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73DD2016-563C-45C2-B17C-A32F2E247119}" xr6:coauthVersionLast="47" xr6:coauthVersionMax="47" xr10:uidLastSave="{00000000-0000-0000-0000-000000000000}"/>
  <bookViews>
    <workbookView xWindow="-120" yWindow="-120" windowWidth="29040" windowHeight="15720" xr2:uid="{00000000-000D-0000-FFFF-FFFF00000000}"/>
  </bookViews>
  <sheets>
    <sheet name="Saisissez.vos.recettes" sheetId="13" r:id="rId1"/>
    <sheet name="Détectez les Allergènes" sheetId="18" r:id="rId2"/>
    <sheet name="Dictionnaire" sheetId="3" r:id="rId3"/>
    <sheet name="Allergenes.decouper.le texte" sheetId="16" r:id="rId4"/>
    <sheet name="Prompt.ChatGPT" sheetId="19" r:id="rId5"/>
    <sheet name="Transmission des savoirs.2025" sheetId="6" r:id="rId6"/>
  </sheets>
  <calcPr calcId="191029" forceFullCal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Q15" i="13" l="1"/>
  <c r="AQ16" i="13"/>
  <c r="AQ17" i="13"/>
  <c r="AQ18" i="13"/>
  <c r="AQ19" i="13"/>
  <c r="AQ20" i="13"/>
  <c r="AQ21" i="13"/>
  <c r="AQ22" i="13"/>
  <c r="AQ23" i="13"/>
  <c r="AQ24" i="13"/>
  <c r="AQ25" i="13"/>
  <c r="AQ26" i="13"/>
  <c r="AQ27" i="13"/>
  <c r="AQ28" i="13"/>
  <c r="AQ29" i="13"/>
  <c r="AQ30" i="13"/>
  <c r="AQ31" i="13"/>
  <c r="AQ32" i="13"/>
  <c r="AQ33" i="13"/>
  <c r="AQ34" i="13"/>
  <c r="AQ35" i="13"/>
  <c r="AQ36" i="13"/>
  <c r="AQ37" i="13"/>
  <c r="AQ38" i="13"/>
  <c r="AQ39" i="13"/>
  <c r="AQ40" i="13"/>
  <c r="AQ41" i="13"/>
  <c r="AQ42" i="13"/>
  <c r="AQ43" i="13"/>
  <c r="AQ44" i="13"/>
  <c r="AQ45" i="13"/>
  <c r="AQ46" i="13"/>
  <c r="AQ47" i="13"/>
  <c r="AQ48" i="13"/>
  <c r="AQ49" i="13"/>
  <c r="AQ50" i="13"/>
  <c r="AQ51" i="13"/>
  <c r="AQ52" i="13"/>
  <c r="AQ53" i="13"/>
  <c r="AQ54" i="13"/>
  <c r="AQ55" i="13"/>
  <c r="AQ56" i="13"/>
  <c r="AQ57" i="13"/>
  <c r="AQ58" i="13"/>
  <c r="AQ14" i="13"/>
  <c r="BY205" i="18"/>
  <c r="BX205" i="18"/>
  <c r="BW205" i="18"/>
  <c r="BV205" i="18"/>
  <c r="BU205" i="18"/>
  <c r="BT205" i="18"/>
  <c r="BS205" i="18"/>
  <c r="BR205" i="18"/>
  <c r="BQ205" i="18"/>
  <c r="BP205" i="18"/>
  <c r="BO205" i="18"/>
  <c r="BN205" i="18"/>
  <c r="BM205" i="18"/>
  <c r="BL205" i="18"/>
  <c r="BK205" i="18"/>
  <c r="BJ205" i="18"/>
  <c r="BI205" i="18"/>
  <c r="BH205" i="18"/>
  <c r="BG205" i="18"/>
  <c r="BF205" i="18" a="1"/>
  <c r="BF205" i="18" s="1"/>
  <c r="BE205" i="18" a="1"/>
  <c r="BE205" i="18" s="1"/>
  <c r="BD205" i="18"/>
  <c r="BC205" i="18" a="1"/>
  <c r="BC205" i="18" s="1"/>
  <c r="BB205" i="18"/>
  <c r="BA205" i="18" a="1"/>
  <c r="BA205" i="18" s="1"/>
  <c r="AZ205" i="18"/>
  <c r="AY205" i="18" a="1"/>
  <c r="AY205" i="18" s="1"/>
  <c r="AX205" i="18"/>
  <c r="AW205" i="18" a="1"/>
  <c r="AW205" i="18" s="1"/>
  <c r="AV205" i="18"/>
  <c r="AU205" i="18" a="1"/>
  <c r="AU205" i="18" s="1"/>
  <c r="AT205" i="18"/>
  <c r="AS205" i="18" a="1"/>
  <c r="AS205" i="18" s="1"/>
  <c r="AR205" i="18" a="1"/>
  <c r="AR205" i="18" s="1"/>
  <c r="AQ205" i="18"/>
  <c r="AP205" i="18"/>
  <c r="AO205" i="18" a="1"/>
  <c r="AO205" i="18" s="1"/>
  <c r="AN205" i="18" a="1"/>
  <c r="AN205" i="18" s="1"/>
  <c r="AM205" i="18" a="1"/>
  <c r="AM205" i="18" s="1"/>
  <c r="AL205" i="18" a="1"/>
  <c r="AL205" i="18" s="1"/>
  <c r="AK205" i="18"/>
  <c r="AJ205" i="18" a="1"/>
  <c r="AJ205" i="18" s="1"/>
  <c r="AI205" i="18" a="1"/>
  <c r="AI205" i="18" s="1"/>
  <c r="AH205" i="18"/>
  <c r="AG205" i="18" a="1"/>
  <c r="AG205" i="18" s="1"/>
  <c r="AF205" i="18"/>
  <c r="AE205" i="18" a="1"/>
  <c r="AE205" i="18" s="1"/>
  <c r="AD205" i="18" a="1"/>
  <c r="AD205" i="18" s="1"/>
  <c r="AC205" i="18" a="1"/>
  <c r="AC205" i="18" s="1"/>
  <c r="AB205" i="18"/>
  <c r="AA205" i="18" a="1"/>
  <c r="AA205" i="18" s="1"/>
  <c r="Z205" i="18"/>
  <c r="Y205" i="18" a="1"/>
  <c r="Y205" i="18" s="1"/>
  <c r="X205" i="18"/>
  <c r="W205" i="18"/>
  <c r="V205" i="18" a="1"/>
  <c r="V205" i="18" s="1"/>
  <c r="U205" i="18" a="1"/>
  <c r="U205" i="18" s="1"/>
  <c r="T205" i="18" a="1"/>
  <c r="T205" i="18" s="1"/>
  <c r="S205" i="18" a="1"/>
  <c r="S205" i="18" s="1"/>
  <c r="M205" i="18"/>
  <c r="N205" i="18" s="1"/>
  <c r="O205" i="18" s="1"/>
  <c r="P205" i="18" s="1"/>
  <c r="Q205" i="18" s="1"/>
  <c r="R205" i="18" s="1"/>
  <c r="L205" i="18"/>
  <c r="K205" i="18"/>
  <c r="J205" i="18"/>
  <c r="I205" i="18"/>
  <c r="H205" i="18"/>
  <c r="G205" i="18"/>
  <c r="F205" i="18"/>
  <c r="C205" i="18"/>
  <c r="BY204" i="18"/>
  <c r="BX204" i="18"/>
  <c r="BW204" i="18"/>
  <c r="BV204" i="18"/>
  <c r="BU204" i="18"/>
  <c r="BT204" i="18"/>
  <c r="BS204" i="18"/>
  <c r="BR204" i="18"/>
  <c r="BQ204" i="18"/>
  <c r="BP204" i="18"/>
  <c r="BO204" i="18"/>
  <c r="BN204" i="18"/>
  <c r="BM204" i="18"/>
  <c r="BL204" i="18"/>
  <c r="BK204" i="18"/>
  <c r="BJ204" i="18"/>
  <c r="BI204" i="18"/>
  <c r="BH204" i="18"/>
  <c r="BG204" i="18"/>
  <c r="BF204" i="18" a="1"/>
  <c r="BF204" i="18" s="1"/>
  <c r="BE204" i="18" a="1"/>
  <c r="BE204" i="18" s="1"/>
  <c r="BD204" i="18"/>
  <c r="BC204" i="18" a="1"/>
  <c r="BC204" i="18" s="1"/>
  <c r="BB204" i="18"/>
  <c r="BA204" i="18" a="1"/>
  <c r="BA204" i="18" s="1"/>
  <c r="AZ204" i="18"/>
  <c r="AY204" i="18" a="1"/>
  <c r="AY204" i="18" s="1"/>
  <c r="AX204" i="18"/>
  <c r="AW204" i="18" a="1"/>
  <c r="AW204" i="18" s="1"/>
  <c r="AV204" i="18"/>
  <c r="AU204" i="18" a="1"/>
  <c r="AU204" i="18" s="1"/>
  <c r="AT204" i="18"/>
  <c r="AS204" i="18" a="1"/>
  <c r="AS204" i="18" s="1"/>
  <c r="AR204" i="18" a="1"/>
  <c r="AR204" i="18" s="1"/>
  <c r="AQ204" i="18"/>
  <c r="AP204" i="18"/>
  <c r="AO204" i="18" a="1"/>
  <c r="AO204" i="18" s="1"/>
  <c r="AN204" i="18" a="1"/>
  <c r="AN204" i="18" s="1"/>
  <c r="AM204" i="18" a="1"/>
  <c r="AM204" i="18" s="1"/>
  <c r="AL204" i="18" a="1"/>
  <c r="AL204" i="18" s="1"/>
  <c r="AK204" i="18"/>
  <c r="AJ204" i="18" a="1"/>
  <c r="AJ204" i="18" s="1"/>
  <c r="AI204" i="18" a="1"/>
  <c r="AI204" i="18" s="1"/>
  <c r="AH204" i="18"/>
  <c r="AG204" i="18" a="1"/>
  <c r="AG204" i="18" s="1"/>
  <c r="AF204" i="18"/>
  <c r="AE204" i="18" a="1"/>
  <c r="AE204" i="18" s="1"/>
  <c r="AD204" i="18" a="1"/>
  <c r="AD204" i="18" s="1"/>
  <c r="AC204" i="18" a="1"/>
  <c r="AC204" i="18" s="1"/>
  <c r="AB204" i="18"/>
  <c r="AA204" i="18" a="1"/>
  <c r="AA204" i="18" s="1"/>
  <c r="Z204" i="18"/>
  <c r="Y204" i="18" a="1"/>
  <c r="Y204" i="18" s="1"/>
  <c r="X204" i="18"/>
  <c r="W204" i="18"/>
  <c r="V204" i="18" a="1"/>
  <c r="V204" i="18" s="1"/>
  <c r="U204" i="18" a="1"/>
  <c r="U204" i="18" s="1"/>
  <c r="T204" i="18" a="1"/>
  <c r="T204" i="18" s="1"/>
  <c r="S204" i="18" a="1"/>
  <c r="S204" i="18" s="1"/>
  <c r="M204" i="18"/>
  <c r="N204" i="18" s="1"/>
  <c r="O204" i="18" s="1"/>
  <c r="P204" i="18" s="1"/>
  <c r="Q204" i="18" s="1"/>
  <c r="R204" i="18" s="1"/>
  <c r="L204" i="18"/>
  <c r="K204" i="18"/>
  <c r="J204" i="18"/>
  <c r="I204" i="18"/>
  <c r="H204" i="18"/>
  <c r="G204" i="18"/>
  <c r="F204" i="18"/>
  <c r="C204" i="18"/>
  <c r="BY203" i="18"/>
  <c r="BX203" i="18"/>
  <c r="BW203" i="18"/>
  <c r="BV203" i="18"/>
  <c r="BU203" i="18"/>
  <c r="BT203" i="18"/>
  <c r="BS203" i="18"/>
  <c r="BR203" i="18"/>
  <c r="BQ203" i="18"/>
  <c r="BP203" i="18"/>
  <c r="BO203" i="18"/>
  <c r="BN203" i="18"/>
  <c r="BM203" i="18"/>
  <c r="BL203" i="18"/>
  <c r="BK203" i="18"/>
  <c r="BJ203" i="18"/>
  <c r="BI203" i="18"/>
  <c r="BH203" i="18"/>
  <c r="BG203" i="18"/>
  <c r="BF203" i="18" a="1"/>
  <c r="BF203" i="18" s="1"/>
  <c r="BE203" i="18" a="1"/>
  <c r="BE203" i="18" s="1"/>
  <c r="BD203" i="18"/>
  <c r="BC203" i="18" a="1"/>
  <c r="BC203" i="18" s="1"/>
  <c r="BB203" i="18"/>
  <c r="BA203" i="18" a="1"/>
  <c r="BA203" i="18" s="1"/>
  <c r="AZ203" i="18"/>
  <c r="AY203" i="18" a="1"/>
  <c r="AY203" i="18" s="1"/>
  <c r="AX203" i="18"/>
  <c r="AW203" i="18" a="1"/>
  <c r="AW203" i="18" s="1"/>
  <c r="AV203" i="18"/>
  <c r="AU203" i="18" a="1"/>
  <c r="AU203" i="18" s="1"/>
  <c r="AT203" i="18"/>
  <c r="AS203" i="18" a="1"/>
  <c r="AS203" i="18" s="1"/>
  <c r="AR203" i="18" a="1"/>
  <c r="AR203" i="18" s="1"/>
  <c r="AQ203" i="18"/>
  <c r="AP203" i="18"/>
  <c r="AO203" i="18" a="1"/>
  <c r="AO203" i="18" s="1"/>
  <c r="AN203" i="18" a="1"/>
  <c r="AN203" i="18" s="1"/>
  <c r="AM203" i="18" a="1"/>
  <c r="AM203" i="18" s="1"/>
  <c r="AL203" i="18" a="1"/>
  <c r="AL203" i="18" s="1"/>
  <c r="AK203" i="18"/>
  <c r="AJ203" i="18" a="1"/>
  <c r="AJ203" i="18" s="1"/>
  <c r="AI203" i="18" a="1"/>
  <c r="AI203" i="18" s="1"/>
  <c r="AH203" i="18"/>
  <c r="AG203" i="18" a="1"/>
  <c r="AG203" i="18" s="1"/>
  <c r="AF203" i="18"/>
  <c r="AE203" i="18" a="1"/>
  <c r="AE203" i="18" s="1"/>
  <c r="AD203" i="18" a="1"/>
  <c r="AD203" i="18" s="1"/>
  <c r="AC203" i="18" a="1"/>
  <c r="AC203" i="18" s="1"/>
  <c r="AB203" i="18"/>
  <c r="AA203" i="18" a="1"/>
  <c r="AA203" i="18" s="1"/>
  <c r="Z203" i="18"/>
  <c r="Y203" i="18" a="1"/>
  <c r="Y203" i="18" s="1"/>
  <c r="X203" i="18"/>
  <c r="W203" i="18"/>
  <c r="V203" i="18" a="1"/>
  <c r="V203" i="18" s="1"/>
  <c r="U203" i="18" a="1"/>
  <c r="U203" i="18" s="1"/>
  <c r="T203" i="18" a="1"/>
  <c r="T203" i="18" s="1"/>
  <c r="S203" i="18" a="1"/>
  <c r="S203" i="18" s="1"/>
  <c r="M203" i="18"/>
  <c r="N203" i="18" s="1"/>
  <c r="O203" i="18" s="1"/>
  <c r="P203" i="18" s="1"/>
  <c r="Q203" i="18" s="1"/>
  <c r="R203" i="18" s="1"/>
  <c r="L203" i="18"/>
  <c r="K203" i="18"/>
  <c r="J203" i="18"/>
  <c r="I203" i="18"/>
  <c r="H203" i="18"/>
  <c r="G203" i="18"/>
  <c r="F203" i="18"/>
  <c r="C203" i="18"/>
  <c r="BY202" i="18"/>
  <c r="BX202" i="18"/>
  <c r="BW202" i="18"/>
  <c r="BV202" i="18"/>
  <c r="BU202" i="18"/>
  <c r="BT202" i="18"/>
  <c r="BS202" i="18"/>
  <c r="BR202" i="18"/>
  <c r="BQ202" i="18"/>
  <c r="BP202" i="18"/>
  <c r="BO202" i="18"/>
  <c r="BN202" i="18"/>
  <c r="BM202" i="18"/>
  <c r="BL202" i="18"/>
  <c r="BK202" i="18"/>
  <c r="BJ202" i="18"/>
  <c r="BI202" i="18"/>
  <c r="BH202" i="18"/>
  <c r="BG202" i="18"/>
  <c r="BF202" i="18" a="1"/>
  <c r="BF202" i="18" s="1"/>
  <c r="BE202" i="18" a="1"/>
  <c r="BE202" i="18" s="1"/>
  <c r="BD202" i="18"/>
  <c r="BC202" i="18" a="1"/>
  <c r="BC202" i="18" s="1"/>
  <c r="BB202" i="18"/>
  <c r="BA202" i="18" a="1"/>
  <c r="BA202" i="18" s="1"/>
  <c r="AZ202" i="18"/>
  <c r="AY202" i="18" a="1"/>
  <c r="AY202" i="18" s="1"/>
  <c r="AX202" i="18"/>
  <c r="AW202" i="18" a="1"/>
  <c r="AW202" i="18" s="1"/>
  <c r="AV202" i="18"/>
  <c r="AU202" i="18" a="1"/>
  <c r="AU202" i="18" s="1"/>
  <c r="AT202" i="18"/>
  <c r="AS202" i="18" a="1"/>
  <c r="AS202" i="18" s="1"/>
  <c r="AR202" i="18" a="1"/>
  <c r="AR202" i="18" s="1"/>
  <c r="AQ202" i="18"/>
  <c r="AP202" i="18"/>
  <c r="AO202" i="18" a="1"/>
  <c r="AO202" i="18" s="1"/>
  <c r="AN202" i="18" a="1"/>
  <c r="AN202" i="18" s="1"/>
  <c r="AM202" i="18" a="1"/>
  <c r="AM202" i="18" s="1"/>
  <c r="AL202" i="18" a="1"/>
  <c r="AL202" i="18" s="1"/>
  <c r="AK202" i="18"/>
  <c r="AJ202" i="18" a="1"/>
  <c r="AJ202" i="18" s="1"/>
  <c r="AI202" i="18" a="1"/>
  <c r="AI202" i="18" s="1"/>
  <c r="AH202" i="18"/>
  <c r="AG202" i="18" a="1"/>
  <c r="AG202" i="18" s="1"/>
  <c r="AF202" i="18"/>
  <c r="AE202" i="18" a="1"/>
  <c r="AE202" i="18" s="1"/>
  <c r="AD202" i="18" a="1"/>
  <c r="AD202" i="18" s="1"/>
  <c r="AC202" i="18" a="1"/>
  <c r="AC202" i="18" s="1"/>
  <c r="AB202" i="18"/>
  <c r="AA202" i="18" a="1"/>
  <c r="AA202" i="18" s="1"/>
  <c r="Z202" i="18"/>
  <c r="Y202" i="18" a="1"/>
  <c r="Y202" i="18" s="1"/>
  <c r="X202" i="18"/>
  <c r="W202" i="18"/>
  <c r="V202" i="18" a="1"/>
  <c r="V202" i="18" s="1"/>
  <c r="U202" i="18" a="1"/>
  <c r="U202" i="18" s="1"/>
  <c r="T202" i="18" a="1"/>
  <c r="T202" i="18" s="1"/>
  <c r="S202" i="18" a="1"/>
  <c r="S202" i="18" s="1"/>
  <c r="M202" i="18"/>
  <c r="N202" i="18" s="1"/>
  <c r="O202" i="18" s="1"/>
  <c r="P202" i="18" s="1"/>
  <c r="Q202" i="18" s="1"/>
  <c r="R202" i="18" s="1"/>
  <c r="L202" i="18"/>
  <c r="K202" i="18"/>
  <c r="J202" i="18"/>
  <c r="I202" i="18"/>
  <c r="H202" i="18"/>
  <c r="G202" i="18"/>
  <c r="F202" i="18"/>
  <c r="C202" i="18"/>
  <c r="BY201" i="18"/>
  <c r="BX201" i="18"/>
  <c r="BW201" i="18"/>
  <c r="BV201" i="18"/>
  <c r="BU201" i="18"/>
  <c r="BT201" i="18"/>
  <c r="BS201" i="18"/>
  <c r="BR201" i="18"/>
  <c r="BQ201" i="18"/>
  <c r="BP201" i="18"/>
  <c r="BO201" i="18"/>
  <c r="BN201" i="18"/>
  <c r="BM201" i="18"/>
  <c r="BL201" i="18"/>
  <c r="BK201" i="18"/>
  <c r="BJ201" i="18"/>
  <c r="BI201" i="18"/>
  <c r="BH201" i="18"/>
  <c r="BG201" i="18"/>
  <c r="BF201" i="18" a="1"/>
  <c r="BF201" i="18" s="1"/>
  <c r="BE201" i="18" a="1"/>
  <c r="BE201" i="18" s="1"/>
  <c r="BD201" i="18"/>
  <c r="BC201" i="18" a="1"/>
  <c r="BC201" i="18" s="1"/>
  <c r="BB201" i="18"/>
  <c r="BA201" i="18" a="1"/>
  <c r="BA201" i="18" s="1"/>
  <c r="AZ201" i="18"/>
  <c r="AY201" i="18" a="1"/>
  <c r="AY201" i="18" s="1"/>
  <c r="AX201" i="18"/>
  <c r="AW201" i="18" a="1"/>
  <c r="AW201" i="18" s="1"/>
  <c r="AV201" i="18"/>
  <c r="AU201" i="18" a="1"/>
  <c r="AU201" i="18" s="1"/>
  <c r="AT201" i="18"/>
  <c r="AS201" i="18" a="1"/>
  <c r="AS201" i="18" s="1"/>
  <c r="AR201" i="18" a="1"/>
  <c r="AR201" i="18" s="1"/>
  <c r="AQ201" i="18"/>
  <c r="AP201" i="18"/>
  <c r="AO201" i="18" a="1"/>
  <c r="AO201" i="18" s="1"/>
  <c r="AN201" i="18" a="1"/>
  <c r="AN201" i="18" s="1"/>
  <c r="AM201" i="18" a="1"/>
  <c r="AM201" i="18" s="1"/>
  <c r="AL201" i="18" a="1"/>
  <c r="AL201" i="18" s="1"/>
  <c r="AK201" i="18"/>
  <c r="AJ201" i="18" a="1"/>
  <c r="AJ201" i="18" s="1"/>
  <c r="AI201" i="18" a="1"/>
  <c r="AI201" i="18" s="1"/>
  <c r="AH201" i="18"/>
  <c r="AG201" i="18" a="1"/>
  <c r="AG201" i="18" s="1"/>
  <c r="AF201" i="18"/>
  <c r="AE201" i="18" a="1"/>
  <c r="AE201" i="18" s="1"/>
  <c r="AD201" i="18" a="1"/>
  <c r="AD201" i="18" s="1"/>
  <c r="AC201" i="18" a="1"/>
  <c r="AC201" i="18" s="1"/>
  <c r="AB201" i="18"/>
  <c r="AA201" i="18" a="1"/>
  <c r="AA201" i="18" s="1"/>
  <c r="Z201" i="18"/>
  <c r="Y201" i="18" a="1"/>
  <c r="Y201" i="18" s="1"/>
  <c r="X201" i="18"/>
  <c r="W201" i="18"/>
  <c r="V201" i="18" a="1"/>
  <c r="V201" i="18" s="1"/>
  <c r="U201" i="18" a="1"/>
  <c r="U201" i="18" s="1"/>
  <c r="T201" i="18" a="1"/>
  <c r="T201" i="18" s="1"/>
  <c r="S201" i="18" a="1"/>
  <c r="S201" i="18" s="1"/>
  <c r="M201" i="18"/>
  <c r="N201" i="18" s="1"/>
  <c r="O201" i="18" s="1"/>
  <c r="P201" i="18" s="1"/>
  <c r="Q201" i="18" s="1"/>
  <c r="R201" i="18" s="1"/>
  <c r="L201" i="18"/>
  <c r="K201" i="18"/>
  <c r="J201" i="18"/>
  <c r="I201" i="18"/>
  <c r="H201" i="18"/>
  <c r="G201" i="18"/>
  <c r="F201" i="18"/>
  <c r="C201" i="18"/>
  <c r="BY200" i="18"/>
  <c r="BX200" i="18"/>
  <c r="BW200" i="18"/>
  <c r="BV200" i="18"/>
  <c r="BU200" i="18"/>
  <c r="BT200" i="18"/>
  <c r="BS200" i="18"/>
  <c r="BR200" i="18"/>
  <c r="BQ200" i="18"/>
  <c r="BP200" i="18"/>
  <c r="BO200" i="18"/>
  <c r="BN200" i="18"/>
  <c r="BM200" i="18"/>
  <c r="BL200" i="18"/>
  <c r="BK200" i="18"/>
  <c r="BJ200" i="18"/>
  <c r="BI200" i="18"/>
  <c r="BH200" i="18"/>
  <c r="BG200" i="18"/>
  <c r="BF200" i="18" a="1"/>
  <c r="BF200" i="18" s="1"/>
  <c r="BE200" i="18" a="1"/>
  <c r="BE200" i="18" s="1"/>
  <c r="BD200" i="18"/>
  <c r="BC200" i="18" a="1"/>
  <c r="BC200" i="18" s="1"/>
  <c r="BB200" i="18"/>
  <c r="BA200" i="18" a="1"/>
  <c r="BA200" i="18" s="1"/>
  <c r="AZ200" i="18"/>
  <c r="AY200" i="18" a="1"/>
  <c r="AY200" i="18" s="1"/>
  <c r="AX200" i="18"/>
  <c r="AW200" i="18" a="1"/>
  <c r="AW200" i="18" s="1"/>
  <c r="AV200" i="18"/>
  <c r="AU200" i="18" a="1"/>
  <c r="AU200" i="18" s="1"/>
  <c r="AT200" i="18"/>
  <c r="AS200" i="18" a="1"/>
  <c r="AS200" i="18" s="1"/>
  <c r="AR200" i="18" a="1"/>
  <c r="AR200" i="18" s="1"/>
  <c r="AQ200" i="18"/>
  <c r="AP200" i="18"/>
  <c r="AO200" i="18" a="1"/>
  <c r="AO200" i="18" s="1"/>
  <c r="AN200" i="18" a="1"/>
  <c r="AN200" i="18" s="1"/>
  <c r="AM200" i="18" a="1"/>
  <c r="AM200" i="18" s="1"/>
  <c r="AL200" i="18" a="1"/>
  <c r="AL200" i="18" s="1"/>
  <c r="AK200" i="18"/>
  <c r="AJ200" i="18" a="1"/>
  <c r="AJ200" i="18" s="1"/>
  <c r="AI200" i="18" a="1"/>
  <c r="AI200" i="18" s="1"/>
  <c r="AH200" i="18"/>
  <c r="AG200" i="18" a="1"/>
  <c r="AG200" i="18" s="1"/>
  <c r="AF200" i="18"/>
  <c r="AE200" i="18" a="1"/>
  <c r="AE200" i="18" s="1"/>
  <c r="AD200" i="18" a="1"/>
  <c r="AD200" i="18" s="1"/>
  <c r="AC200" i="18" a="1"/>
  <c r="AC200" i="18" s="1"/>
  <c r="AB200" i="18"/>
  <c r="AA200" i="18" a="1"/>
  <c r="AA200" i="18" s="1"/>
  <c r="Z200" i="18"/>
  <c r="Y200" i="18" a="1"/>
  <c r="Y200" i="18" s="1"/>
  <c r="X200" i="18"/>
  <c r="W200" i="18"/>
  <c r="V200" i="18" a="1"/>
  <c r="V200" i="18" s="1"/>
  <c r="U200" i="18" a="1"/>
  <c r="U200" i="18" s="1"/>
  <c r="T200" i="18" a="1"/>
  <c r="T200" i="18" s="1"/>
  <c r="S200" i="18" a="1"/>
  <c r="S200" i="18" s="1"/>
  <c r="M200" i="18"/>
  <c r="N200" i="18" s="1"/>
  <c r="O200" i="18" s="1"/>
  <c r="P200" i="18" s="1"/>
  <c r="Q200" i="18" s="1"/>
  <c r="R200" i="18" s="1"/>
  <c r="L200" i="18"/>
  <c r="K200" i="18"/>
  <c r="J200" i="18"/>
  <c r="I200" i="18"/>
  <c r="H200" i="18"/>
  <c r="G200" i="18"/>
  <c r="F200" i="18"/>
  <c r="C200" i="18"/>
  <c r="BY199" i="18"/>
  <c r="BX199" i="18"/>
  <c r="BW199" i="18"/>
  <c r="BV199" i="18"/>
  <c r="BU199" i="18"/>
  <c r="BT199" i="18"/>
  <c r="BS199" i="18"/>
  <c r="BR199" i="18"/>
  <c r="BQ199" i="18"/>
  <c r="BP199" i="18"/>
  <c r="BO199" i="18"/>
  <c r="BN199" i="18"/>
  <c r="BM199" i="18"/>
  <c r="BL199" i="18"/>
  <c r="BK199" i="18"/>
  <c r="BJ199" i="18"/>
  <c r="BI199" i="18"/>
  <c r="BH199" i="18"/>
  <c r="BG199" i="18"/>
  <c r="BF199" i="18" a="1"/>
  <c r="BF199" i="18" s="1"/>
  <c r="BE199" i="18" a="1"/>
  <c r="BE199" i="18" s="1"/>
  <c r="BD199" i="18"/>
  <c r="BC199" i="18" a="1"/>
  <c r="BC199" i="18" s="1"/>
  <c r="BB199" i="18"/>
  <c r="BA199" i="18" a="1"/>
  <c r="BA199" i="18" s="1"/>
  <c r="AZ199" i="18"/>
  <c r="AY199" i="18" a="1"/>
  <c r="AY199" i="18" s="1"/>
  <c r="AX199" i="18"/>
  <c r="AW199" i="18" a="1"/>
  <c r="AW199" i="18" s="1"/>
  <c r="AV199" i="18"/>
  <c r="AU199" i="18" a="1"/>
  <c r="AU199" i="18" s="1"/>
  <c r="AT199" i="18"/>
  <c r="AS199" i="18" a="1"/>
  <c r="AS199" i="18" s="1"/>
  <c r="AR199" i="18" a="1"/>
  <c r="AR199" i="18" s="1"/>
  <c r="AQ199" i="18"/>
  <c r="AP199" i="18"/>
  <c r="AO199" i="18" a="1"/>
  <c r="AO199" i="18" s="1"/>
  <c r="AN199" i="18" a="1"/>
  <c r="AN199" i="18" s="1"/>
  <c r="AM199" i="18" a="1"/>
  <c r="AM199" i="18" s="1"/>
  <c r="AL199" i="18" a="1"/>
  <c r="AL199" i="18" s="1"/>
  <c r="AK199" i="18"/>
  <c r="AJ199" i="18" a="1"/>
  <c r="AJ199" i="18" s="1"/>
  <c r="AI199" i="18" a="1"/>
  <c r="AI199" i="18" s="1"/>
  <c r="AH199" i="18"/>
  <c r="AG199" i="18" a="1"/>
  <c r="AG199" i="18" s="1"/>
  <c r="AF199" i="18"/>
  <c r="AE199" i="18" a="1"/>
  <c r="AE199" i="18" s="1"/>
  <c r="AD199" i="18" a="1"/>
  <c r="AD199" i="18" s="1"/>
  <c r="AC199" i="18" a="1"/>
  <c r="AC199" i="18" s="1"/>
  <c r="AB199" i="18"/>
  <c r="AA199" i="18" a="1"/>
  <c r="AA199" i="18" s="1"/>
  <c r="Z199" i="18"/>
  <c r="Y199" i="18" a="1"/>
  <c r="Y199" i="18" s="1"/>
  <c r="X199" i="18"/>
  <c r="W199" i="18"/>
  <c r="V199" i="18" a="1"/>
  <c r="V199" i="18" s="1"/>
  <c r="U199" i="18" a="1"/>
  <c r="U199" i="18" s="1"/>
  <c r="T199" i="18" a="1"/>
  <c r="T199" i="18" s="1"/>
  <c r="S199" i="18" a="1"/>
  <c r="S199" i="18" s="1"/>
  <c r="M199" i="18"/>
  <c r="N199" i="18" s="1"/>
  <c r="O199" i="18" s="1"/>
  <c r="P199" i="18" s="1"/>
  <c r="Q199" i="18" s="1"/>
  <c r="R199" i="18" s="1"/>
  <c r="L199" i="18"/>
  <c r="K199" i="18"/>
  <c r="J199" i="18"/>
  <c r="I199" i="18"/>
  <c r="H199" i="18"/>
  <c r="G199" i="18"/>
  <c r="F199" i="18"/>
  <c r="C199" i="18"/>
  <c r="BY198" i="18"/>
  <c r="BX198" i="18"/>
  <c r="BW198" i="18"/>
  <c r="BV198" i="18"/>
  <c r="BU198" i="18"/>
  <c r="BT198" i="18"/>
  <c r="BS198" i="18"/>
  <c r="BR198" i="18"/>
  <c r="BQ198" i="18"/>
  <c r="BP198" i="18"/>
  <c r="BO198" i="18"/>
  <c r="BN198" i="18"/>
  <c r="BM198" i="18"/>
  <c r="BL198" i="18"/>
  <c r="BK198" i="18"/>
  <c r="BJ198" i="18"/>
  <c r="BI198" i="18"/>
  <c r="BH198" i="18"/>
  <c r="BG198" i="18"/>
  <c r="BF198" i="18" a="1"/>
  <c r="BF198" i="18" s="1"/>
  <c r="BE198" i="18" a="1"/>
  <c r="BE198" i="18" s="1"/>
  <c r="BD198" i="18"/>
  <c r="BC198" i="18" a="1"/>
  <c r="BC198" i="18" s="1"/>
  <c r="BB198" i="18"/>
  <c r="BA198" i="18" a="1"/>
  <c r="BA198" i="18" s="1"/>
  <c r="AZ198" i="18"/>
  <c r="AY198" i="18" a="1"/>
  <c r="AY198" i="18" s="1"/>
  <c r="AX198" i="18"/>
  <c r="AW198" i="18" a="1"/>
  <c r="AW198" i="18" s="1"/>
  <c r="AV198" i="18"/>
  <c r="AU198" i="18" a="1"/>
  <c r="AU198" i="18" s="1"/>
  <c r="AT198" i="18"/>
  <c r="AS198" i="18" a="1"/>
  <c r="AS198" i="18" s="1"/>
  <c r="AR198" i="18" a="1"/>
  <c r="AR198" i="18" s="1"/>
  <c r="AQ198" i="18"/>
  <c r="AP198" i="18"/>
  <c r="AO198" i="18" a="1"/>
  <c r="AO198" i="18" s="1"/>
  <c r="AN198" i="18" a="1"/>
  <c r="AN198" i="18" s="1"/>
  <c r="AM198" i="18" a="1"/>
  <c r="AM198" i="18" s="1"/>
  <c r="AL198" i="18" a="1"/>
  <c r="AL198" i="18" s="1"/>
  <c r="AK198" i="18"/>
  <c r="AJ198" i="18" a="1"/>
  <c r="AJ198" i="18" s="1"/>
  <c r="AI198" i="18" a="1"/>
  <c r="AI198" i="18" s="1"/>
  <c r="AH198" i="18"/>
  <c r="AG198" i="18" a="1"/>
  <c r="AG198" i="18" s="1"/>
  <c r="AF198" i="18"/>
  <c r="AE198" i="18" a="1"/>
  <c r="AE198" i="18" s="1"/>
  <c r="AD198" i="18" a="1"/>
  <c r="AD198" i="18" s="1"/>
  <c r="AC198" i="18" a="1"/>
  <c r="AC198" i="18" s="1"/>
  <c r="AB198" i="18"/>
  <c r="AA198" i="18" a="1"/>
  <c r="AA198" i="18" s="1"/>
  <c r="Z198" i="18"/>
  <c r="Y198" i="18" a="1"/>
  <c r="Y198" i="18" s="1"/>
  <c r="X198" i="18"/>
  <c r="W198" i="18"/>
  <c r="V198" i="18" a="1"/>
  <c r="V198" i="18" s="1"/>
  <c r="U198" i="18" a="1"/>
  <c r="U198" i="18" s="1"/>
  <c r="T198" i="18" a="1"/>
  <c r="T198" i="18" s="1"/>
  <c r="S198" i="18" a="1"/>
  <c r="S198" i="18" s="1"/>
  <c r="M198" i="18"/>
  <c r="N198" i="18" s="1"/>
  <c r="O198" i="18" s="1"/>
  <c r="P198" i="18" s="1"/>
  <c r="Q198" i="18" s="1"/>
  <c r="R198" i="18" s="1"/>
  <c r="L198" i="18"/>
  <c r="K198" i="18"/>
  <c r="J198" i="18"/>
  <c r="I198" i="18"/>
  <c r="H198" i="18"/>
  <c r="G198" i="18"/>
  <c r="F198" i="18"/>
  <c r="C198" i="18"/>
  <c r="BY197" i="18"/>
  <c r="BX197" i="18"/>
  <c r="BW197" i="18"/>
  <c r="BV197" i="18"/>
  <c r="BU197" i="18"/>
  <c r="BT197" i="18"/>
  <c r="BS197" i="18"/>
  <c r="BR197" i="18"/>
  <c r="BQ197" i="18"/>
  <c r="BP197" i="18"/>
  <c r="BO197" i="18"/>
  <c r="BN197" i="18"/>
  <c r="BM197" i="18"/>
  <c r="BL197" i="18"/>
  <c r="BK197" i="18"/>
  <c r="BJ197" i="18"/>
  <c r="BI197" i="18"/>
  <c r="BH197" i="18"/>
  <c r="BG197" i="18"/>
  <c r="BF197" i="18" a="1"/>
  <c r="BF197" i="18" s="1"/>
  <c r="BE197" i="18" a="1"/>
  <c r="BE197" i="18" s="1"/>
  <c r="BD197" i="18"/>
  <c r="BC197" i="18" a="1"/>
  <c r="BC197" i="18" s="1"/>
  <c r="BB197" i="18"/>
  <c r="BA197" i="18" a="1"/>
  <c r="BA197" i="18" s="1"/>
  <c r="AZ197" i="18"/>
  <c r="AY197" i="18" a="1"/>
  <c r="AY197" i="18" s="1"/>
  <c r="AX197" i="18"/>
  <c r="AW197" i="18" a="1"/>
  <c r="AW197" i="18" s="1"/>
  <c r="AV197" i="18"/>
  <c r="AU197" i="18" a="1"/>
  <c r="AU197" i="18" s="1"/>
  <c r="AT197" i="18"/>
  <c r="AS197" i="18" a="1"/>
  <c r="AS197" i="18" s="1"/>
  <c r="AR197" i="18" a="1"/>
  <c r="AR197" i="18" s="1"/>
  <c r="AQ197" i="18"/>
  <c r="AP197" i="18"/>
  <c r="AO197" i="18" a="1"/>
  <c r="AO197" i="18" s="1"/>
  <c r="AN197" i="18" a="1"/>
  <c r="AN197" i="18" s="1"/>
  <c r="AM197" i="18" a="1"/>
  <c r="AM197" i="18" s="1"/>
  <c r="AL197" i="18" a="1"/>
  <c r="AL197" i="18" s="1"/>
  <c r="AK197" i="18"/>
  <c r="AJ197" i="18" a="1"/>
  <c r="AJ197" i="18" s="1"/>
  <c r="AI197" i="18" a="1"/>
  <c r="AI197" i="18" s="1"/>
  <c r="AH197" i="18"/>
  <c r="AG197" i="18" a="1"/>
  <c r="AG197" i="18" s="1"/>
  <c r="AF197" i="18"/>
  <c r="AE197" i="18" a="1"/>
  <c r="AE197" i="18" s="1"/>
  <c r="AD197" i="18" a="1"/>
  <c r="AD197" i="18" s="1"/>
  <c r="AC197" i="18" a="1"/>
  <c r="AC197" i="18" s="1"/>
  <c r="AB197" i="18"/>
  <c r="AA197" i="18" a="1"/>
  <c r="AA197" i="18" s="1"/>
  <c r="Z197" i="18"/>
  <c r="Y197" i="18" a="1"/>
  <c r="Y197" i="18" s="1"/>
  <c r="X197" i="18"/>
  <c r="W197" i="18"/>
  <c r="V197" i="18" a="1"/>
  <c r="V197" i="18" s="1"/>
  <c r="U197" i="18" a="1"/>
  <c r="U197" i="18" s="1"/>
  <c r="T197" i="18" a="1"/>
  <c r="T197" i="18" s="1"/>
  <c r="S197" i="18" a="1"/>
  <c r="S197" i="18" s="1"/>
  <c r="M197" i="18"/>
  <c r="N197" i="18" s="1"/>
  <c r="O197" i="18" s="1"/>
  <c r="P197" i="18" s="1"/>
  <c r="Q197" i="18" s="1"/>
  <c r="R197" i="18" s="1"/>
  <c r="L197" i="18"/>
  <c r="K197" i="18"/>
  <c r="J197" i="18"/>
  <c r="I197" i="18"/>
  <c r="H197" i="18"/>
  <c r="G197" i="18"/>
  <c r="F197" i="18"/>
  <c r="C197" i="18"/>
  <c r="BY196" i="18"/>
  <c r="BX196" i="18"/>
  <c r="BW196" i="18"/>
  <c r="BV196" i="18"/>
  <c r="BU196" i="18"/>
  <c r="BT196" i="18"/>
  <c r="BS196" i="18"/>
  <c r="BR196" i="18"/>
  <c r="BQ196" i="18"/>
  <c r="BP196" i="18"/>
  <c r="BO196" i="18"/>
  <c r="BN196" i="18"/>
  <c r="BM196" i="18"/>
  <c r="BL196" i="18"/>
  <c r="BK196" i="18"/>
  <c r="BJ196" i="18"/>
  <c r="BI196" i="18"/>
  <c r="BH196" i="18"/>
  <c r="BG196" i="18"/>
  <c r="BF196" i="18" a="1"/>
  <c r="BF196" i="18" s="1"/>
  <c r="BE196" i="18" a="1"/>
  <c r="BE196" i="18" s="1"/>
  <c r="BD196" i="18"/>
  <c r="BC196" i="18" a="1"/>
  <c r="BC196" i="18" s="1"/>
  <c r="BB196" i="18"/>
  <c r="BA196" i="18" a="1"/>
  <c r="BA196" i="18" s="1"/>
  <c r="AZ196" i="18"/>
  <c r="AY196" i="18" a="1"/>
  <c r="AY196" i="18" s="1"/>
  <c r="AX196" i="18"/>
  <c r="AW196" i="18" a="1"/>
  <c r="AW196" i="18" s="1"/>
  <c r="AV196" i="18"/>
  <c r="AU196" i="18" a="1"/>
  <c r="AU196" i="18" s="1"/>
  <c r="AT196" i="18"/>
  <c r="AS196" i="18" a="1"/>
  <c r="AS196" i="18" s="1"/>
  <c r="AR196" i="18" a="1"/>
  <c r="AR196" i="18" s="1"/>
  <c r="AQ196" i="18"/>
  <c r="AP196" i="18"/>
  <c r="AO196" i="18" a="1"/>
  <c r="AO196" i="18" s="1"/>
  <c r="AN196" i="18" a="1"/>
  <c r="AN196" i="18" s="1"/>
  <c r="AM196" i="18" a="1"/>
  <c r="AM196" i="18" s="1"/>
  <c r="AL196" i="18" a="1"/>
  <c r="AL196" i="18" s="1"/>
  <c r="AK196" i="18"/>
  <c r="AJ196" i="18" a="1"/>
  <c r="AJ196" i="18" s="1"/>
  <c r="AI196" i="18" a="1"/>
  <c r="AI196" i="18" s="1"/>
  <c r="AH196" i="18"/>
  <c r="AG196" i="18" a="1"/>
  <c r="AG196" i="18" s="1"/>
  <c r="AF196" i="18"/>
  <c r="AE196" i="18" a="1"/>
  <c r="AE196" i="18" s="1"/>
  <c r="AD196" i="18" a="1"/>
  <c r="AD196" i="18" s="1"/>
  <c r="AC196" i="18" a="1"/>
  <c r="AC196" i="18" s="1"/>
  <c r="AB196" i="18"/>
  <c r="AA196" i="18" a="1"/>
  <c r="AA196" i="18" s="1"/>
  <c r="Z196" i="18"/>
  <c r="Y196" i="18" a="1"/>
  <c r="Y196" i="18" s="1"/>
  <c r="X196" i="18"/>
  <c r="W196" i="18"/>
  <c r="V196" i="18" a="1"/>
  <c r="V196" i="18" s="1"/>
  <c r="U196" i="18" a="1"/>
  <c r="U196" i="18" s="1"/>
  <c r="T196" i="18" a="1"/>
  <c r="T196" i="18" s="1"/>
  <c r="S196" i="18" a="1"/>
  <c r="S196" i="18" s="1"/>
  <c r="M196" i="18"/>
  <c r="N196" i="18" s="1"/>
  <c r="O196" i="18" s="1"/>
  <c r="P196" i="18" s="1"/>
  <c r="Q196" i="18" s="1"/>
  <c r="R196" i="18" s="1"/>
  <c r="L196" i="18"/>
  <c r="K196" i="18"/>
  <c r="J196" i="18"/>
  <c r="I196" i="18"/>
  <c r="H196" i="18"/>
  <c r="G196" i="18"/>
  <c r="F196" i="18"/>
  <c r="C196" i="18"/>
  <c r="BY195" i="18"/>
  <c r="BX195" i="18"/>
  <c r="BW195" i="18"/>
  <c r="BV195" i="18"/>
  <c r="BU195" i="18"/>
  <c r="BT195" i="18"/>
  <c r="BS195" i="18"/>
  <c r="BR195" i="18"/>
  <c r="BQ195" i="18"/>
  <c r="BP195" i="18"/>
  <c r="BO195" i="18"/>
  <c r="BN195" i="18"/>
  <c r="BM195" i="18"/>
  <c r="BL195" i="18"/>
  <c r="BK195" i="18"/>
  <c r="BJ195" i="18"/>
  <c r="BI195" i="18"/>
  <c r="BH195" i="18"/>
  <c r="BG195" i="18"/>
  <c r="BF195" i="18" a="1"/>
  <c r="BF195" i="18" s="1"/>
  <c r="BE195" i="18" a="1"/>
  <c r="BE195" i="18" s="1"/>
  <c r="BD195" i="18"/>
  <c r="BC195" i="18" a="1"/>
  <c r="BC195" i="18" s="1"/>
  <c r="BB195" i="18"/>
  <c r="BA195" i="18" a="1"/>
  <c r="BA195" i="18" s="1"/>
  <c r="AZ195" i="18"/>
  <c r="AY195" i="18" a="1"/>
  <c r="AY195" i="18" s="1"/>
  <c r="AX195" i="18"/>
  <c r="AW195" i="18" a="1"/>
  <c r="AW195" i="18" s="1"/>
  <c r="AV195" i="18"/>
  <c r="AU195" i="18" a="1"/>
  <c r="AU195" i="18" s="1"/>
  <c r="AT195" i="18"/>
  <c r="AS195" i="18" a="1"/>
  <c r="AS195" i="18" s="1"/>
  <c r="AR195" i="18" a="1"/>
  <c r="AR195" i="18" s="1"/>
  <c r="AQ195" i="18"/>
  <c r="AP195" i="18"/>
  <c r="AO195" i="18" a="1"/>
  <c r="AO195" i="18" s="1"/>
  <c r="AN195" i="18" a="1"/>
  <c r="AN195" i="18" s="1"/>
  <c r="AM195" i="18" a="1"/>
  <c r="AM195" i="18" s="1"/>
  <c r="AL195" i="18" a="1"/>
  <c r="AL195" i="18" s="1"/>
  <c r="AK195" i="18"/>
  <c r="AJ195" i="18" a="1"/>
  <c r="AJ195" i="18" s="1"/>
  <c r="AI195" i="18" a="1"/>
  <c r="AI195" i="18" s="1"/>
  <c r="AH195" i="18"/>
  <c r="AG195" i="18" a="1"/>
  <c r="AG195" i="18" s="1"/>
  <c r="AF195" i="18"/>
  <c r="AE195" i="18" a="1"/>
  <c r="AE195" i="18" s="1"/>
  <c r="AD195" i="18" a="1"/>
  <c r="AD195" i="18" s="1"/>
  <c r="AC195" i="18" a="1"/>
  <c r="AC195" i="18" s="1"/>
  <c r="AB195" i="18"/>
  <c r="AA195" i="18" a="1"/>
  <c r="AA195" i="18" s="1"/>
  <c r="Z195" i="18"/>
  <c r="Y195" i="18" a="1"/>
  <c r="Y195" i="18" s="1"/>
  <c r="X195" i="18"/>
  <c r="W195" i="18"/>
  <c r="V195" i="18" a="1"/>
  <c r="V195" i="18" s="1"/>
  <c r="U195" i="18" a="1"/>
  <c r="U195" i="18" s="1"/>
  <c r="T195" i="18" a="1"/>
  <c r="T195" i="18" s="1"/>
  <c r="S195" i="18" a="1"/>
  <c r="S195" i="18" s="1"/>
  <c r="M195" i="18"/>
  <c r="N195" i="18" s="1"/>
  <c r="O195" i="18" s="1"/>
  <c r="P195" i="18" s="1"/>
  <c r="Q195" i="18" s="1"/>
  <c r="R195" i="18" s="1"/>
  <c r="L195" i="18"/>
  <c r="K195" i="18"/>
  <c r="J195" i="18"/>
  <c r="I195" i="18"/>
  <c r="H195" i="18"/>
  <c r="G195" i="18"/>
  <c r="F195" i="18"/>
  <c r="C195" i="18"/>
  <c r="BY194" i="18"/>
  <c r="BX194" i="18"/>
  <c r="BW194" i="18"/>
  <c r="BV194" i="18"/>
  <c r="BU194" i="18"/>
  <c r="BT194" i="18"/>
  <c r="BS194" i="18"/>
  <c r="BR194" i="18"/>
  <c r="BQ194" i="18"/>
  <c r="BP194" i="18"/>
  <c r="BO194" i="18"/>
  <c r="BN194" i="18"/>
  <c r="BM194" i="18"/>
  <c r="BL194" i="18"/>
  <c r="BK194" i="18"/>
  <c r="BJ194" i="18"/>
  <c r="BI194" i="18"/>
  <c r="BH194" i="18"/>
  <c r="BG194" i="18"/>
  <c r="BF194" i="18" a="1"/>
  <c r="BF194" i="18" s="1"/>
  <c r="BE194" i="18" a="1"/>
  <c r="BE194" i="18" s="1"/>
  <c r="BD194" i="18"/>
  <c r="BC194" i="18" a="1"/>
  <c r="BC194" i="18" s="1"/>
  <c r="BB194" i="18"/>
  <c r="BA194" i="18" a="1"/>
  <c r="BA194" i="18" s="1"/>
  <c r="AZ194" i="18"/>
  <c r="AY194" i="18" a="1"/>
  <c r="AY194" i="18" s="1"/>
  <c r="AX194" i="18"/>
  <c r="AW194" i="18" a="1"/>
  <c r="AW194" i="18" s="1"/>
  <c r="AV194" i="18"/>
  <c r="AU194" i="18" a="1"/>
  <c r="AU194" i="18" s="1"/>
  <c r="AT194" i="18"/>
  <c r="AS194" i="18" a="1"/>
  <c r="AS194" i="18" s="1"/>
  <c r="AR194" i="18" a="1"/>
  <c r="AR194" i="18" s="1"/>
  <c r="AQ194" i="18"/>
  <c r="AP194" i="18"/>
  <c r="AO194" i="18" a="1"/>
  <c r="AO194" i="18" s="1"/>
  <c r="AN194" i="18" a="1"/>
  <c r="AN194" i="18" s="1"/>
  <c r="AM194" i="18" a="1"/>
  <c r="AM194" i="18" s="1"/>
  <c r="AL194" i="18" a="1"/>
  <c r="AL194" i="18" s="1"/>
  <c r="AK194" i="18"/>
  <c r="AJ194" i="18" a="1"/>
  <c r="AJ194" i="18" s="1"/>
  <c r="AI194" i="18" a="1"/>
  <c r="AI194" i="18" s="1"/>
  <c r="AH194" i="18"/>
  <c r="AG194" i="18" a="1"/>
  <c r="AG194" i="18" s="1"/>
  <c r="AF194" i="18"/>
  <c r="AE194" i="18" a="1"/>
  <c r="AE194" i="18" s="1"/>
  <c r="AD194" i="18" a="1"/>
  <c r="AD194" i="18" s="1"/>
  <c r="AC194" i="18" a="1"/>
  <c r="AC194" i="18" s="1"/>
  <c r="AB194" i="18"/>
  <c r="AA194" i="18" a="1"/>
  <c r="AA194" i="18" s="1"/>
  <c r="Z194" i="18"/>
  <c r="Y194" i="18" a="1"/>
  <c r="Y194" i="18" s="1"/>
  <c r="X194" i="18"/>
  <c r="W194" i="18"/>
  <c r="V194" i="18" a="1"/>
  <c r="V194" i="18" s="1"/>
  <c r="U194" i="18" a="1"/>
  <c r="U194" i="18" s="1"/>
  <c r="T194" i="18" a="1"/>
  <c r="T194" i="18" s="1"/>
  <c r="S194" i="18" a="1"/>
  <c r="S194" i="18" s="1"/>
  <c r="M194" i="18"/>
  <c r="N194" i="18" s="1"/>
  <c r="O194" i="18" s="1"/>
  <c r="P194" i="18" s="1"/>
  <c r="Q194" i="18" s="1"/>
  <c r="R194" i="18" s="1"/>
  <c r="L194" i="18"/>
  <c r="K194" i="18"/>
  <c r="J194" i="18"/>
  <c r="I194" i="18"/>
  <c r="H194" i="18"/>
  <c r="G194" i="18"/>
  <c r="F194" i="18"/>
  <c r="C194" i="18"/>
  <c r="BY193" i="18"/>
  <c r="BX193" i="18"/>
  <c r="BW193" i="18"/>
  <c r="BV193" i="18"/>
  <c r="BU193" i="18"/>
  <c r="BT193" i="18"/>
  <c r="BS193" i="18"/>
  <c r="BR193" i="18"/>
  <c r="BQ193" i="18"/>
  <c r="BP193" i="18"/>
  <c r="BO193" i="18"/>
  <c r="BN193" i="18"/>
  <c r="BM193" i="18"/>
  <c r="BL193" i="18"/>
  <c r="BK193" i="18"/>
  <c r="BJ193" i="18"/>
  <c r="BI193" i="18"/>
  <c r="BH193" i="18"/>
  <c r="BG193" i="18"/>
  <c r="BF193" i="18" a="1"/>
  <c r="BF193" i="18" s="1"/>
  <c r="BE193" i="18" a="1"/>
  <c r="BE193" i="18" s="1"/>
  <c r="BD193" i="18"/>
  <c r="BC193" i="18" a="1"/>
  <c r="BC193" i="18" s="1"/>
  <c r="BB193" i="18"/>
  <c r="BA193" i="18" a="1"/>
  <c r="BA193" i="18" s="1"/>
  <c r="AZ193" i="18"/>
  <c r="AY193" i="18" a="1"/>
  <c r="AY193" i="18" s="1"/>
  <c r="AX193" i="18"/>
  <c r="AW193" i="18" a="1"/>
  <c r="AW193" i="18" s="1"/>
  <c r="AV193" i="18"/>
  <c r="AU193" i="18" a="1"/>
  <c r="AU193" i="18" s="1"/>
  <c r="AT193" i="18"/>
  <c r="AS193" i="18" a="1"/>
  <c r="AS193" i="18" s="1"/>
  <c r="AR193" i="18" a="1"/>
  <c r="AR193" i="18" s="1"/>
  <c r="AQ193" i="18"/>
  <c r="AP193" i="18"/>
  <c r="AO193" i="18" a="1"/>
  <c r="AO193" i="18" s="1"/>
  <c r="AN193" i="18" a="1"/>
  <c r="AN193" i="18" s="1"/>
  <c r="AM193" i="18" a="1"/>
  <c r="AM193" i="18" s="1"/>
  <c r="AL193" i="18" a="1"/>
  <c r="AL193" i="18" s="1"/>
  <c r="AK193" i="18"/>
  <c r="AJ193" i="18" a="1"/>
  <c r="AJ193" i="18" s="1"/>
  <c r="AI193" i="18" a="1"/>
  <c r="AI193" i="18" s="1"/>
  <c r="AH193" i="18"/>
  <c r="AG193" i="18" a="1"/>
  <c r="AG193" i="18" s="1"/>
  <c r="AF193" i="18"/>
  <c r="AE193" i="18" a="1"/>
  <c r="AE193" i="18" s="1"/>
  <c r="AD193" i="18" a="1"/>
  <c r="AD193" i="18" s="1"/>
  <c r="AC193" i="18" a="1"/>
  <c r="AC193" i="18" s="1"/>
  <c r="AB193" i="18"/>
  <c r="AA193" i="18" a="1"/>
  <c r="AA193" i="18" s="1"/>
  <c r="Z193" i="18"/>
  <c r="Y193" i="18" a="1"/>
  <c r="Y193" i="18" s="1"/>
  <c r="X193" i="18"/>
  <c r="W193" i="18"/>
  <c r="V193" i="18" a="1"/>
  <c r="V193" i="18" s="1"/>
  <c r="U193" i="18" a="1"/>
  <c r="U193" i="18" s="1"/>
  <c r="T193" i="18" a="1"/>
  <c r="T193" i="18" s="1"/>
  <c r="S193" i="18" a="1"/>
  <c r="S193" i="18" s="1"/>
  <c r="M193" i="18"/>
  <c r="N193" i="18" s="1"/>
  <c r="O193" i="18" s="1"/>
  <c r="P193" i="18" s="1"/>
  <c r="Q193" i="18" s="1"/>
  <c r="R193" i="18" s="1"/>
  <c r="L193" i="18"/>
  <c r="K193" i="18"/>
  <c r="J193" i="18"/>
  <c r="I193" i="18"/>
  <c r="H193" i="18"/>
  <c r="G193" i="18"/>
  <c r="F193" i="18"/>
  <c r="C193" i="18"/>
  <c r="BY192" i="18"/>
  <c r="BX192" i="18"/>
  <c r="BW192" i="18"/>
  <c r="BV192" i="18"/>
  <c r="BU192" i="18"/>
  <c r="BT192" i="18"/>
  <c r="BS192" i="18"/>
  <c r="BR192" i="18"/>
  <c r="BQ192" i="18"/>
  <c r="BP192" i="18"/>
  <c r="BO192" i="18"/>
  <c r="BN192" i="18"/>
  <c r="BM192" i="18"/>
  <c r="BL192" i="18"/>
  <c r="BK192" i="18"/>
  <c r="BJ192" i="18"/>
  <c r="BI192" i="18"/>
  <c r="BH192" i="18"/>
  <c r="BG192" i="18"/>
  <c r="BF192" i="18" a="1"/>
  <c r="BF192" i="18" s="1"/>
  <c r="BE192" i="18" a="1"/>
  <c r="BE192" i="18" s="1"/>
  <c r="BD192" i="18"/>
  <c r="BC192" i="18" a="1"/>
  <c r="BC192" i="18" s="1"/>
  <c r="BB192" i="18"/>
  <c r="BA192" i="18" a="1"/>
  <c r="BA192" i="18" s="1"/>
  <c r="AZ192" i="18"/>
  <c r="AY192" i="18" a="1"/>
  <c r="AY192" i="18" s="1"/>
  <c r="AX192" i="18"/>
  <c r="AW192" i="18" a="1"/>
  <c r="AW192" i="18" s="1"/>
  <c r="AV192" i="18"/>
  <c r="AU192" i="18" a="1"/>
  <c r="AU192" i="18" s="1"/>
  <c r="AT192" i="18"/>
  <c r="AS192" i="18" a="1"/>
  <c r="AS192" i="18" s="1"/>
  <c r="AR192" i="18" a="1"/>
  <c r="AR192" i="18" s="1"/>
  <c r="AQ192" i="18"/>
  <c r="AP192" i="18"/>
  <c r="AO192" i="18" a="1"/>
  <c r="AO192" i="18" s="1"/>
  <c r="AN192" i="18" a="1"/>
  <c r="AN192" i="18" s="1"/>
  <c r="AM192" i="18" a="1"/>
  <c r="AM192" i="18" s="1"/>
  <c r="AL192" i="18" a="1"/>
  <c r="AL192" i="18" s="1"/>
  <c r="AK192" i="18"/>
  <c r="AJ192" i="18" a="1"/>
  <c r="AJ192" i="18" s="1"/>
  <c r="AI192" i="18" a="1"/>
  <c r="AI192" i="18" s="1"/>
  <c r="AH192" i="18"/>
  <c r="AG192" i="18" a="1"/>
  <c r="AG192" i="18" s="1"/>
  <c r="AF192" i="18"/>
  <c r="AE192" i="18" a="1"/>
  <c r="AE192" i="18" s="1"/>
  <c r="AD192" i="18" a="1"/>
  <c r="AD192" i="18" s="1"/>
  <c r="AC192" i="18" a="1"/>
  <c r="AC192" i="18" s="1"/>
  <c r="AB192" i="18"/>
  <c r="AA192" i="18" a="1"/>
  <c r="AA192" i="18" s="1"/>
  <c r="Z192" i="18"/>
  <c r="Y192" i="18" a="1"/>
  <c r="Y192" i="18" s="1"/>
  <c r="X192" i="18"/>
  <c r="W192" i="18"/>
  <c r="V192" i="18" a="1"/>
  <c r="V192" i="18" s="1"/>
  <c r="U192" i="18" a="1"/>
  <c r="U192" i="18" s="1"/>
  <c r="T192" i="18" a="1"/>
  <c r="T192" i="18" s="1"/>
  <c r="S192" i="18" a="1"/>
  <c r="S192" i="18" s="1"/>
  <c r="M192" i="18"/>
  <c r="N192" i="18" s="1"/>
  <c r="O192" i="18" s="1"/>
  <c r="P192" i="18" s="1"/>
  <c r="Q192" i="18" s="1"/>
  <c r="R192" i="18" s="1"/>
  <c r="L192" i="18"/>
  <c r="K192" i="18"/>
  <c r="J192" i="18"/>
  <c r="I192" i="18"/>
  <c r="H192" i="18"/>
  <c r="G192" i="18"/>
  <c r="F192" i="18"/>
  <c r="C192" i="18"/>
  <c r="BY191" i="18"/>
  <c r="BX191" i="18"/>
  <c r="BW191" i="18"/>
  <c r="BV191" i="18"/>
  <c r="BU191" i="18"/>
  <c r="BT191" i="18"/>
  <c r="BS191" i="18"/>
  <c r="BR191" i="18"/>
  <c r="BQ191" i="18"/>
  <c r="BP191" i="18"/>
  <c r="BO191" i="18"/>
  <c r="BN191" i="18"/>
  <c r="BM191" i="18"/>
  <c r="BL191" i="18"/>
  <c r="BK191" i="18"/>
  <c r="BJ191" i="18"/>
  <c r="BI191" i="18"/>
  <c r="BH191" i="18"/>
  <c r="BG191" i="18"/>
  <c r="BF191" i="18" a="1"/>
  <c r="BF191" i="18" s="1"/>
  <c r="BE191" i="18" a="1"/>
  <c r="BE191" i="18" s="1"/>
  <c r="BD191" i="18"/>
  <c r="BC191" i="18" a="1"/>
  <c r="BC191" i="18" s="1"/>
  <c r="BB191" i="18"/>
  <c r="BA191" i="18" a="1"/>
  <c r="BA191" i="18" s="1"/>
  <c r="AZ191" i="18"/>
  <c r="AY191" i="18" a="1"/>
  <c r="AY191" i="18" s="1"/>
  <c r="AX191" i="18"/>
  <c r="AW191" i="18" a="1"/>
  <c r="AW191" i="18" s="1"/>
  <c r="AV191" i="18"/>
  <c r="AU191" i="18" a="1"/>
  <c r="AU191" i="18" s="1"/>
  <c r="AT191" i="18"/>
  <c r="AS191" i="18" a="1"/>
  <c r="AS191" i="18" s="1"/>
  <c r="AR191" i="18" a="1"/>
  <c r="AR191" i="18" s="1"/>
  <c r="AQ191" i="18"/>
  <c r="AP191" i="18"/>
  <c r="AO191" i="18" a="1"/>
  <c r="AO191" i="18" s="1"/>
  <c r="AN191" i="18" a="1"/>
  <c r="AN191" i="18" s="1"/>
  <c r="AM191" i="18" a="1"/>
  <c r="AM191" i="18" s="1"/>
  <c r="AL191" i="18" a="1"/>
  <c r="AL191" i="18" s="1"/>
  <c r="AK191" i="18"/>
  <c r="AJ191" i="18" a="1"/>
  <c r="AJ191" i="18" s="1"/>
  <c r="AI191" i="18" a="1"/>
  <c r="AI191" i="18" s="1"/>
  <c r="AH191" i="18"/>
  <c r="AG191" i="18" a="1"/>
  <c r="AG191" i="18" s="1"/>
  <c r="AF191" i="18"/>
  <c r="AE191" i="18" a="1"/>
  <c r="AE191" i="18" s="1"/>
  <c r="AD191" i="18" a="1"/>
  <c r="AD191" i="18" s="1"/>
  <c r="AC191" i="18" a="1"/>
  <c r="AC191" i="18" s="1"/>
  <c r="AB191" i="18"/>
  <c r="AA191" i="18" a="1"/>
  <c r="AA191" i="18" s="1"/>
  <c r="Z191" i="18"/>
  <c r="Y191" i="18" a="1"/>
  <c r="Y191" i="18" s="1"/>
  <c r="X191" i="18"/>
  <c r="W191" i="18"/>
  <c r="V191" i="18" a="1"/>
  <c r="V191" i="18" s="1"/>
  <c r="U191" i="18" a="1"/>
  <c r="U191" i="18" s="1"/>
  <c r="T191" i="18" a="1"/>
  <c r="T191" i="18" s="1"/>
  <c r="S191" i="18" a="1"/>
  <c r="S191" i="18" s="1"/>
  <c r="M191" i="18"/>
  <c r="N191" i="18" s="1"/>
  <c r="O191" i="18" s="1"/>
  <c r="P191" i="18" s="1"/>
  <c r="Q191" i="18" s="1"/>
  <c r="R191" i="18" s="1"/>
  <c r="L191" i="18"/>
  <c r="K191" i="18"/>
  <c r="J191" i="18"/>
  <c r="I191" i="18"/>
  <c r="H191" i="18"/>
  <c r="G191" i="18"/>
  <c r="F191" i="18"/>
  <c r="C191" i="18"/>
  <c r="BY190" i="18"/>
  <c r="BX190" i="18"/>
  <c r="BW190" i="18"/>
  <c r="BV190" i="18"/>
  <c r="BU190" i="18"/>
  <c r="BT190" i="18"/>
  <c r="BS190" i="18"/>
  <c r="BR190" i="18"/>
  <c r="BQ190" i="18"/>
  <c r="BP190" i="18"/>
  <c r="BO190" i="18"/>
  <c r="BN190" i="18"/>
  <c r="BM190" i="18"/>
  <c r="BL190" i="18"/>
  <c r="BK190" i="18"/>
  <c r="BJ190" i="18"/>
  <c r="BI190" i="18"/>
  <c r="BH190" i="18"/>
  <c r="BG190" i="18"/>
  <c r="BF190" i="18" a="1"/>
  <c r="BF190" i="18" s="1"/>
  <c r="BE190" i="18" a="1"/>
  <c r="BE190" i="18" s="1"/>
  <c r="BD190" i="18"/>
  <c r="BC190" i="18" a="1"/>
  <c r="BC190" i="18" s="1"/>
  <c r="BB190" i="18"/>
  <c r="BA190" i="18" a="1"/>
  <c r="BA190" i="18" s="1"/>
  <c r="AZ190" i="18"/>
  <c r="AY190" i="18" a="1"/>
  <c r="AY190" i="18" s="1"/>
  <c r="AX190" i="18"/>
  <c r="AW190" i="18" a="1"/>
  <c r="AW190" i="18" s="1"/>
  <c r="AV190" i="18"/>
  <c r="AU190" i="18" a="1"/>
  <c r="AU190" i="18" s="1"/>
  <c r="AT190" i="18"/>
  <c r="AS190" i="18" a="1"/>
  <c r="AS190" i="18" s="1"/>
  <c r="AR190" i="18" a="1"/>
  <c r="AR190" i="18" s="1"/>
  <c r="AQ190" i="18"/>
  <c r="AP190" i="18"/>
  <c r="AO190" i="18" a="1"/>
  <c r="AO190" i="18" s="1"/>
  <c r="AN190" i="18" a="1"/>
  <c r="AN190" i="18" s="1"/>
  <c r="AM190" i="18" a="1"/>
  <c r="AM190" i="18" s="1"/>
  <c r="AL190" i="18" a="1"/>
  <c r="AL190" i="18" s="1"/>
  <c r="AK190" i="18"/>
  <c r="AJ190" i="18" a="1"/>
  <c r="AJ190" i="18" s="1"/>
  <c r="AI190" i="18" a="1"/>
  <c r="AI190" i="18" s="1"/>
  <c r="AH190" i="18"/>
  <c r="AG190" i="18" a="1"/>
  <c r="AG190" i="18" s="1"/>
  <c r="AF190" i="18"/>
  <c r="AE190" i="18" a="1"/>
  <c r="AE190" i="18" s="1"/>
  <c r="AD190" i="18" a="1"/>
  <c r="AD190" i="18" s="1"/>
  <c r="AC190" i="18" a="1"/>
  <c r="AC190" i="18" s="1"/>
  <c r="AB190" i="18"/>
  <c r="AA190" i="18" a="1"/>
  <c r="AA190" i="18" s="1"/>
  <c r="Z190" i="18"/>
  <c r="Y190" i="18" a="1"/>
  <c r="Y190" i="18" s="1"/>
  <c r="X190" i="18"/>
  <c r="W190" i="18"/>
  <c r="V190" i="18" a="1"/>
  <c r="V190" i="18" s="1"/>
  <c r="U190" i="18" a="1"/>
  <c r="U190" i="18" s="1"/>
  <c r="T190" i="18" a="1"/>
  <c r="T190" i="18" s="1"/>
  <c r="S190" i="18" a="1"/>
  <c r="S190" i="18" s="1"/>
  <c r="M190" i="18"/>
  <c r="N190" i="18" s="1"/>
  <c r="O190" i="18" s="1"/>
  <c r="P190" i="18" s="1"/>
  <c r="Q190" i="18" s="1"/>
  <c r="R190" i="18" s="1"/>
  <c r="L190" i="18"/>
  <c r="K190" i="18"/>
  <c r="J190" i="18"/>
  <c r="I190" i="18"/>
  <c r="H190" i="18"/>
  <c r="G190" i="18"/>
  <c r="F190" i="18"/>
  <c r="C190" i="18"/>
  <c r="BY189" i="18"/>
  <c r="BX189" i="18"/>
  <c r="BW189" i="18"/>
  <c r="BV189" i="18"/>
  <c r="BU189" i="18"/>
  <c r="BT189" i="18"/>
  <c r="BS189" i="18"/>
  <c r="BR189" i="18"/>
  <c r="BQ189" i="18"/>
  <c r="BP189" i="18"/>
  <c r="BO189" i="18"/>
  <c r="BN189" i="18"/>
  <c r="BM189" i="18"/>
  <c r="BL189" i="18"/>
  <c r="BK189" i="18"/>
  <c r="BJ189" i="18"/>
  <c r="BI189" i="18"/>
  <c r="BH189" i="18"/>
  <c r="BG189" i="18"/>
  <c r="BF189" i="18" a="1"/>
  <c r="BF189" i="18" s="1"/>
  <c r="BE189" i="18" a="1"/>
  <c r="BE189" i="18" s="1"/>
  <c r="BD189" i="18"/>
  <c r="BC189" i="18" a="1"/>
  <c r="BC189" i="18" s="1"/>
  <c r="BB189" i="18"/>
  <c r="BA189" i="18" a="1"/>
  <c r="BA189" i="18" s="1"/>
  <c r="AZ189" i="18"/>
  <c r="AY189" i="18" a="1"/>
  <c r="AY189" i="18" s="1"/>
  <c r="AX189" i="18"/>
  <c r="AW189" i="18" a="1"/>
  <c r="AW189" i="18" s="1"/>
  <c r="AV189" i="18"/>
  <c r="AU189" i="18" a="1"/>
  <c r="AU189" i="18" s="1"/>
  <c r="AT189" i="18"/>
  <c r="AS189" i="18" a="1"/>
  <c r="AS189" i="18" s="1"/>
  <c r="AR189" i="18" a="1"/>
  <c r="AR189" i="18" s="1"/>
  <c r="AQ189" i="18"/>
  <c r="AP189" i="18"/>
  <c r="AO189" i="18" a="1"/>
  <c r="AO189" i="18" s="1"/>
  <c r="AN189" i="18" a="1"/>
  <c r="AN189" i="18" s="1"/>
  <c r="AM189" i="18" a="1"/>
  <c r="AM189" i="18" s="1"/>
  <c r="AL189" i="18" a="1"/>
  <c r="AL189" i="18" s="1"/>
  <c r="AK189" i="18"/>
  <c r="AJ189" i="18" a="1"/>
  <c r="AJ189" i="18" s="1"/>
  <c r="AI189" i="18" a="1"/>
  <c r="AI189" i="18" s="1"/>
  <c r="AH189" i="18"/>
  <c r="AG189" i="18" a="1"/>
  <c r="AG189" i="18" s="1"/>
  <c r="AF189" i="18"/>
  <c r="AE189" i="18" a="1"/>
  <c r="AE189" i="18" s="1"/>
  <c r="AD189" i="18" a="1"/>
  <c r="AD189" i="18" s="1"/>
  <c r="AC189" i="18" a="1"/>
  <c r="AC189" i="18" s="1"/>
  <c r="AB189" i="18"/>
  <c r="AA189" i="18" a="1"/>
  <c r="AA189" i="18" s="1"/>
  <c r="Z189" i="18"/>
  <c r="Y189" i="18" a="1"/>
  <c r="Y189" i="18" s="1"/>
  <c r="X189" i="18"/>
  <c r="W189" i="18"/>
  <c r="V189" i="18" a="1"/>
  <c r="V189" i="18" s="1"/>
  <c r="U189" i="18" a="1"/>
  <c r="U189" i="18" s="1"/>
  <c r="T189" i="18" a="1"/>
  <c r="T189" i="18" s="1"/>
  <c r="S189" i="18" a="1"/>
  <c r="S189" i="18" s="1"/>
  <c r="M189" i="18"/>
  <c r="N189" i="18" s="1"/>
  <c r="O189" i="18" s="1"/>
  <c r="P189" i="18" s="1"/>
  <c r="Q189" i="18" s="1"/>
  <c r="R189" i="18" s="1"/>
  <c r="L189" i="18"/>
  <c r="K189" i="18"/>
  <c r="J189" i="18"/>
  <c r="I189" i="18"/>
  <c r="H189" i="18"/>
  <c r="G189" i="18"/>
  <c r="F189" i="18"/>
  <c r="C189" i="18"/>
  <c r="BY188" i="18"/>
  <c r="BX188" i="18"/>
  <c r="BW188" i="18"/>
  <c r="BV188" i="18"/>
  <c r="BU188" i="18"/>
  <c r="BT188" i="18"/>
  <c r="BS188" i="18"/>
  <c r="BR188" i="18"/>
  <c r="BQ188" i="18"/>
  <c r="BP188" i="18"/>
  <c r="BO188" i="18"/>
  <c r="BN188" i="18"/>
  <c r="BM188" i="18"/>
  <c r="BL188" i="18"/>
  <c r="BK188" i="18"/>
  <c r="BJ188" i="18"/>
  <c r="BI188" i="18"/>
  <c r="BH188" i="18"/>
  <c r="BG188" i="18"/>
  <c r="BF188" i="18" a="1"/>
  <c r="BF188" i="18" s="1"/>
  <c r="BE188" i="18" a="1"/>
  <c r="BE188" i="18" s="1"/>
  <c r="BD188" i="18"/>
  <c r="BC188" i="18" a="1"/>
  <c r="BC188" i="18" s="1"/>
  <c r="BB188" i="18"/>
  <c r="BA188" i="18" a="1"/>
  <c r="BA188" i="18" s="1"/>
  <c r="AZ188" i="18"/>
  <c r="AY188" i="18" a="1"/>
  <c r="AY188" i="18" s="1"/>
  <c r="AX188" i="18"/>
  <c r="AW188" i="18" a="1"/>
  <c r="AW188" i="18" s="1"/>
  <c r="AV188" i="18"/>
  <c r="AU188" i="18" a="1"/>
  <c r="AU188" i="18" s="1"/>
  <c r="AT188" i="18"/>
  <c r="AS188" i="18" a="1"/>
  <c r="AS188" i="18" s="1"/>
  <c r="AR188" i="18" a="1"/>
  <c r="AR188" i="18" s="1"/>
  <c r="AQ188" i="18"/>
  <c r="AP188" i="18"/>
  <c r="AO188" i="18" a="1"/>
  <c r="AO188" i="18" s="1"/>
  <c r="AN188" i="18" a="1"/>
  <c r="AN188" i="18" s="1"/>
  <c r="AM188" i="18" a="1"/>
  <c r="AM188" i="18" s="1"/>
  <c r="AL188" i="18" a="1"/>
  <c r="AL188" i="18" s="1"/>
  <c r="AK188" i="18"/>
  <c r="AJ188" i="18" a="1"/>
  <c r="AJ188" i="18" s="1"/>
  <c r="AI188" i="18" a="1"/>
  <c r="AI188" i="18" s="1"/>
  <c r="AH188" i="18"/>
  <c r="AG188" i="18" a="1"/>
  <c r="AG188" i="18" s="1"/>
  <c r="AF188" i="18"/>
  <c r="AE188" i="18" a="1"/>
  <c r="AE188" i="18" s="1"/>
  <c r="AD188" i="18" a="1"/>
  <c r="AD188" i="18" s="1"/>
  <c r="AC188" i="18" a="1"/>
  <c r="AC188" i="18" s="1"/>
  <c r="AB188" i="18"/>
  <c r="AA188" i="18" a="1"/>
  <c r="AA188" i="18" s="1"/>
  <c r="Z188" i="18"/>
  <c r="Y188" i="18" a="1"/>
  <c r="Y188" i="18" s="1"/>
  <c r="X188" i="18"/>
  <c r="W188" i="18"/>
  <c r="V188" i="18" a="1"/>
  <c r="V188" i="18" s="1"/>
  <c r="U188" i="18" a="1"/>
  <c r="U188" i="18" s="1"/>
  <c r="T188" i="18" a="1"/>
  <c r="T188" i="18" s="1"/>
  <c r="S188" i="18" a="1"/>
  <c r="S188" i="18" s="1"/>
  <c r="M188" i="18"/>
  <c r="N188" i="18" s="1"/>
  <c r="O188" i="18" s="1"/>
  <c r="P188" i="18" s="1"/>
  <c r="Q188" i="18" s="1"/>
  <c r="R188" i="18" s="1"/>
  <c r="L188" i="18"/>
  <c r="K188" i="18"/>
  <c r="J188" i="18"/>
  <c r="I188" i="18"/>
  <c r="H188" i="18"/>
  <c r="G188" i="18"/>
  <c r="F188" i="18"/>
  <c r="C188" i="18"/>
  <c r="BY187" i="18"/>
  <c r="BX187" i="18"/>
  <c r="BW187" i="18"/>
  <c r="BV187" i="18"/>
  <c r="BU187" i="18"/>
  <c r="BT187" i="18"/>
  <c r="BS187" i="18"/>
  <c r="BR187" i="18"/>
  <c r="BQ187" i="18"/>
  <c r="BP187" i="18"/>
  <c r="BO187" i="18"/>
  <c r="BN187" i="18"/>
  <c r="BM187" i="18"/>
  <c r="BL187" i="18"/>
  <c r="BK187" i="18"/>
  <c r="BJ187" i="18"/>
  <c r="BI187" i="18"/>
  <c r="BH187" i="18"/>
  <c r="BG187" i="18"/>
  <c r="BF187" i="18" a="1"/>
  <c r="BF187" i="18" s="1"/>
  <c r="BE187" i="18" a="1"/>
  <c r="BE187" i="18" s="1"/>
  <c r="BD187" i="18"/>
  <c r="BC187" i="18" a="1"/>
  <c r="BC187" i="18" s="1"/>
  <c r="BB187" i="18"/>
  <c r="BA187" i="18" a="1"/>
  <c r="BA187" i="18" s="1"/>
  <c r="AZ187" i="18"/>
  <c r="AY187" i="18" a="1"/>
  <c r="AY187" i="18" s="1"/>
  <c r="AX187" i="18"/>
  <c r="AW187" i="18" a="1"/>
  <c r="AW187" i="18" s="1"/>
  <c r="AV187" i="18"/>
  <c r="AU187" i="18" a="1"/>
  <c r="AU187" i="18" s="1"/>
  <c r="AT187" i="18"/>
  <c r="AS187" i="18" a="1"/>
  <c r="AS187" i="18" s="1"/>
  <c r="AR187" i="18" a="1"/>
  <c r="AR187" i="18" s="1"/>
  <c r="AQ187" i="18"/>
  <c r="AP187" i="18"/>
  <c r="AO187" i="18" a="1"/>
  <c r="AO187" i="18" s="1"/>
  <c r="AN187" i="18" a="1"/>
  <c r="AN187" i="18" s="1"/>
  <c r="AM187" i="18" a="1"/>
  <c r="AM187" i="18" s="1"/>
  <c r="AL187" i="18" a="1"/>
  <c r="AL187" i="18" s="1"/>
  <c r="AK187" i="18"/>
  <c r="AJ187" i="18" a="1"/>
  <c r="AJ187" i="18" s="1"/>
  <c r="AI187" i="18" a="1"/>
  <c r="AI187" i="18" s="1"/>
  <c r="AH187" i="18"/>
  <c r="AG187" i="18" a="1"/>
  <c r="AG187" i="18" s="1"/>
  <c r="AF187" i="18"/>
  <c r="AE187" i="18" a="1"/>
  <c r="AE187" i="18" s="1"/>
  <c r="AD187" i="18" a="1"/>
  <c r="AD187" i="18" s="1"/>
  <c r="AC187" i="18" a="1"/>
  <c r="AC187" i="18" s="1"/>
  <c r="AB187" i="18"/>
  <c r="AA187" i="18" a="1"/>
  <c r="AA187" i="18" s="1"/>
  <c r="Z187" i="18"/>
  <c r="Y187" i="18" a="1"/>
  <c r="Y187" i="18" s="1"/>
  <c r="X187" i="18"/>
  <c r="W187" i="18"/>
  <c r="V187" i="18" a="1"/>
  <c r="V187" i="18" s="1"/>
  <c r="U187" i="18" a="1"/>
  <c r="U187" i="18" s="1"/>
  <c r="T187" i="18" a="1"/>
  <c r="T187" i="18" s="1"/>
  <c r="S187" i="18" a="1"/>
  <c r="S187" i="18" s="1"/>
  <c r="M187" i="18"/>
  <c r="N187" i="18" s="1"/>
  <c r="O187" i="18" s="1"/>
  <c r="P187" i="18" s="1"/>
  <c r="Q187" i="18" s="1"/>
  <c r="R187" i="18" s="1"/>
  <c r="L187" i="18"/>
  <c r="K187" i="18"/>
  <c r="J187" i="18"/>
  <c r="I187" i="18"/>
  <c r="H187" i="18"/>
  <c r="G187" i="18"/>
  <c r="F187" i="18"/>
  <c r="C187" i="18"/>
  <c r="BY186" i="18"/>
  <c r="BX186" i="18"/>
  <c r="BW186" i="18"/>
  <c r="BV186" i="18"/>
  <c r="BU186" i="18"/>
  <c r="BT186" i="18"/>
  <c r="BS186" i="18"/>
  <c r="BR186" i="18"/>
  <c r="BQ186" i="18"/>
  <c r="BP186" i="18"/>
  <c r="BO186" i="18"/>
  <c r="BN186" i="18"/>
  <c r="BM186" i="18"/>
  <c r="BL186" i="18"/>
  <c r="BK186" i="18"/>
  <c r="BJ186" i="18"/>
  <c r="BI186" i="18"/>
  <c r="BH186" i="18"/>
  <c r="BG186" i="18"/>
  <c r="BF186" i="18" a="1"/>
  <c r="BF186" i="18" s="1"/>
  <c r="BE186" i="18" a="1"/>
  <c r="BE186" i="18" s="1"/>
  <c r="BD186" i="18"/>
  <c r="BC186" i="18" a="1"/>
  <c r="BC186" i="18" s="1"/>
  <c r="BB186" i="18"/>
  <c r="BA186" i="18" a="1"/>
  <c r="BA186" i="18" s="1"/>
  <c r="AZ186" i="18"/>
  <c r="AY186" i="18" a="1"/>
  <c r="AY186" i="18" s="1"/>
  <c r="AX186" i="18"/>
  <c r="AW186" i="18" a="1"/>
  <c r="AW186" i="18" s="1"/>
  <c r="AV186" i="18"/>
  <c r="AU186" i="18" a="1"/>
  <c r="AU186" i="18" s="1"/>
  <c r="AT186" i="18"/>
  <c r="AS186" i="18" a="1"/>
  <c r="AS186" i="18" s="1"/>
  <c r="AR186" i="18" a="1"/>
  <c r="AR186" i="18" s="1"/>
  <c r="AQ186" i="18"/>
  <c r="AP186" i="18"/>
  <c r="AO186" i="18" a="1"/>
  <c r="AO186" i="18" s="1"/>
  <c r="AN186" i="18" a="1"/>
  <c r="AN186" i="18" s="1"/>
  <c r="AM186" i="18" a="1"/>
  <c r="AM186" i="18" s="1"/>
  <c r="AL186" i="18" a="1"/>
  <c r="AL186" i="18" s="1"/>
  <c r="AK186" i="18"/>
  <c r="AJ186" i="18" a="1"/>
  <c r="AJ186" i="18" s="1"/>
  <c r="AI186" i="18" a="1"/>
  <c r="AI186" i="18" s="1"/>
  <c r="AH186" i="18"/>
  <c r="AG186" i="18" a="1"/>
  <c r="AG186" i="18" s="1"/>
  <c r="AF186" i="18"/>
  <c r="AE186" i="18" a="1"/>
  <c r="AE186" i="18" s="1"/>
  <c r="AD186" i="18" a="1"/>
  <c r="AD186" i="18" s="1"/>
  <c r="AC186" i="18" a="1"/>
  <c r="AC186" i="18" s="1"/>
  <c r="AB186" i="18"/>
  <c r="AA186" i="18" a="1"/>
  <c r="AA186" i="18" s="1"/>
  <c r="Z186" i="18"/>
  <c r="Y186" i="18" a="1"/>
  <c r="Y186" i="18" s="1"/>
  <c r="X186" i="18"/>
  <c r="W186" i="18"/>
  <c r="V186" i="18" a="1"/>
  <c r="V186" i="18" s="1"/>
  <c r="U186" i="18" a="1"/>
  <c r="U186" i="18" s="1"/>
  <c r="T186" i="18" a="1"/>
  <c r="T186" i="18" s="1"/>
  <c r="S186" i="18" a="1"/>
  <c r="S186" i="18" s="1"/>
  <c r="M186" i="18"/>
  <c r="N186" i="18" s="1"/>
  <c r="O186" i="18" s="1"/>
  <c r="P186" i="18" s="1"/>
  <c r="Q186" i="18" s="1"/>
  <c r="R186" i="18" s="1"/>
  <c r="L186" i="18"/>
  <c r="K186" i="18"/>
  <c r="J186" i="18"/>
  <c r="I186" i="18"/>
  <c r="H186" i="18"/>
  <c r="G186" i="18"/>
  <c r="F186" i="18"/>
  <c r="C186" i="18"/>
  <c r="BY185" i="18"/>
  <c r="BX185" i="18"/>
  <c r="BW185" i="18"/>
  <c r="BV185" i="18"/>
  <c r="BU185" i="18"/>
  <c r="BT185" i="18"/>
  <c r="BS185" i="18"/>
  <c r="BR185" i="18"/>
  <c r="BQ185" i="18"/>
  <c r="BP185" i="18"/>
  <c r="BO185" i="18"/>
  <c r="BN185" i="18"/>
  <c r="BM185" i="18"/>
  <c r="BL185" i="18"/>
  <c r="BK185" i="18"/>
  <c r="BJ185" i="18"/>
  <c r="BI185" i="18"/>
  <c r="BH185" i="18"/>
  <c r="BG185" i="18"/>
  <c r="BF185" i="18" a="1"/>
  <c r="BF185" i="18" s="1"/>
  <c r="BE185" i="18" a="1"/>
  <c r="BE185" i="18" s="1"/>
  <c r="BD185" i="18"/>
  <c r="BC185" i="18" a="1"/>
  <c r="BC185" i="18" s="1"/>
  <c r="BB185" i="18"/>
  <c r="BA185" i="18" a="1"/>
  <c r="BA185" i="18" s="1"/>
  <c r="AZ185" i="18"/>
  <c r="AY185" i="18" a="1"/>
  <c r="AY185" i="18" s="1"/>
  <c r="AX185" i="18"/>
  <c r="AW185" i="18" a="1"/>
  <c r="AW185" i="18" s="1"/>
  <c r="AV185" i="18"/>
  <c r="AU185" i="18" a="1"/>
  <c r="AU185" i="18" s="1"/>
  <c r="AT185" i="18"/>
  <c r="AS185" i="18" a="1"/>
  <c r="AS185" i="18" s="1"/>
  <c r="AR185" i="18" a="1"/>
  <c r="AR185" i="18" s="1"/>
  <c r="AQ185" i="18"/>
  <c r="AP185" i="18"/>
  <c r="AO185" i="18" a="1"/>
  <c r="AO185" i="18" s="1"/>
  <c r="AN185" i="18" a="1"/>
  <c r="AN185" i="18" s="1"/>
  <c r="AM185" i="18" a="1"/>
  <c r="AM185" i="18" s="1"/>
  <c r="AL185" i="18" a="1"/>
  <c r="AL185" i="18" s="1"/>
  <c r="AK185" i="18"/>
  <c r="AJ185" i="18" a="1"/>
  <c r="AJ185" i="18" s="1"/>
  <c r="AI185" i="18" a="1"/>
  <c r="AI185" i="18" s="1"/>
  <c r="AH185" i="18"/>
  <c r="AG185" i="18" a="1"/>
  <c r="AG185" i="18" s="1"/>
  <c r="AF185" i="18"/>
  <c r="AE185" i="18" a="1"/>
  <c r="AE185" i="18" s="1"/>
  <c r="AD185" i="18" a="1"/>
  <c r="AD185" i="18" s="1"/>
  <c r="AC185" i="18" a="1"/>
  <c r="AC185" i="18" s="1"/>
  <c r="AB185" i="18"/>
  <c r="AA185" i="18" a="1"/>
  <c r="AA185" i="18" s="1"/>
  <c r="Z185" i="18"/>
  <c r="Y185" i="18" a="1"/>
  <c r="Y185" i="18" s="1"/>
  <c r="X185" i="18"/>
  <c r="W185" i="18"/>
  <c r="V185" i="18" a="1"/>
  <c r="V185" i="18" s="1"/>
  <c r="U185" i="18" a="1"/>
  <c r="U185" i="18" s="1"/>
  <c r="T185" i="18" a="1"/>
  <c r="T185" i="18" s="1"/>
  <c r="S185" i="18" a="1"/>
  <c r="S185" i="18" s="1"/>
  <c r="M185" i="18"/>
  <c r="N185" i="18" s="1"/>
  <c r="O185" i="18" s="1"/>
  <c r="P185" i="18" s="1"/>
  <c r="Q185" i="18" s="1"/>
  <c r="R185" i="18" s="1"/>
  <c r="L185" i="18"/>
  <c r="K185" i="18"/>
  <c r="J185" i="18"/>
  <c r="I185" i="18"/>
  <c r="H185" i="18"/>
  <c r="G185" i="18"/>
  <c r="F185" i="18"/>
  <c r="C185" i="18"/>
  <c r="BY184" i="18"/>
  <c r="BX184" i="18"/>
  <c r="BW184" i="18"/>
  <c r="BV184" i="18"/>
  <c r="BU184" i="18"/>
  <c r="BT184" i="18"/>
  <c r="BS184" i="18"/>
  <c r="BR184" i="18"/>
  <c r="BQ184" i="18"/>
  <c r="BP184" i="18"/>
  <c r="BO184" i="18"/>
  <c r="BN184" i="18"/>
  <c r="BM184" i="18"/>
  <c r="BL184" i="18"/>
  <c r="BK184" i="18"/>
  <c r="BJ184" i="18"/>
  <c r="BI184" i="18"/>
  <c r="BH184" i="18"/>
  <c r="BG184" i="18"/>
  <c r="BF184" i="18" a="1"/>
  <c r="BF184" i="18" s="1"/>
  <c r="BE184" i="18" a="1"/>
  <c r="BE184" i="18" s="1"/>
  <c r="BD184" i="18"/>
  <c r="BC184" i="18" a="1"/>
  <c r="BC184" i="18" s="1"/>
  <c r="BB184" i="18"/>
  <c r="BA184" i="18" a="1"/>
  <c r="BA184" i="18" s="1"/>
  <c r="AZ184" i="18"/>
  <c r="AY184" i="18" a="1"/>
  <c r="AY184" i="18" s="1"/>
  <c r="AX184" i="18"/>
  <c r="AW184" i="18" a="1"/>
  <c r="AW184" i="18" s="1"/>
  <c r="AV184" i="18"/>
  <c r="AU184" i="18" a="1"/>
  <c r="AU184" i="18" s="1"/>
  <c r="AT184" i="18"/>
  <c r="AS184" i="18" a="1"/>
  <c r="AS184" i="18" s="1"/>
  <c r="AR184" i="18" a="1"/>
  <c r="AR184" i="18" s="1"/>
  <c r="AQ184" i="18"/>
  <c r="AP184" i="18"/>
  <c r="AO184" i="18" a="1"/>
  <c r="AO184" i="18" s="1"/>
  <c r="AN184" i="18" a="1"/>
  <c r="AN184" i="18" s="1"/>
  <c r="AM184" i="18" a="1"/>
  <c r="AM184" i="18" s="1"/>
  <c r="AL184" i="18" a="1"/>
  <c r="AL184" i="18" s="1"/>
  <c r="AK184" i="18"/>
  <c r="AJ184" i="18" a="1"/>
  <c r="AJ184" i="18" s="1"/>
  <c r="AI184" i="18" a="1"/>
  <c r="AI184" i="18" s="1"/>
  <c r="AH184" i="18"/>
  <c r="AG184" i="18" a="1"/>
  <c r="AG184" i="18" s="1"/>
  <c r="AF184" i="18"/>
  <c r="AE184" i="18" a="1"/>
  <c r="AE184" i="18" s="1"/>
  <c r="AD184" i="18" a="1"/>
  <c r="AD184" i="18" s="1"/>
  <c r="AC184" i="18" a="1"/>
  <c r="AC184" i="18" s="1"/>
  <c r="AB184" i="18"/>
  <c r="AA184" i="18" a="1"/>
  <c r="AA184" i="18" s="1"/>
  <c r="Z184" i="18"/>
  <c r="Y184" i="18" a="1"/>
  <c r="Y184" i="18" s="1"/>
  <c r="X184" i="18"/>
  <c r="W184" i="18"/>
  <c r="V184" i="18" a="1"/>
  <c r="V184" i="18" s="1"/>
  <c r="U184" i="18" a="1"/>
  <c r="U184" i="18" s="1"/>
  <c r="T184" i="18" a="1"/>
  <c r="T184" i="18" s="1"/>
  <c r="S184" i="18" a="1"/>
  <c r="S184" i="18" s="1"/>
  <c r="M184" i="18"/>
  <c r="N184" i="18" s="1"/>
  <c r="O184" i="18" s="1"/>
  <c r="P184" i="18" s="1"/>
  <c r="Q184" i="18" s="1"/>
  <c r="R184" i="18" s="1"/>
  <c r="L184" i="18"/>
  <c r="K184" i="18"/>
  <c r="J184" i="18"/>
  <c r="I184" i="18"/>
  <c r="H184" i="18"/>
  <c r="G184" i="18"/>
  <c r="F184" i="18"/>
  <c r="C184" i="18"/>
  <c r="BY183" i="18"/>
  <c r="BX183" i="18"/>
  <c r="BW183" i="18"/>
  <c r="BV183" i="18"/>
  <c r="BU183" i="18"/>
  <c r="BT183" i="18"/>
  <c r="BS183" i="18"/>
  <c r="BR183" i="18"/>
  <c r="BQ183" i="18"/>
  <c r="BP183" i="18"/>
  <c r="BO183" i="18"/>
  <c r="BN183" i="18"/>
  <c r="BM183" i="18"/>
  <c r="BL183" i="18"/>
  <c r="BK183" i="18"/>
  <c r="BJ183" i="18"/>
  <c r="BI183" i="18"/>
  <c r="BH183" i="18"/>
  <c r="BG183" i="18"/>
  <c r="BF183" i="18" a="1"/>
  <c r="BF183" i="18" s="1"/>
  <c r="BE183" i="18" a="1"/>
  <c r="BE183" i="18" s="1"/>
  <c r="BD183" i="18"/>
  <c r="BC183" i="18" a="1"/>
  <c r="BC183" i="18" s="1"/>
  <c r="BB183" i="18"/>
  <c r="BA183" i="18" a="1"/>
  <c r="BA183" i="18" s="1"/>
  <c r="AZ183" i="18"/>
  <c r="AY183" i="18" a="1"/>
  <c r="AY183" i="18" s="1"/>
  <c r="AX183" i="18"/>
  <c r="AW183" i="18" a="1"/>
  <c r="AW183" i="18" s="1"/>
  <c r="AV183" i="18"/>
  <c r="AU183" i="18" a="1"/>
  <c r="AU183" i="18" s="1"/>
  <c r="AT183" i="18"/>
  <c r="AS183" i="18" a="1"/>
  <c r="AS183" i="18" s="1"/>
  <c r="AR183" i="18" a="1"/>
  <c r="AR183" i="18" s="1"/>
  <c r="AQ183" i="18"/>
  <c r="AP183" i="18"/>
  <c r="AO183" i="18" a="1"/>
  <c r="AO183" i="18" s="1"/>
  <c r="AN183" i="18" a="1"/>
  <c r="AN183" i="18" s="1"/>
  <c r="AM183" i="18" a="1"/>
  <c r="AM183" i="18" s="1"/>
  <c r="AL183" i="18" a="1"/>
  <c r="AL183" i="18" s="1"/>
  <c r="AK183" i="18"/>
  <c r="AJ183" i="18" a="1"/>
  <c r="AJ183" i="18" s="1"/>
  <c r="AI183" i="18" a="1"/>
  <c r="AI183" i="18" s="1"/>
  <c r="AH183" i="18"/>
  <c r="AG183" i="18" a="1"/>
  <c r="AG183" i="18" s="1"/>
  <c r="AF183" i="18"/>
  <c r="AE183" i="18" a="1"/>
  <c r="AE183" i="18" s="1"/>
  <c r="AD183" i="18" a="1"/>
  <c r="AD183" i="18" s="1"/>
  <c r="AC183" i="18" a="1"/>
  <c r="AC183" i="18" s="1"/>
  <c r="AB183" i="18"/>
  <c r="AA183" i="18" a="1"/>
  <c r="AA183" i="18" s="1"/>
  <c r="Z183" i="18"/>
  <c r="Y183" i="18" a="1"/>
  <c r="Y183" i="18" s="1"/>
  <c r="X183" i="18"/>
  <c r="W183" i="18"/>
  <c r="V183" i="18" a="1"/>
  <c r="V183" i="18" s="1"/>
  <c r="U183" i="18" a="1"/>
  <c r="U183" i="18" s="1"/>
  <c r="T183" i="18" a="1"/>
  <c r="T183" i="18" s="1"/>
  <c r="S183" i="18" a="1"/>
  <c r="S183" i="18" s="1"/>
  <c r="M183" i="18"/>
  <c r="N183" i="18" s="1"/>
  <c r="O183" i="18" s="1"/>
  <c r="P183" i="18" s="1"/>
  <c r="Q183" i="18" s="1"/>
  <c r="R183" i="18" s="1"/>
  <c r="L183" i="18"/>
  <c r="K183" i="18"/>
  <c r="J183" i="18"/>
  <c r="I183" i="18"/>
  <c r="H183" i="18"/>
  <c r="G183" i="18"/>
  <c r="F183" i="18"/>
  <c r="C183" i="18"/>
  <c r="BY182" i="18"/>
  <c r="BX182" i="18"/>
  <c r="BW182" i="18"/>
  <c r="BV182" i="18"/>
  <c r="BU182" i="18"/>
  <c r="BT182" i="18"/>
  <c r="BS182" i="18"/>
  <c r="BR182" i="18"/>
  <c r="BQ182" i="18"/>
  <c r="BP182" i="18"/>
  <c r="BO182" i="18"/>
  <c r="BN182" i="18"/>
  <c r="BM182" i="18"/>
  <c r="BL182" i="18"/>
  <c r="BK182" i="18"/>
  <c r="BJ182" i="18"/>
  <c r="BI182" i="18"/>
  <c r="BH182" i="18"/>
  <c r="BG182" i="18"/>
  <c r="BF182" i="18" a="1"/>
  <c r="BF182" i="18" s="1"/>
  <c r="BE182" i="18" a="1"/>
  <c r="BE182" i="18" s="1"/>
  <c r="BD182" i="18"/>
  <c r="BC182" i="18" a="1"/>
  <c r="BC182" i="18" s="1"/>
  <c r="BB182" i="18"/>
  <c r="BA182" i="18" a="1"/>
  <c r="BA182" i="18" s="1"/>
  <c r="AZ182" i="18"/>
  <c r="AY182" i="18" a="1"/>
  <c r="AY182" i="18" s="1"/>
  <c r="AX182" i="18"/>
  <c r="AW182" i="18" a="1"/>
  <c r="AW182" i="18" s="1"/>
  <c r="AV182" i="18"/>
  <c r="AU182" i="18" a="1"/>
  <c r="AU182" i="18" s="1"/>
  <c r="AT182" i="18"/>
  <c r="AS182" i="18" a="1"/>
  <c r="AS182" i="18" s="1"/>
  <c r="AR182" i="18" a="1"/>
  <c r="AR182" i="18" s="1"/>
  <c r="AQ182" i="18"/>
  <c r="AP182" i="18"/>
  <c r="AO182" i="18" a="1"/>
  <c r="AO182" i="18" s="1"/>
  <c r="AN182" i="18" a="1"/>
  <c r="AN182" i="18" s="1"/>
  <c r="AM182" i="18" a="1"/>
  <c r="AM182" i="18" s="1"/>
  <c r="AL182" i="18" a="1"/>
  <c r="AL182" i="18" s="1"/>
  <c r="AK182" i="18"/>
  <c r="AJ182" i="18" a="1"/>
  <c r="AJ182" i="18" s="1"/>
  <c r="AI182" i="18" a="1"/>
  <c r="AI182" i="18" s="1"/>
  <c r="AH182" i="18"/>
  <c r="AG182" i="18" a="1"/>
  <c r="AG182" i="18" s="1"/>
  <c r="AF182" i="18"/>
  <c r="AE182" i="18" a="1"/>
  <c r="AE182" i="18" s="1"/>
  <c r="AD182" i="18" a="1"/>
  <c r="AD182" i="18" s="1"/>
  <c r="AC182" i="18" a="1"/>
  <c r="AC182" i="18" s="1"/>
  <c r="AB182" i="18"/>
  <c r="AA182" i="18" a="1"/>
  <c r="AA182" i="18" s="1"/>
  <c r="Z182" i="18"/>
  <c r="Y182" i="18" a="1"/>
  <c r="Y182" i="18" s="1"/>
  <c r="X182" i="18"/>
  <c r="W182" i="18"/>
  <c r="V182" i="18" a="1"/>
  <c r="V182" i="18" s="1"/>
  <c r="U182" i="18" a="1"/>
  <c r="U182" i="18" s="1"/>
  <c r="T182" i="18" a="1"/>
  <c r="T182" i="18" s="1"/>
  <c r="S182" i="18" a="1"/>
  <c r="S182" i="18" s="1"/>
  <c r="M182" i="18"/>
  <c r="N182" i="18" s="1"/>
  <c r="O182" i="18" s="1"/>
  <c r="P182" i="18" s="1"/>
  <c r="Q182" i="18" s="1"/>
  <c r="R182" i="18" s="1"/>
  <c r="L182" i="18"/>
  <c r="K182" i="18"/>
  <c r="J182" i="18"/>
  <c r="I182" i="18"/>
  <c r="H182" i="18"/>
  <c r="G182" i="18"/>
  <c r="F182" i="18"/>
  <c r="C182" i="18"/>
  <c r="BY181" i="18"/>
  <c r="BX181" i="18"/>
  <c r="BW181" i="18"/>
  <c r="BV181" i="18"/>
  <c r="BU181" i="18"/>
  <c r="BT181" i="18"/>
  <c r="BS181" i="18"/>
  <c r="BR181" i="18"/>
  <c r="BQ181" i="18"/>
  <c r="BP181" i="18"/>
  <c r="BO181" i="18"/>
  <c r="BN181" i="18"/>
  <c r="BM181" i="18"/>
  <c r="BL181" i="18"/>
  <c r="BK181" i="18"/>
  <c r="BJ181" i="18"/>
  <c r="BI181" i="18"/>
  <c r="BH181" i="18"/>
  <c r="BG181" i="18"/>
  <c r="BF181" i="18" a="1"/>
  <c r="BF181" i="18" s="1"/>
  <c r="BE181" i="18" a="1"/>
  <c r="BE181" i="18" s="1"/>
  <c r="BD181" i="18"/>
  <c r="BC181" i="18" a="1"/>
  <c r="BC181" i="18" s="1"/>
  <c r="BB181" i="18"/>
  <c r="BA181" i="18" a="1"/>
  <c r="BA181" i="18" s="1"/>
  <c r="AZ181" i="18"/>
  <c r="AY181" i="18" a="1"/>
  <c r="AY181" i="18" s="1"/>
  <c r="AX181" i="18"/>
  <c r="AW181" i="18" a="1"/>
  <c r="AW181" i="18" s="1"/>
  <c r="AV181" i="18"/>
  <c r="AU181" i="18" a="1"/>
  <c r="AU181" i="18" s="1"/>
  <c r="AT181" i="18"/>
  <c r="AS181" i="18" a="1"/>
  <c r="AS181" i="18" s="1"/>
  <c r="AR181" i="18" a="1"/>
  <c r="AR181" i="18" s="1"/>
  <c r="AQ181" i="18"/>
  <c r="AP181" i="18"/>
  <c r="AO181" i="18" a="1"/>
  <c r="AO181" i="18" s="1"/>
  <c r="AN181" i="18" a="1"/>
  <c r="AN181" i="18" s="1"/>
  <c r="AM181" i="18" a="1"/>
  <c r="AM181" i="18" s="1"/>
  <c r="AL181" i="18" a="1"/>
  <c r="AL181" i="18" s="1"/>
  <c r="AK181" i="18"/>
  <c r="AJ181" i="18" a="1"/>
  <c r="AJ181" i="18" s="1"/>
  <c r="AI181" i="18" a="1"/>
  <c r="AI181" i="18" s="1"/>
  <c r="AH181" i="18"/>
  <c r="AG181" i="18" a="1"/>
  <c r="AG181" i="18" s="1"/>
  <c r="AF181" i="18"/>
  <c r="AE181" i="18" a="1"/>
  <c r="AE181" i="18" s="1"/>
  <c r="AD181" i="18" a="1"/>
  <c r="AD181" i="18" s="1"/>
  <c r="AC181" i="18" a="1"/>
  <c r="AC181" i="18" s="1"/>
  <c r="AB181" i="18"/>
  <c r="AA181" i="18" a="1"/>
  <c r="AA181" i="18" s="1"/>
  <c r="Z181" i="18"/>
  <c r="Y181" i="18" a="1"/>
  <c r="Y181" i="18" s="1"/>
  <c r="X181" i="18"/>
  <c r="W181" i="18"/>
  <c r="V181" i="18" a="1"/>
  <c r="V181" i="18" s="1"/>
  <c r="U181" i="18" a="1"/>
  <c r="U181" i="18" s="1"/>
  <c r="T181" i="18" a="1"/>
  <c r="T181" i="18" s="1"/>
  <c r="S181" i="18" a="1"/>
  <c r="S181" i="18" s="1"/>
  <c r="M181" i="18"/>
  <c r="N181" i="18" s="1"/>
  <c r="O181" i="18" s="1"/>
  <c r="P181" i="18" s="1"/>
  <c r="Q181" i="18" s="1"/>
  <c r="R181" i="18" s="1"/>
  <c r="L181" i="18"/>
  <c r="K181" i="18"/>
  <c r="J181" i="18"/>
  <c r="I181" i="18"/>
  <c r="H181" i="18"/>
  <c r="G181" i="18"/>
  <c r="F181" i="18"/>
  <c r="C181" i="18"/>
  <c r="BY180" i="18"/>
  <c r="BX180" i="18"/>
  <c r="BW180" i="18"/>
  <c r="BV180" i="18"/>
  <c r="BU180" i="18"/>
  <c r="BT180" i="18"/>
  <c r="BS180" i="18"/>
  <c r="BR180" i="18"/>
  <c r="BQ180" i="18"/>
  <c r="BP180" i="18"/>
  <c r="BO180" i="18"/>
  <c r="BN180" i="18"/>
  <c r="BM180" i="18"/>
  <c r="BL180" i="18"/>
  <c r="BK180" i="18"/>
  <c r="BJ180" i="18"/>
  <c r="BI180" i="18"/>
  <c r="BH180" i="18"/>
  <c r="BG180" i="18"/>
  <c r="BF180" i="18" a="1"/>
  <c r="BF180" i="18" s="1"/>
  <c r="BE180" i="18" a="1"/>
  <c r="BE180" i="18" s="1"/>
  <c r="BD180" i="18"/>
  <c r="BC180" i="18" a="1"/>
  <c r="BC180" i="18" s="1"/>
  <c r="BB180" i="18"/>
  <c r="BA180" i="18" a="1"/>
  <c r="BA180" i="18" s="1"/>
  <c r="AZ180" i="18"/>
  <c r="AY180" i="18" a="1"/>
  <c r="AY180" i="18" s="1"/>
  <c r="AX180" i="18"/>
  <c r="AW180" i="18" a="1"/>
  <c r="AW180" i="18" s="1"/>
  <c r="AV180" i="18"/>
  <c r="AU180" i="18" a="1"/>
  <c r="AU180" i="18" s="1"/>
  <c r="AT180" i="18"/>
  <c r="AS180" i="18" a="1"/>
  <c r="AS180" i="18" s="1"/>
  <c r="AR180" i="18" a="1"/>
  <c r="AR180" i="18" s="1"/>
  <c r="AQ180" i="18"/>
  <c r="AP180" i="18"/>
  <c r="AO180" i="18" a="1"/>
  <c r="AO180" i="18" s="1"/>
  <c r="AN180" i="18" a="1"/>
  <c r="AN180" i="18" s="1"/>
  <c r="AM180" i="18" a="1"/>
  <c r="AM180" i="18" s="1"/>
  <c r="AL180" i="18" a="1"/>
  <c r="AL180" i="18" s="1"/>
  <c r="AK180" i="18"/>
  <c r="AJ180" i="18" a="1"/>
  <c r="AJ180" i="18" s="1"/>
  <c r="AI180" i="18" a="1"/>
  <c r="AI180" i="18" s="1"/>
  <c r="AH180" i="18"/>
  <c r="AG180" i="18" a="1"/>
  <c r="AG180" i="18" s="1"/>
  <c r="AF180" i="18"/>
  <c r="AE180" i="18" a="1"/>
  <c r="AE180" i="18" s="1"/>
  <c r="AD180" i="18" a="1"/>
  <c r="AD180" i="18" s="1"/>
  <c r="AC180" i="18" a="1"/>
  <c r="AC180" i="18" s="1"/>
  <c r="AB180" i="18"/>
  <c r="AA180" i="18" a="1"/>
  <c r="AA180" i="18" s="1"/>
  <c r="Z180" i="18"/>
  <c r="Y180" i="18" a="1"/>
  <c r="Y180" i="18" s="1"/>
  <c r="X180" i="18"/>
  <c r="W180" i="18"/>
  <c r="V180" i="18" a="1"/>
  <c r="V180" i="18" s="1"/>
  <c r="U180" i="18" a="1"/>
  <c r="U180" i="18" s="1"/>
  <c r="T180" i="18" a="1"/>
  <c r="T180" i="18" s="1"/>
  <c r="S180" i="18" a="1"/>
  <c r="S180" i="18" s="1"/>
  <c r="M180" i="18"/>
  <c r="N180" i="18" s="1"/>
  <c r="O180" i="18" s="1"/>
  <c r="P180" i="18" s="1"/>
  <c r="Q180" i="18" s="1"/>
  <c r="R180" i="18" s="1"/>
  <c r="L180" i="18"/>
  <c r="K180" i="18"/>
  <c r="J180" i="18"/>
  <c r="I180" i="18"/>
  <c r="H180" i="18"/>
  <c r="G180" i="18"/>
  <c r="F180" i="18"/>
  <c r="C180" i="18"/>
  <c r="BY179" i="18"/>
  <c r="BX179" i="18"/>
  <c r="BW179" i="18"/>
  <c r="BV179" i="18"/>
  <c r="BU179" i="18"/>
  <c r="BT179" i="18"/>
  <c r="BS179" i="18"/>
  <c r="BR179" i="18"/>
  <c r="BQ179" i="18"/>
  <c r="BP179" i="18"/>
  <c r="BO179" i="18"/>
  <c r="BN179" i="18"/>
  <c r="BM179" i="18"/>
  <c r="BL179" i="18"/>
  <c r="BK179" i="18"/>
  <c r="BJ179" i="18"/>
  <c r="BI179" i="18"/>
  <c r="BH179" i="18"/>
  <c r="BG179" i="18"/>
  <c r="BF179" i="18" a="1"/>
  <c r="BF179" i="18" s="1"/>
  <c r="BE179" i="18" a="1"/>
  <c r="BE179" i="18" s="1"/>
  <c r="BD179" i="18"/>
  <c r="BC179" i="18" a="1"/>
  <c r="BC179" i="18" s="1"/>
  <c r="BB179" i="18"/>
  <c r="BA179" i="18" a="1"/>
  <c r="BA179" i="18" s="1"/>
  <c r="AZ179" i="18"/>
  <c r="AY179" i="18" a="1"/>
  <c r="AY179" i="18" s="1"/>
  <c r="AX179" i="18"/>
  <c r="AW179" i="18" a="1"/>
  <c r="AW179" i="18" s="1"/>
  <c r="AV179" i="18"/>
  <c r="AU179" i="18" a="1"/>
  <c r="AU179" i="18" s="1"/>
  <c r="AT179" i="18"/>
  <c r="AS179" i="18" a="1"/>
  <c r="AS179" i="18" s="1"/>
  <c r="AR179" i="18" a="1"/>
  <c r="AR179" i="18" s="1"/>
  <c r="AQ179" i="18"/>
  <c r="AP179" i="18"/>
  <c r="AO179" i="18" a="1"/>
  <c r="AO179" i="18" s="1"/>
  <c r="AN179" i="18" a="1"/>
  <c r="AN179" i="18" s="1"/>
  <c r="AM179" i="18" a="1"/>
  <c r="AM179" i="18" s="1"/>
  <c r="AL179" i="18" a="1"/>
  <c r="AL179" i="18" s="1"/>
  <c r="AK179" i="18"/>
  <c r="AJ179" i="18" a="1"/>
  <c r="AJ179" i="18" s="1"/>
  <c r="AI179" i="18" a="1"/>
  <c r="AI179" i="18" s="1"/>
  <c r="AH179" i="18"/>
  <c r="AG179" i="18" a="1"/>
  <c r="AG179" i="18" s="1"/>
  <c r="AF179" i="18"/>
  <c r="AE179" i="18" a="1"/>
  <c r="AE179" i="18" s="1"/>
  <c r="AD179" i="18" a="1"/>
  <c r="AD179" i="18" s="1"/>
  <c r="AC179" i="18" a="1"/>
  <c r="AC179" i="18" s="1"/>
  <c r="AB179" i="18"/>
  <c r="AA179" i="18" a="1"/>
  <c r="AA179" i="18" s="1"/>
  <c r="Z179" i="18"/>
  <c r="Y179" i="18" a="1"/>
  <c r="Y179" i="18" s="1"/>
  <c r="X179" i="18"/>
  <c r="W179" i="18"/>
  <c r="V179" i="18" a="1"/>
  <c r="V179" i="18" s="1"/>
  <c r="U179" i="18" a="1"/>
  <c r="U179" i="18" s="1"/>
  <c r="T179" i="18" a="1"/>
  <c r="T179" i="18" s="1"/>
  <c r="S179" i="18" a="1"/>
  <c r="S179" i="18" s="1"/>
  <c r="M179" i="18"/>
  <c r="N179" i="18" s="1"/>
  <c r="O179" i="18" s="1"/>
  <c r="P179" i="18" s="1"/>
  <c r="Q179" i="18" s="1"/>
  <c r="R179" i="18" s="1"/>
  <c r="L179" i="18"/>
  <c r="K179" i="18"/>
  <c r="J179" i="18"/>
  <c r="I179" i="18"/>
  <c r="H179" i="18"/>
  <c r="G179" i="18"/>
  <c r="F179" i="18"/>
  <c r="C179" i="18"/>
  <c r="BY178" i="18"/>
  <c r="BX178" i="18"/>
  <c r="BW178" i="18"/>
  <c r="BV178" i="18"/>
  <c r="BU178" i="18"/>
  <c r="BT178" i="18"/>
  <c r="BS178" i="18"/>
  <c r="BR178" i="18"/>
  <c r="BQ178" i="18"/>
  <c r="BP178" i="18"/>
  <c r="BO178" i="18"/>
  <c r="BN178" i="18"/>
  <c r="BM178" i="18"/>
  <c r="BL178" i="18"/>
  <c r="BK178" i="18"/>
  <c r="BJ178" i="18"/>
  <c r="BI178" i="18"/>
  <c r="BH178" i="18"/>
  <c r="BG178" i="18"/>
  <c r="BF178" i="18" a="1"/>
  <c r="BF178" i="18" s="1"/>
  <c r="BE178" i="18" a="1"/>
  <c r="BE178" i="18" s="1"/>
  <c r="BD178" i="18"/>
  <c r="BC178" i="18" a="1"/>
  <c r="BC178" i="18" s="1"/>
  <c r="BB178" i="18"/>
  <c r="BA178" i="18" a="1"/>
  <c r="BA178" i="18" s="1"/>
  <c r="AZ178" i="18"/>
  <c r="AY178" i="18" a="1"/>
  <c r="AY178" i="18" s="1"/>
  <c r="AX178" i="18"/>
  <c r="AW178" i="18" a="1"/>
  <c r="AW178" i="18" s="1"/>
  <c r="AV178" i="18"/>
  <c r="AU178" i="18" a="1"/>
  <c r="AU178" i="18" s="1"/>
  <c r="AT178" i="18"/>
  <c r="AS178" i="18" a="1"/>
  <c r="AS178" i="18" s="1"/>
  <c r="AR178" i="18" a="1"/>
  <c r="AR178" i="18" s="1"/>
  <c r="AQ178" i="18"/>
  <c r="AP178" i="18"/>
  <c r="AO178" i="18" a="1"/>
  <c r="AO178" i="18" s="1"/>
  <c r="AN178" i="18" a="1"/>
  <c r="AN178" i="18" s="1"/>
  <c r="AM178" i="18" a="1"/>
  <c r="AM178" i="18" s="1"/>
  <c r="AL178" i="18" a="1"/>
  <c r="AL178" i="18" s="1"/>
  <c r="AK178" i="18"/>
  <c r="AJ178" i="18" a="1"/>
  <c r="AJ178" i="18" s="1"/>
  <c r="AI178" i="18" a="1"/>
  <c r="AI178" i="18" s="1"/>
  <c r="AH178" i="18"/>
  <c r="AG178" i="18" a="1"/>
  <c r="AG178" i="18" s="1"/>
  <c r="AF178" i="18"/>
  <c r="AE178" i="18" a="1"/>
  <c r="AE178" i="18" s="1"/>
  <c r="AD178" i="18" a="1"/>
  <c r="AD178" i="18" s="1"/>
  <c r="AC178" i="18" a="1"/>
  <c r="AC178" i="18" s="1"/>
  <c r="AB178" i="18"/>
  <c r="AA178" i="18" a="1"/>
  <c r="AA178" i="18" s="1"/>
  <c r="Z178" i="18"/>
  <c r="Y178" i="18" a="1"/>
  <c r="Y178" i="18" s="1"/>
  <c r="X178" i="18"/>
  <c r="W178" i="18"/>
  <c r="V178" i="18" a="1"/>
  <c r="V178" i="18" s="1"/>
  <c r="U178" i="18" a="1"/>
  <c r="U178" i="18" s="1"/>
  <c r="T178" i="18" a="1"/>
  <c r="T178" i="18" s="1"/>
  <c r="S178" i="18" a="1"/>
  <c r="S178" i="18" s="1"/>
  <c r="M178" i="18"/>
  <c r="N178" i="18" s="1"/>
  <c r="O178" i="18" s="1"/>
  <c r="P178" i="18" s="1"/>
  <c r="Q178" i="18" s="1"/>
  <c r="R178" i="18" s="1"/>
  <c r="L178" i="18"/>
  <c r="K178" i="18"/>
  <c r="J178" i="18"/>
  <c r="I178" i="18"/>
  <c r="H178" i="18"/>
  <c r="G178" i="18"/>
  <c r="F178" i="18"/>
  <c r="C178" i="18"/>
  <c r="BY177" i="18"/>
  <c r="BX177" i="18"/>
  <c r="BW177" i="18"/>
  <c r="BV177" i="18"/>
  <c r="BU177" i="18"/>
  <c r="BT177" i="18"/>
  <c r="BS177" i="18"/>
  <c r="BR177" i="18"/>
  <c r="BQ177" i="18"/>
  <c r="BP177" i="18"/>
  <c r="BO177" i="18"/>
  <c r="BN177" i="18"/>
  <c r="BM177" i="18"/>
  <c r="BL177" i="18"/>
  <c r="BK177" i="18"/>
  <c r="BJ177" i="18"/>
  <c r="BI177" i="18"/>
  <c r="BH177" i="18"/>
  <c r="BG177" i="18"/>
  <c r="BF177" i="18" a="1"/>
  <c r="BF177" i="18" s="1"/>
  <c r="BE177" i="18" a="1"/>
  <c r="BE177" i="18" s="1"/>
  <c r="BD177" i="18"/>
  <c r="BC177" i="18" a="1"/>
  <c r="BC177" i="18" s="1"/>
  <c r="BB177" i="18"/>
  <c r="BA177" i="18" a="1"/>
  <c r="BA177" i="18" s="1"/>
  <c r="AZ177" i="18"/>
  <c r="AY177" i="18" a="1"/>
  <c r="AY177" i="18" s="1"/>
  <c r="AX177" i="18"/>
  <c r="AW177" i="18" a="1"/>
  <c r="AW177" i="18" s="1"/>
  <c r="AV177" i="18"/>
  <c r="AU177" i="18" a="1"/>
  <c r="AU177" i="18" s="1"/>
  <c r="AT177" i="18"/>
  <c r="AS177" i="18" a="1"/>
  <c r="AS177" i="18" s="1"/>
  <c r="AR177" i="18" a="1"/>
  <c r="AR177" i="18" s="1"/>
  <c r="AQ177" i="18"/>
  <c r="AP177" i="18"/>
  <c r="AO177" i="18" a="1"/>
  <c r="AO177" i="18" s="1"/>
  <c r="AN177" i="18" a="1"/>
  <c r="AN177" i="18" s="1"/>
  <c r="AM177" i="18" a="1"/>
  <c r="AM177" i="18" s="1"/>
  <c r="AL177" i="18" a="1"/>
  <c r="AL177" i="18" s="1"/>
  <c r="AK177" i="18"/>
  <c r="AJ177" i="18" a="1"/>
  <c r="AJ177" i="18" s="1"/>
  <c r="AI177" i="18" a="1"/>
  <c r="AI177" i="18" s="1"/>
  <c r="AH177" i="18"/>
  <c r="AG177" i="18" a="1"/>
  <c r="AG177" i="18" s="1"/>
  <c r="AF177" i="18"/>
  <c r="AE177" i="18" a="1"/>
  <c r="AE177" i="18" s="1"/>
  <c r="AD177" i="18" a="1"/>
  <c r="AD177" i="18" s="1"/>
  <c r="AC177" i="18" a="1"/>
  <c r="AC177" i="18" s="1"/>
  <c r="AB177" i="18"/>
  <c r="AA177" i="18" a="1"/>
  <c r="AA177" i="18" s="1"/>
  <c r="Z177" i="18"/>
  <c r="Y177" i="18" a="1"/>
  <c r="Y177" i="18" s="1"/>
  <c r="X177" i="18"/>
  <c r="W177" i="18"/>
  <c r="V177" i="18" a="1"/>
  <c r="V177" i="18" s="1"/>
  <c r="U177" i="18" a="1"/>
  <c r="U177" i="18" s="1"/>
  <c r="T177" i="18" a="1"/>
  <c r="T177" i="18" s="1"/>
  <c r="S177" i="18" a="1"/>
  <c r="S177" i="18" s="1"/>
  <c r="M177" i="18"/>
  <c r="N177" i="18" s="1"/>
  <c r="O177" i="18" s="1"/>
  <c r="P177" i="18" s="1"/>
  <c r="Q177" i="18" s="1"/>
  <c r="R177" i="18" s="1"/>
  <c r="L177" i="18"/>
  <c r="K177" i="18"/>
  <c r="J177" i="18"/>
  <c r="I177" i="18"/>
  <c r="H177" i="18"/>
  <c r="G177" i="18"/>
  <c r="F177" i="18"/>
  <c r="C177" i="18"/>
  <c r="BY176" i="18"/>
  <c r="BX176" i="18"/>
  <c r="BW176" i="18"/>
  <c r="BV176" i="18"/>
  <c r="BU176" i="18"/>
  <c r="BT176" i="18"/>
  <c r="BS176" i="18"/>
  <c r="BR176" i="18"/>
  <c r="BQ176" i="18"/>
  <c r="BP176" i="18"/>
  <c r="BO176" i="18"/>
  <c r="BN176" i="18"/>
  <c r="BM176" i="18"/>
  <c r="BL176" i="18"/>
  <c r="BK176" i="18"/>
  <c r="BJ176" i="18"/>
  <c r="BI176" i="18"/>
  <c r="BH176" i="18"/>
  <c r="BG176" i="18"/>
  <c r="BF176" i="18" a="1"/>
  <c r="BF176" i="18" s="1"/>
  <c r="BE176" i="18" a="1"/>
  <c r="BE176" i="18" s="1"/>
  <c r="BD176" i="18"/>
  <c r="BC176" i="18" a="1"/>
  <c r="BC176" i="18" s="1"/>
  <c r="BB176" i="18"/>
  <c r="BA176" i="18" a="1"/>
  <c r="BA176" i="18" s="1"/>
  <c r="AZ176" i="18"/>
  <c r="AY176" i="18" a="1"/>
  <c r="AY176" i="18" s="1"/>
  <c r="AX176" i="18"/>
  <c r="AW176" i="18" a="1"/>
  <c r="AW176" i="18" s="1"/>
  <c r="AV176" i="18"/>
  <c r="AU176" i="18" a="1"/>
  <c r="AU176" i="18" s="1"/>
  <c r="AT176" i="18"/>
  <c r="AS176" i="18" a="1"/>
  <c r="AS176" i="18" s="1"/>
  <c r="AR176" i="18" a="1"/>
  <c r="AR176" i="18" s="1"/>
  <c r="AQ176" i="18"/>
  <c r="AP176" i="18"/>
  <c r="AO176" i="18" a="1"/>
  <c r="AO176" i="18" s="1"/>
  <c r="AN176" i="18" a="1"/>
  <c r="AN176" i="18" s="1"/>
  <c r="AM176" i="18" a="1"/>
  <c r="AM176" i="18" s="1"/>
  <c r="AL176" i="18" a="1"/>
  <c r="AL176" i="18" s="1"/>
  <c r="AK176" i="18"/>
  <c r="AJ176" i="18" a="1"/>
  <c r="AJ176" i="18" s="1"/>
  <c r="AI176" i="18" a="1"/>
  <c r="AI176" i="18" s="1"/>
  <c r="AH176" i="18"/>
  <c r="AG176" i="18" a="1"/>
  <c r="AG176" i="18" s="1"/>
  <c r="AF176" i="18"/>
  <c r="AE176" i="18" a="1"/>
  <c r="AE176" i="18" s="1"/>
  <c r="AD176" i="18" a="1"/>
  <c r="AD176" i="18" s="1"/>
  <c r="AC176" i="18" a="1"/>
  <c r="AC176" i="18" s="1"/>
  <c r="AB176" i="18"/>
  <c r="AA176" i="18" a="1"/>
  <c r="AA176" i="18" s="1"/>
  <c r="Z176" i="18"/>
  <c r="Y176" i="18" a="1"/>
  <c r="Y176" i="18" s="1"/>
  <c r="X176" i="18"/>
  <c r="W176" i="18"/>
  <c r="V176" i="18" a="1"/>
  <c r="V176" i="18" s="1"/>
  <c r="U176" i="18" a="1"/>
  <c r="U176" i="18" s="1"/>
  <c r="T176" i="18" a="1"/>
  <c r="T176" i="18" s="1"/>
  <c r="S176" i="18" a="1"/>
  <c r="S176" i="18" s="1"/>
  <c r="M176" i="18"/>
  <c r="N176" i="18" s="1"/>
  <c r="O176" i="18" s="1"/>
  <c r="P176" i="18" s="1"/>
  <c r="Q176" i="18" s="1"/>
  <c r="R176" i="18" s="1"/>
  <c r="L176" i="18"/>
  <c r="K176" i="18"/>
  <c r="J176" i="18"/>
  <c r="I176" i="18"/>
  <c r="H176" i="18"/>
  <c r="G176" i="18"/>
  <c r="F176" i="18"/>
  <c r="C176" i="18"/>
  <c r="BY175" i="18"/>
  <c r="BX175" i="18"/>
  <c r="BW175" i="18"/>
  <c r="BV175" i="18"/>
  <c r="BU175" i="18"/>
  <c r="BT175" i="18"/>
  <c r="BS175" i="18"/>
  <c r="BR175" i="18"/>
  <c r="BQ175" i="18"/>
  <c r="BP175" i="18"/>
  <c r="BO175" i="18"/>
  <c r="BN175" i="18"/>
  <c r="BM175" i="18"/>
  <c r="BL175" i="18"/>
  <c r="BK175" i="18"/>
  <c r="BJ175" i="18"/>
  <c r="BI175" i="18"/>
  <c r="BH175" i="18"/>
  <c r="BG175" i="18"/>
  <c r="BF175" i="18" a="1"/>
  <c r="BF175" i="18" s="1"/>
  <c r="BE175" i="18" a="1"/>
  <c r="BE175" i="18" s="1"/>
  <c r="BD175" i="18"/>
  <c r="BC175" i="18" a="1"/>
  <c r="BC175" i="18" s="1"/>
  <c r="BB175" i="18"/>
  <c r="BA175" i="18" a="1"/>
  <c r="BA175" i="18" s="1"/>
  <c r="AZ175" i="18"/>
  <c r="AY175" i="18" a="1"/>
  <c r="AY175" i="18" s="1"/>
  <c r="AX175" i="18"/>
  <c r="AW175" i="18" a="1"/>
  <c r="AW175" i="18" s="1"/>
  <c r="AV175" i="18"/>
  <c r="AU175" i="18" a="1"/>
  <c r="AU175" i="18" s="1"/>
  <c r="AT175" i="18"/>
  <c r="AS175" i="18" a="1"/>
  <c r="AS175" i="18" s="1"/>
  <c r="AR175" i="18" a="1"/>
  <c r="AR175" i="18" s="1"/>
  <c r="AQ175" i="18"/>
  <c r="AP175" i="18"/>
  <c r="AO175" i="18" a="1"/>
  <c r="AO175" i="18" s="1"/>
  <c r="AN175" i="18" a="1"/>
  <c r="AN175" i="18" s="1"/>
  <c r="AM175" i="18" a="1"/>
  <c r="AM175" i="18" s="1"/>
  <c r="AL175" i="18" a="1"/>
  <c r="AL175" i="18" s="1"/>
  <c r="AK175" i="18"/>
  <c r="AJ175" i="18" a="1"/>
  <c r="AJ175" i="18" s="1"/>
  <c r="AI175" i="18" a="1"/>
  <c r="AI175" i="18" s="1"/>
  <c r="AH175" i="18"/>
  <c r="AG175" i="18" a="1"/>
  <c r="AG175" i="18" s="1"/>
  <c r="AF175" i="18"/>
  <c r="AE175" i="18" a="1"/>
  <c r="AE175" i="18" s="1"/>
  <c r="AD175" i="18" a="1"/>
  <c r="AD175" i="18" s="1"/>
  <c r="AC175" i="18" a="1"/>
  <c r="AC175" i="18" s="1"/>
  <c r="AB175" i="18"/>
  <c r="AA175" i="18" a="1"/>
  <c r="AA175" i="18" s="1"/>
  <c r="Z175" i="18"/>
  <c r="Y175" i="18" a="1"/>
  <c r="Y175" i="18" s="1"/>
  <c r="X175" i="18"/>
  <c r="W175" i="18"/>
  <c r="V175" i="18" a="1"/>
  <c r="V175" i="18" s="1"/>
  <c r="U175" i="18" a="1"/>
  <c r="U175" i="18" s="1"/>
  <c r="T175" i="18" a="1"/>
  <c r="T175" i="18" s="1"/>
  <c r="S175" i="18" a="1"/>
  <c r="S175" i="18" s="1"/>
  <c r="M175" i="18"/>
  <c r="N175" i="18" s="1"/>
  <c r="O175" i="18" s="1"/>
  <c r="P175" i="18" s="1"/>
  <c r="Q175" i="18" s="1"/>
  <c r="R175" i="18" s="1"/>
  <c r="L175" i="18"/>
  <c r="K175" i="18"/>
  <c r="J175" i="18"/>
  <c r="I175" i="18"/>
  <c r="H175" i="18"/>
  <c r="G175" i="18"/>
  <c r="F175" i="18"/>
  <c r="C175" i="18"/>
  <c r="BY174" i="18"/>
  <c r="BX174" i="18"/>
  <c r="BW174" i="18"/>
  <c r="BV174" i="18"/>
  <c r="BU174" i="18"/>
  <c r="BT174" i="18"/>
  <c r="BS174" i="18"/>
  <c r="BR174" i="18"/>
  <c r="BQ174" i="18"/>
  <c r="BP174" i="18"/>
  <c r="BO174" i="18"/>
  <c r="BN174" i="18"/>
  <c r="BM174" i="18"/>
  <c r="BL174" i="18"/>
  <c r="BK174" i="18"/>
  <c r="BJ174" i="18"/>
  <c r="BI174" i="18"/>
  <c r="BH174" i="18"/>
  <c r="BG174" i="18"/>
  <c r="BF174" i="18" a="1"/>
  <c r="BF174" i="18" s="1"/>
  <c r="BE174" i="18" a="1"/>
  <c r="BE174" i="18" s="1"/>
  <c r="BD174" i="18"/>
  <c r="BC174" i="18" a="1"/>
  <c r="BC174" i="18" s="1"/>
  <c r="BB174" i="18"/>
  <c r="BA174" i="18" a="1"/>
  <c r="BA174" i="18" s="1"/>
  <c r="AZ174" i="18"/>
  <c r="AY174" i="18" a="1"/>
  <c r="AY174" i="18" s="1"/>
  <c r="AX174" i="18"/>
  <c r="AW174" i="18" a="1"/>
  <c r="AW174" i="18" s="1"/>
  <c r="AV174" i="18"/>
  <c r="AU174" i="18" a="1"/>
  <c r="AU174" i="18" s="1"/>
  <c r="AT174" i="18"/>
  <c r="AS174" i="18" a="1"/>
  <c r="AS174" i="18" s="1"/>
  <c r="AR174" i="18" a="1"/>
  <c r="AR174" i="18" s="1"/>
  <c r="AQ174" i="18"/>
  <c r="AP174" i="18"/>
  <c r="AO174" i="18" a="1"/>
  <c r="AO174" i="18" s="1"/>
  <c r="AN174" i="18" a="1"/>
  <c r="AN174" i="18" s="1"/>
  <c r="AM174" i="18" a="1"/>
  <c r="AM174" i="18" s="1"/>
  <c r="AL174" i="18" a="1"/>
  <c r="AL174" i="18" s="1"/>
  <c r="AK174" i="18"/>
  <c r="AJ174" i="18" a="1"/>
  <c r="AJ174" i="18" s="1"/>
  <c r="AI174" i="18" a="1"/>
  <c r="AI174" i="18" s="1"/>
  <c r="AH174" i="18"/>
  <c r="AG174" i="18" a="1"/>
  <c r="AG174" i="18" s="1"/>
  <c r="AF174" i="18"/>
  <c r="AE174" i="18" a="1"/>
  <c r="AE174" i="18" s="1"/>
  <c r="AD174" i="18" a="1"/>
  <c r="AD174" i="18" s="1"/>
  <c r="AC174" i="18" a="1"/>
  <c r="AC174" i="18" s="1"/>
  <c r="AB174" i="18"/>
  <c r="AA174" i="18" a="1"/>
  <c r="AA174" i="18" s="1"/>
  <c r="Z174" i="18"/>
  <c r="Y174" i="18" a="1"/>
  <c r="Y174" i="18" s="1"/>
  <c r="X174" i="18"/>
  <c r="W174" i="18"/>
  <c r="V174" i="18" a="1"/>
  <c r="V174" i="18" s="1"/>
  <c r="U174" i="18" a="1"/>
  <c r="U174" i="18" s="1"/>
  <c r="T174" i="18" a="1"/>
  <c r="T174" i="18" s="1"/>
  <c r="S174" i="18" a="1"/>
  <c r="S174" i="18" s="1"/>
  <c r="M174" i="18"/>
  <c r="N174" i="18" s="1"/>
  <c r="O174" i="18" s="1"/>
  <c r="P174" i="18" s="1"/>
  <c r="Q174" i="18" s="1"/>
  <c r="R174" i="18" s="1"/>
  <c r="L174" i="18"/>
  <c r="K174" i="18"/>
  <c r="J174" i="18"/>
  <c r="I174" i="18"/>
  <c r="H174" i="18"/>
  <c r="G174" i="18"/>
  <c r="F174" i="18"/>
  <c r="C174" i="18"/>
  <c r="BY173" i="18"/>
  <c r="BX173" i="18"/>
  <c r="BW173" i="18"/>
  <c r="BV173" i="18"/>
  <c r="BU173" i="18"/>
  <c r="BT173" i="18"/>
  <c r="BS173" i="18"/>
  <c r="BR173" i="18"/>
  <c r="BQ173" i="18"/>
  <c r="BP173" i="18"/>
  <c r="BO173" i="18"/>
  <c r="BN173" i="18"/>
  <c r="BM173" i="18"/>
  <c r="BL173" i="18"/>
  <c r="BK173" i="18"/>
  <c r="BJ173" i="18"/>
  <c r="BI173" i="18"/>
  <c r="BH173" i="18"/>
  <c r="BG173" i="18"/>
  <c r="BF173" i="18" a="1"/>
  <c r="BF173" i="18" s="1"/>
  <c r="BE173" i="18" a="1"/>
  <c r="BE173" i="18" s="1"/>
  <c r="BD173" i="18"/>
  <c r="BC173" i="18" a="1"/>
  <c r="BC173" i="18" s="1"/>
  <c r="BB173" i="18"/>
  <c r="BA173" i="18" a="1"/>
  <c r="BA173" i="18" s="1"/>
  <c r="AZ173" i="18"/>
  <c r="AY173" i="18" a="1"/>
  <c r="AY173" i="18" s="1"/>
  <c r="AX173" i="18"/>
  <c r="AW173" i="18" a="1"/>
  <c r="AW173" i="18" s="1"/>
  <c r="AV173" i="18"/>
  <c r="AU173" i="18" a="1"/>
  <c r="AU173" i="18" s="1"/>
  <c r="AT173" i="18"/>
  <c r="AS173" i="18" a="1"/>
  <c r="AS173" i="18" s="1"/>
  <c r="AR173" i="18" a="1"/>
  <c r="AR173" i="18" s="1"/>
  <c r="AQ173" i="18"/>
  <c r="AP173" i="18"/>
  <c r="AO173" i="18" a="1"/>
  <c r="AO173" i="18" s="1"/>
  <c r="AN173" i="18" a="1"/>
  <c r="AN173" i="18" s="1"/>
  <c r="AM173" i="18" a="1"/>
  <c r="AM173" i="18" s="1"/>
  <c r="AL173" i="18" a="1"/>
  <c r="AL173" i="18" s="1"/>
  <c r="AK173" i="18"/>
  <c r="AJ173" i="18" a="1"/>
  <c r="AJ173" i="18" s="1"/>
  <c r="AI173" i="18" a="1"/>
  <c r="AI173" i="18" s="1"/>
  <c r="AH173" i="18"/>
  <c r="AG173" i="18" a="1"/>
  <c r="AG173" i="18" s="1"/>
  <c r="AF173" i="18"/>
  <c r="AE173" i="18" a="1"/>
  <c r="AE173" i="18" s="1"/>
  <c r="AD173" i="18" a="1"/>
  <c r="AD173" i="18" s="1"/>
  <c r="AC173" i="18" a="1"/>
  <c r="AC173" i="18" s="1"/>
  <c r="AB173" i="18"/>
  <c r="AA173" i="18" a="1"/>
  <c r="AA173" i="18" s="1"/>
  <c r="Z173" i="18"/>
  <c r="Y173" i="18" a="1"/>
  <c r="Y173" i="18" s="1"/>
  <c r="X173" i="18"/>
  <c r="W173" i="18"/>
  <c r="V173" i="18" a="1"/>
  <c r="V173" i="18" s="1"/>
  <c r="U173" i="18" a="1"/>
  <c r="U173" i="18" s="1"/>
  <c r="T173" i="18" a="1"/>
  <c r="T173" i="18" s="1"/>
  <c r="S173" i="18" a="1"/>
  <c r="S173" i="18" s="1"/>
  <c r="M173" i="18"/>
  <c r="N173" i="18" s="1"/>
  <c r="O173" i="18" s="1"/>
  <c r="P173" i="18" s="1"/>
  <c r="Q173" i="18" s="1"/>
  <c r="R173" i="18" s="1"/>
  <c r="L173" i="18"/>
  <c r="K173" i="18"/>
  <c r="J173" i="18"/>
  <c r="I173" i="18"/>
  <c r="H173" i="18"/>
  <c r="G173" i="18"/>
  <c r="F173" i="18"/>
  <c r="C173" i="18"/>
  <c r="BY172" i="18"/>
  <c r="BX172" i="18"/>
  <c r="BW172" i="18"/>
  <c r="BV172" i="18"/>
  <c r="BU172" i="18"/>
  <c r="BT172" i="18"/>
  <c r="BS172" i="18"/>
  <c r="BR172" i="18"/>
  <c r="BQ172" i="18"/>
  <c r="BP172" i="18"/>
  <c r="BO172" i="18"/>
  <c r="BN172" i="18"/>
  <c r="BM172" i="18"/>
  <c r="BL172" i="18"/>
  <c r="BK172" i="18"/>
  <c r="BJ172" i="18"/>
  <c r="BI172" i="18"/>
  <c r="BH172" i="18"/>
  <c r="BG172" i="18"/>
  <c r="BF172" i="18" a="1"/>
  <c r="BF172" i="18" s="1"/>
  <c r="BE172" i="18" a="1"/>
  <c r="BE172" i="18" s="1"/>
  <c r="BD172" i="18"/>
  <c r="BC172" i="18" a="1"/>
  <c r="BC172" i="18" s="1"/>
  <c r="BB172" i="18"/>
  <c r="BA172" i="18" a="1"/>
  <c r="BA172" i="18" s="1"/>
  <c r="AZ172" i="18"/>
  <c r="AY172" i="18" a="1"/>
  <c r="AY172" i="18" s="1"/>
  <c r="AX172" i="18"/>
  <c r="AW172" i="18" a="1"/>
  <c r="AW172" i="18" s="1"/>
  <c r="AV172" i="18"/>
  <c r="AU172" i="18" a="1"/>
  <c r="AU172" i="18" s="1"/>
  <c r="AT172" i="18"/>
  <c r="AS172" i="18" a="1"/>
  <c r="AS172" i="18" s="1"/>
  <c r="AR172" i="18" a="1"/>
  <c r="AR172" i="18" s="1"/>
  <c r="AQ172" i="18"/>
  <c r="AP172" i="18"/>
  <c r="AO172" i="18" a="1"/>
  <c r="AO172" i="18" s="1"/>
  <c r="AN172" i="18" a="1"/>
  <c r="AN172" i="18" s="1"/>
  <c r="AM172" i="18" a="1"/>
  <c r="AM172" i="18" s="1"/>
  <c r="AL172" i="18" a="1"/>
  <c r="AL172" i="18" s="1"/>
  <c r="AK172" i="18"/>
  <c r="AJ172" i="18" a="1"/>
  <c r="AJ172" i="18" s="1"/>
  <c r="AI172" i="18" a="1"/>
  <c r="AI172" i="18" s="1"/>
  <c r="AH172" i="18"/>
  <c r="AG172" i="18" a="1"/>
  <c r="AG172" i="18" s="1"/>
  <c r="AF172" i="18"/>
  <c r="AE172" i="18" a="1"/>
  <c r="AE172" i="18" s="1"/>
  <c r="AD172" i="18" a="1"/>
  <c r="AD172" i="18" s="1"/>
  <c r="AC172" i="18" a="1"/>
  <c r="AC172" i="18" s="1"/>
  <c r="AB172" i="18"/>
  <c r="AA172" i="18" a="1"/>
  <c r="AA172" i="18" s="1"/>
  <c r="Z172" i="18"/>
  <c r="Y172" i="18" a="1"/>
  <c r="Y172" i="18" s="1"/>
  <c r="X172" i="18"/>
  <c r="W172" i="18"/>
  <c r="V172" i="18" a="1"/>
  <c r="V172" i="18" s="1"/>
  <c r="U172" i="18" a="1"/>
  <c r="U172" i="18" s="1"/>
  <c r="T172" i="18" a="1"/>
  <c r="T172" i="18" s="1"/>
  <c r="S172" i="18" a="1"/>
  <c r="S172" i="18" s="1"/>
  <c r="M172" i="18"/>
  <c r="N172" i="18" s="1"/>
  <c r="O172" i="18" s="1"/>
  <c r="P172" i="18" s="1"/>
  <c r="Q172" i="18" s="1"/>
  <c r="R172" i="18" s="1"/>
  <c r="L172" i="18"/>
  <c r="K172" i="18"/>
  <c r="J172" i="18"/>
  <c r="I172" i="18"/>
  <c r="H172" i="18"/>
  <c r="G172" i="18"/>
  <c r="F172" i="18"/>
  <c r="C172" i="18"/>
  <c r="BY171" i="18"/>
  <c r="BX171" i="18"/>
  <c r="BW171" i="18"/>
  <c r="BV171" i="18"/>
  <c r="BU171" i="18"/>
  <c r="BT171" i="18"/>
  <c r="BS171" i="18"/>
  <c r="BR171" i="18"/>
  <c r="BQ171" i="18"/>
  <c r="BP171" i="18"/>
  <c r="BO171" i="18"/>
  <c r="BN171" i="18"/>
  <c r="BM171" i="18"/>
  <c r="BL171" i="18"/>
  <c r="BK171" i="18"/>
  <c r="BJ171" i="18"/>
  <c r="BI171" i="18"/>
  <c r="BH171" i="18"/>
  <c r="BG171" i="18"/>
  <c r="BF171" i="18" a="1"/>
  <c r="BF171" i="18" s="1"/>
  <c r="BE171" i="18" a="1"/>
  <c r="BE171" i="18" s="1"/>
  <c r="BD171" i="18"/>
  <c r="BC171" i="18" a="1"/>
  <c r="BC171" i="18" s="1"/>
  <c r="BB171" i="18"/>
  <c r="BA171" i="18" a="1"/>
  <c r="BA171" i="18" s="1"/>
  <c r="AZ171" i="18"/>
  <c r="AY171" i="18" a="1"/>
  <c r="AY171" i="18" s="1"/>
  <c r="AX171" i="18"/>
  <c r="AW171" i="18" a="1"/>
  <c r="AW171" i="18" s="1"/>
  <c r="AV171" i="18"/>
  <c r="AU171" i="18" a="1"/>
  <c r="AU171" i="18" s="1"/>
  <c r="AT171" i="18"/>
  <c r="AS171" i="18" a="1"/>
  <c r="AS171" i="18" s="1"/>
  <c r="AR171" i="18" a="1"/>
  <c r="AR171" i="18" s="1"/>
  <c r="AQ171" i="18"/>
  <c r="AP171" i="18"/>
  <c r="AO171" i="18" a="1"/>
  <c r="AO171" i="18" s="1"/>
  <c r="AN171" i="18" a="1"/>
  <c r="AN171" i="18" s="1"/>
  <c r="AM171" i="18" a="1"/>
  <c r="AM171" i="18" s="1"/>
  <c r="AL171" i="18" a="1"/>
  <c r="AL171" i="18" s="1"/>
  <c r="AK171" i="18"/>
  <c r="AJ171" i="18" a="1"/>
  <c r="AJ171" i="18" s="1"/>
  <c r="AI171" i="18" a="1"/>
  <c r="AI171" i="18" s="1"/>
  <c r="AH171" i="18"/>
  <c r="AG171" i="18" a="1"/>
  <c r="AG171" i="18" s="1"/>
  <c r="AF171" i="18"/>
  <c r="AE171" i="18" a="1"/>
  <c r="AE171" i="18" s="1"/>
  <c r="AD171" i="18" a="1"/>
  <c r="AD171" i="18" s="1"/>
  <c r="AC171" i="18" a="1"/>
  <c r="AC171" i="18" s="1"/>
  <c r="AB171" i="18"/>
  <c r="AA171" i="18" a="1"/>
  <c r="AA171" i="18" s="1"/>
  <c r="Z171" i="18"/>
  <c r="Y171" i="18" a="1"/>
  <c r="Y171" i="18" s="1"/>
  <c r="X171" i="18"/>
  <c r="W171" i="18"/>
  <c r="V171" i="18" a="1"/>
  <c r="V171" i="18" s="1"/>
  <c r="U171" i="18" a="1"/>
  <c r="U171" i="18" s="1"/>
  <c r="T171" i="18" a="1"/>
  <c r="T171" i="18" s="1"/>
  <c r="S171" i="18" a="1"/>
  <c r="S171" i="18" s="1"/>
  <c r="M171" i="18"/>
  <c r="N171" i="18" s="1"/>
  <c r="O171" i="18" s="1"/>
  <c r="P171" i="18" s="1"/>
  <c r="Q171" i="18" s="1"/>
  <c r="R171" i="18" s="1"/>
  <c r="L171" i="18"/>
  <c r="K171" i="18"/>
  <c r="J171" i="18"/>
  <c r="I171" i="18"/>
  <c r="H171" i="18"/>
  <c r="G171" i="18"/>
  <c r="F171" i="18"/>
  <c r="C171" i="18"/>
  <c r="BY170" i="18"/>
  <c r="BX170" i="18"/>
  <c r="BW170" i="18"/>
  <c r="BV170" i="18"/>
  <c r="BU170" i="18"/>
  <c r="BT170" i="18"/>
  <c r="BS170" i="18"/>
  <c r="BR170" i="18"/>
  <c r="BQ170" i="18"/>
  <c r="BP170" i="18"/>
  <c r="BO170" i="18"/>
  <c r="BN170" i="18"/>
  <c r="BM170" i="18"/>
  <c r="BL170" i="18"/>
  <c r="BK170" i="18"/>
  <c r="BJ170" i="18"/>
  <c r="BI170" i="18"/>
  <c r="BH170" i="18"/>
  <c r="BG170" i="18"/>
  <c r="BF170" i="18" a="1"/>
  <c r="BF170" i="18" s="1"/>
  <c r="BE170" i="18" a="1"/>
  <c r="BE170" i="18" s="1"/>
  <c r="BD170" i="18"/>
  <c r="BC170" i="18" a="1"/>
  <c r="BC170" i="18" s="1"/>
  <c r="BB170" i="18"/>
  <c r="BA170" i="18" a="1"/>
  <c r="BA170" i="18" s="1"/>
  <c r="AZ170" i="18"/>
  <c r="AY170" i="18" a="1"/>
  <c r="AY170" i="18" s="1"/>
  <c r="AX170" i="18"/>
  <c r="AW170" i="18" a="1"/>
  <c r="AW170" i="18" s="1"/>
  <c r="AV170" i="18"/>
  <c r="AU170" i="18" a="1"/>
  <c r="AU170" i="18" s="1"/>
  <c r="AT170" i="18"/>
  <c r="AS170" i="18" a="1"/>
  <c r="AS170" i="18" s="1"/>
  <c r="AR170" i="18" a="1"/>
  <c r="AR170" i="18" s="1"/>
  <c r="AQ170" i="18"/>
  <c r="AP170" i="18"/>
  <c r="AO170" i="18" a="1"/>
  <c r="AO170" i="18" s="1"/>
  <c r="AN170" i="18" a="1"/>
  <c r="AN170" i="18" s="1"/>
  <c r="AM170" i="18" a="1"/>
  <c r="AM170" i="18" s="1"/>
  <c r="AL170" i="18" a="1"/>
  <c r="AL170" i="18" s="1"/>
  <c r="AK170" i="18"/>
  <c r="AJ170" i="18" a="1"/>
  <c r="AJ170" i="18" s="1"/>
  <c r="AI170" i="18" a="1"/>
  <c r="AI170" i="18" s="1"/>
  <c r="AH170" i="18"/>
  <c r="AG170" i="18" a="1"/>
  <c r="AG170" i="18" s="1"/>
  <c r="AF170" i="18"/>
  <c r="AE170" i="18" a="1"/>
  <c r="AE170" i="18" s="1"/>
  <c r="AD170" i="18" a="1"/>
  <c r="AD170" i="18" s="1"/>
  <c r="AC170" i="18" a="1"/>
  <c r="AC170" i="18" s="1"/>
  <c r="AB170" i="18"/>
  <c r="AA170" i="18" a="1"/>
  <c r="AA170" i="18" s="1"/>
  <c r="Z170" i="18"/>
  <c r="Y170" i="18" a="1"/>
  <c r="Y170" i="18" s="1"/>
  <c r="X170" i="18"/>
  <c r="W170" i="18"/>
  <c r="V170" i="18" a="1"/>
  <c r="V170" i="18" s="1"/>
  <c r="U170" i="18" a="1"/>
  <c r="U170" i="18" s="1"/>
  <c r="T170" i="18" a="1"/>
  <c r="T170" i="18" s="1"/>
  <c r="S170" i="18" a="1"/>
  <c r="S170" i="18" s="1"/>
  <c r="M170" i="18"/>
  <c r="N170" i="18" s="1"/>
  <c r="O170" i="18" s="1"/>
  <c r="P170" i="18" s="1"/>
  <c r="Q170" i="18" s="1"/>
  <c r="R170" i="18" s="1"/>
  <c r="L170" i="18"/>
  <c r="K170" i="18"/>
  <c r="J170" i="18"/>
  <c r="I170" i="18"/>
  <c r="H170" i="18"/>
  <c r="G170" i="18"/>
  <c r="F170" i="18"/>
  <c r="C170" i="18"/>
  <c r="BY169" i="18"/>
  <c r="BX169" i="18"/>
  <c r="BW169" i="18"/>
  <c r="BV169" i="18"/>
  <c r="BU169" i="18"/>
  <c r="BT169" i="18"/>
  <c r="BS169" i="18"/>
  <c r="BR169" i="18"/>
  <c r="BQ169" i="18"/>
  <c r="BP169" i="18"/>
  <c r="BO169" i="18"/>
  <c r="BN169" i="18"/>
  <c r="BM169" i="18"/>
  <c r="BL169" i="18"/>
  <c r="BK169" i="18"/>
  <c r="BJ169" i="18"/>
  <c r="BI169" i="18"/>
  <c r="BH169" i="18"/>
  <c r="BG169" i="18"/>
  <c r="BF169" i="18" a="1"/>
  <c r="BF169" i="18" s="1"/>
  <c r="BE169" i="18" a="1"/>
  <c r="BE169" i="18" s="1"/>
  <c r="BD169" i="18"/>
  <c r="BC169" i="18" a="1"/>
  <c r="BC169" i="18" s="1"/>
  <c r="BB169" i="18"/>
  <c r="BA169" i="18" a="1"/>
  <c r="BA169" i="18" s="1"/>
  <c r="AZ169" i="18"/>
  <c r="AY169" i="18" a="1"/>
  <c r="AY169" i="18" s="1"/>
  <c r="AX169" i="18"/>
  <c r="AW169" i="18" a="1"/>
  <c r="AW169" i="18" s="1"/>
  <c r="AV169" i="18"/>
  <c r="AU169" i="18" a="1"/>
  <c r="AU169" i="18" s="1"/>
  <c r="AT169" i="18"/>
  <c r="AS169" i="18" a="1"/>
  <c r="AS169" i="18" s="1"/>
  <c r="AR169" i="18" a="1"/>
  <c r="AR169" i="18" s="1"/>
  <c r="AQ169" i="18"/>
  <c r="AP169" i="18"/>
  <c r="AO169" i="18" a="1"/>
  <c r="AO169" i="18" s="1"/>
  <c r="AN169" i="18" a="1"/>
  <c r="AN169" i="18" s="1"/>
  <c r="AM169" i="18" a="1"/>
  <c r="AM169" i="18" s="1"/>
  <c r="AL169" i="18" a="1"/>
  <c r="AL169" i="18" s="1"/>
  <c r="AK169" i="18"/>
  <c r="AJ169" i="18" a="1"/>
  <c r="AJ169" i="18" s="1"/>
  <c r="AI169" i="18" a="1"/>
  <c r="AI169" i="18" s="1"/>
  <c r="AH169" i="18"/>
  <c r="AG169" i="18" a="1"/>
  <c r="AG169" i="18" s="1"/>
  <c r="AF169" i="18"/>
  <c r="AE169" i="18" a="1"/>
  <c r="AE169" i="18" s="1"/>
  <c r="AD169" i="18" a="1"/>
  <c r="AD169" i="18" s="1"/>
  <c r="AC169" i="18" a="1"/>
  <c r="AC169" i="18" s="1"/>
  <c r="AB169" i="18"/>
  <c r="AA169" i="18" a="1"/>
  <c r="AA169" i="18" s="1"/>
  <c r="Z169" i="18"/>
  <c r="Y169" i="18" a="1"/>
  <c r="Y169" i="18" s="1"/>
  <c r="X169" i="18"/>
  <c r="W169" i="18"/>
  <c r="V169" i="18" a="1"/>
  <c r="V169" i="18" s="1"/>
  <c r="U169" i="18" a="1"/>
  <c r="U169" i="18" s="1"/>
  <c r="T169" i="18" a="1"/>
  <c r="T169" i="18" s="1"/>
  <c r="S169" i="18" a="1"/>
  <c r="S169" i="18" s="1"/>
  <c r="M169" i="18"/>
  <c r="N169" i="18" s="1"/>
  <c r="O169" i="18" s="1"/>
  <c r="P169" i="18" s="1"/>
  <c r="Q169" i="18" s="1"/>
  <c r="R169" i="18" s="1"/>
  <c r="L169" i="18"/>
  <c r="K169" i="18"/>
  <c r="J169" i="18"/>
  <c r="I169" i="18"/>
  <c r="H169" i="18"/>
  <c r="G169" i="18"/>
  <c r="F169" i="18"/>
  <c r="C169" i="18"/>
  <c r="BY168" i="18"/>
  <c r="BX168" i="18"/>
  <c r="BW168" i="18"/>
  <c r="BV168" i="18"/>
  <c r="BU168" i="18"/>
  <c r="BT168" i="18"/>
  <c r="BS168" i="18"/>
  <c r="BR168" i="18"/>
  <c r="BQ168" i="18"/>
  <c r="BP168" i="18"/>
  <c r="BO168" i="18"/>
  <c r="BN168" i="18"/>
  <c r="BM168" i="18"/>
  <c r="BL168" i="18"/>
  <c r="BK168" i="18"/>
  <c r="BJ168" i="18"/>
  <c r="BI168" i="18"/>
  <c r="BH168" i="18"/>
  <c r="BG168" i="18"/>
  <c r="BF168" i="18" a="1"/>
  <c r="BF168" i="18" s="1"/>
  <c r="BE168" i="18" a="1"/>
  <c r="BE168" i="18" s="1"/>
  <c r="BD168" i="18"/>
  <c r="BC168" i="18" a="1"/>
  <c r="BC168" i="18" s="1"/>
  <c r="BB168" i="18"/>
  <c r="BA168" i="18" a="1"/>
  <c r="BA168" i="18" s="1"/>
  <c r="AZ168" i="18"/>
  <c r="AY168" i="18" a="1"/>
  <c r="AY168" i="18" s="1"/>
  <c r="AX168" i="18"/>
  <c r="AW168" i="18" a="1"/>
  <c r="AW168" i="18" s="1"/>
  <c r="AV168" i="18"/>
  <c r="AU168" i="18" a="1"/>
  <c r="AU168" i="18" s="1"/>
  <c r="AT168" i="18"/>
  <c r="AS168" i="18" a="1"/>
  <c r="AS168" i="18" s="1"/>
  <c r="AR168" i="18" a="1"/>
  <c r="AR168" i="18" s="1"/>
  <c r="AQ168" i="18"/>
  <c r="AP168" i="18"/>
  <c r="AO168" i="18" a="1"/>
  <c r="AO168" i="18" s="1"/>
  <c r="AN168" i="18" a="1"/>
  <c r="AN168" i="18" s="1"/>
  <c r="AM168" i="18" a="1"/>
  <c r="AM168" i="18" s="1"/>
  <c r="AL168" i="18" a="1"/>
  <c r="AL168" i="18" s="1"/>
  <c r="AK168" i="18"/>
  <c r="AJ168" i="18" a="1"/>
  <c r="AJ168" i="18" s="1"/>
  <c r="AI168" i="18" a="1"/>
  <c r="AI168" i="18" s="1"/>
  <c r="AH168" i="18"/>
  <c r="AG168" i="18" a="1"/>
  <c r="AG168" i="18" s="1"/>
  <c r="AF168" i="18"/>
  <c r="AE168" i="18" a="1"/>
  <c r="AE168" i="18" s="1"/>
  <c r="AD168" i="18" a="1"/>
  <c r="AD168" i="18" s="1"/>
  <c r="AC168" i="18" a="1"/>
  <c r="AC168" i="18" s="1"/>
  <c r="AB168" i="18"/>
  <c r="AA168" i="18" a="1"/>
  <c r="AA168" i="18" s="1"/>
  <c r="Z168" i="18"/>
  <c r="Y168" i="18" a="1"/>
  <c r="Y168" i="18" s="1"/>
  <c r="X168" i="18"/>
  <c r="W168" i="18"/>
  <c r="V168" i="18" a="1"/>
  <c r="V168" i="18" s="1"/>
  <c r="U168" i="18" a="1"/>
  <c r="U168" i="18" s="1"/>
  <c r="T168" i="18" a="1"/>
  <c r="T168" i="18" s="1"/>
  <c r="S168" i="18" a="1"/>
  <c r="S168" i="18" s="1"/>
  <c r="M168" i="18"/>
  <c r="N168" i="18" s="1"/>
  <c r="O168" i="18" s="1"/>
  <c r="P168" i="18" s="1"/>
  <c r="Q168" i="18" s="1"/>
  <c r="R168" i="18" s="1"/>
  <c r="L168" i="18"/>
  <c r="K168" i="18"/>
  <c r="J168" i="18"/>
  <c r="I168" i="18"/>
  <c r="H168" i="18"/>
  <c r="G168" i="18"/>
  <c r="F168" i="18"/>
  <c r="C168" i="18"/>
  <c r="BY167" i="18"/>
  <c r="BX167" i="18"/>
  <c r="BW167" i="18"/>
  <c r="BV167" i="18"/>
  <c r="BU167" i="18"/>
  <c r="BT167" i="18"/>
  <c r="BS167" i="18"/>
  <c r="BR167" i="18"/>
  <c r="BQ167" i="18"/>
  <c r="BP167" i="18"/>
  <c r="BO167" i="18"/>
  <c r="BN167" i="18"/>
  <c r="BM167" i="18"/>
  <c r="BL167" i="18"/>
  <c r="BK167" i="18"/>
  <c r="BJ167" i="18"/>
  <c r="BI167" i="18"/>
  <c r="BH167" i="18"/>
  <c r="BG167" i="18"/>
  <c r="BF167" i="18" a="1"/>
  <c r="BF167" i="18" s="1"/>
  <c r="BE167" i="18" a="1"/>
  <c r="BE167" i="18" s="1"/>
  <c r="BD167" i="18"/>
  <c r="BC167" i="18" a="1"/>
  <c r="BC167" i="18" s="1"/>
  <c r="BB167" i="18"/>
  <c r="BA167" i="18" a="1"/>
  <c r="BA167" i="18" s="1"/>
  <c r="AZ167" i="18"/>
  <c r="AY167" i="18" a="1"/>
  <c r="AY167" i="18" s="1"/>
  <c r="AX167" i="18"/>
  <c r="AW167" i="18" a="1"/>
  <c r="AW167" i="18" s="1"/>
  <c r="AV167" i="18"/>
  <c r="AU167" i="18" a="1"/>
  <c r="AU167" i="18" s="1"/>
  <c r="AT167" i="18"/>
  <c r="AS167" i="18" a="1"/>
  <c r="AS167" i="18" s="1"/>
  <c r="AR167" i="18" a="1"/>
  <c r="AR167" i="18" s="1"/>
  <c r="AQ167" i="18"/>
  <c r="AP167" i="18"/>
  <c r="AO167" i="18" a="1"/>
  <c r="AO167" i="18" s="1"/>
  <c r="AN167" i="18" a="1"/>
  <c r="AN167" i="18" s="1"/>
  <c r="AM167" i="18" a="1"/>
  <c r="AM167" i="18" s="1"/>
  <c r="AL167" i="18" a="1"/>
  <c r="AL167" i="18" s="1"/>
  <c r="AK167" i="18"/>
  <c r="AJ167" i="18" a="1"/>
  <c r="AJ167" i="18" s="1"/>
  <c r="AI167" i="18" a="1"/>
  <c r="AI167" i="18" s="1"/>
  <c r="AH167" i="18"/>
  <c r="AG167" i="18" a="1"/>
  <c r="AG167" i="18" s="1"/>
  <c r="AF167" i="18"/>
  <c r="AE167" i="18" a="1"/>
  <c r="AE167" i="18" s="1"/>
  <c r="AD167" i="18" a="1"/>
  <c r="AD167" i="18" s="1"/>
  <c r="AC167" i="18" a="1"/>
  <c r="AC167" i="18" s="1"/>
  <c r="AB167" i="18"/>
  <c r="AA167" i="18" a="1"/>
  <c r="AA167" i="18" s="1"/>
  <c r="Z167" i="18"/>
  <c r="Y167" i="18" a="1"/>
  <c r="Y167" i="18" s="1"/>
  <c r="X167" i="18"/>
  <c r="W167" i="18"/>
  <c r="V167" i="18" a="1"/>
  <c r="V167" i="18" s="1"/>
  <c r="U167" i="18" a="1"/>
  <c r="U167" i="18" s="1"/>
  <c r="T167" i="18" a="1"/>
  <c r="T167" i="18" s="1"/>
  <c r="S167" i="18" a="1"/>
  <c r="S167" i="18" s="1"/>
  <c r="M167" i="18"/>
  <c r="N167" i="18" s="1"/>
  <c r="O167" i="18" s="1"/>
  <c r="P167" i="18" s="1"/>
  <c r="Q167" i="18" s="1"/>
  <c r="R167" i="18" s="1"/>
  <c r="L167" i="18"/>
  <c r="K167" i="18"/>
  <c r="J167" i="18"/>
  <c r="I167" i="18"/>
  <c r="H167" i="18"/>
  <c r="G167" i="18"/>
  <c r="F167" i="18"/>
  <c r="C167" i="18"/>
  <c r="BY166" i="18"/>
  <c r="BX166" i="18"/>
  <c r="BW166" i="18"/>
  <c r="BV166" i="18"/>
  <c r="BU166" i="18"/>
  <c r="BT166" i="18"/>
  <c r="BS166" i="18"/>
  <c r="BR166" i="18"/>
  <c r="BQ166" i="18"/>
  <c r="BP166" i="18"/>
  <c r="BO166" i="18"/>
  <c r="BN166" i="18"/>
  <c r="BM166" i="18"/>
  <c r="BL166" i="18"/>
  <c r="BK166" i="18"/>
  <c r="BJ166" i="18"/>
  <c r="BI166" i="18"/>
  <c r="BH166" i="18"/>
  <c r="BG166" i="18"/>
  <c r="BF166" i="18" a="1"/>
  <c r="BF166" i="18" s="1"/>
  <c r="BE166" i="18" a="1"/>
  <c r="BE166" i="18" s="1"/>
  <c r="BD166" i="18"/>
  <c r="BC166" i="18" a="1"/>
  <c r="BC166" i="18" s="1"/>
  <c r="BB166" i="18"/>
  <c r="BA166" i="18" a="1"/>
  <c r="BA166" i="18" s="1"/>
  <c r="AZ166" i="18"/>
  <c r="AY166" i="18" a="1"/>
  <c r="AY166" i="18" s="1"/>
  <c r="AX166" i="18"/>
  <c r="AW166" i="18" a="1"/>
  <c r="AW166" i="18" s="1"/>
  <c r="AV166" i="18"/>
  <c r="AU166" i="18" a="1"/>
  <c r="AU166" i="18" s="1"/>
  <c r="AT166" i="18"/>
  <c r="AS166" i="18" a="1"/>
  <c r="AS166" i="18" s="1"/>
  <c r="AR166" i="18" a="1"/>
  <c r="AR166" i="18" s="1"/>
  <c r="AQ166" i="18"/>
  <c r="AP166" i="18"/>
  <c r="AO166" i="18" a="1"/>
  <c r="AO166" i="18" s="1"/>
  <c r="AN166" i="18" a="1"/>
  <c r="AN166" i="18" s="1"/>
  <c r="AM166" i="18" a="1"/>
  <c r="AM166" i="18" s="1"/>
  <c r="AL166" i="18" a="1"/>
  <c r="AL166" i="18" s="1"/>
  <c r="AK166" i="18"/>
  <c r="AJ166" i="18" a="1"/>
  <c r="AJ166" i="18" s="1"/>
  <c r="AI166" i="18" a="1"/>
  <c r="AI166" i="18" s="1"/>
  <c r="AH166" i="18"/>
  <c r="AG166" i="18" a="1"/>
  <c r="AG166" i="18" s="1"/>
  <c r="AF166" i="18"/>
  <c r="AE166" i="18" a="1"/>
  <c r="AE166" i="18" s="1"/>
  <c r="AD166" i="18" a="1"/>
  <c r="AD166" i="18" s="1"/>
  <c r="AC166" i="18" a="1"/>
  <c r="AC166" i="18" s="1"/>
  <c r="AB166" i="18"/>
  <c r="AA166" i="18" a="1"/>
  <c r="AA166" i="18" s="1"/>
  <c r="Z166" i="18"/>
  <c r="Y166" i="18" a="1"/>
  <c r="Y166" i="18" s="1"/>
  <c r="X166" i="18"/>
  <c r="W166" i="18"/>
  <c r="V166" i="18" a="1"/>
  <c r="V166" i="18" s="1"/>
  <c r="U166" i="18" a="1"/>
  <c r="U166" i="18" s="1"/>
  <c r="T166" i="18" a="1"/>
  <c r="T166" i="18" s="1"/>
  <c r="S166" i="18" a="1"/>
  <c r="S166" i="18" s="1"/>
  <c r="M166" i="18"/>
  <c r="N166" i="18" s="1"/>
  <c r="O166" i="18" s="1"/>
  <c r="P166" i="18" s="1"/>
  <c r="Q166" i="18" s="1"/>
  <c r="R166" i="18" s="1"/>
  <c r="L166" i="18"/>
  <c r="K166" i="18"/>
  <c r="J166" i="18"/>
  <c r="I166" i="18"/>
  <c r="H166" i="18"/>
  <c r="G166" i="18"/>
  <c r="F166" i="18"/>
  <c r="C166" i="18"/>
  <c r="BY165" i="18"/>
  <c r="BX165" i="18"/>
  <c r="BW165" i="18"/>
  <c r="BV165" i="18"/>
  <c r="BU165" i="18"/>
  <c r="BT165" i="18"/>
  <c r="BS165" i="18"/>
  <c r="BR165" i="18"/>
  <c r="BQ165" i="18"/>
  <c r="BP165" i="18"/>
  <c r="BO165" i="18"/>
  <c r="BN165" i="18"/>
  <c r="BM165" i="18"/>
  <c r="BL165" i="18"/>
  <c r="BK165" i="18"/>
  <c r="BJ165" i="18"/>
  <c r="BI165" i="18"/>
  <c r="BH165" i="18"/>
  <c r="BG165" i="18"/>
  <c r="BF165" i="18" a="1"/>
  <c r="BF165" i="18" s="1"/>
  <c r="BE165" i="18" a="1"/>
  <c r="BE165" i="18" s="1"/>
  <c r="BD165" i="18"/>
  <c r="BC165" i="18" a="1"/>
  <c r="BC165" i="18" s="1"/>
  <c r="BB165" i="18"/>
  <c r="BA165" i="18" a="1"/>
  <c r="BA165" i="18" s="1"/>
  <c r="AZ165" i="18"/>
  <c r="AY165" i="18" a="1"/>
  <c r="AY165" i="18" s="1"/>
  <c r="AX165" i="18"/>
  <c r="AW165" i="18" a="1"/>
  <c r="AW165" i="18" s="1"/>
  <c r="AV165" i="18"/>
  <c r="AU165" i="18" a="1"/>
  <c r="AU165" i="18" s="1"/>
  <c r="AT165" i="18"/>
  <c r="AS165" i="18" a="1"/>
  <c r="AS165" i="18" s="1"/>
  <c r="AR165" i="18" a="1"/>
  <c r="AR165" i="18" s="1"/>
  <c r="AQ165" i="18"/>
  <c r="AP165" i="18"/>
  <c r="AO165" i="18" a="1"/>
  <c r="AO165" i="18" s="1"/>
  <c r="AN165" i="18" a="1"/>
  <c r="AN165" i="18" s="1"/>
  <c r="AM165" i="18" a="1"/>
  <c r="AM165" i="18" s="1"/>
  <c r="AL165" i="18" a="1"/>
  <c r="AL165" i="18" s="1"/>
  <c r="AK165" i="18"/>
  <c r="AJ165" i="18" a="1"/>
  <c r="AJ165" i="18" s="1"/>
  <c r="AI165" i="18" a="1"/>
  <c r="AI165" i="18" s="1"/>
  <c r="AH165" i="18"/>
  <c r="AG165" i="18" a="1"/>
  <c r="AG165" i="18" s="1"/>
  <c r="AF165" i="18"/>
  <c r="AE165" i="18" a="1"/>
  <c r="AE165" i="18" s="1"/>
  <c r="AD165" i="18" a="1"/>
  <c r="AD165" i="18" s="1"/>
  <c r="AC165" i="18" a="1"/>
  <c r="AC165" i="18" s="1"/>
  <c r="AB165" i="18"/>
  <c r="AA165" i="18" a="1"/>
  <c r="AA165" i="18" s="1"/>
  <c r="Z165" i="18"/>
  <c r="Y165" i="18" a="1"/>
  <c r="Y165" i="18" s="1"/>
  <c r="X165" i="18"/>
  <c r="W165" i="18"/>
  <c r="V165" i="18" a="1"/>
  <c r="V165" i="18" s="1"/>
  <c r="U165" i="18" a="1"/>
  <c r="U165" i="18" s="1"/>
  <c r="T165" i="18" a="1"/>
  <c r="T165" i="18" s="1"/>
  <c r="S165" i="18" a="1"/>
  <c r="S165" i="18" s="1"/>
  <c r="M165" i="18"/>
  <c r="N165" i="18" s="1"/>
  <c r="O165" i="18" s="1"/>
  <c r="P165" i="18" s="1"/>
  <c r="Q165" i="18" s="1"/>
  <c r="R165" i="18" s="1"/>
  <c r="L165" i="18"/>
  <c r="K165" i="18"/>
  <c r="J165" i="18"/>
  <c r="I165" i="18"/>
  <c r="H165" i="18"/>
  <c r="G165" i="18"/>
  <c r="F165" i="18"/>
  <c r="C165" i="18"/>
  <c r="BY164" i="18"/>
  <c r="BX164" i="18"/>
  <c r="BW164" i="18"/>
  <c r="BV164" i="18"/>
  <c r="BU164" i="18"/>
  <c r="BT164" i="18"/>
  <c r="BS164" i="18"/>
  <c r="BR164" i="18"/>
  <c r="BQ164" i="18"/>
  <c r="BP164" i="18"/>
  <c r="BO164" i="18"/>
  <c r="BN164" i="18"/>
  <c r="BM164" i="18"/>
  <c r="BL164" i="18"/>
  <c r="BK164" i="18"/>
  <c r="BJ164" i="18"/>
  <c r="BI164" i="18"/>
  <c r="BH164" i="18"/>
  <c r="BG164" i="18"/>
  <c r="BF164" i="18" a="1"/>
  <c r="BF164" i="18" s="1"/>
  <c r="BE164" i="18" a="1"/>
  <c r="BE164" i="18" s="1"/>
  <c r="BD164" i="18"/>
  <c r="BC164" i="18" a="1"/>
  <c r="BC164" i="18" s="1"/>
  <c r="BB164" i="18"/>
  <c r="BA164" i="18" a="1"/>
  <c r="BA164" i="18" s="1"/>
  <c r="AZ164" i="18"/>
  <c r="AY164" i="18" a="1"/>
  <c r="AY164" i="18" s="1"/>
  <c r="AX164" i="18"/>
  <c r="AW164" i="18" a="1"/>
  <c r="AW164" i="18" s="1"/>
  <c r="AV164" i="18"/>
  <c r="AU164" i="18" a="1"/>
  <c r="AU164" i="18" s="1"/>
  <c r="AT164" i="18"/>
  <c r="AS164" i="18" a="1"/>
  <c r="AS164" i="18" s="1"/>
  <c r="AR164" i="18" a="1"/>
  <c r="AR164" i="18" s="1"/>
  <c r="AQ164" i="18"/>
  <c r="AP164" i="18"/>
  <c r="AO164" i="18" a="1"/>
  <c r="AO164" i="18" s="1"/>
  <c r="AN164" i="18" a="1"/>
  <c r="AN164" i="18" s="1"/>
  <c r="AM164" i="18" a="1"/>
  <c r="AM164" i="18" s="1"/>
  <c r="AL164" i="18" a="1"/>
  <c r="AL164" i="18" s="1"/>
  <c r="AK164" i="18"/>
  <c r="AJ164" i="18" a="1"/>
  <c r="AJ164" i="18" s="1"/>
  <c r="AI164" i="18" a="1"/>
  <c r="AI164" i="18" s="1"/>
  <c r="AH164" i="18"/>
  <c r="AG164" i="18" a="1"/>
  <c r="AG164" i="18" s="1"/>
  <c r="AF164" i="18"/>
  <c r="AE164" i="18" a="1"/>
  <c r="AE164" i="18" s="1"/>
  <c r="AD164" i="18" a="1"/>
  <c r="AD164" i="18" s="1"/>
  <c r="AC164" i="18" a="1"/>
  <c r="AC164" i="18" s="1"/>
  <c r="AB164" i="18"/>
  <c r="AA164" i="18" a="1"/>
  <c r="AA164" i="18" s="1"/>
  <c r="Z164" i="18"/>
  <c r="Y164" i="18" a="1"/>
  <c r="Y164" i="18" s="1"/>
  <c r="X164" i="18"/>
  <c r="W164" i="18"/>
  <c r="V164" i="18" a="1"/>
  <c r="V164" i="18" s="1"/>
  <c r="U164" i="18" a="1"/>
  <c r="U164" i="18" s="1"/>
  <c r="T164" i="18" a="1"/>
  <c r="T164" i="18" s="1"/>
  <c r="S164" i="18" a="1"/>
  <c r="S164" i="18" s="1"/>
  <c r="M164" i="18"/>
  <c r="N164" i="18" s="1"/>
  <c r="O164" i="18" s="1"/>
  <c r="P164" i="18" s="1"/>
  <c r="Q164" i="18" s="1"/>
  <c r="R164" i="18" s="1"/>
  <c r="L164" i="18"/>
  <c r="K164" i="18"/>
  <c r="J164" i="18"/>
  <c r="I164" i="18"/>
  <c r="H164" i="18"/>
  <c r="G164" i="18"/>
  <c r="F164" i="18"/>
  <c r="C164" i="18"/>
  <c r="BY163" i="18"/>
  <c r="BX163" i="18"/>
  <c r="BW163" i="18"/>
  <c r="BV163" i="18"/>
  <c r="BU163" i="18"/>
  <c r="BT163" i="18"/>
  <c r="BS163" i="18"/>
  <c r="BR163" i="18"/>
  <c r="BQ163" i="18"/>
  <c r="BP163" i="18"/>
  <c r="BO163" i="18"/>
  <c r="BN163" i="18"/>
  <c r="BM163" i="18"/>
  <c r="BL163" i="18"/>
  <c r="BK163" i="18"/>
  <c r="BJ163" i="18"/>
  <c r="BI163" i="18"/>
  <c r="BH163" i="18"/>
  <c r="BG163" i="18"/>
  <c r="BF163" i="18" a="1"/>
  <c r="BF163" i="18" s="1"/>
  <c r="BE163" i="18" a="1"/>
  <c r="BE163" i="18" s="1"/>
  <c r="BD163" i="18"/>
  <c r="BC163" i="18" a="1"/>
  <c r="BC163" i="18" s="1"/>
  <c r="BB163" i="18"/>
  <c r="BA163" i="18" a="1"/>
  <c r="BA163" i="18" s="1"/>
  <c r="AZ163" i="18"/>
  <c r="AY163" i="18" a="1"/>
  <c r="AY163" i="18" s="1"/>
  <c r="AX163" i="18"/>
  <c r="AW163" i="18" a="1"/>
  <c r="AW163" i="18" s="1"/>
  <c r="AV163" i="18"/>
  <c r="AU163" i="18" a="1"/>
  <c r="AU163" i="18" s="1"/>
  <c r="AT163" i="18"/>
  <c r="AS163" i="18" a="1"/>
  <c r="AS163" i="18" s="1"/>
  <c r="AR163" i="18" a="1"/>
  <c r="AR163" i="18" s="1"/>
  <c r="AQ163" i="18"/>
  <c r="AP163" i="18"/>
  <c r="AO163" i="18" a="1"/>
  <c r="AO163" i="18" s="1"/>
  <c r="AN163" i="18" a="1"/>
  <c r="AN163" i="18" s="1"/>
  <c r="AM163" i="18" a="1"/>
  <c r="AM163" i="18" s="1"/>
  <c r="AL163" i="18" a="1"/>
  <c r="AL163" i="18" s="1"/>
  <c r="AK163" i="18"/>
  <c r="AJ163" i="18" a="1"/>
  <c r="AJ163" i="18" s="1"/>
  <c r="AI163" i="18" a="1"/>
  <c r="AI163" i="18" s="1"/>
  <c r="AH163" i="18"/>
  <c r="AG163" i="18" a="1"/>
  <c r="AG163" i="18" s="1"/>
  <c r="AF163" i="18"/>
  <c r="AE163" i="18" a="1"/>
  <c r="AE163" i="18" s="1"/>
  <c r="AD163" i="18" a="1"/>
  <c r="AD163" i="18" s="1"/>
  <c r="AC163" i="18" a="1"/>
  <c r="AC163" i="18" s="1"/>
  <c r="AB163" i="18"/>
  <c r="AA163" i="18" a="1"/>
  <c r="AA163" i="18" s="1"/>
  <c r="Z163" i="18"/>
  <c r="Y163" i="18" a="1"/>
  <c r="Y163" i="18" s="1"/>
  <c r="X163" i="18"/>
  <c r="W163" i="18"/>
  <c r="V163" i="18" a="1"/>
  <c r="V163" i="18" s="1"/>
  <c r="U163" i="18" a="1"/>
  <c r="U163" i="18" s="1"/>
  <c r="T163" i="18" a="1"/>
  <c r="T163" i="18" s="1"/>
  <c r="S163" i="18" a="1"/>
  <c r="S163" i="18" s="1"/>
  <c r="M163" i="18"/>
  <c r="N163" i="18" s="1"/>
  <c r="O163" i="18" s="1"/>
  <c r="P163" i="18" s="1"/>
  <c r="Q163" i="18" s="1"/>
  <c r="R163" i="18" s="1"/>
  <c r="L163" i="18"/>
  <c r="K163" i="18"/>
  <c r="J163" i="18"/>
  <c r="I163" i="18"/>
  <c r="H163" i="18"/>
  <c r="G163" i="18"/>
  <c r="F163" i="18"/>
  <c r="C163" i="18"/>
  <c r="BY162" i="18"/>
  <c r="BX162" i="18"/>
  <c r="BW162" i="18"/>
  <c r="BV162" i="18"/>
  <c r="BU162" i="18"/>
  <c r="BT162" i="18"/>
  <c r="BS162" i="18"/>
  <c r="BR162" i="18"/>
  <c r="BQ162" i="18"/>
  <c r="BP162" i="18"/>
  <c r="BO162" i="18"/>
  <c r="BN162" i="18"/>
  <c r="BM162" i="18"/>
  <c r="BL162" i="18"/>
  <c r="BK162" i="18"/>
  <c r="BJ162" i="18"/>
  <c r="BI162" i="18"/>
  <c r="BH162" i="18"/>
  <c r="BG162" i="18"/>
  <c r="BF162" i="18" a="1"/>
  <c r="BF162" i="18" s="1"/>
  <c r="BE162" i="18" a="1"/>
  <c r="BE162" i="18" s="1"/>
  <c r="BD162" i="18"/>
  <c r="BC162" i="18" a="1"/>
  <c r="BC162" i="18" s="1"/>
  <c r="BB162" i="18"/>
  <c r="BA162" i="18" a="1"/>
  <c r="BA162" i="18" s="1"/>
  <c r="AZ162" i="18"/>
  <c r="AY162" i="18" a="1"/>
  <c r="AY162" i="18" s="1"/>
  <c r="AX162" i="18"/>
  <c r="AW162" i="18" a="1"/>
  <c r="AW162" i="18" s="1"/>
  <c r="AV162" i="18"/>
  <c r="AU162" i="18" a="1"/>
  <c r="AU162" i="18" s="1"/>
  <c r="AT162" i="18"/>
  <c r="AS162" i="18" a="1"/>
  <c r="AS162" i="18" s="1"/>
  <c r="AR162" i="18" a="1"/>
  <c r="AR162" i="18" s="1"/>
  <c r="AQ162" i="18"/>
  <c r="AP162" i="18"/>
  <c r="AO162" i="18" a="1"/>
  <c r="AO162" i="18" s="1"/>
  <c r="AN162" i="18" a="1"/>
  <c r="AN162" i="18" s="1"/>
  <c r="AM162" i="18" a="1"/>
  <c r="AM162" i="18" s="1"/>
  <c r="AL162" i="18" a="1"/>
  <c r="AL162" i="18" s="1"/>
  <c r="AK162" i="18"/>
  <c r="AJ162" i="18" a="1"/>
  <c r="AJ162" i="18" s="1"/>
  <c r="AI162" i="18" a="1"/>
  <c r="AI162" i="18" s="1"/>
  <c r="AH162" i="18"/>
  <c r="AG162" i="18" a="1"/>
  <c r="AG162" i="18" s="1"/>
  <c r="AF162" i="18"/>
  <c r="AE162" i="18" a="1"/>
  <c r="AE162" i="18" s="1"/>
  <c r="AD162" i="18" a="1"/>
  <c r="AD162" i="18" s="1"/>
  <c r="AC162" i="18" a="1"/>
  <c r="AC162" i="18" s="1"/>
  <c r="AB162" i="18"/>
  <c r="AA162" i="18" a="1"/>
  <c r="AA162" i="18" s="1"/>
  <c r="Z162" i="18"/>
  <c r="Y162" i="18" a="1"/>
  <c r="Y162" i="18" s="1"/>
  <c r="X162" i="18"/>
  <c r="W162" i="18"/>
  <c r="V162" i="18" a="1"/>
  <c r="V162" i="18" s="1"/>
  <c r="U162" i="18" a="1"/>
  <c r="U162" i="18" s="1"/>
  <c r="T162" i="18" a="1"/>
  <c r="T162" i="18" s="1"/>
  <c r="S162" i="18" a="1"/>
  <c r="S162" i="18" s="1"/>
  <c r="M162" i="18"/>
  <c r="N162" i="18" s="1"/>
  <c r="O162" i="18" s="1"/>
  <c r="P162" i="18" s="1"/>
  <c r="Q162" i="18" s="1"/>
  <c r="R162" i="18" s="1"/>
  <c r="L162" i="18"/>
  <c r="K162" i="18"/>
  <c r="J162" i="18"/>
  <c r="I162" i="18"/>
  <c r="H162" i="18"/>
  <c r="G162" i="18"/>
  <c r="F162" i="18"/>
  <c r="C162" i="18"/>
  <c r="BY161" i="18"/>
  <c r="BX161" i="18"/>
  <c r="BW161" i="18"/>
  <c r="BV161" i="18"/>
  <c r="BU161" i="18"/>
  <c r="BT161" i="18"/>
  <c r="BS161" i="18"/>
  <c r="BR161" i="18"/>
  <c r="BQ161" i="18"/>
  <c r="BP161" i="18"/>
  <c r="BO161" i="18"/>
  <c r="BN161" i="18"/>
  <c r="BM161" i="18"/>
  <c r="BL161" i="18"/>
  <c r="BK161" i="18"/>
  <c r="BJ161" i="18"/>
  <c r="BI161" i="18"/>
  <c r="BH161" i="18"/>
  <c r="BG161" i="18"/>
  <c r="BF161" i="18" a="1"/>
  <c r="BF161" i="18" s="1"/>
  <c r="BE161" i="18" a="1"/>
  <c r="BE161" i="18" s="1"/>
  <c r="BD161" i="18"/>
  <c r="BC161" i="18" a="1"/>
  <c r="BC161" i="18" s="1"/>
  <c r="BB161" i="18"/>
  <c r="BA161" i="18" a="1"/>
  <c r="BA161" i="18" s="1"/>
  <c r="AZ161" i="18"/>
  <c r="AY161" i="18" a="1"/>
  <c r="AY161" i="18" s="1"/>
  <c r="AX161" i="18"/>
  <c r="AW161" i="18" a="1"/>
  <c r="AW161" i="18" s="1"/>
  <c r="AV161" i="18"/>
  <c r="AU161" i="18" a="1"/>
  <c r="AU161" i="18" s="1"/>
  <c r="AT161" i="18"/>
  <c r="AS161" i="18" a="1"/>
  <c r="AS161" i="18" s="1"/>
  <c r="AR161" i="18" a="1"/>
  <c r="AR161" i="18" s="1"/>
  <c r="AQ161" i="18"/>
  <c r="AP161" i="18"/>
  <c r="AO161" i="18" a="1"/>
  <c r="AO161" i="18" s="1"/>
  <c r="AN161" i="18" a="1"/>
  <c r="AN161" i="18" s="1"/>
  <c r="AM161" i="18" a="1"/>
  <c r="AM161" i="18" s="1"/>
  <c r="AL161" i="18" a="1"/>
  <c r="AL161" i="18" s="1"/>
  <c r="AK161" i="18"/>
  <c r="AJ161" i="18" a="1"/>
  <c r="AJ161" i="18" s="1"/>
  <c r="AI161" i="18" a="1"/>
  <c r="AI161" i="18" s="1"/>
  <c r="AH161" i="18"/>
  <c r="AG161" i="18" a="1"/>
  <c r="AG161" i="18" s="1"/>
  <c r="AF161" i="18"/>
  <c r="AE161" i="18" a="1"/>
  <c r="AE161" i="18" s="1"/>
  <c r="AD161" i="18" a="1"/>
  <c r="AD161" i="18" s="1"/>
  <c r="AC161" i="18" a="1"/>
  <c r="AC161" i="18" s="1"/>
  <c r="AB161" i="18"/>
  <c r="AA161" i="18" a="1"/>
  <c r="AA161" i="18" s="1"/>
  <c r="Z161" i="18"/>
  <c r="Y161" i="18" a="1"/>
  <c r="Y161" i="18" s="1"/>
  <c r="X161" i="18"/>
  <c r="W161" i="18"/>
  <c r="V161" i="18" a="1"/>
  <c r="V161" i="18" s="1"/>
  <c r="U161" i="18" a="1"/>
  <c r="U161" i="18" s="1"/>
  <c r="T161" i="18" a="1"/>
  <c r="T161" i="18" s="1"/>
  <c r="S161" i="18" a="1"/>
  <c r="S161" i="18" s="1"/>
  <c r="M161" i="18"/>
  <c r="N161" i="18" s="1"/>
  <c r="O161" i="18" s="1"/>
  <c r="P161" i="18" s="1"/>
  <c r="Q161" i="18" s="1"/>
  <c r="R161" i="18" s="1"/>
  <c r="L161" i="18"/>
  <c r="K161" i="18"/>
  <c r="J161" i="18"/>
  <c r="I161" i="18"/>
  <c r="H161" i="18"/>
  <c r="G161" i="18"/>
  <c r="F161" i="18"/>
  <c r="C161" i="18"/>
  <c r="BY160" i="18"/>
  <c r="BX160" i="18"/>
  <c r="BW160" i="18"/>
  <c r="BV160" i="18"/>
  <c r="BU160" i="18"/>
  <c r="BT160" i="18"/>
  <c r="BS160" i="18"/>
  <c r="BR160" i="18"/>
  <c r="BQ160" i="18"/>
  <c r="BP160" i="18"/>
  <c r="BO160" i="18"/>
  <c r="BN160" i="18"/>
  <c r="BM160" i="18"/>
  <c r="BL160" i="18"/>
  <c r="BK160" i="18"/>
  <c r="BJ160" i="18"/>
  <c r="BI160" i="18"/>
  <c r="BH160" i="18"/>
  <c r="BG160" i="18"/>
  <c r="BF160" i="18" a="1"/>
  <c r="BF160" i="18" s="1"/>
  <c r="BE160" i="18" a="1"/>
  <c r="BE160" i="18" s="1"/>
  <c r="BD160" i="18"/>
  <c r="BC160" i="18" a="1"/>
  <c r="BC160" i="18" s="1"/>
  <c r="BB160" i="18"/>
  <c r="BA160" i="18" a="1"/>
  <c r="BA160" i="18" s="1"/>
  <c r="AZ160" i="18"/>
  <c r="AY160" i="18" a="1"/>
  <c r="AY160" i="18" s="1"/>
  <c r="AX160" i="18"/>
  <c r="AW160" i="18" a="1"/>
  <c r="AW160" i="18" s="1"/>
  <c r="AV160" i="18"/>
  <c r="AU160" i="18" a="1"/>
  <c r="AU160" i="18" s="1"/>
  <c r="AT160" i="18"/>
  <c r="AS160" i="18" a="1"/>
  <c r="AS160" i="18" s="1"/>
  <c r="AR160" i="18" a="1"/>
  <c r="AR160" i="18" s="1"/>
  <c r="AQ160" i="18"/>
  <c r="AP160" i="18"/>
  <c r="AO160" i="18" a="1"/>
  <c r="AO160" i="18" s="1"/>
  <c r="AN160" i="18" a="1"/>
  <c r="AN160" i="18" s="1"/>
  <c r="AM160" i="18" a="1"/>
  <c r="AM160" i="18" s="1"/>
  <c r="AL160" i="18" a="1"/>
  <c r="AL160" i="18" s="1"/>
  <c r="AK160" i="18"/>
  <c r="AJ160" i="18" a="1"/>
  <c r="AJ160" i="18" s="1"/>
  <c r="AI160" i="18" a="1"/>
  <c r="AI160" i="18" s="1"/>
  <c r="AH160" i="18"/>
  <c r="AG160" i="18" a="1"/>
  <c r="AG160" i="18" s="1"/>
  <c r="AF160" i="18"/>
  <c r="AE160" i="18" a="1"/>
  <c r="AE160" i="18" s="1"/>
  <c r="AD160" i="18" a="1"/>
  <c r="AD160" i="18" s="1"/>
  <c r="AC160" i="18" a="1"/>
  <c r="AC160" i="18" s="1"/>
  <c r="AB160" i="18"/>
  <c r="AA160" i="18" a="1"/>
  <c r="AA160" i="18" s="1"/>
  <c r="Z160" i="18"/>
  <c r="Y160" i="18" a="1"/>
  <c r="Y160" i="18" s="1"/>
  <c r="X160" i="18"/>
  <c r="W160" i="18"/>
  <c r="V160" i="18" a="1"/>
  <c r="V160" i="18" s="1"/>
  <c r="U160" i="18" a="1"/>
  <c r="U160" i="18" s="1"/>
  <c r="T160" i="18" a="1"/>
  <c r="T160" i="18" s="1"/>
  <c r="S160" i="18" a="1"/>
  <c r="S160" i="18" s="1"/>
  <c r="M160" i="18"/>
  <c r="N160" i="18" s="1"/>
  <c r="O160" i="18" s="1"/>
  <c r="P160" i="18" s="1"/>
  <c r="Q160" i="18" s="1"/>
  <c r="R160" i="18" s="1"/>
  <c r="L160" i="18"/>
  <c r="K160" i="18"/>
  <c r="J160" i="18"/>
  <c r="I160" i="18"/>
  <c r="H160" i="18"/>
  <c r="G160" i="18"/>
  <c r="F160" i="18"/>
  <c r="C160" i="18"/>
  <c r="BY159" i="18"/>
  <c r="BX159" i="18"/>
  <c r="BW159" i="18"/>
  <c r="BV159" i="18"/>
  <c r="BU159" i="18"/>
  <c r="BT159" i="18"/>
  <c r="BS159" i="18"/>
  <c r="BR159" i="18"/>
  <c r="BQ159" i="18"/>
  <c r="BP159" i="18"/>
  <c r="BO159" i="18"/>
  <c r="BN159" i="18"/>
  <c r="BM159" i="18"/>
  <c r="BL159" i="18"/>
  <c r="BK159" i="18"/>
  <c r="BJ159" i="18"/>
  <c r="BI159" i="18"/>
  <c r="BH159" i="18"/>
  <c r="BG159" i="18"/>
  <c r="BF159" i="18" a="1"/>
  <c r="BF159" i="18" s="1"/>
  <c r="BE159" i="18" a="1"/>
  <c r="BE159" i="18" s="1"/>
  <c r="BD159" i="18"/>
  <c r="BC159" i="18" a="1"/>
  <c r="BC159" i="18" s="1"/>
  <c r="BB159" i="18"/>
  <c r="BA159" i="18" a="1"/>
  <c r="BA159" i="18" s="1"/>
  <c r="AZ159" i="18"/>
  <c r="AY159" i="18" a="1"/>
  <c r="AY159" i="18" s="1"/>
  <c r="AX159" i="18"/>
  <c r="AW159" i="18" a="1"/>
  <c r="AW159" i="18" s="1"/>
  <c r="AV159" i="18"/>
  <c r="AU159" i="18" a="1"/>
  <c r="AU159" i="18" s="1"/>
  <c r="AT159" i="18"/>
  <c r="AS159" i="18" a="1"/>
  <c r="AS159" i="18" s="1"/>
  <c r="AR159" i="18" a="1"/>
  <c r="AR159" i="18" s="1"/>
  <c r="AQ159" i="18"/>
  <c r="AP159" i="18"/>
  <c r="AO159" i="18" a="1"/>
  <c r="AO159" i="18" s="1"/>
  <c r="AN159" i="18" a="1"/>
  <c r="AN159" i="18" s="1"/>
  <c r="AM159" i="18" a="1"/>
  <c r="AM159" i="18" s="1"/>
  <c r="AL159" i="18" a="1"/>
  <c r="AL159" i="18" s="1"/>
  <c r="AK159" i="18"/>
  <c r="AJ159" i="18" a="1"/>
  <c r="AJ159" i="18" s="1"/>
  <c r="AI159" i="18" a="1"/>
  <c r="AI159" i="18" s="1"/>
  <c r="AH159" i="18"/>
  <c r="AG159" i="18" a="1"/>
  <c r="AG159" i="18" s="1"/>
  <c r="AF159" i="18"/>
  <c r="AE159" i="18" a="1"/>
  <c r="AE159" i="18" s="1"/>
  <c r="AD159" i="18" a="1"/>
  <c r="AD159" i="18" s="1"/>
  <c r="AC159" i="18" a="1"/>
  <c r="AC159" i="18" s="1"/>
  <c r="AB159" i="18"/>
  <c r="AA159" i="18" a="1"/>
  <c r="AA159" i="18" s="1"/>
  <c r="Z159" i="18"/>
  <c r="Y159" i="18" a="1"/>
  <c r="Y159" i="18" s="1"/>
  <c r="X159" i="18"/>
  <c r="W159" i="18"/>
  <c r="V159" i="18" a="1"/>
  <c r="V159" i="18" s="1"/>
  <c r="U159" i="18" a="1"/>
  <c r="U159" i="18" s="1"/>
  <c r="T159" i="18" a="1"/>
  <c r="T159" i="18" s="1"/>
  <c r="S159" i="18" a="1"/>
  <c r="S159" i="18" s="1"/>
  <c r="M159" i="18"/>
  <c r="N159" i="18" s="1"/>
  <c r="O159" i="18" s="1"/>
  <c r="P159" i="18" s="1"/>
  <c r="Q159" i="18" s="1"/>
  <c r="R159" i="18" s="1"/>
  <c r="L159" i="18"/>
  <c r="K159" i="18"/>
  <c r="J159" i="18"/>
  <c r="I159" i="18"/>
  <c r="H159" i="18"/>
  <c r="G159" i="18"/>
  <c r="F159" i="18"/>
  <c r="C159" i="18"/>
  <c r="BY158" i="18"/>
  <c r="BX158" i="18"/>
  <c r="BW158" i="18"/>
  <c r="BV158" i="18"/>
  <c r="BU158" i="18"/>
  <c r="BT158" i="18"/>
  <c r="BS158" i="18"/>
  <c r="BR158" i="18"/>
  <c r="BQ158" i="18"/>
  <c r="BP158" i="18"/>
  <c r="BO158" i="18"/>
  <c r="BN158" i="18"/>
  <c r="BM158" i="18"/>
  <c r="BL158" i="18"/>
  <c r="BK158" i="18"/>
  <c r="BJ158" i="18"/>
  <c r="BI158" i="18"/>
  <c r="BH158" i="18"/>
  <c r="BG158" i="18"/>
  <c r="BF158" i="18" a="1"/>
  <c r="BF158" i="18" s="1"/>
  <c r="BE158" i="18" a="1"/>
  <c r="BE158" i="18" s="1"/>
  <c r="BD158" i="18"/>
  <c r="BC158" i="18" a="1"/>
  <c r="BC158" i="18" s="1"/>
  <c r="BB158" i="18"/>
  <c r="BA158" i="18" a="1"/>
  <c r="BA158" i="18" s="1"/>
  <c r="AZ158" i="18"/>
  <c r="AY158" i="18" a="1"/>
  <c r="AY158" i="18" s="1"/>
  <c r="AX158" i="18"/>
  <c r="AW158" i="18" a="1"/>
  <c r="AW158" i="18" s="1"/>
  <c r="AV158" i="18"/>
  <c r="AU158" i="18" a="1"/>
  <c r="AU158" i="18" s="1"/>
  <c r="AT158" i="18"/>
  <c r="AS158" i="18" a="1"/>
  <c r="AS158" i="18" s="1"/>
  <c r="AR158" i="18" a="1"/>
  <c r="AR158" i="18" s="1"/>
  <c r="AQ158" i="18"/>
  <c r="AP158" i="18"/>
  <c r="AO158" i="18" a="1"/>
  <c r="AO158" i="18" s="1"/>
  <c r="AN158" i="18" a="1"/>
  <c r="AN158" i="18" s="1"/>
  <c r="AM158" i="18" a="1"/>
  <c r="AM158" i="18" s="1"/>
  <c r="AL158" i="18" a="1"/>
  <c r="AL158" i="18" s="1"/>
  <c r="AK158" i="18"/>
  <c r="AJ158" i="18" a="1"/>
  <c r="AJ158" i="18" s="1"/>
  <c r="AI158" i="18" a="1"/>
  <c r="AI158" i="18" s="1"/>
  <c r="AH158" i="18"/>
  <c r="AG158" i="18" a="1"/>
  <c r="AG158" i="18" s="1"/>
  <c r="AF158" i="18"/>
  <c r="AE158" i="18" a="1"/>
  <c r="AE158" i="18" s="1"/>
  <c r="AD158" i="18" a="1"/>
  <c r="AD158" i="18" s="1"/>
  <c r="AC158" i="18" a="1"/>
  <c r="AC158" i="18" s="1"/>
  <c r="AB158" i="18"/>
  <c r="AA158" i="18" a="1"/>
  <c r="AA158" i="18" s="1"/>
  <c r="Z158" i="18"/>
  <c r="Y158" i="18" a="1"/>
  <c r="Y158" i="18" s="1"/>
  <c r="X158" i="18"/>
  <c r="W158" i="18"/>
  <c r="V158" i="18" a="1"/>
  <c r="V158" i="18" s="1"/>
  <c r="U158" i="18" a="1"/>
  <c r="U158" i="18" s="1"/>
  <c r="T158" i="18" a="1"/>
  <c r="T158" i="18" s="1"/>
  <c r="S158" i="18" a="1"/>
  <c r="S158" i="18" s="1"/>
  <c r="M158" i="18"/>
  <c r="N158" i="18" s="1"/>
  <c r="O158" i="18" s="1"/>
  <c r="P158" i="18" s="1"/>
  <c r="Q158" i="18" s="1"/>
  <c r="R158" i="18" s="1"/>
  <c r="L158" i="18"/>
  <c r="K158" i="18"/>
  <c r="J158" i="18"/>
  <c r="I158" i="18"/>
  <c r="H158" i="18"/>
  <c r="G158" i="18"/>
  <c r="F158" i="18"/>
  <c r="C158" i="18"/>
  <c r="BY157" i="18"/>
  <c r="BX157" i="18"/>
  <c r="BW157" i="18"/>
  <c r="BV157" i="18"/>
  <c r="BU157" i="18"/>
  <c r="BT157" i="18"/>
  <c r="BS157" i="18"/>
  <c r="BR157" i="18"/>
  <c r="BQ157" i="18"/>
  <c r="BP157" i="18"/>
  <c r="BO157" i="18"/>
  <c r="BN157" i="18"/>
  <c r="BM157" i="18"/>
  <c r="BL157" i="18"/>
  <c r="BK157" i="18"/>
  <c r="BJ157" i="18"/>
  <c r="BI157" i="18"/>
  <c r="BH157" i="18"/>
  <c r="BG157" i="18"/>
  <c r="BF157" i="18" a="1"/>
  <c r="BF157" i="18" s="1"/>
  <c r="BE157" i="18" a="1"/>
  <c r="BE157" i="18" s="1"/>
  <c r="BD157" i="18"/>
  <c r="BC157" i="18" a="1"/>
  <c r="BC157" i="18" s="1"/>
  <c r="BB157" i="18"/>
  <c r="BA157" i="18" a="1"/>
  <c r="BA157" i="18" s="1"/>
  <c r="AZ157" i="18"/>
  <c r="AY157" i="18" a="1"/>
  <c r="AY157" i="18" s="1"/>
  <c r="AX157" i="18"/>
  <c r="AW157" i="18" a="1"/>
  <c r="AW157" i="18" s="1"/>
  <c r="AV157" i="18"/>
  <c r="AU157" i="18" a="1"/>
  <c r="AU157" i="18" s="1"/>
  <c r="AT157" i="18"/>
  <c r="AS157" i="18" a="1"/>
  <c r="AS157" i="18" s="1"/>
  <c r="AR157" i="18" a="1"/>
  <c r="AR157" i="18" s="1"/>
  <c r="AQ157" i="18"/>
  <c r="AP157" i="18"/>
  <c r="AO157" i="18" a="1"/>
  <c r="AO157" i="18" s="1"/>
  <c r="AN157" i="18" a="1"/>
  <c r="AN157" i="18" s="1"/>
  <c r="AM157" i="18" a="1"/>
  <c r="AM157" i="18" s="1"/>
  <c r="AL157" i="18" a="1"/>
  <c r="AL157" i="18" s="1"/>
  <c r="AK157" i="18"/>
  <c r="AJ157" i="18" a="1"/>
  <c r="AJ157" i="18" s="1"/>
  <c r="AI157" i="18" a="1"/>
  <c r="AI157" i="18" s="1"/>
  <c r="AH157" i="18"/>
  <c r="AG157" i="18" a="1"/>
  <c r="AG157" i="18" s="1"/>
  <c r="AF157" i="18"/>
  <c r="AE157" i="18" a="1"/>
  <c r="AE157" i="18" s="1"/>
  <c r="AD157" i="18" a="1"/>
  <c r="AD157" i="18" s="1"/>
  <c r="AC157" i="18" a="1"/>
  <c r="AC157" i="18" s="1"/>
  <c r="AB157" i="18"/>
  <c r="AA157" i="18" a="1"/>
  <c r="AA157" i="18" s="1"/>
  <c r="Z157" i="18"/>
  <c r="Y157" i="18" a="1"/>
  <c r="Y157" i="18" s="1"/>
  <c r="X157" i="18"/>
  <c r="W157" i="18"/>
  <c r="V157" i="18" a="1"/>
  <c r="V157" i="18" s="1"/>
  <c r="U157" i="18" a="1"/>
  <c r="U157" i="18" s="1"/>
  <c r="T157" i="18" a="1"/>
  <c r="T157" i="18" s="1"/>
  <c r="S157" i="18" a="1"/>
  <c r="S157" i="18" s="1"/>
  <c r="M157" i="18"/>
  <c r="N157" i="18" s="1"/>
  <c r="O157" i="18" s="1"/>
  <c r="P157" i="18" s="1"/>
  <c r="Q157" i="18" s="1"/>
  <c r="R157" i="18" s="1"/>
  <c r="L157" i="18"/>
  <c r="K157" i="18"/>
  <c r="J157" i="18"/>
  <c r="I157" i="18"/>
  <c r="H157" i="18"/>
  <c r="G157" i="18"/>
  <c r="F157" i="18"/>
  <c r="C157" i="18"/>
  <c r="BY156" i="18"/>
  <c r="BX156" i="18"/>
  <c r="BW156" i="18"/>
  <c r="BV156" i="18"/>
  <c r="BU156" i="18"/>
  <c r="BT156" i="18"/>
  <c r="BS156" i="18"/>
  <c r="BR156" i="18"/>
  <c r="BQ156" i="18"/>
  <c r="BP156" i="18"/>
  <c r="BO156" i="18"/>
  <c r="BN156" i="18"/>
  <c r="BM156" i="18"/>
  <c r="BL156" i="18"/>
  <c r="BK156" i="18"/>
  <c r="BJ156" i="18"/>
  <c r="BI156" i="18"/>
  <c r="BH156" i="18"/>
  <c r="BG156" i="18"/>
  <c r="BF156" i="18" a="1"/>
  <c r="BF156" i="18" s="1"/>
  <c r="BE156" i="18" a="1"/>
  <c r="BE156" i="18" s="1"/>
  <c r="BD156" i="18"/>
  <c r="BC156" i="18" a="1"/>
  <c r="BC156" i="18" s="1"/>
  <c r="BB156" i="18"/>
  <c r="BA156" i="18" a="1"/>
  <c r="BA156" i="18" s="1"/>
  <c r="AZ156" i="18"/>
  <c r="AY156" i="18" a="1"/>
  <c r="AY156" i="18" s="1"/>
  <c r="AX156" i="18"/>
  <c r="AW156" i="18" a="1"/>
  <c r="AW156" i="18" s="1"/>
  <c r="AV156" i="18"/>
  <c r="AU156" i="18" a="1"/>
  <c r="AU156" i="18" s="1"/>
  <c r="AT156" i="18"/>
  <c r="AS156" i="18" a="1"/>
  <c r="AS156" i="18" s="1"/>
  <c r="AR156" i="18" a="1"/>
  <c r="AR156" i="18" s="1"/>
  <c r="AQ156" i="18"/>
  <c r="AP156" i="18"/>
  <c r="AO156" i="18" a="1"/>
  <c r="AO156" i="18" s="1"/>
  <c r="AN156" i="18" a="1"/>
  <c r="AN156" i="18" s="1"/>
  <c r="AM156" i="18" a="1"/>
  <c r="AM156" i="18" s="1"/>
  <c r="AL156" i="18" a="1"/>
  <c r="AL156" i="18" s="1"/>
  <c r="AK156" i="18"/>
  <c r="AJ156" i="18" a="1"/>
  <c r="AJ156" i="18" s="1"/>
  <c r="AI156" i="18" a="1"/>
  <c r="AI156" i="18" s="1"/>
  <c r="AH156" i="18"/>
  <c r="AG156" i="18" a="1"/>
  <c r="AG156" i="18" s="1"/>
  <c r="AF156" i="18"/>
  <c r="AE156" i="18" a="1"/>
  <c r="AE156" i="18" s="1"/>
  <c r="AD156" i="18" a="1"/>
  <c r="AD156" i="18" s="1"/>
  <c r="AC156" i="18" a="1"/>
  <c r="AC156" i="18" s="1"/>
  <c r="AB156" i="18"/>
  <c r="AA156" i="18" a="1"/>
  <c r="AA156" i="18" s="1"/>
  <c r="Z156" i="18"/>
  <c r="Y156" i="18" a="1"/>
  <c r="Y156" i="18" s="1"/>
  <c r="X156" i="18"/>
  <c r="W156" i="18"/>
  <c r="V156" i="18" a="1"/>
  <c r="V156" i="18" s="1"/>
  <c r="U156" i="18" a="1"/>
  <c r="U156" i="18" s="1"/>
  <c r="T156" i="18" a="1"/>
  <c r="T156" i="18" s="1"/>
  <c r="S156" i="18" a="1"/>
  <c r="S156" i="18" s="1"/>
  <c r="M156" i="18"/>
  <c r="N156" i="18" s="1"/>
  <c r="O156" i="18" s="1"/>
  <c r="P156" i="18" s="1"/>
  <c r="Q156" i="18" s="1"/>
  <c r="R156" i="18" s="1"/>
  <c r="L156" i="18"/>
  <c r="K156" i="18"/>
  <c r="J156" i="18"/>
  <c r="I156" i="18"/>
  <c r="H156" i="18"/>
  <c r="G156" i="18"/>
  <c r="F156" i="18"/>
  <c r="C156" i="18"/>
  <c r="BY155" i="18"/>
  <c r="BX155" i="18"/>
  <c r="BW155" i="18"/>
  <c r="BV155" i="18"/>
  <c r="BU155" i="18"/>
  <c r="BT155" i="18"/>
  <c r="BS155" i="18"/>
  <c r="BR155" i="18"/>
  <c r="BQ155" i="18"/>
  <c r="BP155" i="18"/>
  <c r="BO155" i="18"/>
  <c r="BN155" i="18"/>
  <c r="BM155" i="18"/>
  <c r="BL155" i="18"/>
  <c r="BK155" i="18"/>
  <c r="BJ155" i="18"/>
  <c r="BI155" i="18"/>
  <c r="BH155" i="18"/>
  <c r="BG155" i="18"/>
  <c r="BF155" i="18" a="1"/>
  <c r="BF155" i="18" s="1"/>
  <c r="BE155" i="18" a="1"/>
  <c r="BE155" i="18" s="1"/>
  <c r="BD155" i="18"/>
  <c r="BC155" i="18" a="1"/>
  <c r="BC155" i="18" s="1"/>
  <c r="BB155" i="18"/>
  <c r="BA155" i="18" a="1"/>
  <c r="BA155" i="18" s="1"/>
  <c r="AZ155" i="18"/>
  <c r="AY155" i="18" a="1"/>
  <c r="AY155" i="18" s="1"/>
  <c r="AX155" i="18"/>
  <c r="AW155" i="18" a="1"/>
  <c r="AW155" i="18" s="1"/>
  <c r="AV155" i="18"/>
  <c r="AU155" i="18" a="1"/>
  <c r="AU155" i="18" s="1"/>
  <c r="AT155" i="18"/>
  <c r="AS155" i="18" a="1"/>
  <c r="AS155" i="18" s="1"/>
  <c r="AR155" i="18" a="1"/>
  <c r="AR155" i="18" s="1"/>
  <c r="AQ155" i="18"/>
  <c r="AP155" i="18"/>
  <c r="AO155" i="18" a="1"/>
  <c r="AO155" i="18" s="1"/>
  <c r="AN155" i="18" a="1"/>
  <c r="AN155" i="18" s="1"/>
  <c r="AM155" i="18" a="1"/>
  <c r="AM155" i="18" s="1"/>
  <c r="AL155" i="18" a="1"/>
  <c r="AL155" i="18" s="1"/>
  <c r="AK155" i="18"/>
  <c r="AJ155" i="18" a="1"/>
  <c r="AJ155" i="18" s="1"/>
  <c r="AI155" i="18" a="1"/>
  <c r="AI155" i="18" s="1"/>
  <c r="AH155" i="18"/>
  <c r="AG155" i="18" a="1"/>
  <c r="AG155" i="18" s="1"/>
  <c r="AF155" i="18"/>
  <c r="AE155" i="18" a="1"/>
  <c r="AE155" i="18" s="1"/>
  <c r="AD155" i="18" a="1"/>
  <c r="AD155" i="18" s="1"/>
  <c r="AC155" i="18" a="1"/>
  <c r="AC155" i="18" s="1"/>
  <c r="AB155" i="18"/>
  <c r="AA155" i="18" a="1"/>
  <c r="AA155" i="18" s="1"/>
  <c r="Z155" i="18"/>
  <c r="Y155" i="18" a="1"/>
  <c r="Y155" i="18" s="1"/>
  <c r="X155" i="18"/>
  <c r="W155" i="18"/>
  <c r="V155" i="18" a="1"/>
  <c r="V155" i="18" s="1"/>
  <c r="U155" i="18" a="1"/>
  <c r="U155" i="18" s="1"/>
  <c r="T155" i="18" a="1"/>
  <c r="T155" i="18" s="1"/>
  <c r="S155" i="18" a="1"/>
  <c r="S155" i="18" s="1"/>
  <c r="M155" i="18"/>
  <c r="N155" i="18" s="1"/>
  <c r="O155" i="18" s="1"/>
  <c r="P155" i="18" s="1"/>
  <c r="Q155" i="18" s="1"/>
  <c r="R155" i="18" s="1"/>
  <c r="L155" i="18"/>
  <c r="K155" i="18"/>
  <c r="J155" i="18"/>
  <c r="I155" i="18"/>
  <c r="H155" i="18"/>
  <c r="G155" i="18"/>
  <c r="F155" i="18"/>
  <c r="C155" i="18"/>
  <c r="BY154" i="18"/>
  <c r="BX154" i="18"/>
  <c r="BW154" i="18"/>
  <c r="BV154" i="18"/>
  <c r="BU154" i="18"/>
  <c r="BT154" i="18"/>
  <c r="BS154" i="18"/>
  <c r="BR154" i="18"/>
  <c r="BQ154" i="18"/>
  <c r="BP154" i="18"/>
  <c r="BO154" i="18"/>
  <c r="BN154" i="18"/>
  <c r="BM154" i="18"/>
  <c r="BL154" i="18"/>
  <c r="BK154" i="18"/>
  <c r="BJ154" i="18"/>
  <c r="BI154" i="18"/>
  <c r="BH154" i="18"/>
  <c r="BG154" i="18"/>
  <c r="BF154" i="18" a="1"/>
  <c r="BF154" i="18" s="1"/>
  <c r="BE154" i="18" a="1"/>
  <c r="BE154" i="18" s="1"/>
  <c r="BD154" i="18"/>
  <c r="BC154" i="18" a="1"/>
  <c r="BC154" i="18" s="1"/>
  <c r="BB154" i="18"/>
  <c r="BA154" i="18" a="1"/>
  <c r="BA154" i="18" s="1"/>
  <c r="AZ154" i="18"/>
  <c r="AY154" i="18" a="1"/>
  <c r="AY154" i="18" s="1"/>
  <c r="AX154" i="18"/>
  <c r="AW154" i="18" a="1"/>
  <c r="AW154" i="18" s="1"/>
  <c r="AV154" i="18"/>
  <c r="AU154" i="18" a="1"/>
  <c r="AU154" i="18" s="1"/>
  <c r="AT154" i="18"/>
  <c r="AS154" i="18" a="1"/>
  <c r="AS154" i="18" s="1"/>
  <c r="AR154" i="18" a="1"/>
  <c r="AR154" i="18" s="1"/>
  <c r="AQ154" i="18"/>
  <c r="AP154" i="18"/>
  <c r="AO154" i="18" a="1"/>
  <c r="AO154" i="18" s="1"/>
  <c r="AN154" i="18" a="1"/>
  <c r="AN154" i="18" s="1"/>
  <c r="AM154" i="18" a="1"/>
  <c r="AM154" i="18" s="1"/>
  <c r="AL154" i="18" a="1"/>
  <c r="AL154" i="18" s="1"/>
  <c r="AK154" i="18"/>
  <c r="AJ154" i="18" a="1"/>
  <c r="AJ154" i="18" s="1"/>
  <c r="AI154" i="18" a="1"/>
  <c r="AI154" i="18" s="1"/>
  <c r="AH154" i="18"/>
  <c r="AG154" i="18" a="1"/>
  <c r="AG154" i="18" s="1"/>
  <c r="AF154" i="18"/>
  <c r="AE154" i="18" a="1"/>
  <c r="AE154" i="18" s="1"/>
  <c r="AD154" i="18" a="1"/>
  <c r="AD154" i="18" s="1"/>
  <c r="AC154" i="18" a="1"/>
  <c r="AC154" i="18" s="1"/>
  <c r="AB154" i="18"/>
  <c r="AA154" i="18" a="1"/>
  <c r="AA154" i="18" s="1"/>
  <c r="Z154" i="18"/>
  <c r="Y154" i="18" a="1"/>
  <c r="Y154" i="18" s="1"/>
  <c r="X154" i="18"/>
  <c r="W154" i="18"/>
  <c r="V154" i="18" a="1"/>
  <c r="V154" i="18" s="1"/>
  <c r="U154" i="18" a="1"/>
  <c r="U154" i="18" s="1"/>
  <c r="T154" i="18" a="1"/>
  <c r="T154" i="18" s="1"/>
  <c r="S154" i="18" a="1"/>
  <c r="S154" i="18" s="1"/>
  <c r="M154" i="18"/>
  <c r="N154" i="18" s="1"/>
  <c r="O154" i="18" s="1"/>
  <c r="P154" i="18" s="1"/>
  <c r="Q154" i="18" s="1"/>
  <c r="R154" i="18" s="1"/>
  <c r="L154" i="18"/>
  <c r="K154" i="18"/>
  <c r="J154" i="18"/>
  <c r="I154" i="18"/>
  <c r="H154" i="18"/>
  <c r="G154" i="18"/>
  <c r="F154" i="18"/>
  <c r="C154" i="18"/>
  <c r="BY153" i="18"/>
  <c r="BX153" i="18"/>
  <c r="BW153" i="18"/>
  <c r="BV153" i="18"/>
  <c r="BU153" i="18"/>
  <c r="BT153" i="18"/>
  <c r="BS153" i="18"/>
  <c r="BR153" i="18"/>
  <c r="BQ153" i="18"/>
  <c r="BP153" i="18"/>
  <c r="BO153" i="18"/>
  <c r="BN153" i="18"/>
  <c r="BM153" i="18"/>
  <c r="BL153" i="18"/>
  <c r="BK153" i="18"/>
  <c r="BJ153" i="18"/>
  <c r="BI153" i="18"/>
  <c r="BH153" i="18"/>
  <c r="BG153" i="18"/>
  <c r="BF153" i="18" a="1"/>
  <c r="BF153" i="18" s="1"/>
  <c r="BE153" i="18" a="1"/>
  <c r="BE153" i="18" s="1"/>
  <c r="BD153" i="18"/>
  <c r="BC153" i="18" a="1"/>
  <c r="BC153" i="18" s="1"/>
  <c r="BB153" i="18"/>
  <c r="BA153" i="18" a="1"/>
  <c r="BA153" i="18" s="1"/>
  <c r="AZ153" i="18"/>
  <c r="AY153" i="18" a="1"/>
  <c r="AY153" i="18" s="1"/>
  <c r="AX153" i="18"/>
  <c r="AW153" i="18" a="1"/>
  <c r="AW153" i="18" s="1"/>
  <c r="AV153" i="18"/>
  <c r="AU153" i="18" a="1"/>
  <c r="AU153" i="18" s="1"/>
  <c r="AT153" i="18"/>
  <c r="AS153" i="18" a="1"/>
  <c r="AS153" i="18" s="1"/>
  <c r="AR153" i="18" a="1"/>
  <c r="AR153" i="18" s="1"/>
  <c r="AQ153" i="18"/>
  <c r="AP153" i="18"/>
  <c r="AO153" i="18" a="1"/>
  <c r="AO153" i="18" s="1"/>
  <c r="AN153" i="18" a="1"/>
  <c r="AN153" i="18" s="1"/>
  <c r="AM153" i="18" a="1"/>
  <c r="AM153" i="18" s="1"/>
  <c r="AL153" i="18" a="1"/>
  <c r="AL153" i="18" s="1"/>
  <c r="AK153" i="18"/>
  <c r="AJ153" i="18" a="1"/>
  <c r="AJ153" i="18" s="1"/>
  <c r="AI153" i="18" a="1"/>
  <c r="AI153" i="18" s="1"/>
  <c r="AH153" i="18"/>
  <c r="AG153" i="18" a="1"/>
  <c r="AG153" i="18" s="1"/>
  <c r="AF153" i="18"/>
  <c r="AE153" i="18" a="1"/>
  <c r="AE153" i="18" s="1"/>
  <c r="AD153" i="18" a="1"/>
  <c r="AD153" i="18" s="1"/>
  <c r="AC153" i="18" a="1"/>
  <c r="AC153" i="18" s="1"/>
  <c r="AB153" i="18"/>
  <c r="AA153" i="18" a="1"/>
  <c r="AA153" i="18" s="1"/>
  <c r="Z153" i="18"/>
  <c r="Y153" i="18" a="1"/>
  <c r="Y153" i="18" s="1"/>
  <c r="X153" i="18"/>
  <c r="W153" i="18"/>
  <c r="V153" i="18" a="1"/>
  <c r="V153" i="18" s="1"/>
  <c r="U153" i="18" a="1"/>
  <c r="U153" i="18" s="1"/>
  <c r="T153" i="18" a="1"/>
  <c r="T153" i="18" s="1"/>
  <c r="S153" i="18" a="1"/>
  <c r="S153" i="18" s="1"/>
  <c r="M153" i="18"/>
  <c r="N153" i="18" s="1"/>
  <c r="O153" i="18" s="1"/>
  <c r="P153" i="18" s="1"/>
  <c r="Q153" i="18" s="1"/>
  <c r="R153" i="18" s="1"/>
  <c r="L153" i="18"/>
  <c r="K153" i="18"/>
  <c r="J153" i="18"/>
  <c r="I153" i="18"/>
  <c r="H153" i="18"/>
  <c r="G153" i="18"/>
  <c r="F153" i="18"/>
  <c r="C153" i="18"/>
  <c r="BY152" i="18"/>
  <c r="BX152" i="18"/>
  <c r="BW152" i="18"/>
  <c r="BV152" i="18"/>
  <c r="BU152" i="18"/>
  <c r="BT152" i="18"/>
  <c r="BS152" i="18"/>
  <c r="BR152" i="18"/>
  <c r="BQ152" i="18"/>
  <c r="BP152" i="18"/>
  <c r="BO152" i="18"/>
  <c r="BN152" i="18"/>
  <c r="BM152" i="18"/>
  <c r="BL152" i="18"/>
  <c r="BK152" i="18"/>
  <c r="BJ152" i="18"/>
  <c r="BI152" i="18"/>
  <c r="BH152" i="18"/>
  <c r="BG152" i="18"/>
  <c r="BF152" i="18" a="1"/>
  <c r="BF152" i="18" s="1"/>
  <c r="BE152" i="18" a="1"/>
  <c r="BE152" i="18" s="1"/>
  <c r="BD152" i="18"/>
  <c r="BC152" i="18" a="1"/>
  <c r="BC152" i="18" s="1"/>
  <c r="BB152" i="18"/>
  <c r="BA152" i="18" a="1"/>
  <c r="BA152" i="18" s="1"/>
  <c r="AZ152" i="18"/>
  <c r="AY152" i="18" a="1"/>
  <c r="AY152" i="18" s="1"/>
  <c r="AX152" i="18"/>
  <c r="AW152" i="18" a="1"/>
  <c r="AW152" i="18" s="1"/>
  <c r="AV152" i="18"/>
  <c r="AU152" i="18" a="1"/>
  <c r="AU152" i="18" s="1"/>
  <c r="AT152" i="18"/>
  <c r="AS152" i="18" a="1"/>
  <c r="AS152" i="18" s="1"/>
  <c r="AR152" i="18" a="1"/>
  <c r="AR152" i="18" s="1"/>
  <c r="AQ152" i="18"/>
  <c r="AP152" i="18"/>
  <c r="AO152" i="18" a="1"/>
  <c r="AO152" i="18" s="1"/>
  <c r="AN152" i="18" a="1"/>
  <c r="AN152" i="18" s="1"/>
  <c r="AM152" i="18" a="1"/>
  <c r="AM152" i="18" s="1"/>
  <c r="AL152" i="18" a="1"/>
  <c r="AL152" i="18" s="1"/>
  <c r="AK152" i="18"/>
  <c r="AJ152" i="18" a="1"/>
  <c r="AJ152" i="18" s="1"/>
  <c r="AI152" i="18" a="1"/>
  <c r="AI152" i="18" s="1"/>
  <c r="AH152" i="18"/>
  <c r="AG152" i="18" a="1"/>
  <c r="AG152" i="18" s="1"/>
  <c r="AF152" i="18"/>
  <c r="AE152" i="18" a="1"/>
  <c r="AE152" i="18" s="1"/>
  <c r="AD152" i="18" a="1"/>
  <c r="AD152" i="18" s="1"/>
  <c r="AC152" i="18" a="1"/>
  <c r="AC152" i="18" s="1"/>
  <c r="AB152" i="18"/>
  <c r="AA152" i="18" a="1"/>
  <c r="AA152" i="18" s="1"/>
  <c r="Z152" i="18"/>
  <c r="Y152" i="18" a="1"/>
  <c r="Y152" i="18" s="1"/>
  <c r="X152" i="18"/>
  <c r="W152" i="18"/>
  <c r="V152" i="18" a="1"/>
  <c r="V152" i="18" s="1"/>
  <c r="U152" i="18" a="1"/>
  <c r="U152" i="18" s="1"/>
  <c r="T152" i="18" a="1"/>
  <c r="T152" i="18" s="1"/>
  <c r="S152" i="18" a="1"/>
  <c r="S152" i="18" s="1"/>
  <c r="M152" i="18"/>
  <c r="N152" i="18" s="1"/>
  <c r="O152" i="18" s="1"/>
  <c r="P152" i="18" s="1"/>
  <c r="Q152" i="18" s="1"/>
  <c r="R152" i="18" s="1"/>
  <c r="L152" i="18"/>
  <c r="K152" i="18"/>
  <c r="J152" i="18"/>
  <c r="I152" i="18"/>
  <c r="H152" i="18"/>
  <c r="G152" i="18"/>
  <c r="F152" i="18"/>
  <c r="C152" i="18"/>
  <c r="BY151" i="18"/>
  <c r="BX151" i="18"/>
  <c r="BW151" i="18"/>
  <c r="BV151" i="18"/>
  <c r="BU151" i="18"/>
  <c r="BT151" i="18"/>
  <c r="BS151" i="18"/>
  <c r="BR151" i="18"/>
  <c r="BQ151" i="18"/>
  <c r="BP151" i="18"/>
  <c r="BO151" i="18"/>
  <c r="BN151" i="18"/>
  <c r="BM151" i="18"/>
  <c r="BL151" i="18"/>
  <c r="BK151" i="18"/>
  <c r="BJ151" i="18"/>
  <c r="BI151" i="18"/>
  <c r="BH151" i="18"/>
  <c r="BG151" i="18"/>
  <c r="BF151" i="18" a="1"/>
  <c r="BF151" i="18" s="1"/>
  <c r="BE151" i="18" a="1"/>
  <c r="BE151" i="18" s="1"/>
  <c r="BD151" i="18"/>
  <c r="BC151" i="18" a="1"/>
  <c r="BC151" i="18" s="1"/>
  <c r="BB151" i="18"/>
  <c r="BA151" i="18" a="1"/>
  <c r="BA151" i="18" s="1"/>
  <c r="AZ151" i="18"/>
  <c r="AY151" i="18" a="1"/>
  <c r="AY151" i="18" s="1"/>
  <c r="AX151" i="18"/>
  <c r="AW151" i="18" a="1"/>
  <c r="AW151" i="18" s="1"/>
  <c r="AV151" i="18"/>
  <c r="AU151" i="18" a="1"/>
  <c r="AU151" i="18" s="1"/>
  <c r="AT151" i="18"/>
  <c r="AS151" i="18" a="1"/>
  <c r="AS151" i="18" s="1"/>
  <c r="AR151" i="18" a="1"/>
  <c r="AR151" i="18" s="1"/>
  <c r="AQ151" i="18"/>
  <c r="AP151" i="18"/>
  <c r="AO151" i="18" a="1"/>
  <c r="AO151" i="18" s="1"/>
  <c r="AN151" i="18" a="1"/>
  <c r="AN151" i="18" s="1"/>
  <c r="AM151" i="18" a="1"/>
  <c r="AM151" i="18" s="1"/>
  <c r="AL151" i="18" a="1"/>
  <c r="AL151" i="18" s="1"/>
  <c r="AK151" i="18"/>
  <c r="AJ151" i="18" a="1"/>
  <c r="AJ151" i="18" s="1"/>
  <c r="AI151" i="18" a="1"/>
  <c r="AI151" i="18" s="1"/>
  <c r="AH151" i="18"/>
  <c r="AG151" i="18" a="1"/>
  <c r="AG151" i="18" s="1"/>
  <c r="AF151" i="18"/>
  <c r="AE151" i="18" a="1"/>
  <c r="AE151" i="18" s="1"/>
  <c r="AD151" i="18" a="1"/>
  <c r="AD151" i="18" s="1"/>
  <c r="AC151" i="18" a="1"/>
  <c r="AC151" i="18" s="1"/>
  <c r="AB151" i="18"/>
  <c r="AA151" i="18" a="1"/>
  <c r="AA151" i="18" s="1"/>
  <c r="Z151" i="18"/>
  <c r="Y151" i="18" a="1"/>
  <c r="Y151" i="18" s="1"/>
  <c r="X151" i="18"/>
  <c r="W151" i="18"/>
  <c r="V151" i="18" a="1"/>
  <c r="V151" i="18" s="1"/>
  <c r="U151" i="18" a="1"/>
  <c r="U151" i="18" s="1"/>
  <c r="T151" i="18" a="1"/>
  <c r="T151" i="18" s="1"/>
  <c r="S151" i="18" a="1"/>
  <c r="S151" i="18" s="1"/>
  <c r="M151" i="18"/>
  <c r="N151" i="18" s="1"/>
  <c r="O151" i="18" s="1"/>
  <c r="P151" i="18" s="1"/>
  <c r="Q151" i="18" s="1"/>
  <c r="R151" i="18" s="1"/>
  <c r="L151" i="18"/>
  <c r="K151" i="18"/>
  <c r="J151" i="18"/>
  <c r="I151" i="18"/>
  <c r="H151" i="18"/>
  <c r="G151" i="18"/>
  <c r="F151" i="18"/>
  <c r="C151" i="18"/>
  <c r="BY150" i="18"/>
  <c r="BX150" i="18"/>
  <c r="BW150" i="18"/>
  <c r="BV150" i="18"/>
  <c r="BU150" i="18"/>
  <c r="BT150" i="18"/>
  <c r="BS150" i="18"/>
  <c r="BR150" i="18"/>
  <c r="BQ150" i="18"/>
  <c r="BP150" i="18"/>
  <c r="BO150" i="18"/>
  <c r="BN150" i="18"/>
  <c r="BM150" i="18"/>
  <c r="BL150" i="18"/>
  <c r="BK150" i="18"/>
  <c r="BJ150" i="18"/>
  <c r="BI150" i="18"/>
  <c r="BH150" i="18"/>
  <c r="BG150" i="18"/>
  <c r="BF150" i="18" a="1"/>
  <c r="BF150" i="18" s="1"/>
  <c r="BE150" i="18" a="1"/>
  <c r="BE150" i="18" s="1"/>
  <c r="BD150" i="18"/>
  <c r="BC150" i="18" a="1"/>
  <c r="BC150" i="18" s="1"/>
  <c r="BB150" i="18"/>
  <c r="BA150" i="18" a="1"/>
  <c r="BA150" i="18" s="1"/>
  <c r="AZ150" i="18"/>
  <c r="AY150" i="18" a="1"/>
  <c r="AY150" i="18" s="1"/>
  <c r="AX150" i="18"/>
  <c r="AW150" i="18" a="1"/>
  <c r="AW150" i="18" s="1"/>
  <c r="AV150" i="18"/>
  <c r="AU150" i="18" a="1"/>
  <c r="AU150" i="18" s="1"/>
  <c r="AT150" i="18"/>
  <c r="AS150" i="18" a="1"/>
  <c r="AS150" i="18" s="1"/>
  <c r="AR150" i="18" a="1"/>
  <c r="AR150" i="18" s="1"/>
  <c r="AQ150" i="18"/>
  <c r="AP150" i="18"/>
  <c r="AO150" i="18" a="1"/>
  <c r="AO150" i="18" s="1"/>
  <c r="AN150" i="18" a="1"/>
  <c r="AN150" i="18" s="1"/>
  <c r="AM150" i="18" a="1"/>
  <c r="AM150" i="18" s="1"/>
  <c r="AL150" i="18" a="1"/>
  <c r="AL150" i="18" s="1"/>
  <c r="AK150" i="18"/>
  <c r="AJ150" i="18" a="1"/>
  <c r="AJ150" i="18" s="1"/>
  <c r="AI150" i="18" a="1"/>
  <c r="AI150" i="18" s="1"/>
  <c r="AH150" i="18"/>
  <c r="AG150" i="18" a="1"/>
  <c r="AG150" i="18" s="1"/>
  <c r="AF150" i="18"/>
  <c r="AE150" i="18" a="1"/>
  <c r="AE150" i="18" s="1"/>
  <c r="AD150" i="18" a="1"/>
  <c r="AD150" i="18" s="1"/>
  <c r="AC150" i="18" a="1"/>
  <c r="AC150" i="18" s="1"/>
  <c r="AB150" i="18"/>
  <c r="AA150" i="18" a="1"/>
  <c r="AA150" i="18" s="1"/>
  <c r="Z150" i="18"/>
  <c r="Y150" i="18" a="1"/>
  <c r="Y150" i="18" s="1"/>
  <c r="X150" i="18"/>
  <c r="W150" i="18"/>
  <c r="V150" i="18" a="1"/>
  <c r="V150" i="18" s="1"/>
  <c r="U150" i="18" a="1"/>
  <c r="U150" i="18" s="1"/>
  <c r="T150" i="18" a="1"/>
  <c r="T150" i="18" s="1"/>
  <c r="S150" i="18" a="1"/>
  <c r="S150" i="18" s="1"/>
  <c r="M150" i="18"/>
  <c r="N150" i="18" s="1"/>
  <c r="O150" i="18" s="1"/>
  <c r="P150" i="18" s="1"/>
  <c r="Q150" i="18" s="1"/>
  <c r="R150" i="18" s="1"/>
  <c r="L150" i="18"/>
  <c r="K150" i="18"/>
  <c r="J150" i="18"/>
  <c r="I150" i="18"/>
  <c r="H150" i="18"/>
  <c r="G150" i="18"/>
  <c r="F150" i="18"/>
  <c r="C150" i="18"/>
  <c r="BY149" i="18"/>
  <c r="BX149" i="18"/>
  <c r="BW149" i="18"/>
  <c r="BV149" i="18"/>
  <c r="BU149" i="18"/>
  <c r="BT149" i="18"/>
  <c r="BS149" i="18"/>
  <c r="BR149" i="18"/>
  <c r="BQ149" i="18"/>
  <c r="BP149" i="18"/>
  <c r="BO149" i="18"/>
  <c r="BN149" i="18"/>
  <c r="BM149" i="18"/>
  <c r="BL149" i="18"/>
  <c r="BK149" i="18"/>
  <c r="BJ149" i="18"/>
  <c r="BI149" i="18"/>
  <c r="BH149" i="18"/>
  <c r="BG149" i="18"/>
  <c r="BF149" i="18" a="1"/>
  <c r="BF149" i="18" s="1"/>
  <c r="BE149" i="18" a="1"/>
  <c r="BE149" i="18" s="1"/>
  <c r="BD149" i="18"/>
  <c r="BC149" i="18" a="1"/>
  <c r="BC149" i="18" s="1"/>
  <c r="BB149" i="18"/>
  <c r="BA149" i="18" a="1"/>
  <c r="BA149" i="18" s="1"/>
  <c r="AZ149" i="18"/>
  <c r="AY149" i="18" a="1"/>
  <c r="AY149" i="18" s="1"/>
  <c r="AX149" i="18"/>
  <c r="AW149" i="18" a="1"/>
  <c r="AW149" i="18" s="1"/>
  <c r="AV149" i="18"/>
  <c r="AU149" i="18" a="1"/>
  <c r="AU149" i="18" s="1"/>
  <c r="AT149" i="18"/>
  <c r="AS149" i="18" a="1"/>
  <c r="AS149" i="18" s="1"/>
  <c r="AR149" i="18" a="1"/>
  <c r="AR149" i="18" s="1"/>
  <c r="AQ149" i="18"/>
  <c r="AP149" i="18"/>
  <c r="AO149" i="18" a="1"/>
  <c r="AO149" i="18" s="1"/>
  <c r="AN149" i="18" a="1"/>
  <c r="AN149" i="18" s="1"/>
  <c r="AM149" i="18" a="1"/>
  <c r="AM149" i="18" s="1"/>
  <c r="AL149" i="18" a="1"/>
  <c r="AL149" i="18" s="1"/>
  <c r="AK149" i="18"/>
  <c r="AJ149" i="18" a="1"/>
  <c r="AJ149" i="18" s="1"/>
  <c r="AI149" i="18" a="1"/>
  <c r="AI149" i="18" s="1"/>
  <c r="AH149" i="18"/>
  <c r="AG149" i="18" a="1"/>
  <c r="AG149" i="18" s="1"/>
  <c r="AF149" i="18"/>
  <c r="AE149" i="18" a="1"/>
  <c r="AE149" i="18" s="1"/>
  <c r="AD149" i="18" a="1"/>
  <c r="AD149" i="18" s="1"/>
  <c r="AC149" i="18" a="1"/>
  <c r="AC149" i="18" s="1"/>
  <c r="AB149" i="18"/>
  <c r="AA149" i="18" a="1"/>
  <c r="AA149" i="18" s="1"/>
  <c r="Z149" i="18"/>
  <c r="Y149" i="18" a="1"/>
  <c r="Y149" i="18" s="1"/>
  <c r="X149" i="18"/>
  <c r="W149" i="18"/>
  <c r="V149" i="18" a="1"/>
  <c r="V149" i="18" s="1"/>
  <c r="U149" i="18" a="1"/>
  <c r="U149" i="18" s="1"/>
  <c r="T149" i="18" a="1"/>
  <c r="T149" i="18" s="1"/>
  <c r="S149" i="18" a="1"/>
  <c r="S149" i="18" s="1"/>
  <c r="M149" i="18"/>
  <c r="N149" i="18" s="1"/>
  <c r="O149" i="18" s="1"/>
  <c r="P149" i="18" s="1"/>
  <c r="Q149" i="18" s="1"/>
  <c r="R149" i="18" s="1"/>
  <c r="L149" i="18"/>
  <c r="K149" i="18"/>
  <c r="J149" i="18"/>
  <c r="I149" i="18"/>
  <c r="H149" i="18"/>
  <c r="G149" i="18"/>
  <c r="F149" i="18"/>
  <c r="C149" i="18"/>
  <c r="BY148" i="18"/>
  <c r="BX148" i="18"/>
  <c r="BW148" i="18"/>
  <c r="BV148" i="18"/>
  <c r="BU148" i="18"/>
  <c r="BT148" i="18"/>
  <c r="BS148" i="18"/>
  <c r="BR148" i="18"/>
  <c r="BQ148" i="18"/>
  <c r="BP148" i="18"/>
  <c r="BO148" i="18"/>
  <c r="BN148" i="18"/>
  <c r="BM148" i="18"/>
  <c r="BL148" i="18"/>
  <c r="BK148" i="18"/>
  <c r="BJ148" i="18"/>
  <c r="BI148" i="18"/>
  <c r="BH148" i="18"/>
  <c r="BG148" i="18"/>
  <c r="BF148" i="18" a="1"/>
  <c r="BF148" i="18" s="1"/>
  <c r="BE148" i="18" a="1"/>
  <c r="BE148" i="18" s="1"/>
  <c r="BD148" i="18"/>
  <c r="BC148" i="18" a="1"/>
  <c r="BC148" i="18" s="1"/>
  <c r="BB148" i="18"/>
  <c r="BA148" i="18" a="1"/>
  <c r="BA148" i="18" s="1"/>
  <c r="AZ148" i="18"/>
  <c r="AY148" i="18" a="1"/>
  <c r="AY148" i="18" s="1"/>
  <c r="AX148" i="18"/>
  <c r="AW148" i="18" a="1"/>
  <c r="AW148" i="18" s="1"/>
  <c r="AV148" i="18"/>
  <c r="AU148" i="18" a="1"/>
  <c r="AU148" i="18" s="1"/>
  <c r="AT148" i="18"/>
  <c r="AS148" i="18" a="1"/>
  <c r="AS148" i="18" s="1"/>
  <c r="AR148" i="18" a="1"/>
  <c r="AR148" i="18" s="1"/>
  <c r="AQ148" i="18"/>
  <c r="AP148" i="18"/>
  <c r="AO148" i="18" a="1"/>
  <c r="AO148" i="18" s="1"/>
  <c r="AN148" i="18" a="1"/>
  <c r="AN148" i="18" s="1"/>
  <c r="AM148" i="18" a="1"/>
  <c r="AM148" i="18" s="1"/>
  <c r="AL148" i="18" a="1"/>
  <c r="AL148" i="18" s="1"/>
  <c r="AK148" i="18"/>
  <c r="AJ148" i="18" a="1"/>
  <c r="AJ148" i="18" s="1"/>
  <c r="AI148" i="18" a="1"/>
  <c r="AI148" i="18" s="1"/>
  <c r="AH148" i="18"/>
  <c r="AG148" i="18" a="1"/>
  <c r="AG148" i="18" s="1"/>
  <c r="AF148" i="18"/>
  <c r="AE148" i="18" a="1"/>
  <c r="AE148" i="18" s="1"/>
  <c r="AD148" i="18" a="1"/>
  <c r="AD148" i="18" s="1"/>
  <c r="AC148" i="18" a="1"/>
  <c r="AC148" i="18" s="1"/>
  <c r="AB148" i="18"/>
  <c r="AA148" i="18" a="1"/>
  <c r="AA148" i="18" s="1"/>
  <c r="Z148" i="18"/>
  <c r="Y148" i="18" a="1"/>
  <c r="Y148" i="18" s="1"/>
  <c r="X148" i="18"/>
  <c r="W148" i="18"/>
  <c r="V148" i="18" a="1"/>
  <c r="V148" i="18" s="1"/>
  <c r="U148" i="18" a="1"/>
  <c r="U148" i="18" s="1"/>
  <c r="T148" i="18" a="1"/>
  <c r="T148" i="18" s="1"/>
  <c r="S148" i="18" a="1"/>
  <c r="S148" i="18" s="1"/>
  <c r="M148" i="18"/>
  <c r="N148" i="18" s="1"/>
  <c r="O148" i="18" s="1"/>
  <c r="P148" i="18" s="1"/>
  <c r="Q148" i="18" s="1"/>
  <c r="R148" i="18" s="1"/>
  <c r="L148" i="18"/>
  <c r="K148" i="18"/>
  <c r="J148" i="18"/>
  <c r="I148" i="18"/>
  <c r="H148" i="18"/>
  <c r="G148" i="18"/>
  <c r="F148" i="18"/>
  <c r="C148" i="18"/>
  <c r="BY147" i="18"/>
  <c r="BX147" i="18"/>
  <c r="BW147" i="18"/>
  <c r="BV147" i="18"/>
  <c r="BU147" i="18"/>
  <c r="BT147" i="18"/>
  <c r="BS147" i="18"/>
  <c r="BR147" i="18"/>
  <c r="BQ147" i="18"/>
  <c r="BP147" i="18"/>
  <c r="BO147" i="18"/>
  <c r="BN147" i="18"/>
  <c r="BM147" i="18"/>
  <c r="BL147" i="18"/>
  <c r="BK147" i="18"/>
  <c r="BJ147" i="18"/>
  <c r="BI147" i="18"/>
  <c r="BH147" i="18"/>
  <c r="BG147" i="18"/>
  <c r="BF147" i="18" a="1"/>
  <c r="BF147" i="18" s="1"/>
  <c r="BE147" i="18" a="1"/>
  <c r="BE147" i="18" s="1"/>
  <c r="BD147" i="18"/>
  <c r="BC147" i="18" a="1"/>
  <c r="BC147" i="18" s="1"/>
  <c r="BB147" i="18"/>
  <c r="BA147" i="18" a="1"/>
  <c r="BA147" i="18" s="1"/>
  <c r="AZ147" i="18"/>
  <c r="AY147" i="18" a="1"/>
  <c r="AY147" i="18" s="1"/>
  <c r="AX147" i="18"/>
  <c r="AW147" i="18" a="1"/>
  <c r="AW147" i="18" s="1"/>
  <c r="AV147" i="18"/>
  <c r="AU147" i="18" a="1"/>
  <c r="AU147" i="18" s="1"/>
  <c r="AT147" i="18"/>
  <c r="AS147" i="18" a="1"/>
  <c r="AS147" i="18" s="1"/>
  <c r="AR147" i="18" a="1"/>
  <c r="AR147" i="18" s="1"/>
  <c r="AQ147" i="18"/>
  <c r="AP147" i="18"/>
  <c r="AO147" i="18" a="1"/>
  <c r="AO147" i="18" s="1"/>
  <c r="AN147" i="18" a="1"/>
  <c r="AN147" i="18" s="1"/>
  <c r="AM147" i="18" a="1"/>
  <c r="AM147" i="18" s="1"/>
  <c r="AL147" i="18" a="1"/>
  <c r="AL147" i="18" s="1"/>
  <c r="AK147" i="18"/>
  <c r="AJ147" i="18" a="1"/>
  <c r="AJ147" i="18" s="1"/>
  <c r="AI147" i="18" a="1"/>
  <c r="AI147" i="18" s="1"/>
  <c r="AH147" i="18"/>
  <c r="AG147" i="18" a="1"/>
  <c r="AG147" i="18" s="1"/>
  <c r="AF147" i="18"/>
  <c r="AE147" i="18" a="1"/>
  <c r="AE147" i="18" s="1"/>
  <c r="AD147" i="18" a="1"/>
  <c r="AD147" i="18" s="1"/>
  <c r="AC147" i="18" a="1"/>
  <c r="AC147" i="18" s="1"/>
  <c r="AB147" i="18"/>
  <c r="AA147" i="18" a="1"/>
  <c r="AA147" i="18" s="1"/>
  <c r="Z147" i="18"/>
  <c r="Y147" i="18" a="1"/>
  <c r="Y147" i="18" s="1"/>
  <c r="X147" i="18"/>
  <c r="W147" i="18"/>
  <c r="V147" i="18" a="1"/>
  <c r="V147" i="18" s="1"/>
  <c r="U147" i="18" a="1"/>
  <c r="U147" i="18" s="1"/>
  <c r="T147" i="18" a="1"/>
  <c r="T147" i="18" s="1"/>
  <c r="S147" i="18" a="1"/>
  <c r="S147" i="18" s="1"/>
  <c r="M147" i="18"/>
  <c r="N147" i="18" s="1"/>
  <c r="O147" i="18" s="1"/>
  <c r="P147" i="18" s="1"/>
  <c r="Q147" i="18" s="1"/>
  <c r="R147" i="18" s="1"/>
  <c r="L147" i="18"/>
  <c r="K147" i="18"/>
  <c r="J147" i="18"/>
  <c r="I147" i="18"/>
  <c r="H147" i="18"/>
  <c r="G147" i="18"/>
  <c r="F147" i="18"/>
  <c r="C147" i="18"/>
  <c r="BY146" i="18"/>
  <c r="BX146" i="18"/>
  <c r="BW146" i="18"/>
  <c r="BV146" i="18"/>
  <c r="BU146" i="18"/>
  <c r="BT146" i="18"/>
  <c r="BS146" i="18"/>
  <c r="BR146" i="18"/>
  <c r="BQ146" i="18"/>
  <c r="BP146" i="18"/>
  <c r="BO146" i="18"/>
  <c r="BN146" i="18"/>
  <c r="BM146" i="18"/>
  <c r="BL146" i="18"/>
  <c r="BK146" i="18"/>
  <c r="BJ146" i="18"/>
  <c r="BI146" i="18"/>
  <c r="BH146" i="18"/>
  <c r="BG146" i="18"/>
  <c r="BF146" i="18" a="1"/>
  <c r="BF146" i="18" s="1"/>
  <c r="BE146" i="18" a="1"/>
  <c r="BE146" i="18" s="1"/>
  <c r="BD146" i="18"/>
  <c r="BC146" i="18" a="1"/>
  <c r="BC146" i="18" s="1"/>
  <c r="BB146" i="18"/>
  <c r="BA146" i="18" a="1"/>
  <c r="BA146" i="18" s="1"/>
  <c r="AZ146" i="18"/>
  <c r="AY146" i="18" a="1"/>
  <c r="AY146" i="18" s="1"/>
  <c r="AX146" i="18"/>
  <c r="AW146" i="18" a="1"/>
  <c r="AW146" i="18" s="1"/>
  <c r="AV146" i="18"/>
  <c r="AU146" i="18" a="1"/>
  <c r="AU146" i="18" s="1"/>
  <c r="AT146" i="18"/>
  <c r="AS146" i="18" a="1"/>
  <c r="AS146" i="18" s="1"/>
  <c r="AR146" i="18" a="1"/>
  <c r="AR146" i="18" s="1"/>
  <c r="AQ146" i="18"/>
  <c r="AP146" i="18"/>
  <c r="AO146" i="18" a="1"/>
  <c r="AO146" i="18" s="1"/>
  <c r="AN146" i="18" a="1"/>
  <c r="AN146" i="18" s="1"/>
  <c r="AM146" i="18" a="1"/>
  <c r="AM146" i="18" s="1"/>
  <c r="AL146" i="18" a="1"/>
  <c r="AL146" i="18" s="1"/>
  <c r="AK146" i="18"/>
  <c r="AJ146" i="18" a="1"/>
  <c r="AJ146" i="18" s="1"/>
  <c r="AI146" i="18" a="1"/>
  <c r="AI146" i="18" s="1"/>
  <c r="AH146" i="18"/>
  <c r="AG146" i="18" a="1"/>
  <c r="AG146" i="18" s="1"/>
  <c r="AF146" i="18"/>
  <c r="AE146" i="18" a="1"/>
  <c r="AE146" i="18" s="1"/>
  <c r="AD146" i="18" a="1"/>
  <c r="AD146" i="18" s="1"/>
  <c r="AC146" i="18" a="1"/>
  <c r="AC146" i="18" s="1"/>
  <c r="AB146" i="18"/>
  <c r="AA146" i="18" a="1"/>
  <c r="AA146" i="18" s="1"/>
  <c r="Z146" i="18"/>
  <c r="Y146" i="18" a="1"/>
  <c r="Y146" i="18" s="1"/>
  <c r="X146" i="18"/>
  <c r="W146" i="18"/>
  <c r="V146" i="18" a="1"/>
  <c r="V146" i="18" s="1"/>
  <c r="U146" i="18" a="1"/>
  <c r="U146" i="18" s="1"/>
  <c r="T146" i="18" a="1"/>
  <c r="T146" i="18" s="1"/>
  <c r="S146" i="18" a="1"/>
  <c r="S146" i="18" s="1"/>
  <c r="M146" i="18"/>
  <c r="N146" i="18" s="1"/>
  <c r="O146" i="18" s="1"/>
  <c r="P146" i="18" s="1"/>
  <c r="Q146" i="18" s="1"/>
  <c r="R146" i="18" s="1"/>
  <c r="L146" i="18"/>
  <c r="K146" i="18"/>
  <c r="J146" i="18"/>
  <c r="I146" i="18"/>
  <c r="H146" i="18"/>
  <c r="G146" i="18"/>
  <c r="F146" i="18"/>
  <c r="C146" i="18"/>
  <c r="BY145" i="18"/>
  <c r="BX145" i="18"/>
  <c r="BW145" i="18"/>
  <c r="BV145" i="18"/>
  <c r="BU145" i="18"/>
  <c r="BT145" i="18"/>
  <c r="BS145" i="18"/>
  <c r="BR145" i="18"/>
  <c r="BQ145" i="18"/>
  <c r="BP145" i="18"/>
  <c r="BO145" i="18"/>
  <c r="BN145" i="18"/>
  <c r="BM145" i="18"/>
  <c r="BL145" i="18"/>
  <c r="BK145" i="18"/>
  <c r="BJ145" i="18"/>
  <c r="BI145" i="18"/>
  <c r="BH145" i="18"/>
  <c r="BG145" i="18"/>
  <c r="BF145" i="18" a="1"/>
  <c r="BF145" i="18" s="1"/>
  <c r="BE145" i="18" a="1"/>
  <c r="BE145" i="18" s="1"/>
  <c r="BD145" i="18"/>
  <c r="BC145" i="18" a="1"/>
  <c r="BC145" i="18" s="1"/>
  <c r="BB145" i="18"/>
  <c r="BA145" i="18" a="1"/>
  <c r="BA145" i="18" s="1"/>
  <c r="AZ145" i="18"/>
  <c r="AY145" i="18" a="1"/>
  <c r="AY145" i="18" s="1"/>
  <c r="AX145" i="18"/>
  <c r="AW145" i="18" a="1"/>
  <c r="AW145" i="18" s="1"/>
  <c r="AV145" i="18"/>
  <c r="AU145" i="18" a="1"/>
  <c r="AU145" i="18" s="1"/>
  <c r="AT145" i="18"/>
  <c r="AS145" i="18" a="1"/>
  <c r="AS145" i="18" s="1"/>
  <c r="AR145" i="18" a="1"/>
  <c r="AR145" i="18" s="1"/>
  <c r="AQ145" i="18"/>
  <c r="AP145" i="18"/>
  <c r="AO145" i="18" a="1"/>
  <c r="AO145" i="18" s="1"/>
  <c r="AN145" i="18" a="1"/>
  <c r="AN145" i="18" s="1"/>
  <c r="AM145" i="18" a="1"/>
  <c r="AM145" i="18" s="1"/>
  <c r="AL145" i="18" a="1"/>
  <c r="AL145" i="18" s="1"/>
  <c r="AK145" i="18"/>
  <c r="AJ145" i="18" a="1"/>
  <c r="AJ145" i="18" s="1"/>
  <c r="AI145" i="18" a="1"/>
  <c r="AI145" i="18" s="1"/>
  <c r="AH145" i="18"/>
  <c r="AG145" i="18" a="1"/>
  <c r="AG145" i="18" s="1"/>
  <c r="AF145" i="18"/>
  <c r="AE145" i="18" a="1"/>
  <c r="AE145" i="18" s="1"/>
  <c r="AD145" i="18" a="1"/>
  <c r="AD145" i="18" s="1"/>
  <c r="AC145" i="18" a="1"/>
  <c r="AC145" i="18" s="1"/>
  <c r="AB145" i="18"/>
  <c r="AA145" i="18" a="1"/>
  <c r="AA145" i="18" s="1"/>
  <c r="Z145" i="18"/>
  <c r="Y145" i="18" a="1"/>
  <c r="Y145" i="18" s="1"/>
  <c r="X145" i="18"/>
  <c r="W145" i="18"/>
  <c r="V145" i="18" a="1"/>
  <c r="V145" i="18" s="1"/>
  <c r="U145" i="18" a="1"/>
  <c r="U145" i="18" s="1"/>
  <c r="T145" i="18" a="1"/>
  <c r="T145" i="18" s="1"/>
  <c r="S145" i="18" a="1"/>
  <c r="S145" i="18" s="1"/>
  <c r="M145" i="18"/>
  <c r="N145" i="18" s="1"/>
  <c r="O145" i="18" s="1"/>
  <c r="P145" i="18" s="1"/>
  <c r="Q145" i="18" s="1"/>
  <c r="R145" i="18" s="1"/>
  <c r="L145" i="18"/>
  <c r="K145" i="18"/>
  <c r="J145" i="18"/>
  <c r="I145" i="18"/>
  <c r="H145" i="18"/>
  <c r="G145" i="18"/>
  <c r="F145" i="18"/>
  <c r="C145" i="18"/>
  <c r="BY144" i="18"/>
  <c r="BX144" i="18"/>
  <c r="BW144" i="18"/>
  <c r="BV144" i="18"/>
  <c r="BU144" i="18"/>
  <c r="BT144" i="18"/>
  <c r="BS144" i="18"/>
  <c r="BR144" i="18"/>
  <c r="BQ144" i="18"/>
  <c r="BP144" i="18"/>
  <c r="BO144" i="18"/>
  <c r="BN144" i="18"/>
  <c r="BM144" i="18"/>
  <c r="BL144" i="18"/>
  <c r="BK144" i="18"/>
  <c r="BJ144" i="18"/>
  <c r="BI144" i="18"/>
  <c r="BH144" i="18"/>
  <c r="BG144" i="18"/>
  <c r="BF144" i="18" a="1"/>
  <c r="BF144" i="18" s="1"/>
  <c r="BE144" i="18" a="1"/>
  <c r="BE144" i="18" s="1"/>
  <c r="BD144" i="18"/>
  <c r="BC144" i="18" a="1"/>
  <c r="BC144" i="18" s="1"/>
  <c r="BB144" i="18"/>
  <c r="BA144" i="18" a="1"/>
  <c r="BA144" i="18" s="1"/>
  <c r="AZ144" i="18"/>
  <c r="AY144" i="18" a="1"/>
  <c r="AY144" i="18" s="1"/>
  <c r="AX144" i="18"/>
  <c r="AW144" i="18" a="1"/>
  <c r="AW144" i="18" s="1"/>
  <c r="AV144" i="18"/>
  <c r="AU144" i="18" a="1"/>
  <c r="AU144" i="18" s="1"/>
  <c r="AT144" i="18"/>
  <c r="AS144" i="18" a="1"/>
  <c r="AS144" i="18" s="1"/>
  <c r="AR144" i="18" a="1"/>
  <c r="AR144" i="18" s="1"/>
  <c r="AQ144" i="18"/>
  <c r="AP144" i="18"/>
  <c r="AO144" i="18" a="1"/>
  <c r="AO144" i="18" s="1"/>
  <c r="AN144" i="18" a="1"/>
  <c r="AN144" i="18" s="1"/>
  <c r="AM144" i="18" a="1"/>
  <c r="AM144" i="18" s="1"/>
  <c r="AL144" i="18" a="1"/>
  <c r="AL144" i="18" s="1"/>
  <c r="AK144" i="18"/>
  <c r="AJ144" i="18" a="1"/>
  <c r="AJ144" i="18" s="1"/>
  <c r="AI144" i="18" a="1"/>
  <c r="AI144" i="18" s="1"/>
  <c r="AH144" i="18"/>
  <c r="AG144" i="18" a="1"/>
  <c r="AG144" i="18" s="1"/>
  <c r="AF144" i="18"/>
  <c r="AE144" i="18" a="1"/>
  <c r="AE144" i="18" s="1"/>
  <c r="AD144" i="18" a="1"/>
  <c r="AD144" i="18" s="1"/>
  <c r="AC144" i="18" a="1"/>
  <c r="AC144" i="18" s="1"/>
  <c r="AB144" i="18"/>
  <c r="AA144" i="18" a="1"/>
  <c r="AA144" i="18" s="1"/>
  <c r="Z144" i="18"/>
  <c r="Y144" i="18" a="1"/>
  <c r="Y144" i="18" s="1"/>
  <c r="X144" i="18"/>
  <c r="W144" i="18"/>
  <c r="V144" i="18" a="1"/>
  <c r="V144" i="18" s="1"/>
  <c r="U144" i="18" a="1"/>
  <c r="U144" i="18" s="1"/>
  <c r="T144" i="18" a="1"/>
  <c r="T144" i="18" s="1"/>
  <c r="S144" i="18" a="1"/>
  <c r="S144" i="18" s="1"/>
  <c r="M144" i="18"/>
  <c r="N144" i="18" s="1"/>
  <c r="O144" i="18" s="1"/>
  <c r="P144" i="18" s="1"/>
  <c r="Q144" i="18" s="1"/>
  <c r="R144" i="18" s="1"/>
  <c r="L144" i="18"/>
  <c r="K144" i="18"/>
  <c r="J144" i="18"/>
  <c r="I144" i="18"/>
  <c r="H144" i="18"/>
  <c r="G144" i="18"/>
  <c r="F144" i="18"/>
  <c r="C144" i="18"/>
  <c r="BY143" i="18"/>
  <c r="BX143" i="18"/>
  <c r="BW143" i="18"/>
  <c r="BV143" i="18"/>
  <c r="BU143" i="18"/>
  <c r="BT143" i="18"/>
  <c r="BS143" i="18"/>
  <c r="BR143" i="18"/>
  <c r="BQ143" i="18"/>
  <c r="BP143" i="18"/>
  <c r="BO143" i="18"/>
  <c r="BN143" i="18"/>
  <c r="BM143" i="18"/>
  <c r="BL143" i="18"/>
  <c r="BK143" i="18"/>
  <c r="BJ143" i="18"/>
  <c r="BI143" i="18"/>
  <c r="BH143" i="18"/>
  <c r="BG143" i="18"/>
  <c r="BF143" i="18" a="1"/>
  <c r="BF143" i="18" s="1"/>
  <c r="BE143" i="18" a="1"/>
  <c r="BE143" i="18" s="1"/>
  <c r="BD143" i="18"/>
  <c r="BC143" i="18" a="1"/>
  <c r="BC143" i="18" s="1"/>
  <c r="BB143" i="18"/>
  <c r="BA143" i="18" a="1"/>
  <c r="BA143" i="18" s="1"/>
  <c r="AZ143" i="18"/>
  <c r="AY143" i="18" a="1"/>
  <c r="AY143" i="18" s="1"/>
  <c r="AX143" i="18"/>
  <c r="AW143" i="18" a="1"/>
  <c r="AW143" i="18" s="1"/>
  <c r="AV143" i="18"/>
  <c r="AU143" i="18" a="1"/>
  <c r="AU143" i="18" s="1"/>
  <c r="AT143" i="18"/>
  <c r="AS143" i="18" a="1"/>
  <c r="AS143" i="18" s="1"/>
  <c r="AR143" i="18" a="1"/>
  <c r="AR143" i="18" s="1"/>
  <c r="AQ143" i="18"/>
  <c r="AP143" i="18"/>
  <c r="AO143" i="18" a="1"/>
  <c r="AO143" i="18" s="1"/>
  <c r="AN143" i="18" a="1"/>
  <c r="AN143" i="18" s="1"/>
  <c r="AM143" i="18" a="1"/>
  <c r="AM143" i="18" s="1"/>
  <c r="AL143" i="18" a="1"/>
  <c r="AL143" i="18" s="1"/>
  <c r="AK143" i="18"/>
  <c r="AJ143" i="18" a="1"/>
  <c r="AJ143" i="18" s="1"/>
  <c r="AI143" i="18" a="1"/>
  <c r="AI143" i="18" s="1"/>
  <c r="AH143" i="18"/>
  <c r="AG143" i="18" a="1"/>
  <c r="AG143" i="18" s="1"/>
  <c r="AF143" i="18"/>
  <c r="AE143" i="18" a="1"/>
  <c r="AE143" i="18" s="1"/>
  <c r="AD143" i="18" a="1"/>
  <c r="AD143" i="18" s="1"/>
  <c r="AC143" i="18" a="1"/>
  <c r="AC143" i="18" s="1"/>
  <c r="AB143" i="18"/>
  <c r="AA143" i="18" a="1"/>
  <c r="AA143" i="18" s="1"/>
  <c r="Z143" i="18"/>
  <c r="Y143" i="18" a="1"/>
  <c r="Y143" i="18" s="1"/>
  <c r="X143" i="18"/>
  <c r="W143" i="18"/>
  <c r="V143" i="18" a="1"/>
  <c r="V143" i="18" s="1"/>
  <c r="U143" i="18" a="1"/>
  <c r="U143" i="18" s="1"/>
  <c r="T143" i="18" a="1"/>
  <c r="T143" i="18" s="1"/>
  <c r="S143" i="18" a="1"/>
  <c r="S143" i="18" s="1"/>
  <c r="M143" i="18"/>
  <c r="N143" i="18" s="1"/>
  <c r="O143" i="18" s="1"/>
  <c r="P143" i="18" s="1"/>
  <c r="Q143" i="18" s="1"/>
  <c r="R143" i="18" s="1"/>
  <c r="L143" i="18"/>
  <c r="K143" i="18"/>
  <c r="J143" i="18"/>
  <c r="I143" i="18"/>
  <c r="H143" i="18"/>
  <c r="G143" i="18"/>
  <c r="F143" i="18"/>
  <c r="C143" i="18"/>
  <c r="BY142" i="18"/>
  <c r="BX142" i="18"/>
  <c r="BW142" i="18"/>
  <c r="BV142" i="18"/>
  <c r="BU142" i="18"/>
  <c r="BT142" i="18"/>
  <c r="BS142" i="18"/>
  <c r="BR142" i="18"/>
  <c r="BQ142" i="18"/>
  <c r="BP142" i="18"/>
  <c r="BO142" i="18"/>
  <c r="BN142" i="18"/>
  <c r="BM142" i="18"/>
  <c r="BL142" i="18"/>
  <c r="BK142" i="18"/>
  <c r="BJ142" i="18"/>
  <c r="BI142" i="18"/>
  <c r="BH142" i="18"/>
  <c r="BG142" i="18"/>
  <c r="BF142" i="18" a="1"/>
  <c r="BF142" i="18" s="1"/>
  <c r="BE142" i="18" a="1"/>
  <c r="BE142" i="18" s="1"/>
  <c r="BD142" i="18"/>
  <c r="BC142" i="18" a="1"/>
  <c r="BC142" i="18" s="1"/>
  <c r="BB142" i="18"/>
  <c r="BA142" i="18" a="1"/>
  <c r="BA142" i="18" s="1"/>
  <c r="AZ142" i="18"/>
  <c r="AY142" i="18" a="1"/>
  <c r="AY142" i="18" s="1"/>
  <c r="AX142" i="18"/>
  <c r="AW142" i="18" a="1"/>
  <c r="AW142" i="18" s="1"/>
  <c r="AV142" i="18"/>
  <c r="AU142" i="18" a="1"/>
  <c r="AU142" i="18" s="1"/>
  <c r="AT142" i="18"/>
  <c r="AS142" i="18" a="1"/>
  <c r="AS142" i="18" s="1"/>
  <c r="AR142" i="18" a="1"/>
  <c r="AR142" i="18" s="1"/>
  <c r="AQ142" i="18"/>
  <c r="AP142" i="18"/>
  <c r="AO142" i="18" a="1"/>
  <c r="AO142" i="18" s="1"/>
  <c r="AN142" i="18" a="1"/>
  <c r="AN142" i="18" s="1"/>
  <c r="AM142" i="18" a="1"/>
  <c r="AM142" i="18" s="1"/>
  <c r="AL142" i="18" a="1"/>
  <c r="AL142" i="18" s="1"/>
  <c r="AK142" i="18"/>
  <c r="AJ142" i="18" a="1"/>
  <c r="AJ142" i="18" s="1"/>
  <c r="AI142" i="18" a="1"/>
  <c r="AI142" i="18" s="1"/>
  <c r="AH142" i="18"/>
  <c r="AG142" i="18" a="1"/>
  <c r="AG142" i="18" s="1"/>
  <c r="AF142" i="18"/>
  <c r="AE142" i="18" a="1"/>
  <c r="AE142" i="18" s="1"/>
  <c r="AD142" i="18" a="1"/>
  <c r="AD142" i="18" s="1"/>
  <c r="AC142" i="18" a="1"/>
  <c r="AC142" i="18" s="1"/>
  <c r="AB142" i="18"/>
  <c r="AA142" i="18" a="1"/>
  <c r="AA142" i="18" s="1"/>
  <c r="Z142" i="18"/>
  <c r="Y142" i="18" a="1"/>
  <c r="Y142" i="18" s="1"/>
  <c r="X142" i="18"/>
  <c r="W142" i="18"/>
  <c r="V142" i="18" a="1"/>
  <c r="V142" i="18" s="1"/>
  <c r="U142" i="18" a="1"/>
  <c r="U142" i="18" s="1"/>
  <c r="T142" i="18" a="1"/>
  <c r="T142" i="18" s="1"/>
  <c r="S142" i="18" a="1"/>
  <c r="S142" i="18" s="1"/>
  <c r="M142" i="18"/>
  <c r="N142" i="18" s="1"/>
  <c r="O142" i="18" s="1"/>
  <c r="P142" i="18" s="1"/>
  <c r="Q142" i="18" s="1"/>
  <c r="R142" i="18" s="1"/>
  <c r="L142" i="18"/>
  <c r="K142" i="18"/>
  <c r="J142" i="18"/>
  <c r="I142" i="18"/>
  <c r="H142" i="18"/>
  <c r="G142" i="18"/>
  <c r="F142" i="18"/>
  <c r="C142" i="18"/>
  <c r="BY141" i="18"/>
  <c r="BX141" i="18"/>
  <c r="BW141" i="18"/>
  <c r="BV141" i="18"/>
  <c r="BU141" i="18"/>
  <c r="BT141" i="18"/>
  <c r="BS141" i="18"/>
  <c r="BR141" i="18"/>
  <c r="BQ141" i="18"/>
  <c r="BP141" i="18"/>
  <c r="BO141" i="18"/>
  <c r="BN141" i="18"/>
  <c r="BM141" i="18"/>
  <c r="BL141" i="18"/>
  <c r="BK141" i="18"/>
  <c r="BJ141" i="18"/>
  <c r="BI141" i="18"/>
  <c r="BH141" i="18"/>
  <c r="BG141" i="18"/>
  <c r="BF141" i="18" a="1"/>
  <c r="BF141" i="18" s="1"/>
  <c r="BE141" i="18" a="1"/>
  <c r="BE141" i="18" s="1"/>
  <c r="BD141" i="18"/>
  <c r="BC141" i="18" a="1"/>
  <c r="BC141" i="18" s="1"/>
  <c r="BB141" i="18"/>
  <c r="BA141" i="18" a="1"/>
  <c r="BA141" i="18" s="1"/>
  <c r="AZ141" i="18"/>
  <c r="AY141" i="18" a="1"/>
  <c r="AY141" i="18" s="1"/>
  <c r="AX141" i="18"/>
  <c r="AW141" i="18" a="1"/>
  <c r="AW141" i="18" s="1"/>
  <c r="AV141" i="18"/>
  <c r="AU141" i="18" a="1"/>
  <c r="AU141" i="18" s="1"/>
  <c r="AT141" i="18"/>
  <c r="AS141" i="18" a="1"/>
  <c r="AS141" i="18" s="1"/>
  <c r="AR141" i="18" a="1"/>
  <c r="AR141" i="18" s="1"/>
  <c r="AQ141" i="18"/>
  <c r="AP141" i="18"/>
  <c r="AO141" i="18" a="1"/>
  <c r="AO141" i="18" s="1"/>
  <c r="AN141" i="18" a="1"/>
  <c r="AN141" i="18" s="1"/>
  <c r="AM141" i="18" a="1"/>
  <c r="AM141" i="18" s="1"/>
  <c r="AL141" i="18" a="1"/>
  <c r="AL141" i="18" s="1"/>
  <c r="AK141" i="18"/>
  <c r="AJ141" i="18" a="1"/>
  <c r="AJ141" i="18" s="1"/>
  <c r="AI141" i="18" a="1"/>
  <c r="AI141" i="18" s="1"/>
  <c r="AH141" i="18"/>
  <c r="AG141" i="18" a="1"/>
  <c r="AG141" i="18" s="1"/>
  <c r="AF141" i="18"/>
  <c r="AE141" i="18" a="1"/>
  <c r="AE141" i="18" s="1"/>
  <c r="AD141" i="18" a="1"/>
  <c r="AD141" i="18" s="1"/>
  <c r="AC141" i="18" a="1"/>
  <c r="AC141" i="18" s="1"/>
  <c r="AB141" i="18"/>
  <c r="AA141" i="18" a="1"/>
  <c r="AA141" i="18" s="1"/>
  <c r="Z141" i="18"/>
  <c r="Y141" i="18" a="1"/>
  <c r="Y141" i="18" s="1"/>
  <c r="X141" i="18"/>
  <c r="W141" i="18"/>
  <c r="V141" i="18" a="1"/>
  <c r="V141" i="18" s="1"/>
  <c r="U141" i="18" a="1"/>
  <c r="U141" i="18" s="1"/>
  <c r="T141" i="18" a="1"/>
  <c r="T141" i="18" s="1"/>
  <c r="S141" i="18" a="1"/>
  <c r="S141" i="18" s="1"/>
  <c r="M141" i="18"/>
  <c r="N141" i="18" s="1"/>
  <c r="O141" i="18" s="1"/>
  <c r="P141" i="18" s="1"/>
  <c r="Q141" i="18" s="1"/>
  <c r="R141" i="18" s="1"/>
  <c r="L141" i="18"/>
  <c r="K141" i="18"/>
  <c r="J141" i="18"/>
  <c r="I141" i="18"/>
  <c r="H141" i="18"/>
  <c r="G141" i="18"/>
  <c r="F141" i="18"/>
  <c r="C141" i="18"/>
  <c r="BY140" i="18"/>
  <c r="BX140" i="18"/>
  <c r="BW140" i="18"/>
  <c r="BV140" i="18"/>
  <c r="BU140" i="18"/>
  <c r="BT140" i="18"/>
  <c r="BS140" i="18"/>
  <c r="BR140" i="18"/>
  <c r="BQ140" i="18"/>
  <c r="BP140" i="18"/>
  <c r="BO140" i="18"/>
  <c r="BN140" i="18"/>
  <c r="BM140" i="18"/>
  <c r="BL140" i="18"/>
  <c r="BK140" i="18"/>
  <c r="BJ140" i="18"/>
  <c r="BI140" i="18"/>
  <c r="BH140" i="18"/>
  <c r="BG140" i="18"/>
  <c r="BF140" i="18" a="1"/>
  <c r="BF140" i="18" s="1"/>
  <c r="BE140" i="18" a="1"/>
  <c r="BE140" i="18" s="1"/>
  <c r="BD140" i="18"/>
  <c r="BC140" i="18" a="1"/>
  <c r="BC140" i="18" s="1"/>
  <c r="BB140" i="18"/>
  <c r="BA140" i="18" a="1"/>
  <c r="BA140" i="18" s="1"/>
  <c r="AZ140" i="18"/>
  <c r="AY140" i="18" a="1"/>
  <c r="AY140" i="18" s="1"/>
  <c r="AX140" i="18"/>
  <c r="AW140" i="18" a="1"/>
  <c r="AW140" i="18" s="1"/>
  <c r="AV140" i="18"/>
  <c r="AU140" i="18" a="1"/>
  <c r="AU140" i="18" s="1"/>
  <c r="AT140" i="18"/>
  <c r="AS140" i="18" a="1"/>
  <c r="AS140" i="18" s="1"/>
  <c r="AR140" i="18" a="1"/>
  <c r="AR140" i="18" s="1"/>
  <c r="AQ140" i="18"/>
  <c r="AP140" i="18"/>
  <c r="AO140" i="18" a="1"/>
  <c r="AO140" i="18" s="1"/>
  <c r="AN140" i="18" a="1"/>
  <c r="AN140" i="18" s="1"/>
  <c r="AM140" i="18" a="1"/>
  <c r="AM140" i="18" s="1"/>
  <c r="AL140" i="18" a="1"/>
  <c r="AL140" i="18" s="1"/>
  <c r="AK140" i="18"/>
  <c r="AJ140" i="18" a="1"/>
  <c r="AJ140" i="18" s="1"/>
  <c r="AI140" i="18" a="1"/>
  <c r="AI140" i="18" s="1"/>
  <c r="AH140" i="18"/>
  <c r="AG140" i="18" a="1"/>
  <c r="AG140" i="18" s="1"/>
  <c r="AF140" i="18"/>
  <c r="AE140" i="18" a="1"/>
  <c r="AE140" i="18" s="1"/>
  <c r="AD140" i="18" a="1"/>
  <c r="AD140" i="18" s="1"/>
  <c r="AC140" i="18" a="1"/>
  <c r="AC140" i="18" s="1"/>
  <c r="AB140" i="18"/>
  <c r="AA140" i="18" a="1"/>
  <c r="AA140" i="18" s="1"/>
  <c r="Z140" i="18"/>
  <c r="Y140" i="18" a="1"/>
  <c r="Y140" i="18" s="1"/>
  <c r="X140" i="18"/>
  <c r="W140" i="18"/>
  <c r="V140" i="18" a="1"/>
  <c r="V140" i="18" s="1"/>
  <c r="U140" i="18" a="1"/>
  <c r="U140" i="18" s="1"/>
  <c r="T140" i="18" a="1"/>
  <c r="T140" i="18" s="1"/>
  <c r="S140" i="18" a="1"/>
  <c r="S140" i="18" s="1"/>
  <c r="M140" i="18"/>
  <c r="N140" i="18" s="1"/>
  <c r="O140" i="18" s="1"/>
  <c r="P140" i="18" s="1"/>
  <c r="Q140" i="18" s="1"/>
  <c r="R140" i="18" s="1"/>
  <c r="L140" i="18"/>
  <c r="K140" i="18"/>
  <c r="J140" i="18"/>
  <c r="I140" i="18"/>
  <c r="H140" i="18"/>
  <c r="G140" i="18"/>
  <c r="F140" i="18"/>
  <c r="C140" i="18"/>
  <c r="BY139" i="18"/>
  <c r="BX139" i="18"/>
  <c r="BW139" i="18"/>
  <c r="BV139" i="18"/>
  <c r="BU139" i="18"/>
  <c r="BT139" i="18"/>
  <c r="BS139" i="18"/>
  <c r="BR139" i="18"/>
  <c r="BQ139" i="18"/>
  <c r="BP139" i="18"/>
  <c r="BO139" i="18"/>
  <c r="BN139" i="18"/>
  <c r="BM139" i="18"/>
  <c r="BL139" i="18"/>
  <c r="BK139" i="18"/>
  <c r="BJ139" i="18"/>
  <c r="BI139" i="18"/>
  <c r="BH139" i="18"/>
  <c r="BG139" i="18"/>
  <c r="BF139" i="18" a="1"/>
  <c r="BF139" i="18" s="1"/>
  <c r="BE139" i="18" a="1"/>
  <c r="BE139" i="18" s="1"/>
  <c r="BD139" i="18"/>
  <c r="BC139" i="18" a="1"/>
  <c r="BC139" i="18" s="1"/>
  <c r="BB139" i="18"/>
  <c r="BA139" i="18" a="1"/>
  <c r="BA139" i="18" s="1"/>
  <c r="AZ139" i="18"/>
  <c r="AY139" i="18" a="1"/>
  <c r="AY139" i="18" s="1"/>
  <c r="AX139" i="18"/>
  <c r="AW139" i="18" a="1"/>
  <c r="AW139" i="18" s="1"/>
  <c r="AV139" i="18"/>
  <c r="AU139" i="18" a="1"/>
  <c r="AU139" i="18" s="1"/>
  <c r="AT139" i="18"/>
  <c r="AS139" i="18" a="1"/>
  <c r="AS139" i="18" s="1"/>
  <c r="AR139" i="18" a="1"/>
  <c r="AR139" i="18" s="1"/>
  <c r="AQ139" i="18"/>
  <c r="AP139" i="18"/>
  <c r="AO139" i="18" a="1"/>
  <c r="AO139" i="18" s="1"/>
  <c r="AN139" i="18" a="1"/>
  <c r="AN139" i="18" s="1"/>
  <c r="AM139" i="18" a="1"/>
  <c r="AM139" i="18" s="1"/>
  <c r="AL139" i="18" a="1"/>
  <c r="AL139" i="18" s="1"/>
  <c r="AK139" i="18"/>
  <c r="AJ139" i="18" a="1"/>
  <c r="AJ139" i="18" s="1"/>
  <c r="AI139" i="18" a="1"/>
  <c r="AI139" i="18" s="1"/>
  <c r="AH139" i="18"/>
  <c r="AG139" i="18" a="1"/>
  <c r="AG139" i="18" s="1"/>
  <c r="AF139" i="18"/>
  <c r="AE139" i="18" a="1"/>
  <c r="AE139" i="18" s="1"/>
  <c r="AD139" i="18" a="1"/>
  <c r="AD139" i="18" s="1"/>
  <c r="AC139" i="18" a="1"/>
  <c r="AC139" i="18" s="1"/>
  <c r="AB139" i="18"/>
  <c r="AA139" i="18" a="1"/>
  <c r="AA139" i="18" s="1"/>
  <c r="Z139" i="18"/>
  <c r="Y139" i="18" a="1"/>
  <c r="Y139" i="18" s="1"/>
  <c r="X139" i="18"/>
  <c r="W139" i="18"/>
  <c r="V139" i="18" a="1"/>
  <c r="V139" i="18" s="1"/>
  <c r="U139" i="18" a="1"/>
  <c r="U139" i="18" s="1"/>
  <c r="T139" i="18" a="1"/>
  <c r="T139" i="18" s="1"/>
  <c r="S139" i="18" a="1"/>
  <c r="S139" i="18" s="1"/>
  <c r="M139" i="18"/>
  <c r="N139" i="18" s="1"/>
  <c r="O139" i="18" s="1"/>
  <c r="P139" i="18" s="1"/>
  <c r="Q139" i="18" s="1"/>
  <c r="R139" i="18" s="1"/>
  <c r="L139" i="18"/>
  <c r="K139" i="18"/>
  <c r="J139" i="18"/>
  <c r="I139" i="18"/>
  <c r="H139" i="18"/>
  <c r="G139" i="18"/>
  <c r="F139" i="18"/>
  <c r="C139" i="18"/>
  <c r="BY138" i="18"/>
  <c r="BX138" i="18"/>
  <c r="BW138" i="18"/>
  <c r="BV138" i="18"/>
  <c r="BU138" i="18"/>
  <c r="BT138" i="18"/>
  <c r="BS138" i="18"/>
  <c r="BR138" i="18"/>
  <c r="BQ138" i="18"/>
  <c r="BP138" i="18"/>
  <c r="BO138" i="18"/>
  <c r="BN138" i="18"/>
  <c r="BM138" i="18"/>
  <c r="BL138" i="18"/>
  <c r="BK138" i="18"/>
  <c r="BJ138" i="18"/>
  <c r="BI138" i="18"/>
  <c r="BH138" i="18"/>
  <c r="BG138" i="18"/>
  <c r="BF138" i="18" a="1"/>
  <c r="BF138" i="18" s="1"/>
  <c r="BE138" i="18" a="1"/>
  <c r="BE138" i="18" s="1"/>
  <c r="BD138" i="18"/>
  <c r="BC138" i="18" a="1"/>
  <c r="BC138" i="18" s="1"/>
  <c r="BB138" i="18"/>
  <c r="BA138" i="18" a="1"/>
  <c r="BA138" i="18" s="1"/>
  <c r="AZ138" i="18"/>
  <c r="AY138" i="18" a="1"/>
  <c r="AY138" i="18" s="1"/>
  <c r="AX138" i="18"/>
  <c r="AW138" i="18" a="1"/>
  <c r="AW138" i="18" s="1"/>
  <c r="AV138" i="18"/>
  <c r="AU138" i="18" a="1"/>
  <c r="AU138" i="18" s="1"/>
  <c r="AT138" i="18"/>
  <c r="AS138" i="18" a="1"/>
  <c r="AS138" i="18" s="1"/>
  <c r="AR138" i="18" a="1"/>
  <c r="AR138" i="18" s="1"/>
  <c r="AQ138" i="18"/>
  <c r="AP138" i="18"/>
  <c r="AO138" i="18" a="1"/>
  <c r="AO138" i="18" s="1"/>
  <c r="AN138" i="18" a="1"/>
  <c r="AN138" i="18" s="1"/>
  <c r="AM138" i="18" a="1"/>
  <c r="AM138" i="18" s="1"/>
  <c r="AL138" i="18" a="1"/>
  <c r="AL138" i="18" s="1"/>
  <c r="AK138" i="18"/>
  <c r="AJ138" i="18" a="1"/>
  <c r="AJ138" i="18" s="1"/>
  <c r="AI138" i="18" a="1"/>
  <c r="AI138" i="18" s="1"/>
  <c r="AH138" i="18"/>
  <c r="AG138" i="18" a="1"/>
  <c r="AG138" i="18" s="1"/>
  <c r="AF138" i="18"/>
  <c r="AE138" i="18" a="1"/>
  <c r="AE138" i="18" s="1"/>
  <c r="AD138" i="18" a="1"/>
  <c r="AD138" i="18" s="1"/>
  <c r="AC138" i="18" a="1"/>
  <c r="AC138" i="18" s="1"/>
  <c r="AB138" i="18"/>
  <c r="AA138" i="18" a="1"/>
  <c r="AA138" i="18" s="1"/>
  <c r="Z138" i="18"/>
  <c r="Y138" i="18" a="1"/>
  <c r="Y138" i="18" s="1"/>
  <c r="X138" i="18"/>
  <c r="W138" i="18"/>
  <c r="V138" i="18" a="1"/>
  <c r="V138" i="18" s="1"/>
  <c r="U138" i="18" a="1"/>
  <c r="U138" i="18" s="1"/>
  <c r="T138" i="18" a="1"/>
  <c r="T138" i="18" s="1"/>
  <c r="S138" i="18" a="1"/>
  <c r="S138" i="18" s="1"/>
  <c r="M138" i="18"/>
  <c r="N138" i="18" s="1"/>
  <c r="O138" i="18" s="1"/>
  <c r="P138" i="18" s="1"/>
  <c r="Q138" i="18" s="1"/>
  <c r="R138" i="18" s="1"/>
  <c r="L138" i="18"/>
  <c r="K138" i="18"/>
  <c r="J138" i="18"/>
  <c r="I138" i="18"/>
  <c r="H138" i="18"/>
  <c r="G138" i="18"/>
  <c r="F138" i="18"/>
  <c r="C138" i="18"/>
  <c r="BY137" i="18"/>
  <c r="BX137" i="18"/>
  <c r="BW137" i="18"/>
  <c r="BV137" i="18"/>
  <c r="BU137" i="18"/>
  <c r="BT137" i="18"/>
  <c r="BS137" i="18"/>
  <c r="BR137" i="18"/>
  <c r="BQ137" i="18"/>
  <c r="BP137" i="18"/>
  <c r="BO137" i="18"/>
  <c r="BN137" i="18"/>
  <c r="BM137" i="18"/>
  <c r="BL137" i="18"/>
  <c r="BK137" i="18"/>
  <c r="BJ137" i="18"/>
  <c r="BI137" i="18"/>
  <c r="BH137" i="18"/>
  <c r="BG137" i="18"/>
  <c r="BF137" i="18" a="1"/>
  <c r="BF137" i="18" s="1"/>
  <c r="BE137" i="18" a="1"/>
  <c r="BE137" i="18" s="1"/>
  <c r="BD137" i="18"/>
  <c r="BC137" i="18" a="1"/>
  <c r="BC137" i="18" s="1"/>
  <c r="BB137" i="18"/>
  <c r="BA137" i="18" a="1"/>
  <c r="BA137" i="18" s="1"/>
  <c r="AZ137" i="18"/>
  <c r="AY137" i="18" a="1"/>
  <c r="AY137" i="18" s="1"/>
  <c r="AX137" i="18"/>
  <c r="AW137" i="18" a="1"/>
  <c r="AW137" i="18" s="1"/>
  <c r="AV137" i="18"/>
  <c r="AU137" i="18" a="1"/>
  <c r="AU137" i="18" s="1"/>
  <c r="AT137" i="18"/>
  <c r="AS137" i="18" a="1"/>
  <c r="AS137" i="18" s="1"/>
  <c r="AR137" i="18" a="1"/>
  <c r="AR137" i="18" s="1"/>
  <c r="AQ137" i="18"/>
  <c r="AP137" i="18"/>
  <c r="AO137" i="18" a="1"/>
  <c r="AO137" i="18" s="1"/>
  <c r="AN137" i="18" a="1"/>
  <c r="AN137" i="18" s="1"/>
  <c r="AM137" i="18" a="1"/>
  <c r="AM137" i="18" s="1"/>
  <c r="AL137" i="18" a="1"/>
  <c r="AL137" i="18" s="1"/>
  <c r="AK137" i="18"/>
  <c r="AJ137" i="18" a="1"/>
  <c r="AJ137" i="18" s="1"/>
  <c r="AI137" i="18" a="1"/>
  <c r="AI137" i="18" s="1"/>
  <c r="AH137" i="18"/>
  <c r="AG137" i="18" a="1"/>
  <c r="AG137" i="18" s="1"/>
  <c r="AF137" i="18"/>
  <c r="AE137" i="18" a="1"/>
  <c r="AE137" i="18" s="1"/>
  <c r="AD137" i="18" a="1"/>
  <c r="AD137" i="18" s="1"/>
  <c r="AC137" i="18" a="1"/>
  <c r="AC137" i="18" s="1"/>
  <c r="AB137" i="18"/>
  <c r="AA137" i="18" a="1"/>
  <c r="AA137" i="18" s="1"/>
  <c r="Z137" i="18"/>
  <c r="Y137" i="18" a="1"/>
  <c r="Y137" i="18" s="1"/>
  <c r="X137" i="18"/>
  <c r="W137" i="18"/>
  <c r="V137" i="18" a="1"/>
  <c r="V137" i="18" s="1"/>
  <c r="U137" i="18" a="1"/>
  <c r="U137" i="18" s="1"/>
  <c r="T137" i="18" a="1"/>
  <c r="T137" i="18" s="1"/>
  <c r="S137" i="18" a="1"/>
  <c r="S137" i="18" s="1"/>
  <c r="M137" i="18"/>
  <c r="N137" i="18" s="1"/>
  <c r="O137" i="18" s="1"/>
  <c r="P137" i="18" s="1"/>
  <c r="Q137" i="18" s="1"/>
  <c r="R137" i="18" s="1"/>
  <c r="L137" i="18"/>
  <c r="K137" i="18"/>
  <c r="J137" i="18"/>
  <c r="I137" i="18"/>
  <c r="H137" i="18"/>
  <c r="G137" i="18"/>
  <c r="F137" i="18"/>
  <c r="C137" i="18"/>
  <c r="BY136" i="18"/>
  <c r="BX136" i="18"/>
  <c r="BW136" i="18"/>
  <c r="BV136" i="18"/>
  <c r="BU136" i="18"/>
  <c r="BT136" i="18"/>
  <c r="BS136" i="18"/>
  <c r="BR136" i="18"/>
  <c r="BQ136" i="18"/>
  <c r="BP136" i="18"/>
  <c r="BO136" i="18"/>
  <c r="BN136" i="18"/>
  <c r="BM136" i="18"/>
  <c r="BL136" i="18"/>
  <c r="BK136" i="18"/>
  <c r="BJ136" i="18"/>
  <c r="BI136" i="18"/>
  <c r="BH136" i="18"/>
  <c r="BG136" i="18"/>
  <c r="BF136" i="18" a="1"/>
  <c r="BF136" i="18" s="1"/>
  <c r="BE136" i="18" a="1"/>
  <c r="BE136" i="18" s="1"/>
  <c r="BD136" i="18"/>
  <c r="BC136" i="18" a="1"/>
  <c r="BC136" i="18" s="1"/>
  <c r="BB136" i="18"/>
  <c r="BA136" i="18" a="1"/>
  <c r="BA136" i="18" s="1"/>
  <c r="AZ136" i="18"/>
  <c r="AY136" i="18" a="1"/>
  <c r="AY136" i="18" s="1"/>
  <c r="AX136" i="18"/>
  <c r="AW136" i="18" a="1"/>
  <c r="AW136" i="18" s="1"/>
  <c r="AV136" i="18"/>
  <c r="AU136" i="18" a="1"/>
  <c r="AU136" i="18" s="1"/>
  <c r="AT136" i="18"/>
  <c r="AS136" i="18" a="1"/>
  <c r="AS136" i="18" s="1"/>
  <c r="AR136" i="18" a="1"/>
  <c r="AR136" i="18" s="1"/>
  <c r="AQ136" i="18"/>
  <c r="AP136" i="18"/>
  <c r="AO136" i="18" a="1"/>
  <c r="AO136" i="18" s="1"/>
  <c r="AN136" i="18" a="1"/>
  <c r="AN136" i="18" s="1"/>
  <c r="AM136" i="18" a="1"/>
  <c r="AM136" i="18" s="1"/>
  <c r="AL136" i="18" a="1"/>
  <c r="AL136" i="18" s="1"/>
  <c r="AK136" i="18"/>
  <c r="AJ136" i="18" a="1"/>
  <c r="AJ136" i="18" s="1"/>
  <c r="AI136" i="18" a="1"/>
  <c r="AI136" i="18" s="1"/>
  <c r="AH136" i="18"/>
  <c r="AG136" i="18" a="1"/>
  <c r="AG136" i="18" s="1"/>
  <c r="AF136" i="18"/>
  <c r="AE136" i="18" a="1"/>
  <c r="AE136" i="18" s="1"/>
  <c r="AD136" i="18" a="1"/>
  <c r="AD136" i="18" s="1"/>
  <c r="AC136" i="18" a="1"/>
  <c r="AC136" i="18" s="1"/>
  <c r="AB136" i="18"/>
  <c r="AA136" i="18" a="1"/>
  <c r="AA136" i="18" s="1"/>
  <c r="Z136" i="18"/>
  <c r="Y136" i="18" a="1"/>
  <c r="Y136" i="18" s="1"/>
  <c r="X136" i="18"/>
  <c r="W136" i="18"/>
  <c r="V136" i="18" a="1"/>
  <c r="V136" i="18" s="1"/>
  <c r="U136" i="18" a="1"/>
  <c r="U136" i="18" s="1"/>
  <c r="T136" i="18" a="1"/>
  <c r="T136" i="18" s="1"/>
  <c r="S136" i="18" a="1"/>
  <c r="S136" i="18" s="1"/>
  <c r="M136" i="18"/>
  <c r="N136" i="18" s="1"/>
  <c r="O136" i="18" s="1"/>
  <c r="P136" i="18" s="1"/>
  <c r="Q136" i="18" s="1"/>
  <c r="R136" i="18" s="1"/>
  <c r="L136" i="18"/>
  <c r="K136" i="18"/>
  <c r="J136" i="18"/>
  <c r="I136" i="18"/>
  <c r="H136" i="18"/>
  <c r="G136" i="18"/>
  <c r="F136" i="18"/>
  <c r="C136" i="18"/>
  <c r="BY135" i="18"/>
  <c r="BX135" i="18"/>
  <c r="BW135" i="18"/>
  <c r="BV135" i="18"/>
  <c r="BU135" i="18"/>
  <c r="BT135" i="18"/>
  <c r="BS135" i="18"/>
  <c r="BR135" i="18"/>
  <c r="BQ135" i="18"/>
  <c r="BP135" i="18"/>
  <c r="BO135" i="18"/>
  <c r="BN135" i="18"/>
  <c r="BM135" i="18"/>
  <c r="BL135" i="18"/>
  <c r="BK135" i="18"/>
  <c r="BJ135" i="18"/>
  <c r="BI135" i="18"/>
  <c r="BH135" i="18"/>
  <c r="BG135" i="18"/>
  <c r="BF135" i="18" a="1"/>
  <c r="BF135" i="18" s="1"/>
  <c r="BE135" i="18" a="1"/>
  <c r="BE135" i="18" s="1"/>
  <c r="BD135" i="18"/>
  <c r="BC135" i="18" a="1"/>
  <c r="BC135" i="18" s="1"/>
  <c r="BB135" i="18"/>
  <c r="BA135" i="18" a="1"/>
  <c r="BA135" i="18" s="1"/>
  <c r="AZ135" i="18"/>
  <c r="AY135" i="18" a="1"/>
  <c r="AY135" i="18" s="1"/>
  <c r="AX135" i="18"/>
  <c r="AW135" i="18" a="1"/>
  <c r="AW135" i="18" s="1"/>
  <c r="AV135" i="18"/>
  <c r="AU135" i="18" a="1"/>
  <c r="AU135" i="18" s="1"/>
  <c r="AT135" i="18"/>
  <c r="AS135" i="18" a="1"/>
  <c r="AS135" i="18" s="1"/>
  <c r="AR135" i="18" a="1"/>
  <c r="AR135" i="18" s="1"/>
  <c r="AQ135" i="18"/>
  <c r="AP135" i="18"/>
  <c r="AO135" i="18" a="1"/>
  <c r="AO135" i="18" s="1"/>
  <c r="AN135" i="18" a="1"/>
  <c r="AN135" i="18" s="1"/>
  <c r="AM135" i="18" a="1"/>
  <c r="AM135" i="18" s="1"/>
  <c r="AL135" i="18" a="1"/>
  <c r="AL135" i="18" s="1"/>
  <c r="AK135" i="18"/>
  <c r="AJ135" i="18" a="1"/>
  <c r="AJ135" i="18" s="1"/>
  <c r="AI135" i="18" a="1"/>
  <c r="AI135" i="18" s="1"/>
  <c r="AH135" i="18"/>
  <c r="AG135" i="18" a="1"/>
  <c r="AG135" i="18" s="1"/>
  <c r="AF135" i="18"/>
  <c r="AE135" i="18" a="1"/>
  <c r="AE135" i="18" s="1"/>
  <c r="AD135" i="18" a="1"/>
  <c r="AD135" i="18" s="1"/>
  <c r="AC135" i="18" a="1"/>
  <c r="AC135" i="18" s="1"/>
  <c r="AB135" i="18"/>
  <c r="AA135" i="18" a="1"/>
  <c r="AA135" i="18" s="1"/>
  <c r="Z135" i="18"/>
  <c r="Y135" i="18" a="1"/>
  <c r="Y135" i="18" s="1"/>
  <c r="X135" i="18"/>
  <c r="W135" i="18"/>
  <c r="V135" i="18" a="1"/>
  <c r="V135" i="18" s="1"/>
  <c r="U135" i="18" a="1"/>
  <c r="U135" i="18" s="1"/>
  <c r="T135" i="18" a="1"/>
  <c r="T135" i="18" s="1"/>
  <c r="S135" i="18" a="1"/>
  <c r="S135" i="18" s="1"/>
  <c r="M135" i="18"/>
  <c r="N135" i="18" s="1"/>
  <c r="O135" i="18" s="1"/>
  <c r="P135" i="18" s="1"/>
  <c r="Q135" i="18" s="1"/>
  <c r="R135" i="18" s="1"/>
  <c r="L135" i="18"/>
  <c r="K135" i="18"/>
  <c r="J135" i="18"/>
  <c r="I135" i="18"/>
  <c r="H135" i="18"/>
  <c r="G135" i="18"/>
  <c r="F135" i="18"/>
  <c r="C135" i="18"/>
  <c r="BY134" i="18"/>
  <c r="BX134" i="18"/>
  <c r="BW134" i="18"/>
  <c r="BV134" i="18"/>
  <c r="BU134" i="18"/>
  <c r="BT134" i="18"/>
  <c r="BS134" i="18"/>
  <c r="BR134" i="18"/>
  <c r="BQ134" i="18"/>
  <c r="BP134" i="18"/>
  <c r="BO134" i="18"/>
  <c r="BN134" i="18"/>
  <c r="BM134" i="18"/>
  <c r="BL134" i="18"/>
  <c r="BK134" i="18"/>
  <c r="BJ134" i="18"/>
  <c r="BI134" i="18"/>
  <c r="BH134" i="18"/>
  <c r="BG134" i="18"/>
  <c r="BF134" i="18" a="1"/>
  <c r="BF134" i="18" s="1"/>
  <c r="BE134" i="18" a="1"/>
  <c r="BE134" i="18" s="1"/>
  <c r="BD134" i="18"/>
  <c r="BC134" i="18" a="1"/>
  <c r="BC134" i="18" s="1"/>
  <c r="BB134" i="18"/>
  <c r="BA134" i="18" a="1"/>
  <c r="BA134" i="18" s="1"/>
  <c r="AZ134" i="18"/>
  <c r="AY134" i="18" a="1"/>
  <c r="AY134" i="18" s="1"/>
  <c r="AX134" i="18"/>
  <c r="AW134" i="18" a="1"/>
  <c r="AW134" i="18" s="1"/>
  <c r="AV134" i="18"/>
  <c r="AU134" i="18" a="1"/>
  <c r="AU134" i="18" s="1"/>
  <c r="AT134" i="18"/>
  <c r="AS134" i="18" a="1"/>
  <c r="AS134" i="18" s="1"/>
  <c r="AR134" i="18" a="1"/>
  <c r="AR134" i="18" s="1"/>
  <c r="AQ134" i="18"/>
  <c r="AP134" i="18"/>
  <c r="AO134" i="18" a="1"/>
  <c r="AO134" i="18" s="1"/>
  <c r="AN134" i="18" a="1"/>
  <c r="AN134" i="18" s="1"/>
  <c r="AM134" i="18" a="1"/>
  <c r="AM134" i="18" s="1"/>
  <c r="AL134" i="18" a="1"/>
  <c r="AL134" i="18" s="1"/>
  <c r="AK134" i="18"/>
  <c r="AJ134" i="18" a="1"/>
  <c r="AJ134" i="18" s="1"/>
  <c r="AI134" i="18" a="1"/>
  <c r="AI134" i="18" s="1"/>
  <c r="AH134" i="18"/>
  <c r="AG134" i="18" a="1"/>
  <c r="AG134" i="18" s="1"/>
  <c r="AF134" i="18"/>
  <c r="AE134" i="18" a="1"/>
  <c r="AE134" i="18" s="1"/>
  <c r="AD134" i="18" a="1"/>
  <c r="AD134" i="18" s="1"/>
  <c r="AC134" i="18" a="1"/>
  <c r="AC134" i="18" s="1"/>
  <c r="AB134" i="18"/>
  <c r="AA134" i="18" a="1"/>
  <c r="AA134" i="18" s="1"/>
  <c r="Z134" i="18"/>
  <c r="Y134" i="18" a="1"/>
  <c r="Y134" i="18" s="1"/>
  <c r="X134" i="18"/>
  <c r="W134" i="18"/>
  <c r="V134" i="18" a="1"/>
  <c r="V134" i="18" s="1"/>
  <c r="U134" i="18" a="1"/>
  <c r="U134" i="18" s="1"/>
  <c r="T134" i="18" a="1"/>
  <c r="T134" i="18" s="1"/>
  <c r="S134" i="18" a="1"/>
  <c r="S134" i="18" s="1"/>
  <c r="M134" i="18"/>
  <c r="N134" i="18" s="1"/>
  <c r="O134" i="18" s="1"/>
  <c r="P134" i="18" s="1"/>
  <c r="Q134" i="18" s="1"/>
  <c r="R134" i="18" s="1"/>
  <c r="L134" i="18"/>
  <c r="K134" i="18"/>
  <c r="J134" i="18"/>
  <c r="I134" i="18"/>
  <c r="H134" i="18"/>
  <c r="G134" i="18"/>
  <c r="F134" i="18"/>
  <c r="C134" i="18"/>
  <c r="BY133" i="18"/>
  <c r="BX133" i="18"/>
  <c r="BW133" i="18"/>
  <c r="BV133" i="18"/>
  <c r="BU133" i="18"/>
  <c r="BT133" i="18"/>
  <c r="BS133" i="18"/>
  <c r="BR133" i="18"/>
  <c r="BQ133" i="18"/>
  <c r="BP133" i="18"/>
  <c r="BO133" i="18"/>
  <c r="BN133" i="18"/>
  <c r="BM133" i="18"/>
  <c r="BL133" i="18"/>
  <c r="BK133" i="18"/>
  <c r="BJ133" i="18"/>
  <c r="BI133" i="18"/>
  <c r="BH133" i="18"/>
  <c r="BG133" i="18"/>
  <c r="BF133" i="18" a="1"/>
  <c r="BF133" i="18" s="1"/>
  <c r="BE133" i="18" a="1"/>
  <c r="BE133" i="18" s="1"/>
  <c r="BD133" i="18"/>
  <c r="BC133" i="18" a="1"/>
  <c r="BC133" i="18" s="1"/>
  <c r="BB133" i="18"/>
  <c r="BA133" i="18" a="1"/>
  <c r="BA133" i="18" s="1"/>
  <c r="AZ133" i="18"/>
  <c r="AY133" i="18" a="1"/>
  <c r="AY133" i="18" s="1"/>
  <c r="AX133" i="18"/>
  <c r="AW133" i="18" a="1"/>
  <c r="AW133" i="18" s="1"/>
  <c r="AV133" i="18"/>
  <c r="AU133" i="18" a="1"/>
  <c r="AU133" i="18" s="1"/>
  <c r="AT133" i="18"/>
  <c r="AS133" i="18" a="1"/>
  <c r="AS133" i="18" s="1"/>
  <c r="AR133" i="18" a="1"/>
  <c r="AR133" i="18" s="1"/>
  <c r="AQ133" i="18"/>
  <c r="AP133" i="18"/>
  <c r="AO133" i="18" a="1"/>
  <c r="AO133" i="18" s="1"/>
  <c r="AN133" i="18" a="1"/>
  <c r="AN133" i="18" s="1"/>
  <c r="AM133" i="18" a="1"/>
  <c r="AM133" i="18" s="1"/>
  <c r="AL133" i="18" a="1"/>
  <c r="AL133" i="18" s="1"/>
  <c r="AK133" i="18"/>
  <c r="AJ133" i="18" a="1"/>
  <c r="AJ133" i="18" s="1"/>
  <c r="AI133" i="18" a="1"/>
  <c r="AI133" i="18" s="1"/>
  <c r="AH133" i="18"/>
  <c r="AG133" i="18" a="1"/>
  <c r="AG133" i="18" s="1"/>
  <c r="AF133" i="18"/>
  <c r="AE133" i="18" a="1"/>
  <c r="AE133" i="18" s="1"/>
  <c r="AD133" i="18" a="1"/>
  <c r="AD133" i="18" s="1"/>
  <c r="AC133" i="18" a="1"/>
  <c r="AC133" i="18" s="1"/>
  <c r="AB133" i="18"/>
  <c r="AA133" i="18" a="1"/>
  <c r="AA133" i="18" s="1"/>
  <c r="Z133" i="18"/>
  <c r="Y133" i="18" a="1"/>
  <c r="Y133" i="18" s="1"/>
  <c r="X133" i="18"/>
  <c r="W133" i="18"/>
  <c r="V133" i="18" a="1"/>
  <c r="V133" i="18" s="1"/>
  <c r="U133" i="18" a="1"/>
  <c r="U133" i="18" s="1"/>
  <c r="T133" i="18" a="1"/>
  <c r="T133" i="18" s="1"/>
  <c r="S133" i="18" a="1"/>
  <c r="S133" i="18" s="1"/>
  <c r="M133" i="18"/>
  <c r="N133" i="18" s="1"/>
  <c r="O133" i="18" s="1"/>
  <c r="P133" i="18" s="1"/>
  <c r="Q133" i="18" s="1"/>
  <c r="R133" i="18" s="1"/>
  <c r="L133" i="18"/>
  <c r="K133" i="18"/>
  <c r="J133" i="18"/>
  <c r="I133" i="18"/>
  <c r="H133" i="18"/>
  <c r="G133" i="18"/>
  <c r="F133" i="18"/>
  <c r="C133" i="18"/>
  <c r="BY132" i="18"/>
  <c r="BX132" i="18"/>
  <c r="BW132" i="18"/>
  <c r="BV132" i="18"/>
  <c r="BU132" i="18"/>
  <c r="BT132" i="18"/>
  <c r="BS132" i="18"/>
  <c r="BR132" i="18"/>
  <c r="BQ132" i="18"/>
  <c r="BP132" i="18"/>
  <c r="BO132" i="18"/>
  <c r="BN132" i="18"/>
  <c r="BM132" i="18"/>
  <c r="BL132" i="18"/>
  <c r="BK132" i="18"/>
  <c r="BJ132" i="18"/>
  <c r="BI132" i="18"/>
  <c r="BH132" i="18"/>
  <c r="BG132" i="18"/>
  <c r="BF132" i="18" a="1"/>
  <c r="BF132" i="18" s="1"/>
  <c r="BE132" i="18" a="1"/>
  <c r="BE132" i="18" s="1"/>
  <c r="BD132" i="18"/>
  <c r="BC132" i="18" a="1"/>
  <c r="BC132" i="18" s="1"/>
  <c r="BB132" i="18"/>
  <c r="BA132" i="18" a="1"/>
  <c r="BA132" i="18" s="1"/>
  <c r="AZ132" i="18"/>
  <c r="AY132" i="18" a="1"/>
  <c r="AY132" i="18" s="1"/>
  <c r="AX132" i="18"/>
  <c r="AW132" i="18" a="1"/>
  <c r="AW132" i="18" s="1"/>
  <c r="AV132" i="18"/>
  <c r="AU132" i="18" a="1"/>
  <c r="AU132" i="18" s="1"/>
  <c r="AT132" i="18"/>
  <c r="AS132" i="18" a="1"/>
  <c r="AS132" i="18" s="1"/>
  <c r="AR132" i="18" a="1"/>
  <c r="AR132" i="18" s="1"/>
  <c r="AQ132" i="18"/>
  <c r="AP132" i="18"/>
  <c r="AO132" i="18" a="1"/>
  <c r="AO132" i="18" s="1"/>
  <c r="AN132" i="18" a="1"/>
  <c r="AN132" i="18" s="1"/>
  <c r="AM132" i="18" a="1"/>
  <c r="AM132" i="18" s="1"/>
  <c r="AL132" i="18" a="1"/>
  <c r="AL132" i="18" s="1"/>
  <c r="AK132" i="18"/>
  <c r="AJ132" i="18" a="1"/>
  <c r="AJ132" i="18" s="1"/>
  <c r="AI132" i="18" a="1"/>
  <c r="AI132" i="18" s="1"/>
  <c r="AH132" i="18"/>
  <c r="AG132" i="18" a="1"/>
  <c r="AG132" i="18" s="1"/>
  <c r="AF132" i="18"/>
  <c r="AE132" i="18" a="1"/>
  <c r="AE132" i="18" s="1"/>
  <c r="AD132" i="18" a="1"/>
  <c r="AD132" i="18" s="1"/>
  <c r="AC132" i="18" a="1"/>
  <c r="AC132" i="18" s="1"/>
  <c r="AB132" i="18"/>
  <c r="AA132" i="18" a="1"/>
  <c r="AA132" i="18" s="1"/>
  <c r="Z132" i="18"/>
  <c r="Y132" i="18" a="1"/>
  <c r="Y132" i="18" s="1"/>
  <c r="X132" i="18"/>
  <c r="W132" i="18"/>
  <c r="V132" i="18" a="1"/>
  <c r="V132" i="18" s="1"/>
  <c r="U132" i="18" a="1"/>
  <c r="U132" i="18" s="1"/>
  <c r="T132" i="18" a="1"/>
  <c r="T132" i="18" s="1"/>
  <c r="S132" i="18" a="1"/>
  <c r="S132" i="18" s="1"/>
  <c r="M132" i="18"/>
  <c r="N132" i="18" s="1"/>
  <c r="O132" i="18" s="1"/>
  <c r="P132" i="18" s="1"/>
  <c r="Q132" i="18" s="1"/>
  <c r="R132" i="18" s="1"/>
  <c r="L132" i="18"/>
  <c r="K132" i="18"/>
  <c r="J132" i="18"/>
  <c r="I132" i="18"/>
  <c r="H132" i="18"/>
  <c r="G132" i="18"/>
  <c r="F132" i="18"/>
  <c r="C132" i="18"/>
  <c r="BY131" i="18"/>
  <c r="BX131" i="18"/>
  <c r="BW131" i="18"/>
  <c r="BV131" i="18"/>
  <c r="BU131" i="18"/>
  <c r="BT131" i="18"/>
  <c r="BS131" i="18"/>
  <c r="BR131" i="18"/>
  <c r="BQ131" i="18"/>
  <c r="BP131" i="18"/>
  <c r="BO131" i="18"/>
  <c r="BN131" i="18"/>
  <c r="BM131" i="18"/>
  <c r="BL131" i="18"/>
  <c r="BK131" i="18"/>
  <c r="BJ131" i="18"/>
  <c r="BI131" i="18"/>
  <c r="BH131" i="18"/>
  <c r="BG131" i="18"/>
  <c r="BF131" i="18" a="1"/>
  <c r="BF131" i="18" s="1"/>
  <c r="BE131" i="18" a="1"/>
  <c r="BE131" i="18" s="1"/>
  <c r="BD131" i="18"/>
  <c r="BC131" i="18" a="1"/>
  <c r="BC131" i="18" s="1"/>
  <c r="BB131" i="18"/>
  <c r="BA131" i="18" a="1"/>
  <c r="BA131" i="18" s="1"/>
  <c r="AZ131" i="18"/>
  <c r="AY131" i="18" a="1"/>
  <c r="AY131" i="18" s="1"/>
  <c r="AX131" i="18"/>
  <c r="AW131" i="18" a="1"/>
  <c r="AW131" i="18" s="1"/>
  <c r="AV131" i="18"/>
  <c r="AU131" i="18" a="1"/>
  <c r="AU131" i="18" s="1"/>
  <c r="AT131" i="18"/>
  <c r="AS131" i="18" a="1"/>
  <c r="AS131" i="18" s="1"/>
  <c r="AR131" i="18" a="1"/>
  <c r="AR131" i="18" s="1"/>
  <c r="AQ131" i="18"/>
  <c r="AP131" i="18"/>
  <c r="AO131" i="18" a="1"/>
  <c r="AO131" i="18" s="1"/>
  <c r="AN131" i="18" a="1"/>
  <c r="AN131" i="18" s="1"/>
  <c r="AM131" i="18" a="1"/>
  <c r="AM131" i="18" s="1"/>
  <c r="AL131" i="18" a="1"/>
  <c r="AL131" i="18" s="1"/>
  <c r="AK131" i="18"/>
  <c r="AJ131" i="18" a="1"/>
  <c r="AJ131" i="18" s="1"/>
  <c r="AI131" i="18" a="1"/>
  <c r="AI131" i="18" s="1"/>
  <c r="AH131" i="18"/>
  <c r="AG131" i="18" a="1"/>
  <c r="AG131" i="18" s="1"/>
  <c r="AF131" i="18"/>
  <c r="AE131" i="18" a="1"/>
  <c r="AE131" i="18" s="1"/>
  <c r="AD131" i="18" a="1"/>
  <c r="AD131" i="18" s="1"/>
  <c r="AC131" i="18" a="1"/>
  <c r="AC131" i="18" s="1"/>
  <c r="AB131" i="18"/>
  <c r="AA131" i="18" a="1"/>
  <c r="AA131" i="18" s="1"/>
  <c r="Z131" i="18"/>
  <c r="Y131" i="18" a="1"/>
  <c r="Y131" i="18" s="1"/>
  <c r="X131" i="18"/>
  <c r="W131" i="18"/>
  <c r="V131" i="18" a="1"/>
  <c r="V131" i="18" s="1"/>
  <c r="U131" i="18" a="1"/>
  <c r="U131" i="18" s="1"/>
  <c r="T131" i="18" a="1"/>
  <c r="T131" i="18" s="1"/>
  <c r="S131" i="18" a="1"/>
  <c r="S131" i="18" s="1"/>
  <c r="M131" i="18"/>
  <c r="N131" i="18" s="1"/>
  <c r="O131" i="18" s="1"/>
  <c r="P131" i="18" s="1"/>
  <c r="Q131" i="18" s="1"/>
  <c r="R131" i="18" s="1"/>
  <c r="L131" i="18"/>
  <c r="K131" i="18"/>
  <c r="J131" i="18"/>
  <c r="I131" i="18"/>
  <c r="H131" i="18"/>
  <c r="G131" i="18"/>
  <c r="F131" i="18"/>
  <c r="C131" i="18"/>
  <c r="BY130" i="18"/>
  <c r="BX130" i="18"/>
  <c r="BW130" i="18"/>
  <c r="BV130" i="18"/>
  <c r="BU130" i="18"/>
  <c r="BT130" i="18"/>
  <c r="BS130" i="18"/>
  <c r="BR130" i="18"/>
  <c r="BQ130" i="18"/>
  <c r="BP130" i="18"/>
  <c r="BO130" i="18"/>
  <c r="BN130" i="18"/>
  <c r="BM130" i="18"/>
  <c r="BL130" i="18"/>
  <c r="BK130" i="18"/>
  <c r="BJ130" i="18"/>
  <c r="BI130" i="18"/>
  <c r="BH130" i="18"/>
  <c r="BG130" i="18"/>
  <c r="BF130" i="18" a="1"/>
  <c r="BF130" i="18" s="1"/>
  <c r="BE130" i="18" a="1"/>
  <c r="BE130" i="18" s="1"/>
  <c r="BD130" i="18"/>
  <c r="BC130" i="18" a="1"/>
  <c r="BC130" i="18" s="1"/>
  <c r="BB130" i="18"/>
  <c r="BA130" i="18" a="1"/>
  <c r="BA130" i="18" s="1"/>
  <c r="AZ130" i="18"/>
  <c r="AY130" i="18" a="1"/>
  <c r="AY130" i="18" s="1"/>
  <c r="AX130" i="18"/>
  <c r="AW130" i="18" a="1"/>
  <c r="AW130" i="18" s="1"/>
  <c r="AV130" i="18"/>
  <c r="AU130" i="18" a="1"/>
  <c r="AU130" i="18" s="1"/>
  <c r="AT130" i="18"/>
  <c r="AS130" i="18" a="1"/>
  <c r="AS130" i="18" s="1"/>
  <c r="AR130" i="18" a="1"/>
  <c r="AR130" i="18" s="1"/>
  <c r="AQ130" i="18"/>
  <c r="AP130" i="18"/>
  <c r="AO130" i="18" a="1"/>
  <c r="AO130" i="18" s="1"/>
  <c r="AN130" i="18" a="1"/>
  <c r="AN130" i="18" s="1"/>
  <c r="AM130" i="18" a="1"/>
  <c r="AM130" i="18" s="1"/>
  <c r="AL130" i="18" a="1"/>
  <c r="AL130" i="18" s="1"/>
  <c r="AK130" i="18"/>
  <c r="AJ130" i="18" a="1"/>
  <c r="AJ130" i="18" s="1"/>
  <c r="AI130" i="18" a="1"/>
  <c r="AI130" i="18" s="1"/>
  <c r="AH130" i="18"/>
  <c r="AG130" i="18" a="1"/>
  <c r="AG130" i="18" s="1"/>
  <c r="AF130" i="18"/>
  <c r="AE130" i="18" a="1"/>
  <c r="AE130" i="18" s="1"/>
  <c r="AD130" i="18" a="1"/>
  <c r="AD130" i="18" s="1"/>
  <c r="AC130" i="18" a="1"/>
  <c r="AC130" i="18" s="1"/>
  <c r="AB130" i="18"/>
  <c r="AA130" i="18" a="1"/>
  <c r="AA130" i="18" s="1"/>
  <c r="Z130" i="18"/>
  <c r="Y130" i="18" a="1"/>
  <c r="Y130" i="18" s="1"/>
  <c r="X130" i="18"/>
  <c r="W130" i="18"/>
  <c r="V130" i="18" a="1"/>
  <c r="V130" i="18" s="1"/>
  <c r="U130" i="18" a="1"/>
  <c r="U130" i="18" s="1"/>
  <c r="T130" i="18" a="1"/>
  <c r="T130" i="18" s="1"/>
  <c r="S130" i="18" a="1"/>
  <c r="S130" i="18" s="1"/>
  <c r="M130" i="18"/>
  <c r="N130" i="18" s="1"/>
  <c r="O130" i="18" s="1"/>
  <c r="P130" i="18" s="1"/>
  <c r="Q130" i="18" s="1"/>
  <c r="R130" i="18" s="1"/>
  <c r="L130" i="18"/>
  <c r="K130" i="18"/>
  <c r="J130" i="18"/>
  <c r="I130" i="18"/>
  <c r="H130" i="18"/>
  <c r="G130" i="18"/>
  <c r="F130" i="18"/>
  <c r="C130" i="18"/>
  <c r="BY129" i="18"/>
  <c r="BX129" i="18"/>
  <c r="BW129" i="18"/>
  <c r="BV129" i="18"/>
  <c r="BU129" i="18"/>
  <c r="BT129" i="18"/>
  <c r="BS129" i="18"/>
  <c r="BR129" i="18"/>
  <c r="BQ129" i="18"/>
  <c r="BP129" i="18"/>
  <c r="BO129" i="18"/>
  <c r="BN129" i="18"/>
  <c r="BM129" i="18"/>
  <c r="BL129" i="18"/>
  <c r="BK129" i="18"/>
  <c r="BJ129" i="18"/>
  <c r="BI129" i="18"/>
  <c r="BH129" i="18"/>
  <c r="BG129" i="18"/>
  <c r="BF129" i="18" a="1"/>
  <c r="BF129" i="18" s="1"/>
  <c r="BE129" i="18" a="1"/>
  <c r="BE129" i="18" s="1"/>
  <c r="BD129" i="18"/>
  <c r="BC129" i="18" a="1"/>
  <c r="BC129" i="18" s="1"/>
  <c r="BB129" i="18"/>
  <c r="BA129" i="18" a="1"/>
  <c r="BA129" i="18" s="1"/>
  <c r="AZ129" i="18"/>
  <c r="AY129" i="18" a="1"/>
  <c r="AY129" i="18" s="1"/>
  <c r="AX129" i="18"/>
  <c r="AW129" i="18" a="1"/>
  <c r="AW129" i="18" s="1"/>
  <c r="AV129" i="18"/>
  <c r="AU129" i="18" a="1"/>
  <c r="AU129" i="18" s="1"/>
  <c r="AT129" i="18"/>
  <c r="AS129" i="18" a="1"/>
  <c r="AS129" i="18" s="1"/>
  <c r="AR129" i="18" a="1"/>
  <c r="AR129" i="18" s="1"/>
  <c r="AQ129" i="18"/>
  <c r="AP129" i="18"/>
  <c r="AO129" i="18" a="1"/>
  <c r="AO129" i="18" s="1"/>
  <c r="AN129" i="18" a="1"/>
  <c r="AN129" i="18" s="1"/>
  <c r="AM129" i="18" a="1"/>
  <c r="AM129" i="18" s="1"/>
  <c r="AL129" i="18" a="1"/>
  <c r="AL129" i="18" s="1"/>
  <c r="AK129" i="18"/>
  <c r="AJ129" i="18" a="1"/>
  <c r="AJ129" i="18" s="1"/>
  <c r="AI129" i="18" a="1"/>
  <c r="AI129" i="18" s="1"/>
  <c r="AH129" i="18"/>
  <c r="AG129" i="18" a="1"/>
  <c r="AG129" i="18" s="1"/>
  <c r="AF129" i="18"/>
  <c r="AE129" i="18" a="1"/>
  <c r="AE129" i="18" s="1"/>
  <c r="AD129" i="18" a="1"/>
  <c r="AD129" i="18" s="1"/>
  <c r="AC129" i="18" a="1"/>
  <c r="AC129" i="18" s="1"/>
  <c r="AB129" i="18"/>
  <c r="AA129" i="18" a="1"/>
  <c r="AA129" i="18" s="1"/>
  <c r="Z129" i="18"/>
  <c r="Y129" i="18" a="1"/>
  <c r="Y129" i="18" s="1"/>
  <c r="X129" i="18"/>
  <c r="W129" i="18"/>
  <c r="V129" i="18" a="1"/>
  <c r="V129" i="18" s="1"/>
  <c r="U129" i="18" a="1"/>
  <c r="U129" i="18" s="1"/>
  <c r="T129" i="18" a="1"/>
  <c r="T129" i="18" s="1"/>
  <c r="S129" i="18" a="1"/>
  <c r="S129" i="18" s="1"/>
  <c r="M129" i="18"/>
  <c r="N129" i="18" s="1"/>
  <c r="O129" i="18" s="1"/>
  <c r="P129" i="18" s="1"/>
  <c r="Q129" i="18" s="1"/>
  <c r="R129" i="18" s="1"/>
  <c r="L129" i="18"/>
  <c r="K129" i="18"/>
  <c r="J129" i="18"/>
  <c r="I129" i="18"/>
  <c r="H129" i="18"/>
  <c r="G129" i="18"/>
  <c r="F129" i="18"/>
  <c r="C129" i="18"/>
  <c r="BY128" i="18"/>
  <c r="BX128" i="18"/>
  <c r="BW128" i="18"/>
  <c r="BV128" i="18"/>
  <c r="BU128" i="18"/>
  <c r="BT128" i="18"/>
  <c r="BS128" i="18"/>
  <c r="BR128" i="18"/>
  <c r="BQ128" i="18"/>
  <c r="BP128" i="18"/>
  <c r="BO128" i="18"/>
  <c r="BN128" i="18"/>
  <c r="BM128" i="18"/>
  <c r="BL128" i="18"/>
  <c r="BK128" i="18"/>
  <c r="BJ128" i="18"/>
  <c r="BI128" i="18"/>
  <c r="BH128" i="18"/>
  <c r="BG128" i="18"/>
  <c r="BF128" i="18" a="1"/>
  <c r="BF128" i="18" s="1"/>
  <c r="BE128" i="18" a="1"/>
  <c r="BE128" i="18" s="1"/>
  <c r="BD128" i="18"/>
  <c r="BC128" i="18" a="1"/>
  <c r="BC128" i="18" s="1"/>
  <c r="BB128" i="18"/>
  <c r="BA128" i="18" a="1"/>
  <c r="BA128" i="18" s="1"/>
  <c r="AZ128" i="18"/>
  <c r="AY128" i="18" a="1"/>
  <c r="AY128" i="18" s="1"/>
  <c r="AX128" i="18"/>
  <c r="AW128" i="18" a="1"/>
  <c r="AW128" i="18" s="1"/>
  <c r="AV128" i="18"/>
  <c r="AU128" i="18" a="1"/>
  <c r="AU128" i="18" s="1"/>
  <c r="AT128" i="18"/>
  <c r="AS128" i="18" a="1"/>
  <c r="AS128" i="18" s="1"/>
  <c r="AR128" i="18" a="1"/>
  <c r="AR128" i="18" s="1"/>
  <c r="AQ128" i="18"/>
  <c r="AP128" i="18"/>
  <c r="AO128" i="18" a="1"/>
  <c r="AO128" i="18" s="1"/>
  <c r="AN128" i="18" a="1"/>
  <c r="AN128" i="18" s="1"/>
  <c r="AM128" i="18" a="1"/>
  <c r="AM128" i="18" s="1"/>
  <c r="AL128" i="18" a="1"/>
  <c r="AL128" i="18" s="1"/>
  <c r="AK128" i="18"/>
  <c r="AJ128" i="18" a="1"/>
  <c r="AJ128" i="18" s="1"/>
  <c r="AI128" i="18" a="1"/>
  <c r="AI128" i="18" s="1"/>
  <c r="AH128" i="18"/>
  <c r="AG128" i="18" a="1"/>
  <c r="AG128" i="18" s="1"/>
  <c r="AF128" i="18"/>
  <c r="AE128" i="18" a="1"/>
  <c r="AE128" i="18" s="1"/>
  <c r="AD128" i="18" a="1"/>
  <c r="AD128" i="18" s="1"/>
  <c r="AC128" i="18" a="1"/>
  <c r="AC128" i="18" s="1"/>
  <c r="AB128" i="18"/>
  <c r="AA128" i="18" a="1"/>
  <c r="AA128" i="18" s="1"/>
  <c r="Z128" i="18"/>
  <c r="Y128" i="18" a="1"/>
  <c r="Y128" i="18" s="1"/>
  <c r="X128" i="18"/>
  <c r="W128" i="18"/>
  <c r="V128" i="18" a="1"/>
  <c r="V128" i="18" s="1"/>
  <c r="U128" i="18" a="1"/>
  <c r="U128" i="18" s="1"/>
  <c r="T128" i="18" a="1"/>
  <c r="T128" i="18" s="1"/>
  <c r="S128" i="18" a="1"/>
  <c r="S128" i="18" s="1"/>
  <c r="M128" i="18"/>
  <c r="N128" i="18" s="1"/>
  <c r="O128" i="18" s="1"/>
  <c r="P128" i="18" s="1"/>
  <c r="Q128" i="18" s="1"/>
  <c r="R128" i="18" s="1"/>
  <c r="L128" i="18"/>
  <c r="K128" i="18"/>
  <c r="J128" i="18"/>
  <c r="I128" i="18"/>
  <c r="H128" i="18"/>
  <c r="G128" i="18"/>
  <c r="F128" i="18"/>
  <c r="C128" i="18"/>
  <c r="BY127" i="18"/>
  <c r="BX127" i="18"/>
  <c r="BW127" i="18"/>
  <c r="BV127" i="18"/>
  <c r="BU127" i="18"/>
  <c r="BT127" i="18"/>
  <c r="BS127" i="18"/>
  <c r="BR127" i="18"/>
  <c r="BQ127" i="18"/>
  <c r="BP127" i="18"/>
  <c r="BO127" i="18"/>
  <c r="BN127" i="18"/>
  <c r="BM127" i="18"/>
  <c r="BL127" i="18"/>
  <c r="BK127" i="18"/>
  <c r="BJ127" i="18"/>
  <c r="BI127" i="18"/>
  <c r="BH127" i="18"/>
  <c r="BG127" i="18"/>
  <c r="BF127" i="18" a="1"/>
  <c r="BF127" i="18" s="1"/>
  <c r="BE127" i="18" a="1"/>
  <c r="BE127" i="18" s="1"/>
  <c r="BD127" i="18"/>
  <c r="BC127" i="18" a="1"/>
  <c r="BC127" i="18" s="1"/>
  <c r="BB127" i="18"/>
  <c r="BA127" i="18" a="1"/>
  <c r="BA127" i="18" s="1"/>
  <c r="AZ127" i="18"/>
  <c r="AY127" i="18" a="1"/>
  <c r="AY127" i="18" s="1"/>
  <c r="AX127" i="18"/>
  <c r="AW127" i="18" a="1"/>
  <c r="AW127" i="18" s="1"/>
  <c r="AV127" i="18"/>
  <c r="AU127" i="18" a="1"/>
  <c r="AU127" i="18" s="1"/>
  <c r="AT127" i="18"/>
  <c r="AS127" i="18" a="1"/>
  <c r="AS127" i="18" s="1"/>
  <c r="AR127" i="18" a="1"/>
  <c r="AR127" i="18" s="1"/>
  <c r="AQ127" i="18"/>
  <c r="AP127" i="18"/>
  <c r="AO127" i="18" a="1"/>
  <c r="AO127" i="18" s="1"/>
  <c r="AN127" i="18" a="1"/>
  <c r="AN127" i="18" s="1"/>
  <c r="AM127" i="18" a="1"/>
  <c r="AM127" i="18" s="1"/>
  <c r="AL127" i="18" a="1"/>
  <c r="AL127" i="18" s="1"/>
  <c r="AK127" i="18"/>
  <c r="AJ127" i="18" a="1"/>
  <c r="AJ127" i="18" s="1"/>
  <c r="AI127" i="18" a="1"/>
  <c r="AI127" i="18" s="1"/>
  <c r="AH127" i="18"/>
  <c r="AG127" i="18" a="1"/>
  <c r="AG127" i="18" s="1"/>
  <c r="AF127" i="18"/>
  <c r="AE127" i="18" a="1"/>
  <c r="AE127" i="18" s="1"/>
  <c r="AD127" i="18" a="1"/>
  <c r="AD127" i="18" s="1"/>
  <c r="AC127" i="18" a="1"/>
  <c r="AC127" i="18" s="1"/>
  <c r="AB127" i="18"/>
  <c r="AA127" i="18" a="1"/>
  <c r="AA127" i="18" s="1"/>
  <c r="Z127" i="18"/>
  <c r="Y127" i="18" a="1"/>
  <c r="Y127" i="18" s="1"/>
  <c r="X127" i="18"/>
  <c r="W127" i="18"/>
  <c r="V127" i="18" a="1"/>
  <c r="V127" i="18" s="1"/>
  <c r="U127" i="18" a="1"/>
  <c r="U127" i="18" s="1"/>
  <c r="T127" i="18" a="1"/>
  <c r="T127" i="18" s="1"/>
  <c r="S127" i="18" a="1"/>
  <c r="S127" i="18" s="1"/>
  <c r="M127" i="18"/>
  <c r="N127" i="18" s="1"/>
  <c r="O127" i="18" s="1"/>
  <c r="P127" i="18" s="1"/>
  <c r="Q127" i="18" s="1"/>
  <c r="R127" i="18" s="1"/>
  <c r="L127" i="18"/>
  <c r="K127" i="18"/>
  <c r="J127" i="18"/>
  <c r="I127" i="18"/>
  <c r="H127" i="18"/>
  <c r="G127" i="18"/>
  <c r="F127" i="18"/>
  <c r="C127" i="18"/>
  <c r="BY126" i="18"/>
  <c r="BX126" i="18"/>
  <c r="BW126" i="18"/>
  <c r="BV126" i="18"/>
  <c r="BU126" i="18"/>
  <c r="BT126" i="18"/>
  <c r="BS126" i="18"/>
  <c r="BR126" i="18"/>
  <c r="BQ126" i="18"/>
  <c r="BP126" i="18"/>
  <c r="BO126" i="18"/>
  <c r="BN126" i="18"/>
  <c r="BM126" i="18"/>
  <c r="BL126" i="18"/>
  <c r="BK126" i="18"/>
  <c r="BJ126" i="18"/>
  <c r="BI126" i="18"/>
  <c r="BH126" i="18"/>
  <c r="BG126" i="18"/>
  <c r="BF126" i="18" a="1"/>
  <c r="BF126" i="18" s="1"/>
  <c r="BE126" i="18" a="1"/>
  <c r="BE126" i="18" s="1"/>
  <c r="BD126" i="18"/>
  <c r="BC126" i="18" a="1"/>
  <c r="BC126" i="18" s="1"/>
  <c r="BB126" i="18"/>
  <c r="BA126" i="18" a="1"/>
  <c r="BA126" i="18" s="1"/>
  <c r="AZ126" i="18"/>
  <c r="AY126" i="18" a="1"/>
  <c r="AY126" i="18" s="1"/>
  <c r="AX126" i="18"/>
  <c r="AW126" i="18" a="1"/>
  <c r="AW126" i="18" s="1"/>
  <c r="AV126" i="18"/>
  <c r="AU126" i="18" a="1"/>
  <c r="AU126" i="18" s="1"/>
  <c r="AT126" i="18"/>
  <c r="AS126" i="18" a="1"/>
  <c r="AS126" i="18" s="1"/>
  <c r="AR126" i="18" a="1"/>
  <c r="AR126" i="18" s="1"/>
  <c r="AQ126" i="18"/>
  <c r="AP126" i="18"/>
  <c r="AO126" i="18" a="1"/>
  <c r="AO126" i="18" s="1"/>
  <c r="AN126" i="18" a="1"/>
  <c r="AN126" i="18" s="1"/>
  <c r="AM126" i="18" a="1"/>
  <c r="AM126" i="18" s="1"/>
  <c r="AL126" i="18" a="1"/>
  <c r="AL126" i="18" s="1"/>
  <c r="AK126" i="18"/>
  <c r="AJ126" i="18" a="1"/>
  <c r="AJ126" i="18" s="1"/>
  <c r="AI126" i="18" a="1"/>
  <c r="AI126" i="18" s="1"/>
  <c r="AH126" i="18"/>
  <c r="AG126" i="18" a="1"/>
  <c r="AG126" i="18" s="1"/>
  <c r="AF126" i="18"/>
  <c r="AE126" i="18" a="1"/>
  <c r="AE126" i="18" s="1"/>
  <c r="AD126" i="18" a="1"/>
  <c r="AD126" i="18" s="1"/>
  <c r="AC126" i="18" a="1"/>
  <c r="AC126" i="18" s="1"/>
  <c r="AB126" i="18"/>
  <c r="AA126" i="18" a="1"/>
  <c r="AA126" i="18" s="1"/>
  <c r="Z126" i="18"/>
  <c r="Y126" i="18" a="1"/>
  <c r="Y126" i="18" s="1"/>
  <c r="X126" i="18"/>
  <c r="W126" i="18"/>
  <c r="V126" i="18" a="1"/>
  <c r="V126" i="18" s="1"/>
  <c r="U126" i="18" a="1"/>
  <c r="U126" i="18" s="1"/>
  <c r="T126" i="18" a="1"/>
  <c r="T126" i="18" s="1"/>
  <c r="S126" i="18" a="1"/>
  <c r="S126" i="18" s="1"/>
  <c r="M126" i="18"/>
  <c r="N126" i="18" s="1"/>
  <c r="O126" i="18" s="1"/>
  <c r="P126" i="18" s="1"/>
  <c r="Q126" i="18" s="1"/>
  <c r="R126" i="18" s="1"/>
  <c r="L126" i="18"/>
  <c r="K126" i="18"/>
  <c r="J126" i="18"/>
  <c r="I126" i="18"/>
  <c r="H126" i="18"/>
  <c r="G126" i="18"/>
  <c r="F126" i="18"/>
  <c r="C126" i="18"/>
  <c r="BY125" i="18"/>
  <c r="BX125" i="18"/>
  <c r="BW125" i="18"/>
  <c r="BV125" i="18"/>
  <c r="BU125" i="18"/>
  <c r="BT125" i="18"/>
  <c r="BS125" i="18"/>
  <c r="BR125" i="18"/>
  <c r="BQ125" i="18"/>
  <c r="BP125" i="18"/>
  <c r="BO125" i="18"/>
  <c r="BN125" i="18"/>
  <c r="BM125" i="18"/>
  <c r="BL125" i="18"/>
  <c r="BK125" i="18"/>
  <c r="BJ125" i="18"/>
  <c r="BI125" i="18"/>
  <c r="BH125" i="18"/>
  <c r="BG125" i="18"/>
  <c r="BF125" i="18" a="1"/>
  <c r="BF125" i="18" s="1"/>
  <c r="BE125" i="18" a="1"/>
  <c r="BE125" i="18" s="1"/>
  <c r="BD125" i="18"/>
  <c r="BC125" i="18" a="1"/>
  <c r="BC125" i="18" s="1"/>
  <c r="BB125" i="18"/>
  <c r="BA125" i="18" a="1"/>
  <c r="BA125" i="18" s="1"/>
  <c r="AZ125" i="18"/>
  <c r="AY125" i="18" a="1"/>
  <c r="AY125" i="18" s="1"/>
  <c r="AX125" i="18"/>
  <c r="AW125" i="18" a="1"/>
  <c r="AW125" i="18" s="1"/>
  <c r="AV125" i="18"/>
  <c r="AU125" i="18" a="1"/>
  <c r="AU125" i="18" s="1"/>
  <c r="AT125" i="18"/>
  <c r="AS125" i="18" a="1"/>
  <c r="AS125" i="18" s="1"/>
  <c r="AR125" i="18" a="1"/>
  <c r="AR125" i="18" s="1"/>
  <c r="AQ125" i="18"/>
  <c r="AP125" i="18"/>
  <c r="AO125" i="18" a="1"/>
  <c r="AO125" i="18" s="1"/>
  <c r="AN125" i="18" a="1"/>
  <c r="AN125" i="18" s="1"/>
  <c r="AM125" i="18" a="1"/>
  <c r="AM125" i="18" s="1"/>
  <c r="AL125" i="18" a="1"/>
  <c r="AL125" i="18" s="1"/>
  <c r="AK125" i="18"/>
  <c r="AJ125" i="18" a="1"/>
  <c r="AJ125" i="18" s="1"/>
  <c r="AI125" i="18" a="1"/>
  <c r="AI125" i="18" s="1"/>
  <c r="AH125" i="18"/>
  <c r="AG125" i="18" a="1"/>
  <c r="AG125" i="18" s="1"/>
  <c r="AF125" i="18"/>
  <c r="AE125" i="18" a="1"/>
  <c r="AE125" i="18" s="1"/>
  <c r="AD125" i="18" a="1"/>
  <c r="AD125" i="18" s="1"/>
  <c r="AC125" i="18" a="1"/>
  <c r="AC125" i="18" s="1"/>
  <c r="AB125" i="18"/>
  <c r="AA125" i="18" a="1"/>
  <c r="AA125" i="18" s="1"/>
  <c r="Z125" i="18"/>
  <c r="Y125" i="18" a="1"/>
  <c r="Y125" i="18" s="1"/>
  <c r="X125" i="18"/>
  <c r="W125" i="18"/>
  <c r="V125" i="18" a="1"/>
  <c r="V125" i="18" s="1"/>
  <c r="U125" i="18" a="1"/>
  <c r="U125" i="18" s="1"/>
  <c r="T125" i="18" a="1"/>
  <c r="T125" i="18" s="1"/>
  <c r="S125" i="18" a="1"/>
  <c r="S125" i="18" s="1"/>
  <c r="M125" i="18"/>
  <c r="N125" i="18" s="1"/>
  <c r="O125" i="18" s="1"/>
  <c r="P125" i="18" s="1"/>
  <c r="Q125" i="18" s="1"/>
  <c r="R125" i="18" s="1"/>
  <c r="L125" i="18"/>
  <c r="K125" i="18"/>
  <c r="J125" i="18"/>
  <c r="I125" i="18"/>
  <c r="H125" i="18"/>
  <c r="G125" i="18"/>
  <c r="F125" i="18"/>
  <c r="C125" i="18"/>
  <c r="BY124" i="18"/>
  <c r="BX124" i="18"/>
  <c r="BW124" i="18"/>
  <c r="BV124" i="18"/>
  <c r="BU124" i="18"/>
  <c r="BT124" i="18"/>
  <c r="BS124" i="18"/>
  <c r="BR124" i="18"/>
  <c r="BQ124" i="18"/>
  <c r="BP124" i="18"/>
  <c r="BO124" i="18"/>
  <c r="BN124" i="18"/>
  <c r="BM124" i="18"/>
  <c r="BL124" i="18"/>
  <c r="BK124" i="18"/>
  <c r="BJ124" i="18"/>
  <c r="BI124" i="18"/>
  <c r="BH124" i="18"/>
  <c r="BG124" i="18"/>
  <c r="BF124" i="18" a="1"/>
  <c r="BF124" i="18" s="1"/>
  <c r="BE124" i="18" a="1"/>
  <c r="BE124" i="18" s="1"/>
  <c r="BD124" i="18"/>
  <c r="BC124" i="18" a="1"/>
  <c r="BC124" i="18" s="1"/>
  <c r="BB124" i="18"/>
  <c r="BA124" i="18" a="1"/>
  <c r="BA124" i="18" s="1"/>
  <c r="AZ124" i="18"/>
  <c r="AY124" i="18" a="1"/>
  <c r="AY124" i="18" s="1"/>
  <c r="AX124" i="18"/>
  <c r="AW124" i="18" a="1"/>
  <c r="AW124" i="18" s="1"/>
  <c r="AV124" i="18"/>
  <c r="AU124" i="18" a="1"/>
  <c r="AU124" i="18" s="1"/>
  <c r="AT124" i="18"/>
  <c r="AS124" i="18" a="1"/>
  <c r="AS124" i="18" s="1"/>
  <c r="AR124" i="18" a="1"/>
  <c r="AR124" i="18" s="1"/>
  <c r="AQ124" i="18"/>
  <c r="AP124" i="18"/>
  <c r="AO124" i="18" a="1"/>
  <c r="AO124" i="18" s="1"/>
  <c r="AN124" i="18" a="1"/>
  <c r="AN124" i="18" s="1"/>
  <c r="AM124" i="18" a="1"/>
  <c r="AM124" i="18" s="1"/>
  <c r="AL124" i="18" a="1"/>
  <c r="AL124" i="18" s="1"/>
  <c r="AK124" i="18"/>
  <c r="AJ124" i="18" a="1"/>
  <c r="AJ124" i="18" s="1"/>
  <c r="AI124" i="18" a="1"/>
  <c r="AI124" i="18" s="1"/>
  <c r="AH124" i="18"/>
  <c r="AG124" i="18" a="1"/>
  <c r="AG124" i="18" s="1"/>
  <c r="AF124" i="18"/>
  <c r="AE124" i="18" a="1"/>
  <c r="AE124" i="18" s="1"/>
  <c r="AD124" i="18" a="1"/>
  <c r="AD124" i="18" s="1"/>
  <c r="AC124" i="18" a="1"/>
  <c r="AC124" i="18" s="1"/>
  <c r="AB124" i="18"/>
  <c r="AA124" i="18" a="1"/>
  <c r="AA124" i="18" s="1"/>
  <c r="Z124" i="18"/>
  <c r="Y124" i="18" a="1"/>
  <c r="Y124" i="18" s="1"/>
  <c r="X124" i="18"/>
  <c r="W124" i="18"/>
  <c r="V124" i="18" a="1"/>
  <c r="V124" i="18" s="1"/>
  <c r="U124" i="18" a="1"/>
  <c r="U124" i="18" s="1"/>
  <c r="T124" i="18" a="1"/>
  <c r="T124" i="18" s="1"/>
  <c r="S124" i="18" a="1"/>
  <c r="S124" i="18" s="1"/>
  <c r="M124" i="18"/>
  <c r="N124" i="18" s="1"/>
  <c r="O124" i="18" s="1"/>
  <c r="P124" i="18" s="1"/>
  <c r="Q124" i="18" s="1"/>
  <c r="R124" i="18" s="1"/>
  <c r="L124" i="18"/>
  <c r="K124" i="18"/>
  <c r="J124" i="18"/>
  <c r="I124" i="18"/>
  <c r="H124" i="18"/>
  <c r="G124" i="18"/>
  <c r="F124" i="18"/>
  <c r="C124" i="18"/>
  <c r="BY123" i="18"/>
  <c r="BX123" i="18"/>
  <c r="BW123" i="18"/>
  <c r="BV123" i="18"/>
  <c r="BU123" i="18"/>
  <c r="BT123" i="18"/>
  <c r="BS123" i="18"/>
  <c r="BR123" i="18"/>
  <c r="BQ123" i="18"/>
  <c r="BP123" i="18"/>
  <c r="BO123" i="18"/>
  <c r="BN123" i="18"/>
  <c r="BM123" i="18"/>
  <c r="BL123" i="18"/>
  <c r="BK123" i="18"/>
  <c r="BJ123" i="18"/>
  <c r="BI123" i="18"/>
  <c r="BH123" i="18"/>
  <c r="BG123" i="18"/>
  <c r="BF123" i="18" a="1"/>
  <c r="BF123" i="18" s="1"/>
  <c r="BE123" i="18" a="1"/>
  <c r="BE123" i="18" s="1"/>
  <c r="BD123" i="18"/>
  <c r="BC123" i="18" a="1"/>
  <c r="BC123" i="18" s="1"/>
  <c r="BB123" i="18"/>
  <c r="BA123" i="18" a="1"/>
  <c r="BA123" i="18" s="1"/>
  <c r="AZ123" i="18"/>
  <c r="AY123" i="18" a="1"/>
  <c r="AY123" i="18" s="1"/>
  <c r="AX123" i="18"/>
  <c r="AW123" i="18" a="1"/>
  <c r="AW123" i="18" s="1"/>
  <c r="AV123" i="18"/>
  <c r="AU123" i="18" a="1"/>
  <c r="AU123" i="18" s="1"/>
  <c r="AT123" i="18"/>
  <c r="AS123" i="18" a="1"/>
  <c r="AS123" i="18" s="1"/>
  <c r="AR123" i="18" a="1"/>
  <c r="AR123" i="18" s="1"/>
  <c r="AQ123" i="18"/>
  <c r="AP123" i="18"/>
  <c r="AO123" i="18" a="1"/>
  <c r="AO123" i="18" s="1"/>
  <c r="AN123" i="18" a="1"/>
  <c r="AN123" i="18" s="1"/>
  <c r="AM123" i="18" a="1"/>
  <c r="AM123" i="18" s="1"/>
  <c r="AL123" i="18" a="1"/>
  <c r="AL123" i="18" s="1"/>
  <c r="AK123" i="18"/>
  <c r="AJ123" i="18" a="1"/>
  <c r="AJ123" i="18" s="1"/>
  <c r="AI123" i="18" a="1"/>
  <c r="AI123" i="18" s="1"/>
  <c r="AH123" i="18"/>
  <c r="AG123" i="18" a="1"/>
  <c r="AG123" i="18" s="1"/>
  <c r="AF123" i="18"/>
  <c r="AE123" i="18" a="1"/>
  <c r="AE123" i="18" s="1"/>
  <c r="AD123" i="18" a="1"/>
  <c r="AD123" i="18" s="1"/>
  <c r="AC123" i="18" a="1"/>
  <c r="AC123" i="18" s="1"/>
  <c r="AB123" i="18"/>
  <c r="AA123" i="18" a="1"/>
  <c r="AA123" i="18" s="1"/>
  <c r="Z123" i="18"/>
  <c r="Y123" i="18" a="1"/>
  <c r="Y123" i="18" s="1"/>
  <c r="X123" i="18"/>
  <c r="W123" i="18"/>
  <c r="V123" i="18" a="1"/>
  <c r="V123" i="18" s="1"/>
  <c r="U123" i="18" a="1"/>
  <c r="U123" i="18" s="1"/>
  <c r="T123" i="18" a="1"/>
  <c r="T123" i="18" s="1"/>
  <c r="S123" i="18" a="1"/>
  <c r="S123" i="18" s="1"/>
  <c r="M123" i="18"/>
  <c r="N123" i="18" s="1"/>
  <c r="O123" i="18" s="1"/>
  <c r="P123" i="18" s="1"/>
  <c r="Q123" i="18" s="1"/>
  <c r="R123" i="18" s="1"/>
  <c r="L123" i="18"/>
  <c r="K123" i="18"/>
  <c r="J123" i="18"/>
  <c r="I123" i="18"/>
  <c r="H123" i="18"/>
  <c r="G123" i="18"/>
  <c r="F123" i="18"/>
  <c r="C123" i="18"/>
  <c r="BY122" i="18"/>
  <c r="BX122" i="18"/>
  <c r="BW122" i="18"/>
  <c r="BV122" i="18"/>
  <c r="BU122" i="18"/>
  <c r="BT122" i="18"/>
  <c r="BS122" i="18"/>
  <c r="BR122" i="18"/>
  <c r="BQ122" i="18"/>
  <c r="BP122" i="18"/>
  <c r="BO122" i="18"/>
  <c r="BN122" i="18"/>
  <c r="BM122" i="18"/>
  <c r="BL122" i="18"/>
  <c r="BK122" i="18"/>
  <c r="BJ122" i="18"/>
  <c r="BI122" i="18"/>
  <c r="BH122" i="18"/>
  <c r="BG122" i="18"/>
  <c r="BF122" i="18" a="1"/>
  <c r="BF122" i="18" s="1"/>
  <c r="BE122" i="18" a="1"/>
  <c r="BE122" i="18" s="1"/>
  <c r="BD122" i="18"/>
  <c r="BC122" i="18" a="1"/>
  <c r="BC122" i="18" s="1"/>
  <c r="BB122" i="18"/>
  <c r="BA122" i="18" a="1"/>
  <c r="BA122" i="18" s="1"/>
  <c r="AZ122" i="18"/>
  <c r="AY122" i="18" a="1"/>
  <c r="AY122" i="18" s="1"/>
  <c r="AX122" i="18"/>
  <c r="AW122" i="18" a="1"/>
  <c r="AW122" i="18" s="1"/>
  <c r="AV122" i="18"/>
  <c r="AU122" i="18" a="1"/>
  <c r="AU122" i="18" s="1"/>
  <c r="AT122" i="18"/>
  <c r="AS122" i="18" a="1"/>
  <c r="AS122" i="18" s="1"/>
  <c r="AR122" i="18" a="1"/>
  <c r="AR122" i="18" s="1"/>
  <c r="AQ122" i="18"/>
  <c r="AP122" i="18"/>
  <c r="AO122" i="18" a="1"/>
  <c r="AO122" i="18" s="1"/>
  <c r="AN122" i="18" a="1"/>
  <c r="AN122" i="18" s="1"/>
  <c r="AM122" i="18" a="1"/>
  <c r="AM122" i="18" s="1"/>
  <c r="AL122" i="18" a="1"/>
  <c r="AL122" i="18" s="1"/>
  <c r="AK122" i="18"/>
  <c r="AJ122" i="18" a="1"/>
  <c r="AJ122" i="18" s="1"/>
  <c r="AI122" i="18" a="1"/>
  <c r="AI122" i="18" s="1"/>
  <c r="AH122" i="18"/>
  <c r="AG122" i="18" a="1"/>
  <c r="AG122" i="18" s="1"/>
  <c r="AF122" i="18"/>
  <c r="AE122" i="18" a="1"/>
  <c r="AE122" i="18" s="1"/>
  <c r="AD122" i="18" a="1"/>
  <c r="AD122" i="18" s="1"/>
  <c r="AC122" i="18" a="1"/>
  <c r="AC122" i="18" s="1"/>
  <c r="AB122" i="18"/>
  <c r="AA122" i="18" a="1"/>
  <c r="AA122" i="18" s="1"/>
  <c r="Z122" i="18"/>
  <c r="Y122" i="18" a="1"/>
  <c r="Y122" i="18" s="1"/>
  <c r="X122" i="18"/>
  <c r="W122" i="18"/>
  <c r="V122" i="18" a="1"/>
  <c r="V122" i="18" s="1"/>
  <c r="U122" i="18" a="1"/>
  <c r="U122" i="18" s="1"/>
  <c r="T122" i="18" a="1"/>
  <c r="T122" i="18" s="1"/>
  <c r="S122" i="18" a="1"/>
  <c r="S122" i="18" s="1"/>
  <c r="M122" i="18"/>
  <c r="N122" i="18" s="1"/>
  <c r="O122" i="18" s="1"/>
  <c r="P122" i="18" s="1"/>
  <c r="Q122" i="18" s="1"/>
  <c r="R122" i="18" s="1"/>
  <c r="L122" i="18"/>
  <c r="K122" i="18"/>
  <c r="J122" i="18"/>
  <c r="I122" i="18"/>
  <c r="H122" i="18"/>
  <c r="G122" i="18"/>
  <c r="F122" i="18"/>
  <c r="C122" i="18"/>
  <c r="BY121" i="18"/>
  <c r="BX121" i="18"/>
  <c r="BW121" i="18"/>
  <c r="BV121" i="18"/>
  <c r="BU121" i="18"/>
  <c r="BT121" i="18"/>
  <c r="BS121" i="18"/>
  <c r="BR121" i="18"/>
  <c r="BQ121" i="18"/>
  <c r="BP121" i="18"/>
  <c r="BO121" i="18"/>
  <c r="BN121" i="18"/>
  <c r="BM121" i="18"/>
  <c r="BL121" i="18"/>
  <c r="BK121" i="18"/>
  <c r="BJ121" i="18"/>
  <c r="BI121" i="18"/>
  <c r="BH121" i="18"/>
  <c r="BG121" i="18"/>
  <c r="BF121" i="18" a="1"/>
  <c r="BF121" i="18" s="1"/>
  <c r="BE121" i="18" a="1"/>
  <c r="BE121" i="18" s="1"/>
  <c r="BD121" i="18"/>
  <c r="BC121" i="18" a="1"/>
  <c r="BC121" i="18" s="1"/>
  <c r="BB121" i="18"/>
  <c r="BA121" i="18" a="1"/>
  <c r="BA121" i="18" s="1"/>
  <c r="AZ121" i="18"/>
  <c r="AY121" i="18" a="1"/>
  <c r="AY121" i="18" s="1"/>
  <c r="AX121" i="18"/>
  <c r="AW121" i="18" a="1"/>
  <c r="AW121" i="18" s="1"/>
  <c r="AV121" i="18"/>
  <c r="AU121" i="18" a="1"/>
  <c r="AU121" i="18" s="1"/>
  <c r="AT121" i="18"/>
  <c r="AS121" i="18" a="1"/>
  <c r="AS121" i="18" s="1"/>
  <c r="AR121" i="18" a="1"/>
  <c r="AR121" i="18" s="1"/>
  <c r="AQ121" i="18"/>
  <c r="AP121" i="18"/>
  <c r="AO121" i="18" a="1"/>
  <c r="AO121" i="18" s="1"/>
  <c r="AN121" i="18" a="1"/>
  <c r="AN121" i="18" s="1"/>
  <c r="AM121" i="18" a="1"/>
  <c r="AM121" i="18" s="1"/>
  <c r="AL121" i="18" a="1"/>
  <c r="AL121" i="18" s="1"/>
  <c r="AK121" i="18"/>
  <c r="AJ121" i="18" a="1"/>
  <c r="AJ121" i="18" s="1"/>
  <c r="AI121" i="18" a="1"/>
  <c r="AI121" i="18" s="1"/>
  <c r="AH121" i="18"/>
  <c r="AG121" i="18" a="1"/>
  <c r="AG121" i="18" s="1"/>
  <c r="AF121" i="18"/>
  <c r="AE121" i="18" a="1"/>
  <c r="AE121" i="18" s="1"/>
  <c r="AD121" i="18" a="1"/>
  <c r="AD121" i="18" s="1"/>
  <c r="AC121" i="18" a="1"/>
  <c r="AC121" i="18" s="1"/>
  <c r="AB121" i="18"/>
  <c r="AA121" i="18" a="1"/>
  <c r="AA121" i="18" s="1"/>
  <c r="Z121" i="18"/>
  <c r="Y121" i="18" a="1"/>
  <c r="Y121" i="18" s="1"/>
  <c r="X121" i="18"/>
  <c r="W121" i="18"/>
  <c r="V121" i="18" a="1"/>
  <c r="V121" i="18" s="1"/>
  <c r="U121" i="18" a="1"/>
  <c r="U121" i="18" s="1"/>
  <c r="T121" i="18" a="1"/>
  <c r="T121" i="18" s="1"/>
  <c r="S121" i="18" a="1"/>
  <c r="S121" i="18" s="1"/>
  <c r="M121" i="18"/>
  <c r="N121" i="18" s="1"/>
  <c r="O121" i="18" s="1"/>
  <c r="P121" i="18" s="1"/>
  <c r="Q121" i="18" s="1"/>
  <c r="R121" i="18" s="1"/>
  <c r="L121" i="18"/>
  <c r="K121" i="18"/>
  <c r="J121" i="18"/>
  <c r="I121" i="18"/>
  <c r="H121" i="18"/>
  <c r="G121" i="18"/>
  <c r="F121" i="18"/>
  <c r="C121" i="18"/>
  <c r="BY120" i="18"/>
  <c r="BX120" i="18"/>
  <c r="BW120" i="18"/>
  <c r="BV120" i="18"/>
  <c r="BU120" i="18"/>
  <c r="BT120" i="18"/>
  <c r="BS120" i="18"/>
  <c r="BR120" i="18"/>
  <c r="BQ120" i="18"/>
  <c r="BP120" i="18"/>
  <c r="BO120" i="18"/>
  <c r="BN120" i="18"/>
  <c r="BM120" i="18"/>
  <c r="BL120" i="18"/>
  <c r="BK120" i="18"/>
  <c r="BJ120" i="18"/>
  <c r="BI120" i="18"/>
  <c r="BH120" i="18"/>
  <c r="BG120" i="18"/>
  <c r="BF120" i="18" a="1"/>
  <c r="BF120" i="18" s="1"/>
  <c r="BE120" i="18" a="1"/>
  <c r="BE120" i="18" s="1"/>
  <c r="BD120" i="18"/>
  <c r="BC120" i="18" a="1"/>
  <c r="BC120" i="18" s="1"/>
  <c r="BB120" i="18"/>
  <c r="BA120" i="18" a="1"/>
  <c r="BA120" i="18" s="1"/>
  <c r="AZ120" i="18"/>
  <c r="AY120" i="18" a="1"/>
  <c r="AY120" i="18" s="1"/>
  <c r="AX120" i="18"/>
  <c r="AW120" i="18" a="1"/>
  <c r="AW120" i="18" s="1"/>
  <c r="AV120" i="18"/>
  <c r="AU120" i="18" a="1"/>
  <c r="AU120" i="18" s="1"/>
  <c r="AT120" i="18"/>
  <c r="AS120" i="18" a="1"/>
  <c r="AS120" i="18" s="1"/>
  <c r="AR120" i="18" a="1"/>
  <c r="AR120" i="18" s="1"/>
  <c r="AQ120" i="18"/>
  <c r="AP120" i="18"/>
  <c r="AO120" i="18" a="1"/>
  <c r="AO120" i="18" s="1"/>
  <c r="AN120" i="18" a="1"/>
  <c r="AN120" i="18" s="1"/>
  <c r="AM120" i="18" a="1"/>
  <c r="AM120" i="18" s="1"/>
  <c r="AL120" i="18" a="1"/>
  <c r="AL120" i="18" s="1"/>
  <c r="AK120" i="18"/>
  <c r="AJ120" i="18" a="1"/>
  <c r="AJ120" i="18" s="1"/>
  <c r="AI120" i="18" a="1"/>
  <c r="AI120" i="18" s="1"/>
  <c r="AH120" i="18"/>
  <c r="AG120" i="18" a="1"/>
  <c r="AG120" i="18" s="1"/>
  <c r="AF120" i="18"/>
  <c r="AE120" i="18" a="1"/>
  <c r="AE120" i="18" s="1"/>
  <c r="AD120" i="18" a="1"/>
  <c r="AD120" i="18" s="1"/>
  <c r="AC120" i="18" a="1"/>
  <c r="AC120" i="18" s="1"/>
  <c r="AB120" i="18"/>
  <c r="AA120" i="18" a="1"/>
  <c r="AA120" i="18" s="1"/>
  <c r="Z120" i="18"/>
  <c r="Y120" i="18" a="1"/>
  <c r="Y120" i="18" s="1"/>
  <c r="X120" i="18"/>
  <c r="W120" i="18"/>
  <c r="V120" i="18" a="1"/>
  <c r="V120" i="18" s="1"/>
  <c r="U120" i="18" a="1"/>
  <c r="U120" i="18" s="1"/>
  <c r="T120" i="18" a="1"/>
  <c r="T120" i="18" s="1"/>
  <c r="S120" i="18" a="1"/>
  <c r="S120" i="18" s="1"/>
  <c r="M120" i="18"/>
  <c r="N120" i="18" s="1"/>
  <c r="O120" i="18" s="1"/>
  <c r="P120" i="18" s="1"/>
  <c r="Q120" i="18" s="1"/>
  <c r="R120" i="18" s="1"/>
  <c r="L120" i="18"/>
  <c r="K120" i="18"/>
  <c r="J120" i="18"/>
  <c r="I120" i="18"/>
  <c r="H120" i="18"/>
  <c r="G120" i="18"/>
  <c r="F120" i="18"/>
  <c r="C120" i="18"/>
  <c r="BY119" i="18"/>
  <c r="BX119" i="18"/>
  <c r="BW119" i="18"/>
  <c r="BV119" i="18"/>
  <c r="BU119" i="18"/>
  <c r="BT119" i="18"/>
  <c r="BS119" i="18"/>
  <c r="BR119" i="18"/>
  <c r="BQ119" i="18"/>
  <c r="BP119" i="18"/>
  <c r="BO119" i="18"/>
  <c r="BN119" i="18"/>
  <c r="BM119" i="18"/>
  <c r="BL119" i="18"/>
  <c r="BK119" i="18"/>
  <c r="BJ119" i="18"/>
  <c r="BI119" i="18"/>
  <c r="BH119" i="18"/>
  <c r="BG119" i="18"/>
  <c r="BF119" i="18" a="1"/>
  <c r="BF119" i="18" s="1"/>
  <c r="BE119" i="18" a="1"/>
  <c r="BE119" i="18" s="1"/>
  <c r="BD119" i="18"/>
  <c r="BC119" i="18" a="1"/>
  <c r="BC119" i="18" s="1"/>
  <c r="BB119" i="18"/>
  <c r="BA119" i="18" a="1"/>
  <c r="BA119" i="18" s="1"/>
  <c r="AZ119" i="18"/>
  <c r="AY119" i="18" a="1"/>
  <c r="AY119" i="18" s="1"/>
  <c r="AX119" i="18"/>
  <c r="AW119" i="18" a="1"/>
  <c r="AW119" i="18" s="1"/>
  <c r="AV119" i="18"/>
  <c r="AU119" i="18" a="1"/>
  <c r="AU119" i="18" s="1"/>
  <c r="AT119" i="18"/>
  <c r="AS119" i="18" a="1"/>
  <c r="AS119" i="18" s="1"/>
  <c r="AR119" i="18" a="1"/>
  <c r="AR119" i="18" s="1"/>
  <c r="AQ119" i="18"/>
  <c r="AP119" i="18"/>
  <c r="AO119" i="18" a="1"/>
  <c r="AO119" i="18" s="1"/>
  <c r="AN119" i="18" a="1"/>
  <c r="AN119" i="18" s="1"/>
  <c r="AM119" i="18" a="1"/>
  <c r="AM119" i="18" s="1"/>
  <c r="AL119" i="18" a="1"/>
  <c r="AL119" i="18" s="1"/>
  <c r="AK119" i="18"/>
  <c r="AJ119" i="18" a="1"/>
  <c r="AJ119" i="18" s="1"/>
  <c r="AI119" i="18" a="1"/>
  <c r="AI119" i="18" s="1"/>
  <c r="AH119" i="18"/>
  <c r="AG119" i="18" a="1"/>
  <c r="AG119" i="18" s="1"/>
  <c r="AF119" i="18"/>
  <c r="AE119" i="18" a="1"/>
  <c r="AE119" i="18" s="1"/>
  <c r="AD119" i="18" a="1"/>
  <c r="AD119" i="18" s="1"/>
  <c r="AC119" i="18" a="1"/>
  <c r="AC119" i="18" s="1"/>
  <c r="AB119" i="18"/>
  <c r="AA119" i="18" a="1"/>
  <c r="AA119" i="18" s="1"/>
  <c r="Z119" i="18"/>
  <c r="Y119" i="18" a="1"/>
  <c r="Y119" i="18" s="1"/>
  <c r="X119" i="18"/>
  <c r="W119" i="18"/>
  <c r="V119" i="18" a="1"/>
  <c r="V119" i="18" s="1"/>
  <c r="U119" i="18" a="1"/>
  <c r="U119" i="18" s="1"/>
  <c r="T119" i="18" a="1"/>
  <c r="T119" i="18" s="1"/>
  <c r="S119" i="18" a="1"/>
  <c r="S119" i="18" s="1"/>
  <c r="M119" i="18"/>
  <c r="N119" i="18" s="1"/>
  <c r="O119" i="18" s="1"/>
  <c r="P119" i="18" s="1"/>
  <c r="Q119" i="18" s="1"/>
  <c r="R119" i="18" s="1"/>
  <c r="L119" i="18"/>
  <c r="K119" i="18"/>
  <c r="J119" i="18"/>
  <c r="I119" i="18"/>
  <c r="H119" i="18"/>
  <c r="G119" i="18"/>
  <c r="F119" i="18"/>
  <c r="C119" i="18"/>
  <c r="BY118" i="18"/>
  <c r="BX118" i="18"/>
  <c r="BW118" i="18"/>
  <c r="BV118" i="18"/>
  <c r="BU118" i="18"/>
  <c r="BT118" i="18"/>
  <c r="BS118" i="18"/>
  <c r="BR118" i="18"/>
  <c r="BQ118" i="18"/>
  <c r="BP118" i="18"/>
  <c r="BO118" i="18"/>
  <c r="BN118" i="18"/>
  <c r="BM118" i="18"/>
  <c r="BL118" i="18"/>
  <c r="BK118" i="18"/>
  <c r="BJ118" i="18"/>
  <c r="BI118" i="18"/>
  <c r="BH118" i="18"/>
  <c r="BG118" i="18"/>
  <c r="BF118" i="18" a="1"/>
  <c r="BF118" i="18" s="1"/>
  <c r="BE118" i="18" a="1"/>
  <c r="BE118" i="18" s="1"/>
  <c r="BD118" i="18"/>
  <c r="BC118" i="18" a="1"/>
  <c r="BC118" i="18" s="1"/>
  <c r="BB118" i="18"/>
  <c r="BA118" i="18" a="1"/>
  <c r="BA118" i="18" s="1"/>
  <c r="AZ118" i="18"/>
  <c r="AY118" i="18" a="1"/>
  <c r="AY118" i="18" s="1"/>
  <c r="AX118" i="18"/>
  <c r="AW118" i="18" a="1"/>
  <c r="AW118" i="18" s="1"/>
  <c r="AV118" i="18"/>
  <c r="AU118" i="18" a="1"/>
  <c r="AU118" i="18" s="1"/>
  <c r="AT118" i="18"/>
  <c r="AS118" i="18" a="1"/>
  <c r="AS118" i="18" s="1"/>
  <c r="AR118" i="18" a="1"/>
  <c r="AR118" i="18" s="1"/>
  <c r="AQ118" i="18"/>
  <c r="AP118" i="18"/>
  <c r="AO118" i="18" a="1"/>
  <c r="AO118" i="18" s="1"/>
  <c r="AN118" i="18" a="1"/>
  <c r="AN118" i="18" s="1"/>
  <c r="AM118" i="18" a="1"/>
  <c r="AM118" i="18" s="1"/>
  <c r="AL118" i="18" a="1"/>
  <c r="AL118" i="18" s="1"/>
  <c r="AK118" i="18"/>
  <c r="AJ118" i="18" a="1"/>
  <c r="AJ118" i="18" s="1"/>
  <c r="AI118" i="18" a="1"/>
  <c r="AI118" i="18" s="1"/>
  <c r="AH118" i="18"/>
  <c r="AG118" i="18" a="1"/>
  <c r="AG118" i="18" s="1"/>
  <c r="AF118" i="18"/>
  <c r="AE118" i="18" a="1"/>
  <c r="AE118" i="18" s="1"/>
  <c r="AD118" i="18" a="1"/>
  <c r="AD118" i="18" s="1"/>
  <c r="AC118" i="18" a="1"/>
  <c r="AC118" i="18" s="1"/>
  <c r="AB118" i="18"/>
  <c r="AA118" i="18" a="1"/>
  <c r="AA118" i="18" s="1"/>
  <c r="Z118" i="18"/>
  <c r="Y118" i="18" a="1"/>
  <c r="Y118" i="18" s="1"/>
  <c r="X118" i="18"/>
  <c r="W118" i="18"/>
  <c r="V118" i="18" a="1"/>
  <c r="V118" i="18" s="1"/>
  <c r="U118" i="18" a="1"/>
  <c r="U118" i="18" s="1"/>
  <c r="T118" i="18" a="1"/>
  <c r="T118" i="18" s="1"/>
  <c r="S118" i="18" a="1"/>
  <c r="S118" i="18" s="1"/>
  <c r="M118" i="18"/>
  <c r="N118" i="18" s="1"/>
  <c r="O118" i="18" s="1"/>
  <c r="P118" i="18" s="1"/>
  <c r="Q118" i="18" s="1"/>
  <c r="R118" i="18" s="1"/>
  <c r="L118" i="18"/>
  <c r="K118" i="18"/>
  <c r="J118" i="18"/>
  <c r="I118" i="18"/>
  <c r="H118" i="18"/>
  <c r="G118" i="18"/>
  <c r="F118" i="18"/>
  <c r="C118" i="18"/>
  <c r="BY117" i="18"/>
  <c r="BX117" i="18"/>
  <c r="BW117" i="18"/>
  <c r="BV117" i="18"/>
  <c r="BU117" i="18"/>
  <c r="BT117" i="18"/>
  <c r="BS117" i="18"/>
  <c r="BR117" i="18"/>
  <c r="BQ117" i="18"/>
  <c r="BP117" i="18"/>
  <c r="BO117" i="18"/>
  <c r="BN117" i="18"/>
  <c r="BM117" i="18"/>
  <c r="BL117" i="18"/>
  <c r="BK117" i="18"/>
  <c r="BJ117" i="18"/>
  <c r="BI117" i="18"/>
  <c r="BH117" i="18"/>
  <c r="BG117" i="18"/>
  <c r="BF117" i="18" a="1"/>
  <c r="BF117" i="18" s="1"/>
  <c r="BE117" i="18" a="1"/>
  <c r="BE117" i="18" s="1"/>
  <c r="BD117" i="18"/>
  <c r="BC117" i="18" a="1"/>
  <c r="BC117" i="18" s="1"/>
  <c r="BB117" i="18"/>
  <c r="BA117" i="18" a="1"/>
  <c r="BA117" i="18" s="1"/>
  <c r="AZ117" i="18"/>
  <c r="AY117" i="18" a="1"/>
  <c r="AY117" i="18" s="1"/>
  <c r="AX117" i="18"/>
  <c r="AW117" i="18" a="1"/>
  <c r="AW117" i="18" s="1"/>
  <c r="AV117" i="18"/>
  <c r="AU117" i="18" a="1"/>
  <c r="AU117" i="18" s="1"/>
  <c r="AT117" i="18"/>
  <c r="AS117" i="18" a="1"/>
  <c r="AS117" i="18" s="1"/>
  <c r="AR117" i="18" a="1"/>
  <c r="AR117" i="18" s="1"/>
  <c r="AQ117" i="18"/>
  <c r="AP117" i="18"/>
  <c r="AO117" i="18" a="1"/>
  <c r="AO117" i="18" s="1"/>
  <c r="AN117" i="18" a="1"/>
  <c r="AN117" i="18" s="1"/>
  <c r="AM117" i="18" a="1"/>
  <c r="AM117" i="18" s="1"/>
  <c r="AL117" i="18" a="1"/>
  <c r="AL117" i="18" s="1"/>
  <c r="AK117" i="18"/>
  <c r="AJ117" i="18" a="1"/>
  <c r="AJ117" i="18" s="1"/>
  <c r="AI117" i="18" a="1"/>
  <c r="AI117" i="18" s="1"/>
  <c r="AH117" i="18"/>
  <c r="AG117" i="18" a="1"/>
  <c r="AG117" i="18" s="1"/>
  <c r="AF117" i="18"/>
  <c r="AE117" i="18" a="1"/>
  <c r="AE117" i="18" s="1"/>
  <c r="AD117" i="18" a="1"/>
  <c r="AD117" i="18" s="1"/>
  <c r="AC117" i="18" a="1"/>
  <c r="AC117" i="18" s="1"/>
  <c r="AB117" i="18"/>
  <c r="AA117" i="18" a="1"/>
  <c r="AA117" i="18" s="1"/>
  <c r="Z117" i="18"/>
  <c r="Y117" i="18" a="1"/>
  <c r="Y117" i="18" s="1"/>
  <c r="X117" i="18"/>
  <c r="W117" i="18"/>
  <c r="V117" i="18" a="1"/>
  <c r="V117" i="18" s="1"/>
  <c r="U117" i="18" a="1"/>
  <c r="U117" i="18" s="1"/>
  <c r="T117" i="18" a="1"/>
  <c r="T117" i="18" s="1"/>
  <c r="S117" i="18" a="1"/>
  <c r="S117" i="18" s="1"/>
  <c r="M117" i="18"/>
  <c r="N117" i="18" s="1"/>
  <c r="O117" i="18" s="1"/>
  <c r="P117" i="18" s="1"/>
  <c r="Q117" i="18" s="1"/>
  <c r="R117" i="18" s="1"/>
  <c r="L117" i="18"/>
  <c r="K117" i="18"/>
  <c r="J117" i="18"/>
  <c r="I117" i="18"/>
  <c r="H117" i="18"/>
  <c r="G117" i="18"/>
  <c r="F117" i="18"/>
  <c r="C117" i="18"/>
  <c r="BY116" i="18"/>
  <c r="BX116" i="18"/>
  <c r="BW116" i="18"/>
  <c r="BV116" i="18"/>
  <c r="BU116" i="18"/>
  <c r="BT116" i="18"/>
  <c r="BS116" i="18"/>
  <c r="BR116" i="18"/>
  <c r="BQ116" i="18"/>
  <c r="BP116" i="18"/>
  <c r="BO116" i="18"/>
  <c r="BN116" i="18"/>
  <c r="BM116" i="18"/>
  <c r="BL116" i="18"/>
  <c r="BK116" i="18"/>
  <c r="BJ116" i="18"/>
  <c r="BI116" i="18"/>
  <c r="BH116" i="18"/>
  <c r="BG116" i="18"/>
  <c r="BF116" i="18" a="1"/>
  <c r="BF116" i="18" s="1"/>
  <c r="BE116" i="18" a="1"/>
  <c r="BE116" i="18" s="1"/>
  <c r="BD116" i="18"/>
  <c r="BC116" i="18" a="1"/>
  <c r="BC116" i="18" s="1"/>
  <c r="BB116" i="18"/>
  <c r="BA116" i="18" a="1"/>
  <c r="BA116" i="18" s="1"/>
  <c r="AZ116" i="18"/>
  <c r="AY116" i="18" a="1"/>
  <c r="AY116" i="18" s="1"/>
  <c r="AX116" i="18"/>
  <c r="AW116" i="18" a="1"/>
  <c r="AW116" i="18" s="1"/>
  <c r="AV116" i="18"/>
  <c r="AU116" i="18" a="1"/>
  <c r="AU116" i="18" s="1"/>
  <c r="AT116" i="18"/>
  <c r="AS116" i="18" a="1"/>
  <c r="AS116" i="18" s="1"/>
  <c r="AR116" i="18" a="1"/>
  <c r="AR116" i="18" s="1"/>
  <c r="AQ116" i="18"/>
  <c r="AP116" i="18"/>
  <c r="AO116" i="18" a="1"/>
  <c r="AO116" i="18" s="1"/>
  <c r="AN116" i="18" a="1"/>
  <c r="AN116" i="18" s="1"/>
  <c r="AM116" i="18" a="1"/>
  <c r="AM116" i="18" s="1"/>
  <c r="AL116" i="18" a="1"/>
  <c r="AL116" i="18" s="1"/>
  <c r="AK116" i="18"/>
  <c r="AJ116" i="18" a="1"/>
  <c r="AJ116" i="18" s="1"/>
  <c r="AI116" i="18" a="1"/>
  <c r="AI116" i="18" s="1"/>
  <c r="AH116" i="18"/>
  <c r="AG116" i="18" a="1"/>
  <c r="AG116" i="18" s="1"/>
  <c r="AF116" i="18"/>
  <c r="AE116" i="18" a="1"/>
  <c r="AE116" i="18" s="1"/>
  <c r="AD116" i="18" a="1"/>
  <c r="AD116" i="18" s="1"/>
  <c r="AC116" i="18" a="1"/>
  <c r="AC116" i="18" s="1"/>
  <c r="AB116" i="18"/>
  <c r="AA116" i="18" a="1"/>
  <c r="AA116" i="18" s="1"/>
  <c r="Z116" i="18"/>
  <c r="Y116" i="18" a="1"/>
  <c r="Y116" i="18" s="1"/>
  <c r="X116" i="18"/>
  <c r="W116" i="18"/>
  <c r="V116" i="18" a="1"/>
  <c r="V116" i="18" s="1"/>
  <c r="U116" i="18" a="1"/>
  <c r="U116" i="18" s="1"/>
  <c r="T116" i="18" a="1"/>
  <c r="T116" i="18" s="1"/>
  <c r="S116" i="18" a="1"/>
  <c r="S116" i="18" s="1"/>
  <c r="M116" i="18"/>
  <c r="N116" i="18" s="1"/>
  <c r="O116" i="18" s="1"/>
  <c r="P116" i="18" s="1"/>
  <c r="Q116" i="18" s="1"/>
  <c r="R116" i="18" s="1"/>
  <c r="L116" i="18"/>
  <c r="K116" i="18"/>
  <c r="J116" i="18"/>
  <c r="I116" i="18"/>
  <c r="H116" i="18"/>
  <c r="G116" i="18"/>
  <c r="F116" i="18"/>
  <c r="C116" i="18"/>
  <c r="BY115" i="18"/>
  <c r="BX115" i="18"/>
  <c r="BW115" i="18"/>
  <c r="BV115" i="18"/>
  <c r="BU115" i="18"/>
  <c r="BT115" i="18"/>
  <c r="BS115" i="18"/>
  <c r="BR115" i="18"/>
  <c r="BQ115" i="18"/>
  <c r="BP115" i="18"/>
  <c r="BO115" i="18"/>
  <c r="BN115" i="18"/>
  <c r="BM115" i="18"/>
  <c r="BL115" i="18"/>
  <c r="BK115" i="18"/>
  <c r="BJ115" i="18"/>
  <c r="BI115" i="18"/>
  <c r="BH115" i="18"/>
  <c r="BG115" i="18"/>
  <c r="BF115" i="18" a="1"/>
  <c r="BF115" i="18" s="1"/>
  <c r="BE115" i="18" a="1"/>
  <c r="BE115" i="18" s="1"/>
  <c r="BD115" i="18"/>
  <c r="BC115" i="18" a="1"/>
  <c r="BC115" i="18" s="1"/>
  <c r="BB115" i="18"/>
  <c r="BA115" i="18" a="1"/>
  <c r="BA115" i="18" s="1"/>
  <c r="AZ115" i="18"/>
  <c r="AY115" i="18" a="1"/>
  <c r="AY115" i="18" s="1"/>
  <c r="AX115" i="18"/>
  <c r="AW115" i="18" a="1"/>
  <c r="AW115" i="18" s="1"/>
  <c r="AV115" i="18"/>
  <c r="AU115" i="18" a="1"/>
  <c r="AU115" i="18" s="1"/>
  <c r="AT115" i="18"/>
  <c r="AS115" i="18" a="1"/>
  <c r="AS115" i="18" s="1"/>
  <c r="AR115" i="18" a="1"/>
  <c r="AR115" i="18" s="1"/>
  <c r="AQ115" i="18"/>
  <c r="AP115" i="18"/>
  <c r="AO115" i="18" a="1"/>
  <c r="AO115" i="18" s="1"/>
  <c r="AN115" i="18" a="1"/>
  <c r="AN115" i="18" s="1"/>
  <c r="AM115" i="18" a="1"/>
  <c r="AM115" i="18" s="1"/>
  <c r="AL115" i="18" a="1"/>
  <c r="AL115" i="18" s="1"/>
  <c r="AK115" i="18"/>
  <c r="AJ115" i="18" a="1"/>
  <c r="AJ115" i="18" s="1"/>
  <c r="AI115" i="18" a="1"/>
  <c r="AI115" i="18" s="1"/>
  <c r="AH115" i="18"/>
  <c r="AG115" i="18" a="1"/>
  <c r="AG115" i="18" s="1"/>
  <c r="AF115" i="18"/>
  <c r="AE115" i="18" a="1"/>
  <c r="AE115" i="18" s="1"/>
  <c r="AD115" i="18" a="1"/>
  <c r="AD115" i="18" s="1"/>
  <c r="AC115" i="18" a="1"/>
  <c r="AC115" i="18" s="1"/>
  <c r="AB115" i="18"/>
  <c r="AA115" i="18" a="1"/>
  <c r="AA115" i="18" s="1"/>
  <c r="Z115" i="18"/>
  <c r="Y115" i="18" a="1"/>
  <c r="Y115" i="18" s="1"/>
  <c r="X115" i="18"/>
  <c r="W115" i="18"/>
  <c r="V115" i="18" a="1"/>
  <c r="V115" i="18" s="1"/>
  <c r="U115" i="18" a="1"/>
  <c r="U115" i="18" s="1"/>
  <c r="T115" i="18" a="1"/>
  <c r="T115" i="18" s="1"/>
  <c r="S115" i="18" a="1"/>
  <c r="S115" i="18" s="1"/>
  <c r="M115" i="18"/>
  <c r="N115" i="18" s="1"/>
  <c r="O115" i="18" s="1"/>
  <c r="P115" i="18" s="1"/>
  <c r="Q115" i="18" s="1"/>
  <c r="R115" i="18" s="1"/>
  <c r="L115" i="18"/>
  <c r="K115" i="18"/>
  <c r="J115" i="18"/>
  <c r="I115" i="18"/>
  <c r="H115" i="18"/>
  <c r="G115" i="18"/>
  <c r="F115" i="18"/>
  <c r="C115" i="18"/>
  <c r="BY114" i="18"/>
  <c r="BX114" i="18"/>
  <c r="BW114" i="18"/>
  <c r="BV114" i="18"/>
  <c r="BU114" i="18"/>
  <c r="BT114" i="18"/>
  <c r="BS114" i="18"/>
  <c r="BR114" i="18"/>
  <c r="BQ114" i="18"/>
  <c r="BP114" i="18"/>
  <c r="BO114" i="18"/>
  <c r="BN114" i="18"/>
  <c r="BM114" i="18"/>
  <c r="BL114" i="18"/>
  <c r="BK114" i="18"/>
  <c r="BJ114" i="18"/>
  <c r="BI114" i="18"/>
  <c r="BH114" i="18"/>
  <c r="BG114" i="18"/>
  <c r="BF114" i="18" a="1"/>
  <c r="BF114" i="18" s="1"/>
  <c r="BE114" i="18" a="1"/>
  <c r="BE114" i="18" s="1"/>
  <c r="BD114" i="18"/>
  <c r="BC114" i="18" a="1"/>
  <c r="BC114" i="18" s="1"/>
  <c r="BB114" i="18"/>
  <c r="BA114" i="18" a="1"/>
  <c r="BA114" i="18" s="1"/>
  <c r="AZ114" i="18"/>
  <c r="AY114" i="18" a="1"/>
  <c r="AY114" i="18" s="1"/>
  <c r="AX114" i="18"/>
  <c r="AW114" i="18" a="1"/>
  <c r="AW114" i="18" s="1"/>
  <c r="AV114" i="18"/>
  <c r="AU114" i="18" a="1"/>
  <c r="AU114" i="18" s="1"/>
  <c r="AT114" i="18"/>
  <c r="AS114" i="18" a="1"/>
  <c r="AS114" i="18" s="1"/>
  <c r="AR114" i="18" a="1"/>
  <c r="AR114" i="18" s="1"/>
  <c r="AQ114" i="18"/>
  <c r="AP114" i="18"/>
  <c r="AO114" i="18" a="1"/>
  <c r="AO114" i="18" s="1"/>
  <c r="AN114" i="18" a="1"/>
  <c r="AN114" i="18" s="1"/>
  <c r="AM114" i="18" a="1"/>
  <c r="AM114" i="18" s="1"/>
  <c r="AL114" i="18" a="1"/>
  <c r="AL114" i="18" s="1"/>
  <c r="AK114" i="18"/>
  <c r="AJ114" i="18" a="1"/>
  <c r="AJ114" i="18" s="1"/>
  <c r="AI114" i="18" a="1"/>
  <c r="AI114" i="18" s="1"/>
  <c r="AH114" i="18"/>
  <c r="AG114" i="18" a="1"/>
  <c r="AG114" i="18" s="1"/>
  <c r="AF114" i="18"/>
  <c r="AE114" i="18" a="1"/>
  <c r="AE114" i="18" s="1"/>
  <c r="AD114" i="18" a="1"/>
  <c r="AD114" i="18" s="1"/>
  <c r="AC114" i="18" a="1"/>
  <c r="AC114" i="18" s="1"/>
  <c r="AB114" i="18"/>
  <c r="AA114" i="18" a="1"/>
  <c r="AA114" i="18" s="1"/>
  <c r="Z114" i="18"/>
  <c r="Y114" i="18" a="1"/>
  <c r="Y114" i="18" s="1"/>
  <c r="X114" i="18"/>
  <c r="W114" i="18"/>
  <c r="V114" i="18" a="1"/>
  <c r="V114" i="18" s="1"/>
  <c r="U114" i="18" a="1"/>
  <c r="U114" i="18" s="1"/>
  <c r="T114" i="18" a="1"/>
  <c r="T114" i="18" s="1"/>
  <c r="S114" i="18" a="1"/>
  <c r="S114" i="18" s="1"/>
  <c r="M114" i="18"/>
  <c r="N114" i="18" s="1"/>
  <c r="O114" i="18" s="1"/>
  <c r="P114" i="18" s="1"/>
  <c r="Q114" i="18" s="1"/>
  <c r="R114" i="18" s="1"/>
  <c r="L114" i="18"/>
  <c r="K114" i="18"/>
  <c r="J114" i="18"/>
  <c r="I114" i="18"/>
  <c r="H114" i="18"/>
  <c r="G114" i="18"/>
  <c r="F114" i="18"/>
  <c r="C114" i="18"/>
  <c r="BY113" i="18"/>
  <c r="BX113" i="18"/>
  <c r="BW113" i="18"/>
  <c r="BV113" i="18"/>
  <c r="BU113" i="18"/>
  <c r="BT113" i="18"/>
  <c r="BS113" i="18"/>
  <c r="BR113" i="18"/>
  <c r="BQ113" i="18"/>
  <c r="BP113" i="18"/>
  <c r="BO113" i="18"/>
  <c r="BN113" i="18"/>
  <c r="BM113" i="18"/>
  <c r="BL113" i="18"/>
  <c r="BK113" i="18"/>
  <c r="BJ113" i="18"/>
  <c r="BI113" i="18"/>
  <c r="BH113" i="18"/>
  <c r="BG113" i="18"/>
  <c r="BF113" i="18" a="1"/>
  <c r="BF113" i="18" s="1"/>
  <c r="BE113" i="18" a="1"/>
  <c r="BE113" i="18" s="1"/>
  <c r="BD113" i="18"/>
  <c r="BC113" i="18" a="1"/>
  <c r="BC113" i="18" s="1"/>
  <c r="BB113" i="18"/>
  <c r="BA113" i="18" a="1"/>
  <c r="BA113" i="18" s="1"/>
  <c r="AZ113" i="18"/>
  <c r="AY113" i="18" a="1"/>
  <c r="AY113" i="18" s="1"/>
  <c r="AX113" i="18"/>
  <c r="AW113" i="18" a="1"/>
  <c r="AW113" i="18" s="1"/>
  <c r="AV113" i="18"/>
  <c r="AU113" i="18" a="1"/>
  <c r="AU113" i="18" s="1"/>
  <c r="AT113" i="18"/>
  <c r="AS113" i="18" a="1"/>
  <c r="AS113" i="18" s="1"/>
  <c r="AR113" i="18" a="1"/>
  <c r="AR113" i="18" s="1"/>
  <c r="AQ113" i="18"/>
  <c r="AP113" i="18"/>
  <c r="AO113" i="18" a="1"/>
  <c r="AO113" i="18" s="1"/>
  <c r="AN113" i="18" a="1"/>
  <c r="AN113" i="18" s="1"/>
  <c r="AM113" i="18" a="1"/>
  <c r="AM113" i="18" s="1"/>
  <c r="AL113" i="18" a="1"/>
  <c r="AL113" i="18" s="1"/>
  <c r="AK113" i="18"/>
  <c r="AJ113" i="18" a="1"/>
  <c r="AJ113" i="18" s="1"/>
  <c r="AI113" i="18" a="1"/>
  <c r="AI113" i="18" s="1"/>
  <c r="AH113" i="18"/>
  <c r="AG113" i="18" a="1"/>
  <c r="AG113" i="18" s="1"/>
  <c r="AF113" i="18"/>
  <c r="AE113" i="18" a="1"/>
  <c r="AE113" i="18" s="1"/>
  <c r="AD113" i="18" a="1"/>
  <c r="AD113" i="18" s="1"/>
  <c r="AC113" i="18" a="1"/>
  <c r="AC113" i="18" s="1"/>
  <c r="AB113" i="18"/>
  <c r="AA113" i="18" a="1"/>
  <c r="AA113" i="18" s="1"/>
  <c r="Z113" i="18"/>
  <c r="Y113" i="18" a="1"/>
  <c r="Y113" i="18" s="1"/>
  <c r="X113" i="18"/>
  <c r="W113" i="18"/>
  <c r="V113" i="18" a="1"/>
  <c r="V113" i="18" s="1"/>
  <c r="U113" i="18" a="1"/>
  <c r="U113" i="18" s="1"/>
  <c r="T113" i="18" a="1"/>
  <c r="T113" i="18" s="1"/>
  <c r="S113" i="18" a="1"/>
  <c r="S113" i="18" s="1"/>
  <c r="M113" i="18"/>
  <c r="N113" i="18" s="1"/>
  <c r="O113" i="18" s="1"/>
  <c r="P113" i="18" s="1"/>
  <c r="Q113" i="18" s="1"/>
  <c r="R113" i="18" s="1"/>
  <c r="L113" i="18"/>
  <c r="K113" i="18"/>
  <c r="J113" i="18"/>
  <c r="I113" i="18"/>
  <c r="H113" i="18"/>
  <c r="G113" i="18"/>
  <c r="F113" i="18"/>
  <c r="C113" i="18"/>
  <c r="BY112" i="18"/>
  <c r="BX112" i="18"/>
  <c r="BW112" i="18"/>
  <c r="BV112" i="18"/>
  <c r="BU112" i="18"/>
  <c r="BT112" i="18"/>
  <c r="BS112" i="18"/>
  <c r="BR112" i="18"/>
  <c r="BQ112" i="18"/>
  <c r="BP112" i="18"/>
  <c r="BO112" i="18"/>
  <c r="BN112" i="18"/>
  <c r="BM112" i="18"/>
  <c r="BL112" i="18"/>
  <c r="BK112" i="18"/>
  <c r="BJ112" i="18"/>
  <c r="BI112" i="18"/>
  <c r="BH112" i="18"/>
  <c r="BG112" i="18"/>
  <c r="BF112" i="18" a="1"/>
  <c r="BF112" i="18" s="1"/>
  <c r="BE112" i="18" a="1"/>
  <c r="BE112" i="18" s="1"/>
  <c r="BD112" i="18"/>
  <c r="BC112" i="18" a="1"/>
  <c r="BC112" i="18" s="1"/>
  <c r="BB112" i="18"/>
  <c r="BA112" i="18" a="1"/>
  <c r="BA112" i="18" s="1"/>
  <c r="AZ112" i="18"/>
  <c r="AY112" i="18" a="1"/>
  <c r="AY112" i="18" s="1"/>
  <c r="AX112" i="18"/>
  <c r="AW112" i="18" a="1"/>
  <c r="AW112" i="18" s="1"/>
  <c r="AV112" i="18"/>
  <c r="AU112" i="18" a="1"/>
  <c r="AU112" i="18" s="1"/>
  <c r="AT112" i="18"/>
  <c r="AS112" i="18" a="1"/>
  <c r="AS112" i="18" s="1"/>
  <c r="AR112" i="18" a="1"/>
  <c r="AR112" i="18" s="1"/>
  <c r="AQ112" i="18"/>
  <c r="AP112" i="18"/>
  <c r="AO112" i="18" a="1"/>
  <c r="AO112" i="18" s="1"/>
  <c r="AN112" i="18" a="1"/>
  <c r="AN112" i="18" s="1"/>
  <c r="AM112" i="18" a="1"/>
  <c r="AM112" i="18" s="1"/>
  <c r="AL112" i="18" a="1"/>
  <c r="AL112" i="18" s="1"/>
  <c r="AK112" i="18"/>
  <c r="AJ112" i="18" a="1"/>
  <c r="AJ112" i="18" s="1"/>
  <c r="AI112" i="18" a="1"/>
  <c r="AI112" i="18" s="1"/>
  <c r="AH112" i="18"/>
  <c r="AG112" i="18" a="1"/>
  <c r="AG112" i="18" s="1"/>
  <c r="AF112" i="18"/>
  <c r="AE112" i="18" a="1"/>
  <c r="AE112" i="18" s="1"/>
  <c r="AD112" i="18" a="1"/>
  <c r="AD112" i="18" s="1"/>
  <c r="AC112" i="18" a="1"/>
  <c r="AC112" i="18" s="1"/>
  <c r="AB112" i="18"/>
  <c r="AA112" i="18" a="1"/>
  <c r="AA112" i="18" s="1"/>
  <c r="Z112" i="18"/>
  <c r="Y112" i="18" a="1"/>
  <c r="Y112" i="18" s="1"/>
  <c r="X112" i="18"/>
  <c r="W112" i="18"/>
  <c r="V112" i="18" a="1"/>
  <c r="V112" i="18" s="1"/>
  <c r="U112" i="18" a="1"/>
  <c r="U112" i="18" s="1"/>
  <c r="T112" i="18" a="1"/>
  <c r="T112" i="18" s="1"/>
  <c r="S112" i="18" a="1"/>
  <c r="S112" i="18" s="1"/>
  <c r="M112" i="18"/>
  <c r="N112" i="18" s="1"/>
  <c r="O112" i="18" s="1"/>
  <c r="P112" i="18" s="1"/>
  <c r="Q112" i="18" s="1"/>
  <c r="R112" i="18" s="1"/>
  <c r="L112" i="18"/>
  <c r="K112" i="18"/>
  <c r="J112" i="18"/>
  <c r="I112" i="18"/>
  <c r="H112" i="18"/>
  <c r="G112" i="18"/>
  <c r="F112" i="18"/>
  <c r="C112" i="18"/>
  <c r="BY111" i="18"/>
  <c r="BX111" i="18"/>
  <c r="BW111" i="18"/>
  <c r="BV111" i="18"/>
  <c r="BU111" i="18"/>
  <c r="BT111" i="18"/>
  <c r="BS111" i="18"/>
  <c r="BR111" i="18"/>
  <c r="BQ111" i="18"/>
  <c r="BP111" i="18"/>
  <c r="BO111" i="18"/>
  <c r="BN111" i="18"/>
  <c r="BM111" i="18"/>
  <c r="BL111" i="18"/>
  <c r="BK111" i="18"/>
  <c r="BJ111" i="18"/>
  <c r="BI111" i="18"/>
  <c r="BH111" i="18"/>
  <c r="BG111" i="18"/>
  <c r="BF111" i="18" a="1"/>
  <c r="BF111" i="18" s="1"/>
  <c r="BE111" i="18" a="1"/>
  <c r="BE111" i="18" s="1"/>
  <c r="BD111" i="18"/>
  <c r="BC111" i="18" a="1"/>
  <c r="BC111" i="18" s="1"/>
  <c r="BB111" i="18"/>
  <c r="BA111" i="18" a="1"/>
  <c r="BA111" i="18" s="1"/>
  <c r="AZ111" i="18"/>
  <c r="AY111" i="18" a="1"/>
  <c r="AY111" i="18" s="1"/>
  <c r="AX111" i="18"/>
  <c r="AW111" i="18" a="1"/>
  <c r="AW111" i="18" s="1"/>
  <c r="AV111" i="18"/>
  <c r="AU111" i="18" a="1"/>
  <c r="AU111" i="18" s="1"/>
  <c r="AT111" i="18"/>
  <c r="AS111" i="18" a="1"/>
  <c r="AS111" i="18" s="1"/>
  <c r="AR111" i="18" a="1"/>
  <c r="AR111" i="18" s="1"/>
  <c r="AQ111" i="18"/>
  <c r="AP111" i="18"/>
  <c r="AO111" i="18" a="1"/>
  <c r="AO111" i="18" s="1"/>
  <c r="AN111" i="18" a="1"/>
  <c r="AN111" i="18" s="1"/>
  <c r="AM111" i="18" a="1"/>
  <c r="AM111" i="18" s="1"/>
  <c r="AL111" i="18" a="1"/>
  <c r="AL111" i="18" s="1"/>
  <c r="AK111" i="18"/>
  <c r="AJ111" i="18" a="1"/>
  <c r="AJ111" i="18" s="1"/>
  <c r="AI111" i="18" a="1"/>
  <c r="AI111" i="18" s="1"/>
  <c r="AH111" i="18"/>
  <c r="AG111" i="18" a="1"/>
  <c r="AG111" i="18" s="1"/>
  <c r="AF111" i="18"/>
  <c r="AE111" i="18" a="1"/>
  <c r="AE111" i="18" s="1"/>
  <c r="AD111" i="18" a="1"/>
  <c r="AD111" i="18" s="1"/>
  <c r="AC111" i="18" a="1"/>
  <c r="AC111" i="18" s="1"/>
  <c r="AB111" i="18"/>
  <c r="AA111" i="18" a="1"/>
  <c r="AA111" i="18" s="1"/>
  <c r="Z111" i="18"/>
  <c r="Y111" i="18" a="1"/>
  <c r="Y111" i="18" s="1"/>
  <c r="X111" i="18"/>
  <c r="W111" i="18"/>
  <c r="V111" i="18" a="1"/>
  <c r="V111" i="18" s="1"/>
  <c r="U111" i="18" a="1"/>
  <c r="U111" i="18" s="1"/>
  <c r="T111" i="18" a="1"/>
  <c r="T111" i="18" s="1"/>
  <c r="S111" i="18" a="1"/>
  <c r="S111" i="18" s="1"/>
  <c r="M111" i="18"/>
  <c r="N111" i="18" s="1"/>
  <c r="O111" i="18" s="1"/>
  <c r="P111" i="18" s="1"/>
  <c r="Q111" i="18" s="1"/>
  <c r="R111" i="18" s="1"/>
  <c r="L111" i="18"/>
  <c r="K111" i="18"/>
  <c r="J111" i="18"/>
  <c r="I111" i="18"/>
  <c r="H111" i="18"/>
  <c r="G111" i="18"/>
  <c r="F111" i="18"/>
  <c r="C111" i="18"/>
  <c r="BY110" i="18"/>
  <c r="BX110" i="18"/>
  <c r="BW110" i="18"/>
  <c r="BV110" i="18"/>
  <c r="BU110" i="18"/>
  <c r="BT110" i="18"/>
  <c r="BS110" i="18"/>
  <c r="BR110" i="18"/>
  <c r="BQ110" i="18"/>
  <c r="BP110" i="18"/>
  <c r="BO110" i="18"/>
  <c r="BN110" i="18"/>
  <c r="BM110" i="18"/>
  <c r="BL110" i="18"/>
  <c r="BK110" i="18"/>
  <c r="BJ110" i="18"/>
  <c r="BI110" i="18"/>
  <c r="BH110" i="18"/>
  <c r="BG110" i="18"/>
  <c r="BF110" i="18" a="1"/>
  <c r="BF110" i="18" s="1"/>
  <c r="BE110" i="18" a="1"/>
  <c r="BE110" i="18" s="1"/>
  <c r="BD110" i="18"/>
  <c r="BC110" i="18" a="1"/>
  <c r="BC110" i="18" s="1"/>
  <c r="BB110" i="18"/>
  <c r="BA110" i="18" a="1"/>
  <c r="BA110" i="18" s="1"/>
  <c r="AZ110" i="18"/>
  <c r="AY110" i="18" a="1"/>
  <c r="AY110" i="18" s="1"/>
  <c r="AX110" i="18"/>
  <c r="AW110" i="18" a="1"/>
  <c r="AW110" i="18" s="1"/>
  <c r="AV110" i="18"/>
  <c r="AU110" i="18" a="1"/>
  <c r="AU110" i="18" s="1"/>
  <c r="AT110" i="18"/>
  <c r="AS110" i="18" a="1"/>
  <c r="AS110" i="18" s="1"/>
  <c r="AR110" i="18" a="1"/>
  <c r="AR110" i="18" s="1"/>
  <c r="AQ110" i="18"/>
  <c r="AP110" i="18"/>
  <c r="AO110" i="18" a="1"/>
  <c r="AO110" i="18" s="1"/>
  <c r="AN110" i="18" a="1"/>
  <c r="AN110" i="18" s="1"/>
  <c r="AM110" i="18" a="1"/>
  <c r="AM110" i="18" s="1"/>
  <c r="AL110" i="18" a="1"/>
  <c r="AL110" i="18" s="1"/>
  <c r="AK110" i="18"/>
  <c r="AJ110" i="18" a="1"/>
  <c r="AJ110" i="18" s="1"/>
  <c r="AI110" i="18" a="1"/>
  <c r="AI110" i="18" s="1"/>
  <c r="AH110" i="18"/>
  <c r="AG110" i="18" a="1"/>
  <c r="AG110" i="18" s="1"/>
  <c r="AF110" i="18"/>
  <c r="AE110" i="18" a="1"/>
  <c r="AE110" i="18" s="1"/>
  <c r="AD110" i="18" a="1"/>
  <c r="AD110" i="18" s="1"/>
  <c r="AC110" i="18" a="1"/>
  <c r="AC110" i="18" s="1"/>
  <c r="AB110" i="18"/>
  <c r="AA110" i="18" a="1"/>
  <c r="AA110" i="18" s="1"/>
  <c r="Z110" i="18"/>
  <c r="Y110" i="18" a="1"/>
  <c r="Y110" i="18" s="1"/>
  <c r="X110" i="18"/>
  <c r="W110" i="18"/>
  <c r="V110" i="18" a="1"/>
  <c r="V110" i="18" s="1"/>
  <c r="U110" i="18" a="1"/>
  <c r="U110" i="18" s="1"/>
  <c r="T110" i="18" a="1"/>
  <c r="T110" i="18" s="1"/>
  <c r="S110" i="18" a="1"/>
  <c r="S110" i="18" s="1"/>
  <c r="M110" i="18"/>
  <c r="N110" i="18" s="1"/>
  <c r="O110" i="18" s="1"/>
  <c r="P110" i="18" s="1"/>
  <c r="Q110" i="18" s="1"/>
  <c r="R110" i="18" s="1"/>
  <c r="L110" i="18"/>
  <c r="K110" i="18"/>
  <c r="J110" i="18"/>
  <c r="I110" i="18"/>
  <c r="H110" i="18"/>
  <c r="G110" i="18"/>
  <c r="F110" i="18"/>
  <c r="C110" i="18"/>
  <c r="BY109" i="18"/>
  <c r="BX109" i="18"/>
  <c r="BW109" i="18"/>
  <c r="BV109" i="18"/>
  <c r="BU109" i="18"/>
  <c r="BT109" i="18"/>
  <c r="BS109" i="18"/>
  <c r="BR109" i="18"/>
  <c r="BQ109" i="18"/>
  <c r="BP109" i="18"/>
  <c r="BO109" i="18"/>
  <c r="BN109" i="18"/>
  <c r="BM109" i="18"/>
  <c r="BL109" i="18"/>
  <c r="BK109" i="18"/>
  <c r="BJ109" i="18"/>
  <c r="BI109" i="18"/>
  <c r="BH109" i="18"/>
  <c r="BG109" i="18"/>
  <c r="BF109" i="18" a="1"/>
  <c r="BF109" i="18" s="1"/>
  <c r="BE109" i="18" a="1"/>
  <c r="BE109" i="18" s="1"/>
  <c r="BD109" i="18"/>
  <c r="BC109" i="18" a="1"/>
  <c r="BC109" i="18" s="1"/>
  <c r="BB109" i="18"/>
  <c r="BA109" i="18" a="1"/>
  <c r="BA109" i="18" s="1"/>
  <c r="AZ109" i="18"/>
  <c r="AY109" i="18" a="1"/>
  <c r="AY109" i="18" s="1"/>
  <c r="AX109" i="18"/>
  <c r="AW109" i="18" a="1"/>
  <c r="AW109" i="18" s="1"/>
  <c r="AV109" i="18"/>
  <c r="AU109" i="18" a="1"/>
  <c r="AU109" i="18" s="1"/>
  <c r="AT109" i="18"/>
  <c r="AS109" i="18" a="1"/>
  <c r="AS109" i="18" s="1"/>
  <c r="AR109" i="18" a="1"/>
  <c r="AR109" i="18" s="1"/>
  <c r="AQ109" i="18"/>
  <c r="AP109" i="18"/>
  <c r="AO109" i="18" a="1"/>
  <c r="AO109" i="18" s="1"/>
  <c r="AN109" i="18" a="1"/>
  <c r="AN109" i="18" s="1"/>
  <c r="AM109" i="18" a="1"/>
  <c r="AM109" i="18" s="1"/>
  <c r="AL109" i="18" a="1"/>
  <c r="AL109" i="18" s="1"/>
  <c r="AK109" i="18"/>
  <c r="AJ109" i="18" a="1"/>
  <c r="AJ109" i="18" s="1"/>
  <c r="AI109" i="18" a="1"/>
  <c r="AI109" i="18" s="1"/>
  <c r="AH109" i="18"/>
  <c r="AG109" i="18" a="1"/>
  <c r="AG109" i="18" s="1"/>
  <c r="AF109" i="18"/>
  <c r="AE109" i="18" a="1"/>
  <c r="AE109" i="18" s="1"/>
  <c r="AD109" i="18" a="1"/>
  <c r="AD109" i="18" s="1"/>
  <c r="AC109" i="18" a="1"/>
  <c r="AC109" i="18" s="1"/>
  <c r="AB109" i="18"/>
  <c r="AA109" i="18" a="1"/>
  <c r="AA109" i="18" s="1"/>
  <c r="Z109" i="18"/>
  <c r="Y109" i="18" a="1"/>
  <c r="Y109" i="18" s="1"/>
  <c r="X109" i="18"/>
  <c r="W109" i="18"/>
  <c r="V109" i="18" a="1"/>
  <c r="V109" i="18" s="1"/>
  <c r="U109" i="18" a="1"/>
  <c r="U109" i="18" s="1"/>
  <c r="T109" i="18" a="1"/>
  <c r="T109" i="18" s="1"/>
  <c r="S109" i="18" a="1"/>
  <c r="S109" i="18" s="1"/>
  <c r="M109" i="18"/>
  <c r="N109" i="18" s="1"/>
  <c r="O109" i="18" s="1"/>
  <c r="P109" i="18" s="1"/>
  <c r="Q109" i="18" s="1"/>
  <c r="R109" i="18" s="1"/>
  <c r="L109" i="18"/>
  <c r="K109" i="18"/>
  <c r="J109" i="18"/>
  <c r="I109" i="18"/>
  <c r="H109" i="18"/>
  <c r="G109" i="18"/>
  <c r="F109" i="18"/>
  <c r="C109" i="18"/>
  <c r="BY108" i="18"/>
  <c r="BX108" i="18"/>
  <c r="BW108" i="18"/>
  <c r="BV108" i="18"/>
  <c r="BU108" i="18"/>
  <c r="BT108" i="18"/>
  <c r="BS108" i="18"/>
  <c r="BR108" i="18"/>
  <c r="BQ108" i="18"/>
  <c r="BP108" i="18"/>
  <c r="BO108" i="18"/>
  <c r="BN108" i="18"/>
  <c r="BM108" i="18"/>
  <c r="BL108" i="18"/>
  <c r="BK108" i="18"/>
  <c r="BJ108" i="18"/>
  <c r="BI108" i="18"/>
  <c r="BH108" i="18"/>
  <c r="BG108" i="18"/>
  <c r="BF108" i="18" a="1"/>
  <c r="BF108" i="18" s="1"/>
  <c r="BE108" i="18" a="1"/>
  <c r="BE108" i="18" s="1"/>
  <c r="BD108" i="18"/>
  <c r="BC108" i="18" a="1"/>
  <c r="BC108" i="18" s="1"/>
  <c r="BB108" i="18"/>
  <c r="BA108" i="18" a="1"/>
  <c r="BA108" i="18" s="1"/>
  <c r="AZ108" i="18"/>
  <c r="AY108" i="18" a="1"/>
  <c r="AY108" i="18" s="1"/>
  <c r="AX108" i="18"/>
  <c r="AW108" i="18" a="1"/>
  <c r="AW108" i="18" s="1"/>
  <c r="AV108" i="18"/>
  <c r="AU108" i="18" a="1"/>
  <c r="AU108" i="18" s="1"/>
  <c r="AT108" i="18"/>
  <c r="AS108" i="18" a="1"/>
  <c r="AS108" i="18" s="1"/>
  <c r="AR108" i="18" a="1"/>
  <c r="AR108" i="18" s="1"/>
  <c r="AQ108" i="18"/>
  <c r="AP108" i="18"/>
  <c r="AO108" i="18" a="1"/>
  <c r="AO108" i="18" s="1"/>
  <c r="AN108" i="18" a="1"/>
  <c r="AN108" i="18" s="1"/>
  <c r="AM108" i="18" a="1"/>
  <c r="AM108" i="18" s="1"/>
  <c r="AL108" i="18" a="1"/>
  <c r="AL108" i="18" s="1"/>
  <c r="AK108" i="18"/>
  <c r="AJ108" i="18" a="1"/>
  <c r="AJ108" i="18" s="1"/>
  <c r="AI108" i="18" a="1"/>
  <c r="AI108" i="18" s="1"/>
  <c r="AH108" i="18"/>
  <c r="AG108" i="18" a="1"/>
  <c r="AG108" i="18" s="1"/>
  <c r="AF108" i="18"/>
  <c r="AE108" i="18" a="1"/>
  <c r="AE108" i="18" s="1"/>
  <c r="AD108" i="18" a="1"/>
  <c r="AD108" i="18" s="1"/>
  <c r="AC108" i="18" a="1"/>
  <c r="AC108" i="18" s="1"/>
  <c r="AB108" i="18"/>
  <c r="AA108" i="18" a="1"/>
  <c r="AA108" i="18" s="1"/>
  <c r="Z108" i="18"/>
  <c r="Y108" i="18" a="1"/>
  <c r="Y108" i="18" s="1"/>
  <c r="X108" i="18"/>
  <c r="W108" i="18"/>
  <c r="V108" i="18" a="1"/>
  <c r="V108" i="18" s="1"/>
  <c r="U108" i="18" a="1"/>
  <c r="U108" i="18" s="1"/>
  <c r="T108" i="18" a="1"/>
  <c r="T108" i="18" s="1"/>
  <c r="S108" i="18" a="1"/>
  <c r="S108" i="18" s="1"/>
  <c r="M108" i="18"/>
  <c r="N108" i="18" s="1"/>
  <c r="O108" i="18" s="1"/>
  <c r="P108" i="18" s="1"/>
  <c r="Q108" i="18" s="1"/>
  <c r="R108" i="18" s="1"/>
  <c r="L108" i="18"/>
  <c r="K108" i="18"/>
  <c r="J108" i="18"/>
  <c r="I108" i="18"/>
  <c r="H108" i="18"/>
  <c r="G108" i="18"/>
  <c r="F108" i="18"/>
  <c r="C108" i="18"/>
  <c r="BY107" i="18"/>
  <c r="BX107" i="18"/>
  <c r="BW107" i="18"/>
  <c r="BV107" i="18"/>
  <c r="BU107" i="18"/>
  <c r="BT107" i="18"/>
  <c r="BS107" i="18"/>
  <c r="BR107" i="18"/>
  <c r="BQ107" i="18"/>
  <c r="BP107" i="18"/>
  <c r="BO107" i="18"/>
  <c r="BN107" i="18"/>
  <c r="BM107" i="18"/>
  <c r="BL107" i="18"/>
  <c r="BK107" i="18"/>
  <c r="BJ107" i="18"/>
  <c r="BI107" i="18"/>
  <c r="BH107" i="18"/>
  <c r="BG107" i="18"/>
  <c r="BF107" i="18" a="1"/>
  <c r="BF107" i="18" s="1"/>
  <c r="BE107" i="18" a="1"/>
  <c r="BE107" i="18" s="1"/>
  <c r="BD107" i="18"/>
  <c r="BC107" i="18" a="1"/>
  <c r="BC107" i="18" s="1"/>
  <c r="BB107" i="18"/>
  <c r="BA107" i="18" a="1"/>
  <c r="BA107" i="18" s="1"/>
  <c r="AZ107" i="18"/>
  <c r="AY107" i="18" a="1"/>
  <c r="AY107" i="18" s="1"/>
  <c r="AX107" i="18"/>
  <c r="AW107" i="18" a="1"/>
  <c r="AW107" i="18" s="1"/>
  <c r="AV107" i="18"/>
  <c r="AU107" i="18" a="1"/>
  <c r="AU107" i="18" s="1"/>
  <c r="AT107" i="18"/>
  <c r="AS107" i="18" a="1"/>
  <c r="AS107" i="18" s="1"/>
  <c r="AR107" i="18" a="1"/>
  <c r="AR107" i="18" s="1"/>
  <c r="AQ107" i="18"/>
  <c r="AP107" i="18"/>
  <c r="AO107" i="18" a="1"/>
  <c r="AO107" i="18" s="1"/>
  <c r="AN107" i="18" a="1"/>
  <c r="AN107" i="18" s="1"/>
  <c r="AM107" i="18" a="1"/>
  <c r="AM107" i="18" s="1"/>
  <c r="AL107" i="18" a="1"/>
  <c r="AL107" i="18" s="1"/>
  <c r="AK107" i="18"/>
  <c r="AJ107" i="18" a="1"/>
  <c r="AJ107" i="18" s="1"/>
  <c r="AI107" i="18" a="1"/>
  <c r="AI107" i="18" s="1"/>
  <c r="AH107" i="18"/>
  <c r="AG107" i="18" a="1"/>
  <c r="AG107" i="18" s="1"/>
  <c r="AF107" i="18"/>
  <c r="AE107" i="18" a="1"/>
  <c r="AE107" i="18" s="1"/>
  <c r="AD107" i="18" a="1"/>
  <c r="AD107" i="18" s="1"/>
  <c r="AC107" i="18" a="1"/>
  <c r="AC107" i="18" s="1"/>
  <c r="AB107" i="18"/>
  <c r="AA107" i="18" a="1"/>
  <c r="AA107" i="18" s="1"/>
  <c r="Z107" i="18"/>
  <c r="Y107" i="18" a="1"/>
  <c r="Y107" i="18" s="1"/>
  <c r="X107" i="18"/>
  <c r="W107" i="18"/>
  <c r="V107" i="18" a="1"/>
  <c r="V107" i="18" s="1"/>
  <c r="U107" i="18" a="1"/>
  <c r="U107" i="18" s="1"/>
  <c r="T107" i="18" a="1"/>
  <c r="T107" i="18" s="1"/>
  <c r="S107" i="18" a="1"/>
  <c r="S107" i="18" s="1"/>
  <c r="M107" i="18"/>
  <c r="N107" i="18" s="1"/>
  <c r="O107" i="18" s="1"/>
  <c r="P107" i="18" s="1"/>
  <c r="Q107" i="18" s="1"/>
  <c r="R107" i="18" s="1"/>
  <c r="L107" i="18"/>
  <c r="K107" i="18"/>
  <c r="J107" i="18"/>
  <c r="I107" i="18"/>
  <c r="H107" i="18"/>
  <c r="G107" i="18"/>
  <c r="F107" i="18"/>
  <c r="C107" i="18"/>
  <c r="BY106" i="18"/>
  <c r="BX106" i="18"/>
  <c r="BW106" i="18"/>
  <c r="BV106" i="18"/>
  <c r="BU106" i="18"/>
  <c r="BT106" i="18"/>
  <c r="BS106" i="18"/>
  <c r="BR106" i="18"/>
  <c r="BQ106" i="18"/>
  <c r="BP106" i="18"/>
  <c r="BO106" i="18"/>
  <c r="BN106" i="18"/>
  <c r="BM106" i="18"/>
  <c r="BL106" i="18"/>
  <c r="BK106" i="18"/>
  <c r="BJ106" i="18"/>
  <c r="BI106" i="18"/>
  <c r="BH106" i="18"/>
  <c r="BG106" i="18"/>
  <c r="BF106" i="18" a="1"/>
  <c r="BF106" i="18" s="1"/>
  <c r="BE106" i="18" a="1"/>
  <c r="BE106" i="18" s="1"/>
  <c r="BD106" i="18"/>
  <c r="BC106" i="18" a="1"/>
  <c r="BC106" i="18" s="1"/>
  <c r="BB106" i="18"/>
  <c r="BA106" i="18" a="1"/>
  <c r="BA106" i="18" s="1"/>
  <c r="AZ106" i="18"/>
  <c r="AY106" i="18" a="1"/>
  <c r="AY106" i="18" s="1"/>
  <c r="AX106" i="18"/>
  <c r="AW106" i="18" a="1"/>
  <c r="AW106" i="18" s="1"/>
  <c r="AV106" i="18"/>
  <c r="AU106" i="18" a="1"/>
  <c r="AU106" i="18" s="1"/>
  <c r="AT106" i="18"/>
  <c r="AS106" i="18" a="1"/>
  <c r="AS106" i="18" s="1"/>
  <c r="AR106" i="18" a="1"/>
  <c r="AR106" i="18" s="1"/>
  <c r="AQ106" i="18"/>
  <c r="AP106" i="18"/>
  <c r="AO106" i="18" a="1"/>
  <c r="AO106" i="18" s="1"/>
  <c r="AN106" i="18" a="1"/>
  <c r="AN106" i="18" s="1"/>
  <c r="AM106" i="18" a="1"/>
  <c r="AM106" i="18" s="1"/>
  <c r="AL106" i="18" a="1"/>
  <c r="AL106" i="18" s="1"/>
  <c r="AK106" i="18"/>
  <c r="AJ106" i="18" a="1"/>
  <c r="AJ106" i="18" s="1"/>
  <c r="AI106" i="18" a="1"/>
  <c r="AI106" i="18" s="1"/>
  <c r="AH106" i="18"/>
  <c r="AG106" i="18" a="1"/>
  <c r="AG106" i="18" s="1"/>
  <c r="AF106" i="18"/>
  <c r="AE106" i="18" a="1"/>
  <c r="AE106" i="18" s="1"/>
  <c r="AD106" i="18" a="1"/>
  <c r="AD106" i="18" s="1"/>
  <c r="AC106" i="18" a="1"/>
  <c r="AC106" i="18" s="1"/>
  <c r="AB106" i="18"/>
  <c r="AA106" i="18" a="1"/>
  <c r="AA106" i="18" s="1"/>
  <c r="Z106" i="18"/>
  <c r="Y106" i="18" a="1"/>
  <c r="Y106" i="18" s="1"/>
  <c r="X106" i="18"/>
  <c r="W106" i="18"/>
  <c r="V106" i="18" a="1"/>
  <c r="V106" i="18" s="1"/>
  <c r="U106" i="18" a="1"/>
  <c r="U106" i="18" s="1"/>
  <c r="T106" i="18" a="1"/>
  <c r="T106" i="18" s="1"/>
  <c r="S106" i="18" a="1"/>
  <c r="S106" i="18" s="1"/>
  <c r="M106" i="18"/>
  <c r="N106" i="18" s="1"/>
  <c r="O106" i="18" s="1"/>
  <c r="P106" i="18" s="1"/>
  <c r="Q106" i="18" s="1"/>
  <c r="R106" i="18" s="1"/>
  <c r="L106" i="18"/>
  <c r="K106" i="18"/>
  <c r="J106" i="18"/>
  <c r="I106" i="18"/>
  <c r="H106" i="18"/>
  <c r="G106" i="18"/>
  <c r="F106" i="18"/>
  <c r="C106" i="18"/>
  <c r="BY105" i="18"/>
  <c r="BX105" i="18"/>
  <c r="BW105" i="18"/>
  <c r="BV105" i="18"/>
  <c r="BU105" i="18"/>
  <c r="BT105" i="18"/>
  <c r="BS105" i="18"/>
  <c r="BR105" i="18"/>
  <c r="BQ105" i="18"/>
  <c r="BP105" i="18"/>
  <c r="BO105" i="18"/>
  <c r="BN105" i="18"/>
  <c r="BM105" i="18"/>
  <c r="BL105" i="18"/>
  <c r="BK105" i="18"/>
  <c r="BJ105" i="18"/>
  <c r="BI105" i="18"/>
  <c r="BH105" i="18"/>
  <c r="BG105" i="18"/>
  <c r="BF105" i="18" a="1"/>
  <c r="BF105" i="18" s="1"/>
  <c r="BE105" i="18" a="1"/>
  <c r="BE105" i="18" s="1"/>
  <c r="BD105" i="18"/>
  <c r="BC105" i="18" a="1"/>
  <c r="BC105" i="18" s="1"/>
  <c r="BB105" i="18"/>
  <c r="BA105" i="18" a="1"/>
  <c r="BA105" i="18" s="1"/>
  <c r="AZ105" i="18"/>
  <c r="AY105" i="18" a="1"/>
  <c r="AY105" i="18" s="1"/>
  <c r="AX105" i="18"/>
  <c r="AW105" i="18" a="1"/>
  <c r="AW105" i="18" s="1"/>
  <c r="AV105" i="18"/>
  <c r="AU105" i="18" a="1"/>
  <c r="AU105" i="18" s="1"/>
  <c r="AT105" i="18"/>
  <c r="AS105" i="18" a="1"/>
  <c r="AS105" i="18" s="1"/>
  <c r="AR105" i="18" a="1"/>
  <c r="AR105" i="18" s="1"/>
  <c r="AQ105" i="18"/>
  <c r="AP105" i="18"/>
  <c r="AO105" i="18" a="1"/>
  <c r="AO105" i="18" s="1"/>
  <c r="AN105" i="18" a="1"/>
  <c r="AN105" i="18" s="1"/>
  <c r="AM105" i="18" a="1"/>
  <c r="AM105" i="18" s="1"/>
  <c r="AL105" i="18" a="1"/>
  <c r="AL105" i="18" s="1"/>
  <c r="AK105" i="18"/>
  <c r="AJ105" i="18" a="1"/>
  <c r="AJ105" i="18" s="1"/>
  <c r="AI105" i="18" a="1"/>
  <c r="AI105" i="18" s="1"/>
  <c r="AH105" i="18"/>
  <c r="AG105" i="18" a="1"/>
  <c r="AG105" i="18" s="1"/>
  <c r="AF105" i="18"/>
  <c r="AE105" i="18" a="1"/>
  <c r="AE105" i="18" s="1"/>
  <c r="AD105" i="18" a="1"/>
  <c r="AD105" i="18" s="1"/>
  <c r="AC105" i="18" a="1"/>
  <c r="AC105" i="18" s="1"/>
  <c r="AB105" i="18"/>
  <c r="AA105" i="18" a="1"/>
  <c r="AA105" i="18" s="1"/>
  <c r="Z105" i="18"/>
  <c r="Y105" i="18" a="1"/>
  <c r="Y105" i="18" s="1"/>
  <c r="X105" i="18"/>
  <c r="W105" i="18"/>
  <c r="V105" i="18" a="1"/>
  <c r="V105" i="18" s="1"/>
  <c r="U105" i="18" a="1"/>
  <c r="U105" i="18" s="1"/>
  <c r="T105" i="18" a="1"/>
  <c r="T105" i="18" s="1"/>
  <c r="S105" i="18" a="1"/>
  <c r="S105" i="18" s="1"/>
  <c r="M105" i="18"/>
  <c r="N105" i="18" s="1"/>
  <c r="O105" i="18" s="1"/>
  <c r="P105" i="18" s="1"/>
  <c r="Q105" i="18" s="1"/>
  <c r="R105" i="18" s="1"/>
  <c r="L105" i="18"/>
  <c r="K105" i="18"/>
  <c r="J105" i="18"/>
  <c r="I105" i="18"/>
  <c r="H105" i="18"/>
  <c r="G105" i="18"/>
  <c r="F105" i="18"/>
  <c r="C105" i="18"/>
  <c r="BY104" i="18"/>
  <c r="BX104" i="18"/>
  <c r="BW104" i="18"/>
  <c r="BV104" i="18"/>
  <c r="BU104" i="18"/>
  <c r="BT104" i="18"/>
  <c r="BS104" i="18"/>
  <c r="BR104" i="18"/>
  <c r="BQ104" i="18"/>
  <c r="BP104" i="18"/>
  <c r="BO104" i="18"/>
  <c r="BN104" i="18"/>
  <c r="BM104" i="18"/>
  <c r="BL104" i="18"/>
  <c r="BK104" i="18"/>
  <c r="BJ104" i="18"/>
  <c r="BI104" i="18"/>
  <c r="BH104" i="18"/>
  <c r="BG104" i="18"/>
  <c r="BF104" i="18" a="1"/>
  <c r="BF104" i="18" s="1"/>
  <c r="BE104" i="18" a="1"/>
  <c r="BE104" i="18" s="1"/>
  <c r="BD104" i="18"/>
  <c r="BC104" i="18" a="1"/>
  <c r="BC104" i="18" s="1"/>
  <c r="BB104" i="18"/>
  <c r="BA104" i="18" a="1"/>
  <c r="BA104" i="18" s="1"/>
  <c r="AZ104" i="18"/>
  <c r="AY104" i="18" a="1"/>
  <c r="AY104" i="18" s="1"/>
  <c r="AX104" i="18"/>
  <c r="AW104" i="18" a="1"/>
  <c r="AW104" i="18" s="1"/>
  <c r="AV104" i="18"/>
  <c r="AU104" i="18" a="1"/>
  <c r="AU104" i="18" s="1"/>
  <c r="AT104" i="18"/>
  <c r="AS104" i="18" a="1"/>
  <c r="AS104" i="18" s="1"/>
  <c r="AR104" i="18" a="1"/>
  <c r="AR104" i="18" s="1"/>
  <c r="AQ104" i="18"/>
  <c r="AP104" i="18"/>
  <c r="AO104" i="18" a="1"/>
  <c r="AO104" i="18" s="1"/>
  <c r="AN104" i="18" a="1"/>
  <c r="AN104" i="18" s="1"/>
  <c r="AM104" i="18" a="1"/>
  <c r="AM104" i="18" s="1"/>
  <c r="AL104" i="18" a="1"/>
  <c r="AL104" i="18" s="1"/>
  <c r="AK104" i="18"/>
  <c r="AJ104" i="18" a="1"/>
  <c r="AJ104" i="18" s="1"/>
  <c r="AI104" i="18" a="1"/>
  <c r="AI104" i="18" s="1"/>
  <c r="AH104" i="18"/>
  <c r="AG104" i="18" a="1"/>
  <c r="AG104" i="18" s="1"/>
  <c r="AF104" i="18"/>
  <c r="AE104" i="18" a="1"/>
  <c r="AE104" i="18" s="1"/>
  <c r="AD104" i="18" a="1"/>
  <c r="AD104" i="18" s="1"/>
  <c r="AC104" i="18" a="1"/>
  <c r="AC104" i="18" s="1"/>
  <c r="AB104" i="18"/>
  <c r="AA104" i="18" a="1"/>
  <c r="AA104" i="18" s="1"/>
  <c r="Z104" i="18"/>
  <c r="Y104" i="18" a="1"/>
  <c r="Y104" i="18" s="1"/>
  <c r="X104" i="18"/>
  <c r="W104" i="18"/>
  <c r="V104" i="18" a="1"/>
  <c r="V104" i="18" s="1"/>
  <c r="U104" i="18" a="1"/>
  <c r="U104" i="18" s="1"/>
  <c r="T104" i="18" a="1"/>
  <c r="T104" i="18" s="1"/>
  <c r="S104" i="18" a="1"/>
  <c r="S104" i="18" s="1"/>
  <c r="M104" i="18"/>
  <c r="N104" i="18" s="1"/>
  <c r="O104" i="18" s="1"/>
  <c r="P104" i="18" s="1"/>
  <c r="Q104" i="18" s="1"/>
  <c r="R104" i="18" s="1"/>
  <c r="L104" i="18"/>
  <c r="K104" i="18"/>
  <c r="J104" i="18"/>
  <c r="I104" i="18"/>
  <c r="H104" i="18"/>
  <c r="G104" i="18"/>
  <c r="F104" i="18"/>
  <c r="C104" i="18"/>
  <c r="BY103" i="18"/>
  <c r="BX103" i="18"/>
  <c r="BW103" i="18"/>
  <c r="BV103" i="18"/>
  <c r="BU103" i="18"/>
  <c r="BT103" i="18"/>
  <c r="BS103" i="18"/>
  <c r="BR103" i="18"/>
  <c r="BQ103" i="18"/>
  <c r="BP103" i="18"/>
  <c r="BO103" i="18"/>
  <c r="BN103" i="18"/>
  <c r="BM103" i="18"/>
  <c r="BL103" i="18"/>
  <c r="BK103" i="18"/>
  <c r="BJ103" i="18"/>
  <c r="BI103" i="18"/>
  <c r="BH103" i="18"/>
  <c r="BG103" i="18"/>
  <c r="BF103" i="18" a="1"/>
  <c r="BF103" i="18" s="1"/>
  <c r="BE103" i="18" a="1"/>
  <c r="BE103" i="18" s="1"/>
  <c r="BD103" i="18"/>
  <c r="BC103" i="18" a="1"/>
  <c r="BC103" i="18" s="1"/>
  <c r="BB103" i="18"/>
  <c r="BA103" i="18" a="1"/>
  <c r="BA103" i="18" s="1"/>
  <c r="AZ103" i="18"/>
  <c r="AY103" i="18" a="1"/>
  <c r="AY103" i="18" s="1"/>
  <c r="AX103" i="18"/>
  <c r="AW103" i="18" a="1"/>
  <c r="AW103" i="18" s="1"/>
  <c r="AV103" i="18"/>
  <c r="AU103" i="18" a="1"/>
  <c r="AU103" i="18" s="1"/>
  <c r="AT103" i="18"/>
  <c r="AS103" i="18" a="1"/>
  <c r="AS103" i="18" s="1"/>
  <c r="AR103" i="18" a="1"/>
  <c r="AR103" i="18" s="1"/>
  <c r="AQ103" i="18"/>
  <c r="AP103" i="18"/>
  <c r="AO103" i="18" a="1"/>
  <c r="AO103" i="18" s="1"/>
  <c r="AN103" i="18" a="1"/>
  <c r="AN103" i="18" s="1"/>
  <c r="AM103" i="18" a="1"/>
  <c r="AM103" i="18" s="1"/>
  <c r="AL103" i="18" a="1"/>
  <c r="AL103" i="18" s="1"/>
  <c r="AK103" i="18"/>
  <c r="AJ103" i="18" a="1"/>
  <c r="AJ103" i="18" s="1"/>
  <c r="AI103" i="18" a="1"/>
  <c r="AI103" i="18" s="1"/>
  <c r="AH103" i="18"/>
  <c r="AG103" i="18" a="1"/>
  <c r="AG103" i="18" s="1"/>
  <c r="AF103" i="18"/>
  <c r="AE103" i="18" a="1"/>
  <c r="AE103" i="18" s="1"/>
  <c r="AD103" i="18" a="1"/>
  <c r="AD103" i="18" s="1"/>
  <c r="AC103" i="18" a="1"/>
  <c r="AC103" i="18" s="1"/>
  <c r="AB103" i="18"/>
  <c r="AA103" i="18" a="1"/>
  <c r="AA103" i="18" s="1"/>
  <c r="Z103" i="18"/>
  <c r="Y103" i="18" a="1"/>
  <c r="Y103" i="18" s="1"/>
  <c r="X103" i="18"/>
  <c r="W103" i="18"/>
  <c r="V103" i="18" a="1"/>
  <c r="V103" i="18" s="1"/>
  <c r="U103" i="18" a="1"/>
  <c r="U103" i="18" s="1"/>
  <c r="T103" i="18" a="1"/>
  <c r="T103" i="18" s="1"/>
  <c r="S103" i="18" a="1"/>
  <c r="S103" i="18" s="1"/>
  <c r="M103" i="18"/>
  <c r="N103" i="18" s="1"/>
  <c r="O103" i="18" s="1"/>
  <c r="P103" i="18" s="1"/>
  <c r="Q103" i="18" s="1"/>
  <c r="R103" i="18" s="1"/>
  <c r="L103" i="18"/>
  <c r="K103" i="18"/>
  <c r="J103" i="18"/>
  <c r="I103" i="18"/>
  <c r="H103" i="18"/>
  <c r="G103" i="18"/>
  <c r="F103" i="18"/>
  <c r="C103" i="18"/>
  <c r="BY102" i="18"/>
  <c r="BX102" i="18"/>
  <c r="BW102" i="18"/>
  <c r="BV102" i="18"/>
  <c r="BU102" i="18"/>
  <c r="BT102" i="18"/>
  <c r="BS102" i="18"/>
  <c r="BR102" i="18"/>
  <c r="BQ102" i="18"/>
  <c r="BP102" i="18"/>
  <c r="BO102" i="18"/>
  <c r="BN102" i="18"/>
  <c r="BM102" i="18"/>
  <c r="BL102" i="18"/>
  <c r="BK102" i="18"/>
  <c r="BJ102" i="18"/>
  <c r="BI102" i="18"/>
  <c r="BH102" i="18"/>
  <c r="BG102" i="18"/>
  <c r="BF102" i="18" a="1"/>
  <c r="BF102" i="18" s="1"/>
  <c r="BE102" i="18" a="1"/>
  <c r="BE102" i="18" s="1"/>
  <c r="BD102" i="18"/>
  <c r="BC102" i="18" a="1"/>
  <c r="BC102" i="18" s="1"/>
  <c r="BB102" i="18"/>
  <c r="BA102" i="18" a="1"/>
  <c r="BA102" i="18" s="1"/>
  <c r="AZ102" i="18"/>
  <c r="AY102" i="18" a="1"/>
  <c r="AY102" i="18" s="1"/>
  <c r="AX102" i="18"/>
  <c r="AW102" i="18" a="1"/>
  <c r="AW102" i="18" s="1"/>
  <c r="AV102" i="18"/>
  <c r="AU102" i="18" a="1"/>
  <c r="AU102" i="18" s="1"/>
  <c r="AT102" i="18"/>
  <c r="AS102" i="18" a="1"/>
  <c r="AS102" i="18" s="1"/>
  <c r="AR102" i="18" a="1"/>
  <c r="AR102" i="18" s="1"/>
  <c r="AQ102" i="18"/>
  <c r="AP102" i="18"/>
  <c r="AO102" i="18" a="1"/>
  <c r="AO102" i="18" s="1"/>
  <c r="AN102" i="18" a="1"/>
  <c r="AN102" i="18" s="1"/>
  <c r="AM102" i="18" a="1"/>
  <c r="AM102" i="18" s="1"/>
  <c r="AL102" i="18" a="1"/>
  <c r="AL102" i="18" s="1"/>
  <c r="AK102" i="18"/>
  <c r="AJ102" i="18" a="1"/>
  <c r="AJ102" i="18" s="1"/>
  <c r="AI102" i="18" a="1"/>
  <c r="AI102" i="18" s="1"/>
  <c r="AH102" i="18"/>
  <c r="AG102" i="18" a="1"/>
  <c r="AG102" i="18" s="1"/>
  <c r="AF102" i="18"/>
  <c r="AE102" i="18" a="1"/>
  <c r="AE102" i="18" s="1"/>
  <c r="AD102" i="18" a="1"/>
  <c r="AD102" i="18" s="1"/>
  <c r="AC102" i="18" a="1"/>
  <c r="AC102" i="18" s="1"/>
  <c r="AB102" i="18"/>
  <c r="AA102" i="18" a="1"/>
  <c r="AA102" i="18" s="1"/>
  <c r="Z102" i="18"/>
  <c r="Y102" i="18" a="1"/>
  <c r="Y102" i="18" s="1"/>
  <c r="X102" i="18"/>
  <c r="W102" i="18"/>
  <c r="V102" i="18" a="1"/>
  <c r="V102" i="18" s="1"/>
  <c r="U102" i="18" a="1"/>
  <c r="U102" i="18" s="1"/>
  <c r="T102" i="18" a="1"/>
  <c r="T102" i="18" s="1"/>
  <c r="S102" i="18" a="1"/>
  <c r="S102" i="18" s="1"/>
  <c r="M102" i="18"/>
  <c r="N102" i="18" s="1"/>
  <c r="O102" i="18" s="1"/>
  <c r="P102" i="18" s="1"/>
  <c r="Q102" i="18" s="1"/>
  <c r="R102" i="18" s="1"/>
  <c r="L102" i="18"/>
  <c r="K102" i="18"/>
  <c r="J102" i="18"/>
  <c r="I102" i="18"/>
  <c r="H102" i="18"/>
  <c r="G102" i="18"/>
  <c r="F102" i="18"/>
  <c r="C102" i="18"/>
  <c r="BY101" i="18"/>
  <c r="BX101" i="18"/>
  <c r="BW101" i="18"/>
  <c r="BV101" i="18"/>
  <c r="BU101" i="18"/>
  <c r="BT101" i="18"/>
  <c r="BS101" i="18"/>
  <c r="BR101" i="18"/>
  <c r="BQ101" i="18"/>
  <c r="BP101" i="18"/>
  <c r="BO101" i="18"/>
  <c r="BN101" i="18"/>
  <c r="BM101" i="18"/>
  <c r="BL101" i="18"/>
  <c r="BK101" i="18"/>
  <c r="BJ101" i="18"/>
  <c r="BI101" i="18"/>
  <c r="BH101" i="18"/>
  <c r="BG101" i="18"/>
  <c r="BF101" i="18" a="1"/>
  <c r="BF101" i="18" s="1"/>
  <c r="BE101" i="18" a="1"/>
  <c r="BE101" i="18" s="1"/>
  <c r="BD101" i="18"/>
  <c r="BC101" i="18" a="1"/>
  <c r="BC101" i="18" s="1"/>
  <c r="BB101" i="18"/>
  <c r="BA101" i="18" a="1"/>
  <c r="BA101" i="18" s="1"/>
  <c r="AZ101" i="18"/>
  <c r="AY101" i="18" a="1"/>
  <c r="AY101" i="18" s="1"/>
  <c r="AX101" i="18"/>
  <c r="AW101" i="18" a="1"/>
  <c r="AW101" i="18" s="1"/>
  <c r="AV101" i="18"/>
  <c r="AU101" i="18" a="1"/>
  <c r="AU101" i="18" s="1"/>
  <c r="AT101" i="18"/>
  <c r="AS101" i="18" a="1"/>
  <c r="AS101" i="18" s="1"/>
  <c r="AR101" i="18" a="1"/>
  <c r="AR101" i="18" s="1"/>
  <c r="AQ101" i="18"/>
  <c r="AP101" i="18"/>
  <c r="AO101" i="18" a="1"/>
  <c r="AO101" i="18" s="1"/>
  <c r="AN101" i="18" a="1"/>
  <c r="AN101" i="18" s="1"/>
  <c r="AM101" i="18" a="1"/>
  <c r="AM101" i="18" s="1"/>
  <c r="AL101" i="18" a="1"/>
  <c r="AL101" i="18" s="1"/>
  <c r="AK101" i="18"/>
  <c r="AJ101" i="18" a="1"/>
  <c r="AJ101" i="18" s="1"/>
  <c r="AI101" i="18" a="1"/>
  <c r="AI101" i="18" s="1"/>
  <c r="AH101" i="18"/>
  <c r="AG101" i="18" a="1"/>
  <c r="AG101" i="18" s="1"/>
  <c r="AF101" i="18"/>
  <c r="AE101" i="18" a="1"/>
  <c r="AE101" i="18" s="1"/>
  <c r="AD101" i="18" a="1"/>
  <c r="AD101" i="18" s="1"/>
  <c r="AC101" i="18" a="1"/>
  <c r="AC101" i="18" s="1"/>
  <c r="AB101" i="18"/>
  <c r="AA101" i="18" a="1"/>
  <c r="AA101" i="18" s="1"/>
  <c r="Z101" i="18"/>
  <c r="Y101" i="18" a="1"/>
  <c r="Y101" i="18" s="1"/>
  <c r="X101" i="18"/>
  <c r="W101" i="18"/>
  <c r="V101" i="18" a="1"/>
  <c r="V101" i="18" s="1"/>
  <c r="U101" i="18" a="1"/>
  <c r="U101" i="18" s="1"/>
  <c r="T101" i="18" a="1"/>
  <c r="T101" i="18" s="1"/>
  <c r="S101" i="18" a="1"/>
  <c r="S101" i="18" s="1"/>
  <c r="M101" i="18"/>
  <c r="N101" i="18" s="1"/>
  <c r="O101" i="18" s="1"/>
  <c r="P101" i="18" s="1"/>
  <c r="Q101" i="18" s="1"/>
  <c r="R101" i="18" s="1"/>
  <c r="L101" i="18"/>
  <c r="K101" i="18"/>
  <c r="J101" i="18"/>
  <c r="I101" i="18"/>
  <c r="H101" i="18"/>
  <c r="G101" i="18"/>
  <c r="F101" i="18"/>
  <c r="C101" i="18"/>
  <c r="BY100" i="18"/>
  <c r="BX100" i="18"/>
  <c r="BW100" i="18"/>
  <c r="BV100" i="18"/>
  <c r="BU100" i="18"/>
  <c r="BT100" i="18"/>
  <c r="BS100" i="18"/>
  <c r="BR100" i="18"/>
  <c r="BQ100" i="18"/>
  <c r="BP100" i="18"/>
  <c r="BO100" i="18"/>
  <c r="BN100" i="18"/>
  <c r="BM100" i="18"/>
  <c r="BL100" i="18"/>
  <c r="BK100" i="18"/>
  <c r="BJ100" i="18"/>
  <c r="BI100" i="18"/>
  <c r="BH100" i="18"/>
  <c r="BG100" i="18"/>
  <c r="BF100" i="18" a="1"/>
  <c r="BF100" i="18" s="1"/>
  <c r="BE100" i="18" a="1"/>
  <c r="BE100" i="18" s="1"/>
  <c r="BD100" i="18"/>
  <c r="BC100" i="18" a="1"/>
  <c r="BC100" i="18" s="1"/>
  <c r="BB100" i="18"/>
  <c r="BA100" i="18" a="1"/>
  <c r="BA100" i="18" s="1"/>
  <c r="AZ100" i="18"/>
  <c r="AY100" i="18" a="1"/>
  <c r="AY100" i="18" s="1"/>
  <c r="AX100" i="18"/>
  <c r="AW100" i="18" a="1"/>
  <c r="AW100" i="18" s="1"/>
  <c r="AV100" i="18"/>
  <c r="AU100" i="18" a="1"/>
  <c r="AU100" i="18" s="1"/>
  <c r="AT100" i="18"/>
  <c r="AS100" i="18" a="1"/>
  <c r="AS100" i="18" s="1"/>
  <c r="AR100" i="18" a="1"/>
  <c r="AR100" i="18" s="1"/>
  <c r="AQ100" i="18"/>
  <c r="AP100" i="18"/>
  <c r="AO100" i="18" a="1"/>
  <c r="AO100" i="18" s="1"/>
  <c r="AN100" i="18" a="1"/>
  <c r="AN100" i="18" s="1"/>
  <c r="AM100" i="18" a="1"/>
  <c r="AM100" i="18" s="1"/>
  <c r="AL100" i="18" a="1"/>
  <c r="AL100" i="18" s="1"/>
  <c r="AK100" i="18"/>
  <c r="AJ100" i="18" a="1"/>
  <c r="AJ100" i="18" s="1"/>
  <c r="AI100" i="18" a="1"/>
  <c r="AI100" i="18" s="1"/>
  <c r="AH100" i="18"/>
  <c r="AG100" i="18" a="1"/>
  <c r="AG100" i="18" s="1"/>
  <c r="AF100" i="18"/>
  <c r="AE100" i="18" a="1"/>
  <c r="AE100" i="18" s="1"/>
  <c r="AD100" i="18" a="1"/>
  <c r="AD100" i="18" s="1"/>
  <c r="AC100" i="18" a="1"/>
  <c r="AC100" i="18" s="1"/>
  <c r="AB100" i="18"/>
  <c r="AA100" i="18" a="1"/>
  <c r="AA100" i="18" s="1"/>
  <c r="Z100" i="18"/>
  <c r="Y100" i="18" a="1"/>
  <c r="Y100" i="18" s="1"/>
  <c r="X100" i="18"/>
  <c r="W100" i="18"/>
  <c r="V100" i="18" a="1"/>
  <c r="V100" i="18" s="1"/>
  <c r="U100" i="18" a="1"/>
  <c r="U100" i="18" s="1"/>
  <c r="T100" i="18" a="1"/>
  <c r="T100" i="18" s="1"/>
  <c r="S100" i="18" a="1"/>
  <c r="S100" i="18" s="1"/>
  <c r="M100" i="18"/>
  <c r="N100" i="18" s="1"/>
  <c r="O100" i="18" s="1"/>
  <c r="P100" i="18" s="1"/>
  <c r="Q100" i="18" s="1"/>
  <c r="R100" i="18" s="1"/>
  <c r="L100" i="18"/>
  <c r="K100" i="18"/>
  <c r="J100" i="18"/>
  <c r="I100" i="18"/>
  <c r="H100" i="18"/>
  <c r="G100" i="18"/>
  <c r="F100" i="18"/>
  <c r="C100" i="18"/>
  <c r="BY99" i="18"/>
  <c r="BX99" i="18"/>
  <c r="BW99" i="18"/>
  <c r="BV99" i="18"/>
  <c r="BU99" i="18"/>
  <c r="BT99" i="18"/>
  <c r="BS99" i="18"/>
  <c r="BR99" i="18"/>
  <c r="BQ99" i="18"/>
  <c r="BP99" i="18"/>
  <c r="BO99" i="18"/>
  <c r="BN99" i="18"/>
  <c r="BM99" i="18"/>
  <c r="BL99" i="18"/>
  <c r="BK99" i="18"/>
  <c r="BJ99" i="18"/>
  <c r="BI99" i="18"/>
  <c r="BH99" i="18"/>
  <c r="BG99" i="18"/>
  <c r="BF99" i="18" a="1"/>
  <c r="BF99" i="18" s="1"/>
  <c r="BE99" i="18" a="1"/>
  <c r="BE99" i="18" s="1"/>
  <c r="BD99" i="18"/>
  <c r="BC99" i="18" a="1"/>
  <c r="BC99" i="18" s="1"/>
  <c r="BB99" i="18"/>
  <c r="BA99" i="18" a="1"/>
  <c r="BA99" i="18" s="1"/>
  <c r="AZ99" i="18"/>
  <c r="AY99" i="18" a="1"/>
  <c r="AY99" i="18" s="1"/>
  <c r="AX99" i="18"/>
  <c r="AW99" i="18" a="1"/>
  <c r="AW99" i="18" s="1"/>
  <c r="AV99" i="18"/>
  <c r="AU99" i="18" a="1"/>
  <c r="AU99" i="18" s="1"/>
  <c r="AT99" i="18"/>
  <c r="AS99" i="18" a="1"/>
  <c r="AS99" i="18" s="1"/>
  <c r="AR99" i="18" a="1"/>
  <c r="AR99" i="18" s="1"/>
  <c r="AQ99" i="18"/>
  <c r="AP99" i="18"/>
  <c r="AO99" i="18" a="1"/>
  <c r="AO99" i="18" s="1"/>
  <c r="AN99" i="18" a="1"/>
  <c r="AN99" i="18" s="1"/>
  <c r="AM99" i="18" a="1"/>
  <c r="AM99" i="18" s="1"/>
  <c r="AL99" i="18" a="1"/>
  <c r="AL99" i="18" s="1"/>
  <c r="AK99" i="18"/>
  <c r="AJ99" i="18" a="1"/>
  <c r="AJ99" i="18" s="1"/>
  <c r="AI99" i="18" a="1"/>
  <c r="AI99" i="18" s="1"/>
  <c r="AH99" i="18"/>
  <c r="AG99" i="18" a="1"/>
  <c r="AG99" i="18" s="1"/>
  <c r="AF99" i="18"/>
  <c r="AE99" i="18" a="1"/>
  <c r="AE99" i="18" s="1"/>
  <c r="AD99" i="18" a="1"/>
  <c r="AD99" i="18" s="1"/>
  <c r="AC99" i="18" a="1"/>
  <c r="AC99" i="18" s="1"/>
  <c r="AB99" i="18"/>
  <c r="AA99" i="18" a="1"/>
  <c r="AA99" i="18" s="1"/>
  <c r="Z99" i="18"/>
  <c r="Y99" i="18" a="1"/>
  <c r="Y99" i="18" s="1"/>
  <c r="X99" i="18"/>
  <c r="W99" i="18"/>
  <c r="V99" i="18" a="1"/>
  <c r="V99" i="18" s="1"/>
  <c r="U99" i="18" a="1"/>
  <c r="U99" i="18" s="1"/>
  <c r="T99" i="18" a="1"/>
  <c r="T99" i="18" s="1"/>
  <c r="S99" i="18" a="1"/>
  <c r="S99" i="18" s="1"/>
  <c r="M99" i="18"/>
  <c r="N99" i="18" s="1"/>
  <c r="O99" i="18" s="1"/>
  <c r="P99" i="18" s="1"/>
  <c r="Q99" i="18" s="1"/>
  <c r="R99" i="18" s="1"/>
  <c r="L99" i="18"/>
  <c r="K99" i="18"/>
  <c r="J99" i="18"/>
  <c r="I99" i="18"/>
  <c r="H99" i="18"/>
  <c r="G99" i="18"/>
  <c r="F99" i="18"/>
  <c r="C99" i="18"/>
  <c r="BY98" i="18"/>
  <c r="BX98" i="18"/>
  <c r="BW98" i="18"/>
  <c r="BV98" i="18"/>
  <c r="BU98" i="18"/>
  <c r="BT98" i="18"/>
  <c r="BS98" i="18"/>
  <c r="BR98" i="18"/>
  <c r="BQ98" i="18"/>
  <c r="BP98" i="18"/>
  <c r="BO98" i="18"/>
  <c r="BN98" i="18"/>
  <c r="BM98" i="18"/>
  <c r="BL98" i="18"/>
  <c r="BK98" i="18"/>
  <c r="BJ98" i="18"/>
  <c r="BI98" i="18"/>
  <c r="BH98" i="18"/>
  <c r="BG98" i="18"/>
  <c r="BF98" i="18" a="1"/>
  <c r="BF98" i="18" s="1"/>
  <c r="BE98" i="18" a="1"/>
  <c r="BE98" i="18" s="1"/>
  <c r="BD98" i="18"/>
  <c r="BC98" i="18" a="1"/>
  <c r="BC98" i="18" s="1"/>
  <c r="BB98" i="18"/>
  <c r="BA98" i="18" a="1"/>
  <c r="BA98" i="18" s="1"/>
  <c r="AZ98" i="18"/>
  <c r="AY98" i="18" a="1"/>
  <c r="AY98" i="18" s="1"/>
  <c r="AX98" i="18"/>
  <c r="AW98" i="18" a="1"/>
  <c r="AW98" i="18" s="1"/>
  <c r="AV98" i="18"/>
  <c r="AU98" i="18" a="1"/>
  <c r="AU98" i="18" s="1"/>
  <c r="AT98" i="18"/>
  <c r="AS98" i="18" a="1"/>
  <c r="AS98" i="18" s="1"/>
  <c r="AR98" i="18" a="1"/>
  <c r="AR98" i="18" s="1"/>
  <c r="AQ98" i="18"/>
  <c r="AP98" i="18"/>
  <c r="AO98" i="18" a="1"/>
  <c r="AO98" i="18" s="1"/>
  <c r="AN98" i="18" a="1"/>
  <c r="AN98" i="18" s="1"/>
  <c r="AM98" i="18" a="1"/>
  <c r="AM98" i="18" s="1"/>
  <c r="AL98" i="18" a="1"/>
  <c r="AL98" i="18" s="1"/>
  <c r="AK98" i="18"/>
  <c r="AJ98" i="18" a="1"/>
  <c r="AJ98" i="18" s="1"/>
  <c r="AI98" i="18" a="1"/>
  <c r="AI98" i="18" s="1"/>
  <c r="AH98" i="18"/>
  <c r="AG98" i="18" a="1"/>
  <c r="AG98" i="18" s="1"/>
  <c r="AF98" i="18"/>
  <c r="AE98" i="18" a="1"/>
  <c r="AE98" i="18" s="1"/>
  <c r="AD98" i="18" a="1"/>
  <c r="AD98" i="18" s="1"/>
  <c r="AC98" i="18" a="1"/>
  <c r="AC98" i="18" s="1"/>
  <c r="AB98" i="18"/>
  <c r="AA98" i="18" a="1"/>
  <c r="AA98" i="18" s="1"/>
  <c r="Z98" i="18"/>
  <c r="Y98" i="18" a="1"/>
  <c r="Y98" i="18" s="1"/>
  <c r="X98" i="18"/>
  <c r="W98" i="18"/>
  <c r="V98" i="18" a="1"/>
  <c r="V98" i="18" s="1"/>
  <c r="U98" i="18" a="1"/>
  <c r="U98" i="18" s="1"/>
  <c r="T98" i="18" a="1"/>
  <c r="T98" i="18" s="1"/>
  <c r="S98" i="18" a="1"/>
  <c r="S98" i="18" s="1"/>
  <c r="M98" i="18"/>
  <c r="N98" i="18" s="1"/>
  <c r="O98" i="18" s="1"/>
  <c r="P98" i="18" s="1"/>
  <c r="Q98" i="18" s="1"/>
  <c r="R98" i="18" s="1"/>
  <c r="L98" i="18"/>
  <c r="K98" i="18"/>
  <c r="J98" i="18"/>
  <c r="I98" i="18"/>
  <c r="H98" i="18"/>
  <c r="G98" i="18"/>
  <c r="F98" i="18"/>
  <c r="C98" i="18"/>
  <c r="BY97" i="18"/>
  <c r="BX97" i="18"/>
  <c r="BW97" i="18"/>
  <c r="BV97" i="18"/>
  <c r="BU97" i="18"/>
  <c r="BT97" i="18"/>
  <c r="BS97" i="18"/>
  <c r="BR97" i="18"/>
  <c r="BQ97" i="18"/>
  <c r="BP97" i="18"/>
  <c r="BO97" i="18"/>
  <c r="BN97" i="18"/>
  <c r="BM97" i="18"/>
  <c r="BL97" i="18"/>
  <c r="BK97" i="18"/>
  <c r="BJ97" i="18"/>
  <c r="BI97" i="18"/>
  <c r="BH97" i="18"/>
  <c r="BG97" i="18"/>
  <c r="BF97" i="18" a="1"/>
  <c r="BF97" i="18" s="1"/>
  <c r="BE97" i="18" a="1"/>
  <c r="BE97" i="18" s="1"/>
  <c r="BD97" i="18"/>
  <c r="BC97" i="18" a="1"/>
  <c r="BC97" i="18" s="1"/>
  <c r="BB97" i="18"/>
  <c r="BA97" i="18" a="1"/>
  <c r="BA97" i="18" s="1"/>
  <c r="AZ97" i="18"/>
  <c r="AY97" i="18" a="1"/>
  <c r="AY97" i="18" s="1"/>
  <c r="AX97" i="18"/>
  <c r="AW97" i="18" a="1"/>
  <c r="AW97" i="18" s="1"/>
  <c r="AV97" i="18"/>
  <c r="AU97" i="18" a="1"/>
  <c r="AU97" i="18" s="1"/>
  <c r="AT97" i="18"/>
  <c r="AS97" i="18" a="1"/>
  <c r="AS97" i="18" s="1"/>
  <c r="AR97" i="18" a="1"/>
  <c r="AR97" i="18" s="1"/>
  <c r="AQ97" i="18"/>
  <c r="AP97" i="18"/>
  <c r="AO97" i="18" a="1"/>
  <c r="AO97" i="18" s="1"/>
  <c r="AN97" i="18" a="1"/>
  <c r="AN97" i="18" s="1"/>
  <c r="AM97" i="18" a="1"/>
  <c r="AM97" i="18" s="1"/>
  <c r="AL97" i="18" a="1"/>
  <c r="AL97" i="18" s="1"/>
  <c r="AK97" i="18"/>
  <c r="AJ97" i="18" a="1"/>
  <c r="AJ97" i="18" s="1"/>
  <c r="AI97" i="18" a="1"/>
  <c r="AI97" i="18" s="1"/>
  <c r="AH97" i="18"/>
  <c r="AG97" i="18" a="1"/>
  <c r="AG97" i="18" s="1"/>
  <c r="AF97" i="18"/>
  <c r="AE97" i="18" a="1"/>
  <c r="AE97" i="18" s="1"/>
  <c r="AD97" i="18" a="1"/>
  <c r="AD97" i="18" s="1"/>
  <c r="AC97" i="18" a="1"/>
  <c r="AC97" i="18" s="1"/>
  <c r="AB97" i="18"/>
  <c r="AA97" i="18" a="1"/>
  <c r="AA97" i="18" s="1"/>
  <c r="Z97" i="18"/>
  <c r="Y97" i="18" a="1"/>
  <c r="Y97" i="18" s="1"/>
  <c r="X97" i="18"/>
  <c r="W97" i="18"/>
  <c r="V97" i="18" a="1"/>
  <c r="V97" i="18" s="1"/>
  <c r="U97" i="18" a="1"/>
  <c r="U97" i="18" s="1"/>
  <c r="T97" i="18" a="1"/>
  <c r="T97" i="18" s="1"/>
  <c r="S97" i="18" a="1"/>
  <c r="S97" i="18" s="1"/>
  <c r="M97" i="18"/>
  <c r="N97" i="18" s="1"/>
  <c r="O97" i="18" s="1"/>
  <c r="P97" i="18" s="1"/>
  <c r="Q97" i="18" s="1"/>
  <c r="R97" i="18" s="1"/>
  <c r="L97" i="18"/>
  <c r="K97" i="18"/>
  <c r="J97" i="18"/>
  <c r="I97" i="18"/>
  <c r="H97" i="18"/>
  <c r="G97" i="18"/>
  <c r="F97" i="18"/>
  <c r="C97" i="18"/>
  <c r="BY96" i="18"/>
  <c r="BX96" i="18"/>
  <c r="BW96" i="18"/>
  <c r="BV96" i="18"/>
  <c r="BU96" i="18"/>
  <c r="BT96" i="18"/>
  <c r="BS96" i="18"/>
  <c r="BR96" i="18"/>
  <c r="BQ96" i="18"/>
  <c r="BP96" i="18"/>
  <c r="BO96" i="18"/>
  <c r="BN96" i="18"/>
  <c r="BM96" i="18"/>
  <c r="BL96" i="18"/>
  <c r="BK96" i="18"/>
  <c r="BJ96" i="18"/>
  <c r="BI96" i="18"/>
  <c r="BH96" i="18"/>
  <c r="BG96" i="18"/>
  <c r="BF96" i="18" a="1"/>
  <c r="BF96" i="18" s="1"/>
  <c r="BE96" i="18" a="1"/>
  <c r="BE96" i="18" s="1"/>
  <c r="BD96" i="18"/>
  <c r="BC96" i="18" a="1"/>
  <c r="BC96" i="18" s="1"/>
  <c r="BB96" i="18"/>
  <c r="BA96" i="18" a="1"/>
  <c r="BA96" i="18" s="1"/>
  <c r="AZ96" i="18"/>
  <c r="AY96" i="18" a="1"/>
  <c r="AY96" i="18" s="1"/>
  <c r="AX96" i="18"/>
  <c r="AW96" i="18" a="1"/>
  <c r="AW96" i="18" s="1"/>
  <c r="AV96" i="18"/>
  <c r="AU96" i="18" a="1"/>
  <c r="AU96" i="18" s="1"/>
  <c r="AT96" i="18"/>
  <c r="AS96" i="18" a="1"/>
  <c r="AS96" i="18" s="1"/>
  <c r="AR96" i="18" a="1"/>
  <c r="AR96" i="18" s="1"/>
  <c r="AQ96" i="18"/>
  <c r="AP96" i="18"/>
  <c r="AO96" i="18" a="1"/>
  <c r="AO96" i="18" s="1"/>
  <c r="AN96" i="18" a="1"/>
  <c r="AN96" i="18" s="1"/>
  <c r="AM96" i="18" a="1"/>
  <c r="AM96" i="18" s="1"/>
  <c r="AL96" i="18" a="1"/>
  <c r="AL96" i="18" s="1"/>
  <c r="AK96" i="18"/>
  <c r="AJ96" i="18" a="1"/>
  <c r="AJ96" i="18" s="1"/>
  <c r="AI96" i="18" a="1"/>
  <c r="AI96" i="18" s="1"/>
  <c r="AH96" i="18"/>
  <c r="AG96" i="18" a="1"/>
  <c r="AG96" i="18" s="1"/>
  <c r="AF96" i="18"/>
  <c r="AE96" i="18" a="1"/>
  <c r="AE96" i="18" s="1"/>
  <c r="AD96" i="18" a="1"/>
  <c r="AD96" i="18" s="1"/>
  <c r="AC96" i="18" a="1"/>
  <c r="AC96" i="18" s="1"/>
  <c r="AB96" i="18"/>
  <c r="AA96" i="18" a="1"/>
  <c r="AA96" i="18" s="1"/>
  <c r="Z96" i="18"/>
  <c r="Y96" i="18" a="1"/>
  <c r="Y96" i="18" s="1"/>
  <c r="X96" i="18"/>
  <c r="W96" i="18"/>
  <c r="V96" i="18" a="1"/>
  <c r="V96" i="18" s="1"/>
  <c r="U96" i="18" a="1"/>
  <c r="U96" i="18" s="1"/>
  <c r="T96" i="18" a="1"/>
  <c r="T96" i="18" s="1"/>
  <c r="S96" i="18" a="1"/>
  <c r="S96" i="18" s="1"/>
  <c r="M96" i="18"/>
  <c r="N96" i="18" s="1"/>
  <c r="O96" i="18" s="1"/>
  <c r="P96" i="18" s="1"/>
  <c r="Q96" i="18" s="1"/>
  <c r="R96" i="18" s="1"/>
  <c r="L96" i="18"/>
  <c r="K96" i="18"/>
  <c r="J96" i="18"/>
  <c r="I96" i="18"/>
  <c r="H96" i="18"/>
  <c r="G96" i="18"/>
  <c r="F96" i="18"/>
  <c r="C96" i="18"/>
  <c r="BY95" i="18"/>
  <c r="BX95" i="18"/>
  <c r="BW95" i="18"/>
  <c r="BV95" i="18"/>
  <c r="BU95" i="18"/>
  <c r="BT95" i="18"/>
  <c r="BS95" i="18"/>
  <c r="BR95" i="18"/>
  <c r="BQ95" i="18"/>
  <c r="BP95" i="18"/>
  <c r="BO95" i="18"/>
  <c r="BN95" i="18"/>
  <c r="BM95" i="18"/>
  <c r="BL95" i="18"/>
  <c r="BK95" i="18"/>
  <c r="BJ95" i="18"/>
  <c r="BI95" i="18"/>
  <c r="BH95" i="18"/>
  <c r="BG95" i="18"/>
  <c r="BF95" i="18" a="1"/>
  <c r="BF95" i="18" s="1"/>
  <c r="BE95" i="18" a="1"/>
  <c r="BE95" i="18" s="1"/>
  <c r="BD95" i="18"/>
  <c r="BC95" i="18" a="1"/>
  <c r="BC95" i="18" s="1"/>
  <c r="BB95" i="18"/>
  <c r="BA95" i="18" a="1"/>
  <c r="BA95" i="18" s="1"/>
  <c r="AZ95" i="18"/>
  <c r="AY95" i="18" a="1"/>
  <c r="AY95" i="18" s="1"/>
  <c r="AX95" i="18"/>
  <c r="AW95" i="18" a="1"/>
  <c r="AW95" i="18" s="1"/>
  <c r="AV95" i="18"/>
  <c r="AU95" i="18" a="1"/>
  <c r="AU95" i="18" s="1"/>
  <c r="AT95" i="18"/>
  <c r="AS95" i="18" a="1"/>
  <c r="AS95" i="18" s="1"/>
  <c r="AR95" i="18" a="1"/>
  <c r="AR95" i="18" s="1"/>
  <c r="AQ95" i="18"/>
  <c r="AP95" i="18"/>
  <c r="AO95" i="18" a="1"/>
  <c r="AO95" i="18" s="1"/>
  <c r="AN95" i="18" a="1"/>
  <c r="AN95" i="18" s="1"/>
  <c r="AM95" i="18" a="1"/>
  <c r="AM95" i="18" s="1"/>
  <c r="AL95" i="18" a="1"/>
  <c r="AL95" i="18" s="1"/>
  <c r="AK95" i="18"/>
  <c r="AJ95" i="18" a="1"/>
  <c r="AJ95" i="18" s="1"/>
  <c r="AI95" i="18" a="1"/>
  <c r="AI95" i="18" s="1"/>
  <c r="AH95" i="18"/>
  <c r="AG95" i="18" a="1"/>
  <c r="AG95" i="18" s="1"/>
  <c r="AF95" i="18"/>
  <c r="AE95" i="18" a="1"/>
  <c r="AE95" i="18" s="1"/>
  <c r="AD95" i="18" a="1"/>
  <c r="AD95" i="18" s="1"/>
  <c r="AC95" i="18" a="1"/>
  <c r="AC95" i="18" s="1"/>
  <c r="AB95" i="18"/>
  <c r="AA95" i="18" a="1"/>
  <c r="AA95" i="18" s="1"/>
  <c r="Z95" i="18"/>
  <c r="Y95" i="18" a="1"/>
  <c r="Y95" i="18" s="1"/>
  <c r="X95" i="18"/>
  <c r="W95" i="18"/>
  <c r="V95" i="18" a="1"/>
  <c r="V95" i="18" s="1"/>
  <c r="U95" i="18" a="1"/>
  <c r="U95" i="18" s="1"/>
  <c r="T95" i="18" a="1"/>
  <c r="T95" i="18" s="1"/>
  <c r="S95" i="18" a="1"/>
  <c r="S95" i="18" s="1"/>
  <c r="M95" i="18"/>
  <c r="N95" i="18" s="1"/>
  <c r="O95" i="18" s="1"/>
  <c r="P95" i="18" s="1"/>
  <c r="Q95" i="18" s="1"/>
  <c r="R95" i="18" s="1"/>
  <c r="L95" i="18"/>
  <c r="K95" i="18"/>
  <c r="J95" i="18"/>
  <c r="I95" i="18"/>
  <c r="H95" i="18"/>
  <c r="G95" i="18"/>
  <c r="F95" i="18"/>
  <c r="C95" i="18"/>
  <c r="BY94" i="18"/>
  <c r="BX94" i="18"/>
  <c r="BW94" i="18"/>
  <c r="BV94" i="18"/>
  <c r="BU94" i="18"/>
  <c r="BT94" i="18"/>
  <c r="BS94" i="18"/>
  <c r="BR94" i="18"/>
  <c r="BQ94" i="18"/>
  <c r="BP94" i="18"/>
  <c r="BO94" i="18"/>
  <c r="BN94" i="18"/>
  <c r="BM94" i="18"/>
  <c r="BL94" i="18"/>
  <c r="BK94" i="18"/>
  <c r="BJ94" i="18"/>
  <c r="BI94" i="18"/>
  <c r="BH94" i="18"/>
  <c r="BG94" i="18"/>
  <c r="BF94" i="18" a="1"/>
  <c r="BF94" i="18" s="1"/>
  <c r="BE94" i="18" a="1"/>
  <c r="BE94" i="18" s="1"/>
  <c r="BD94" i="18"/>
  <c r="BC94" i="18" a="1"/>
  <c r="BC94" i="18" s="1"/>
  <c r="BB94" i="18"/>
  <c r="BA94" i="18" a="1"/>
  <c r="BA94" i="18" s="1"/>
  <c r="AZ94" i="18"/>
  <c r="AY94" i="18" a="1"/>
  <c r="AY94" i="18" s="1"/>
  <c r="AX94" i="18"/>
  <c r="AW94" i="18" a="1"/>
  <c r="AW94" i="18" s="1"/>
  <c r="AV94" i="18"/>
  <c r="AU94" i="18" a="1"/>
  <c r="AU94" i="18" s="1"/>
  <c r="AT94" i="18"/>
  <c r="AS94" i="18" a="1"/>
  <c r="AS94" i="18" s="1"/>
  <c r="AR94" i="18" a="1"/>
  <c r="AR94" i="18" s="1"/>
  <c r="AQ94" i="18"/>
  <c r="AP94" i="18"/>
  <c r="AO94" i="18" a="1"/>
  <c r="AO94" i="18" s="1"/>
  <c r="AN94" i="18" a="1"/>
  <c r="AN94" i="18" s="1"/>
  <c r="AM94" i="18" a="1"/>
  <c r="AM94" i="18" s="1"/>
  <c r="AL94" i="18" a="1"/>
  <c r="AL94" i="18" s="1"/>
  <c r="AK94" i="18"/>
  <c r="AJ94" i="18" a="1"/>
  <c r="AJ94" i="18" s="1"/>
  <c r="AI94" i="18" a="1"/>
  <c r="AI94" i="18" s="1"/>
  <c r="AH94" i="18"/>
  <c r="AG94" i="18" a="1"/>
  <c r="AG94" i="18" s="1"/>
  <c r="AF94" i="18"/>
  <c r="AE94" i="18" a="1"/>
  <c r="AE94" i="18" s="1"/>
  <c r="AD94" i="18" a="1"/>
  <c r="AD94" i="18" s="1"/>
  <c r="AC94" i="18" a="1"/>
  <c r="AC94" i="18" s="1"/>
  <c r="AB94" i="18"/>
  <c r="AA94" i="18" a="1"/>
  <c r="AA94" i="18" s="1"/>
  <c r="Z94" i="18"/>
  <c r="Y94" i="18" a="1"/>
  <c r="Y94" i="18" s="1"/>
  <c r="X94" i="18"/>
  <c r="W94" i="18"/>
  <c r="V94" i="18" a="1"/>
  <c r="V94" i="18" s="1"/>
  <c r="U94" i="18" a="1"/>
  <c r="U94" i="18" s="1"/>
  <c r="T94" i="18" a="1"/>
  <c r="T94" i="18" s="1"/>
  <c r="S94" i="18" a="1"/>
  <c r="S94" i="18" s="1"/>
  <c r="M94" i="18"/>
  <c r="N94" i="18" s="1"/>
  <c r="O94" i="18" s="1"/>
  <c r="P94" i="18" s="1"/>
  <c r="Q94" i="18" s="1"/>
  <c r="R94" i="18" s="1"/>
  <c r="L94" i="18"/>
  <c r="K94" i="18"/>
  <c r="J94" i="18"/>
  <c r="I94" i="18"/>
  <c r="H94" i="18"/>
  <c r="G94" i="18"/>
  <c r="F94" i="18"/>
  <c r="C94" i="18"/>
  <c r="BY93" i="18"/>
  <c r="BX93" i="18"/>
  <c r="BW93" i="18"/>
  <c r="BV93" i="18"/>
  <c r="BU93" i="18"/>
  <c r="BT93" i="18"/>
  <c r="BS93" i="18"/>
  <c r="BR93" i="18"/>
  <c r="BQ93" i="18"/>
  <c r="BP93" i="18"/>
  <c r="BO93" i="18"/>
  <c r="BN93" i="18"/>
  <c r="BM93" i="18"/>
  <c r="BL93" i="18"/>
  <c r="BK93" i="18"/>
  <c r="BJ93" i="18"/>
  <c r="BI93" i="18"/>
  <c r="BH93" i="18"/>
  <c r="BG93" i="18"/>
  <c r="BF93" i="18" a="1"/>
  <c r="BF93" i="18" s="1"/>
  <c r="BE93" i="18" a="1"/>
  <c r="BE93" i="18" s="1"/>
  <c r="BD93" i="18"/>
  <c r="BC93" i="18" a="1"/>
  <c r="BC93" i="18" s="1"/>
  <c r="BB93" i="18"/>
  <c r="BA93" i="18" a="1"/>
  <c r="BA93" i="18" s="1"/>
  <c r="AZ93" i="18"/>
  <c r="AY93" i="18" a="1"/>
  <c r="AY93" i="18" s="1"/>
  <c r="AX93" i="18"/>
  <c r="AW93" i="18" a="1"/>
  <c r="AW93" i="18" s="1"/>
  <c r="AV93" i="18"/>
  <c r="AU93" i="18" a="1"/>
  <c r="AU93" i="18" s="1"/>
  <c r="AT93" i="18"/>
  <c r="AS93" i="18" a="1"/>
  <c r="AS93" i="18" s="1"/>
  <c r="AR93" i="18" a="1"/>
  <c r="AR93" i="18" s="1"/>
  <c r="AQ93" i="18"/>
  <c r="AP93" i="18"/>
  <c r="AO93" i="18" a="1"/>
  <c r="AO93" i="18" s="1"/>
  <c r="AN93" i="18" a="1"/>
  <c r="AN93" i="18" s="1"/>
  <c r="AM93" i="18" a="1"/>
  <c r="AM93" i="18" s="1"/>
  <c r="AL93" i="18" a="1"/>
  <c r="AL93" i="18" s="1"/>
  <c r="AK93" i="18"/>
  <c r="AJ93" i="18" a="1"/>
  <c r="AJ93" i="18" s="1"/>
  <c r="AI93" i="18" a="1"/>
  <c r="AI93" i="18" s="1"/>
  <c r="AH93" i="18"/>
  <c r="AG93" i="18" a="1"/>
  <c r="AG93" i="18" s="1"/>
  <c r="AF93" i="18"/>
  <c r="AE93" i="18" a="1"/>
  <c r="AE93" i="18" s="1"/>
  <c r="AD93" i="18" a="1"/>
  <c r="AD93" i="18" s="1"/>
  <c r="AC93" i="18" a="1"/>
  <c r="AC93" i="18" s="1"/>
  <c r="AB93" i="18"/>
  <c r="AA93" i="18" a="1"/>
  <c r="AA93" i="18" s="1"/>
  <c r="Z93" i="18"/>
  <c r="Y93" i="18" a="1"/>
  <c r="Y93" i="18" s="1"/>
  <c r="X93" i="18"/>
  <c r="W93" i="18"/>
  <c r="V93" i="18" a="1"/>
  <c r="V93" i="18" s="1"/>
  <c r="U93" i="18" a="1"/>
  <c r="U93" i="18" s="1"/>
  <c r="T93" i="18" a="1"/>
  <c r="T93" i="18" s="1"/>
  <c r="S93" i="18" a="1"/>
  <c r="S93" i="18" s="1"/>
  <c r="M93" i="18"/>
  <c r="N93" i="18" s="1"/>
  <c r="O93" i="18" s="1"/>
  <c r="P93" i="18" s="1"/>
  <c r="Q93" i="18" s="1"/>
  <c r="R93" i="18" s="1"/>
  <c r="L93" i="18"/>
  <c r="K93" i="18"/>
  <c r="J93" i="18"/>
  <c r="I93" i="18"/>
  <c r="H93" i="18"/>
  <c r="G93" i="18"/>
  <c r="F93" i="18"/>
  <c r="C93" i="18"/>
  <c r="BY92" i="18"/>
  <c r="BX92" i="18"/>
  <c r="BW92" i="18"/>
  <c r="BV92" i="18"/>
  <c r="BU92" i="18"/>
  <c r="BT92" i="18"/>
  <c r="BS92" i="18"/>
  <c r="BR92" i="18"/>
  <c r="BQ92" i="18"/>
  <c r="BP92" i="18"/>
  <c r="BO92" i="18"/>
  <c r="BN92" i="18"/>
  <c r="BM92" i="18"/>
  <c r="BL92" i="18"/>
  <c r="BK92" i="18"/>
  <c r="BJ92" i="18"/>
  <c r="BI92" i="18"/>
  <c r="BH92" i="18"/>
  <c r="BG92" i="18"/>
  <c r="BF92" i="18" a="1"/>
  <c r="BF92" i="18" s="1"/>
  <c r="BE92" i="18" a="1"/>
  <c r="BE92" i="18" s="1"/>
  <c r="BD92" i="18"/>
  <c r="BC92" i="18" a="1"/>
  <c r="BC92" i="18" s="1"/>
  <c r="BB92" i="18"/>
  <c r="BA92" i="18" a="1"/>
  <c r="BA92" i="18" s="1"/>
  <c r="AZ92" i="18"/>
  <c r="AY92" i="18" a="1"/>
  <c r="AY92" i="18" s="1"/>
  <c r="AX92" i="18"/>
  <c r="AW92" i="18" a="1"/>
  <c r="AW92" i="18" s="1"/>
  <c r="AV92" i="18"/>
  <c r="AU92" i="18" a="1"/>
  <c r="AU92" i="18" s="1"/>
  <c r="AT92" i="18"/>
  <c r="AS92" i="18" a="1"/>
  <c r="AS92" i="18" s="1"/>
  <c r="AR92" i="18" a="1"/>
  <c r="AR92" i="18" s="1"/>
  <c r="AQ92" i="18"/>
  <c r="AP92" i="18"/>
  <c r="AO92" i="18" a="1"/>
  <c r="AO92" i="18" s="1"/>
  <c r="AN92" i="18" a="1"/>
  <c r="AN92" i="18" s="1"/>
  <c r="AM92" i="18" a="1"/>
  <c r="AM92" i="18" s="1"/>
  <c r="AL92" i="18" a="1"/>
  <c r="AL92" i="18" s="1"/>
  <c r="AK92" i="18"/>
  <c r="AJ92" i="18" a="1"/>
  <c r="AJ92" i="18" s="1"/>
  <c r="AI92" i="18" a="1"/>
  <c r="AI92" i="18" s="1"/>
  <c r="AH92" i="18"/>
  <c r="AG92" i="18" a="1"/>
  <c r="AG92" i="18" s="1"/>
  <c r="AF92" i="18"/>
  <c r="AE92" i="18" a="1"/>
  <c r="AE92" i="18" s="1"/>
  <c r="AD92" i="18" a="1"/>
  <c r="AD92" i="18" s="1"/>
  <c r="AC92" i="18" a="1"/>
  <c r="AC92" i="18" s="1"/>
  <c r="AB92" i="18"/>
  <c r="AA92" i="18" a="1"/>
  <c r="AA92" i="18" s="1"/>
  <c r="Z92" i="18"/>
  <c r="Y92" i="18" a="1"/>
  <c r="Y92" i="18" s="1"/>
  <c r="X92" i="18"/>
  <c r="W92" i="18"/>
  <c r="V92" i="18" a="1"/>
  <c r="V92" i="18" s="1"/>
  <c r="U92" i="18" a="1"/>
  <c r="U92" i="18" s="1"/>
  <c r="T92" i="18" a="1"/>
  <c r="T92" i="18" s="1"/>
  <c r="S92" i="18" a="1"/>
  <c r="S92" i="18" s="1"/>
  <c r="M92" i="18"/>
  <c r="N92" i="18" s="1"/>
  <c r="O92" i="18" s="1"/>
  <c r="P92" i="18" s="1"/>
  <c r="Q92" i="18" s="1"/>
  <c r="R92" i="18" s="1"/>
  <c r="L92" i="18"/>
  <c r="K92" i="18"/>
  <c r="J92" i="18"/>
  <c r="I92" i="18"/>
  <c r="H92" i="18"/>
  <c r="G92" i="18"/>
  <c r="F92" i="18"/>
  <c r="C92" i="18"/>
  <c r="BY91" i="18"/>
  <c r="BX91" i="18"/>
  <c r="BW91" i="18"/>
  <c r="BV91" i="18"/>
  <c r="BU91" i="18"/>
  <c r="BT91" i="18"/>
  <c r="BS91" i="18"/>
  <c r="BR91" i="18"/>
  <c r="BQ91" i="18"/>
  <c r="BP91" i="18"/>
  <c r="BO91" i="18"/>
  <c r="BN91" i="18"/>
  <c r="BM91" i="18"/>
  <c r="BL91" i="18"/>
  <c r="BK91" i="18"/>
  <c r="BJ91" i="18"/>
  <c r="BI91" i="18"/>
  <c r="BH91" i="18"/>
  <c r="BG91" i="18"/>
  <c r="BF91" i="18" a="1"/>
  <c r="BF91" i="18" s="1"/>
  <c r="BE91" i="18" a="1"/>
  <c r="BE91" i="18" s="1"/>
  <c r="BD91" i="18"/>
  <c r="BC91" i="18" a="1"/>
  <c r="BC91" i="18" s="1"/>
  <c r="BB91" i="18"/>
  <c r="BA91" i="18" a="1"/>
  <c r="BA91" i="18" s="1"/>
  <c r="AZ91" i="18"/>
  <c r="AY91" i="18" a="1"/>
  <c r="AY91" i="18" s="1"/>
  <c r="AX91" i="18"/>
  <c r="AW91" i="18" a="1"/>
  <c r="AW91" i="18" s="1"/>
  <c r="AV91" i="18"/>
  <c r="AU91" i="18" a="1"/>
  <c r="AU91" i="18" s="1"/>
  <c r="AT91" i="18"/>
  <c r="AS91" i="18" a="1"/>
  <c r="AS91" i="18" s="1"/>
  <c r="AR91" i="18" a="1"/>
  <c r="AR91" i="18" s="1"/>
  <c r="AQ91" i="18"/>
  <c r="AP91" i="18"/>
  <c r="AO91" i="18" a="1"/>
  <c r="AO91" i="18" s="1"/>
  <c r="AN91" i="18" a="1"/>
  <c r="AN91" i="18" s="1"/>
  <c r="AM91" i="18" a="1"/>
  <c r="AM91" i="18" s="1"/>
  <c r="AL91" i="18" a="1"/>
  <c r="AL91" i="18" s="1"/>
  <c r="AK91" i="18"/>
  <c r="AJ91" i="18" a="1"/>
  <c r="AJ91" i="18" s="1"/>
  <c r="AI91" i="18" a="1"/>
  <c r="AI91" i="18" s="1"/>
  <c r="AH91" i="18"/>
  <c r="AG91" i="18" a="1"/>
  <c r="AG91" i="18" s="1"/>
  <c r="AF91" i="18"/>
  <c r="AE91" i="18" a="1"/>
  <c r="AE91" i="18" s="1"/>
  <c r="AD91" i="18" a="1"/>
  <c r="AD91" i="18" s="1"/>
  <c r="AC91" i="18" a="1"/>
  <c r="AC91" i="18" s="1"/>
  <c r="AB91" i="18"/>
  <c r="AA91" i="18" a="1"/>
  <c r="AA91" i="18" s="1"/>
  <c r="Z91" i="18"/>
  <c r="Y91" i="18" a="1"/>
  <c r="Y91" i="18" s="1"/>
  <c r="X91" i="18"/>
  <c r="W91" i="18"/>
  <c r="V91" i="18" a="1"/>
  <c r="V91" i="18" s="1"/>
  <c r="U91" i="18" a="1"/>
  <c r="U91" i="18" s="1"/>
  <c r="T91" i="18" a="1"/>
  <c r="T91" i="18" s="1"/>
  <c r="S91" i="18" a="1"/>
  <c r="S91" i="18" s="1"/>
  <c r="M91" i="18"/>
  <c r="N91" i="18" s="1"/>
  <c r="O91" i="18" s="1"/>
  <c r="P91" i="18" s="1"/>
  <c r="Q91" i="18" s="1"/>
  <c r="R91" i="18" s="1"/>
  <c r="L91" i="18"/>
  <c r="K91" i="18"/>
  <c r="J91" i="18"/>
  <c r="I91" i="18"/>
  <c r="H91" i="18"/>
  <c r="G91" i="18"/>
  <c r="F91" i="18"/>
  <c r="C91" i="18"/>
  <c r="BY90" i="18"/>
  <c r="BX90" i="18"/>
  <c r="BW90" i="18"/>
  <c r="BV90" i="18"/>
  <c r="BU90" i="18"/>
  <c r="BT90" i="18"/>
  <c r="BS90" i="18"/>
  <c r="BR90" i="18"/>
  <c r="BQ90" i="18"/>
  <c r="BP90" i="18"/>
  <c r="BO90" i="18"/>
  <c r="BN90" i="18"/>
  <c r="BM90" i="18"/>
  <c r="BL90" i="18"/>
  <c r="BK90" i="18"/>
  <c r="BJ90" i="18"/>
  <c r="BI90" i="18"/>
  <c r="BH90" i="18"/>
  <c r="BG90" i="18"/>
  <c r="BF90" i="18" a="1"/>
  <c r="BF90" i="18" s="1"/>
  <c r="BE90" i="18" a="1"/>
  <c r="BE90" i="18" s="1"/>
  <c r="BD90" i="18"/>
  <c r="BC90" i="18" a="1"/>
  <c r="BC90" i="18" s="1"/>
  <c r="BB90" i="18"/>
  <c r="BA90" i="18" a="1"/>
  <c r="BA90" i="18" s="1"/>
  <c r="AZ90" i="18"/>
  <c r="AY90" i="18" a="1"/>
  <c r="AY90" i="18" s="1"/>
  <c r="AX90" i="18"/>
  <c r="AW90" i="18" a="1"/>
  <c r="AW90" i="18" s="1"/>
  <c r="AV90" i="18"/>
  <c r="AU90" i="18" a="1"/>
  <c r="AU90" i="18" s="1"/>
  <c r="AT90" i="18"/>
  <c r="AS90" i="18" a="1"/>
  <c r="AS90" i="18" s="1"/>
  <c r="AR90" i="18" a="1"/>
  <c r="AR90" i="18" s="1"/>
  <c r="AQ90" i="18"/>
  <c r="AP90" i="18"/>
  <c r="AO90" i="18" a="1"/>
  <c r="AO90" i="18" s="1"/>
  <c r="AN90" i="18" a="1"/>
  <c r="AN90" i="18" s="1"/>
  <c r="AM90" i="18" a="1"/>
  <c r="AM90" i="18" s="1"/>
  <c r="AL90" i="18" a="1"/>
  <c r="AL90" i="18" s="1"/>
  <c r="AK90" i="18"/>
  <c r="AJ90" i="18" a="1"/>
  <c r="AJ90" i="18" s="1"/>
  <c r="AI90" i="18" a="1"/>
  <c r="AI90" i="18" s="1"/>
  <c r="AH90" i="18"/>
  <c r="AG90" i="18" a="1"/>
  <c r="AG90" i="18" s="1"/>
  <c r="AF90" i="18"/>
  <c r="AE90" i="18" a="1"/>
  <c r="AE90" i="18" s="1"/>
  <c r="AD90" i="18" a="1"/>
  <c r="AD90" i="18" s="1"/>
  <c r="AC90" i="18" a="1"/>
  <c r="AC90" i="18" s="1"/>
  <c r="AB90" i="18"/>
  <c r="AA90" i="18" a="1"/>
  <c r="AA90" i="18" s="1"/>
  <c r="Z90" i="18"/>
  <c r="Y90" i="18" a="1"/>
  <c r="Y90" i="18" s="1"/>
  <c r="X90" i="18"/>
  <c r="W90" i="18"/>
  <c r="V90" i="18" a="1"/>
  <c r="V90" i="18" s="1"/>
  <c r="U90" i="18" a="1"/>
  <c r="U90" i="18" s="1"/>
  <c r="T90" i="18" a="1"/>
  <c r="T90" i="18" s="1"/>
  <c r="S90" i="18" a="1"/>
  <c r="S90" i="18" s="1"/>
  <c r="M90" i="18"/>
  <c r="N90" i="18" s="1"/>
  <c r="O90" i="18" s="1"/>
  <c r="P90" i="18" s="1"/>
  <c r="Q90" i="18" s="1"/>
  <c r="R90" i="18" s="1"/>
  <c r="L90" i="18"/>
  <c r="K90" i="18"/>
  <c r="J90" i="18"/>
  <c r="I90" i="18"/>
  <c r="H90" i="18"/>
  <c r="G90" i="18"/>
  <c r="F90" i="18"/>
  <c r="C90" i="18"/>
  <c r="BY89" i="18"/>
  <c r="BX89" i="18"/>
  <c r="BW89" i="18"/>
  <c r="BV89" i="18"/>
  <c r="BU89" i="18"/>
  <c r="BT89" i="18"/>
  <c r="BS89" i="18"/>
  <c r="BR89" i="18"/>
  <c r="BQ89" i="18"/>
  <c r="BP89" i="18"/>
  <c r="BO89" i="18"/>
  <c r="BN89" i="18"/>
  <c r="BM89" i="18"/>
  <c r="BL89" i="18"/>
  <c r="BK89" i="18"/>
  <c r="BJ89" i="18"/>
  <c r="BI89" i="18"/>
  <c r="BH89" i="18"/>
  <c r="BG89" i="18"/>
  <c r="BF89" i="18" a="1"/>
  <c r="BF89" i="18" s="1"/>
  <c r="BE89" i="18" a="1"/>
  <c r="BE89" i="18" s="1"/>
  <c r="BD89" i="18"/>
  <c r="BC89" i="18" a="1"/>
  <c r="BC89" i="18" s="1"/>
  <c r="BB89" i="18"/>
  <c r="BA89" i="18" a="1"/>
  <c r="BA89" i="18" s="1"/>
  <c r="AZ89" i="18"/>
  <c r="AY89" i="18" a="1"/>
  <c r="AY89" i="18" s="1"/>
  <c r="AX89" i="18"/>
  <c r="AW89" i="18" a="1"/>
  <c r="AW89" i="18" s="1"/>
  <c r="AV89" i="18"/>
  <c r="AU89" i="18" a="1"/>
  <c r="AU89" i="18" s="1"/>
  <c r="AT89" i="18"/>
  <c r="AS89" i="18" a="1"/>
  <c r="AS89" i="18" s="1"/>
  <c r="AR89" i="18" a="1"/>
  <c r="AR89" i="18" s="1"/>
  <c r="AQ89" i="18"/>
  <c r="AP89" i="18"/>
  <c r="AO89" i="18" a="1"/>
  <c r="AO89" i="18" s="1"/>
  <c r="AN89" i="18" a="1"/>
  <c r="AN89" i="18" s="1"/>
  <c r="AM89" i="18" a="1"/>
  <c r="AM89" i="18" s="1"/>
  <c r="AL89" i="18" a="1"/>
  <c r="AL89" i="18" s="1"/>
  <c r="AK89" i="18"/>
  <c r="AJ89" i="18" a="1"/>
  <c r="AJ89" i="18" s="1"/>
  <c r="AI89" i="18" a="1"/>
  <c r="AI89" i="18" s="1"/>
  <c r="AH89" i="18"/>
  <c r="AG89" i="18" a="1"/>
  <c r="AG89" i="18" s="1"/>
  <c r="AF89" i="18"/>
  <c r="AE89" i="18" a="1"/>
  <c r="AE89" i="18" s="1"/>
  <c r="AD89" i="18" a="1"/>
  <c r="AD89" i="18" s="1"/>
  <c r="AC89" i="18" a="1"/>
  <c r="AC89" i="18" s="1"/>
  <c r="AB89" i="18"/>
  <c r="AA89" i="18" a="1"/>
  <c r="AA89" i="18" s="1"/>
  <c r="Z89" i="18"/>
  <c r="Y89" i="18" a="1"/>
  <c r="Y89" i="18" s="1"/>
  <c r="X89" i="18"/>
  <c r="W89" i="18"/>
  <c r="V89" i="18" a="1"/>
  <c r="V89" i="18" s="1"/>
  <c r="U89" i="18" a="1"/>
  <c r="U89" i="18" s="1"/>
  <c r="T89" i="18" a="1"/>
  <c r="T89" i="18" s="1"/>
  <c r="S89" i="18" a="1"/>
  <c r="S89" i="18" s="1"/>
  <c r="M89" i="18"/>
  <c r="N89" i="18" s="1"/>
  <c r="O89" i="18" s="1"/>
  <c r="P89" i="18" s="1"/>
  <c r="Q89" i="18" s="1"/>
  <c r="R89" i="18" s="1"/>
  <c r="L89" i="18"/>
  <c r="K89" i="18"/>
  <c r="J89" i="18"/>
  <c r="I89" i="18"/>
  <c r="H89" i="18"/>
  <c r="G89" i="18"/>
  <c r="F89" i="18"/>
  <c r="C89" i="18"/>
  <c r="BY88" i="18"/>
  <c r="BX88" i="18"/>
  <c r="BW88" i="18"/>
  <c r="BV88" i="18"/>
  <c r="BU88" i="18"/>
  <c r="BT88" i="18"/>
  <c r="BS88" i="18"/>
  <c r="BR88" i="18"/>
  <c r="BQ88" i="18"/>
  <c r="BP88" i="18"/>
  <c r="BO88" i="18"/>
  <c r="BN88" i="18"/>
  <c r="BM88" i="18"/>
  <c r="BL88" i="18"/>
  <c r="BK88" i="18"/>
  <c r="BJ88" i="18"/>
  <c r="BI88" i="18"/>
  <c r="BH88" i="18"/>
  <c r="BG88" i="18"/>
  <c r="BF88" i="18" a="1"/>
  <c r="BF88" i="18" s="1"/>
  <c r="BE88" i="18" a="1"/>
  <c r="BE88" i="18" s="1"/>
  <c r="BD88" i="18"/>
  <c r="BC88" i="18" a="1"/>
  <c r="BC88" i="18" s="1"/>
  <c r="BB88" i="18"/>
  <c r="BA88" i="18" a="1"/>
  <c r="BA88" i="18" s="1"/>
  <c r="AZ88" i="18"/>
  <c r="AY88" i="18" a="1"/>
  <c r="AY88" i="18" s="1"/>
  <c r="AX88" i="18"/>
  <c r="AW88" i="18" a="1"/>
  <c r="AW88" i="18" s="1"/>
  <c r="AV88" i="18"/>
  <c r="AU88" i="18" a="1"/>
  <c r="AU88" i="18" s="1"/>
  <c r="AT88" i="18"/>
  <c r="AS88" i="18" a="1"/>
  <c r="AS88" i="18" s="1"/>
  <c r="AR88" i="18" a="1"/>
  <c r="AR88" i="18" s="1"/>
  <c r="AQ88" i="18"/>
  <c r="AP88" i="18"/>
  <c r="AO88" i="18" a="1"/>
  <c r="AO88" i="18" s="1"/>
  <c r="AN88" i="18" a="1"/>
  <c r="AN88" i="18" s="1"/>
  <c r="AM88" i="18" a="1"/>
  <c r="AM88" i="18" s="1"/>
  <c r="AL88" i="18" a="1"/>
  <c r="AL88" i="18" s="1"/>
  <c r="AK88" i="18"/>
  <c r="AJ88" i="18" a="1"/>
  <c r="AJ88" i="18" s="1"/>
  <c r="AI88" i="18" a="1"/>
  <c r="AI88" i="18" s="1"/>
  <c r="AH88" i="18"/>
  <c r="AG88" i="18" a="1"/>
  <c r="AG88" i="18" s="1"/>
  <c r="AF88" i="18"/>
  <c r="AE88" i="18" a="1"/>
  <c r="AE88" i="18" s="1"/>
  <c r="AD88" i="18" a="1"/>
  <c r="AD88" i="18" s="1"/>
  <c r="AC88" i="18" a="1"/>
  <c r="AC88" i="18" s="1"/>
  <c r="AB88" i="18"/>
  <c r="AA88" i="18" a="1"/>
  <c r="AA88" i="18" s="1"/>
  <c r="Z88" i="18"/>
  <c r="Y88" i="18" a="1"/>
  <c r="Y88" i="18" s="1"/>
  <c r="X88" i="18"/>
  <c r="W88" i="18"/>
  <c r="V88" i="18" a="1"/>
  <c r="V88" i="18" s="1"/>
  <c r="U88" i="18" a="1"/>
  <c r="U88" i="18" s="1"/>
  <c r="T88" i="18" a="1"/>
  <c r="T88" i="18" s="1"/>
  <c r="S88" i="18" a="1"/>
  <c r="S88" i="18" s="1"/>
  <c r="M88" i="18"/>
  <c r="N88" i="18" s="1"/>
  <c r="O88" i="18" s="1"/>
  <c r="P88" i="18" s="1"/>
  <c r="Q88" i="18" s="1"/>
  <c r="R88" i="18" s="1"/>
  <c r="L88" i="18"/>
  <c r="K88" i="18"/>
  <c r="J88" i="18"/>
  <c r="I88" i="18"/>
  <c r="H88" i="18"/>
  <c r="G88" i="18"/>
  <c r="F88" i="18"/>
  <c r="C88" i="18"/>
  <c r="BY87" i="18"/>
  <c r="BX87" i="18"/>
  <c r="BW87" i="18"/>
  <c r="BV87" i="18"/>
  <c r="BU87" i="18"/>
  <c r="BT87" i="18"/>
  <c r="BS87" i="18"/>
  <c r="BR87" i="18"/>
  <c r="BQ87" i="18"/>
  <c r="BP87" i="18"/>
  <c r="BO87" i="18"/>
  <c r="BN87" i="18"/>
  <c r="BM87" i="18"/>
  <c r="BL87" i="18"/>
  <c r="BK87" i="18"/>
  <c r="BJ87" i="18"/>
  <c r="BI87" i="18"/>
  <c r="BH87" i="18"/>
  <c r="BG87" i="18"/>
  <c r="BF87" i="18" a="1"/>
  <c r="BF87" i="18" s="1"/>
  <c r="BE87" i="18" a="1"/>
  <c r="BE87" i="18" s="1"/>
  <c r="BD87" i="18"/>
  <c r="BC87" i="18" a="1"/>
  <c r="BC87" i="18" s="1"/>
  <c r="BB87" i="18"/>
  <c r="BA87" i="18" a="1"/>
  <c r="BA87" i="18" s="1"/>
  <c r="AZ87" i="18"/>
  <c r="AY87" i="18" a="1"/>
  <c r="AY87" i="18" s="1"/>
  <c r="AX87" i="18"/>
  <c r="AW87" i="18" a="1"/>
  <c r="AW87" i="18" s="1"/>
  <c r="AV87" i="18"/>
  <c r="AU87" i="18" a="1"/>
  <c r="AU87" i="18" s="1"/>
  <c r="AT87" i="18"/>
  <c r="AS87" i="18" a="1"/>
  <c r="AS87" i="18" s="1"/>
  <c r="AR87" i="18" a="1"/>
  <c r="AR87" i="18" s="1"/>
  <c r="AQ87" i="18"/>
  <c r="AP87" i="18"/>
  <c r="AO87" i="18" a="1"/>
  <c r="AO87" i="18" s="1"/>
  <c r="AN87" i="18" a="1"/>
  <c r="AN87" i="18" s="1"/>
  <c r="AM87" i="18" a="1"/>
  <c r="AM87" i="18" s="1"/>
  <c r="AL87" i="18" a="1"/>
  <c r="AL87" i="18" s="1"/>
  <c r="AK87" i="18"/>
  <c r="AJ87" i="18" a="1"/>
  <c r="AJ87" i="18" s="1"/>
  <c r="AI87" i="18" a="1"/>
  <c r="AI87" i="18" s="1"/>
  <c r="AH87" i="18"/>
  <c r="AG87" i="18" a="1"/>
  <c r="AG87" i="18" s="1"/>
  <c r="AF87" i="18"/>
  <c r="AE87" i="18" a="1"/>
  <c r="AE87" i="18" s="1"/>
  <c r="AD87" i="18" a="1"/>
  <c r="AD87" i="18" s="1"/>
  <c r="AC87" i="18" a="1"/>
  <c r="AC87" i="18" s="1"/>
  <c r="AB87" i="18"/>
  <c r="AA87" i="18" a="1"/>
  <c r="AA87" i="18" s="1"/>
  <c r="Z87" i="18"/>
  <c r="Y87" i="18" a="1"/>
  <c r="Y87" i="18" s="1"/>
  <c r="X87" i="18"/>
  <c r="W87" i="18"/>
  <c r="V87" i="18" a="1"/>
  <c r="V87" i="18" s="1"/>
  <c r="U87" i="18" a="1"/>
  <c r="U87" i="18" s="1"/>
  <c r="T87" i="18" a="1"/>
  <c r="T87" i="18" s="1"/>
  <c r="S87" i="18" a="1"/>
  <c r="S87" i="18" s="1"/>
  <c r="M87" i="18"/>
  <c r="N87" i="18" s="1"/>
  <c r="O87" i="18" s="1"/>
  <c r="P87" i="18" s="1"/>
  <c r="Q87" i="18" s="1"/>
  <c r="R87" i="18" s="1"/>
  <c r="L87" i="18"/>
  <c r="K87" i="18"/>
  <c r="J87" i="18"/>
  <c r="I87" i="18"/>
  <c r="H87" i="18"/>
  <c r="G87" i="18"/>
  <c r="F87" i="18"/>
  <c r="C87" i="18"/>
  <c r="BY86" i="18"/>
  <c r="BX86" i="18"/>
  <c r="BW86" i="18"/>
  <c r="BV86" i="18"/>
  <c r="BU86" i="18"/>
  <c r="BT86" i="18"/>
  <c r="BS86" i="18"/>
  <c r="BR86" i="18"/>
  <c r="BQ86" i="18"/>
  <c r="BP86" i="18"/>
  <c r="BO86" i="18"/>
  <c r="BN86" i="18"/>
  <c r="BM86" i="18"/>
  <c r="BL86" i="18"/>
  <c r="BK86" i="18"/>
  <c r="BJ86" i="18"/>
  <c r="BI86" i="18"/>
  <c r="BH86" i="18"/>
  <c r="BG86" i="18"/>
  <c r="BF86" i="18" a="1"/>
  <c r="BF86" i="18" s="1"/>
  <c r="BE86" i="18" a="1"/>
  <c r="BE86" i="18" s="1"/>
  <c r="BD86" i="18"/>
  <c r="BC86" i="18" a="1"/>
  <c r="BC86" i="18" s="1"/>
  <c r="BB86" i="18"/>
  <c r="BA86" i="18" a="1"/>
  <c r="BA86" i="18" s="1"/>
  <c r="AZ86" i="18"/>
  <c r="AY86" i="18" a="1"/>
  <c r="AY86" i="18" s="1"/>
  <c r="AX86" i="18"/>
  <c r="AW86" i="18" a="1"/>
  <c r="AW86" i="18" s="1"/>
  <c r="AV86" i="18"/>
  <c r="AU86" i="18" a="1"/>
  <c r="AU86" i="18" s="1"/>
  <c r="AT86" i="18"/>
  <c r="AS86" i="18" a="1"/>
  <c r="AS86" i="18" s="1"/>
  <c r="AR86" i="18" a="1"/>
  <c r="AR86" i="18" s="1"/>
  <c r="AQ86" i="18"/>
  <c r="AP86" i="18"/>
  <c r="AO86" i="18" a="1"/>
  <c r="AO86" i="18" s="1"/>
  <c r="AN86" i="18" a="1"/>
  <c r="AN86" i="18" s="1"/>
  <c r="AM86" i="18" a="1"/>
  <c r="AM86" i="18" s="1"/>
  <c r="AL86" i="18" a="1"/>
  <c r="AL86" i="18" s="1"/>
  <c r="AK86" i="18"/>
  <c r="AJ86" i="18" a="1"/>
  <c r="AJ86" i="18" s="1"/>
  <c r="AI86" i="18" a="1"/>
  <c r="AI86" i="18" s="1"/>
  <c r="AH86" i="18"/>
  <c r="AG86" i="18" a="1"/>
  <c r="AG86" i="18" s="1"/>
  <c r="AF86" i="18"/>
  <c r="AE86" i="18" a="1"/>
  <c r="AE86" i="18" s="1"/>
  <c r="AD86" i="18" a="1"/>
  <c r="AD86" i="18" s="1"/>
  <c r="AC86" i="18" a="1"/>
  <c r="AC86" i="18" s="1"/>
  <c r="AB86" i="18"/>
  <c r="AA86" i="18" a="1"/>
  <c r="AA86" i="18" s="1"/>
  <c r="Z86" i="18"/>
  <c r="Y86" i="18" a="1"/>
  <c r="Y86" i="18" s="1"/>
  <c r="X86" i="18"/>
  <c r="W86" i="18"/>
  <c r="V86" i="18" a="1"/>
  <c r="V86" i="18" s="1"/>
  <c r="U86" i="18" a="1"/>
  <c r="U86" i="18" s="1"/>
  <c r="T86" i="18" a="1"/>
  <c r="T86" i="18" s="1"/>
  <c r="S86" i="18" a="1"/>
  <c r="S86" i="18" s="1"/>
  <c r="M86" i="18"/>
  <c r="N86" i="18" s="1"/>
  <c r="O86" i="18" s="1"/>
  <c r="P86" i="18" s="1"/>
  <c r="Q86" i="18" s="1"/>
  <c r="R86" i="18" s="1"/>
  <c r="L86" i="18"/>
  <c r="K86" i="18"/>
  <c r="J86" i="18"/>
  <c r="I86" i="18"/>
  <c r="H86" i="18"/>
  <c r="G86" i="18"/>
  <c r="F86" i="18"/>
  <c r="C86" i="18"/>
  <c r="BY85" i="18"/>
  <c r="BX85" i="18"/>
  <c r="BW85" i="18"/>
  <c r="BV85" i="18"/>
  <c r="BU85" i="18"/>
  <c r="BT85" i="18"/>
  <c r="BS85" i="18"/>
  <c r="BR85" i="18"/>
  <c r="BQ85" i="18"/>
  <c r="BP85" i="18"/>
  <c r="BO85" i="18"/>
  <c r="BN85" i="18"/>
  <c r="BM85" i="18"/>
  <c r="BL85" i="18"/>
  <c r="BK85" i="18"/>
  <c r="BJ85" i="18"/>
  <c r="BI85" i="18"/>
  <c r="BH85" i="18"/>
  <c r="BG85" i="18"/>
  <c r="BF85" i="18" a="1"/>
  <c r="BF85" i="18" s="1"/>
  <c r="BE85" i="18" a="1"/>
  <c r="BE85" i="18" s="1"/>
  <c r="BD85" i="18"/>
  <c r="BC85" i="18" a="1"/>
  <c r="BC85" i="18" s="1"/>
  <c r="BB85" i="18"/>
  <c r="BA85" i="18" a="1"/>
  <c r="BA85" i="18" s="1"/>
  <c r="AZ85" i="18"/>
  <c r="AY85" i="18" a="1"/>
  <c r="AY85" i="18" s="1"/>
  <c r="AX85" i="18"/>
  <c r="AW85" i="18" a="1"/>
  <c r="AW85" i="18" s="1"/>
  <c r="AV85" i="18"/>
  <c r="AU85" i="18" a="1"/>
  <c r="AU85" i="18" s="1"/>
  <c r="AT85" i="18"/>
  <c r="AS85" i="18" a="1"/>
  <c r="AS85" i="18" s="1"/>
  <c r="AR85" i="18" a="1"/>
  <c r="AR85" i="18" s="1"/>
  <c r="AQ85" i="18"/>
  <c r="AP85" i="18"/>
  <c r="AO85" i="18" a="1"/>
  <c r="AO85" i="18" s="1"/>
  <c r="AN85" i="18" a="1"/>
  <c r="AN85" i="18" s="1"/>
  <c r="AM85" i="18" a="1"/>
  <c r="AM85" i="18" s="1"/>
  <c r="AL85" i="18" a="1"/>
  <c r="AL85" i="18" s="1"/>
  <c r="AK85" i="18"/>
  <c r="AJ85" i="18" a="1"/>
  <c r="AJ85" i="18" s="1"/>
  <c r="AI85" i="18" a="1"/>
  <c r="AI85" i="18" s="1"/>
  <c r="AH85" i="18"/>
  <c r="AG85" i="18" a="1"/>
  <c r="AG85" i="18" s="1"/>
  <c r="AF85" i="18"/>
  <c r="AE85" i="18" a="1"/>
  <c r="AE85" i="18" s="1"/>
  <c r="AD85" i="18" a="1"/>
  <c r="AD85" i="18" s="1"/>
  <c r="AC85" i="18" a="1"/>
  <c r="AC85" i="18" s="1"/>
  <c r="AB85" i="18"/>
  <c r="AA85" i="18" a="1"/>
  <c r="AA85" i="18" s="1"/>
  <c r="Z85" i="18"/>
  <c r="Y85" i="18" a="1"/>
  <c r="Y85" i="18" s="1"/>
  <c r="X85" i="18"/>
  <c r="W85" i="18"/>
  <c r="V85" i="18" a="1"/>
  <c r="V85" i="18" s="1"/>
  <c r="U85" i="18" a="1"/>
  <c r="U85" i="18" s="1"/>
  <c r="T85" i="18" a="1"/>
  <c r="T85" i="18" s="1"/>
  <c r="S85" i="18" a="1"/>
  <c r="S85" i="18" s="1"/>
  <c r="M85" i="18"/>
  <c r="N85" i="18" s="1"/>
  <c r="O85" i="18" s="1"/>
  <c r="P85" i="18" s="1"/>
  <c r="Q85" i="18" s="1"/>
  <c r="R85" i="18" s="1"/>
  <c r="L85" i="18"/>
  <c r="K85" i="18"/>
  <c r="J85" i="18"/>
  <c r="I85" i="18"/>
  <c r="H85" i="18"/>
  <c r="G85" i="18"/>
  <c r="F85" i="18"/>
  <c r="C85" i="18"/>
  <c r="BY84" i="18"/>
  <c r="BX84" i="18"/>
  <c r="BW84" i="18"/>
  <c r="BV84" i="18"/>
  <c r="BU84" i="18"/>
  <c r="BT84" i="18"/>
  <c r="BS84" i="18"/>
  <c r="BR84" i="18"/>
  <c r="BQ84" i="18"/>
  <c r="BP84" i="18"/>
  <c r="BO84" i="18"/>
  <c r="BN84" i="18"/>
  <c r="BM84" i="18"/>
  <c r="BL84" i="18"/>
  <c r="BK84" i="18"/>
  <c r="BJ84" i="18"/>
  <c r="BI84" i="18"/>
  <c r="BH84" i="18"/>
  <c r="BG84" i="18"/>
  <c r="BF84" i="18" a="1"/>
  <c r="BF84" i="18" s="1"/>
  <c r="BE84" i="18" a="1"/>
  <c r="BE84" i="18" s="1"/>
  <c r="BD84" i="18"/>
  <c r="BC84" i="18" a="1"/>
  <c r="BC84" i="18" s="1"/>
  <c r="BB84" i="18"/>
  <c r="BA84" i="18" a="1"/>
  <c r="BA84" i="18" s="1"/>
  <c r="AZ84" i="18"/>
  <c r="AY84" i="18" a="1"/>
  <c r="AY84" i="18" s="1"/>
  <c r="AX84" i="18"/>
  <c r="AW84" i="18" a="1"/>
  <c r="AW84" i="18" s="1"/>
  <c r="AV84" i="18"/>
  <c r="AU84" i="18" a="1"/>
  <c r="AU84" i="18" s="1"/>
  <c r="AT84" i="18"/>
  <c r="AS84" i="18" a="1"/>
  <c r="AS84" i="18" s="1"/>
  <c r="AR84" i="18" a="1"/>
  <c r="AR84" i="18" s="1"/>
  <c r="AQ84" i="18"/>
  <c r="AP84" i="18"/>
  <c r="AO84" i="18" a="1"/>
  <c r="AO84" i="18" s="1"/>
  <c r="AN84" i="18" a="1"/>
  <c r="AN84" i="18" s="1"/>
  <c r="AM84" i="18" a="1"/>
  <c r="AM84" i="18" s="1"/>
  <c r="AL84" i="18" a="1"/>
  <c r="AL84" i="18" s="1"/>
  <c r="AK84" i="18"/>
  <c r="AJ84" i="18" a="1"/>
  <c r="AJ84" i="18" s="1"/>
  <c r="AI84" i="18" a="1"/>
  <c r="AI84" i="18" s="1"/>
  <c r="AH84" i="18"/>
  <c r="AG84" i="18" a="1"/>
  <c r="AG84" i="18" s="1"/>
  <c r="AF84" i="18"/>
  <c r="AE84" i="18" a="1"/>
  <c r="AE84" i="18" s="1"/>
  <c r="AD84" i="18" a="1"/>
  <c r="AD84" i="18" s="1"/>
  <c r="AC84" i="18" a="1"/>
  <c r="AC84" i="18" s="1"/>
  <c r="AB84" i="18"/>
  <c r="AA84" i="18" a="1"/>
  <c r="AA84" i="18" s="1"/>
  <c r="Z84" i="18"/>
  <c r="Y84" i="18" a="1"/>
  <c r="Y84" i="18" s="1"/>
  <c r="X84" i="18"/>
  <c r="W84" i="18"/>
  <c r="V84" i="18" a="1"/>
  <c r="V84" i="18" s="1"/>
  <c r="U84" i="18" a="1"/>
  <c r="U84" i="18" s="1"/>
  <c r="T84" i="18" a="1"/>
  <c r="T84" i="18" s="1"/>
  <c r="S84" i="18" a="1"/>
  <c r="S84" i="18" s="1"/>
  <c r="M84" i="18"/>
  <c r="N84" i="18" s="1"/>
  <c r="O84" i="18" s="1"/>
  <c r="P84" i="18" s="1"/>
  <c r="Q84" i="18" s="1"/>
  <c r="R84" i="18" s="1"/>
  <c r="L84" i="18"/>
  <c r="K84" i="18"/>
  <c r="J84" i="18"/>
  <c r="I84" i="18"/>
  <c r="H84" i="18"/>
  <c r="G84" i="18"/>
  <c r="F84" i="18"/>
  <c r="C84" i="18"/>
  <c r="BY83" i="18"/>
  <c r="BX83" i="18"/>
  <c r="BW83" i="18"/>
  <c r="BV83" i="18"/>
  <c r="BU83" i="18"/>
  <c r="BT83" i="18"/>
  <c r="BS83" i="18"/>
  <c r="BR83" i="18"/>
  <c r="BQ83" i="18"/>
  <c r="BP83" i="18"/>
  <c r="BO83" i="18"/>
  <c r="BN83" i="18"/>
  <c r="BM83" i="18"/>
  <c r="BL83" i="18"/>
  <c r="BK83" i="18"/>
  <c r="BJ83" i="18"/>
  <c r="BI83" i="18"/>
  <c r="BH83" i="18"/>
  <c r="BG83" i="18"/>
  <c r="BF83" i="18" a="1"/>
  <c r="BF83" i="18" s="1"/>
  <c r="BE83" i="18" a="1"/>
  <c r="BE83" i="18" s="1"/>
  <c r="BD83" i="18"/>
  <c r="BC83" i="18" a="1"/>
  <c r="BC83" i="18" s="1"/>
  <c r="BB83" i="18"/>
  <c r="BA83" i="18" a="1"/>
  <c r="BA83" i="18" s="1"/>
  <c r="AZ83" i="18"/>
  <c r="AY83" i="18" a="1"/>
  <c r="AY83" i="18" s="1"/>
  <c r="AX83" i="18"/>
  <c r="AW83" i="18" a="1"/>
  <c r="AW83" i="18" s="1"/>
  <c r="AV83" i="18"/>
  <c r="AU83" i="18" a="1"/>
  <c r="AU83" i="18" s="1"/>
  <c r="AT83" i="18"/>
  <c r="AS83" i="18" a="1"/>
  <c r="AS83" i="18" s="1"/>
  <c r="AR83" i="18" a="1"/>
  <c r="AR83" i="18" s="1"/>
  <c r="AQ83" i="18"/>
  <c r="AP83" i="18"/>
  <c r="AO83" i="18" a="1"/>
  <c r="AO83" i="18" s="1"/>
  <c r="AN83" i="18" a="1"/>
  <c r="AN83" i="18" s="1"/>
  <c r="AM83" i="18" a="1"/>
  <c r="AM83" i="18" s="1"/>
  <c r="AL83" i="18" a="1"/>
  <c r="AL83" i="18" s="1"/>
  <c r="AK83" i="18"/>
  <c r="AJ83" i="18" a="1"/>
  <c r="AJ83" i="18" s="1"/>
  <c r="AI83" i="18" a="1"/>
  <c r="AI83" i="18" s="1"/>
  <c r="AH83" i="18"/>
  <c r="AG83" i="18" a="1"/>
  <c r="AG83" i="18" s="1"/>
  <c r="AF83" i="18"/>
  <c r="AE83" i="18" a="1"/>
  <c r="AE83" i="18" s="1"/>
  <c r="AD83" i="18" a="1"/>
  <c r="AD83" i="18" s="1"/>
  <c r="AC83" i="18" a="1"/>
  <c r="AC83" i="18" s="1"/>
  <c r="AB83" i="18"/>
  <c r="AA83" i="18" a="1"/>
  <c r="AA83" i="18" s="1"/>
  <c r="Z83" i="18"/>
  <c r="Y83" i="18" a="1"/>
  <c r="Y83" i="18" s="1"/>
  <c r="X83" i="18"/>
  <c r="W83" i="18"/>
  <c r="V83" i="18" a="1"/>
  <c r="V83" i="18" s="1"/>
  <c r="U83" i="18" a="1"/>
  <c r="U83" i="18" s="1"/>
  <c r="T83" i="18" a="1"/>
  <c r="T83" i="18" s="1"/>
  <c r="S83" i="18" a="1"/>
  <c r="S83" i="18" s="1"/>
  <c r="M83" i="18"/>
  <c r="N83" i="18" s="1"/>
  <c r="O83" i="18" s="1"/>
  <c r="P83" i="18" s="1"/>
  <c r="Q83" i="18" s="1"/>
  <c r="R83" i="18" s="1"/>
  <c r="L83" i="18"/>
  <c r="K83" i="18"/>
  <c r="J83" i="18"/>
  <c r="I83" i="18"/>
  <c r="H83" i="18"/>
  <c r="G83" i="18"/>
  <c r="F83" i="18"/>
  <c r="C83" i="18"/>
  <c r="BY82" i="18"/>
  <c r="BX82" i="18"/>
  <c r="BW82" i="18"/>
  <c r="BV82" i="18"/>
  <c r="BU82" i="18"/>
  <c r="BT82" i="18"/>
  <c r="BS82" i="18"/>
  <c r="BR82" i="18"/>
  <c r="BQ82" i="18"/>
  <c r="BP82" i="18"/>
  <c r="BO82" i="18"/>
  <c r="BN82" i="18"/>
  <c r="BM82" i="18"/>
  <c r="BL82" i="18"/>
  <c r="BK82" i="18"/>
  <c r="BJ82" i="18"/>
  <c r="BI82" i="18"/>
  <c r="BH82" i="18"/>
  <c r="BG82" i="18"/>
  <c r="BF82" i="18" a="1"/>
  <c r="BF82" i="18" s="1"/>
  <c r="BE82" i="18" a="1"/>
  <c r="BE82" i="18" s="1"/>
  <c r="BD82" i="18"/>
  <c r="BC82" i="18" a="1"/>
  <c r="BC82" i="18" s="1"/>
  <c r="BB82" i="18"/>
  <c r="BA82" i="18" a="1"/>
  <c r="BA82" i="18" s="1"/>
  <c r="AZ82" i="18"/>
  <c r="AY82" i="18" a="1"/>
  <c r="AY82" i="18" s="1"/>
  <c r="AX82" i="18"/>
  <c r="AW82" i="18" a="1"/>
  <c r="AW82" i="18" s="1"/>
  <c r="AV82" i="18"/>
  <c r="AU82" i="18" a="1"/>
  <c r="AU82" i="18" s="1"/>
  <c r="AT82" i="18"/>
  <c r="AS82" i="18" a="1"/>
  <c r="AS82" i="18" s="1"/>
  <c r="AR82" i="18" a="1"/>
  <c r="AR82" i="18" s="1"/>
  <c r="AQ82" i="18"/>
  <c r="AP82" i="18"/>
  <c r="AO82" i="18" a="1"/>
  <c r="AO82" i="18" s="1"/>
  <c r="AN82" i="18" a="1"/>
  <c r="AN82" i="18" s="1"/>
  <c r="AM82" i="18" a="1"/>
  <c r="AM82" i="18" s="1"/>
  <c r="AL82" i="18" a="1"/>
  <c r="AL82" i="18" s="1"/>
  <c r="AK82" i="18"/>
  <c r="AJ82" i="18" a="1"/>
  <c r="AJ82" i="18" s="1"/>
  <c r="AI82" i="18" a="1"/>
  <c r="AI82" i="18" s="1"/>
  <c r="AH82" i="18"/>
  <c r="AG82" i="18" a="1"/>
  <c r="AG82" i="18" s="1"/>
  <c r="AF82" i="18"/>
  <c r="AE82" i="18" a="1"/>
  <c r="AE82" i="18" s="1"/>
  <c r="AD82" i="18" a="1"/>
  <c r="AD82" i="18" s="1"/>
  <c r="AC82" i="18" a="1"/>
  <c r="AC82" i="18" s="1"/>
  <c r="AB82" i="18"/>
  <c r="AA82" i="18" a="1"/>
  <c r="AA82" i="18" s="1"/>
  <c r="Z82" i="18"/>
  <c r="Y82" i="18" a="1"/>
  <c r="Y82" i="18" s="1"/>
  <c r="X82" i="18"/>
  <c r="W82" i="18"/>
  <c r="V82" i="18" a="1"/>
  <c r="V82" i="18" s="1"/>
  <c r="U82" i="18" a="1"/>
  <c r="U82" i="18" s="1"/>
  <c r="T82" i="18" a="1"/>
  <c r="T82" i="18" s="1"/>
  <c r="S82" i="18" a="1"/>
  <c r="S82" i="18" s="1"/>
  <c r="M82" i="18"/>
  <c r="N82" i="18" s="1"/>
  <c r="O82" i="18" s="1"/>
  <c r="P82" i="18" s="1"/>
  <c r="Q82" i="18" s="1"/>
  <c r="R82" i="18" s="1"/>
  <c r="L82" i="18"/>
  <c r="K82" i="18"/>
  <c r="J82" i="18"/>
  <c r="I82" i="18"/>
  <c r="H82" i="18"/>
  <c r="G82" i="18"/>
  <c r="F82" i="18"/>
  <c r="C82" i="18"/>
  <c r="BY81" i="18"/>
  <c r="BX81" i="18"/>
  <c r="BW81" i="18"/>
  <c r="BV81" i="18"/>
  <c r="BU81" i="18"/>
  <c r="BT81" i="18"/>
  <c r="BS81" i="18"/>
  <c r="BR81" i="18"/>
  <c r="BQ81" i="18"/>
  <c r="BP81" i="18"/>
  <c r="BO81" i="18"/>
  <c r="BN81" i="18"/>
  <c r="BM81" i="18"/>
  <c r="BL81" i="18"/>
  <c r="BK81" i="18"/>
  <c r="BJ81" i="18"/>
  <c r="BI81" i="18"/>
  <c r="BH81" i="18"/>
  <c r="BG81" i="18"/>
  <c r="BF81" i="18" a="1"/>
  <c r="BF81" i="18" s="1"/>
  <c r="BE81" i="18" a="1"/>
  <c r="BE81" i="18" s="1"/>
  <c r="BD81" i="18"/>
  <c r="BC81" i="18" a="1"/>
  <c r="BC81" i="18" s="1"/>
  <c r="BB81" i="18"/>
  <c r="BA81" i="18" a="1"/>
  <c r="BA81" i="18" s="1"/>
  <c r="AZ81" i="18"/>
  <c r="AY81" i="18" a="1"/>
  <c r="AY81" i="18" s="1"/>
  <c r="AX81" i="18"/>
  <c r="AW81" i="18" a="1"/>
  <c r="AW81" i="18" s="1"/>
  <c r="AV81" i="18"/>
  <c r="AU81" i="18" a="1"/>
  <c r="AU81" i="18" s="1"/>
  <c r="AT81" i="18"/>
  <c r="AS81" i="18" a="1"/>
  <c r="AS81" i="18" s="1"/>
  <c r="AR81" i="18" a="1"/>
  <c r="AR81" i="18" s="1"/>
  <c r="AQ81" i="18"/>
  <c r="AP81" i="18"/>
  <c r="AO81" i="18" a="1"/>
  <c r="AO81" i="18" s="1"/>
  <c r="AN81" i="18" a="1"/>
  <c r="AN81" i="18" s="1"/>
  <c r="AM81" i="18" a="1"/>
  <c r="AM81" i="18" s="1"/>
  <c r="AL81" i="18" a="1"/>
  <c r="AL81" i="18" s="1"/>
  <c r="AK81" i="18"/>
  <c r="AJ81" i="18" a="1"/>
  <c r="AJ81" i="18" s="1"/>
  <c r="AI81" i="18" a="1"/>
  <c r="AI81" i="18" s="1"/>
  <c r="AH81" i="18"/>
  <c r="AG81" i="18" a="1"/>
  <c r="AG81" i="18" s="1"/>
  <c r="AF81" i="18"/>
  <c r="AE81" i="18" a="1"/>
  <c r="AE81" i="18" s="1"/>
  <c r="AD81" i="18" a="1"/>
  <c r="AD81" i="18" s="1"/>
  <c r="AC81" i="18" a="1"/>
  <c r="AC81" i="18" s="1"/>
  <c r="AB81" i="18"/>
  <c r="AA81" i="18" a="1"/>
  <c r="AA81" i="18" s="1"/>
  <c r="Z81" i="18"/>
  <c r="Y81" i="18" a="1"/>
  <c r="Y81" i="18" s="1"/>
  <c r="X81" i="18"/>
  <c r="W81" i="18"/>
  <c r="V81" i="18" a="1"/>
  <c r="V81" i="18" s="1"/>
  <c r="U81" i="18" a="1"/>
  <c r="U81" i="18" s="1"/>
  <c r="T81" i="18" a="1"/>
  <c r="T81" i="18" s="1"/>
  <c r="S81" i="18" a="1"/>
  <c r="S81" i="18" s="1"/>
  <c r="M81" i="18"/>
  <c r="N81" i="18" s="1"/>
  <c r="O81" i="18" s="1"/>
  <c r="P81" i="18" s="1"/>
  <c r="Q81" i="18" s="1"/>
  <c r="R81" i="18" s="1"/>
  <c r="L81" i="18"/>
  <c r="K81" i="18"/>
  <c r="J81" i="18"/>
  <c r="I81" i="18"/>
  <c r="H81" i="18"/>
  <c r="G81" i="18"/>
  <c r="F81" i="18"/>
  <c r="C81" i="18"/>
  <c r="BY80" i="18"/>
  <c r="BX80" i="18"/>
  <c r="BW80" i="18"/>
  <c r="BV80" i="18"/>
  <c r="BU80" i="18"/>
  <c r="BT80" i="18"/>
  <c r="BS80" i="18"/>
  <c r="BR80" i="18"/>
  <c r="BQ80" i="18"/>
  <c r="BP80" i="18"/>
  <c r="BO80" i="18"/>
  <c r="BN80" i="18"/>
  <c r="BM80" i="18"/>
  <c r="BL80" i="18"/>
  <c r="BK80" i="18"/>
  <c r="BJ80" i="18"/>
  <c r="BI80" i="18"/>
  <c r="BH80" i="18"/>
  <c r="BG80" i="18"/>
  <c r="BF80" i="18" a="1"/>
  <c r="BF80" i="18" s="1"/>
  <c r="BE80" i="18" a="1"/>
  <c r="BE80" i="18" s="1"/>
  <c r="BD80" i="18"/>
  <c r="BC80" i="18" a="1"/>
  <c r="BC80" i="18" s="1"/>
  <c r="BB80" i="18"/>
  <c r="BA80" i="18" a="1"/>
  <c r="BA80" i="18" s="1"/>
  <c r="AZ80" i="18"/>
  <c r="AY80" i="18" a="1"/>
  <c r="AY80" i="18" s="1"/>
  <c r="AX80" i="18"/>
  <c r="AW80" i="18" a="1"/>
  <c r="AW80" i="18" s="1"/>
  <c r="AV80" i="18"/>
  <c r="AU80" i="18" a="1"/>
  <c r="AU80" i="18" s="1"/>
  <c r="AT80" i="18"/>
  <c r="AS80" i="18" a="1"/>
  <c r="AS80" i="18" s="1"/>
  <c r="AR80" i="18" a="1"/>
  <c r="AR80" i="18" s="1"/>
  <c r="AQ80" i="18"/>
  <c r="AP80" i="18"/>
  <c r="AO80" i="18" a="1"/>
  <c r="AO80" i="18" s="1"/>
  <c r="AN80" i="18" a="1"/>
  <c r="AN80" i="18" s="1"/>
  <c r="AM80" i="18" a="1"/>
  <c r="AM80" i="18" s="1"/>
  <c r="AL80" i="18" a="1"/>
  <c r="AL80" i="18" s="1"/>
  <c r="AK80" i="18"/>
  <c r="AJ80" i="18" a="1"/>
  <c r="AJ80" i="18" s="1"/>
  <c r="AI80" i="18" a="1"/>
  <c r="AI80" i="18" s="1"/>
  <c r="AH80" i="18"/>
  <c r="AG80" i="18" a="1"/>
  <c r="AG80" i="18" s="1"/>
  <c r="AF80" i="18"/>
  <c r="AE80" i="18" a="1"/>
  <c r="AE80" i="18" s="1"/>
  <c r="AD80" i="18" a="1"/>
  <c r="AD80" i="18" s="1"/>
  <c r="AC80" i="18" a="1"/>
  <c r="AC80" i="18" s="1"/>
  <c r="AB80" i="18"/>
  <c r="AA80" i="18" a="1"/>
  <c r="AA80" i="18" s="1"/>
  <c r="Z80" i="18"/>
  <c r="Y80" i="18" a="1"/>
  <c r="Y80" i="18" s="1"/>
  <c r="X80" i="18"/>
  <c r="W80" i="18"/>
  <c r="V80" i="18" a="1"/>
  <c r="V80" i="18" s="1"/>
  <c r="U80" i="18" a="1"/>
  <c r="U80" i="18" s="1"/>
  <c r="T80" i="18" a="1"/>
  <c r="T80" i="18" s="1"/>
  <c r="S80" i="18" a="1"/>
  <c r="S80" i="18" s="1"/>
  <c r="M80" i="18"/>
  <c r="N80" i="18" s="1"/>
  <c r="O80" i="18" s="1"/>
  <c r="P80" i="18" s="1"/>
  <c r="Q80" i="18" s="1"/>
  <c r="R80" i="18" s="1"/>
  <c r="L80" i="18"/>
  <c r="K80" i="18"/>
  <c r="J80" i="18"/>
  <c r="I80" i="18"/>
  <c r="H80" i="18"/>
  <c r="G80" i="18"/>
  <c r="F80" i="18"/>
  <c r="C80" i="18"/>
  <c r="BY79" i="18"/>
  <c r="BX79" i="18"/>
  <c r="BW79" i="18"/>
  <c r="BV79" i="18"/>
  <c r="BU79" i="18"/>
  <c r="BT79" i="18"/>
  <c r="BS79" i="18"/>
  <c r="BR79" i="18"/>
  <c r="BQ79" i="18"/>
  <c r="BP79" i="18"/>
  <c r="BO79" i="18"/>
  <c r="BN79" i="18"/>
  <c r="BM79" i="18"/>
  <c r="BL79" i="18"/>
  <c r="BK79" i="18"/>
  <c r="BJ79" i="18"/>
  <c r="BI79" i="18"/>
  <c r="BH79" i="18"/>
  <c r="BG79" i="18"/>
  <c r="BF79" i="18" a="1"/>
  <c r="BF79" i="18" s="1"/>
  <c r="BE79" i="18" a="1"/>
  <c r="BE79" i="18" s="1"/>
  <c r="BD79" i="18"/>
  <c r="BC79" i="18" a="1"/>
  <c r="BC79" i="18" s="1"/>
  <c r="BB79" i="18"/>
  <c r="BA79" i="18" a="1"/>
  <c r="BA79" i="18" s="1"/>
  <c r="AZ79" i="18"/>
  <c r="AY79" i="18" a="1"/>
  <c r="AY79" i="18" s="1"/>
  <c r="AX79" i="18"/>
  <c r="AW79" i="18" a="1"/>
  <c r="AW79" i="18" s="1"/>
  <c r="AV79" i="18"/>
  <c r="AU79" i="18" a="1"/>
  <c r="AU79" i="18" s="1"/>
  <c r="AT79" i="18"/>
  <c r="AS79" i="18" a="1"/>
  <c r="AS79" i="18" s="1"/>
  <c r="AR79" i="18" a="1"/>
  <c r="AR79" i="18" s="1"/>
  <c r="AQ79" i="18"/>
  <c r="AP79" i="18"/>
  <c r="AO79" i="18" a="1"/>
  <c r="AO79" i="18" s="1"/>
  <c r="AN79" i="18" a="1"/>
  <c r="AN79" i="18" s="1"/>
  <c r="AM79" i="18" a="1"/>
  <c r="AM79" i="18" s="1"/>
  <c r="AL79" i="18" a="1"/>
  <c r="AL79" i="18" s="1"/>
  <c r="AK79" i="18"/>
  <c r="AJ79" i="18" a="1"/>
  <c r="AJ79" i="18" s="1"/>
  <c r="AI79" i="18" a="1"/>
  <c r="AI79" i="18" s="1"/>
  <c r="AH79" i="18"/>
  <c r="AG79" i="18" a="1"/>
  <c r="AG79" i="18" s="1"/>
  <c r="AF79" i="18"/>
  <c r="AE79" i="18" a="1"/>
  <c r="AE79" i="18" s="1"/>
  <c r="AD79" i="18" a="1"/>
  <c r="AD79" i="18" s="1"/>
  <c r="AC79" i="18" a="1"/>
  <c r="AC79" i="18" s="1"/>
  <c r="AB79" i="18"/>
  <c r="AA79" i="18" a="1"/>
  <c r="AA79" i="18" s="1"/>
  <c r="Z79" i="18"/>
  <c r="Y79" i="18" a="1"/>
  <c r="Y79" i="18" s="1"/>
  <c r="X79" i="18"/>
  <c r="W79" i="18"/>
  <c r="V79" i="18" a="1"/>
  <c r="V79" i="18" s="1"/>
  <c r="U79" i="18" a="1"/>
  <c r="U79" i="18" s="1"/>
  <c r="T79" i="18" a="1"/>
  <c r="T79" i="18" s="1"/>
  <c r="S79" i="18" a="1"/>
  <c r="S79" i="18" s="1"/>
  <c r="M79" i="18"/>
  <c r="N79" i="18" s="1"/>
  <c r="O79" i="18" s="1"/>
  <c r="P79" i="18" s="1"/>
  <c r="Q79" i="18" s="1"/>
  <c r="R79" i="18" s="1"/>
  <c r="L79" i="18"/>
  <c r="K79" i="18"/>
  <c r="J79" i="18"/>
  <c r="I79" i="18"/>
  <c r="H79" i="18"/>
  <c r="G79" i="18"/>
  <c r="F79" i="18"/>
  <c r="C79" i="18"/>
  <c r="BY78" i="18"/>
  <c r="BX78" i="18"/>
  <c r="BW78" i="18"/>
  <c r="BV78" i="18"/>
  <c r="BU78" i="18"/>
  <c r="BT78" i="18"/>
  <c r="BS78" i="18"/>
  <c r="BR78" i="18"/>
  <c r="BQ78" i="18"/>
  <c r="BP78" i="18"/>
  <c r="BO78" i="18"/>
  <c r="BN78" i="18"/>
  <c r="BM78" i="18"/>
  <c r="BL78" i="18"/>
  <c r="BK78" i="18"/>
  <c r="BJ78" i="18"/>
  <c r="BI78" i="18"/>
  <c r="BH78" i="18"/>
  <c r="BG78" i="18"/>
  <c r="BF78" i="18" a="1"/>
  <c r="BF78" i="18" s="1"/>
  <c r="BE78" i="18" a="1"/>
  <c r="BE78" i="18" s="1"/>
  <c r="BD78" i="18"/>
  <c r="BC78" i="18" a="1"/>
  <c r="BC78" i="18" s="1"/>
  <c r="BB78" i="18"/>
  <c r="BA78" i="18" a="1"/>
  <c r="BA78" i="18" s="1"/>
  <c r="AZ78" i="18"/>
  <c r="AY78" i="18" a="1"/>
  <c r="AY78" i="18" s="1"/>
  <c r="AX78" i="18"/>
  <c r="AW78" i="18" a="1"/>
  <c r="AW78" i="18" s="1"/>
  <c r="AV78" i="18"/>
  <c r="AU78" i="18" a="1"/>
  <c r="AU78" i="18" s="1"/>
  <c r="AT78" i="18"/>
  <c r="AS78" i="18" a="1"/>
  <c r="AS78" i="18" s="1"/>
  <c r="AR78" i="18" a="1"/>
  <c r="AR78" i="18" s="1"/>
  <c r="AQ78" i="18"/>
  <c r="AP78" i="18"/>
  <c r="AO78" i="18" a="1"/>
  <c r="AO78" i="18" s="1"/>
  <c r="AN78" i="18" a="1"/>
  <c r="AN78" i="18" s="1"/>
  <c r="AM78" i="18" a="1"/>
  <c r="AM78" i="18" s="1"/>
  <c r="AL78" i="18" a="1"/>
  <c r="AL78" i="18" s="1"/>
  <c r="AK78" i="18"/>
  <c r="AJ78" i="18" a="1"/>
  <c r="AJ78" i="18" s="1"/>
  <c r="AI78" i="18" a="1"/>
  <c r="AI78" i="18" s="1"/>
  <c r="AH78" i="18"/>
  <c r="AG78" i="18" a="1"/>
  <c r="AG78" i="18" s="1"/>
  <c r="AF78" i="18"/>
  <c r="AE78" i="18" a="1"/>
  <c r="AE78" i="18" s="1"/>
  <c r="AD78" i="18" a="1"/>
  <c r="AD78" i="18" s="1"/>
  <c r="AC78" i="18" a="1"/>
  <c r="AC78" i="18" s="1"/>
  <c r="AB78" i="18"/>
  <c r="AA78" i="18" a="1"/>
  <c r="AA78" i="18" s="1"/>
  <c r="Z78" i="18"/>
  <c r="Y78" i="18" a="1"/>
  <c r="Y78" i="18" s="1"/>
  <c r="X78" i="18"/>
  <c r="W78" i="18"/>
  <c r="V78" i="18" a="1"/>
  <c r="V78" i="18" s="1"/>
  <c r="U78" i="18" a="1"/>
  <c r="U78" i="18" s="1"/>
  <c r="T78" i="18" a="1"/>
  <c r="T78" i="18" s="1"/>
  <c r="S78" i="18" a="1"/>
  <c r="S78" i="18" s="1"/>
  <c r="M78" i="18"/>
  <c r="N78" i="18" s="1"/>
  <c r="O78" i="18" s="1"/>
  <c r="P78" i="18" s="1"/>
  <c r="Q78" i="18" s="1"/>
  <c r="R78" i="18" s="1"/>
  <c r="L78" i="18"/>
  <c r="K78" i="18"/>
  <c r="J78" i="18"/>
  <c r="I78" i="18"/>
  <c r="H78" i="18"/>
  <c r="G78" i="18"/>
  <c r="F78" i="18"/>
  <c r="C78" i="18"/>
  <c r="BY77" i="18"/>
  <c r="BX77" i="18"/>
  <c r="BW77" i="18"/>
  <c r="BV77" i="18"/>
  <c r="BU77" i="18"/>
  <c r="BT77" i="18"/>
  <c r="BS77" i="18"/>
  <c r="BR77" i="18"/>
  <c r="BQ77" i="18"/>
  <c r="BP77" i="18"/>
  <c r="BO77" i="18"/>
  <c r="BN77" i="18"/>
  <c r="BM77" i="18"/>
  <c r="BL77" i="18"/>
  <c r="BK77" i="18"/>
  <c r="BJ77" i="18"/>
  <c r="BI77" i="18"/>
  <c r="BH77" i="18"/>
  <c r="BG77" i="18"/>
  <c r="BF77" i="18" a="1"/>
  <c r="BF77" i="18" s="1"/>
  <c r="BE77" i="18" a="1"/>
  <c r="BE77" i="18" s="1"/>
  <c r="BD77" i="18"/>
  <c r="BC77" i="18" a="1"/>
  <c r="BC77" i="18" s="1"/>
  <c r="BB77" i="18"/>
  <c r="BA77" i="18" a="1"/>
  <c r="BA77" i="18" s="1"/>
  <c r="AZ77" i="18"/>
  <c r="AY77" i="18" a="1"/>
  <c r="AY77" i="18" s="1"/>
  <c r="AX77" i="18"/>
  <c r="AW77" i="18" a="1"/>
  <c r="AW77" i="18" s="1"/>
  <c r="AV77" i="18"/>
  <c r="AU77" i="18" a="1"/>
  <c r="AU77" i="18" s="1"/>
  <c r="AT77" i="18"/>
  <c r="AS77" i="18" a="1"/>
  <c r="AS77" i="18" s="1"/>
  <c r="AR77" i="18" a="1"/>
  <c r="AR77" i="18" s="1"/>
  <c r="AQ77" i="18"/>
  <c r="AP77" i="18"/>
  <c r="AO77" i="18" a="1"/>
  <c r="AO77" i="18" s="1"/>
  <c r="AN77" i="18" a="1"/>
  <c r="AN77" i="18" s="1"/>
  <c r="AM77" i="18" a="1"/>
  <c r="AM77" i="18" s="1"/>
  <c r="AL77" i="18" a="1"/>
  <c r="AL77" i="18" s="1"/>
  <c r="AK77" i="18"/>
  <c r="AJ77" i="18" a="1"/>
  <c r="AJ77" i="18" s="1"/>
  <c r="AI77" i="18" a="1"/>
  <c r="AI77" i="18" s="1"/>
  <c r="AH77" i="18"/>
  <c r="AG77" i="18" a="1"/>
  <c r="AG77" i="18" s="1"/>
  <c r="AF77" i="18"/>
  <c r="AE77" i="18" a="1"/>
  <c r="AE77" i="18" s="1"/>
  <c r="AD77" i="18" a="1"/>
  <c r="AD77" i="18" s="1"/>
  <c r="AC77" i="18" a="1"/>
  <c r="AC77" i="18" s="1"/>
  <c r="AB77" i="18"/>
  <c r="AA77" i="18" a="1"/>
  <c r="AA77" i="18" s="1"/>
  <c r="Z77" i="18"/>
  <c r="Y77" i="18" a="1"/>
  <c r="Y77" i="18" s="1"/>
  <c r="X77" i="18"/>
  <c r="W77" i="18"/>
  <c r="V77" i="18" a="1"/>
  <c r="V77" i="18" s="1"/>
  <c r="U77" i="18" a="1"/>
  <c r="U77" i="18" s="1"/>
  <c r="T77" i="18" a="1"/>
  <c r="T77" i="18" s="1"/>
  <c r="S77" i="18" a="1"/>
  <c r="S77" i="18" s="1"/>
  <c r="M77" i="18"/>
  <c r="N77" i="18" s="1"/>
  <c r="O77" i="18" s="1"/>
  <c r="P77" i="18" s="1"/>
  <c r="Q77" i="18" s="1"/>
  <c r="R77" i="18" s="1"/>
  <c r="L77" i="18"/>
  <c r="K77" i="18"/>
  <c r="J77" i="18"/>
  <c r="I77" i="18"/>
  <c r="H77" i="18"/>
  <c r="G77" i="18"/>
  <c r="F77" i="18"/>
  <c r="C77" i="18"/>
  <c r="BY76" i="18"/>
  <c r="BX76" i="18"/>
  <c r="BW76" i="18"/>
  <c r="BV76" i="18"/>
  <c r="BU76" i="18"/>
  <c r="BT76" i="18"/>
  <c r="BS76" i="18"/>
  <c r="BR76" i="18"/>
  <c r="BQ76" i="18"/>
  <c r="BP76" i="18"/>
  <c r="BO76" i="18"/>
  <c r="BN76" i="18"/>
  <c r="BM76" i="18"/>
  <c r="BL76" i="18"/>
  <c r="BK76" i="18"/>
  <c r="BJ76" i="18"/>
  <c r="BI76" i="18"/>
  <c r="BH76" i="18"/>
  <c r="BG76" i="18"/>
  <c r="BF76" i="18" a="1"/>
  <c r="BF76" i="18" s="1"/>
  <c r="BE76" i="18" a="1"/>
  <c r="BE76" i="18" s="1"/>
  <c r="BD76" i="18"/>
  <c r="BC76" i="18" a="1"/>
  <c r="BC76" i="18" s="1"/>
  <c r="BB76" i="18"/>
  <c r="BA76" i="18" a="1"/>
  <c r="BA76" i="18" s="1"/>
  <c r="AZ76" i="18"/>
  <c r="AY76" i="18" a="1"/>
  <c r="AY76" i="18" s="1"/>
  <c r="AX76" i="18"/>
  <c r="AW76" i="18" a="1"/>
  <c r="AW76" i="18" s="1"/>
  <c r="AV76" i="18"/>
  <c r="AU76" i="18" a="1"/>
  <c r="AU76" i="18" s="1"/>
  <c r="AT76" i="18"/>
  <c r="AS76" i="18" a="1"/>
  <c r="AS76" i="18" s="1"/>
  <c r="AR76" i="18" a="1"/>
  <c r="AR76" i="18" s="1"/>
  <c r="AQ76" i="18"/>
  <c r="AP76" i="18"/>
  <c r="AO76" i="18" a="1"/>
  <c r="AO76" i="18" s="1"/>
  <c r="AN76" i="18" a="1"/>
  <c r="AN76" i="18" s="1"/>
  <c r="AM76" i="18" a="1"/>
  <c r="AM76" i="18" s="1"/>
  <c r="AL76" i="18" a="1"/>
  <c r="AL76" i="18" s="1"/>
  <c r="AK76" i="18"/>
  <c r="AJ76" i="18" a="1"/>
  <c r="AJ76" i="18" s="1"/>
  <c r="AI76" i="18" a="1"/>
  <c r="AI76" i="18" s="1"/>
  <c r="AH76" i="18"/>
  <c r="AG76" i="18" a="1"/>
  <c r="AG76" i="18" s="1"/>
  <c r="AF76" i="18"/>
  <c r="AE76" i="18" a="1"/>
  <c r="AE76" i="18" s="1"/>
  <c r="AD76" i="18" a="1"/>
  <c r="AD76" i="18" s="1"/>
  <c r="AC76" i="18" a="1"/>
  <c r="AC76" i="18" s="1"/>
  <c r="AB76" i="18"/>
  <c r="AA76" i="18" a="1"/>
  <c r="AA76" i="18" s="1"/>
  <c r="Z76" i="18"/>
  <c r="Y76" i="18" a="1"/>
  <c r="Y76" i="18" s="1"/>
  <c r="X76" i="18"/>
  <c r="W76" i="18"/>
  <c r="V76" i="18" a="1"/>
  <c r="V76" i="18" s="1"/>
  <c r="U76" i="18" a="1"/>
  <c r="U76" i="18" s="1"/>
  <c r="T76" i="18" a="1"/>
  <c r="T76" i="18" s="1"/>
  <c r="S76" i="18" a="1"/>
  <c r="S76" i="18" s="1"/>
  <c r="M76" i="18"/>
  <c r="N76" i="18" s="1"/>
  <c r="O76" i="18" s="1"/>
  <c r="P76" i="18" s="1"/>
  <c r="Q76" i="18" s="1"/>
  <c r="R76" i="18" s="1"/>
  <c r="L76" i="18"/>
  <c r="K76" i="18"/>
  <c r="J76" i="18"/>
  <c r="I76" i="18"/>
  <c r="H76" i="18"/>
  <c r="G76" i="18"/>
  <c r="F76" i="18"/>
  <c r="C76" i="18"/>
  <c r="BY75" i="18"/>
  <c r="BX75" i="18"/>
  <c r="BW75" i="18"/>
  <c r="BV75" i="18"/>
  <c r="BU75" i="18"/>
  <c r="BT75" i="18"/>
  <c r="BS75" i="18"/>
  <c r="BR75" i="18"/>
  <c r="BQ75" i="18"/>
  <c r="BP75" i="18"/>
  <c r="BO75" i="18"/>
  <c r="BN75" i="18"/>
  <c r="BM75" i="18"/>
  <c r="BL75" i="18"/>
  <c r="BK75" i="18"/>
  <c r="BJ75" i="18"/>
  <c r="BI75" i="18"/>
  <c r="BH75" i="18"/>
  <c r="BG75" i="18"/>
  <c r="BF75" i="18" a="1"/>
  <c r="BF75" i="18" s="1"/>
  <c r="BE75" i="18" a="1"/>
  <c r="BE75" i="18" s="1"/>
  <c r="BD75" i="18"/>
  <c r="BC75" i="18" a="1"/>
  <c r="BC75" i="18" s="1"/>
  <c r="BB75" i="18"/>
  <c r="BA75" i="18" a="1"/>
  <c r="BA75" i="18" s="1"/>
  <c r="AZ75" i="18"/>
  <c r="AY75" i="18" a="1"/>
  <c r="AY75" i="18" s="1"/>
  <c r="AX75" i="18"/>
  <c r="AW75" i="18" a="1"/>
  <c r="AW75" i="18" s="1"/>
  <c r="AV75" i="18"/>
  <c r="AU75" i="18" a="1"/>
  <c r="AU75" i="18" s="1"/>
  <c r="AT75" i="18"/>
  <c r="AS75" i="18" a="1"/>
  <c r="AS75" i="18" s="1"/>
  <c r="AR75" i="18" a="1"/>
  <c r="AR75" i="18" s="1"/>
  <c r="AQ75" i="18"/>
  <c r="AP75" i="18"/>
  <c r="AO75" i="18" a="1"/>
  <c r="AO75" i="18" s="1"/>
  <c r="AN75" i="18" a="1"/>
  <c r="AN75" i="18" s="1"/>
  <c r="AM75" i="18" a="1"/>
  <c r="AM75" i="18" s="1"/>
  <c r="AL75" i="18" a="1"/>
  <c r="AL75" i="18" s="1"/>
  <c r="AK75" i="18"/>
  <c r="AJ75" i="18" a="1"/>
  <c r="AJ75" i="18" s="1"/>
  <c r="AI75" i="18" a="1"/>
  <c r="AI75" i="18" s="1"/>
  <c r="AH75" i="18"/>
  <c r="AG75" i="18" a="1"/>
  <c r="AG75" i="18" s="1"/>
  <c r="AF75" i="18"/>
  <c r="AE75" i="18" a="1"/>
  <c r="AE75" i="18" s="1"/>
  <c r="AD75" i="18" a="1"/>
  <c r="AD75" i="18" s="1"/>
  <c r="AC75" i="18" a="1"/>
  <c r="AC75" i="18" s="1"/>
  <c r="AB75" i="18"/>
  <c r="AA75" i="18" a="1"/>
  <c r="AA75" i="18" s="1"/>
  <c r="Z75" i="18"/>
  <c r="Y75" i="18" a="1"/>
  <c r="Y75" i="18" s="1"/>
  <c r="X75" i="18"/>
  <c r="W75" i="18"/>
  <c r="V75" i="18" a="1"/>
  <c r="V75" i="18" s="1"/>
  <c r="U75" i="18" a="1"/>
  <c r="U75" i="18" s="1"/>
  <c r="T75" i="18" a="1"/>
  <c r="T75" i="18" s="1"/>
  <c r="S75" i="18" a="1"/>
  <c r="S75" i="18" s="1"/>
  <c r="M75" i="18"/>
  <c r="N75" i="18" s="1"/>
  <c r="O75" i="18" s="1"/>
  <c r="P75" i="18" s="1"/>
  <c r="Q75" i="18" s="1"/>
  <c r="R75" i="18" s="1"/>
  <c r="L75" i="18"/>
  <c r="K75" i="18"/>
  <c r="J75" i="18"/>
  <c r="I75" i="18"/>
  <c r="H75" i="18"/>
  <c r="G75" i="18"/>
  <c r="F75" i="18"/>
  <c r="C75" i="18"/>
  <c r="BY74" i="18"/>
  <c r="BX74" i="18"/>
  <c r="BW74" i="18"/>
  <c r="BV74" i="18"/>
  <c r="BU74" i="18"/>
  <c r="BT74" i="18"/>
  <c r="BS74" i="18"/>
  <c r="BR74" i="18"/>
  <c r="BQ74" i="18"/>
  <c r="BP74" i="18"/>
  <c r="BO74" i="18"/>
  <c r="BN74" i="18"/>
  <c r="BM74" i="18"/>
  <c r="BL74" i="18"/>
  <c r="BK74" i="18"/>
  <c r="BJ74" i="18"/>
  <c r="BI74" i="18"/>
  <c r="BH74" i="18"/>
  <c r="BG74" i="18"/>
  <c r="BF74" i="18" a="1"/>
  <c r="BF74" i="18" s="1"/>
  <c r="BE74" i="18" a="1"/>
  <c r="BE74" i="18" s="1"/>
  <c r="BD74" i="18"/>
  <c r="BC74" i="18" a="1"/>
  <c r="BC74" i="18" s="1"/>
  <c r="BB74" i="18"/>
  <c r="BA74" i="18" a="1"/>
  <c r="BA74" i="18" s="1"/>
  <c r="AZ74" i="18"/>
  <c r="AY74" i="18" a="1"/>
  <c r="AY74" i="18" s="1"/>
  <c r="AX74" i="18"/>
  <c r="AW74" i="18" a="1"/>
  <c r="AW74" i="18" s="1"/>
  <c r="AV74" i="18"/>
  <c r="AU74" i="18" a="1"/>
  <c r="AU74" i="18" s="1"/>
  <c r="AT74" i="18"/>
  <c r="AS74" i="18" a="1"/>
  <c r="AS74" i="18" s="1"/>
  <c r="AR74" i="18" a="1"/>
  <c r="AR74" i="18" s="1"/>
  <c r="AQ74" i="18"/>
  <c r="AP74" i="18"/>
  <c r="AO74" i="18" a="1"/>
  <c r="AO74" i="18" s="1"/>
  <c r="AN74" i="18" a="1"/>
  <c r="AN74" i="18" s="1"/>
  <c r="AM74" i="18" a="1"/>
  <c r="AM74" i="18" s="1"/>
  <c r="AL74" i="18" a="1"/>
  <c r="AL74" i="18" s="1"/>
  <c r="AK74" i="18"/>
  <c r="AJ74" i="18" a="1"/>
  <c r="AJ74" i="18" s="1"/>
  <c r="AI74" i="18" a="1"/>
  <c r="AI74" i="18" s="1"/>
  <c r="AH74" i="18"/>
  <c r="AG74" i="18" a="1"/>
  <c r="AG74" i="18" s="1"/>
  <c r="AF74" i="18"/>
  <c r="AE74" i="18" a="1"/>
  <c r="AE74" i="18" s="1"/>
  <c r="AD74" i="18" a="1"/>
  <c r="AD74" i="18" s="1"/>
  <c r="AC74" i="18" a="1"/>
  <c r="AC74" i="18" s="1"/>
  <c r="AB74" i="18"/>
  <c r="AA74" i="18" a="1"/>
  <c r="AA74" i="18" s="1"/>
  <c r="Z74" i="18"/>
  <c r="Y74" i="18" a="1"/>
  <c r="Y74" i="18" s="1"/>
  <c r="X74" i="18"/>
  <c r="W74" i="18"/>
  <c r="V74" i="18" a="1"/>
  <c r="V74" i="18" s="1"/>
  <c r="U74" i="18" a="1"/>
  <c r="U74" i="18" s="1"/>
  <c r="T74" i="18" a="1"/>
  <c r="T74" i="18" s="1"/>
  <c r="S74" i="18" a="1"/>
  <c r="S74" i="18" s="1"/>
  <c r="M74" i="18"/>
  <c r="N74" i="18" s="1"/>
  <c r="O74" i="18" s="1"/>
  <c r="P74" i="18" s="1"/>
  <c r="Q74" i="18" s="1"/>
  <c r="R74" i="18" s="1"/>
  <c r="L74" i="18"/>
  <c r="K74" i="18"/>
  <c r="J74" i="18"/>
  <c r="I74" i="18"/>
  <c r="H74" i="18"/>
  <c r="G74" i="18"/>
  <c r="F74" i="18"/>
  <c r="C74" i="18"/>
  <c r="BY73" i="18"/>
  <c r="BX73" i="18"/>
  <c r="BW73" i="18"/>
  <c r="BV73" i="18"/>
  <c r="BU73" i="18"/>
  <c r="BT73" i="18"/>
  <c r="BS73" i="18"/>
  <c r="BR73" i="18"/>
  <c r="BQ73" i="18"/>
  <c r="BP73" i="18"/>
  <c r="BO73" i="18"/>
  <c r="BN73" i="18"/>
  <c r="BM73" i="18"/>
  <c r="BL73" i="18"/>
  <c r="BK73" i="18"/>
  <c r="BJ73" i="18"/>
  <c r="BI73" i="18"/>
  <c r="BH73" i="18"/>
  <c r="BG73" i="18"/>
  <c r="BF73" i="18" a="1"/>
  <c r="BF73" i="18" s="1"/>
  <c r="BE73" i="18" a="1"/>
  <c r="BE73" i="18" s="1"/>
  <c r="BD73" i="18"/>
  <c r="BC73" i="18" a="1"/>
  <c r="BC73" i="18" s="1"/>
  <c r="BB73" i="18"/>
  <c r="BA73" i="18" a="1"/>
  <c r="BA73" i="18" s="1"/>
  <c r="AZ73" i="18"/>
  <c r="AY73" i="18" a="1"/>
  <c r="AY73" i="18" s="1"/>
  <c r="AX73" i="18"/>
  <c r="AW73" i="18" a="1"/>
  <c r="AW73" i="18" s="1"/>
  <c r="AV73" i="18"/>
  <c r="AU73" i="18" a="1"/>
  <c r="AU73" i="18" s="1"/>
  <c r="AT73" i="18"/>
  <c r="AS73" i="18" a="1"/>
  <c r="AS73" i="18" s="1"/>
  <c r="AR73" i="18" a="1"/>
  <c r="AR73" i="18" s="1"/>
  <c r="AQ73" i="18"/>
  <c r="AP73" i="18"/>
  <c r="AO73" i="18" a="1"/>
  <c r="AO73" i="18" s="1"/>
  <c r="AN73" i="18" a="1"/>
  <c r="AN73" i="18" s="1"/>
  <c r="AM73" i="18" a="1"/>
  <c r="AM73" i="18" s="1"/>
  <c r="AL73" i="18" a="1"/>
  <c r="AL73" i="18" s="1"/>
  <c r="AK73" i="18"/>
  <c r="AJ73" i="18" a="1"/>
  <c r="AJ73" i="18" s="1"/>
  <c r="AI73" i="18" a="1"/>
  <c r="AI73" i="18" s="1"/>
  <c r="AH73" i="18"/>
  <c r="AG73" i="18" a="1"/>
  <c r="AG73" i="18" s="1"/>
  <c r="AF73" i="18"/>
  <c r="AE73" i="18" a="1"/>
  <c r="AE73" i="18" s="1"/>
  <c r="AD73" i="18" a="1"/>
  <c r="AD73" i="18" s="1"/>
  <c r="AC73" i="18" a="1"/>
  <c r="AC73" i="18" s="1"/>
  <c r="AB73" i="18"/>
  <c r="AA73" i="18" a="1"/>
  <c r="AA73" i="18" s="1"/>
  <c r="Z73" i="18"/>
  <c r="Y73" i="18" a="1"/>
  <c r="Y73" i="18" s="1"/>
  <c r="X73" i="18"/>
  <c r="W73" i="18"/>
  <c r="V73" i="18" a="1"/>
  <c r="V73" i="18" s="1"/>
  <c r="U73" i="18" a="1"/>
  <c r="U73" i="18" s="1"/>
  <c r="T73" i="18" a="1"/>
  <c r="T73" i="18" s="1"/>
  <c r="S73" i="18" a="1"/>
  <c r="S73" i="18" s="1"/>
  <c r="M73" i="18"/>
  <c r="N73" i="18" s="1"/>
  <c r="O73" i="18" s="1"/>
  <c r="P73" i="18" s="1"/>
  <c r="Q73" i="18" s="1"/>
  <c r="R73" i="18" s="1"/>
  <c r="L73" i="18"/>
  <c r="K73" i="18"/>
  <c r="J73" i="18"/>
  <c r="I73" i="18"/>
  <c r="H73" i="18"/>
  <c r="G73" i="18"/>
  <c r="F73" i="18"/>
  <c r="C73" i="18"/>
  <c r="BY72" i="18"/>
  <c r="BX72" i="18"/>
  <c r="BW72" i="18"/>
  <c r="BV72" i="18"/>
  <c r="BU72" i="18"/>
  <c r="BT72" i="18"/>
  <c r="BS72" i="18"/>
  <c r="BR72" i="18"/>
  <c r="BQ72" i="18"/>
  <c r="BP72" i="18"/>
  <c r="BO72" i="18"/>
  <c r="BN72" i="18"/>
  <c r="BM72" i="18"/>
  <c r="BL72" i="18"/>
  <c r="BK72" i="18"/>
  <c r="BJ72" i="18"/>
  <c r="BI72" i="18"/>
  <c r="BH72" i="18"/>
  <c r="BG72" i="18"/>
  <c r="BF72" i="18" a="1"/>
  <c r="BF72" i="18" s="1"/>
  <c r="BE72" i="18" a="1"/>
  <c r="BE72" i="18" s="1"/>
  <c r="BD72" i="18"/>
  <c r="BC72" i="18" a="1"/>
  <c r="BC72" i="18" s="1"/>
  <c r="BB72" i="18"/>
  <c r="BA72" i="18" a="1"/>
  <c r="BA72" i="18" s="1"/>
  <c r="AZ72" i="18"/>
  <c r="AY72" i="18" a="1"/>
  <c r="AY72" i="18" s="1"/>
  <c r="AX72" i="18"/>
  <c r="AW72" i="18" a="1"/>
  <c r="AW72" i="18" s="1"/>
  <c r="AV72" i="18"/>
  <c r="AU72" i="18" a="1"/>
  <c r="AU72" i="18" s="1"/>
  <c r="AT72" i="18"/>
  <c r="AS72" i="18" a="1"/>
  <c r="AS72" i="18" s="1"/>
  <c r="AR72" i="18" a="1"/>
  <c r="AR72" i="18" s="1"/>
  <c r="AQ72" i="18"/>
  <c r="AP72" i="18"/>
  <c r="AO72" i="18" a="1"/>
  <c r="AO72" i="18" s="1"/>
  <c r="AN72" i="18" a="1"/>
  <c r="AN72" i="18" s="1"/>
  <c r="AM72" i="18" a="1"/>
  <c r="AM72" i="18" s="1"/>
  <c r="AL72" i="18" a="1"/>
  <c r="AL72" i="18" s="1"/>
  <c r="AK72" i="18"/>
  <c r="AJ72" i="18" a="1"/>
  <c r="AJ72" i="18" s="1"/>
  <c r="AI72" i="18" a="1"/>
  <c r="AI72" i="18" s="1"/>
  <c r="AH72" i="18"/>
  <c r="AG72" i="18" a="1"/>
  <c r="AG72" i="18" s="1"/>
  <c r="AF72" i="18"/>
  <c r="AE72" i="18" a="1"/>
  <c r="AE72" i="18" s="1"/>
  <c r="AD72" i="18" a="1"/>
  <c r="AD72" i="18" s="1"/>
  <c r="AC72" i="18" a="1"/>
  <c r="AC72" i="18" s="1"/>
  <c r="AB72" i="18"/>
  <c r="AA72" i="18" a="1"/>
  <c r="AA72" i="18" s="1"/>
  <c r="Z72" i="18"/>
  <c r="Y72" i="18" a="1"/>
  <c r="Y72" i="18" s="1"/>
  <c r="X72" i="18"/>
  <c r="W72" i="18"/>
  <c r="V72" i="18" a="1"/>
  <c r="V72" i="18" s="1"/>
  <c r="U72" i="18" a="1"/>
  <c r="U72" i="18" s="1"/>
  <c r="T72" i="18" a="1"/>
  <c r="T72" i="18" s="1"/>
  <c r="S72" i="18" a="1"/>
  <c r="S72" i="18" s="1"/>
  <c r="M72" i="18"/>
  <c r="N72" i="18" s="1"/>
  <c r="O72" i="18" s="1"/>
  <c r="P72" i="18" s="1"/>
  <c r="Q72" i="18" s="1"/>
  <c r="R72" i="18" s="1"/>
  <c r="L72" i="18"/>
  <c r="K72" i="18"/>
  <c r="J72" i="18"/>
  <c r="I72" i="18"/>
  <c r="H72" i="18"/>
  <c r="G72" i="18"/>
  <c r="F72" i="18"/>
  <c r="C72" i="18"/>
  <c r="BY71" i="18"/>
  <c r="BX71" i="18"/>
  <c r="BW71" i="18"/>
  <c r="BV71" i="18"/>
  <c r="BU71" i="18"/>
  <c r="BT71" i="18"/>
  <c r="BS71" i="18"/>
  <c r="BR71" i="18"/>
  <c r="BQ71" i="18"/>
  <c r="BP71" i="18"/>
  <c r="BO71" i="18"/>
  <c r="BN71" i="18"/>
  <c r="BM71" i="18"/>
  <c r="BL71" i="18"/>
  <c r="BK71" i="18"/>
  <c r="BJ71" i="18"/>
  <c r="BI71" i="18"/>
  <c r="BH71" i="18"/>
  <c r="BG71" i="18"/>
  <c r="BF71" i="18" a="1"/>
  <c r="BF71" i="18" s="1"/>
  <c r="BE71" i="18" a="1"/>
  <c r="BE71" i="18" s="1"/>
  <c r="BD71" i="18"/>
  <c r="BC71" i="18" a="1"/>
  <c r="BC71" i="18" s="1"/>
  <c r="BB71" i="18"/>
  <c r="BA71" i="18" a="1"/>
  <c r="BA71" i="18" s="1"/>
  <c r="AZ71" i="18"/>
  <c r="AY71" i="18" a="1"/>
  <c r="AY71" i="18" s="1"/>
  <c r="AX71" i="18"/>
  <c r="AW71" i="18" a="1"/>
  <c r="AW71" i="18" s="1"/>
  <c r="AV71" i="18"/>
  <c r="AU71" i="18" a="1"/>
  <c r="AU71" i="18" s="1"/>
  <c r="AT71" i="18"/>
  <c r="AS71" i="18" a="1"/>
  <c r="AS71" i="18" s="1"/>
  <c r="AR71" i="18" a="1"/>
  <c r="AR71" i="18" s="1"/>
  <c r="AQ71" i="18"/>
  <c r="AP71" i="18"/>
  <c r="AO71" i="18" a="1"/>
  <c r="AO71" i="18" s="1"/>
  <c r="AN71" i="18" a="1"/>
  <c r="AN71" i="18" s="1"/>
  <c r="AM71" i="18" a="1"/>
  <c r="AM71" i="18" s="1"/>
  <c r="AL71" i="18" a="1"/>
  <c r="AL71" i="18" s="1"/>
  <c r="AK71" i="18"/>
  <c r="AJ71" i="18" a="1"/>
  <c r="AJ71" i="18" s="1"/>
  <c r="AI71" i="18" a="1"/>
  <c r="AI71" i="18" s="1"/>
  <c r="AH71" i="18"/>
  <c r="AG71" i="18" a="1"/>
  <c r="AG71" i="18" s="1"/>
  <c r="AF71" i="18"/>
  <c r="AE71" i="18" a="1"/>
  <c r="AE71" i="18" s="1"/>
  <c r="AD71" i="18" a="1"/>
  <c r="AD71" i="18" s="1"/>
  <c r="AC71" i="18" a="1"/>
  <c r="AC71" i="18" s="1"/>
  <c r="AB71" i="18"/>
  <c r="AA71" i="18" a="1"/>
  <c r="AA71" i="18" s="1"/>
  <c r="Z71" i="18"/>
  <c r="Y71" i="18" a="1"/>
  <c r="Y71" i="18" s="1"/>
  <c r="X71" i="18"/>
  <c r="W71" i="18"/>
  <c r="V71" i="18" a="1"/>
  <c r="V71" i="18" s="1"/>
  <c r="U71" i="18" a="1"/>
  <c r="U71" i="18" s="1"/>
  <c r="T71" i="18" a="1"/>
  <c r="T71" i="18" s="1"/>
  <c r="S71" i="18" a="1"/>
  <c r="S71" i="18" s="1"/>
  <c r="M71" i="18"/>
  <c r="N71" i="18" s="1"/>
  <c r="O71" i="18" s="1"/>
  <c r="P71" i="18" s="1"/>
  <c r="Q71" i="18" s="1"/>
  <c r="R71" i="18" s="1"/>
  <c r="L71" i="18"/>
  <c r="K71" i="18"/>
  <c r="J71" i="18"/>
  <c r="I71" i="18"/>
  <c r="H71" i="18"/>
  <c r="G71" i="18"/>
  <c r="F71" i="18"/>
  <c r="C71" i="18"/>
  <c r="BY70" i="18"/>
  <c r="BX70" i="18"/>
  <c r="BW70" i="18"/>
  <c r="BV70" i="18"/>
  <c r="BU70" i="18"/>
  <c r="BT70" i="18"/>
  <c r="BS70" i="18"/>
  <c r="BR70" i="18"/>
  <c r="BQ70" i="18"/>
  <c r="BP70" i="18"/>
  <c r="BO70" i="18"/>
  <c r="BN70" i="18"/>
  <c r="BM70" i="18"/>
  <c r="BL70" i="18"/>
  <c r="BK70" i="18"/>
  <c r="BJ70" i="18"/>
  <c r="BI70" i="18"/>
  <c r="BH70" i="18"/>
  <c r="BG70" i="18"/>
  <c r="BF70" i="18" a="1"/>
  <c r="BF70" i="18" s="1"/>
  <c r="BE70" i="18" a="1"/>
  <c r="BE70" i="18" s="1"/>
  <c r="BD70" i="18"/>
  <c r="BC70" i="18" a="1"/>
  <c r="BC70" i="18" s="1"/>
  <c r="BB70" i="18"/>
  <c r="BA70" i="18" a="1"/>
  <c r="BA70" i="18" s="1"/>
  <c r="AZ70" i="18"/>
  <c r="AY70" i="18" a="1"/>
  <c r="AY70" i="18" s="1"/>
  <c r="AX70" i="18"/>
  <c r="AW70" i="18" a="1"/>
  <c r="AW70" i="18" s="1"/>
  <c r="AV70" i="18"/>
  <c r="AU70" i="18" a="1"/>
  <c r="AU70" i="18" s="1"/>
  <c r="AT70" i="18"/>
  <c r="AS70" i="18" a="1"/>
  <c r="AS70" i="18" s="1"/>
  <c r="AR70" i="18" a="1"/>
  <c r="AR70" i="18" s="1"/>
  <c r="AQ70" i="18"/>
  <c r="AP70" i="18"/>
  <c r="AO70" i="18" a="1"/>
  <c r="AO70" i="18" s="1"/>
  <c r="AN70" i="18" a="1"/>
  <c r="AN70" i="18" s="1"/>
  <c r="AM70" i="18" a="1"/>
  <c r="AM70" i="18" s="1"/>
  <c r="AL70" i="18" a="1"/>
  <c r="AL70" i="18" s="1"/>
  <c r="AK70" i="18"/>
  <c r="AJ70" i="18" a="1"/>
  <c r="AJ70" i="18" s="1"/>
  <c r="AI70" i="18" a="1"/>
  <c r="AI70" i="18" s="1"/>
  <c r="AH70" i="18"/>
  <c r="AG70" i="18" a="1"/>
  <c r="AG70" i="18" s="1"/>
  <c r="AF70" i="18"/>
  <c r="AE70" i="18" a="1"/>
  <c r="AE70" i="18" s="1"/>
  <c r="AD70" i="18" a="1"/>
  <c r="AD70" i="18" s="1"/>
  <c r="AC70" i="18" a="1"/>
  <c r="AC70" i="18" s="1"/>
  <c r="AB70" i="18"/>
  <c r="AA70" i="18" a="1"/>
  <c r="AA70" i="18" s="1"/>
  <c r="Z70" i="18"/>
  <c r="Y70" i="18" a="1"/>
  <c r="Y70" i="18" s="1"/>
  <c r="X70" i="18"/>
  <c r="W70" i="18"/>
  <c r="V70" i="18" a="1"/>
  <c r="V70" i="18" s="1"/>
  <c r="U70" i="18" a="1"/>
  <c r="U70" i="18" s="1"/>
  <c r="T70" i="18" a="1"/>
  <c r="T70" i="18" s="1"/>
  <c r="S70" i="18" a="1"/>
  <c r="S70" i="18" s="1"/>
  <c r="M70" i="18"/>
  <c r="N70" i="18" s="1"/>
  <c r="O70" i="18" s="1"/>
  <c r="P70" i="18" s="1"/>
  <c r="Q70" i="18" s="1"/>
  <c r="R70" i="18" s="1"/>
  <c r="L70" i="18"/>
  <c r="K70" i="18"/>
  <c r="J70" i="18"/>
  <c r="I70" i="18"/>
  <c r="H70" i="18"/>
  <c r="G70" i="18"/>
  <c r="F70" i="18"/>
  <c r="C70" i="18"/>
  <c r="BY69" i="18"/>
  <c r="BX69" i="18"/>
  <c r="BW69" i="18"/>
  <c r="BV69" i="18"/>
  <c r="BU69" i="18"/>
  <c r="BT69" i="18"/>
  <c r="BS69" i="18"/>
  <c r="BR69" i="18"/>
  <c r="BQ69" i="18"/>
  <c r="BP69" i="18"/>
  <c r="BO69" i="18"/>
  <c r="BN69" i="18"/>
  <c r="BM69" i="18"/>
  <c r="BL69" i="18"/>
  <c r="BK69" i="18"/>
  <c r="BJ69" i="18"/>
  <c r="BI69" i="18"/>
  <c r="BH69" i="18"/>
  <c r="BG69" i="18"/>
  <c r="BF69" i="18" a="1"/>
  <c r="BF69" i="18" s="1"/>
  <c r="BE69" i="18" a="1"/>
  <c r="BE69" i="18" s="1"/>
  <c r="BD69" i="18"/>
  <c r="BC69" i="18" a="1"/>
  <c r="BC69" i="18" s="1"/>
  <c r="BB69" i="18"/>
  <c r="BA69" i="18" a="1"/>
  <c r="BA69" i="18" s="1"/>
  <c r="AZ69" i="18"/>
  <c r="AY69" i="18" a="1"/>
  <c r="AY69" i="18" s="1"/>
  <c r="AX69" i="18"/>
  <c r="AW69" i="18" a="1"/>
  <c r="AW69" i="18" s="1"/>
  <c r="AV69" i="18"/>
  <c r="AU69" i="18" a="1"/>
  <c r="AU69" i="18" s="1"/>
  <c r="AT69" i="18"/>
  <c r="AS69" i="18" a="1"/>
  <c r="AS69" i="18" s="1"/>
  <c r="AR69" i="18" a="1"/>
  <c r="AR69" i="18" s="1"/>
  <c r="AQ69" i="18"/>
  <c r="AP69" i="18"/>
  <c r="AO69" i="18" a="1"/>
  <c r="AO69" i="18" s="1"/>
  <c r="AN69" i="18" a="1"/>
  <c r="AN69" i="18" s="1"/>
  <c r="AM69" i="18" a="1"/>
  <c r="AM69" i="18" s="1"/>
  <c r="AL69" i="18" a="1"/>
  <c r="AL69" i="18" s="1"/>
  <c r="AK69" i="18"/>
  <c r="AJ69" i="18" a="1"/>
  <c r="AJ69" i="18" s="1"/>
  <c r="AI69" i="18" a="1"/>
  <c r="AI69" i="18" s="1"/>
  <c r="AH69" i="18"/>
  <c r="AG69" i="18" a="1"/>
  <c r="AG69" i="18" s="1"/>
  <c r="AF69" i="18"/>
  <c r="AE69" i="18" a="1"/>
  <c r="AE69" i="18" s="1"/>
  <c r="AD69" i="18" a="1"/>
  <c r="AD69" i="18" s="1"/>
  <c r="AC69" i="18" a="1"/>
  <c r="AC69" i="18" s="1"/>
  <c r="AB69" i="18"/>
  <c r="AA69" i="18" a="1"/>
  <c r="AA69" i="18" s="1"/>
  <c r="Z69" i="18"/>
  <c r="Y69" i="18" a="1"/>
  <c r="Y69" i="18" s="1"/>
  <c r="X69" i="18"/>
  <c r="W69" i="18"/>
  <c r="V69" i="18" a="1"/>
  <c r="V69" i="18" s="1"/>
  <c r="U69" i="18" a="1"/>
  <c r="U69" i="18" s="1"/>
  <c r="T69" i="18" a="1"/>
  <c r="T69" i="18" s="1"/>
  <c r="S69" i="18" a="1"/>
  <c r="S69" i="18" s="1"/>
  <c r="M69" i="18"/>
  <c r="N69" i="18" s="1"/>
  <c r="O69" i="18" s="1"/>
  <c r="P69" i="18" s="1"/>
  <c r="Q69" i="18" s="1"/>
  <c r="R69" i="18" s="1"/>
  <c r="L69" i="18"/>
  <c r="K69" i="18"/>
  <c r="J69" i="18"/>
  <c r="I69" i="18"/>
  <c r="H69" i="18"/>
  <c r="G69" i="18"/>
  <c r="F69" i="18"/>
  <c r="C69" i="18"/>
  <c r="BY68" i="18"/>
  <c r="BX68" i="18"/>
  <c r="BW68" i="18"/>
  <c r="BV68" i="18"/>
  <c r="BU68" i="18"/>
  <c r="BT68" i="18"/>
  <c r="BS68" i="18"/>
  <c r="BR68" i="18"/>
  <c r="BQ68" i="18"/>
  <c r="BP68" i="18"/>
  <c r="BO68" i="18"/>
  <c r="BN68" i="18"/>
  <c r="BM68" i="18"/>
  <c r="BL68" i="18"/>
  <c r="BK68" i="18"/>
  <c r="BJ68" i="18"/>
  <c r="BI68" i="18"/>
  <c r="BH68" i="18"/>
  <c r="BG68" i="18"/>
  <c r="BF68" i="18" a="1"/>
  <c r="BF68" i="18" s="1"/>
  <c r="BE68" i="18" a="1"/>
  <c r="BE68" i="18" s="1"/>
  <c r="BD68" i="18"/>
  <c r="BC68" i="18" a="1"/>
  <c r="BC68" i="18" s="1"/>
  <c r="BB68" i="18"/>
  <c r="BA68" i="18" a="1"/>
  <c r="BA68" i="18" s="1"/>
  <c r="AZ68" i="18"/>
  <c r="AY68" i="18" a="1"/>
  <c r="AY68" i="18" s="1"/>
  <c r="AX68" i="18"/>
  <c r="AW68" i="18" a="1"/>
  <c r="AW68" i="18" s="1"/>
  <c r="AV68" i="18"/>
  <c r="AU68" i="18" a="1"/>
  <c r="AU68" i="18" s="1"/>
  <c r="AT68" i="18"/>
  <c r="AS68" i="18" a="1"/>
  <c r="AS68" i="18" s="1"/>
  <c r="AR68" i="18" a="1"/>
  <c r="AR68" i="18" s="1"/>
  <c r="AQ68" i="18"/>
  <c r="AP68" i="18"/>
  <c r="AO68" i="18" a="1"/>
  <c r="AO68" i="18" s="1"/>
  <c r="AN68" i="18" a="1"/>
  <c r="AN68" i="18" s="1"/>
  <c r="AM68" i="18" a="1"/>
  <c r="AM68" i="18" s="1"/>
  <c r="AL68" i="18" a="1"/>
  <c r="AL68" i="18" s="1"/>
  <c r="AK68" i="18"/>
  <c r="AJ68" i="18" a="1"/>
  <c r="AJ68" i="18" s="1"/>
  <c r="AI68" i="18" a="1"/>
  <c r="AI68" i="18" s="1"/>
  <c r="AH68" i="18"/>
  <c r="AG68" i="18" a="1"/>
  <c r="AG68" i="18" s="1"/>
  <c r="AF68" i="18"/>
  <c r="AE68" i="18" a="1"/>
  <c r="AE68" i="18" s="1"/>
  <c r="AD68" i="18" a="1"/>
  <c r="AD68" i="18" s="1"/>
  <c r="AC68" i="18" a="1"/>
  <c r="AC68" i="18" s="1"/>
  <c r="AB68" i="18"/>
  <c r="AA68" i="18" a="1"/>
  <c r="AA68" i="18" s="1"/>
  <c r="Z68" i="18"/>
  <c r="Y68" i="18" a="1"/>
  <c r="Y68" i="18" s="1"/>
  <c r="X68" i="18"/>
  <c r="W68" i="18"/>
  <c r="V68" i="18" a="1"/>
  <c r="V68" i="18" s="1"/>
  <c r="U68" i="18" a="1"/>
  <c r="U68" i="18" s="1"/>
  <c r="T68" i="18" a="1"/>
  <c r="T68" i="18" s="1"/>
  <c r="S68" i="18" a="1"/>
  <c r="S68" i="18" s="1"/>
  <c r="M68" i="18"/>
  <c r="N68" i="18" s="1"/>
  <c r="O68" i="18" s="1"/>
  <c r="P68" i="18" s="1"/>
  <c r="Q68" i="18" s="1"/>
  <c r="R68" i="18" s="1"/>
  <c r="L68" i="18"/>
  <c r="K68" i="18"/>
  <c r="J68" i="18"/>
  <c r="I68" i="18"/>
  <c r="H68" i="18"/>
  <c r="G68" i="18"/>
  <c r="F68" i="18"/>
  <c r="C68" i="18"/>
  <c r="BY67" i="18"/>
  <c r="BX67" i="18"/>
  <c r="BW67" i="18"/>
  <c r="BV67" i="18"/>
  <c r="BU67" i="18"/>
  <c r="BT67" i="18"/>
  <c r="BS67" i="18"/>
  <c r="BR67" i="18"/>
  <c r="BQ67" i="18"/>
  <c r="BP67" i="18"/>
  <c r="BO67" i="18"/>
  <c r="BN67" i="18"/>
  <c r="BM67" i="18"/>
  <c r="BL67" i="18"/>
  <c r="BK67" i="18"/>
  <c r="BJ67" i="18"/>
  <c r="BI67" i="18"/>
  <c r="BH67" i="18"/>
  <c r="BG67" i="18"/>
  <c r="BF67" i="18" a="1"/>
  <c r="BF67" i="18" s="1"/>
  <c r="BE67" i="18" a="1"/>
  <c r="BE67" i="18" s="1"/>
  <c r="BD67" i="18"/>
  <c r="BC67" i="18" a="1"/>
  <c r="BC67" i="18" s="1"/>
  <c r="BB67" i="18"/>
  <c r="BA67" i="18" a="1"/>
  <c r="BA67" i="18" s="1"/>
  <c r="AZ67" i="18"/>
  <c r="AY67" i="18" a="1"/>
  <c r="AY67" i="18" s="1"/>
  <c r="AX67" i="18"/>
  <c r="AW67" i="18" a="1"/>
  <c r="AW67" i="18" s="1"/>
  <c r="AV67" i="18"/>
  <c r="AU67" i="18" a="1"/>
  <c r="AU67" i="18" s="1"/>
  <c r="AT67" i="18"/>
  <c r="AS67" i="18" a="1"/>
  <c r="AS67" i="18" s="1"/>
  <c r="AR67" i="18" a="1"/>
  <c r="AR67" i="18" s="1"/>
  <c r="AQ67" i="18"/>
  <c r="AP67" i="18"/>
  <c r="AO67" i="18" a="1"/>
  <c r="AO67" i="18" s="1"/>
  <c r="AN67" i="18" a="1"/>
  <c r="AN67" i="18" s="1"/>
  <c r="AM67" i="18" a="1"/>
  <c r="AM67" i="18" s="1"/>
  <c r="AL67" i="18" a="1"/>
  <c r="AL67" i="18" s="1"/>
  <c r="AK67" i="18"/>
  <c r="AJ67" i="18" a="1"/>
  <c r="AJ67" i="18" s="1"/>
  <c r="AI67" i="18" a="1"/>
  <c r="AI67" i="18" s="1"/>
  <c r="AH67" i="18"/>
  <c r="AG67" i="18" a="1"/>
  <c r="AG67" i="18" s="1"/>
  <c r="AF67" i="18"/>
  <c r="AE67" i="18" a="1"/>
  <c r="AE67" i="18" s="1"/>
  <c r="AD67" i="18" a="1"/>
  <c r="AD67" i="18" s="1"/>
  <c r="AC67" i="18" a="1"/>
  <c r="AC67" i="18" s="1"/>
  <c r="AB67" i="18"/>
  <c r="AA67" i="18" a="1"/>
  <c r="AA67" i="18" s="1"/>
  <c r="Z67" i="18"/>
  <c r="Y67" i="18" a="1"/>
  <c r="Y67" i="18" s="1"/>
  <c r="X67" i="18"/>
  <c r="W67" i="18"/>
  <c r="V67" i="18" a="1"/>
  <c r="V67" i="18" s="1"/>
  <c r="U67" i="18" a="1"/>
  <c r="U67" i="18" s="1"/>
  <c r="T67" i="18" a="1"/>
  <c r="T67" i="18" s="1"/>
  <c r="S67" i="18" a="1"/>
  <c r="S67" i="18" s="1"/>
  <c r="M67" i="18"/>
  <c r="N67" i="18" s="1"/>
  <c r="O67" i="18" s="1"/>
  <c r="P67" i="18" s="1"/>
  <c r="Q67" i="18" s="1"/>
  <c r="R67" i="18" s="1"/>
  <c r="L67" i="18"/>
  <c r="K67" i="18"/>
  <c r="J67" i="18"/>
  <c r="I67" i="18"/>
  <c r="H67" i="18"/>
  <c r="G67" i="18"/>
  <c r="F67" i="18"/>
  <c r="C67" i="18"/>
  <c r="BY66" i="18"/>
  <c r="BX66" i="18"/>
  <c r="BW66" i="18"/>
  <c r="BV66" i="18"/>
  <c r="BU66" i="18"/>
  <c r="BT66" i="18"/>
  <c r="BS66" i="18"/>
  <c r="BR66" i="18"/>
  <c r="BQ66" i="18"/>
  <c r="BP66" i="18"/>
  <c r="BO66" i="18"/>
  <c r="BN66" i="18"/>
  <c r="BM66" i="18"/>
  <c r="BL66" i="18"/>
  <c r="BK66" i="18"/>
  <c r="BJ66" i="18"/>
  <c r="BI66" i="18"/>
  <c r="BH66" i="18"/>
  <c r="BG66" i="18"/>
  <c r="BF66" i="18" a="1"/>
  <c r="BF66" i="18" s="1"/>
  <c r="BE66" i="18" a="1"/>
  <c r="BE66" i="18" s="1"/>
  <c r="BD66" i="18"/>
  <c r="BC66" i="18" a="1"/>
  <c r="BC66" i="18" s="1"/>
  <c r="BB66" i="18"/>
  <c r="BA66" i="18" a="1"/>
  <c r="BA66" i="18" s="1"/>
  <c r="AZ66" i="18"/>
  <c r="AY66" i="18" a="1"/>
  <c r="AY66" i="18" s="1"/>
  <c r="AX66" i="18"/>
  <c r="AW66" i="18" a="1"/>
  <c r="AW66" i="18" s="1"/>
  <c r="AV66" i="18"/>
  <c r="AU66" i="18" a="1"/>
  <c r="AU66" i="18" s="1"/>
  <c r="AT66" i="18"/>
  <c r="AS66" i="18" a="1"/>
  <c r="AS66" i="18" s="1"/>
  <c r="AR66" i="18" a="1"/>
  <c r="AR66" i="18" s="1"/>
  <c r="AQ66" i="18"/>
  <c r="AP66" i="18"/>
  <c r="AO66" i="18" a="1"/>
  <c r="AO66" i="18" s="1"/>
  <c r="AN66" i="18" a="1"/>
  <c r="AN66" i="18" s="1"/>
  <c r="AM66" i="18" a="1"/>
  <c r="AM66" i="18" s="1"/>
  <c r="AL66" i="18" a="1"/>
  <c r="AL66" i="18" s="1"/>
  <c r="AK66" i="18"/>
  <c r="AJ66" i="18" a="1"/>
  <c r="AJ66" i="18" s="1"/>
  <c r="AI66" i="18" a="1"/>
  <c r="AI66" i="18" s="1"/>
  <c r="AH66" i="18"/>
  <c r="AG66" i="18" a="1"/>
  <c r="AG66" i="18" s="1"/>
  <c r="AF66" i="18"/>
  <c r="AE66" i="18" a="1"/>
  <c r="AE66" i="18" s="1"/>
  <c r="AD66" i="18" a="1"/>
  <c r="AD66" i="18" s="1"/>
  <c r="AC66" i="18" a="1"/>
  <c r="AC66" i="18" s="1"/>
  <c r="AB66" i="18"/>
  <c r="AA66" i="18" a="1"/>
  <c r="AA66" i="18" s="1"/>
  <c r="Z66" i="18"/>
  <c r="Y66" i="18" a="1"/>
  <c r="Y66" i="18" s="1"/>
  <c r="X66" i="18"/>
  <c r="W66" i="18"/>
  <c r="V66" i="18" a="1"/>
  <c r="V66" i="18" s="1"/>
  <c r="U66" i="18" a="1"/>
  <c r="U66" i="18" s="1"/>
  <c r="T66" i="18" a="1"/>
  <c r="T66" i="18" s="1"/>
  <c r="S66" i="18" a="1"/>
  <c r="S66" i="18" s="1"/>
  <c r="M66" i="18"/>
  <c r="N66" i="18" s="1"/>
  <c r="O66" i="18" s="1"/>
  <c r="P66" i="18" s="1"/>
  <c r="Q66" i="18" s="1"/>
  <c r="R66" i="18" s="1"/>
  <c r="L66" i="18"/>
  <c r="K66" i="18"/>
  <c r="J66" i="18"/>
  <c r="I66" i="18"/>
  <c r="H66" i="18"/>
  <c r="G66" i="18"/>
  <c r="F66" i="18"/>
  <c r="C66" i="18"/>
  <c r="BY65" i="18"/>
  <c r="BX65" i="18"/>
  <c r="BW65" i="18"/>
  <c r="BV65" i="18"/>
  <c r="BU65" i="18"/>
  <c r="BT65" i="18"/>
  <c r="BS65" i="18"/>
  <c r="BR65" i="18"/>
  <c r="BQ65" i="18"/>
  <c r="BP65" i="18"/>
  <c r="BO65" i="18"/>
  <c r="BN65" i="18"/>
  <c r="BM65" i="18"/>
  <c r="BL65" i="18"/>
  <c r="BK65" i="18"/>
  <c r="BJ65" i="18"/>
  <c r="BI65" i="18"/>
  <c r="BH65" i="18"/>
  <c r="BG65" i="18"/>
  <c r="BF65" i="18" a="1"/>
  <c r="BF65" i="18" s="1"/>
  <c r="BE65" i="18" a="1"/>
  <c r="BE65" i="18" s="1"/>
  <c r="BD65" i="18"/>
  <c r="BC65" i="18" a="1"/>
  <c r="BC65" i="18" s="1"/>
  <c r="BB65" i="18"/>
  <c r="BA65" i="18" a="1"/>
  <c r="BA65" i="18" s="1"/>
  <c r="AZ65" i="18"/>
  <c r="AY65" i="18" a="1"/>
  <c r="AY65" i="18" s="1"/>
  <c r="AX65" i="18"/>
  <c r="AW65" i="18" a="1"/>
  <c r="AW65" i="18" s="1"/>
  <c r="AV65" i="18"/>
  <c r="AU65" i="18" a="1"/>
  <c r="AU65" i="18" s="1"/>
  <c r="AT65" i="18"/>
  <c r="AS65" i="18" a="1"/>
  <c r="AS65" i="18" s="1"/>
  <c r="AR65" i="18" a="1"/>
  <c r="AR65" i="18" s="1"/>
  <c r="AQ65" i="18"/>
  <c r="AP65" i="18"/>
  <c r="AO65" i="18" a="1"/>
  <c r="AO65" i="18" s="1"/>
  <c r="AN65" i="18" a="1"/>
  <c r="AN65" i="18" s="1"/>
  <c r="AM65" i="18" a="1"/>
  <c r="AM65" i="18" s="1"/>
  <c r="AL65" i="18" a="1"/>
  <c r="AL65" i="18" s="1"/>
  <c r="AK65" i="18"/>
  <c r="AJ65" i="18" a="1"/>
  <c r="AJ65" i="18" s="1"/>
  <c r="AI65" i="18" a="1"/>
  <c r="AI65" i="18" s="1"/>
  <c r="AH65" i="18"/>
  <c r="AG65" i="18" a="1"/>
  <c r="AG65" i="18" s="1"/>
  <c r="AF65" i="18"/>
  <c r="AE65" i="18" a="1"/>
  <c r="AE65" i="18" s="1"/>
  <c r="AD65" i="18" a="1"/>
  <c r="AD65" i="18" s="1"/>
  <c r="AC65" i="18" a="1"/>
  <c r="AC65" i="18" s="1"/>
  <c r="AB65" i="18"/>
  <c r="AA65" i="18" a="1"/>
  <c r="AA65" i="18" s="1"/>
  <c r="Z65" i="18"/>
  <c r="Y65" i="18" a="1"/>
  <c r="Y65" i="18" s="1"/>
  <c r="X65" i="18"/>
  <c r="W65" i="18"/>
  <c r="V65" i="18" a="1"/>
  <c r="V65" i="18" s="1"/>
  <c r="U65" i="18" a="1"/>
  <c r="U65" i="18" s="1"/>
  <c r="T65" i="18" a="1"/>
  <c r="T65" i="18" s="1"/>
  <c r="S65" i="18" a="1"/>
  <c r="S65" i="18" s="1"/>
  <c r="M65" i="18"/>
  <c r="N65" i="18" s="1"/>
  <c r="O65" i="18" s="1"/>
  <c r="P65" i="18" s="1"/>
  <c r="Q65" i="18" s="1"/>
  <c r="R65" i="18" s="1"/>
  <c r="L65" i="18"/>
  <c r="K65" i="18"/>
  <c r="J65" i="18"/>
  <c r="I65" i="18"/>
  <c r="H65" i="18"/>
  <c r="G65" i="18"/>
  <c r="F65" i="18"/>
  <c r="C65" i="18"/>
  <c r="BY64" i="18"/>
  <c r="BX64" i="18"/>
  <c r="BW64" i="18"/>
  <c r="BV64" i="18"/>
  <c r="BU64" i="18"/>
  <c r="BT64" i="18"/>
  <c r="BS64" i="18"/>
  <c r="BR64" i="18"/>
  <c r="BQ64" i="18"/>
  <c r="BP64" i="18"/>
  <c r="BO64" i="18"/>
  <c r="BN64" i="18"/>
  <c r="BM64" i="18"/>
  <c r="BL64" i="18"/>
  <c r="BK64" i="18"/>
  <c r="BJ64" i="18"/>
  <c r="BI64" i="18"/>
  <c r="BH64" i="18"/>
  <c r="BG64" i="18"/>
  <c r="BF64" i="18" a="1"/>
  <c r="BF64" i="18" s="1"/>
  <c r="BE64" i="18" a="1"/>
  <c r="BE64" i="18" s="1"/>
  <c r="BD64" i="18"/>
  <c r="BC64" i="18" a="1"/>
  <c r="BC64" i="18" s="1"/>
  <c r="BB64" i="18"/>
  <c r="BA64" i="18" a="1"/>
  <c r="BA64" i="18" s="1"/>
  <c r="AZ64" i="18"/>
  <c r="AY64" i="18" a="1"/>
  <c r="AY64" i="18" s="1"/>
  <c r="AX64" i="18"/>
  <c r="AW64" i="18" a="1"/>
  <c r="AW64" i="18" s="1"/>
  <c r="AV64" i="18"/>
  <c r="AU64" i="18" a="1"/>
  <c r="AU64" i="18" s="1"/>
  <c r="AT64" i="18"/>
  <c r="AS64" i="18" a="1"/>
  <c r="AS64" i="18" s="1"/>
  <c r="AR64" i="18" a="1"/>
  <c r="AR64" i="18" s="1"/>
  <c r="AQ64" i="18"/>
  <c r="AP64" i="18"/>
  <c r="AO64" i="18" a="1"/>
  <c r="AO64" i="18" s="1"/>
  <c r="AN64" i="18" a="1"/>
  <c r="AN64" i="18" s="1"/>
  <c r="AM64" i="18" a="1"/>
  <c r="AM64" i="18" s="1"/>
  <c r="AL64" i="18" a="1"/>
  <c r="AL64" i="18" s="1"/>
  <c r="AK64" i="18"/>
  <c r="AJ64" i="18" a="1"/>
  <c r="AJ64" i="18" s="1"/>
  <c r="AI64" i="18" a="1"/>
  <c r="AI64" i="18" s="1"/>
  <c r="AH64" i="18"/>
  <c r="AG64" i="18" a="1"/>
  <c r="AG64" i="18" s="1"/>
  <c r="AF64" i="18"/>
  <c r="AE64" i="18" a="1"/>
  <c r="AE64" i="18" s="1"/>
  <c r="AD64" i="18" a="1"/>
  <c r="AD64" i="18" s="1"/>
  <c r="AC64" i="18" a="1"/>
  <c r="AC64" i="18" s="1"/>
  <c r="AB64" i="18"/>
  <c r="AA64" i="18" a="1"/>
  <c r="AA64" i="18" s="1"/>
  <c r="Z64" i="18"/>
  <c r="Y64" i="18" a="1"/>
  <c r="Y64" i="18" s="1"/>
  <c r="X64" i="18"/>
  <c r="W64" i="18"/>
  <c r="V64" i="18" a="1"/>
  <c r="V64" i="18" s="1"/>
  <c r="U64" i="18" a="1"/>
  <c r="U64" i="18" s="1"/>
  <c r="T64" i="18" a="1"/>
  <c r="T64" i="18" s="1"/>
  <c r="S64" i="18" a="1"/>
  <c r="S64" i="18" s="1"/>
  <c r="M64" i="18"/>
  <c r="N64" i="18" s="1"/>
  <c r="O64" i="18" s="1"/>
  <c r="P64" i="18" s="1"/>
  <c r="Q64" i="18" s="1"/>
  <c r="R64" i="18" s="1"/>
  <c r="L64" i="18"/>
  <c r="K64" i="18"/>
  <c r="J64" i="18"/>
  <c r="I64" i="18"/>
  <c r="H64" i="18"/>
  <c r="G64" i="18"/>
  <c r="F64" i="18"/>
  <c r="C64" i="18"/>
  <c r="BY63" i="18"/>
  <c r="BX63" i="18"/>
  <c r="BW63" i="18"/>
  <c r="BV63" i="18"/>
  <c r="BU63" i="18"/>
  <c r="BT63" i="18"/>
  <c r="BS63" i="18"/>
  <c r="BR63" i="18"/>
  <c r="BQ63" i="18"/>
  <c r="BP63" i="18"/>
  <c r="BO63" i="18"/>
  <c r="BN63" i="18"/>
  <c r="BM63" i="18"/>
  <c r="BL63" i="18"/>
  <c r="BK63" i="18"/>
  <c r="BJ63" i="18"/>
  <c r="BI63" i="18"/>
  <c r="BH63" i="18"/>
  <c r="BG63" i="18"/>
  <c r="BF63" i="18" a="1"/>
  <c r="BF63" i="18" s="1"/>
  <c r="BE63" i="18" a="1"/>
  <c r="BE63" i="18" s="1"/>
  <c r="BD63" i="18"/>
  <c r="BC63" i="18" a="1"/>
  <c r="BC63" i="18" s="1"/>
  <c r="BB63" i="18"/>
  <c r="BA63" i="18" a="1"/>
  <c r="BA63" i="18" s="1"/>
  <c r="AZ63" i="18"/>
  <c r="AY63" i="18" a="1"/>
  <c r="AY63" i="18" s="1"/>
  <c r="AX63" i="18"/>
  <c r="AW63" i="18" a="1"/>
  <c r="AW63" i="18" s="1"/>
  <c r="AV63" i="18"/>
  <c r="AU63" i="18" a="1"/>
  <c r="AU63" i="18" s="1"/>
  <c r="AT63" i="18"/>
  <c r="AS63" i="18" a="1"/>
  <c r="AS63" i="18" s="1"/>
  <c r="AR63" i="18" a="1"/>
  <c r="AR63" i="18" s="1"/>
  <c r="AQ63" i="18"/>
  <c r="AP63" i="18"/>
  <c r="AO63" i="18" a="1"/>
  <c r="AO63" i="18" s="1"/>
  <c r="AN63" i="18" a="1"/>
  <c r="AN63" i="18" s="1"/>
  <c r="AM63" i="18" a="1"/>
  <c r="AM63" i="18" s="1"/>
  <c r="AL63" i="18" a="1"/>
  <c r="AL63" i="18" s="1"/>
  <c r="AK63" i="18"/>
  <c r="AJ63" i="18" a="1"/>
  <c r="AJ63" i="18" s="1"/>
  <c r="AI63" i="18" a="1"/>
  <c r="AI63" i="18" s="1"/>
  <c r="AH63" i="18"/>
  <c r="AG63" i="18" a="1"/>
  <c r="AG63" i="18" s="1"/>
  <c r="AF63" i="18"/>
  <c r="AE63" i="18" a="1"/>
  <c r="AE63" i="18" s="1"/>
  <c r="AD63" i="18" a="1"/>
  <c r="AD63" i="18" s="1"/>
  <c r="AC63" i="18" a="1"/>
  <c r="AC63" i="18" s="1"/>
  <c r="AB63" i="18"/>
  <c r="AA63" i="18" a="1"/>
  <c r="AA63" i="18" s="1"/>
  <c r="Z63" i="18"/>
  <c r="Y63" i="18" a="1"/>
  <c r="Y63" i="18" s="1"/>
  <c r="X63" i="18"/>
  <c r="W63" i="18"/>
  <c r="V63" i="18" a="1"/>
  <c r="V63" i="18" s="1"/>
  <c r="U63" i="18" a="1"/>
  <c r="U63" i="18" s="1"/>
  <c r="T63" i="18" a="1"/>
  <c r="T63" i="18" s="1"/>
  <c r="S63" i="18" a="1"/>
  <c r="S63" i="18" s="1"/>
  <c r="M63" i="18"/>
  <c r="N63" i="18" s="1"/>
  <c r="O63" i="18" s="1"/>
  <c r="P63" i="18" s="1"/>
  <c r="Q63" i="18" s="1"/>
  <c r="R63" i="18" s="1"/>
  <c r="L63" i="18"/>
  <c r="K63" i="18"/>
  <c r="J63" i="18"/>
  <c r="I63" i="18"/>
  <c r="H63" i="18"/>
  <c r="G63" i="18"/>
  <c r="F63" i="18"/>
  <c r="C63" i="18"/>
  <c r="BY62" i="18"/>
  <c r="BX62" i="18"/>
  <c r="BW62" i="18"/>
  <c r="BV62" i="18"/>
  <c r="BU62" i="18"/>
  <c r="BT62" i="18"/>
  <c r="BS62" i="18"/>
  <c r="BR62" i="18"/>
  <c r="BQ62" i="18"/>
  <c r="BP62" i="18"/>
  <c r="BO62" i="18"/>
  <c r="BN62" i="18"/>
  <c r="BM62" i="18"/>
  <c r="BL62" i="18"/>
  <c r="BK62" i="18"/>
  <c r="BJ62" i="18"/>
  <c r="BI62" i="18"/>
  <c r="BH62" i="18"/>
  <c r="BG62" i="18"/>
  <c r="BF62" i="18" a="1"/>
  <c r="BF62" i="18" s="1"/>
  <c r="BE62" i="18" a="1"/>
  <c r="BE62" i="18" s="1"/>
  <c r="BD62" i="18"/>
  <c r="BC62" i="18" a="1"/>
  <c r="BC62" i="18" s="1"/>
  <c r="BB62" i="18"/>
  <c r="BA62" i="18" a="1"/>
  <c r="BA62" i="18" s="1"/>
  <c r="AZ62" i="18"/>
  <c r="AY62" i="18" a="1"/>
  <c r="AY62" i="18" s="1"/>
  <c r="AX62" i="18"/>
  <c r="AW62" i="18" a="1"/>
  <c r="AW62" i="18" s="1"/>
  <c r="AV62" i="18"/>
  <c r="AU62" i="18" a="1"/>
  <c r="AU62" i="18" s="1"/>
  <c r="AT62" i="18"/>
  <c r="AS62" i="18" a="1"/>
  <c r="AS62" i="18" s="1"/>
  <c r="AR62" i="18" a="1"/>
  <c r="AR62" i="18" s="1"/>
  <c r="AQ62" i="18"/>
  <c r="AP62" i="18"/>
  <c r="AO62" i="18" a="1"/>
  <c r="AO62" i="18" s="1"/>
  <c r="AN62" i="18" a="1"/>
  <c r="AN62" i="18" s="1"/>
  <c r="AM62" i="18" a="1"/>
  <c r="AM62" i="18" s="1"/>
  <c r="AL62" i="18" a="1"/>
  <c r="AL62" i="18" s="1"/>
  <c r="AK62" i="18"/>
  <c r="AJ62" i="18" a="1"/>
  <c r="AJ62" i="18" s="1"/>
  <c r="AI62" i="18" a="1"/>
  <c r="AI62" i="18" s="1"/>
  <c r="AH62" i="18"/>
  <c r="AG62" i="18" a="1"/>
  <c r="AG62" i="18" s="1"/>
  <c r="AF62" i="18"/>
  <c r="AE62" i="18" a="1"/>
  <c r="AE62" i="18" s="1"/>
  <c r="AD62" i="18" a="1"/>
  <c r="AD62" i="18" s="1"/>
  <c r="AC62" i="18" a="1"/>
  <c r="AC62" i="18" s="1"/>
  <c r="AB62" i="18"/>
  <c r="AA62" i="18" a="1"/>
  <c r="AA62" i="18" s="1"/>
  <c r="Z62" i="18"/>
  <c r="Y62" i="18" a="1"/>
  <c r="Y62" i="18" s="1"/>
  <c r="X62" i="18"/>
  <c r="W62" i="18"/>
  <c r="V62" i="18" a="1"/>
  <c r="V62" i="18" s="1"/>
  <c r="U62" i="18" a="1"/>
  <c r="U62" i="18" s="1"/>
  <c r="T62" i="18" a="1"/>
  <c r="T62" i="18" s="1"/>
  <c r="S62" i="18" a="1"/>
  <c r="S62" i="18" s="1"/>
  <c r="M62" i="18"/>
  <c r="N62" i="18" s="1"/>
  <c r="O62" i="18" s="1"/>
  <c r="P62" i="18" s="1"/>
  <c r="Q62" i="18" s="1"/>
  <c r="R62" i="18" s="1"/>
  <c r="L62" i="18"/>
  <c r="K62" i="18"/>
  <c r="J62" i="18"/>
  <c r="I62" i="18"/>
  <c r="H62" i="18"/>
  <c r="G62" i="18"/>
  <c r="F62" i="18"/>
  <c r="C62" i="18"/>
  <c r="BY61" i="18"/>
  <c r="BX61" i="18"/>
  <c r="BW61" i="18"/>
  <c r="BV61" i="18"/>
  <c r="BU61" i="18"/>
  <c r="BT61" i="18"/>
  <c r="BS61" i="18"/>
  <c r="BR61" i="18"/>
  <c r="BQ61" i="18"/>
  <c r="BP61" i="18"/>
  <c r="BO61" i="18"/>
  <c r="BN61" i="18"/>
  <c r="BM61" i="18"/>
  <c r="BL61" i="18"/>
  <c r="BK61" i="18"/>
  <c r="BJ61" i="18"/>
  <c r="BI61" i="18"/>
  <c r="BH61" i="18"/>
  <c r="BG61" i="18"/>
  <c r="BF61" i="18" a="1"/>
  <c r="BF61" i="18" s="1"/>
  <c r="BE61" i="18" a="1"/>
  <c r="BE61" i="18" s="1"/>
  <c r="BD61" i="18"/>
  <c r="BC61" i="18" a="1"/>
  <c r="BC61" i="18" s="1"/>
  <c r="BB61" i="18"/>
  <c r="BA61" i="18" a="1"/>
  <c r="BA61" i="18" s="1"/>
  <c r="AZ61" i="18"/>
  <c r="AY61" i="18" a="1"/>
  <c r="AY61" i="18" s="1"/>
  <c r="AX61" i="18"/>
  <c r="AW61" i="18" a="1"/>
  <c r="AW61" i="18" s="1"/>
  <c r="AV61" i="18"/>
  <c r="AU61" i="18" a="1"/>
  <c r="AU61" i="18" s="1"/>
  <c r="AT61" i="18"/>
  <c r="AS61" i="18" a="1"/>
  <c r="AS61" i="18" s="1"/>
  <c r="AR61" i="18" a="1"/>
  <c r="AR61" i="18" s="1"/>
  <c r="AQ61" i="18"/>
  <c r="AP61" i="18"/>
  <c r="AO61" i="18" a="1"/>
  <c r="AO61" i="18" s="1"/>
  <c r="AN61" i="18" a="1"/>
  <c r="AN61" i="18" s="1"/>
  <c r="AM61" i="18" a="1"/>
  <c r="AM61" i="18" s="1"/>
  <c r="AL61" i="18" a="1"/>
  <c r="AL61" i="18" s="1"/>
  <c r="AK61" i="18"/>
  <c r="AJ61" i="18" a="1"/>
  <c r="AJ61" i="18" s="1"/>
  <c r="AI61" i="18" a="1"/>
  <c r="AI61" i="18" s="1"/>
  <c r="AH61" i="18"/>
  <c r="AG61" i="18" a="1"/>
  <c r="AG61" i="18" s="1"/>
  <c r="AF61" i="18"/>
  <c r="AE61" i="18" a="1"/>
  <c r="AE61" i="18" s="1"/>
  <c r="AD61" i="18" a="1"/>
  <c r="AD61" i="18" s="1"/>
  <c r="AC61" i="18" a="1"/>
  <c r="AC61" i="18" s="1"/>
  <c r="AB61" i="18"/>
  <c r="AA61" i="18" a="1"/>
  <c r="AA61" i="18" s="1"/>
  <c r="Z61" i="18"/>
  <c r="Y61" i="18" a="1"/>
  <c r="Y61" i="18" s="1"/>
  <c r="X61" i="18"/>
  <c r="W61" i="18"/>
  <c r="V61" i="18" a="1"/>
  <c r="V61" i="18" s="1"/>
  <c r="U61" i="18" a="1"/>
  <c r="U61" i="18" s="1"/>
  <c r="T61" i="18" a="1"/>
  <c r="T61" i="18" s="1"/>
  <c r="S61" i="18" a="1"/>
  <c r="S61" i="18" s="1"/>
  <c r="M61" i="18"/>
  <c r="N61" i="18" s="1"/>
  <c r="O61" i="18" s="1"/>
  <c r="P61" i="18" s="1"/>
  <c r="Q61" i="18" s="1"/>
  <c r="R61" i="18" s="1"/>
  <c r="L61" i="18"/>
  <c r="K61" i="18"/>
  <c r="J61" i="18"/>
  <c r="I61" i="18"/>
  <c r="H61" i="18"/>
  <c r="G61" i="18"/>
  <c r="F61" i="18"/>
  <c r="C61" i="18"/>
  <c r="BY60" i="18"/>
  <c r="BX60" i="18"/>
  <c r="BW60" i="18"/>
  <c r="BV60" i="18"/>
  <c r="BU60" i="18"/>
  <c r="BT60" i="18"/>
  <c r="BS60" i="18"/>
  <c r="BR60" i="18"/>
  <c r="BQ60" i="18"/>
  <c r="BP60" i="18"/>
  <c r="BO60" i="18"/>
  <c r="BN60" i="18"/>
  <c r="BM60" i="18"/>
  <c r="BL60" i="18"/>
  <c r="BK60" i="18"/>
  <c r="BJ60" i="18"/>
  <c r="BI60" i="18"/>
  <c r="BH60" i="18"/>
  <c r="BG60" i="18"/>
  <c r="BF60" i="18" a="1"/>
  <c r="BF60" i="18" s="1"/>
  <c r="BE60" i="18" a="1"/>
  <c r="BE60" i="18" s="1"/>
  <c r="BD60" i="18"/>
  <c r="BC60" i="18" a="1"/>
  <c r="BC60" i="18" s="1"/>
  <c r="BB60" i="18"/>
  <c r="BA60" i="18" a="1"/>
  <c r="BA60" i="18" s="1"/>
  <c r="AZ60" i="18"/>
  <c r="AY60" i="18" a="1"/>
  <c r="AY60" i="18" s="1"/>
  <c r="AX60" i="18"/>
  <c r="AW60" i="18" a="1"/>
  <c r="AW60" i="18" s="1"/>
  <c r="AV60" i="18"/>
  <c r="AU60" i="18" a="1"/>
  <c r="AU60" i="18" s="1"/>
  <c r="AT60" i="18"/>
  <c r="AS60" i="18" a="1"/>
  <c r="AS60" i="18" s="1"/>
  <c r="AR60" i="18" a="1"/>
  <c r="AR60" i="18" s="1"/>
  <c r="AQ60" i="18"/>
  <c r="AP60" i="18"/>
  <c r="AO60" i="18" a="1"/>
  <c r="AO60" i="18" s="1"/>
  <c r="AN60" i="18" a="1"/>
  <c r="AN60" i="18" s="1"/>
  <c r="AM60" i="18" a="1"/>
  <c r="AM60" i="18" s="1"/>
  <c r="AL60" i="18" a="1"/>
  <c r="AL60" i="18" s="1"/>
  <c r="AK60" i="18"/>
  <c r="AJ60" i="18" a="1"/>
  <c r="AJ60" i="18" s="1"/>
  <c r="AI60" i="18" a="1"/>
  <c r="AI60" i="18" s="1"/>
  <c r="AH60" i="18"/>
  <c r="AG60" i="18" a="1"/>
  <c r="AG60" i="18" s="1"/>
  <c r="AF60" i="18"/>
  <c r="AE60" i="18" a="1"/>
  <c r="AE60" i="18" s="1"/>
  <c r="AD60" i="18" a="1"/>
  <c r="AD60" i="18" s="1"/>
  <c r="AC60" i="18" a="1"/>
  <c r="AC60" i="18" s="1"/>
  <c r="AB60" i="18"/>
  <c r="AA60" i="18" a="1"/>
  <c r="AA60" i="18" s="1"/>
  <c r="Z60" i="18"/>
  <c r="Y60" i="18" a="1"/>
  <c r="Y60" i="18" s="1"/>
  <c r="X60" i="18"/>
  <c r="W60" i="18"/>
  <c r="V60" i="18" a="1"/>
  <c r="V60" i="18" s="1"/>
  <c r="U60" i="18" a="1"/>
  <c r="U60" i="18" s="1"/>
  <c r="T60" i="18" a="1"/>
  <c r="T60" i="18" s="1"/>
  <c r="S60" i="18" a="1"/>
  <c r="S60" i="18" s="1"/>
  <c r="M60" i="18"/>
  <c r="N60" i="18" s="1"/>
  <c r="O60" i="18" s="1"/>
  <c r="P60" i="18" s="1"/>
  <c r="Q60" i="18" s="1"/>
  <c r="R60" i="18" s="1"/>
  <c r="L60" i="18"/>
  <c r="K60" i="18"/>
  <c r="J60" i="18"/>
  <c r="I60" i="18"/>
  <c r="H60" i="18"/>
  <c r="G60" i="18"/>
  <c r="F60" i="18"/>
  <c r="C60" i="18"/>
  <c r="BY59" i="18"/>
  <c r="BX59" i="18"/>
  <c r="BW59" i="18"/>
  <c r="BV59" i="18"/>
  <c r="BU59" i="18"/>
  <c r="BT59" i="18"/>
  <c r="BS59" i="18"/>
  <c r="BR59" i="18"/>
  <c r="BQ59" i="18"/>
  <c r="BP59" i="18"/>
  <c r="BO59" i="18"/>
  <c r="BN59" i="18"/>
  <c r="BM59" i="18"/>
  <c r="BL59" i="18"/>
  <c r="BK59" i="18"/>
  <c r="BJ59" i="18"/>
  <c r="BI59" i="18"/>
  <c r="BH59" i="18"/>
  <c r="BG59" i="18"/>
  <c r="BF59" i="18" a="1"/>
  <c r="BF59" i="18" s="1"/>
  <c r="BE59" i="18" a="1"/>
  <c r="BE59" i="18" s="1"/>
  <c r="BD59" i="18"/>
  <c r="BC59" i="18" a="1"/>
  <c r="BC59" i="18" s="1"/>
  <c r="BB59" i="18"/>
  <c r="BA59" i="18" a="1"/>
  <c r="BA59" i="18" s="1"/>
  <c r="AZ59" i="18"/>
  <c r="AY59" i="18" a="1"/>
  <c r="AY59" i="18" s="1"/>
  <c r="AX59" i="18"/>
  <c r="AW59" i="18" a="1"/>
  <c r="AW59" i="18" s="1"/>
  <c r="AV59" i="18"/>
  <c r="AU59" i="18" a="1"/>
  <c r="AU59" i="18" s="1"/>
  <c r="AT59" i="18"/>
  <c r="AS59" i="18" a="1"/>
  <c r="AS59" i="18" s="1"/>
  <c r="AR59" i="18" a="1"/>
  <c r="AR59" i="18" s="1"/>
  <c r="AQ59" i="18"/>
  <c r="AP59" i="18"/>
  <c r="AO59" i="18" a="1"/>
  <c r="AO59" i="18" s="1"/>
  <c r="AN59" i="18" a="1"/>
  <c r="AN59" i="18" s="1"/>
  <c r="AM59" i="18" a="1"/>
  <c r="AM59" i="18" s="1"/>
  <c r="AL59" i="18" a="1"/>
  <c r="AL59" i="18" s="1"/>
  <c r="AK59" i="18"/>
  <c r="AJ59" i="18" a="1"/>
  <c r="AJ59" i="18" s="1"/>
  <c r="AI59" i="18" a="1"/>
  <c r="AI59" i="18" s="1"/>
  <c r="AH59" i="18"/>
  <c r="AG59" i="18" a="1"/>
  <c r="AG59" i="18" s="1"/>
  <c r="AF59" i="18"/>
  <c r="AE59" i="18" a="1"/>
  <c r="AE59" i="18" s="1"/>
  <c r="AD59" i="18" a="1"/>
  <c r="AD59" i="18" s="1"/>
  <c r="AC59" i="18" a="1"/>
  <c r="AC59" i="18" s="1"/>
  <c r="AB59" i="18"/>
  <c r="AA59" i="18" a="1"/>
  <c r="AA59" i="18" s="1"/>
  <c r="Z59" i="18"/>
  <c r="Y59" i="18" a="1"/>
  <c r="Y59" i="18" s="1"/>
  <c r="X59" i="18"/>
  <c r="W59" i="18"/>
  <c r="V59" i="18" a="1"/>
  <c r="V59" i="18" s="1"/>
  <c r="U59" i="18" a="1"/>
  <c r="U59" i="18" s="1"/>
  <c r="T59" i="18" a="1"/>
  <c r="T59" i="18" s="1"/>
  <c r="S59" i="18" a="1"/>
  <c r="S59" i="18" s="1"/>
  <c r="M59" i="18"/>
  <c r="N59" i="18" s="1"/>
  <c r="O59" i="18" s="1"/>
  <c r="P59" i="18" s="1"/>
  <c r="Q59" i="18" s="1"/>
  <c r="R59" i="18" s="1"/>
  <c r="L59" i="18"/>
  <c r="K59" i="18"/>
  <c r="J59" i="18"/>
  <c r="I59" i="18"/>
  <c r="H59" i="18"/>
  <c r="G59" i="18"/>
  <c r="F59" i="18"/>
  <c r="C59" i="18"/>
  <c r="M58" i="18"/>
  <c r="N58" i="18" s="1"/>
  <c r="O58" i="18" s="1"/>
  <c r="P58" i="18" s="1"/>
  <c r="Q58" i="18" s="1"/>
  <c r="R58" i="18" s="1"/>
  <c r="C58" i="18"/>
  <c r="BY57" i="18"/>
  <c r="BX57" i="18"/>
  <c r="BW57" i="18"/>
  <c r="BV57" i="18"/>
  <c r="BU57" i="18"/>
  <c r="BT57" i="18"/>
  <c r="BS57" i="18"/>
  <c r="BR57" i="18"/>
  <c r="BQ57" i="18"/>
  <c r="BP57" i="18"/>
  <c r="BO57" i="18"/>
  <c r="BN57" i="18"/>
  <c r="BM57" i="18"/>
  <c r="BL57" i="18"/>
  <c r="BK57" i="18"/>
  <c r="BJ57" i="18"/>
  <c r="BI57" i="18"/>
  <c r="BH57" i="18"/>
  <c r="BG57" i="18"/>
  <c r="BF57" i="18" a="1"/>
  <c r="BF57" i="18" s="1"/>
  <c r="BE57" i="18" a="1"/>
  <c r="BE57" i="18" s="1"/>
  <c r="BD57" i="18"/>
  <c r="BC57" i="18" a="1"/>
  <c r="BC57" i="18" s="1"/>
  <c r="BB57" i="18"/>
  <c r="BA57" i="18" a="1"/>
  <c r="BA57" i="18" s="1"/>
  <c r="AZ57" i="18"/>
  <c r="AY57" i="18" a="1"/>
  <c r="AY57" i="18" s="1"/>
  <c r="AX57" i="18"/>
  <c r="AW57" i="18" a="1"/>
  <c r="AW57" i="18" s="1"/>
  <c r="AV57" i="18"/>
  <c r="AU57" i="18" a="1"/>
  <c r="AU57" i="18" s="1"/>
  <c r="AT57" i="18"/>
  <c r="AS57" i="18" a="1"/>
  <c r="AS57" i="18" s="1"/>
  <c r="AR57" i="18" a="1"/>
  <c r="AR57" i="18" s="1"/>
  <c r="AQ57" i="18"/>
  <c r="AP57" i="18"/>
  <c r="AO57" i="18" a="1"/>
  <c r="AO57" i="18" s="1"/>
  <c r="AN57" i="18" a="1"/>
  <c r="AN57" i="18" s="1"/>
  <c r="AM57" i="18" a="1"/>
  <c r="AM57" i="18" s="1"/>
  <c r="AL57" i="18" a="1"/>
  <c r="AL57" i="18" s="1"/>
  <c r="AK57" i="18"/>
  <c r="AJ57" i="18" a="1"/>
  <c r="AJ57" i="18" s="1"/>
  <c r="AI57" i="18" a="1"/>
  <c r="AI57" i="18" s="1"/>
  <c r="AH57" i="18"/>
  <c r="AG57" i="18" a="1"/>
  <c r="AG57" i="18" s="1"/>
  <c r="AF57" i="18"/>
  <c r="AE57" i="18" a="1"/>
  <c r="AE57" i="18" s="1"/>
  <c r="AD57" i="18" a="1"/>
  <c r="AD57" i="18" s="1"/>
  <c r="AC57" i="18" a="1"/>
  <c r="AC57" i="18" s="1"/>
  <c r="AB57" i="18"/>
  <c r="AA57" i="18" a="1"/>
  <c r="AA57" i="18" s="1"/>
  <c r="Z57" i="18"/>
  <c r="Y57" i="18" a="1"/>
  <c r="Y57" i="18" s="1"/>
  <c r="X57" i="18"/>
  <c r="W57" i="18"/>
  <c r="V57" i="18" a="1"/>
  <c r="V57" i="18" s="1"/>
  <c r="U57" i="18" a="1"/>
  <c r="U57" i="18" s="1"/>
  <c r="T57" i="18" a="1"/>
  <c r="T57" i="18" s="1"/>
  <c r="S57" i="18" a="1"/>
  <c r="S57" i="18" s="1"/>
  <c r="M57" i="18"/>
  <c r="N57" i="18" s="1"/>
  <c r="O57" i="18" s="1"/>
  <c r="P57" i="18" s="1"/>
  <c r="Q57" i="18" s="1"/>
  <c r="R57" i="18" s="1"/>
  <c r="L57" i="18"/>
  <c r="K57" i="18"/>
  <c r="J57" i="18"/>
  <c r="I57" i="18"/>
  <c r="H57" i="18"/>
  <c r="G57" i="18"/>
  <c r="F57" i="18"/>
  <c r="C57" i="18"/>
  <c r="BY56" i="18"/>
  <c r="BX56" i="18"/>
  <c r="BW56" i="18"/>
  <c r="BV56" i="18"/>
  <c r="BU56" i="18"/>
  <c r="BT56" i="18"/>
  <c r="BS56" i="18"/>
  <c r="BR56" i="18"/>
  <c r="BQ56" i="18"/>
  <c r="BP56" i="18"/>
  <c r="BO56" i="18"/>
  <c r="BN56" i="18"/>
  <c r="BM56" i="18"/>
  <c r="BL56" i="18"/>
  <c r="BK56" i="18"/>
  <c r="BJ56" i="18"/>
  <c r="BI56" i="18"/>
  <c r="BH56" i="18"/>
  <c r="BG56" i="18"/>
  <c r="BF56" i="18" a="1"/>
  <c r="BF56" i="18" s="1"/>
  <c r="BE56" i="18" a="1"/>
  <c r="BE56" i="18" s="1"/>
  <c r="BD56" i="18"/>
  <c r="BC56" i="18" a="1"/>
  <c r="BC56" i="18" s="1"/>
  <c r="BB56" i="18"/>
  <c r="BA56" i="18" a="1"/>
  <c r="BA56" i="18" s="1"/>
  <c r="AZ56" i="18"/>
  <c r="AY56" i="18" a="1"/>
  <c r="AY56" i="18" s="1"/>
  <c r="AX56" i="18"/>
  <c r="AW56" i="18" a="1"/>
  <c r="AW56" i="18" s="1"/>
  <c r="AV56" i="18"/>
  <c r="AU56" i="18" a="1"/>
  <c r="AU56" i="18" s="1"/>
  <c r="AT56" i="18"/>
  <c r="AS56" i="18" a="1"/>
  <c r="AS56" i="18" s="1"/>
  <c r="AR56" i="18" a="1"/>
  <c r="AR56" i="18" s="1"/>
  <c r="AQ56" i="18"/>
  <c r="AP56" i="18"/>
  <c r="AO56" i="18" a="1"/>
  <c r="AO56" i="18" s="1"/>
  <c r="AN56" i="18" a="1"/>
  <c r="AN56" i="18" s="1"/>
  <c r="AM56" i="18" a="1"/>
  <c r="AM56" i="18" s="1"/>
  <c r="AL56" i="18" a="1"/>
  <c r="AL56" i="18" s="1"/>
  <c r="AK56" i="18"/>
  <c r="AJ56" i="18" a="1"/>
  <c r="AJ56" i="18" s="1"/>
  <c r="AI56" i="18" a="1"/>
  <c r="AI56" i="18" s="1"/>
  <c r="AH56" i="18"/>
  <c r="AG56" i="18" a="1"/>
  <c r="AG56" i="18" s="1"/>
  <c r="AF56" i="18"/>
  <c r="AE56" i="18" a="1"/>
  <c r="AE56" i="18" s="1"/>
  <c r="AD56" i="18" a="1"/>
  <c r="AD56" i="18" s="1"/>
  <c r="AC56" i="18" a="1"/>
  <c r="AC56" i="18" s="1"/>
  <c r="AB56" i="18"/>
  <c r="AA56" i="18" a="1"/>
  <c r="AA56" i="18" s="1"/>
  <c r="Z56" i="18"/>
  <c r="Y56" i="18" a="1"/>
  <c r="Y56" i="18" s="1"/>
  <c r="X56" i="18"/>
  <c r="W56" i="18"/>
  <c r="V56" i="18" a="1"/>
  <c r="V56" i="18" s="1"/>
  <c r="U56" i="18" a="1"/>
  <c r="U56" i="18" s="1"/>
  <c r="T56" i="18" a="1"/>
  <c r="T56" i="18" s="1"/>
  <c r="S56" i="18" a="1"/>
  <c r="S56" i="18" s="1"/>
  <c r="M56" i="18"/>
  <c r="N56" i="18" s="1"/>
  <c r="O56" i="18" s="1"/>
  <c r="P56" i="18" s="1"/>
  <c r="Q56" i="18" s="1"/>
  <c r="R56" i="18" s="1"/>
  <c r="L56" i="18"/>
  <c r="K56" i="18"/>
  <c r="J56" i="18"/>
  <c r="I56" i="18"/>
  <c r="H56" i="18"/>
  <c r="G56" i="18"/>
  <c r="F56" i="18"/>
  <c r="C56" i="18"/>
  <c r="BY55" i="18"/>
  <c r="BX55" i="18"/>
  <c r="BW55" i="18"/>
  <c r="BV55" i="18"/>
  <c r="BU55" i="18"/>
  <c r="BT55" i="18"/>
  <c r="BS55" i="18"/>
  <c r="BR55" i="18"/>
  <c r="BQ55" i="18"/>
  <c r="BP55" i="18"/>
  <c r="BO55" i="18"/>
  <c r="BN55" i="18"/>
  <c r="BM55" i="18"/>
  <c r="BL55" i="18"/>
  <c r="BK55" i="18"/>
  <c r="BJ55" i="18"/>
  <c r="BI55" i="18"/>
  <c r="BH55" i="18"/>
  <c r="BG55" i="18"/>
  <c r="BF55" i="18" a="1"/>
  <c r="BF55" i="18" s="1"/>
  <c r="BE55" i="18" a="1"/>
  <c r="BE55" i="18" s="1"/>
  <c r="BD55" i="18"/>
  <c r="BC55" i="18" a="1"/>
  <c r="BC55" i="18" s="1"/>
  <c r="BB55" i="18"/>
  <c r="BA55" i="18" a="1"/>
  <c r="BA55" i="18" s="1"/>
  <c r="AZ55" i="18"/>
  <c r="AY55" i="18" a="1"/>
  <c r="AY55" i="18" s="1"/>
  <c r="AX55" i="18"/>
  <c r="AW55" i="18" a="1"/>
  <c r="AW55" i="18" s="1"/>
  <c r="AV55" i="18"/>
  <c r="AU55" i="18" a="1"/>
  <c r="AU55" i="18" s="1"/>
  <c r="AT55" i="18"/>
  <c r="AS55" i="18" a="1"/>
  <c r="AS55" i="18" s="1"/>
  <c r="AR55" i="18" a="1"/>
  <c r="AR55" i="18" s="1"/>
  <c r="AQ55" i="18"/>
  <c r="AP55" i="18"/>
  <c r="AO55" i="18" a="1"/>
  <c r="AO55" i="18" s="1"/>
  <c r="AN55" i="18" a="1"/>
  <c r="AN55" i="18" s="1"/>
  <c r="AM55" i="18" a="1"/>
  <c r="AM55" i="18" s="1"/>
  <c r="AL55" i="18" a="1"/>
  <c r="AL55" i="18" s="1"/>
  <c r="AK55" i="18"/>
  <c r="AJ55" i="18" a="1"/>
  <c r="AJ55" i="18" s="1"/>
  <c r="AI55" i="18" a="1"/>
  <c r="AI55" i="18" s="1"/>
  <c r="AH55" i="18"/>
  <c r="AG55" i="18" a="1"/>
  <c r="AG55" i="18" s="1"/>
  <c r="AF55" i="18"/>
  <c r="AE55" i="18" a="1"/>
  <c r="AE55" i="18" s="1"/>
  <c r="AD55" i="18" a="1"/>
  <c r="AD55" i="18" s="1"/>
  <c r="AC55" i="18" a="1"/>
  <c r="AC55" i="18" s="1"/>
  <c r="AB55" i="18"/>
  <c r="AA55" i="18" a="1"/>
  <c r="AA55" i="18" s="1"/>
  <c r="Z55" i="18"/>
  <c r="Y55" i="18" a="1"/>
  <c r="Y55" i="18" s="1"/>
  <c r="X55" i="18"/>
  <c r="W55" i="18"/>
  <c r="V55" i="18" a="1"/>
  <c r="V55" i="18" s="1"/>
  <c r="U55" i="18" a="1"/>
  <c r="U55" i="18" s="1"/>
  <c r="T55" i="18" a="1"/>
  <c r="T55" i="18" s="1"/>
  <c r="S55" i="18" a="1"/>
  <c r="S55" i="18" s="1"/>
  <c r="M55" i="18"/>
  <c r="N55" i="18" s="1"/>
  <c r="O55" i="18" s="1"/>
  <c r="P55" i="18" s="1"/>
  <c r="Q55" i="18" s="1"/>
  <c r="R55" i="18" s="1"/>
  <c r="L55" i="18"/>
  <c r="K55" i="18"/>
  <c r="J55" i="18"/>
  <c r="I55" i="18"/>
  <c r="H55" i="18"/>
  <c r="G55" i="18"/>
  <c r="F55" i="18"/>
  <c r="C55" i="18"/>
  <c r="BY54" i="18"/>
  <c r="BX54" i="18"/>
  <c r="BW54" i="18"/>
  <c r="BV54" i="18"/>
  <c r="BU54" i="18"/>
  <c r="BT54" i="18"/>
  <c r="BS54" i="18"/>
  <c r="BR54" i="18"/>
  <c r="BQ54" i="18"/>
  <c r="BP54" i="18"/>
  <c r="BO54" i="18"/>
  <c r="BN54" i="18"/>
  <c r="BM54" i="18"/>
  <c r="BL54" i="18"/>
  <c r="BK54" i="18"/>
  <c r="BJ54" i="18"/>
  <c r="BI54" i="18"/>
  <c r="BH54" i="18"/>
  <c r="BG54" i="18"/>
  <c r="BF54" i="18" a="1"/>
  <c r="BF54" i="18" s="1"/>
  <c r="BE54" i="18" a="1"/>
  <c r="BE54" i="18" s="1"/>
  <c r="BD54" i="18"/>
  <c r="BC54" i="18" a="1"/>
  <c r="BC54" i="18" s="1"/>
  <c r="BB54" i="18"/>
  <c r="BA54" i="18" a="1"/>
  <c r="BA54" i="18" s="1"/>
  <c r="AZ54" i="18"/>
  <c r="AY54" i="18" a="1"/>
  <c r="AY54" i="18" s="1"/>
  <c r="AX54" i="18"/>
  <c r="AW54" i="18" a="1"/>
  <c r="AW54" i="18" s="1"/>
  <c r="AV54" i="18"/>
  <c r="AU54" i="18" a="1"/>
  <c r="AU54" i="18" s="1"/>
  <c r="AT54" i="18"/>
  <c r="AS54" i="18" a="1"/>
  <c r="AS54" i="18" s="1"/>
  <c r="AR54" i="18" a="1"/>
  <c r="AR54" i="18" s="1"/>
  <c r="AQ54" i="18"/>
  <c r="AP54" i="18"/>
  <c r="AO54" i="18" a="1"/>
  <c r="AO54" i="18" s="1"/>
  <c r="AN54" i="18" a="1"/>
  <c r="AN54" i="18" s="1"/>
  <c r="AM54" i="18" a="1"/>
  <c r="AM54" i="18" s="1"/>
  <c r="AL54" i="18" a="1"/>
  <c r="AL54" i="18" s="1"/>
  <c r="AK54" i="18"/>
  <c r="AJ54" i="18" a="1"/>
  <c r="AJ54" i="18" s="1"/>
  <c r="AI54" i="18" a="1"/>
  <c r="AI54" i="18" s="1"/>
  <c r="AH54" i="18"/>
  <c r="AG54" i="18" a="1"/>
  <c r="AG54" i="18" s="1"/>
  <c r="AF54" i="18"/>
  <c r="AE54" i="18" a="1"/>
  <c r="AE54" i="18" s="1"/>
  <c r="AD54" i="18" a="1"/>
  <c r="AD54" i="18" s="1"/>
  <c r="AC54" i="18" a="1"/>
  <c r="AC54" i="18" s="1"/>
  <c r="AB54" i="18"/>
  <c r="AA54" i="18" a="1"/>
  <c r="AA54" i="18" s="1"/>
  <c r="Z54" i="18"/>
  <c r="Y54" i="18" a="1"/>
  <c r="Y54" i="18" s="1"/>
  <c r="X54" i="18"/>
  <c r="W54" i="18"/>
  <c r="V54" i="18" a="1"/>
  <c r="V54" i="18" s="1"/>
  <c r="U54" i="18" a="1"/>
  <c r="U54" i="18" s="1"/>
  <c r="T54" i="18" a="1"/>
  <c r="T54" i="18" s="1"/>
  <c r="S54" i="18" a="1"/>
  <c r="S54" i="18" s="1"/>
  <c r="M54" i="18"/>
  <c r="N54" i="18" s="1"/>
  <c r="O54" i="18" s="1"/>
  <c r="P54" i="18" s="1"/>
  <c r="Q54" i="18" s="1"/>
  <c r="R54" i="18" s="1"/>
  <c r="L54" i="18"/>
  <c r="K54" i="18"/>
  <c r="J54" i="18"/>
  <c r="I54" i="18"/>
  <c r="H54" i="18"/>
  <c r="G54" i="18"/>
  <c r="F54" i="18"/>
  <c r="C54" i="18"/>
  <c r="BY53" i="18"/>
  <c r="BX53" i="18"/>
  <c r="BW53" i="18"/>
  <c r="BV53" i="18"/>
  <c r="BU53" i="18"/>
  <c r="BT53" i="18"/>
  <c r="BS53" i="18"/>
  <c r="BR53" i="18"/>
  <c r="BQ53" i="18"/>
  <c r="BP53" i="18"/>
  <c r="BO53" i="18"/>
  <c r="BN53" i="18"/>
  <c r="BM53" i="18"/>
  <c r="BL53" i="18"/>
  <c r="BK53" i="18"/>
  <c r="BJ53" i="18"/>
  <c r="BI53" i="18"/>
  <c r="BH53" i="18"/>
  <c r="BG53" i="18"/>
  <c r="BF53" i="18" a="1"/>
  <c r="BF53" i="18" s="1"/>
  <c r="BE53" i="18" a="1"/>
  <c r="BE53" i="18" s="1"/>
  <c r="BD53" i="18"/>
  <c r="BC53" i="18" a="1"/>
  <c r="BC53" i="18" s="1"/>
  <c r="BB53" i="18"/>
  <c r="BA53" i="18" a="1"/>
  <c r="BA53" i="18" s="1"/>
  <c r="AZ53" i="18"/>
  <c r="AY53" i="18" a="1"/>
  <c r="AY53" i="18" s="1"/>
  <c r="AX53" i="18"/>
  <c r="AW53" i="18" a="1"/>
  <c r="AW53" i="18" s="1"/>
  <c r="AV53" i="18"/>
  <c r="AU53" i="18" a="1"/>
  <c r="AU53" i="18" s="1"/>
  <c r="AT53" i="18"/>
  <c r="AS53" i="18" a="1"/>
  <c r="AS53" i="18" s="1"/>
  <c r="AR53" i="18" a="1"/>
  <c r="AR53" i="18" s="1"/>
  <c r="AQ53" i="18"/>
  <c r="AP53" i="18"/>
  <c r="AO53" i="18" a="1"/>
  <c r="AO53" i="18" s="1"/>
  <c r="AN53" i="18" a="1"/>
  <c r="AN53" i="18" s="1"/>
  <c r="AM53" i="18" a="1"/>
  <c r="AM53" i="18" s="1"/>
  <c r="AL53" i="18" a="1"/>
  <c r="AL53" i="18" s="1"/>
  <c r="AK53" i="18"/>
  <c r="AJ53" i="18" a="1"/>
  <c r="AJ53" i="18" s="1"/>
  <c r="AI53" i="18" a="1"/>
  <c r="AI53" i="18" s="1"/>
  <c r="AH53" i="18"/>
  <c r="AG53" i="18" a="1"/>
  <c r="AG53" i="18" s="1"/>
  <c r="AF53" i="18"/>
  <c r="AE53" i="18" a="1"/>
  <c r="AE53" i="18" s="1"/>
  <c r="AD53" i="18" a="1"/>
  <c r="AD53" i="18" s="1"/>
  <c r="AC53" i="18" a="1"/>
  <c r="AC53" i="18" s="1"/>
  <c r="AB53" i="18"/>
  <c r="AA53" i="18" a="1"/>
  <c r="AA53" i="18" s="1"/>
  <c r="Z53" i="18"/>
  <c r="Y53" i="18" a="1"/>
  <c r="Y53" i="18" s="1"/>
  <c r="X53" i="18"/>
  <c r="W53" i="18"/>
  <c r="V53" i="18" a="1"/>
  <c r="V53" i="18" s="1"/>
  <c r="U53" i="18" a="1"/>
  <c r="U53" i="18" s="1"/>
  <c r="T53" i="18" a="1"/>
  <c r="T53" i="18" s="1"/>
  <c r="S53" i="18" a="1"/>
  <c r="S53" i="18" s="1"/>
  <c r="M53" i="18"/>
  <c r="N53" i="18" s="1"/>
  <c r="O53" i="18" s="1"/>
  <c r="P53" i="18" s="1"/>
  <c r="Q53" i="18" s="1"/>
  <c r="R53" i="18" s="1"/>
  <c r="L53" i="18"/>
  <c r="K53" i="18"/>
  <c r="J53" i="18"/>
  <c r="I53" i="18"/>
  <c r="H53" i="18"/>
  <c r="G53" i="18"/>
  <c r="F53" i="18"/>
  <c r="C53" i="18"/>
  <c r="BY52" i="18"/>
  <c r="BX52" i="18"/>
  <c r="BW52" i="18"/>
  <c r="BV52" i="18"/>
  <c r="BU52" i="18"/>
  <c r="BT52" i="18"/>
  <c r="BS52" i="18"/>
  <c r="BR52" i="18"/>
  <c r="BQ52" i="18"/>
  <c r="BP52" i="18"/>
  <c r="BO52" i="18"/>
  <c r="BN52" i="18"/>
  <c r="BM52" i="18"/>
  <c r="BL52" i="18"/>
  <c r="BK52" i="18"/>
  <c r="BJ52" i="18"/>
  <c r="BI52" i="18"/>
  <c r="BH52" i="18"/>
  <c r="BG52" i="18"/>
  <c r="BF52" i="18" a="1"/>
  <c r="BF52" i="18" s="1"/>
  <c r="BE52" i="18" a="1"/>
  <c r="BE52" i="18" s="1"/>
  <c r="BD52" i="18"/>
  <c r="BC52" i="18" a="1"/>
  <c r="BC52" i="18" s="1"/>
  <c r="BB52" i="18"/>
  <c r="BA52" i="18" a="1"/>
  <c r="BA52" i="18" s="1"/>
  <c r="AZ52" i="18"/>
  <c r="AY52" i="18" a="1"/>
  <c r="AY52" i="18" s="1"/>
  <c r="AX52" i="18"/>
  <c r="AW52" i="18" a="1"/>
  <c r="AW52" i="18" s="1"/>
  <c r="AV52" i="18"/>
  <c r="AU52" i="18" a="1"/>
  <c r="AU52" i="18" s="1"/>
  <c r="AT52" i="18"/>
  <c r="AS52" i="18" a="1"/>
  <c r="AS52" i="18" s="1"/>
  <c r="AR52" i="18" a="1"/>
  <c r="AR52" i="18" s="1"/>
  <c r="AQ52" i="18"/>
  <c r="AP52" i="18"/>
  <c r="AO52" i="18" a="1"/>
  <c r="AO52" i="18" s="1"/>
  <c r="AN52" i="18" a="1"/>
  <c r="AN52" i="18" s="1"/>
  <c r="AM52" i="18" a="1"/>
  <c r="AM52" i="18" s="1"/>
  <c r="AL52" i="18" a="1"/>
  <c r="AL52" i="18" s="1"/>
  <c r="AK52" i="18"/>
  <c r="AJ52" i="18" a="1"/>
  <c r="AJ52" i="18" s="1"/>
  <c r="AI52" i="18" a="1"/>
  <c r="AI52" i="18" s="1"/>
  <c r="AH52" i="18"/>
  <c r="AG52" i="18" a="1"/>
  <c r="AG52" i="18" s="1"/>
  <c r="AF52" i="18"/>
  <c r="AE52" i="18" a="1"/>
  <c r="AE52" i="18" s="1"/>
  <c r="AD52" i="18" a="1"/>
  <c r="AD52" i="18" s="1"/>
  <c r="AC52" i="18" a="1"/>
  <c r="AC52" i="18" s="1"/>
  <c r="AB52" i="18"/>
  <c r="AA52" i="18" a="1"/>
  <c r="AA52" i="18" s="1"/>
  <c r="Z52" i="18"/>
  <c r="Y52" i="18" a="1"/>
  <c r="Y52" i="18" s="1"/>
  <c r="X52" i="18"/>
  <c r="W52" i="18"/>
  <c r="V52" i="18" a="1"/>
  <c r="V52" i="18" s="1"/>
  <c r="U52" i="18" a="1"/>
  <c r="U52" i="18" s="1"/>
  <c r="T52" i="18" a="1"/>
  <c r="T52" i="18" s="1"/>
  <c r="S52" i="18" a="1"/>
  <c r="S52" i="18" s="1"/>
  <c r="M52" i="18"/>
  <c r="N52" i="18" s="1"/>
  <c r="O52" i="18" s="1"/>
  <c r="P52" i="18" s="1"/>
  <c r="Q52" i="18" s="1"/>
  <c r="R52" i="18" s="1"/>
  <c r="L52" i="18"/>
  <c r="K52" i="18"/>
  <c r="J52" i="18"/>
  <c r="I52" i="18"/>
  <c r="H52" i="18"/>
  <c r="G52" i="18"/>
  <c r="F52" i="18"/>
  <c r="C52" i="18"/>
  <c r="BY51" i="18"/>
  <c r="BX51" i="18"/>
  <c r="BW51" i="18"/>
  <c r="BV51" i="18"/>
  <c r="BU51" i="18"/>
  <c r="BT51" i="18"/>
  <c r="BS51" i="18"/>
  <c r="BR51" i="18"/>
  <c r="BQ51" i="18"/>
  <c r="BP51" i="18"/>
  <c r="BO51" i="18"/>
  <c r="BN51" i="18"/>
  <c r="BM51" i="18"/>
  <c r="BL51" i="18"/>
  <c r="BK51" i="18"/>
  <c r="BJ51" i="18"/>
  <c r="BI51" i="18"/>
  <c r="BH51" i="18"/>
  <c r="BG51" i="18"/>
  <c r="BF51" i="18" a="1"/>
  <c r="BF51" i="18" s="1"/>
  <c r="BE51" i="18" a="1"/>
  <c r="BE51" i="18" s="1"/>
  <c r="BD51" i="18"/>
  <c r="BC51" i="18" a="1"/>
  <c r="BC51" i="18" s="1"/>
  <c r="BB51" i="18"/>
  <c r="BA51" i="18" a="1"/>
  <c r="BA51" i="18" s="1"/>
  <c r="AZ51" i="18"/>
  <c r="AY51" i="18" a="1"/>
  <c r="AY51" i="18" s="1"/>
  <c r="AX51" i="18"/>
  <c r="AW51" i="18" a="1"/>
  <c r="AW51" i="18" s="1"/>
  <c r="AV51" i="18"/>
  <c r="AU51" i="18" a="1"/>
  <c r="AU51" i="18" s="1"/>
  <c r="AT51" i="18"/>
  <c r="AS51" i="18" a="1"/>
  <c r="AS51" i="18" s="1"/>
  <c r="AR51" i="18" a="1"/>
  <c r="AR51" i="18" s="1"/>
  <c r="AQ51" i="18"/>
  <c r="AP51" i="18"/>
  <c r="AO51" i="18" a="1"/>
  <c r="AO51" i="18" s="1"/>
  <c r="AN51" i="18" a="1"/>
  <c r="AN51" i="18" s="1"/>
  <c r="AM51" i="18" a="1"/>
  <c r="AM51" i="18" s="1"/>
  <c r="AL51" i="18" a="1"/>
  <c r="AL51" i="18" s="1"/>
  <c r="AK51" i="18"/>
  <c r="AJ51" i="18" a="1"/>
  <c r="AJ51" i="18" s="1"/>
  <c r="AI51" i="18" a="1"/>
  <c r="AI51" i="18" s="1"/>
  <c r="AH51" i="18"/>
  <c r="AG51" i="18" a="1"/>
  <c r="AG51" i="18" s="1"/>
  <c r="AF51" i="18"/>
  <c r="AE51" i="18" a="1"/>
  <c r="AE51" i="18" s="1"/>
  <c r="AD51" i="18" a="1"/>
  <c r="AD51" i="18" s="1"/>
  <c r="AC51" i="18" a="1"/>
  <c r="AC51" i="18" s="1"/>
  <c r="AB51" i="18"/>
  <c r="AA51" i="18" a="1"/>
  <c r="AA51" i="18" s="1"/>
  <c r="Z51" i="18"/>
  <c r="Y51" i="18" a="1"/>
  <c r="Y51" i="18" s="1"/>
  <c r="X51" i="18"/>
  <c r="W51" i="18"/>
  <c r="V51" i="18" a="1"/>
  <c r="V51" i="18" s="1"/>
  <c r="U51" i="18" a="1"/>
  <c r="U51" i="18" s="1"/>
  <c r="T51" i="18" a="1"/>
  <c r="T51" i="18" s="1"/>
  <c r="S51" i="18" a="1"/>
  <c r="S51" i="18" s="1"/>
  <c r="M51" i="18"/>
  <c r="N51" i="18" s="1"/>
  <c r="O51" i="18" s="1"/>
  <c r="P51" i="18" s="1"/>
  <c r="Q51" i="18" s="1"/>
  <c r="R51" i="18" s="1"/>
  <c r="L51" i="18"/>
  <c r="K51" i="18"/>
  <c r="J51" i="18"/>
  <c r="I51" i="18"/>
  <c r="H51" i="18"/>
  <c r="G51" i="18"/>
  <c r="F51" i="18"/>
  <c r="C51" i="18"/>
  <c r="BY50" i="18"/>
  <c r="BX50" i="18"/>
  <c r="BW50" i="18"/>
  <c r="BV50" i="18"/>
  <c r="BU50" i="18"/>
  <c r="BT50" i="18"/>
  <c r="BS50" i="18"/>
  <c r="BR50" i="18"/>
  <c r="BQ50" i="18"/>
  <c r="BP50" i="18"/>
  <c r="BO50" i="18"/>
  <c r="BN50" i="18"/>
  <c r="BM50" i="18"/>
  <c r="BL50" i="18"/>
  <c r="BK50" i="18"/>
  <c r="BJ50" i="18"/>
  <c r="BI50" i="18"/>
  <c r="BH50" i="18"/>
  <c r="BG50" i="18"/>
  <c r="BF50" i="18" a="1"/>
  <c r="BF50" i="18" s="1"/>
  <c r="BE50" i="18" a="1"/>
  <c r="BE50" i="18" s="1"/>
  <c r="BD50" i="18"/>
  <c r="BC50" i="18" a="1"/>
  <c r="BC50" i="18" s="1"/>
  <c r="BB50" i="18"/>
  <c r="BA50" i="18" a="1"/>
  <c r="BA50" i="18" s="1"/>
  <c r="AZ50" i="18"/>
  <c r="AY50" i="18" a="1"/>
  <c r="AY50" i="18" s="1"/>
  <c r="AX50" i="18"/>
  <c r="AW50" i="18" a="1"/>
  <c r="AW50" i="18" s="1"/>
  <c r="AV50" i="18"/>
  <c r="AU50" i="18" a="1"/>
  <c r="AU50" i="18" s="1"/>
  <c r="AT50" i="18"/>
  <c r="AS50" i="18" a="1"/>
  <c r="AS50" i="18" s="1"/>
  <c r="AR50" i="18" a="1"/>
  <c r="AR50" i="18" s="1"/>
  <c r="AQ50" i="18"/>
  <c r="AP50" i="18"/>
  <c r="AO50" i="18" a="1"/>
  <c r="AO50" i="18" s="1"/>
  <c r="AN50" i="18" a="1"/>
  <c r="AN50" i="18" s="1"/>
  <c r="AM50" i="18" a="1"/>
  <c r="AM50" i="18" s="1"/>
  <c r="AL50" i="18" a="1"/>
  <c r="AL50" i="18" s="1"/>
  <c r="AK50" i="18"/>
  <c r="AJ50" i="18" a="1"/>
  <c r="AJ50" i="18" s="1"/>
  <c r="AI50" i="18" a="1"/>
  <c r="AI50" i="18" s="1"/>
  <c r="AH50" i="18"/>
  <c r="AG50" i="18" a="1"/>
  <c r="AG50" i="18" s="1"/>
  <c r="AF50" i="18"/>
  <c r="AE50" i="18" a="1"/>
  <c r="AE50" i="18" s="1"/>
  <c r="AD50" i="18" a="1"/>
  <c r="AD50" i="18" s="1"/>
  <c r="AC50" i="18" a="1"/>
  <c r="AC50" i="18" s="1"/>
  <c r="AB50" i="18"/>
  <c r="AA50" i="18" a="1"/>
  <c r="AA50" i="18" s="1"/>
  <c r="Z50" i="18"/>
  <c r="Y50" i="18" a="1"/>
  <c r="Y50" i="18" s="1"/>
  <c r="X50" i="18"/>
  <c r="W50" i="18"/>
  <c r="V50" i="18" a="1"/>
  <c r="V50" i="18" s="1"/>
  <c r="U50" i="18" a="1"/>
  <c r="U50" i="18" s="1"/>
  <c r="T50" i="18" a="1"/>
  <c r="T50" i="18" s="1"/>
  <c r="S50" i="18" a="1"/>
  <c r="S50" i="18" s="1"/>
  <c r="M50" i="18"/>
  <c r="N50" i="18" s="1"/>
  <c r="O50" i="18" s="1"/>
  <c r="P50" i="18" s="1"/>
  <c r="Q50" i="18" s="1"/>
  <c r="R50" i="18" s="1"/>
  <c r="L50" i="18"/>
  <c r="K50" i="18"/>
  <c r="J50" i="18"/>
  <c r="I50" i="18"/>
  <c r="H50" i="18"/>
  <c r="G50" i="18"/>
  <c r="F50" i="18"/>
  <c r="C50" i="18"/>
  <c r="BY49" i="18"/>
  <c r="BX49" i="18"/>
  <c r="BW49" i="18"/>
  <c r="BV49" i="18"/>
  <c r="BU49" i="18"/>
  <c r="BT49" i="18"/>
  <c r="BS49" i="18"/>
  <c r="BR49" i="18"/>
  <c r="BQ49" i="18"/>
  <c r="BP49" i="18"/>
  <c r="BO49" i="18"/>
  <c r="BN49" i="18"/>
  <c r="BM49" i="18"/>
  <c r="BL49" i="18"/>
  <c r="BK49" i="18"/>
  <c r="BJ49" i="18"/>
  <c r="BI49" i="18"/>
  <c r="BH49" i="18"/>
  <c r="BG49" i="18"/>
  <c r="BF49" i="18" a="1"/>
  <c r="BF49" i="18" s="1"/>
  <c r="BE49" i="18" a="1"/>
  <c r="BE49" i="18" s="1"/>
  <c r="BD49" i="18"/>
  <c r="BC49" i="18" a="1"/>
  <c r="BC49" i="18" s="1"/>
  <c r="BB49" i="18"/>
  <c r="BA49" i="18" a="1"/>
  <c r="BA49" i="18" s="1"/>
  <c r="AZ49" i="18"/>
  <c r="AY49" i="18" a="1"/>
  <c r="AY49" i="18" s="1"/>
  <c r="AX49" i="18"/>
  <c r="AW49" i="18" a="1"/>
  <c r="AW49" i="18" s="1"/>
  <c r="AV49" i="18"/>
  <c r="AU49" i="18" a="1"/>
  <c r="AU49" i="18" s="1"/>
  <c r="AT49" i="18"/>
  <c r="AS49" i="18" a="1"/>
  <c r="AS49" i="18" s="1"/>
  <c r="AR49" i="18" a="1"/>
  <c r="AR49" i="18" s="1"/>
  <c r="AQ49" i="18"/>
  <c r="AP49" i="18"/>
  <c r="AO49" i="18" a="1"/>
  <c r="AO49" i="18" s="1"/>
  <c r="AN49" i="18" a="1"/>
  <c r="AN49" i="18" s="1"/>
  <c r="AM49" i="18" a="1"/>
  <c r="AM49" i="18" s="1"/>
  <c r="AL49" i="18" a="1"/>
  <c r="AL49" i="18" s="1"/>
  <c r="AK49" i="18"/>
  <c r="AJ49" i="18" a="1"/>
  <c r="AJ49" i="18" s="1"/>
  <c r="AI49" i="18" a="1"/>
  <c r="AI49" i="18" s="1"/>
  <c r="AH49" i="18"/>
  <c r="AG49" i="18" a="1"/>
  <c r="AG49" i="18" s="1"/>
  <c r="AF49" i="18"/>
  <c r="AE49" i="18" a="1"/>
  <c r="AE49" i="18" s="1"/>
  <c r="AD49" i="18" a="1"/>
  <c r="AD49" i="18" s="1"/>
  <c r="AC49" i="18" a="1"/>
  <c r="AC49" i="18" s="1"/>
  <c r="AB49" i="18"/>
  <c r="AA49" i="18" a="1"/>
  <c r="AA49" i="18" s="1"/>
  <c r="Z49" i="18"/>
  <c r="Y49" i="18" a="1"/>
  <c r="Y49" i="18" s="1"/>
  <c r="X49" i="18"/>
  <c r="W49" i="18"/>
  <c r="V49" i="18" a="1"/>
  <c r="V49" i="18" s="1"/>
  <c r="U49" i="18" a="1"/>
  <c r="U49" i="18" s="1"/>
  <c r="T49" i="18" a="1"/>
  <c r="T49" i="18" s="1"/>
  <c r="S49" i="18" a="1"/>
  <c r="S49" i="18" s="1"/>
  <c r="M49" i="18"/>
  <c r="N49" i="18" s="1"/>
  <c r="O49" i="18" s="1"/>
  <c r="P49" i="18" s="1"/>
  <c r="Q49" i="18" s="1"/>
  <c r="R49" i="18" s="1"/>
  <c r="L49" i="18"/>
  <c r="K49" i="18"/>
  <c r="J49" i="18"/>
  <c r="I49" i="18"/>
  <c r="H49" i="18"/>
  <c r="G49" i="18"/>
  <c r="F49" i="18"/>
  <c r="C49" i="18"/>
  <c r="BY48" i="18"/>
  <c r="BX48" i="18"/>
  <c r="BW48" i="18"/>
  <c r="BV48" i="18"/>
  <c r="BU48" i="18"/>
  <c r="BT48" i="18"/>
  <c r="BS48" i="18"/>
  <c r="BR48" i="18"/>
  <c r="BQ48" i="18"/>
  <c r="BP48" i="18"/>
  <c r="BO48" i="18"/>
  <c r="BN48" i="18"/>
  <c r="BM48" i="18"/>
  <c r="BL48" i="18"/>
  <c r="BK48" i="18"/>
  <c r="BJ48" i="18"/>
  <c r="BI48" i="18"/>
  <c r="BH48" i="18"/>
  <c r="BG48" i="18"/>
  <c r="BF48" i="18" a="1"/>
  <c r="BF48" i="18" s="1"/>
  <c r="BE48" i="18" a="1"/>
  <c r="BE48" i="18" s="1"/>
  <c r="BD48" i="18"/>
  <c r="BC48" i="18" a="1"/>
  <c r="BC48" i="18" s="1"/>
  <c r="BB48" i="18"/>
  <c r="BA48" i="18" a="1"/>
  <c r="BA48" i="18" s="1"/>
  <c r="AZ48" i="18"/>
  <c r="AY48" i="18" a="1"/>
  <c r="AY48" i="18" s="1"/>
  <c r="AX48" i="18"/>
  <c r="AW48" i="18" a="1"/>
  <c r="AW48" i="18" s="1"/>
  <c r="AV48" i="18"/>
  <c r="AU48" i="18" a="1"/>
  <c r="AU48" i="18" s="1"/>
  <c r="AT48" i="18"/>
  <c r="AS48" i="18" a="1"/>
  <c r="AS48" i="18" s="1"/>
  <c r="AR48" i="18" a="1"/>
  <c r="AR48" i="18" s="1"/>
  <c r="AQ48" i="18"/>
  <c r="AP48" i="18"/>
  <c r="AO48" i="18" a="1"/>
  <c r="AO48" i="18" s="1"/>
  <c r="AN48" i="18" a="1"/>
  <c r="AN48" i="18" s="1"/>
  <c r="AM48" i="18" a="1"/>
  <c r="AM48" i="18" s="1"/>
  <c r="AL48" i="18" a="1"/>
  <c r="AL48" i="18" s="1"/>
  <c r="AK48" i="18"/>
  <c r="AJ48" i="18" a="1"/>
  <c r="AJ48" i="18" s="1"/>
  <c r="AI48" i="18" a="1"/>
  <c r="AI48" i="18" s="1"/>
  <c r="AH48" i="18"/>
  <c r="AG48" i="18" a="1"/>
  <c r="AG48" i="18" s="1"/>
  <c r="AF48" i="18"/>
  <c r="AE48" i="18" a="1"/>
  <c r="AE48" i="18" s="1"/>
  <c r="AD48" i="18" a="1"/>
  <c r="AD48" i="18" s="1"/>
  <c r="AC48" i="18" a="1"/>
  <c r="AC48" i="18" s="1"/>
  <c r="AB48" i="18"/>
  <c r="AA48" i="18" a="1"/>
  <c r="AA48" i="18" s="1"/>
  <c r="Z48" i="18"/>
  <c r="Y48" i="18" a="1"/>
  <c r="Y48" i="18" s="1"/>
  <c r="X48" i="18"/>
  <c r="W48" i="18"/>
  <c r="V48" i="18" a="1"/>
  <c r="V48" i="18" s="1"/>
  <c r="U48" i="18" a="1"/>
  <c r="U48" i="18" s="1"/>
  <c r="T48" i="18" a="1"/>
  <c r="T48" i="18" s="1"/>
  <c r="S48" i="18" a="1"/>
  <c r="S48" i="18" s="1"/>
  <c r="M48" i="18"/>
  <c r="N48" i="18" s="1"/>
  <c r="O48" i="18" s="1"/>
  <c r="P48" i="18" s="1"/>
  <c r="Q48" i="18" s="1"/>
  <c r="R48" i="18" s="1"/>
  <c r="L48" i="18"/>
  <c r="K48" i="18"/>
  <c r="J48" i="18"/>
  <c r="I48" i="18"/>
  <c r="H48" i="18"/>
  <c r="G48" i="18"/>
  <c r="F48" i="18"/>
  <c r="C48" i="18"/>
  <c r="BY47" i="18"/>
  <c r="BX47" i="18"/>
  <c r="BW47" i="18"/>
  <c r="BV47" i="18"/>
  <c r="BU47" i="18"/>
  <c r="BT47" i="18"/>
  <c r="BS47" i="18"/>
  <c r="BR47" i="18"/>
  <c r="BQ47" i="18"/>
  <c r="BP47" i="18"/>
  <c r="BO47" i="18"/>
  <c r="BN47" i="18"/>
  <c r="BM47" i="18"/>
  <c r="BL47" i="18"/>
  <c r="BK47" i="18"/>
  <c r="BJ47" i="18"/>
  <c r="BI47" i="18"/>
  <c r="BH47" i="18"/>
  <c r="BG47" i="18"/>
  <c r="BF47" i="18" a="1"/>
  <c r="BF47" i="18" s="1"/>
  <c r="BE47" i="18" a="1"/>
  <c r="BE47" i="18" s="1"/>
  <c r="BD47" i="18"/>
  <c r="BC47" i="18" a="1"/>
  <c r="BC47" i="18" s="1"/>
  <c r="BB47" i="18"/>
  <c r="BA47" i="18" a="1"/>
  <c r="BA47" i="18" s="1"/>
  <c r="AZ47" i="18"/>
  <c r="AY47" i="18" a="1"/>
  <c r="AY47" i="18" s="1"/>
  <c r="AX47" i="18"/>
  <c r="AW47" i="18" a="1"/>
  <c r="AW47" i="18" s="1"/>
  <c r="AV47" i="18"/>
  <c r="AU47" i="18" a="1"/>
  <c r="AU47" i="18" s="1"/>
  <c r="AT47" i="18"/>
  <c r="AS47" i="18" a="1"/>
  <c r="AS47" i="18" s="1"/>
  <c r="AR47" i="18" a="1"/>
  <c r="AR47" i="18" s="1"/>
  <c r="AQ47" i="18"/>
  <c r="AP47" i="18"/>
  <c r="AO47" i="18" a="1"/>
  <c r="AO47" i="18" s="1"/>
  <c r="AN47" i="18" a="1"/>
  <c r="AN47" i="18" s="1"/>
  <c r="AM47" i="18" a="1"/>
  <c r="AM47" i="18" s="1"/>
  <c r="AL47" i="18" a="1"/>
  <c r="AL47" i="18" s="1"/>
  <c r="AK47" i="18"/>
  <c r="AJ47" i="18" a="1"/>
  <c r="AJ47" i="18" s="1"/>
  <c r="AI47" i="18" a="1"/>
  <c r="AI47" i="18" s="1"/>
  <c r="AH47" i="18"/>
  <c r="AG47" i="18" a="1"/>
  <c r="AG47" i="18" s="1"/>
  <c r="AF47" i="18"/>
  <c r="AE47" i="18" a="1"/>
  <c r="AE47" i="18" s="1"/>
  <c r="AD47" i="18" a="1"/>
  <c r="AD47" i="18" s="1"/>
  <c r="AC47" i="18" a="1"/>
  <c r="AC47" i="18" s="1"/>
  <c r="AB47" i="18"/>
  <c r="AA47" i="18" a="1"/>
  <c r="AA47" i="18" s="1"/>
  <c r="Z47" i="18"/>
  <c r="Y47" i="18" a="1"/>
  <c r="Y47" i="18" s="1"/>
  <c r="X47" i="18"/>
  <c r="W47" i="18"/>
  <c r="V47" i="18" a="1"/>
  <c r="V47" i="18" s="1"/>
  <c r="U47" i="18" a="1"/>
  <c r="U47" i="18" s="1"/>
  <c r="T47" i="18" a="1"/>
  <c r="T47" i="18" s="1"/>
  <c r="S47" i="18" a="1"/>
  <c r="S47" i="18" s="1"/>
  <c r="M47" i="18"/>
  <c r="N47" i="18" s="1"/>
  <c r="O47" i="18" s="1"/>
  <c r="P47" i="18" s="1"/>
  <c r="Q47" i="18" s="1"/>
  <c r="R47" i="18" s="1"/>
  <c r="L47" i="18"/>
  <c r="K47" i="18"/>
  <c r="J47" i="18"/>
  <c r="I47" i="18"/>
  <c r="H47" i="18"/>
  <c r="G47" i="18"/>
  <c r="F47" i="18"/>
  <c r="C47" i="18"/>
  <c r="BY46" i="18"/>
  <c r="BX46" i="18"/>
  <c r="BW46" i="18"/>
  <c r="BV46" i="18"/>
  <c r="BU46" i="18"/>
  <c r="BT46" i="18"/>
  <c r="BS46" i="18"/>
  <c r="BR46" i="18"/>
  <c r="BQ46" i="18"/>
  <c r="BP46" i="18"/>
  <c r="BO46" i="18"/>
  <c r="BN46" i="18"/>
  <c r="BM46" i="18"/>
  <c r="BL46" i="18"/>
  <c r="BK46" i="18"/>
  <c r="BJ46" i="18"/>
  <c r="BI46" i="18"/>
  <c r="BH46" i="18"/>
  <c r="BG46" i="18"/>
  <c r="BF46" i="18" a="1"/>
  <c r="BF46" i="18" s="1"/>
  <c r="BE46" i="18" a="1"/>
  <c r="BE46" i="18" s="1"/>
  <c r="BD46" i="18"/>
  <c r="BC46" i="18" a="1"/>
  <c r="BC46" i="18" s="1"/>
  <c r="BB46" i="18"/>
  <c r="BA46" i="18" a="1"/>
  <c r="BA46" i="18" s="1"/>
  <c r="AZ46" i="18"/>
  <c r="AY46" i="18" a="1"/>
  <c r="AY46" i="18" s="1"/>
  <c r="AX46" i="18"/>
  <c r="AW46" i="18" a="1"/>
  <c r="AW46" i="18" s="1"/>
  <c r="AV46" i="18"/>
  <c r="AU46" i="18" a="1"/>
  <c r="AU46" i="18" s="1"/>
  <c r="AT46" i="18"/>
  <c r="AS46" i="18" a="1"/>
  <c r="AS46" i="18" s="1"/>
  <c r="AR46" i="18" a="1"/>
  <c r="AR46" i="18" s="1"/>
  <c r="AQ46" i="18"/>
  <c r="AP46" i="18"/>
  <c r="AO46" i="18" a="1"/>
  <c r="AO46" i="18" s="1"/>
  <c r="AN46" i="18" a="1"/>
  <c r="AN46" i="18" s="1"/>
  <c r="AM46" i="18" a="1"/>
  <c r="AM46" i="18" s="1"/>
  <c r="AL46" i="18" a="1"/>
  <c r="AL46" i="18" s="1"/>
  <c r="AK46" i="18"/>
  <c r="AJ46" i="18" a="1"/>
  <c r="AJ46" i="18" s="1"/>
  <c r="AI46" i="18" a="1"/>
  <c r="AI46" i="18" s="1"/>
  <c r="AH46" i="18"/>
  <c r="AG46" i="18" a="1"/>
  <c r="AG46" i="18" s="1"/>
  <c r="AF46" i="18"/>
  <c r="AE46" i="18" a="1"/>
  <c r="AE46" i="18" s="1"/>
  <c r="AD46" i="18" a="1"/>
  <c r="AD46" i="18" s="1"/>
  <c r="AC46" i="18" a="1"/>
  <c r="AC46" i="18" s="1"/>
  <c r="AB46" i="18"/>
  <c r="AA46" i="18" a="1"/>
  <c r="AA46" i="18" s="1"/>
  <c r="Z46" i="18"/>
  <c r="Y46" i="18" a="1"/>
  <c r="Y46" i="18" s="1"/>
  <c r="X46" i="18"/>
  <c r="W46" i="18"/>
  <c r="V46" i="18" a="1"/>
  <c r="V46" i="18" s="1"/>
  <c r="U46" i="18" a="1"/>
  <c r="U46" i="18" s="1"/>
  <c r="T46" i="18" a="1"/>
  <c r="T46" i="18" s="1"/>
  <c r="S46" i="18" a="1"/>
  <c r="S46" i="18" s="1"/>
  <c r="M46" i="18"/>
  <c r="N46" i="18" s="1"/>
  <c r="O46" i="18" s="1"/>
  <c r="P46" i="18" s="1"/>
  <c r="Q46" i="18" s="1"/>
  <c r="R46" i="18" s="1"/>
  <c r="L46" i="18"/>
  <c r="K46" i="18"/>
  <c r="J46" i="18"/>
  <c r="I46" i="18"/>
  <c r="H46" i="18"/>
  <c r="G46" i="18"/>
  <c r="F46" i="18"/>
  <c r="C46" i="18"/>
  <c r="BY45" i="18"/>
  <c r="BX45" i="18"/>
  <c r="BW45" i="18"/>
  <c r="BV45" i="18"/>
  <c r="BU45" i="18"/>
  <c r="BT45" i="18"/>
  <c r="BS45" i="18"/>
  <c r="BR45" i="18"/>
  <c r="BQ45" i="18"/>
  <c r="BP45" i="18"/>
  <c r="BO45" i="18"/>
  <c r="BN45" i="18"/>
  <c r="BM45" i="18"/>
  <c r="BL45" i="18"/>
  <c r="BK45" i="18"/>
  <c r="BJ45" i="18"/>
  <c r="BI45" i="18"/>
  <c r="BH45" i="18"/>
  <c r="BG45" i="18"/>
  <c r="BF45" i="18" a="1"/>
  <c r="BF45" i="18" s="1"/>
  <c r="BE45" i="18" a="1"/>
  <c r="BE45" i="18" s="1"/>
  <c r="BD45" i="18"/>
  <c r="BC45" i="18" a="1"/>
  <c r="BC45" i="18" s="1"/>
  <c r="BB45" i="18"/>
  <c r="BA45" i="18" a="1"/>
  <c r="BA45" i="18" s="1"/>
  <c r="AZ45" i="18"/>
  <c r="AY45" i="18" a="1"/>
  <c r="AY45" i="18" s="1"/>
  <c r="AX45" i="18"/>
  <c r="AW45" i="18" a="1"/>
  <c r="AW45" i="18" s="1"/>
  <c r="AV45" i="18"/>
  <c r="AU45" i="18" a="1"/>
  <c r="AU45" i="18" s="1"/>
  <c r="AT45" i="18"/>
  <c r="AS45" i="18" a="1"/>
  <c r="AS45" i="18" s="1"/>
  <c r="AR45" i="18" a="1"/>
  <c r="AR45" i="18" s="1"/>
  <c r="AQ45" i="18"/>
  <c r="AP45" i="18"/>
  <c r="AO45" i="18" a="1"/>
  <c r="AO45" i="18" s="1"/>
  <c r="AN45" i="18" a="1"/>
  <c r="AN45" i="18" s="1"/>
  <c r="AM45" i="18" a="1"/>
  <c r="AM45" i="18" s="1"/>
  <c r="AL45" i="18" a="1"/>
  <c r="AL45" i="18" s="1"/>
  <c r="AK45" i="18"/>
  <c r="AJ45" i="18" a="1"/>
  <c r="AJ45" i="18" s="1"/>
  <c r="AI45" i="18" a="1"/>
  <c r="AI45" i="18" s="1"/>
  <c r="AH45" i="18"/>
  <c r="AG45" i="18" a="1"/>
  <c r="AG45" i="18" s="1"/>
  <c r="AF45" i="18"/>
  <c r="AE45" i="18" a="1"/>
  <c r="AE45" i="18" s="1"/>
  <c r="AD45" i="18" a="1"/>
  <c r="AD45" i="18" s="1"/>
  <c r="AC45" i="18" a="1"/>
  <c r="AC45" i="18" s="1"/>
  <c r="AB45" i="18"/>
  <c r="AA45" i="18" a="1"/>
  <c r="AA45" i="18" s="1"/>
  <c r="Z45" i="18"/>
  <c r="Y45" i="18" a="1"/>
  <c r="Y45" i="18" s="1"/>
  <c r="X45" i="18"/>
  <c r="W45" i="18"/>
  <c r="V45" i="18" a="1"/>
  <c r="V45" i="18" s="1"/>
  <c r="U45" i="18" a="1"/>
  <c r="U45" i="18" s="1"/>
  <c r="T45" i="18" a="1"/>
  <c r="T45" i="18" s="1"/>
  <c r="S45" i="18" a="1"/>
  <c r="S45" i="18" s="1"/>
  <c r="M45" i="18"/>
  <c r="N45" i="18" s="1"/>
  <c r="O45" i="18" s="1"/>
  <c r="P45" i="18" s="1"/>
  <c r="Q45" i="18" s="1"/>
  <c r="R45" i="18" s="1"/>
  <c r="L45" i="18"/>
  <c r="K45" i="18"/>
  <c r="J45" i="18"/>
  <c r="I45" i="18"/>
  <c r="H45" i="18"/>
  <c r="G45" i="18"/>
  <c r="F45" i="18"/>
  <c r="C45" i="18"/>
  <c r="BY44" i="18"/>
  <c r="BX44" i="18"/>
  <c r="BW44" i="18"/>
  <c r="BV44" i="18"/>
  <c r="BU44" i="18"/>
  <c r="BT44" i="18"/>
  <c r="BS44" i="18"/>
  <c r="BR44" i="18"/>
  <c r="BQ44" i="18"/>
  <c r="BP44" i="18"/>
  <c r="BO44" i="18"/>
  <c r="BN44" i="18"/>
  <c r="BM44" i="18"/>
  <c r="BL44" i="18"/>
  <c r="BK44" i="18"/>
  <c r="BJ44" i="18"/>
  <c r="BI44" i="18"/>
  <c r="BH44" i="18"/>
  <c r="BG44" i="18"/>
  <c r="BF44" i="18" a="1"/>
  <c r="BF44" i="18" s="1"/>
  <c r="BE44" i="18" a="1"/>
  <c r="BE44" i="18" s="1"/>
  <c r="BD44" i="18"/>
  <c r="BC44" i="18" a="1"/>
  <c r="BC44" i="18" s="1"/>
  <c r="BB44" i="18"/>
  <c r="BA44" i="18" a="1"/>
  <c r="BA44" i="18" s="1"/>
  <c r="AZ44" i="18"/>
  <c r="AY44" i="18" a="1"/>
  <c r="AY44" i="18" s="1"/>
  <c r="AX44" i="18"/>
  <c r="AW44" i="18" a="1"/>
  <c r="AW44" i="18" s="1"/>
  <c r="AV44" i="18"/>
  <c r="AU44" i="18" a="1"/>
  <c r="AU44" i="18" s="1"/>
  <c r="AT44" i="18"/>
  <c r="AS44" i="18" a="1"/>
  <c r="AS44" i="18" s="1"/>
  <c r="AR44" i="18" a="1"/>
  <c r="AR44" i="18" s="1"/>
  <c r="AQ44" i="18"/>
  <c r="AP44" i="18"/>
  <c r="AO44" i="18" a="1"/>
  <c r="AO44" i="18" s="1"/>
  <c r="AN44" i="18" a="1"/>
  <c r="AN44" i="18" s="1"/>
  <c r="AM44" i="18" a="1"/>
  <c r="AM44" i="18" s="1"/>
  <c r="AL44" i="18" a="1"/>
  <c r="AL44" i="18" s="1"/>
  <c r="AK44" i="18"/>
  <c r="AJ44" i="18" a="1"/>
  <c r="AJ44" i="18" s="1"/>
  <c r="AI44" i="18" a="1"/>
  <c r="AI44" i="18" s="1"/>
  <c r="AH44" i="18"/>
  <c r="AG44" i="18" a="1"/>
  <c r="AG44" i="18" s="1"/>
  <c r="AF44" i="18"/>
  <c r="AE44" i="18" a="1"/>
  <c r="AE44" i="18" s="1"/>
  <c r="AD44" i="18" a="1"/>
  <c r="AD44" i="18" s="1"/>
  <c r="AC44" i="18" a="1"/>
  <c r="AC44" i="18" s="1"/>
  <c r="AB44" i="18"/>
  <c r="AA44" i="18" a="1"/>
  <c r="AA44" i="18" s="1"/>
  <c r="Z44" i="18"/>
  <c r="Y44" i="18" a="1"/>
  <c r="Y44" i="18" s="1"/>
  <c r="X44" i="18"/>
  <c r="W44" i="18"/>
  <c r="V44" i="18" a="1"/>
  <c r="V44" i="18" s="1"/>
  <c r="U44" i="18" a="1"/>
  <c r="U44" i="18" s="1"/>
  <c r="T44" i="18" a="1"/>
  <c r="T44" i="18" s="1"/>
  <c r="S44" i="18" a="1"/>
  <c r="S44" i="18" s="1"/>
  <c r="M44" i="18"/>
  <c r="N44" i="18" s="1"/>
  <c r="O44" i="18" s="1"/>
  <c r="P44" i="18" s="1"/>
  <c r="Q44" i="18" s="1"/>
  <c r="R44" i="18" s="1"/>
  <c r="L44" i="18"/>
  <c r="K44" i="18"/>
  <c r="J44" i="18"/>
  <c r="I44" i="18"/>
  <c r="H44" i="18"/>
  <c r="G44" i="18"/>
  <c r="F44" i="18"/>
  <c r="C44" i="18"/>
  <c r="BY43" i="18"/>
  <c r="BX43" i="18"/>
  <c r="BW43" i="18"/>
  <c r="BV43" i="18"/>
  <c r="BU43" i="18"/>
  <c r="BT43" i="18"/>
  <c r="BS43" i="18"/>
  <c r="BR43" i="18"/>
  <c r="BQ43" i="18"/>
  <c r="BP43" i="18"/>
  <c r="BO43" i="18"/>
  <c r="BN43" i="18"/>
  <c r="BM43" i="18"/>
  <c r="BL43" i="18"/>
  <c r="BK43" i="18"/>
  <c r="BJ43" i="18"/>
  <c r="BI43" i="18"/>
  <c r="BH43" i="18"/>
  <c r="BG43" i="18"/>
  <c r="BF43" i="18" a="1"/>
  <c r="BF43" i="18" s="1"/>
  <c r="BE43" i="18" a="1"/>
  <c r="BE43" i="18" s="1"/>
  <c r="BD43" i="18"/>
  <c r="BC43" i="18" a="1"/>
  <c r="BC43" i="18" s="1"/>
  <c r="BB43" i="18"/>
  <c r="BA43" i="18" a="1"/>
  <c r="BA43" i="18" s="1"/>
  <c r="AZ43" i="18"/>
  <c r="AY43" i="18" a="1"/>
  <c r="AY43" i="18" s="1"/>
  <c r="AX43" i="18"/>
  <c r="AW43" i="18" a="1"/>
  <c r="AW43" i="18" s="1"/>
  <c r="AV43" i="18"/>
  <c r="AU43" i="18" a="1"/>
  <c r="AU43" i="18" s="1"/>
  <c r="AT43" i="18"/>
  <c r="AS43" i="18" a="1"/>
  <c r="AS43" i="18" s="1"/>
  <c r="AR43" i="18" a="1"/>
  <c r="AR43" i="18" s="1"/>
  <c r="AQ43" i="18"/>
  <c r="AP43" i="18"/>
  <c r="AO43" i="18" a="1"/>
  <c r="AO43" i="18" s="1"/>
  <c r="AN43" i="18" a="1"/>
  <c r="AN43" i="18" s="1"/>
  <c r="AM43" i="18" a="1"/>
  <c r="AM43" i="18" s="1"/>
  <c r="AL43" i="18" a="1"/>
  <c r="AL43" i="18" s="1"/>
  <c r="AK43" i="18"/>
  <c r="AJ43" i="18" a="1"/>
  <c r="AJ43" i="18" s="1"/>
  <c r="AI43" i="18" a="1"/>
  <c r="AI43" i="18" s="1"/>
  <c r="AH43" i="18"/>
  <c r="AG43" i="18" a="1"/>
  <c r="AG43" i="18" s="1"/>
  <c r="AF43" i="18"/>
  <c r="AE43" i="18" a="1"/>
  <c r="AE43" i="18" s="1"/>
  <c r="AD43" i="18" a="1"/>
  <c r="AD43" i="18" s="1"/>
  <c r="AC43" i="18" a="1"/>
  <c r="AC43" i="18" s="1"/>
  <c r="AB43" i="18"/>
  <c r="AA43" i="18" a="1"/>
  <c r="AA43" i="18" s="1"/>
  <c r="Z43" i="18"/>
  <c r="Y43" i="18" a="1"/>
  <c r="Y43" i="18" s="1"/>
  <c r="X43" i="18"/>
  <c r="W43" i="18"/>
  <c r="V43" i="18" a="1"/>
  <c r="V43" i="18" s="1"/>
  <c r="U43" i="18" a="1"/>
  <c r="U43" i="18" s="1"/>
  <c r="T43" i="18" a="1"/>
  <c r="T43" i="18" s="1"/>
  <c r="S43" i="18" a="1"/>
  <c r="S43" i="18" s="1"/>
  <c r="M43" i="18"/>
  <c r="N43" i="18" s="1"/>
  <c r="O43" i="18" s="1"/>
  <c r="P43" i="18" s="1"/>
  <c r="Q43" i="18" s="1"/>
  <c r="R43" i="18" s="1"/>
  <c r="L43" i="18"/>
  <c r="K43" i="18"/>
  <c r="J43" i="18"/>
  <c r="I43" i="18"/>
  <c r="H43" i="18"/>
  <c r="G43" i="18"/>
  <c r="F43" i="18"/>
  <c r="C43" i="18"/>
  <c r="BY42" i="18"/>
  <c r="BX42" i="18"/>
  <c r="BW42" i="18"/>
  <c r="BV42" i="18"/>
  <c r="BU42" i="18"/>
  <c r="BT42" i="18"/>
  <c r="BS42" i="18"/>
  <c r="BR42" i="18"/>
  <c r="BQ42" i="18"/>
  <c r="BP42" i="18"/>
  <c r="BO42" i="18"/>
  <c r="BN42" i="18"/>
  <c r="BM42" i="18"/>
  <c r="BL42" i="18"/>
  <c r="BK42" i="18"/>
  <c r="BJ42" i="18"/>
  <c r="BI42" i="18"/>
  <c r="BH42" i="18"/>
  <c r="BG42" i="18"/>
  <c r="BF42" i="18" a="1"/>
  <c r="BF42" i="18" s="1"/>
  <c r="BE42" i="18" a="1"/>
  <c r="BE42" i="18" s="1"/>
  <c r="BD42" i="18"/>
  <c r="BC42" i="18" a="1"/>
  <c r="BC42" i="18" s="1"/>
  <c r="BB42" i="18"/>
  <c r="BA42" i="18" a="1"/>
  <c r="BA42" i="18" s="1"/>
  <c r="AZ42" i="18"/>
  <c r="AY42" i="18" a="1"/>
  <c r="AY42" i="18" s="1"/>
  <c r="AX42" i="18"/>
  <c r="AW42" i="18" a="1"/>
  <c r="AW42" i="18" s="1"/>
  <c r="AV42" i="18"/>
  <c r="AU42" i="18" a="1"/>
  <c r="AU42" i="18" s="1"/>
  <c r="AT42" i="18"/>
  <c r="AS42" i="18" a="1"/>
  <c r="AS42" i="18" s="1"/>
  <c r="AR42" i="18" a="1"/>
  <c r="AR42" i="18" s="1"/>
  <c r="AQ42" i="18"/>
  <c r="AP42" i="18"/>
  <c r="AO42" i="18" a="1"/>
  <c r="AO42" i="18" s="1"/>
  <c r="AN42" i="18" a="1"/>
  <c r="AN42" i="18" s="1"/>
  <c r="AM42" i="18" a="1"/>
  <c r="AM42" i="18" s="1"/>
  <c r="AL42" i="18" a="1"/>
  <c r="AL42" i="18" s="1"/>
  <c r="AK42" i="18"/>
  <c r="AJ42" i="18" a="1"/>
  <c r="AJ42" i="18" s="1"/>
  <c r="AI42" i="18" a="1"/>
  <c r="AI42" i="18" s="1"/>
  <c r="AH42" i="18"/>
  <c r="AG42" i="18" a="1"/>
  <c r="AG42" i="18" s="1"/>
  <c r="AF42" i="18"/>
  <c r="AE42" i="18" a="1"/>
  <c r="AE42" i="18" s="1"/>
  <c r="AD42" i="18" a="1"/>
  <c r="AD42" i="18" s="1"/>
  <c r="AC42" i="18" a="1"/>
  <c r="AC42" i="18" s="1"/>
  <c r="AB42" i="18"/>
  <c r="AA42" i="18" a="1"/>
  <c r="AA42" i="18" s="1"/>
  <c r="Z42" i="18"/>
  <c r="Y42" i="18" a="1"/>
  <c r="Y42" i="18" s="1"/>
  <c r="X42" i="18"/>
  <c r="W42" i="18"/>
  <c r="V42" i="18" a="1"/>
  <c r="V42" i="18" s="1"/>
  <c r="U42" i="18" a="1"/>
  <c r="U42" i="18" s="1"/>
  <c r="T42" i="18" a="1"/>
  <c r="T42" i="18" s="1"/>
  <c r="S42" i="18" a="1"/>
  <c r="S42" i="18" s="1"/>
  <c r="M42" i="18"/>
  <c r="N42" i="18" s="1"/>
  <c r="O42" i="18" s="1"/>
  <c r="P42" i="18" s="1"/>
  <c r="Q42" i="18" s="1"/>
  <c r="R42" i="18" s="1"/>
  <c r="L42" i="18"/>
  <c r="K42" i="18"/>
  <c r="J42" i="18"/>
  <c r="I42" i="18"/>
  <c r="H42" i="18"/>
  <c r="G42" i="18"/>
  <c r="F42" i="18"/>
  <c r="C42" i="18"/>
  <c r="BY41" i="18"/>
  <c r="BX41" i="18"/>
  <c r="BW41" i="18"/>
  <c r="BV41" i="18"/>
  <c r="BU41" i="18"/>
  <c r="BT41" i="18"/>
  <c r="BS41" i="18"/>
  <c r="BR41" i="18"/>
  <c r="BQ41" i="18"/>
  <c r="BP41" i="18"/>
  <c r="BO41" i="18"/>
  <c r="BN41" i="18"/>
  <c r="BM41" i="18"/>
  <c r="BL41" i="18"/>
  <c r="BK41" i="18"/>
  <c r="BJ41" i="18"/>
  <c r="BI41" i="18"/>
  <c r="BH41" i="18"/>
  <c r="BG41" i="18"/>
  <c r="BF41" i="18" a="1"/>
  <c r="BF41" i="18" s="1"/>
  <c r="BE41" i="18" a="1"/>
  <c r="BE41" i="18" s="1"/>
  <c r="BD41" i="18"/>
  <c r="BC41" i="18" a="1"/>
  <c r="BC41" i="18" s="1"/>
  <c r="BB41" i="18"/>
  <c r="BA41" i="18" a="1"/>
  <c r="BA41" i="18" s="1"/>
  <c r="AZ41" i="18"/>
  <c r="AY41" i="18" a="1"/>
  <c r="AY41" i="18" s="1"/>
  <c r="AX41" i="18"/>
  <c r="AW41" i="18" a="1"/>
  <c r="AW41" i="18" s="1"/>
  <c r="AV41" i="18"/>
  <c r="AU41" i="18" a="1"/>
  <c r="AU41" i="18" s="1"/>
  <c r="AT41" i="18"/>
  <c r="AS41" i="18" a="1"/>
  <c r="AS41" i="18" s="1"/>
  <c r="AR41" i="18" a="1"/>
  <c r="AR41" i="18" s="1"/>
  <c r="AQ41" i="18"/>
  <c r="AP41" i="18"/>
  <c r="AO41" i="18" a="1"/>
  <c r="AO41" i="18" s="1"/>
  <c r="AN41" i="18" a="1"/>
  <c r="AN41" i="18" s="1"/>
  <c r="AM41" i="18" a="1"/>
  <c r="AM41" i="18" s="1"/>
  <c r="AL41" i="18" a="1"/>
  <c r="AL41" i="18" s="1"/>
  <c r="AK41" i="18"/>
  <c r="AJ41" i="18" a="1"/>
  <c r="AJ41" i="18" s="1"/>
  <c r="AI41" i="18" a="1"/>
  <c r="AI41" i="18" s="1"/>
  <c r="AH41" i="18"/>
  <c r="AG41" i="18" a="1"/>
  <c r="AG41" i="18" s="1"/>
  <c r="AF41" i="18"/>
  <c r="AE41" i="18" a="1"/>
  <c r="AE41" i="18" s="1"/>
  <c r="AD41" i="18" a="1"/>
  <c r="AD41" i="18" s="1"/>
  <c r="AC41" i="18" a="1"/>
  <c r="AC41" i="18" s="1"/>
  <c r="AB41" i="18"/>
  <c r="AA41" i="18" a="1"/>
  <c r="AA41" i="18" s="1"/>
  <c r="Z41" i="18"/>
  <c r="Y41" i="18" a="1"/>
  <c r="Y41" i="18" s="1"/>
  <c r="X41" i="18"/>
  <c r="W41" i="18"/>
  <c r="V41" i="18" a="1"/>
  <c r="V41" i="18" s="1"/>
  <c r="U41" i="18" a="1"/>
  <c r="U41" i="18" s="1"/>
  <c r="T41" i="18" a="1"/>
  <c r="T41" i="18" s="1"/>
  <c r="S41" i="18" a="1"/>
  <c r="S41" i="18" s="1"/>
  <c r="M41" i="18"/>
  <c r="N41" i="18" s="1"/>
  <c r="O41" i="18" s="1"/>
  <c r="P41" i="18" s="1"/>
  <c r="Q41" i="18" s="1"/>
  <c r="R41" i="18" s="1"/>
  <c r="L41" i="18"/>
  <c r="K41" i="18"/>
  <c r="J41" i="18"/>
  <c r="I41" i="18"/>
  <c r="H41" i="18"/>
  <c r="G41" i="18"/>
  <c r="F41" i="18"/>
  <c r="C41" i="18"/>
  <c r="BY40" i="18"/>
  <c r="BX40" i="18"/>
  <c r="BW40" i="18"/>
  <c r="BV40" i="18"/>
  <c r="BU40" i="18"/>
  <c r="BT40" i="18"/>
  <c r="BS40" i="18"/>
  <c r="BR40" i="18"/>
  <c r="BQ40" i="18"/>
  <c r="BP40" i="18"/>
  <c r="BO40" i="18"/>
  <c r="BN40" i="18"/>
  <c r="BM40" i="18"/>
  <c r="BL40" i="18"/>
  <c r="BK40" i="18"/>
  <c r="BJ40" i="18"/>
  <c r="BI40" i="18"/>
  <c r="BH40" i="18"/>
  <c r="BG40" i="18"/>
  <c r="BF40" i="18" a="1"/>
  <c r="BF40" i="18" s="1"/>
  <c r="BE40" i="18" a="1"/>
  <c r="BE40" i="18" s="1"/>
  <c r="BD40" i="18"/>
  <c r="BC40" i="18" a="1"/>
  <c r="BC40" i="18" s="1"/>
  <c r="BB40" i="18"/>
  <c r="BA40" i="18" a="1"/>
  <c r="BA40" i="18" s="1"/>
  <c r="AZ40" i="18"/>
  <c r="AY40" i="18" a="1"/>
  <c r="AY40" i="18" s="1"/>
  <c r="AX40" i="18"/>
  <c r="AW40" i="18" a="1"/>
  <c r="AW40" i="18" s="1"/>
  <c r="AV40" i="18"/>
  <c r="AU40" i="18" a="1"/>
  <c r="AU40" i="18" s="1"/>
  <c r="AT40" i="18"/>
  <c r="AS40" i="18" a="1"/>
  <c r="AS40" i="18" s="1"/>
  <c r="AR40" i="18" a="1"/>
  <c r="AR40" i="18" s="1"/>
  <c r="AQ40" i="18"/>
  <c r="AP40" i="18"/>
  <c r="AO40" i="18" a="1"/>
  <c r="AO40" i="18" s="1"/>
  <c r="AN40" i="18" a="1"/>
  <c r="AN40" i="18" s="1"/>
  <c r="AM40" i="18" a="1"/>
  <c r="AM40" i="18" s="1"/>
  <c r="AL40" i="18" a="1"/>
  <c r="AL40" i="18" s="1"/>
  <c r="AK40" i="18"/>
  <c r="AJ40" i="18" a="1"/>
  <c r="AJ40" i="18" s="1"/>
  <c r="AI40" i="18" a="1"/>
  <c r="AI40" i="18" s="1"/>
  <c r="AH40" i="18"/>
  <c r="AG40" i="18" a="1"/>
  <c r="AG40" i="18" s="1"/>
  <c r="AF40" i="18"/>
  <c r="AE40" i="18" a="1"/>
  <c r="AE40" i="18" s="1"/>
  <c r="AD40" i="18" a="1"/>
  <c r="AD40" i="18" s="1"/>
  <c r="AC40" i="18" a="1"/>
  <c r="AC40" i="18" s="1"/>
  <c r="AB40" i="18"/>
  <c r="AA40" i="18" a="1"/>
  <c r="AA40" i="18" s="1"/>
  <c r="Z40" i="18"/>
  <c r="Y40" i="18" a="1"/>
  <c r="Y40" i="18" s="1"/>
  <c r="X40" i="18"/>
  <c r="W40" i="18"/>
  <c r="V40" i="18" a="1"/>
  <c r="V40" i="18" s="1"/>
  <c r="U40" i="18" a="1"/>
  <c r="U40" i="18" s="1"/>
  <c r="T40" i="18" a="1"/>
  <c r="T40" i="18" s="1"/>
  <c r="S40" i="18" a="1"/>
  <c r="S40" i="18" s="1"/>
  <c r="M40" i="18"/>
  <c r="N40" i="18" s="1"/>
  <c r="O40" i="18" s="1"/>
  <c r="P40" i="18" s="1"/>
  <c r="Q40" i="18" s="1"/>
  <c r="R40" i="18" s="1"/>
  <c r="L40" i="18"/>
  <c r="K40" i="18"/>
  <c r="J40" i="18"/>
  <c r="I40" i="18"/>
  <c r="H40" i="18"/>
  <c r="G40" i="18"/>
  <c r="F40" i="18"/>
  <c r="C40" i="18"/>
  <c r="BY39" i="18"/>
  <c r="BX39" i="18"/>
  <c r="BW39" i="18"/>
  <c r="BV39" i="18"/>
  <c r="BU39" i="18"/>
  <c r="BT39" i="18"/>
  <c r="BS39" i="18"/>
  <c r="BR39" i="18"/>
  <c r="BQ39" i="18"/>
  <c r="BP39" i="18"/>
  <c r="BO39" i="18"/>
  <c r="BN39" i="18"/>
  <c r="BM39" i="18"/>
  <c r="BL39" i="18"/>
  <c r="BK39" i="18"/>
  <c r="BJ39" i="18"/>
  <c r="BI39" i="18"/>
  <c r="BH39" i="18"/>
  <c r="BG39" i="18"/>
  <c r="BF39" i="18" a="1"/>
  <c r="BF39" i="18" s="1"/>
  <c r="BE39" i="18" a="1"/>
  <c r="BE39" i="18" s="1"/>
  <c r="BD39" i="18"/>
  <c r="BC39" i="18" a="1"/>
  <c r="BC39" i="18" s="1"/>
  <c r="BB39" i="18"/>
  <c r="BA39" i="18" a="1"/>
  <c r="BA39" i="18" s="1"/>
  <c r="AZ39" i="18"/>
  <c r="AY39" i="18" a="1"/>
  <c r="AY39" i="18" s="1"/>
  <c r="AX39" i="18"/>
  <c r="AW39" i="18" a="1"/>
  <c r="AW39" i="18" s="1"/>
  <c r="AV39" i="18"/>
  <c r="AU39" i="18" a="1"/>
  <c r="AU39" i="18" s="1"/>
  <c r="AT39" i="18"/>
  <c r="AS39" i="18" a="1"/>
  <c r="AS39" i="18" s="1"/>
  <c r="AR39" i="18" a="1"/>
  <c r="AR39" i="18" s="1"/>
  <c r="AQ39" i="18"/>
  <c r="AP39" i="18"/>
  <c r="AO39" i="18" a="1"/>
  <c r="AO39" i="18" s="1"/>
  <c r="AN39" i="18" a="1"/>
  <c r="AN39" i="18" s="1"/>
  <c r="AM39" i="18" a="1"/>
  <c r="AM39" i="18" s="1"/>
  <c r="AL39" i="18" a="1"/>
  <c r="AL39" i="18" s="1"/>
  <c r="AK39" i="18"/>
  <c r="AJ39" i="18" a="1"/>
  <c r="AJ39" i="18" s="1"/>
  <c r="AI39" i="18" a="1"/>
  <c r="AI39" i="18" s="1"/>
  <c r="AH39" i="18"/>
  <c r="AG39" i="18" a="1"/>
  <c r="AG39" i="18" s="1"/>
  <c r="AF39" i="18"/>
  <c r="AE39" i="18" a="1"/>
  <c r="AE39" i="18" s="1"/>
  <c r="AD39" i="18" a="1"/>
  <c r="AD39" i="18" s="1"/>
  <c r="AC39" i="18" a="1"/>
  <c r="AC39" i="18" s="1"/>
  <c r="AB39" i="18"/>
  <c r="AA39" i="18" a="1"/>
  <c r="AA39" i="18" s="1"/>
  <c r="Z39" i="18"/>
  <c r="Y39" i="18" a="1"/>
  <c r="Y39" i="18" s="1"/>
  <c r="X39" i="18"/>
  <c r="W39" i="18"/>
  <c r="V39" i="18" a="1"/>
  <c r="V39" i="18" s="1"/>
  <c r="U39" i="18" a="1"/>
  <c r="U39" i="18" s="1"/>
  <c r="T39" i="18" a="1"/>
  <c r="T39" i="18" s="1"/>
  <c r="S39" i="18" a="1"/>
  <c r="S39" i="18" s="1"/>
  <c r="M39" i="18"/>
  <c r="N39" i="18" s="1"/>
  <c r="O39" i="18" s="1"/>
  <c r="P39" i="18" s="1"/>
  <c r="Q39" i="18" s="1"/>
  <c r="R39" i="18" s="1"/>
  <c r="L39" i="18"/>
  <c r="K39" i="18"/>
  <c r="J39" i="18"/>
  <c r="I39" i="18"/>
  <c r="H39" i="18"/>
  <c r="G39" i="18"/>
  <c r="F39" i="18"/>
  <c r="C39" i="18"/>
  <c r="BY38" i="18"/>
  <c r="BX38" i="18"/>
  <c r="BW38" i="18"/>
  <c r="BV38" i="18"/>
  <c r="BU38" i="18"/>
  <c r="BT38" i="18"/>
  <c r="BS38" i="18"/>
  <c r="BR38" i="18"/>
  <c r="BQ38" i="18"/>
  <c r="BP38" i="18"/>
  <c r="BO38" i="18"/>
  <c r="BN38" i="18"/>
  <c r="BM38" i="18"/>
  <c r="BL38" i="18"/>
  <c r="BK38" i="18"/>
  <c r="BJ38" i="18"/>
  <c r="BI38" i="18"/>
  <c r="BH38" i="18"/>
  <c r="BG38" i="18"/>
  <c r="BF38" i="18" a="1"/>
  <c r="BF38" i="18" s="1"/>
  <c r="BE38" i="18" a="1"/>
  <c r="BE38" i="18" s="1"/>
  <c r="BD38" i="18"/>
  <c r="BC38" i="18" a="1"/>
  <c r="BC38" i="18" s="1"/>
  <c r="BB38" i="18"/>
  <c r="BA38" i="18" a="1"/>
  <c r="BA38" i="18" s="1"/>
  <c r="AZ38" i="18"/>
  <c r="AY38" i="18" a="1"/>
  <c r="AY38" i="18" s="1"/>
  <c r="AX38" i="18"/>
  <c r="AW38" i="18" a="1"/>
  <c r="AW38" i="18" s="1"/>
  <c r="AV38" i="18"/>
  <c r="AU38" i="18" a="1"/>
  <c r="AU38" i="18" s="1"/>
  <c r="AT38" i="18"/>
  <c r="AS38" i="18" a="1"/>
  <c r="AS38" i="18" s="1"/>
  <c r="AR38" i="18" a="1"/>
  <c r="AR38" i="18" s="1"/>
  <c r="AQ38" i="18"/>
  <c r="AP38" i="18"/>
  <c r="AO38" i="18" a="1"/>
  <c r="AO38" i="18" s="1"/>
  <c r="AN38" i="18" a="1"/>
  <c r="AN38" i="18" s="1"/>
  <c r="AM38" i="18" a="1"/>
  <c r="AM38" i="18" s="1"/>
  <c r="AL38" i="18" a="1"/>
  <c r="AL38" i="18" s="1"/>
  <c r="AK38" i="18"/>
  <c r="AJ38" i="18" a="1"/>
  <c r="AJ38" i="18" s="1"/>
  <c r="AI38" i="18" a="1"/>
  <c r="AI38" i="18" s="1"/>
  <c r="AH38" i="18"/>
  <c r="AG38" i="18" a="1"/>
  <c r="AG38" i="18" s="1"/>
  <c r="AF38" i="18"/>
  <c r="AE38" i="18" a="1"/>
  <c r="AE38" i="18" s="1"/>
  <c r="AD38" i="18" a="1"/>
  <c r="AD38" i="18" s="1"/>
  <c r="AC38" i="18" a="1"/>
  <c r="AC38" i="18" s="1"/>
  <c r="AB38" i="18"/>
  <c r="AA38" i="18" a="1"/>
  <c r="AA38" i="18" s="1"/>
  <c r="Z38" i="18"/>
  <c r="Y38" i="18" a="1"/>
  <c r="Y38" i="18" s="1"/>
  <c r="X38" i="18"/>
  <c r="W38" i="18"/>
  <c r="V38" i="18" a="1"/>
  <c r="V38" i="18" s="1"/>
  <c r="U38" i="18" a="1"/>
  <c r="U38" i="18" s="1"/>
  <c r="T38" i="18" a="1"/>
  <c r="T38" i="18" s="1"/>
  <c r="S38" i="18" a="1"/>
  <c r="S38" i="18" s="1"/>
  <c r="M38" i="18"/>
  <c r="N38" i="18" s="1"/>
  <c r="O38" i="18" s="1"/>
  <c r="P38" i="18" s="1"/>
  <c r="Q38" i="18" s="1"/>
  <c r="R38" i="18" s="1"/>
  <c r="L38" i="18"/>
  <c r="K38" i="18"/>
  <c r="J38" i="18"/>
  <c r="I38" i="18"/>
  <c r="H38" i="18"/>
  <c r="G38" i="18"/>
  <c r="F38" i="18"/>
  <c r="C38" i="18"/>
  <c r="BY37" i="18"/>
  <c r="BX37" i="18"/>
  <c r="BW37" i="18"/>
  <c r="BV37" i="18"/>
  <c r="BU37" i="18"/>
  <c r="BT37" i="18"/>
  <c r="BS37" i="18"/>
  <c r="BR37" i="18"/>
  <c r="BQ37" i="18"/>
  <c r="BP37" i="18"/>
  <c r="BO37" i="18"/>
  <c r="BN37" i="18"/>
  <c r="BM37" i="18"/>
  <c r="BL37" i="18"/>
  <c r="BK37" i="18"/>
  <c r="BJ37" i="18"/>
  <c r="BI37" i="18"/>
  <c r="BH37" i="18"/>
  <c r="BG37" i="18"/>
  <c r="BF37" i="18" a="1"/>
  <c r="BF37" i="18" s="1"/>
  <c r="BE37" i="18" a="1"/>
  <c r="BE37" i="18" s="1"/>
  <c r="BD37" i="18"/>
  <c r="BC37" i="18" a="1"/>
  <c r="BC37" i="18" s="1"/>
  <c r="BB37" i="18"/>
  <c r="BA37" i="18" a="1"/>
  <c r="BA37" i="18" s="1"/>
  <c r="AZ37" i="18"/>
  <c r="AY37" i="18" a="1"/>
  <c r="AY37" i="18" s="1"/>
  <c r="AX37" i="18"/>
  <c r="AW37" i="18" a="1"/>
  <c r="AW37" i="18" s="1"/>
  <c r="AV37" i="18"/>
  <c r="AU37" i="18" a="1"/>
  <c r="AU37" i="18" s="1"/>
  <c r="AT37" i="18"/>
  <c r="AS37" i="18" a="1"/>
  <c r="AS37" i="18" s="1"/>
  <c r="AR37" i="18" a="1"/>
  <c r="AR37" i="18" s="1"/>
  <c r="AQ37" i="18"/>
  <c r="AP37" i="18"/>
  <c r="AO37" i="18" a="1"/>
  <c r="AO37" i="18" s="1"/>
  <c r="AN37" i="18" a="1"/>
  <c r="AN37" i="18" s="1"/>
  <c r="AM37" i="18" a="1"/>
  <c r="AM37" i="18" s="1"/>
  <c r="AL37" i="18" a="1"/>
  <c r="AL37" i="18" s="1"/>
  <c r="AK37" i="18"/>
  <c r="AJ37" i="18" a="1"/>
  <c r="AJ37" i="18" s="1"/>
  <c r="AI37" i="18" a="1"/>
  <c r="AI37" i="18" s="1"/>
  <c r="AH37" i="18"/>
  <c r="AG37" i="18" a="1"/>
  <c r="AG37" i="18" s="1"/>
  <c r="AF37" i="18"/>
  <c r="AE37" i="18" a="1"/>
  <c r="AE37" i="18" s="1"/>
  <c r="AD37" i="18" a="1"/>
  <c r="AD37" i="18" s="1"/>
  <c r="AC37" i="18" a="1"/>
  <c r="AC37" i="18" s="1"/>
  <c r="AB37" i="18"/>
  <c r="AA37" i="18" a="1"/>
  <c r="AA37" i="18" s="1"/>
  <c r="Z37" i="18"/>
  <c r="Y37" i="18" a="1"/>
  <c r="Y37" i="18" s="1"/>
  <c r="X37" i="18"/>
  <c r="W37" i="18"/>
  <c r="V37" i="18" a="1"/>
  <c r="V37" i="18" s="1"/>
  <c r="U37" i="18" a="1"/>
  <c r="U37" i="18" s="1"/>
  <c r="T37" i="18" a="1"/>
  <c r="T37" i="18" s="1"/>
  <c r="S37" i="18" a="1"/>
  <c r="S37" i="18" s="1"/>
  <c r="M37" i="18"/>
  <c r="N37" i="18" s="1"/>
  <c r="O37" i="18" s="1"/>
  <c r="P37" i="18" s="1"/>
  <c r="Q37" i="18" s="1"/>
  <c r="R37" i="18" s="1"/>
  <c r="L37" i="18"/>
  <c r="K37" i="18"/>
  <c r="J37" i="18"/>
  <c r="I37" i="18"/>
  <c r="H37" i="18"/>
  <c r="G37" i="18"/>
  <c r="F37" i="18"/>
  <c r="C37" i="18"/>
  <c r="M36" i="18"/>
  <c r="N36" i="18" s="1"/>
  <c r="O36" i="18" s="1"/>
  <c r="P36" i="18" s="1"/>
  <c r="Q36" i="18" s="1"/>
  <c r="R36" i="18" s="1"/>
  <c r="C36" i="18"/>
  <c r="M35" i="18"/>
  <c r="N35" i="18" s="1"/>
  <c r="O35" i="18" s="1"/>
  <c r="P35" i="18" s="1"/>
  <c r="Q35" i="18" s="1"/>
  <c r="R35" i="18" s="1"/>
  <c r="C35" i="18"/>
  <c r="M34" i="18"/>
  <c r="N34" i="18" s="1"/>
  <c r="O34" i="18" s="1"/>
  <c r="P34" i="18" s="1"/>
  <c r="Q34" i="18" s="1"/>
  <c r="R34" i="18" s="1"/>
  <c r="C34" i="18"/>
  <c r="M33" i="18"/>
  <c r="N33" i="18" s="1"/>
  <c r="O33" i="18" s="1"/>
  <c r="P33" i="18" s="1"/>
  <c r="Q33" i="18" s="1"/>
  <c r="R33" i="18" s="1"/>
  <c r="AI33" i="18" s="1" a="1"/>
  <c r="AI33" i="18" s="1"/>
  <c r="C33" i="18"/>
  <c r="M32" i="18"/>
  <c r="N32" i="18" s="1"/>
  <c r="O32" i="18" s="1"/>
  <c r="P32" i="18" s="1"/>
  <c r="Q32" i="18" s="1"/>
  <c r="R32" i="18" s="1"/>
  <c r="C32" i="18"/>
  <c r="M31" i="18"/>
  <c r="N31" i="18" s="1"/>
  <c r="O31" i="18" s="1"/>
  <c r="P31" i="18" s="1"/>
  <c r="Q31" i="18" s="1"/>
  <c r="R31" i="18" s="1"/>
  <c r="C31" i="18"/>
  <c r="M30" i="18"/>
  <c r="N30" i="18" s="1"/>
  <c r="O30" i="18" s="1"/>
  <c r="P30" i="18" s="1"/>
  <c r="Q30" i="18" s="1"/>
  <c r="R30" i="18" s="1"/>
  <c r="C30" i="18"/>
  <c r="M29" i="18"/>
  <c r="N29" i="18" s="1"/>
  <c r="O29" i="18" s="1"/>
  <c r="P29" i="18" s="1"/>
  <c r="Q29" i="18" s="1"/>
  <c r="R29" i="18" s="1"/>
  <c r="C29" i="18"/>
  <c r="M28" i="18"/>
  <c r="N28" i="18" s="1"/>
  <c r="O28" i="18" s="1"/>
  <c r="P28" i="18" s="1"/>
  <c r="Q28" i="18" s="1"/>
  <c r="R28" i="18" s="1"/>
  <c r="C28" i="18"/>
  <c r="M27" i="18"/>
  <c r="N27" i="18" s="1"/>
  <c r="O27" i="18" s="1"/>
  <c r="P27" i="18" s="1"/>
  <c r="Q27" i="18" s="1"/>
  <c r="R27" i="18" s="1"/>
  <c r="C27" i="18"/>
  <c r="M26" i="18"/>
  <c r="N26" i="18" s="1"/>
  <c r="O26" i="18" s="1"/>
  <c r="P26" i="18" s="1"/>
  <c r="Q26" i="18" s="1"/>
  <c r="R26" i="18" s="1"/>
  <c r="C26" i="18"/>
  <c r="M25" i="18"/>
  <c r="N25" i="18" s="1"/>
  <c r="O25" i="18" s="1"/>
  <c r="P25" i="18" s="1"/>
  <c r="Q25" i="18" s="1"/>
  <c r="R25" i="18" s="1"/>
  <c r="AC25" i="18" s="1" a="1"/>
  <c r="AC25" i="18" s="1"/>
  <c r="C25" i="18"/>
  <c r="M24" i="18"/>
  <c r="N24" i="18" s="1"/>
  <c r="O24" i="18" s="1"/>
  <c r="P24" i="18" s="1"/>
  <c r="Q24" i="18" s="1"/>
  <c r="R24" i="18" s="1"/>
  <c r="C24" i="18"/>
  <c r="M23" i="18"/>
  <c r="N23" i="18" s="1"/>
  <c r="O23" i="18" s="1"/>
  <c r="P23" i="18" s="1"/>
  <c r="Q23" i="18" s="1"/>
  <c r="R23" i="18" s="1"/>
  <c r="C23" i="18"/>
  <c r="M22" i="18"/>
  <c r="N22" i="18" s="1"/>
  <c r="O22" i="18" s="1"/>
  <c r="P22" i="18" s="1"/>
  <c r="Q22" i="18" s="1"/>
  <c r="R22" i="18" s="1"/>
  <c r="C22" i="18"/>
  <c r="BY21" i="18"/>
  <c r="BX21" i="18"/>
  <c r="BW21" i="18"/>
  <c r="BV21" i="18"/>
  <c r="BU21" i="18"/>
  <c r="BT21" i="18"/>
  <c r="BS21" i="18"/>
  <c r="BR21" i="18"/>
  <c r="BQ21" i="18"/>
  <c r="BP21" i="18"/>
  <c r="BO21" i="18"/>
  <c r="BN21" i="18"/>
  <c r="BM21" i="18"/>
  <c r="BL21" i="18"/>
  <c r="BK21" i="18"/>
  <c r="BJ21" i="18"/>
  <c r="BI21" i="18"/>
  <c r="BH21" i="18"/>
  <c r="BG21" i="18"/>
  <c r="BF21" i="18" a="1"/>
  <c r="BF21" i="18" s="1"/>
  <c r="BE21" i="18" a="1"/>
  <c r="BE21" i="18" s="1"/>
  <c r="BD21" i="18"/>
  <c r="BC21" i="18" a="1"/>
  <c r="BC21" i="18" s="1"/>
  <c r="BB21" i="18"/>
  <c r="BA21" i="18" a="1"/>
  <c r="BA21" i="18" s="1"/>
  <c r="AZ21" i="18"/>
  <c r="AY21" i="18" a="1"/>
  <c r="AY21" i="18" s="1"/>
  <c r="AX21" i="18"/>
  <c r="AW21" i="18" a="1"/>
  <c r="AW21" i="18" s="1"/>
  <c r="AV21" i="18"/>
  <c r="AU21" i="18" a="1"/>
  <c r="AU21" i="18" s="1"/>
  <c r="AT21" i="18"/>
  <c r="AS21" i="18" a="1"/>
  <c r="AS21" i="18" s="1"/>
  <c r="AR21" i="18" a="1"/>
  <c r="AR21" i="18" s="1"/>
  <c r="AQ21" i="18"/>
  <c r="AP21" i="18"/>
  <c r="AO21" i="18" a="1"/>
  <c r="AO21" i="18" s="1"/>
  <c r="AN21" i="18" a="1"/>
  <c r="AN21" i="18" s="1"/>
  <c r="AM21" i="18" a="1"/>
  <c r="AM21" i="18" s="1"/>
  <c r="AL21" i="18" a="1"/>
  <c r="AL21" i="18" s="1"/>
  <c r="AK21" i="18"/>
  <c r="AJ21" i="18" a="1"/>
  <c r="AJ21" i="18" s="1"/>
  <c r="AI21" i="18" a="1"/>
  <c r="AI21" i="18" s="1"/>
  <c r="AH21" i="18"/>
  <c r="AG21" i="18" a="1"/>
  <c r="AG21" i="18" s="1"/>
  <c r="AF21" i="18"/>
  <c r="AE21" i="18" a="1"/>
  <c r="AE21" i="18" s="1"/>
  <c r="AD21" i="18" a="1"/>
  <c r="AD21" i="18" s="1"/>
  <c r="AC21" i="18" a="1"/>
  <c r="AC21" i="18" s="1"/>
  <c r="AB21" i="18"/>
  <c r="AA21" i="18" a="1"/>
  <c r="AA21" i="18" s="1"/>
  <c r="Z21" i="18"/>
  <c r="Y21" i="18" a="1"/>
  <c r="Y21" i="18" s="1"/>
  <c r="X21" i="18"/>
  <c r="W21" i="18"/>
  <c r="V21" i="18" a="1"/>
  <c r="V21" i="18" s="1"/>
  <c r="U21" i="18" a="1"/>
  <c r="U21" i="18" s="1"/>
  <c r="T21" i="18" a="1"/>
  <c r="T21" i="18" s="1"/>
  <c r="S21" i="18" a="1"/>
  <c r="S21" i="18" s="1"/>
  <c r="M21" i="18"/>
  <c r="N21" i="18" s="1"/>
  <c r="O21" i="18" s="1"/>
  <c r="P21" i="18" s="1"/>
  <c r="Q21" i="18" s="1"/>
  <c r="R21" i="18" s="1"/>
  <c r="L21" i="18"/>
  <c r="K21" i="18"/>
  <c r="J21" i="18"/>
  <c r="I21" i="18"/>
  <c r="H21" i="18"/>
  <c r="G21" i="18"/>
  <c r="F21" i="18"/>
  <c r="C21" i="18"/>
  <c r="M20" i="18"/>
  <c r="N20" i="18" s="1"/>
  <c r="O20" i="18" s="1"/>
  <c r="P20" i="18" s="1"/>
  <c r="Q20" i="18" s="1"/>
  <c r="R20" i="18" s="1"/>
  <c r="C20" i="18"/>
  <c r="M19" i="18"/>
  <c r="N19" i="18" s="1"/>
  <c r="O19" i="18" s="1"/>
  <c r="P19" i="18" s="1"/>
  <c r="Q19" i="18" s="1"/>
  <c r="R19" i="18" s="1"/>
  <c r="C19" i="18"/>
  <c r="M18" i="18"/>
  <c r="N18" i="18" s="1"/>
  <c r="O18" i="18" s="1"/>
  <c r="P18" i="18" s="1"/>
  <c r="Q18" i="18" s="1"/>
  <c r="R18" i="18" s="1"/>
  <c r="C18" i="18"/>
  <c r="M17" i="18"/>
  <c r="N17" i="18" s="1"/>
  <c r="O17" i="18" s="1"/>
  <c r="P17" i="18" s="1"/>
  <c r="Q17" i="18" s="1"/>
  <c r="R17" i="18" s="1"/>
  <c r="C17" i="18"/>
  <c r="M16" i="18"/>
  <c r="N16" i="18" s="1"/>
  <c r="O16" i="18" s="1"/>
  <c r="P16" i="18" s="1"/>
  <c r="Q16" i="18" s="1"/>
  <c r="R16" i="18" s="1"/>
  <c r="C16" i="18"/>
  <c r="M15" i="18"/>
  <c r="N15" i="18" s="1"/>
  <c r="O15" i="18" s="1"/>
  <c r="P15" i="18" s="1"/>
  <c r="Q15" i="18" s="1"/>
  <c r="R15" i="18" s="1"/>
  <c r="C15" i="18"/>
  <c r="M14" i="18"/>
  <c r="N14" i="18" s="1"/>
  <c r="O14" i="18" s="1"/>
  <c r="P14" i="18" s="1"/>
  <c r="Q14" i="18" s="1"/>
  <c r="R14" i="18" s="1"/>
  <c r="C14" i="18"/>
  <c r="G11" i="18"/>
  <c r="F11" i="18"/>
  <c r="D11" i="18"/>
  <c r="C8" i="18"/>
  <c r="C7" i="18"/>
  <c r="B3" i="13"/>
  <c r="AJ33" i="18" l="1" a="1"/>
  <c r="AJ33" i="18" s="1"/>
  <c r="AS33" i="18" a="1"/>
  <c r="AS33" i="18" s="1"/>
  <c r="AM33" i="18" a="1"/>
  <c r="AM33" i="18" s="1"/>
  <c r="BE33" i="18" a="1"/>
  <c r="BE33" i="18" s="1"/>
  <c r="AR33" i="18" a="1"/>
  <c r="AR33" i="18" s="1"/>
  <c r="Y33" i="18" a="1"/>
  <c r="Y33" i="18" s="1"/>
  <c r="Z33" i="18" s="1"/>
  <c r="AU58" i="18" a="1"/>
  <c r="AU58" i="18" s="1"/>
  <c r="AV58" i="18" s="1"/>
  <c r="AS58" i="18" a="1"/>
  <c r="AS58" i="18" s="1"/>
  <c r="AI58" i="18" a="1"/>
  <c r="AI58" i="18" s="1"/>
  <c r="S58" i="18" a="1"/>
  <c r="S58" i="18" s="1"/>
  <c r="AE35" i="18" a="1"/>
  <c r="AE35" i="18" s="1"/>
  <c r="AR35" i="18" a="1"/>
  <c r="AR35" i="18" s="1"/>
  <c r="T35" i="18" a="1"/>
  <c r="T35" i="18" s="1"/>
  <c r="AG35" i="18" a="1"/>
  <c r="AG35" i="18" s="1"/>
  <c r="AH35" i="18" s="1"/>
  <c r="AD35" i="18" a="1"/>
  <c r="AD35" i="18" s="1"/>
  <c r="AA35" i="18" a="1"/>
  <c r="AA35" i="18" s="1"/>
  <c r="AB35" i="18" s="1"/>
  <c r="U35" i="18" a="1"/>
  <c r="U35" i="18" s="1"/>
  <c r="AY35" i="18" a="1"/>
  <c r="AY35" i="18" s="1"/>
  <c r="AZ35" i="18" s="1"/>
  <c r="AU35" i="18" a="1"/>
  <c r="AU35" i="18" s="1"/>
  <c r="AV35" i="18" s="1"/>
  <c r="S35" i="18" a="1"/>
  <c r="S35" i="18" s="1"/>
  <c r="AR20" i="18" a="1"/>
  <c r="AR20" i="18" s="1"/>
  <c r="AC20" i="18" a="1"/>
  <c r="AC20" i="18" s="1"/>
  <c r="AM20" i="18" a="1"/>
  <c r="AM20" i="18" s="1"/>
  <c r="Y20" i="18" a="1"/>
  <c r="Y20" i="18" s="1"/>
  <c r="Z20" i="18" s="1"/>
  <c r="BF36" i="18" a="1"/>
  <c r="BF36" i="18" s="1"/>
  <c r="AA36" i="18" a="1"/>
  <c r="AA36" i="18" s="1"/>
  <c r="AB36" i="18" s="1"/>
  <c r="BC36" i="18" a="1"/>
  <c r="BC36" i="18" s="1"/>
  <c r="BD36" i="18" s="1"/>
  <c r="BA36" i="18" a="1"/>
  <c r="BA36" i="18" s="1"/>
  <c r="BB36" i="18" s="1"/>
  <c r="AL36" i="18" a="1"/>
  <c r="AL36" i="18" s="1"/>
  <c r="AE36" i="18" a="1"/>
  <c r="AE36" i="18" s="1"/>
  <c r="V36" i="18" a="1"/>
  <c r="V36" i="18" s="1"/>
  <c r="AU34" i="18" a="1"/>
  <c r="AU34" i="18" s="1"/>
  <c r="AV34" i="18" s="1"/>
  <c r="AR34" i="18" a="1"/>
  <c r="AR34" i="18" s="1"/>
  <c r="AE34" i="18" a="1"/>
  <c r="AE34" i="18" s="1"/>
  <c r="Y34" i="18" a="1"/>
  <c r="Y34" i="18" s="1"/>
  <c r="Z34" i="18" s="1"/>
  <c r="AS31" i="18" a="1"/>
  <c r="AS31" i="18" s="1"/>
  <c r="U31" i="18" a="1"/>
  <c r="U31" i="18" s="1"/>
  <c r="AR23" i="18" a="1"/>
  <c r="AR23" i="18" s="1"/>
  <c r="AO23" i="18" a="1"/>
  <c r="AO23" i="18" s="1"/>
  <c r="V23" i="18" a="1"/>
  <c r="V23" i="18" s="1"/>
  <c r="V26" i="18" a="1"/>
  <c r="V26" i="18" s="1"/>
  <c r="AO26" i="18" a="1"/>
  <c r="AO26" i="18" s="1"/>
  <c r="BF26" i="18" a="1"/>
  <c r="BF26" i="18" s="1"/>
  <c r="AY22" i="18" a="1"/>
  <c r="AY22" i="18" s="1"/>
  <c r="AZ22" i="18" s="1"/>
  <c r="AE22" i="18" a="1"/>
  <c r="AE22" i="18" s="1"/>
  <c r="AW22" i="18" a="1"/>
  <c r="AW22" i="18" s="1"/>
  <c r="AX22" i="18" s="1"/>
  <c r="AM22" i="18" a="1"/>
  <c r="AM22" i="18" s="1"/>
  <c r="BC22" i="18" a="1"/>
  <c r="BC22" i="18" s="1"/>
  <c r="BD22" i="18" s="1"/>
  <c r="U22" i="18" a="1"/>
  <c r="U22" i="18" s="1"/>
  <c r="BA22" i="18" a="1"/>
  <c r="BA22" i="18" s="1"/>
  <c r="BB22" i="18" s="1"/>
  <c r="AO22" i="18" a="1"/>
  <c r="AO22" i="18" s="1"/>
  <c r="AD22" i="18" a="1"/>
  <c r="AD22" i="18" s="1"/>
  <c r="S22" i="18" a="1"/>
  <c r="S22" i="18" s="1"/>
  <c r="AN22" i="18" a="1"/>
  <c r="AN22" i="18" s="1"/>
  <c r="AC22" i="18" a="1"/>
  <c r="AC22" i="18" s="1"/>
  <c r="AJ22" i="18" a="1"/>
  <c r="AJ22" i="18" s="1"/>
  <c r="V22" i="18" a="1"/>
  <c r="V22" i="18" s="1"/>
  <c r="T22" i="18" a="1"/>
  <c r="T22" i="18" s="1"/>
  <c r="AG22" i="18" a="1"/>
  <c r="AG22" i="18" s="1"/>
  <c r="AH22" i="18" s="1"/>
  <c r="BF22" i="18" a="1"/>
  <c r="BF22" i="18" s="1"/>
  <c r="AR22" i="18" a="1"/>
  <c r="AR22" i="18" s="1"/>
  <c r="AA22" i="18" a="1"/>
  <c r="AA22" i="18" s="1"/>
  <c r="AB22" i="18" s="1"/>
  <c r="Y22" i="18" a="1"/>
  <c r="Y22" i="18" s="1"/>
  <c r="Z22" i="18" s="1"/>
  <c r="BE22" i="18" a="1"/>
  <c r="BE22" i="18" s="1"/>
  <c r="AU22" i="18" a="1"/>
  <c r="AU22" i="18" s="1"/>
  <c r="AV22" i="18" s="1"/>
  <c r="AS22" i="18" a="1"/>
  <c r="AS22" i="18" s="1"/>
  <c r="AI22" i="18" a="1"/>
  <c r="AI22" i="18" s="1"/>
  <c r="AL22" i="18" a="1"/>
  <c r="AL22" i="18" s="1"/>
  <c r="AO16" i="18" a="1"/>
  <c r="AO16" i="18" s="1"/>
  <c r="BF16" i="18" a="1"/>
  <c r="BF16" i="18" s="1"/>
  <c r="AU16" i="18" a="1"/>
  <c r="AU16" i="18" s="1"/>
  <c r="AV16" i="18" s="1"/>
  <c r="AA16" i="18" a="1"/>
  <c r="AA16" i="18" s="1"/>
  <c r="AB16" i="18" s="1"/>
  <c r="AJ16" i="18" a="1"/>
  <c r="AJ16" i="18" s="1"/>
  <c r="AG16" i="18" a="1"/>
  <c r="AG16" i="18" s="1"/>
  <c r="AH16" i="18" s="1"/>
  <c r="BC16" i="18" a="1"/>
  <c r="BC16" i="18" s="1"/>
  <c r="BD16" i="18" s="1"/>
  <c r="AN16" i="18" a="1"/>
  <c r="AN16" i="18" s="1"/>
  <c r="BA16" i="18" a="1"/>
  <c r="BA16" i="18" s="1"/>
  <c r="BB16" i="18" s="1"/>
  <c r="AM16" i="18" a="1"/>
  <c r="AM16" i="18" s="1"/>
  <c r="Y16" i="18" a="1"/>
  <c r="Y16" i="18" s="1"/>
  <c r="Z16" i="18" s="1"/>
  <c r="AY16" i="18" a="1"/>
  <c r="AY16" i="18" s="1"/>
  <c r="AZ16" i="18" s="1"/>
  <c r="AL16" i="18" a="1"/>
  <c r="AL16" i="18" s="1"/>
  <c r="V16" i="18" a="1"/>
  <c r="V16" i="18" s="1"/>
  <c r="AW16" i="18" a="1"/>
  <c r="AW16" i="18" s="1"/>
  <c r="AX16" i="18" s="1"/>
  <c r="U16" i="18" a="1"/>
  <c r="U16" i="18" s="1"/>
  <c r="T16" i="18" a="1"/>
  <c r="T16" i="18" s="1"/>
  <c r="AR16" i="18" a="1"/>
  <c r="AR16" i="18" s="1"/>
  <c r="AS16" i="18" a="1"/>
  <c r="AS16" i="18" s="1"/>
  <c r="AE16" i="18" a="1"/>
  <c r="AE16" i="18" s="1"/>
  <c r="S16" i="18" a="1"/>
  <c r="S16" i="18" s="1"/>
  <c r="AI16" i="18" a="1"/>
  <c r="AI16" i="18" s="1"/>
  <c r="BE16" i="18" a="1"/>
  <c r="BE16" i="18" s="1"/>
  <c r="AD16" i="18" a="1"/>
  <c r="AD16" i="18" s="1"/>
  <c r="AC16" i="18" a="1"/>
  <c r="AC16" i="18" s="1"/>
  <c r="AW14" i="18" a="1"/>
  <c r="AW14" i="18" s="1"/>
  <c r="AX14" i="18" s="1"/>
  <c r="AC14" i="18" a="1"/>
  <c r="AC14" i="18" s="1"/>
  <c r="S14" i="18" a="1"/>
  <c r="S14" i="18" s="1"/>
  <c r="BE14" i="18" a="1"/>
  <c r="BE14" i="18" s="1"/>
  <c r="AA14" i="18" a="1"/>
  <c r="AA14" i="18" s="1"/>
  <c r="AB14" i="18" s="1"/>
  <c r="AS14" i="18" a="1"/>
  <c r="AS14" i="18" s="1"/>
  <c r="AE14" i="18" a="1"/>
  <c r="AE14" i="18" s="1"/>
  <c r="BC14" i="18" a="1"/>
  <c r="BC14" i="18" s="1"/>
  <c r="BD14" i="18" s="1"/>
  <c r="BA14" i="18" a="1"/>
  <c r="BA14" i="18" s="1"/>
  <c r="BB14" i="18" s="1"/>
  <c r="AN14" i="18" a="1"/>
  <c r="AN14" i="18" s="1"/>
  <c r="AL14" i="18" a="1"/>
  <c r="AL14" i="18" s="1"/>
  <c r="AM14" i="18" a="1"/>
  <c r="AM14" i="18" s="1"/>
  <c r="AG14" i="18" a="1"/>
  <c r="AG14" i="18" s="1"/>
  <c r="AH14" i="18" s="1"/>
  <c r="T14" i="18" a="1"/>
  <c r="T14" i="18" s="1"/>
  <c r="Y14" i="18" a="1"/>
  <c r="Y14" i="18" s="1"/>
  <c r="Z14" i="18" s="1"/>
  <c r="AJ14" i="18" a="1"/>
  <c r="AJ14" i="18" s="1"/>
  <c r="AI14" i="18" a="1"/>
  <c r="AI14" i="18" s="1"/>
  <c r="BF14" i="18" a="1"/>
  <c r="BF14" i="18" s="1"/>
  <c r="U14" i="18" a="1"/>
  <c r="U14" i="18" s="1"/>
  <c r="AR14" i="18" a="1"/>
  <c r="AR14" i="18" s="1"/>
  <c r="AU14" i="18" a="1"/>
  <c r="AU14" i="18" s="1"/>
  <c r="AV14" i="18" s="1"/>
  <c r="V14" i="18" a="1"/>
  <c r="V14" i="18" s="1"/>
  <c r="AY14" i="18" a="1"/>
  <c r="AY14" i="18" s="1"/>
  <c r="AZ14" i="18" s="1"/>
  <c r="AO14" i="18" a="1"/>
  <c r="AO14" i="18" s="1"/>
  <c r="AD14" i="18" a="1"/>
  <c r="AD14" i="18" s="1"/>
  <c r="AN17" i="18" a="1"/>
  <c r="AN17" i="18" s="1"/>
  <c r="AC17" i="18" a="1"/>
  <c r="AC17" i="18" s="1"/>
  <c r="AW17" i="18" a="1"/>
  <c r="AW17" i="18" s="1"/>
  <c r="AX17" i="18" s="1"/>
  <c r="AU17" i="18" a="1"/>
  <c r="AU17" i="18" s="1"/>
  <c r="AV17" i="18" s="1"/>
  <c r="AJ17" i="18" a="1"/>
  <c r="AJ17" i="18" s="1"/>
  <c r="Y17" i="18" a="1"/>
  <c r="Y17" i="18" s="1"/>
  <c r="Z17" i="18" s="1"/>
  <c r="V17" i="18" a="1"/>
  <c r="V17" i="18" s="1"/>
  <c r="AM17" i="18" a="1"/>
  <c r="AM17" i="18" s="1"/>
  <c r="BC17" i="18" a="1"/>
  <c r="BC17" i="18" s="1"/>
  <c r="BD17" i="18" s="1"/>
  <c r="AL17" i="18" a="1"/>
  <c r="AL17" i="18" s="1"/>
  <c r="U17" i="18" a="1"/>
  <c r="U17" i="18" s="1"/>
  <c r="T17" i="18" a="1"/>
  <c r="T17" i="18" s="1"/>
  <c r="BA17" i="18" a="1"/>
  <c r="BA17" i="18" s="1"/>
  <c r="BB17" i="18" s="1"/>
  <c r="AI17" i="18" a="1"/>
  <c r="AI17" i="18" s="1"/>
  <c r="AY17" i="18" a="1"/>
  <c r="AY17" i="18" s="1"/>
  <c r="AZ17" i="18" s="1"/>
  <c r="S17" i="18" a="1"/>
  <c r="S17" i="18" s="1"/>
  <c r="AG17" i="18" a="1"/>
  <c r="AG17" i="18" s="1"/>
  <c r="AH17" i="18" s="1"/>
  <c r="AE17" i="18" a="1"/>
  <c r="AE17" i="18" s="1"/>
  <c r="AS17" i="18" a="1"/>
  <c r="AS17" i="18" s="1"/>
  <c r="AD17" i="18" a="1"/>
  <c r="AD17" i="18" s="1"/>
  <c r="AR17" i="18" a="1"/>
  <c r="AR17" i="18" s="1"/>
  <c r="AA17" i="18" a="1"/>
  <c r="AA17" i="18" s="1"/>
  <c r="AB17" i="18" s="1"/>
  <c r="AO17" i="18" a="1"/>
  <c r="AO17" i="18" s="1"/>
  <c r="BF17" i="18" a="1"/>
  <c r="BF17" i="18" s="1"/>
  <c r="BE17" i="18" a="1"/>
  <c r="BE17" i="18" s="1"/>
  <c r="AW18" i="18" a="1"/>
  <c r="AW18" i="18" s="1"/>
  <c r="AX18" i="18" s="1"/>
  <c r="AM18" i="18" a="1"/>
  <c r="AM18" i="18" s="1"/>
  <c r="AU18" i="18" a="1"/>
  <c r="AU18" i="18" s="1"/>
  <c r="AV18" i="18" s="1"/>
  <c r="AJ18" i="18" a="1"/>
  <c r="AJ18" i="18" s="1"/>
  <c r="Y18" i="18" a="1"/>
  <c r="Y18" i="18" s="1"/>
  <c r="Z18" i="18" s="1"/>
  <c r="BF18" i="18" a="1"/>
  <c r="BF18" i="18" s="1"/>
  <c r="V18" i="18" a="1"/>
  <c r="V18" i="18" s="1"/>
  <c r="BC18" i="18" a="1"/>
  <c r="BC18" i="18" s="1"/>
  <c r="BD18" i="18" s="1"/>
  <c r="U18" i="18" a="1"/>
  <c r="U18" i="18" s="1"/>
  <c r="BA18" i="18" a="1"/>
  <c r="BA18" i="18" s="1"/>
  <c r="BB18" i="18" s="1"/>
  <c r="AO18" i="18" a="1"/>
  <c r="AO18" i="18" s="1"/>
  <c r="AD18" i="18" a="1"/>
  <c r="AD18" i="18" s="1"/>
  <c r="AR18" i="18" a="1"/>
  <c r="AR18" i="18" s="1"/>
  <c r="AA18" i="18" a="1"/>
  <c r="AA18" i="18" s="1"/>
  <c r="AB18" i="18" s="1"/>
  <c r="AN18" i="18" a="1"/>
  <c r="AN18" i="18" s="1"/>
  <c r="BE18" i="18" a="1"/>
  <c r="BE18" i="18" s="1"/>
  <c r="AL18" i="18" a="1"/>
  <c r="AL18" i="18" s="1"/>
  <c r="T18" i="18" a="1"/>
  <c r="T18" i="18" s="1"/>
  <c r="AI18" i="18" a="1"/>
  <c r="AI18" i="18" s="1"/>
  <c r="S18" i="18" a="1"/>
  <c r="S18" i="18" s="1"/>
  <c r="AS18" i="18" a="1"/>
  <c r="AS18" i="18" s="1"/>
  <c r="AY18" i="18" a="1"/>
  <c r="AY18" i="18" s="1"/>
  <c r="AZ18" i="18" s="1"/>
  <c r="AG18" i="18" a="1"/>
  <c r="AG18" i="18" s="1"/>
  <c r="AH18" i="18" s="1"/>
  <c r="AE18" i="18" a="1"/>
  <c r="AE18" i="18" s="1"/>
  <c r="AC18" i="18" a="1"/>
  <c r="AC18" i="18" s="1"/>
  <c r="BC27" i="18" a="1"/>
  <c r="BC27" i="18" s="1"/>
  <c r="BD27" i="18" s="1"/>
  <c r="AI27" i="18" a="1"/>
  <c r="AI27" i="18" s="1"/>
  <c r="Y27" i="18" a="1"/>
  <c r="Y27" i="18" s="1"/>
  <c r="Z27" i="18" s="1"/>
  <c r="AR27" i="18" a="1"/>
  <c r="AR27" i="18" s="1"/>
  <c r="BA27" i="18" a="1"/>
  <c r="BA27" i="18" s="1"/>
  <c r="BB27" i="18" s="1"/>
  <c r="AG27" i="18" a="1"/>
  <c r="AG27" i="18" s="1"/>
  <c r="AH27" i="18" s="1"/>
  <c r="AY27" i="18" a="1"/>
  <c r="AY27" i="18" s="1"/>
  <c r="AZ27" i="18" s="1"/>
  <c r="AM27" i="18" a="1"/>
  <c r="AM27" i="18" s="1"/>
  <c r="AA27" i="18" a="1"/>
  <c r="AA27" i="18" s="1"/>
  <c r="AB27" i="18" s="1"/>
  <c r="AL27" i="18" a="1"/>
  <c r="AL27" i="18" s="1"/>
  <c r="AW27" i="18" a="1"/>
  <c r="AW27" i="18" s="1"/>
  <c r="AX27" i="18" s="1"/>
  <c r="BF27" i="18" a="1"/>
  <c r="BF27" i="18" s="1"/>
  <c r="AE27" i="18" a="1"/>
  <c r="AE27" i="18" s="1"/>
  <c r="AD27" i="18" a="1"/>
  <c r="AD27" i="18" s="1"/>
  <c r="AU27" i="18" a="1"/>
  <c r="AU27" i="18" s="1"/>
  <c r="AV27" i="18" s="1"/>
  <c r="AC27" i="18" a="1"/>
  <c r="AC27" i="18" s="1"/>
  <c r="AS27" i="18" a="1"/>
  <c r="AS27" i="18" s="1"/>
  <c r="V27" i="18" a="1"/>
  <c r="V27" i="18" s="1"/>
  <c r="AO27" i="18" a="1"/>
  <c r="AO27" i="18" s="1"/>
  <c r="U27" i="18" a="1"/>
  <c r="U27" i="18" s="1"/>
  <c r="T27" i="18" a="1"/>
  <c r="T27" i="18" s="1"/>
  <c r="AN27" i="18" a="1"/>
  <c r="AN27" i="18" s="1"/>
  <c r="AJ27" i="18" a="1"/>
  <c r="AJ27" i="18" s="1"/>
  <c r="S27" i="18" a="1"/>
  <c r="S27" i="18" s="1"/>
  <c r="BE27" i="18" a="1"/>
  <c r="BE27" i="18" s="1"/>
  <c r="AW32" i="18" a="1"/>
  <c r="AW32" i="18" s="1"/>
  <c r="AX32" i="18" s="1"/>
  <c r="AM32" i="18" a="1"/>
  <c r="AM32" i="18" s="1"/>
  <c r="AC32" i="18" a="1"/>
  <c r="AC32" i="18" s="1"/>
  <c r="S32" i="18" a="1"/>
  <c r="S32" i="18" s="1"/>
  <c r="V32" i="18" a="1"/>
  <c r="V32" i="18" s="1"/>
  <c r="AR32" i="18" a="1"/>
  <c r="AR32" i="18" s="1"/>
  <c r="AG32" i="18" a="1"/>
  <c r="AG32" i="18" s="1"/>
  <c r="AH32" i="18" s="1"/>
  <c r="BC32" i="18" a="1"/>
  <c r="BC32" i="18" s="1"/>
  <c r="BD32" i="18" s="1"/>
  <c r="U32" i="18" a="1"/>
  <c r="U32" i="18" s="1"/>
  <c r="AY32" i="18" a="1"/>
  <c r="AY32" i="18" s="1"/>
  <c r="AZ32" i="18" s="1"/>
  <c r="AJ32" i="18" a="1"/>
  <c r="AJ32" i="18" s="1"/>
  <c r="T32" i="18" a="1"/>
  <c r="T32" i="18" s="1"/>
  <c r="AI32" i="18" a="1"/>
  <c r="AI32" i="18" s="1"/>
  <c r="AU32" i="18" a="1"/>
  <c r="AU32" i="18" s="1"/>
  <c r="AV32" i="18" s="1"/>
  <c r="BA32" i="18" a="1"/>
  <c r="BA32" i="18" s="1"/>
  <c r="BB32" i="18" s="1"/>
  <c r="AD32" i="18" a="1"/>
  <c r="AD32" i="18" s="1"/>
  <c r="AA32" i="18" a="1"/>
  <c r="AA32" i="18" s="1"/>
  <c r="AB32" i="18" s="1"/>
  <c r="AO32" i="18" a="1"/>
  <c r="AO32" i="18" s="1"/>
  <c r="AS32" i="18" a="1"/>
  <c r="AS32" i="18" s="1"/>
  <c r="AN32" i="18" a="1"/>
  <c r="AN32" i="18" s="1"/>
  <c r="AL32" i="18" a="1"/>
  <c r="AL32" i="18" s="1"/>
  <c r="AE32" i="18" a="1"/>
  <c r="AE32" i="18" s="1"/>
  <c r="Y32" i="18" a="1"/>
  <c r="Y32" i="18" s="1"/>
  <c r="Z32" i="18" s="1"/>
  <c r="BF32" i="18" a="1"/>
  <c r="BF32" i="18" s="1"/>
  <c r="BE32" i="18" a="1"/>
  <c r="BE32" i="18" s="1"/>
  <c r="BA19" i="18" a="1"/>
  <c r="BA19" i="18" s="1"/>
  <c r="BB19" i="18" s="1"/>
  <c r="AL19" i="18" a="1"/>
  <c r="AL19" i="18" s="1"/>
  <c r="BE19" i="18" a="1"/>
  <c r="BE19" i="18" s="1"/>
  <c r="AJ19" i="18" a="1"/>
  <c r="AJ19" i="18" s="1"/>
  <c r="AS19" i="18" a="1"/>
  <c r="AS19" i="18" s="1"/>
  <c r="U19" i="18" a="1"/>
  <c r="U19" i="18" s="1"/>
  <c r="AE19" i="18" a="1"/>
  <c r="AE19" i="18" s="1"/>
  <c r="BC19" i="18" a="1"/>
  <c r="BC19" i="18" s="1"/>
  <c r="BD19" i="18" s="1"/>
  <c r="T19" i="18" a="1"/>
  <c r="T19" i="18" s="1"/>
  <c r="AD19" i="18" a="1"/>
  <c r="AD19" i="18" s="1"/>
  <c r="S19" i="18" a="1"/>
  <c r="S19" i="18" s="1"/>
  <c r="AC19" i="18" a="1"/>
  <c r="AC19" i="18" s="1"/>
  <c r="AY19" i="18" a="1"/>
  <c r="AY19" i="18" s="1"/>
  <c r="AZ19" i="18" s="1"/>
  <c r="AW19" i="18" a="1"/>
  <c r="AW19" i="18" s="1"/>
  <c r="AX19" i="18" s="1"/>
  <c r="Y19" i="18" a="1"/>
  <c r="Y19" i="18" s="1"/>
  <c r="Z19" i="18" s="1"/>
  <c r="AO19" i="18" a="1"/>
  <c r="AO19" i="18" s="1"/>
  <c r="V19" i="18" a="1"/>
  <c r="V19" i="18" s="1"/>
  <c r="AN19" i="18" a="1"/>
  <c r="AN19" i="18" s="1"/>
  <c r="AM19" i="18" a="1"/>
  <c r="AM19" i="18" s="1"/>
  <c r="AI19" i="18" a="1"/>
  <c r="AI19" i="18" s="1"/>
  <c r="AK19" i="18" s="1"/>
  <c r="BF19" i="18" a="1"/>
  <c r="BF19" i="18" s="1"/>
  <c r="AG19" i="18" a="1"/>
  <c r="AG19" i="18" s="1"/>
  <c r="AH19" i="18" s="1"/>
  <c r="AU19" i="18" a="1"/>
  <c r="AU19" i="18" s="1"/>
  <c r="AV19" i="18" s="1"/>
  <c r="AA19" i="18" a="1"/>
  <c r="AA19" i="18" s="1"/>
  <c r="AB19" i="18" s="1"/>
  <c r="AR19" i="18" a="1"/>
  <c r="AR19" i="18" s="1"/>
  <c r="AC24" i="18" a="1"/>
  <c r="AC24" i="18" s="1"/>
  <c r="S24" i="18" a="1"/>
  <c r="S24" i="18" s="1"/>
  <c r="BF24" i="18" a="1"/>
  <c r="BF24" i="18" s="1"/>
  <c r="AL24" i="18" a="1"/>
  <c r="AL24" i="18" s="1"/>
  <c r="BE24" i="18" a="1"/>
  <c r="BE24" i="18" s="1"/>
  <c r="AA24" i="18" a="1"/>
  <c r="AA24" i="18" s="1"/>
  <c r="AB24" i="18" s="1"/>
  <c r="AY24" i="18" a="1"/>
  <c r="AY24" i="18" s="1"/>
  <c r="AZ24" i="18" s="1"/>
  <c r="AM24" i="18" a="1"/>
  <c r="AM24" i="18" s="1"/>
  <c r="AJ24" i="18" a="1"/>
  <c r="AJ24" i="18" s="1"/>
  <c r="AW24" i="18" a="1"/>
  <c r="AW24" i="18" s="1"/>
  <c r="AX24" i="18" s="1"/>
  <c r="AG24" i="18" a="1"/>
  <c r="AG24" i="18" s="1"/>
  <c r="AH24" i="18" s="1"/>
  <c r="U24" i="18" a="1"/>
  <c r="U24" i="18" s="1"/>
  <c r="AS24" i="18" a="1"/>
  <c r="AS24" i="18" s="1"/>
  <c r="AD24" i="18" a="1"/>
  <c r="AD24" i="18" s="1"/>
  <c r="AR24" i="18" a="1"/>
  <c r="AR24" i="18" s="1"/>
  <c r="AN24" i="18" a="1"/>
  <c r="AN24" i="18" s="1"/>
  <c r="BC24" i="18" a="1"/>
  <c r="BC24" i="18" s="1"/>
  <c r="BD24" i="18" s="1"/>
  <c r="AI24" i="18" a="1"/>
  <c r="AI24" i="18" s="1"/>
  <c r="AU24" i="18" a="1"/>
  <c r="AU24" i="18" s="1"/>
  <c r="AV24" i="18" s="1"/>
  <c r="AE24" i="18" a="1"/>
  <c r="AE24" i="18" s="1"/>
  <c r="BA24" i="18" a="1"/>
  <c r="BA24" i="18" s="1"/>
  <c r="BB24" i="18" s="1"/>
  <c r="AO24" i="18" a="1"/>
  <c r="AO24" i="18" s="1"/>
  <c r="Y24" i="18" a="1"/>
  <c r="Y24" i="18" s="1"/>
  <c r="Z24" i="18" s="1"/>
  <c r="V24" i="18" a="1"/>
  <c r="V24" i="18" s="1"/>
  <c r="T24" i="18" a="1"/>
  <c r="T24" i="18" s="1"/>
  <c r="BA28" i="18" a="1"/>
  <c r="BA28" i="18" s="1"/>
  <c r="BB28" i="18" s="1"/>
  <c r="AG28" i="18" a="1"/>
  <c r="AG28" i="18" s="1"/>
  <c r="AH28" i="18" s="1"/>
  <c r="V28" i="18" a="1"/>
  <c r="V28" i="18" s="1"/>
  <c r="AO28" i="18" a="1"/>
  <c r="AO28" i="18" s="1"/>
  <c r="AN28" i="18" a="1"/>
  <c r="AN28" i="18" s="1"/>
  <c r="BC28" i="18" a="1"/>
  <c r="BC28" i="18" s="1"/>
  <c r="BD28" i="18" s="1"/>
  <c r="AM28" i="18" a="1"/>
  <c r="AM28" i="18" s="1"/>
  <c r="AA28" i="18" a="1"/>
  <c r="AA28" i="18" s="1"/>
  <c r="AB28" i="18" s="1"/>
  <c r="AY28" i="18" a="1"/>
  <c r="AY28" i="18" s="1"/>
  <c r="AZ28" i="18" s="1"/>
  <c r="AL28" i="18" a="1"/>
  <c r="AL28" i="18" s="1"/>
  <c r="AW28" i="18" a="1"/>
  <c r="AW28" i="18" s="1"/>
  <c r="AX28" i="18" s="1"/>
  <c r="AD28" i="18" a="1"/>
  <c r="AD28" i="18" s="1"/>
  <c r="AU28" i="18" a="1"/>
  <c r="AU28" i="18" s="1"/>
  <c r="AV28" i="18" s="1"/>
  <c r="AC28" i="18" a="1"/>
  <c r="AC28" i="18" s="1"/>
  <c r="Y28" i="18" a="1"/>
  <c r="Y28" i="18" s="1"/>
  <c r="Z28" i="18" s="1"/>
  <c r="AS28" i="18" a="1"/>
  <c r="AS28" i="18" s="1"/>
  <c r="U28" i="18" a="1"/>
  <c r="U28" i="18" s="1"/>
  <c r="T28" i="18" a="1"/>
  <c r="T28" i="18" s="1"/>
  <c r="AR28" i="18" a="1"/>
  <c r="AR28" i="18" s="1"/>
  <c r="S28" i="18" a="1"/>
  <c r="S28" i="18" s="1"/>
  <c r="AE28" i="18" a="1"/>
  <c r="AE28" i="18" s="1"/>
  <c r="BF28" i="18" a="1"/>
  <c r="BF28" i="18" s="1"/>
  <c r="BE28" i="18" a="1"/>
  <c r="BE28" i="18" s="1"/>
  <c r="AJ28" i="18" a="1"/>
  <c r="AJ28" i="18" s="1"/>
  <c r="AI28" i="18" a="1"/>
  <c r="AI28" i="18" s="1"/>
  <c r="V29" i="18" a="1"/>
  <c r="V29" i="18" s="1"/>
  <c r="AO29" i="18" a="1"/>
  <c r="AO29" i="18" s="1"/>
  <c r="AY29" i="18" a="1"/>
  <c r="AY29" i="18" s="1"/>
  <c r="AZ29" i="18" s="1"/>
  <c r="AE29" i="18" a="1"/>
  <c r="AE29" i="18" s="1"/>
  <c r="U29" i="18" a="1"/>
  <c r="U29" i="18" s="1"/>
  <c r="AN29" i="18" a="1"/>
  <c r="AN29" i="18" s="1"/>
  <c r="BF29" i="18" a="1"/>
  <c r="BF29" i="18" s="1"/>
  <c r="S29" i="18" a="1"/>
  <c r="S29" i="18" s="1"/>
  <c r="AS29" i="18" a="1"/>
  <c r="AS29" i="18" s="1"/>
  <c r="AG29" i="18" a="1"/>
  <c r="AG29" i="18" s="1"/>
  <c r="AH29" i="18" s="1"/>
  <c r="AD29" i="18" a="1"/>
  <c r="AD29" i="18" s="1"/>
  <c r="BE29" i="18" a="1"/>
  <c r="BE29" i="18" s="1"/>
  <c r="AR29" i="18" a="1"/>
  <c r="AR29" i="18" s="1"/>
  <c r="AC29" i="18" a="1"/>
  <c r="AC29" i="18" s="1"/>
  <c r="AM29" i="18" a="1"/>
  <c r="AM29" i="18" s="1"/>
  <c r="AA29" i="18" a="1"/>
  <c r="AA29" i="18" s="1"/>
  <c r="AB29" i="18" s="1"/>
  <c r="BC29" i="18" a="1"/>
  <c r="BC29" i="18" s="1"/>
  <c r="BD29" i="18" s="1"/>
  <c r="AI29" i="18" a="1"/>
  <c r="AI29" i="18" s="1"/>
  <c r="BA29" i="18" a="1"/>
  <c r="BA29" i="18" s="1"/>
  <c r="BB29" i="18" s="1"/>
  <c r="AW29" i="18" a="1"/>
  <c r="AW29" i="18" s="1"/>
  <c r="AX29" i="18" s="1"/>
  <c r="Y29" i="18" a="1"/>
  <c r="Y29" i="18" s="1"/>
  <c r="Z29" i="18" s="1"/>
  <c r="AU29" i="18" a="1"/>
  <c r="AU29" i="18" s="1"/>
  <c r="AV29" i="18" s="1"/>
  <c r="T29" i="18" a="1"/>
  <c r="T29" i="18" s="1"/>
  <c r="AL29" i="18" a="1"/>
  <c r="AL29" i="18" s="1"/>
  <c r="AJ29" i="18" a="1"/>
  <c r="AJ29" i="18" s="1"/>
  <c r="AO30" i="18" a="1"/>
  <c r="AO30" i="18" s="1"/>
  <c r="AY30" i="18" a="1"/>
  <c r="AY30" i="18" s="1"/>
  <c r="AZ30" i="18" s="1"/>
  <c r="AE30" i="18" a="1"/>
  <c r="AE30" i="18" s="1"/>
  <c r="U30" i="18" a="1"/>
  <c r="U30" i="18" s="1"/>
  <c r="BA30" i="18" a="1"/>
  <c r="BA30" i="18" s="1"/>
  <c r="BB30" i="18" s="1"/>
  <c r="AN30" i="18" a="1"/>
  <c r="AN30" i="18" s="1"/>
  <c r="AD30" i="18" a="1"/>
  <c r="AD30" i="18" s="1"/>
  <c r="T30" i="18" a="1"/>
  <c r="T30" i="18" s="1"/>
  <c r="BE30" i="18" a="1"/>
  <c r="BE30" i="18" s="1"/>
  <c r="AJ30" i="18" a="1"/>
  <c r="AJ30" i="18" s="1"/>
  <c r="AA30" i="18" a="1"/>
  <c r="AA30" i="18" s="1"/>
  <c r="AB30" i="18" s="1"/>
  <c r="AR30" i="18" a="1"/>
  <c r="AR30" i="18" s="1"/>
  <c r="AM30" i="18" a="1"/>
  <c r="AM30" i="18" s="1"/>
  <c r="Y30" i="18" a="1"/>
  <c r="Y30" i="18" s="1"/>
  <c r="Z30" i="18" s="1"/>
  <c r="BF30" i="18" a="1"/>
  <c r="BF30" i="18" s="1"/>
  <c r="AL30" i="18" a="1"/>
  <c r="AL30" i="18" s="1"/>
  <c r="V30" i="18" a="1"/>
  <c r="V30" i="18" s="1"/>
  <c r="BC30" i="18" a="1"/>
  <c r="BC30" i="18" s="1"/>
  <c r="BD30" i="18" s="1"/>
  <c r="AI30" i="18" a="1"/>
  <c r="AI30" i="18" s="1"/>
  <c r="AU30" i="18" a="1"/>
  <c r="AU30" i="18" s="1"/>
  <c r="AV30" i="18" s="1"/>
  <c r="AS30" i="18" a="1"/>
  <c r="AS30" i="18" s="1"/>
  <c r="AG30" i="18" a="1"/>
  <c r="AG30" i="18" s="1"/>
  <c r="AH30" i="18" s="1"/>
  <c r="AC30" i="18" a="1"/>
  <c r="AC30" i="18" s="1"/>
  <c r="S30" i="18" a="1"/>
  <c r="S30" i="18" s="1"/>
  <c r="AW30" i="18" a="1"/>
  <c r="AW30" i="18" s="1"/>
  <c r="AX30" i="18" s="1"/>
  <c r="BF15" i="18" a="1"/>
  <c r="BF15" i="18" s="1"/>
  <c r="AL15" i="18" a="1"/>
  <c r="AL15" i="18" s="1"/>
  <c r="AU15" i="18" a="1"/>
  <c r="AU15" i="18" s="1"/>
  <c r="AV15" i="18" s="1"/>
  <c r="AS15" i="18" a="1"/>
  <c r="AS15" i="18" s="1"/>
  <c r="AR15" i="18" a="1"/>
  <c r="AR15" i="18" s="1"/>
  <c r="AW15" i="18" a="1"/>
  <c r="AW15" i="18" s="1"/>
  <c r="AX15" i="18" s="1"/>
  <c r="AI15" i="18" a="1"/>
  <c r="AI15" i="18" s="1"/>
  <c r="U15" i="18" a="1"/>
  <c r="U15" i="18" s="1"/>
  <c r="T15" i="18" a="1"/>
  <c r="T15" i="18" s="1"/>
  <c r="AE15" i="18" a="1"/>
  <c r="AE15" i="18" s="1"/>
  <c r="S15" i="18" a="1"/>
  <c r="S15" i="18" s="1"/>
  <c r="BE15" i="18" a="1"/>
  <c r="BE15" i="18" s="1"/>
  <c r="BC15" i="18" a="1"/>
  <c r="BC15" i="18" s="1"/>
  <c r="BD15" i="18" s="1"/>
  <c r="AO15" i="18" a="1"/>
  <c r="AO15" i="18" s="1"/>
  <c r="AC15" i="18" a="1"/>
  <c r="AC15" i="18" s="1"/>
  <c r="AY15" i="18" a="1"/>
  <c r="AY15" i="18" s="1"/>
  <c r="AZ15" i="18" s="1"/>
  <c r="V15" i="18" a="1"/>
  <c r="V15" i="18" s="1"/>
  <c r="BA15" i="18" a="1"/>
  <c r="BA15" i="18" s="1"/>
  <c r="BB15" i="18" s="1"/>
  <c r="AN15" i="18" a="1"/>
  <c r="AN15" i="18" s="1"/>
  <c r="AA15" i="18" a="1"/>
  <c r="AA15" i="18" s="1"/>
  <c r="AB15" i="18" s="1"/>
  <c r="AG15" i="18" a="1"/>
  <c r="AG15" i="18" s="1"/>
  <c r="AH15" i="18" s="1"/>
  <c r="AM15" i="18" a="1"/>
  <c r="AM15" i="18" s="1"/>
  <c r="Y15" i="18" a="1"/>
  <c r="Y15" i="18" s="1"/>
  <c r="Z15" i="18" s="1"/>
  <c r="AJ15" i="18" a="1"/>
  <c r="AJ15" i="18" s="1"/>
  <c r="AD15" i="18" a="1"/>
  <c r="AD15" i="18" s="1"/>
  <c r="AO20" i="18" a="1"/>
  <c r="AO20" i="18" s="1"/>
  <c r="S20" i="18" a="1"/>
  <c r="S20" i="18" s="1"/>
  <c r="AL20" i="18" a="1"/>
  <c r="AL20" i="18" s="1"/>
  <c r="AA20" i="18" a="1"/>
  <c r="AA20" i="18" s="1"/>
  <c r="AB20" i="18" s="1"/>
  <c r="AS20" i="18" a="1"/>
  <c r="AS20" i="18" s="1"/>
  <c r="AW20" i="18" a="1"/>
  <c r="AW20" i="18" s="1"/>
  <c r="AX20" i="18" s="1"/>
  <c r="AI20" i="18" a="1"/>
  <c r="AI20" i="18" s="1"/>
  <c r="V20" i="18" a="1"/>
  <c r="V20" i="18" s="1"/>
  <c r="AU20" i="18" a="1"/>
  <c r="AU20" i="18" s="1"/>
  <c r="AV20" i="18" s="1"/>
  <c r="U20" i="18" a="1"/>
  <c r="U20" i="18" s="1"/>
  <c r="BE20" i="18" a="1"/>
  <c r="BE20" i="18" s="1"/>
  <c r="AD20" i="18" a="1"/>
  <c r="AD20" i="18" s="1"/>
  <c r="BC20" i="18" a="1"/>
  <c r="BC20" i="18" s="1"/>
  <c r="BD20" i="18" s="1"/>
  <c r="AN20" i="18" a="1"/>
  <c r="AN20" i="18" s="1"/>
  <c r="AY20" i="18" a="1"/>
  <c r="AY20" i="18" s="1"/>
  <c r="AZ20" i="18" s="1"/>
  <c r="AJ20" i="18" a="1"/>
  <c r="AJ20" i="18" s="1"/>
  <c r="AD23" i="18" a="1"/>
  <c r="AD23" i="18" s="1"/>
  <c r="T23" i="18" a="1"/>
  <c r="T23" i="18" s="1"/>
  <c r="AW23" i="18" a="1"/>
  <c r="AW23" i="18" s="1"/>
  <c r="AX23" i="18" s="1"/>
  <c r="AM23" i="18" a="1"/>
  <c r="AM23" i="18" s="1"/>
  <c r="BF23" i="18" a="1"/>
  <c r="BF23" i="18" s="1"/>
  <c r="AL23" i="18" a="1"/>
  <c r="AL23" i="18" s="1"/>
  <c r="AA23" i="18" a="1"/>
  <c r="AA23" i="18" s="1"/>
  <c r="AB23" i="18" s="1"/>
  <c r="AY23" i="18" a="1"/>
  <c r="AY23" i="18" s="1"/>
  <c r="AZ23" i="18" s="1"/>
  <c r="AJ23" i="18" a="1"/>
  <c r="AJ23" i="18" s="1"/>
  <c r="Y23" i="18" a="1"/>
  <c r="Y23" i="18" s="1"/>
  <c r="Z23" i="18" s="1"/>
  <c r="AU23" i="18" a="1"/>
  <c r="AU23" i="18" s="1"/>
  <c r="AV23" i="18" s="1"/>
  <c r="BE23" i="18" a="1"/>
  <c r="BE23" i="18" s="1"/>
  <c r="AG23" i="18" a="1"/>
  <c r="AG23" i="18" s="1"/>
  <c r="AH23" i="18" s="1"/>
  <c r="U23" i="18" a="1"/>
  <c r="U23" i="18" s="1"/>
  <c r="AI23" i="18" a="1"/>
  <c r="AI23" i="18" s="1"/>
  <c r="BA23" i="18" a="1"/>
  <c r="BA23" i="18" s="1"/>
  <c r="BB23" i="18" s="1"/>
  <c r="AE23" i="18" a="1"/>
  <c r="AE23" i="18" s="1"/>
  <c r="AS23" i="18" a="1"/>
  <c r="AS23" i="18" s="1"/>
  <c r="AC23" i="18" a="1"/>
  <c r="AC23" i="18" s="1"/>
  <c r="AN23" i="18" a="1"/>
  <c r="AN23" i="18" s="1"/>
  <c r="BC23" i="18" a="1"/>
  <c r="BC23" i="18" s="1"/>
  <c r="BD23" i="18" s="1"/>
  <c r="T20" i="18" a="1"/>
  <c r="T20" i="18" s="1"/>
  <c r="S23" i="18" a="1"/>
  <c r="S23" i="18" s="1"/>
  <c r="AU25" i="18" a="1"/>
  <c r="AU25" i="18" s="1"/>
  <c r="AV25" i="18" s="1"/>
  <c r="BE25" i="18" a="1"/>
  <c r="BE25" i="18" s="1"/>
  <c r="AA25" i="18" a="1"/>
  <c r="AA25" i="18" s="1"/>
  <c r="AB25" i="18" s="1"/>
  <c r="AS25" i="18" a="1"/>
  <c r="AS25" i="18" s="1"/>
  <c r="AY25" i="18" a="1"/>
  <c r="AY25" i="18" s="1"/>
  <c r="AZ25" i="18" s="1"/>
  <c r="AM25" i="18" a="1"/>
  <c r="AM25" i="18" s="1"/>
  <c r="Y25" i="18" a="1"/>
  <c r="Y25" i="18" s="1"/>
  <c r="Z25" i="18" s="1"/>
  <c r="AL25" i="18" a="1"/>
  <c r="AL25" i="18" s="1"/>
  <c r="AW25" i="18" a="1"/>
  <c r="AW25" i="18" s="1"/>
  <c r="AX25" i="18" s="1"/>
  <c r="AJ25" i="18" a="1"/>
  <c r="AJ25" i="18" s="1"/>
  <c r="AG25" i="18" a="1"/>
  <c r="AG25" i="18" s="1"/>
  <c r="AH25" i="18" s="1"/>
  <c r="U25" i="18" a="1"/>
  <c r="U25" i="18" s="1"/>
  <c r="AO25" i="18" a="1"/>
  <c r="AO25" i="18" s="1"/>
  <c r="T25" i="18" a="1"/>
  <c r="T25" i="18" s="1"/>
  <c r="AN25" i="18" a="1"/>
  <c r="AN25" i="18" s="1"/>
  <c r="BF25" i="18" a="1"/>
  <c r="BF25" i="18" s="1"/>
  <c r="AI25" i="18" a="1"/>
  <c r="AI25" i="18" s="1"/>
  <c r="BC25" i="18" a="1"/>
  <c r="BC25" i="18" s="1"/>
  <c r="BD25" i="18" s="1"/>
  <c r="BA25" i="18" a="1"/>
  <c r="BA25" i="18" s="1"/>
  <c r="BB25" i="18" s="1"/>
  <c r="AE25" i="18" a="1"/>
  <c r="AE25" i="18" s="1"/>
  <c r="AD25" i="18" a="1"/>
  <c r="AD25" i="18" s="1"/>
  <c r="V25" i="18" a="1"/>
  <c r="V25" i="18" s="1"/>
  <c r="AJ26" i="18" a="1"/>
  <c r="AJ26" i="18" s="1"/>
  <c r="AS26" i="18" a="1"/>
  <c r="AS26" i="18" s="1"/>
  <c r="AR26" i="18" a="1"/>
  <c r="AR26" i="18" s="1"/>
  <c r="AY26" i="18" a="1"/>
  <c r="AY26" i="18" s="1"/>
  <c r="AZ26" i="18" s="1"/>
  <c r="AM26" i="18" a="1"/>
  <c r="AM26" i="18" s="1"/>
  <c r="AA26" i="18" a="1"/>
  <c r="AA26" i="18" s="1"/>
  <c r="AB26" i="18" s="1"/>
  <c r="AL26" i="18" a="1"/>
  <c r="AL26" i="18" s="1"/>
  <c r="Y26" i="18" a="1"/>
  <c r="Y26" i="18" s="1"/>
  <c r="Z26" i="18" s="1"/>
  <c r="AW26" i="18" a="1"/>
  <c r="AW26" i="18" s="1"/>
  <c r="AX26" i="18" s="1"/>
  <c r="AG26" i="18" a="1"/>
  <c r="AG26" i="18" s="1"/>
  <c r="AH26" i="18" s="1"/>
  <c r="U26" i="18" a="1"/>
  <c r="U26" i="18" s="1"/>
  <c r="S26" i="18" a="1"/>
  <c r="S26" i="18" s="1"/>
  <c r="BE26" i="18" a="1"/>
  <c r="BE26" i="18" s="1"/>
  <c r="AI26" i="18" a="1"/>
  <c r="AI26" i="18" s="1"/>
  <c r="BC26" i="18" a="1"/>
  <c r="BC26" i="18" s="1"/>
  <c r="BD26" i="18" s="1"/>
  <c r="BA26" i="18" a="1"/>
  <c r="BA26" i="18" s="1"/>
  <c r="BB26" i="18" s="1"/>
  <c r="AE26" i="18" a="1"/>
  <c r="AE26" i="18" s="1"/>
  <c r="AD26" i="18" a="1"/>
  <c r="AD26" i="18" s="1"/>
  <c r="AU26" i="18" a="1"/>
  <c r="AU26" i="18" s="1"/>
  <c r="AV26" i="18" s="1"/>
  <c r="AC26" i="18" a="1"/>
  <c r="AC26" i="18" s="1"/>
  <c r="T26" i="18" a="1"/>
  <c r="T26" i="18" s="1"/>
  <c r="S25" i="18" a="1"/>
  <c r="S25" i="18" s="1"/>
  <c r="BA20" i="18" a="1"/>
  <c r="BA20" i="18" s="1"/>
  <c r="BB20" i="18" s="1"/>
  <c r="AN31" i="18" a="1"/>
  <c r="AN31" i="18" s="1"/>
  <c r="AD31" i="18" a="1"/>
  <c r="AD31" i="18" s="1"/>
  <c r="T31" i="18" a="1"/>
  <c r="T31" i="18" s="1"/>
  <c r="AU31" i="18" a="1"/>
  <c r="AU31" i="18" s="1"/>
  <c r="AV31" i="18" s="1"/>
  <c r="AJ31" i="18" a="1"/>
  <c r="AJ31" i="18" s="1"/>
  <c r="Y31" i="18" a="1"/>
  <c r="Y31" i="18" s="1"/>
  <c r="Z31" i="18" s="1"/>
  <c r="BF31" i="18" a="1"/>
  <c r="BF31" i="18" s="1"/>
  <c r="AM31" i="18" a="1"/>
  <c r="AM31" i="18" s="1"/>
  <c r="AY31" i="18" a="1"/>
  <c r="AY31" i="18" s="1"/>
  <c r="AZ31" i="18" s="1"/>
  <c r="S31" i="18" a="1"/>
  <c r="S31" i="18" s="1"/>
  <c r="AL31" i="18" a="1"/>
  <c r="AL31" i="18" s="1"/>
  <c r="BC31" i="18" a="1"/>
  <c r="BC31" i="18" s="1"/>
  <c r="BD31" i="18" s="1"/>
  <c r="AI31" i="18" a="1"/>
  <c r="AI31" i="18" s="1"/>
  <c r="AG31" i="18" a="1"/>
  <c r="AG31" i="18" s="1"/>
  <c r="AH31" i="18" s="1"/>
  <c r="BA31" i="18" a="1"/>
  <c r="BA31" i="18" s="1"/>
  <c r="BB31" i="18" s="1"/>
  <c r="AW31" i="18" a="1"/>
  <c r="AW31" i="18" s="1"/>
  <c r="AX31" i="18" s="1"/>
  <c r="AE31" i="18" a="1"/>
  <c r="AE31" i="18" s="1"/>
  <c r="AO31" i="18" a="1"/>
  <c r="AO31" i="18" s="1"/>
  <c r="AC31" i="18" a="1"/>
  <c r="AC31" i="18" s="1"/>
  <c r="AA31" i="18" a="1"/>
  <c r="AA31" i="18" s="1"/>
  <c r="AB31" i="18" s="1"/>
  <c r="BE31" i="18" a="1"/>
  <c r="BE31" i="18" s="1"/>
  <c r="V31" i="18" a="1"/>
  <c r="V31" i="18" s="1"/>
  <c r="AR31" i="18" a="1"/>
  <c r="AR31" i="18" s="1"/>
  <c r="AT31" i="18" s="1"/>
  <c r="BF20" i="18" a="1"/>
  <c r="BF20" i="18" s="1"/>
  <c r="AN26" i="18" a="1"/>
  <c r="AN26" i="18" s="1"/>
  <c r="AE20" i="18" a="1"/>
  <c r="AE20" i="18" s="1"/>
  <c r="AG20" i="18" a="1"/>
  <c r="AG20" i="18" s="1"/>
  <c r="AH20" i="18" s="1"/>
  <c r="AR25" i="18" a="1"/>
  <c r="AR25" i="18" s="1"/>
  <c r="AG34" i="18" a="1"/>
  <c r="AG34" i="18" s="1"/>
  <c r="AH34" i="18" s="1"/>
  <c r="AS34" i="18" a="1"/>
  <c r="AS34" i="18" s="1"/>
  <c r="AR36" i="18" a="1"/>
  <c r="AR36" i="18" s="1"/>
  <c r="BE36" i="18" a="1"/>
  <c r="BE36" i="18" s="1"/>
  <c r="AS36" i="18" a="1"/>
  <c r="AS36" i="18" s="1"/>
  <c r="AG36" i="18" a="1"/>
  <c r="AG36" i="18" s="1"/>
  <c r="AH36" i="18" s="1"/>
  <c r="U36" i="18" a="1"/>
  <c r="U36" i="18" s="1"/>
  <c r="AW36" i="18" a="1"/>
  <c r="AW36" i="18" s="1"/>
  <c r="AX36" i="18" s="1"/>
  <c r="AJ36" i="18" a="1"/>
  <c r="AJ36" i="18" s="1"/>
  <c r="T36" i="18" a="1"/>
  <c r="T36" i="18" s="1"/>
  <c r="AI36" i="18" a="1"/>
  <c r="AI36" i="18" s="1"/>
  <c r="S36" i="18" a="1"/>
  <c r="S36" i="18" s="1"/>
  <c r="AD36" i="18" a="1"/>
  <c r="AD36" i="18" s="1"/>
  <c r="AU36" i="18" a="1"/>
  <c r="AU36" i="18" s="1"/>
  <c r="AV36" i="18" s="1"/>
  <c r="AC36" i="18" a="1"/>
  <c r="AC36" i="18" s="1"/>
  <c r="AY36" i="18" a="1"/>
  <c r="AY36" i="18" s="1"/>
  <c r="AZ36" i="18" s="1"/>
  <c r="Y36" i="18" a="1"/>
  <c r="Y36" i="18" s="1"/>
  <c r="Z36" i="18" s="1"/>
  <c r="AO36" i="18" a="1"/>
  <c r="AO36" i="18" s="1"/>
  <c r="AN36" i="18" a="1"/>
  <c r="AN36" i="18" s="1"/>
  <c r="AM36" i="18" a="1"/>
  <c r="AM36" i="18" s="1"/>
  <c r="BE34" i="18" a="1"/>
  <c r="BE34" i="18" s="1"/>
  <c r="AA34" i="18" a="1"/>
  <c r="AA34" i="18" s="1"/>
  <c r="AB34" i="18" s="1"/>
  <c r="AJ34" i="18" a="1"/>
  <c r="AJ34" i="18" s="1"/>
  <c r="BA34" i="18" a="1"/>
  <c r="BA34" i="18" s="1"/>
  <c r="BB34" i="18" s="1"/>
  <c r="AO34" i="18" a="1"/>
  <c r="AO34" i="18" s="1"/>
  <c r="AC34" i="18" a="1"/>
  <c r="AC34" i="18" s="1"/>
  <c r="AY34" i="18" a="1"/>
  <c r="AY34" i="18" s="1"/>
  <c r="AZ34" i="18" s="1"/>
  <c r="AM34" i="18" a="1"/>
  <c r="AM34" i="18" s="1"/>
  <c r="AD34" i="18" a="1"/>
  <c r="AD34" i="18" s="1"/>
  <c r="BF34" i="18" a="1"/>
  <c r="BF34" i="18" s="1"/>
  <c r="AN34" i="18" a="1"/>
  <c r="AN34" i="18" s="1"/>
  <c r="V34" i="18" a="1"/>
  <c r="V34" i="18" s="1"/>
  <c r="AL34" i="18" a="1"/>
  <c r="AL34" i="18" s="1"/>
  <c r="U34" i="18" a="1"/>
  <c r="U34" i="18" s="1"/>
  <c r="BC34" i="18" a="1"/>
  <c r="BC34" i="18" s="1"/>
  <c r="BD34" i="18" s="1"/>
  <c r="AI34" i="18" a="1"/>
  <c r="AI34" i="18" s="1"/>
  <c r="T34" i="18" a="1"/>
  <c r="T34" i="18" s="1"/>
  <c r="S34" i="18" a="1"/>
  <c r="S34" i="18" s="1"/>
  <c r="AK33" i="18"/>
  <c r="BE58" i="18" a="1"/>
  <c r="BE58" i="18" s="1"/>
  <c r="AA58" i="18" a="1"/>
  <c r="AA58" i="18" s="1"/>
  <c r="AB58" i="18" s="1"/>
  <c r="AJ58" i="18" a="1"/>
  <c r="AJ58" i="18" s="1"/>
  <c r="AK58" i="18" s="1"/>
  <c r="BF58" i="18" a="1"/>
  <c r="BF58" i="18" s="1"/>
  <c r="AN58" i="18" a="1"/>
  <c r="AN58" i="18" s="1"/>
  <c r="AY58" i="18" a="1"/>
  <c r="AY58" i="18" s="1"/>
  <c r="AZ58" i="18" s="1"/>
  <c r="AC58" i="18" a="1"/>
  <c r="AC58" i="18" s="1"/>
  <c r="AM58" i="18" a="1"/>
  <c r="AM58" i="18" s="1"/>
  <c r="BC58" i="18" a="1"/>
  <c r="BC58" i="18" s="1"/>
  <c r="BD58" i="18" s="1"/>
  <c r="AO58" i="18" a="1"/>
  <c r="AO58" i="18" s="1"/>
  <c r="Y58" i="18" a="1"/>
  <c r="Y58" i="18" s="1"/>
  <c r="Z58" i="18" s="1"/>
  <c r="AR58" i="18" a="1"/>
  <c r="AR58" i="18" s="1"/>
  <c r="AT58" i="18" s="1"/>
  <c r="V58" i="18" a="1"/>
  <c r="V58" i="18" s="1"/>
  <c r="AL58" i="18" a="1"/>
  <c r="AL58" i="18" s="1"/>
  <c r="U58" i="18" a="1"/>
  <c r="U58" i="18" s="1"/>
  <c r="AG58" i="18" a="1"/>
  <c r="AG58" i="18" s="1"/>
  <c r="AH58" i="18" s="1"/>
  <c r="BA58" i="18" a="1"/>
  <c r="BA58" i="18" s="1"/>
  <c r="BB58" i="18" s="1"/>
  <c r="AE58" i="18" a="1"/>
  <c r="AE58" i="18" s="1"/>
  <c r="AD58" i="18" a="1"/>
  <c r="AD58" i="18" s="1"/>
  <c r="AW58" i="18" a="1"/>
  <c r="AW58" i="18" s="1"/>
  <c r="AX58" i="18" s="1"/>
  <c r="T58" i="18" a="1"/>
  <c r="T58" i="18" s="1"/>
  <c r="AW34" i="18" a="1"/>
  <c r="AW34" i="18" s="1"/>
  <c r="AX34" i="18" s="1"/>
  <c r="BF33" i="18" a="1"/>
  <c r="BF33" i="18" s="1"/>
  <c r="BG33" i="18" s="1"/>
  <c r="AL33" i="18" a="1"/>
  <c r="AL33" i="18" s="1"/>
  <c r="AU33" i="18" a="1"/>
  <c r="AU33" i="18" s="1"/>
  <c r="AV33" i="18" s="1"/>
  <c r="AE33" i="18" a="1"/>
  <c r="AE33" i="18" s="1"/>
  <c r="AO33" i="18" a="1"/>
  <c r="AO33" i="18" s="1"/>
  <c r="AD33" i="18" a="1"/>
  <c r="AD33" i="18" s="1"/>
  <c r="S33" i="18" a="1"/>
  <c r="S33" i="18" s="1"/>
  <c r="BA33" i="18" a="1"/>
  <c r="BA33" i="18" s="1"/>
  <c r="BB33" i="18" s="1"/>
  <c r="AN33" i="18" a="1"/>
  <c r="AN33" i="18" s="1"/>
  <c r="AC33" i="18" a="1"/>
  <c r="AC33" i="18" s="1"/>
  <c r="AA33" i="18" a="1"/>
  <c r="AA33" i="18" s="1"/>
  <c r="AB33" i="18" s="1"/>
  <c r="AG33" i="18" a="1"/>
  <c r="AG33" i="18" s="1"/>
  <c r="AH33" i="18" s="1"/>
  <c r="AW33" i="18" a="1"/>
  <c r="AW33" i="18" s="1"/>
  <c r="AX33" i="18" s="1"/>
  <c r="T33" i="18" a="1"/>
  <c r="T33" i="18" s="1"/>
  <c r="U33" i="18" a="1"/>
  <c r="U33" i="18" s="1"/>
  <c r="AY33" i="18" a="1"/>
  <c r="AY33" i="18" s="1"/>
  <c r="AZ33" i="18" s="1"/>
  <c r="BC33" i="18" a="1"/>
  <c r="BC33" i="18" s="1"/>
  <c r="BD33" i="18" s="1"/>
  <c r="V33" i="18" a="1"/>
  <c r="V33" i="18" s="1"/>
  <c r="AS35" i="18" a="1"/>
  <c r="AS35" i="18" s="1"/>
  <c r="BC35" i="18" a="1"/>
  <c r="BC35" i="18" s="1"/>
  <c r="BD35" i="18" s="1"/>
  <c r="AI35" i="18" a="1"/>
  <c r="AI35" i="18" s="1"/>
  <c r="Y35" i="18" a="1"/>
  <c r="Y35" i="18" s="1"/>
  <c r="Z35" i="18" s="1"/>
  <c r="AW35" i="18" a="1"/>
  <c r="AW35" i="18" s="1"/>
  <c r="AX35" i="18" s="1"/>
  <c r="AC35" i="18" a="1"/>
  <c r="AC35" i="18" s="1"/>
  <c r="AF35" i="18" s="1"/>
  <c r="AN35" i="18" a="1"/>
  <c r="AN35" i="18" s="1"/>
  <c r="BA35" i="18" a="1"/>
  <c r="BA35" i="18" s="1"/>
  <c r="BB35" i="18" s="1"/>
  <c r="BF35" i="18" a="1"/>
  <c r="BF35" i="18" s="1"/>
  <c r="AO35" i="18" a="1"/>
  <c r="AO35" i="18" s="1"/>
  <c r="AM35" i="18" a="1"/>
  <c r="AM35" i="18" s="1"/>
  <c r="V35" i="18" a="1"/>
  <c r="V35" i="18" s="1"/>
  <c r="BE35" i="18" a="1"/>
  <c r="BE35" i="18" s="1"/>
  <c r="AL35" i="18" a="1"/>
  <c r="AL35" i="18" s="1"/>
  <c r="AJ35" i="18" a="1"/>
  <c r="AJ35" i="18" s="1"/>
  <c r="K643" i="16"/>
  <c r="K642" i="16"/>
  <c r="K641" i="16"/>
  <c r="K640" i="16"/>
  <c r="K639" i="16"/>
  <c r="K638" i="16"/>
  <c r="K637" i="16"/>
  <c r="K636" i="16"/>
  <c r="K635" i="16"/>
  <c r="K634" i="16"/>
  <c r="K633" i="16"/>
  <c r="K632" i="16"/>
  <c r="C632" i="16"/>
  <c r="K631" i="16"/>
  <c r="K630" i="16"/>
  <c r="K629" i="16"/>
  <c r="K628" i="16"/>
  <c r="K627" i="16"/>
  <c r="K626" i="16"/>
  <c r="K625" i="16"/>
  <c r="K624" i="16"/>
  <c r="K623" i="16"/>
  <c r="K622" i="16"/>
  <c r="K621" i="16"/>
  <c r="K620" i="16"/>
  <c r="K619" i="16"/>
  <c r="K618" i="16"/>
  <c r="C618" i="16"/>
  <c r="K617" i="16"/>
  <c r="K616" i="16"/>
  <c r="K615" i="16"/>
  <c r="K614" i="16"/>
  <c r="K613" i="16"/>
  <c r="K612" i="16"/>
  <c r="K611" i="16"/>
  <c r="K610" i="16"/>
  <c r="K609" i="16"/>
  <c r="K608" i="16"/>
  <c r="K607" i="16"/>
  <c r="K606" i="16"/>
  <c r="K605" i="16"/>
  <c r="K604" i="16"/>
  <c r="C604" i="16"/>
  <c r="K603" i="16"/>
  <c r="K602" i="16"/>
  <c r="K601" i="16"/>
  <c r="K600" i="16"/>
  <c r="K599" i="16"/>
  <c r="K598" i="16"/>
  <c r="K597" i="16"/>
  <c r="K596" i="16"/>
  <c r="K595" i="16"/>
  <c r="K594" i="16"/>
  <c r="K593" i="16"/>
  <c r="K592" i="16"/>
  <c r="K591" i="16"/>
  <c r="K590" i="16"/>
  <c r="C590" i="16"/>
  <c r="K589" i="16"/>
  <c r="K588" i="16"/>
  <c r="K587" i="16"/>
  <c r="K586" i="16"/>
  <c r="K585" i="16"/>
  <c r="K584" i="16"/>
  <c r="K583" i="16"/>
  <c r="K582" i="16"/>
  <c r="K581" i="16"/>
  <c r="K580" i="16"/>
  <c r="K579" i="16"/>
  <c r="K578" i="16"/>
  <c r="K577" i="16"/>
  <c r="K576" i="16"/>
  <c r="C576" i="16"/>
  <c r="K575" i="16"/>
  <c r="K574" i="16"/>
  <c r="K573" i="16"/>
  <c r="K572" i="16"/>
  <c r="K571" i="16"/>
  <c r="K570" i="16"/>
  <c r="K569" i="16"/>
  <c r="K568" i="16"/>
  <c r="K567" i="16"/>
  <c r="K566" i="16"/>
  <c r="K565" i="16"/>
  <c r="K564" i="16"/>
  <c r="K563" i="16"/>
  <c r="K562" i="16"/>
  <c r="C562" i="16"/>
  <c r="K561" i="16"/>
  <c r="K560" i="16"/>
  <c r="K559" i="16"/>
  <c r="K558" i="16"/>
  <c r="K557" i="16"/>
  <c r="K556" i="16"/>
  <c r="K555" i="16"/>
  <c r="K554" i="16"/>
  <c r="K553" i="16"/>
  <c r="K552" i="16"/>
  <c r="K551" i="16"/>
  <c r="K550" i="16"/>
  <c r="K549" i="16"/>
  <c r="K548" i="16"/>
  <c r="C548" i="16"/>
  <c r="K547" i="16"/>
  <c r="K546" i="16"/>
  <c r="K545" i="16"/>
  <c r="K544" i="16"/>
  <c r="K543" i="16"/>
  <c r="K542" i="16"/>
  <c r="K541" i="16"/>
  <c r="K540" i="16"/>
  <c r="K539" i="16"/>
  <c r="K538" i="16"/>
  <c r="K537" i="16"/>
  <c r="K536" i="16"/>
  <c r="K535" i="16"/>
  <c r="K534" i="16"/>
  <c r="C534" i="16"/>
  <c r="K533" i="16"/>
  <c r="K532" i="16"/>
  <c r="K531" i="16"/>
  <c r="K530" i="16"/>
  <c r="K529" i="16"/>
  <c r="K528" i="16"/>
  <c r="K527" i="16"/>
  <c r="K526" i="16"/>
  <c r="K525" i="16"/>
  <c r="K524" i="16"/>
  <c r="K523" i="16"/>
  <c r="K522" i="16"/>
  <c r="K521" i="16"/>
  <c r="K520" i="16"/>
  <c r="C520" i="16"/>
  <c r="K519" i="16"/>
  <c r="K518" i="16"/>
  <c r="K517" i="16"/>
  <c r="K516" i="16"/>
  <c r="K515" i="16"/>
  <c r="K514" i="16"/>
  <c r="K513" i="16"/>
  <c r="K512" i="16"/>
  <c r="K511" i="16"/>
  <c r="K510" i="16"/>
  <c r="K509" i="16"/>
  <c r="K508" i="16"/>
  <c r="K507" i="16"/>
  <c r="K506" i="16"/>
  <c r="C506" i="16"/>
  <c r="K505" i="16"/>
  <c r="K504" i="16"/>
  <c r="K503" i="16"/>
  <c r="K502" i="16"/>
  <c r="K501" i="16"/>
  <c r="K500" i="16"/>
  <c r="K499" i="16"/>
  <c r="K498" i="16"/>
  <c r="K497" i="16"/>
  <c r="K496" i="16"/>
  <c r="K495" i="16"/>
  <c r="K494" i="16"/>
  <c r="K493" i="16"/>
  <c r="K492" i="16"/>
  <c r="C492" i="16"/>
  <c r="K491" i="16"/>
  <c r="K490" i="16"/>
  <c r="K489" i="16"/>
  <c r="K488" i="16"/>
  <c r="K487" i="16"/>
  <c r="K486" i="16"/>
  <c r="K485" i="16"/>
  <c r="K484" i="16"/>
  <c r="K483" i="16"/>
  <c r="K482" i="16"/>
  <c r="K481" i="16"/>
  <c r="K480" i="16"/>
  <c r="K479" i="16"/>
  <c r="K478" i="16"/>
  <c r="C478" i="16"/>
  <c r="K477" i="16"/>
  <c r="K476" i="16"/>
  <c r="K475" i="16"/>
  <c r="K474" i="16"/>
  <c r="K473" i="16"/>
  <c r="K472" i="16"/>
  <c r="K471" i="16"/>
  <c r="K470" i="16"/>
  <c r="K469" i="16"/>
  <c r="K468" i="16"/>
  <c r="K467" i="16"/>
  <c r="K466" i="16"/>
  <c r="K465" i="16"/>
  <c r="K464" i="16"/>
  <c r="C464" i="16"/>
  <c r="K463" i="16"/>
  <c r="K462" i="16"/>
  <c r="K461" i="16"/>
  <c r="K460" i="16"/>
  <c r="K459" i="16"/>
  <c r="K458" i="16"/>
  <c r="K457" i="16"/>
  <c r="K456" i="16"/>
  <c r="K455" i="16"/>
  <c r="K454" i="16"/>
  <c r="K453" i="16"/>
  <c r="K452" i="16"/>
  <c r="K451" i="16"/>
  <c r="K450" i="16"/>
  <c r="C450" i="16"/>
  <c r="K449" i="16"/>
  <c r="K448" i="16"/>
  <c r="K447" i="16"/>
  <c r="K446" i="16"/>
  <c r="K445" i="16"/>
  <c r="K444" i="16"/>
  <c r="K443" i="16"/>
  <c r="K442" i="16"/>
  <c r="K441" i="16"/>
  <c r="K440" i="16"/>
  <c r="K439" i="16"/>
  <c r="K438" i="16"/>
  <c r="K437" i="16"/>
  <c r="K436" i="16"/>
  <c r="C436" i="16"/>
  <c r="K435" i="16"/>
  <c r="K434" i="16"/>
  <c r="K433" i="16"/>
  <c r="K432" i="16"/>
  <c r="K431" i="16"/>
  <c r="K430" i="16"/>
  <c r="K429" i="16"/>
  <c r="K428" i="16"/>
  <c r="K427" i="16"/>
  <c r="K426" i="16"/>
  <c r="K425" i="16"/>
  <c r="K424" i="16"/>
  <c r="K423" i="16"/>
  <c r="K422" i="16"/>
  <c r="C422" i="16"/>
  <c r="K421" i="16"/>
  <c r="K420" i="16"/>
  <c r="K419" i="16"/>
  <c r="K418" i="16"/>
  <c r="K417" i="16"/>
  <c r="K416" i="16"/>
  <c r="K415" i="16"/>
  <c r="K414" i="16"/>
  <c r="K413" i="16"/>
  <c r="K412" i="16"/>
  <c r="K411" i="16"/>
  <c r="K410" i="16"/>
  <c r="K409" i="16"/>
  <c r="K408" i="16"/>
  <c r="C408" i="16"/>
  <c r="K407" i="16"/>
  <c r="K406" i="16"/>
  <c r="K405" i="16"/>
  <c r="K404" i="16"/>
  <c r="K403" i="16"/>
  <c r="K402" i="16"/>
  <c r="K401" i="16"/>
  <c r="K400" i="16"/>
  <c r="K399" i="16"/>
  <c r="K398" i="16"/>
  <c r="K397" i="16"/>
  <c r="K396" i="16"/>
  <c r="K395" i="16"/>
  <c r="K394" i="16"/>
  <c r="C394" i="16"/>
  <c r="K393" i="16"/>
  <c r="K392" i="16"/>
  <c r="K391" i="16"/>
  <c r="K390" i="16"/>
  <c r="K389" i="16"/>
  <c r="K388" i="16"/>
  <c r="K387" i="16"/>
  <c r="K386" i="16"/>
  <c r="K385" i="16"/>
  <c r="K384" i="16"/>
  <c r="K383" i="16"/>
  <c r="K382" i="16"/>
  <c r="K381" i="16"/>
  <c r="K380" i="16"/>
  <c r="C380" i="16"/>
  <c r="K379" i="16"/>
  <c r="K378" i="16"/>
  <c r="K377" i="16"/>
  <c r="K376" i="16"/>
  <c r="K375" i="16"/>
  <c r="K374" i="16"/>
  <c r="K373" i="16"/>
  <c r="K372" i="16"/>
  <c r="K371" i="16"/>
  <c r="K370" i="16"/>
  <c r="K369" i="16"/>
  <c r="K368" i="16"/>
  <c r="K367" i="16"/>
  <c r="K366" i="16"/>
  <c r="C366" i="16"/>
  <c r="K365" i="16"/>
  <c r="K364" i="16"/>
  <c r="K363" i="16"/>
  <c r="K362" i="16"/>
  <c r="K361" i="16"/>
  <c r="K360" i="16"/>
  <c r="K359" i="16"/>
  <c r="K358" i="16"/>
  <c r="K357" i="16"/>
  <c r="K356" i="16"/>
  <c r="K355" i="16"/>
  <c r="K354" i="16"/>
  <c r="K353" i="16"/>
  <c r="K352" i="16"/>
  <c r="C352" i="16"/>
  <c r="K351" i="16"/>
  <c r="K350" i="16"/>
  <c r="K349" i="16"/>
  <c r="K348" i="16"/>
  <c r="K347" i="16"/>
  <c r="K346" i="16"/>
  <c r="K345" i="16"/>
  <c r="K344" i="16"/>
  <c r="K343" i="16"/>
  <c r="K342" i="16"/>
  <c r="K341" i="16"/>
  <c r="K340" i="16"/>
  <c r="K339" i="16"/>
  <c r="K338" i="16"/>
  <c r="C338" i="16"/>
  <c r="K337" i="16"/>
  <c r="K336" i="16"/>
  <c r="K335" i="16"/>
  <c r="K334" i="16"/>
  <c r="K333" i="16"/>
  <c r="K332" i="16"/>
  <c r="K331" i="16"/>
  <c r="K330" i="16"/>
  <c r="K329" i="16"/>
  <c r="K328" i="16"/>
  <c r="K327" i="16"/>
  <c r="K326" i="16"/>
  <c r="K325" i="16"/>
  <c r="K324" i="16"/>
  <c r="C324" i="16"/>
  <c r="K323" i="16"/>
  <c r="K322" i="16"/>
  <c r="K321" i="16"/>
  <c r="K320" i="16"/>
  <c r="K319" i="16"/>
  <c r="K318" i="16"/>
  <c r="K317" i="16"/>
  <c r="K316" i="16"/>
  <c r="K315" i="16"/>
  <c r="K314" i="16"/>
  <c r="K313" i="16"/>
  <c r="K312" i="16"/>
  <c r="K311" i="16"/>
  <c r="K310" i="16"/>
  <c r="C310" i="16"/>
  <c r="K309" i="16"/>
  <c r="K308" i="16"/>
  <c r="K307" i="16"/>
  <c r="K306" i="16"/>
  <c r="K305" i="16"/>
  <c r="K304" i="16"/>
  <c r="K303" i="16"/>
  <c r="K302" i="16"/>
  <c r="K301" i="16"/>
  <c r="K300" i="16"/>
  <c r="K299" i="16"/>
  <c r="K298" i="16"/>
  <c r="K297" i="16"/>
  <c r="K296" i="16"/>
  <c r="C296" i="16"/>
  <c r="K295" i="16"/>
  <c r="K294" i="16"/>
  <c r="K293" i="16"/>
  <c r="K292" i="16"/>
  <c r="K291" i="16"/>
  <c r="K290" i="16"/>
  <c r="K289" i="16"/>
  <c r="K288" i="16"/>
  <c r="K287" i="16"/>
  <c r="K286" i="16"/>
  <c r="K285" i="16"/>
  <c r="K284" i="16"/>
  <c r="K283" i="16"/>
  <c r="K282" i="16"/>
  <c r="C282" i="16"/>
  <c r="K281" i="16"/>
  <c r="K280" i="16"/>
  <c r="K279" i="16"/>
  <c r="K278" i="16"/>
  <c r="K277" i="16"/>
  <c r="K276" i="16"/>
  <c r="K275" i="16"/>
  <c r="K274" i="16"/>
  <c r="K273" i="16"/>
  <c r="K272" i="16"/>
  <c r="K271" i="16"/>
  <c r="K270" i="16"/>
  <c r="K269" i="16"/>
  <c r="K268" i="16"/>
  <c r="C268" i="16"/>
  <c r="K267" i="16"/>
  <c r="K266" i="16"/>
  <c r="K265" i="16"/>
  <c r="K264" i="16"/>
  <c r="K263" i="16"/>
  <c r="K262" i="16"/>
  <c r="K261" i="16"/>
  <c r="K260" i="16"/>
  <c r="K259" i="16"/>
  <c r="K258" i="16"/>
  <c r="K257" i="16"/>
  <c r="K256" i="16"/>
  <c r="K255" i="16"/>
  <c r="K254" i="16"/>
  <c r="C254" i="16"/>
  <c r="K253" i="16"/>
  <c r="K252" i="16"/>
  <c r="K251" i="16"/>
  <c r="K250" i="16"/>
  <c r="K249" i="16"/>
  <c r="K248" i="16"/>
  <c r="K247" i="16"/>
  <c r="K246" i="16"/>
  <c r="K245" i="16"/>
  <c r="K244" i="16"/>
  <c r="K243" i="16"/>
  <c r="K242" i="16"/>
  <c r="K241" i="16"/>
  <c r="K240" i="16"/>
  <c r="C240" i="16"/>
  <c r="K239" i="16"/>
  <c r="K238" i="16"/>
  <c r="K237" i="16"/>
  <c r="K236" i="16"/>
  <c r="K235" i="16"/>
  <c r="K234" i="16"/>
  <c r="K233" i="16"/>
  <c r="K232" i="16"/>
  <c r="K231" i="16"/>
  <c r="K230" i="16"/>
  <c r="K229" i="16"/>
  <c r="K228" i="16"/>
  <c r="K227" i="16"/>
  <c r="K226" i="16"/>
  <c r="C226" i="16"/>
  <c r="K225" i="16"/>
  <c r="K224" i="16"/>
  <c r="K223" i="16"/>
  <c r="K222" i="16"/>
  <c r="K221" i="16"/>
  <c r="K220" i="16"/>
  <c r="K219" i="16"/>
  <c r="K218" i="16"/>
  <c r="K217" i="16"/>
  <c r="K216" i="16"/>
  <c r="K215" i="16"/>
  <c r="K214" i="16"/>
  <c r="K213" i="16"/>
  <c r="K212" i="16"/>
  <c r="C212" i="16"/>
  <c r="K211" i="16"/>
  <c r="K210" i="16"/>
  <c r="K209" i="16"/>
  <c r="K208" i="16"/>
  <c r="K207" i="16"/>
  <c r="K206" i="16"/>
  <c r="CK205" i="16"/>
  <c r="CJ205" i="16"/>
  <c r="CI205" i="16"/>
  <c r="CH205" i="16"/>
  <c r="CG205" i="16"/>
  <c r="CF205" i="16"/>
  <c r="CE205" i="16"/>
  <c r="CD205" i="16"/>
  <c r="CC205" i="16"/>
  <c r="CB205" i="16"/>
  <c r="CA205" i="16"/>
  <c r="BZ205" i="16"/>
  <c r="BY205" i="16"/>
  <c r="BX205" i="16"/>
  <c r="BW205" i="16"/>
  <c r="BV205" i="16"/>
  <c r="BU205" i="16"/>
  <c r="BT205" i="16"/>
  <c r="BS205" i="16"/>
  <c r="BR205" i="16" a="1"/>
  <c r="BR205" i="16" s="1"/>
  <c r="BQ205" i="16" a="1"/>
  <c r="BQ205" i="16" s="1"/>
  <c r="BP205" i="16"/>
  <c r="BO205" i="16" a="1"/>
  <c r="BO205" i="16" s="1"/>
  <c r="BN205" i="16"/>
  <c r="BM205" i="16" a="1"/>
  <c r="BM205" i="16" s="1"/>
  <c r="BL205" i="16"/>
  <c r="BK205" i="16" a="1"/>
  <c r="BK205" i="16" s="1"/>
  <c r="BJ205" i="16"/>
  <c r="BI205" i="16" a="1"/>
  <c r="BI205" i="16" s="1"/>
  <c r="BH205" i="16"/>
  <c r="BG205" i="16" a="1"/>
  <c r="BG205" i="16" s="1"/>
  <c r="BF205" i="16"/>
  <c r="BE205" i="16" a="1"/>
  <c r="BE205" i="16" s="1"/>
  <c r="BD205" i="16" a="1"/>
  <c r="BD205" i="16" s="1"/>
  <c r="BC205" i="16"/>
  <c r="BB205" i="16"/>
  <c r="BA205" i="16" a="1"/>
  <c r="BA205" i="16" s="1"/>
  <c r="AZ205" i="16" a="1"/>
  <c r="AZ205" i="16" s="1"/>
  <c r="AY205" i="16" a="1"/>
  <c r="AY205" i="16" s="1"/>
  <c r="AX205" i="16" a="1"/>
  <c r="AX205" i="16" s="1"/>
  <c r="AW205" i="16"/>
  <c r="AV205" i="16" a="1"/>
  <c r="AV205" i="16" s="1"/>
  <c r="AU205" i="16" a="1"/>
  <c r="AU205" i="16" s="1"/>
  <c r="AT205" i="16"/>
  <c r="AS205" i="16" a="1"/>
  <c r="AS205" i="16" s="1"/>
  <c r="AR205" i="16"/>
  <c r="AQ205" i="16" a="1"/>
  <c r="AQ205" i="16" s="1"/>
  <c r="AP205" i="16" a="1"/>
  <c r="AP205" i="16" s="1"/>
  <c r="AO205" i="16" a="1"/>
  <c r="AO205" i="16" s="1"/>
  <c r="AN205" i="16"/>
  <c r="AM205" i="16" a="1"/>
  <c r="AM205" i="16" s="1"/>
  <c r="AL205" i="16"/>
  <c r="AK205" i="16" a="1"/>
  <c r="AK205" i="16" s="1"/>
  <c r="AJ205" i="16"/>
  <c r="AI205" i="16"/>
  <c r="AH205" i="16" a="1"/>
  <c r="AH205" i="16" s="1"/>
  <c r="AG205" i="16" a="1"/>
  <c r="AG205" i="16" s="1"/>
  <c r="AF205" i="16" a="1"/>
  <c r="AF205" i="16" s="1"/>
  <c r="AE205" i="16" a="1"/>
  <c r="AE205" i="16" s="1"/>
  <c r="Y205" i="16"/>
  <c r="Z205" i="16" s="1"/>
  <c r="AA205" i="16" s="1"/>
  <c r="AB205" i="16" s="1"/>
  <c r="AC205" i="16" s="1"/>
  <c r="AD205" i="16" s="1"/>
  <c r="X205" i="16"/>
  <c r="W205" i="16"/>
  <c r="V205" i="16"/>
  <c r="U205" i="16"/>
  <c r="T205" i="16"/>
  <c r="S205" i="16"/>
  <c r="R205" i="16"/>
  <c r="O205" i="16"/>
  <c r="K205" i="16"/>
  <c r="CK204" i="16"/>
  <c r="CJ204" i="16"/>
  <c r="CI204" i="16"/>
  <c r="CH204" i="16"/>
  <c r="CG204" i="16"/>
  <c r="CF204" i="16"/>
  <c r="CE204" i="16"/>
  <c r="CD204" i="16"/>
  <c r="CC204" i="16"/>
  <c r="CB204" i="16"/>
  <c r="CA204" i="16"/>
  <c r="BZ204" i="16"/>
  <c r="BY204" i="16"/>
  <c r="BX204" i="16"/>
  <c r="BW204" i="16"/>
  <c r="BV204" i="16"/>
  <c r="BU204" i="16"/>
  <c r="BT204" i="16"/>
  <c r="BS204" i="16"/>
  <c r="BR204" i="16" a="1"/>
  <c r="BR204" i="16" s="1"/>
  <c r="BQ204" i="16" a="1"/>
  <c r="BQ204" i="16" s="1"/>
  <c r="BP204" i="16"/>
  <c r="BO204" i="16" a="1"/>
  <c r="BO204" i="16" s="1"/>
  <c r="BN204" i="16"/>
  <c r="BM204" i="16" a="1"/>
  <c r="BM204" i="16" s="1"/>
  <c r="BL204" i="16"/>
  <c r="BK204" i="16" a="1"/>
  <c r="BK204" i="16" s="1"/>
  <c r="BJ204" i="16"/>
  <c r="BI204" i="16" a="1"/>
  <c r="BI204" i="16" s="1"/>
  <c r="BH204" i="16"/>
  <c r="BG204" i="16" a="1"/>
  <c r="BG204" i="16" s="1"/>
  <c r="BF204" i="16"/>
  <c r="BE204" i="16" a="1"/>
  <c r="BE204" i="16" s="1"/>
  <c r="BD204" i="16" a="1"/>
  <c r="BD204" i="16" s="1"/>
  <c r="BC204" i="16"/>
  <c r="BB204" i="16"/>
  <c r="BA204" i="16" a="1"/>
  <c r="BA204" i="16" s="1"/>
  <c r="AZ204" i="16" a="1"/>
  <c r="AZ204" i="16" s="1"/>
  <c r="AY204" i="16" a="1"/>
  <c r="AY204" i="16" s="1"/>
  <c r="AX204" i="16" a="1"/>
  <c r="AX204" i="16" s="1"/>
  <c r="AW204" i="16"/>
  <c r="AV204" i="16" a="1"/>
  <c r="AV204" i="16" s="1"/>
  <c r="AU204" i="16" a="1"/>
  <c r="AU204" i="16" s="1"/>
  <c r="AT204" i="16"/>
  <c r="AS204" i="16" a="1"/>
  <c r="AS204" i="16" s="1"/>
  <c r="AR204" i="16"/>
  <c r="AQ204" i="16" a="1"/>
  <c r="AQ204" i="16" s="1"/>
  <c r="AP204" i="16" a="1"/>
  <c r="AP204" i="16" s="1"/>
  <c r="AO204" i="16" a="1"/>
  <c r="AO204" i="16" s="1"/>
  <c r="AN204" i="16"/>
  <c r="AM204" i="16" a="1"/>
  <c r="AM204" i="16" s="1"/>
  <c r="AL204" i="16"/>
  <c r="AK204" i="16" a="1"/>
  <c r="AK204" i="16" s="1"/>
  <c r="AJ204" i="16"/>
  <c r="AI204" i="16"/>
  <c r="AH204" i="16" a="1"/>
  <c r="AH204" i="16" s="1"/>
  <c r="AG204" i="16" a="1"/>
  <c r="AG204" i="16" s="1"/>
  <c r="AF204" i="16" a="1"/>
  <c r="AF204" i="16" s="1"/>
  <c r="AE204" i="16" a="1"/>
  <c r="AE204" i="16" s="1"/>
  <c r="Y204" i="16"/>
  <c r="Z204" i="16" s="1"/>
  <c r="AA204" i="16" s="1"/>
  <c r="AB204" i="16" s="1"/>
  <c r="AC204" i="16" s="1"/>
  <c r="AD204" i="16" s="1"/>
  <c r="X204" i="16"/>
  <c r="W204" i="16"/>
  <c r="V204" i="16"/>
  <c r="U204" i="16"/>
  <c r="T204" i="16"/>
  <c r="S204" i="16"/>
  <c r="R204" i="16"/>
  <c r="O204" i="16"/>
  <c r="K204" i="16"/>
  <c r="CK203" i="16"/>
  <c r="CJ203" i="16"/>
  <c r="CI203" i="16"/>
  <c r="CH203" i="16"/>
  <c r="CG203" i="16"/>
  <c r="CF203" i="16"/>
  <c r="CE203" i="16"/>
  <c r="CD203" i="16"/>
  <c r="CC203" i="16"/>
  <c r="CB203" i="16"/>
  <c r="CA203" i="16"/>
  <c r="BZ203" i="16"/>
  <c r="BY203" i="16"/>
  <c r="BX203" i="16"/>
  <c r="BW203" i="16"/>
  <c r="BV203" i="16"/>
  <c r="BU203" i="16"/>
  <c r="BT203" i="16"/>
  <c r="BS203" i="16"/>
  <c r="BR203" i="16" a="1"/>
  <c r="BR203" i="16" s="1"/>
  <c r="BQ203" i="16" a="1"/>
  <c r="BQ203" i="16" s="1"/>
  <c r="BP203" i="16"/>
  <c r="BO203" i="16" a="1"/>
  <c r="BO203" i="16" s="1"/>
  <c r="BN203" i="16"/>
  <c r="BM203" i="16" a="1"/>
  <c r="BM203" i="16" s="1"/>
  <c r="BL203" i="16"/>
  <c r="BK203" i="16" a="1"/>
  <c r="BK203" i="16" s="1"/>
  <c r="BJ203" i="16"/>
  <c r="BI203" i="16" a="1"/>
  <c r="BI203" i="16" s="1"/>
  <c r="BH203" i="16"/>
  <c r="BG203" i="16" a="1"/>
  <c r="BG203" i="16" s="1"/>
  <c r="BF203" i="16"/>
  <c r="BE203" i="16" a="1"/>
  <c r="BE203" i="16" s="1"/>
  <c r="BD203" i="16" a="1"/>
  <c r="BD203" i="16" s="1"/>
  <c r="BC203" i="16"/>
  <c r="BB203" i="16"/>
  <c r="BA203" i="16" a="1"/>
  <c r="BA203" i="16" s="1"/>
  <c r="AZ203" i="16" a="1"/>
  <c r="AZ203" i="16" s="1"/>
  <c r="AY203" i="16" a="1"/>
  <c r="AY203" i="16" s="1"/>
  <c r="AX203" i="16" a="1"/>
  <c r="AX203" i="16" s="1"/>
  <c r="AW203" i="16"/>
  <c r="AV203" i="16" a="1"/>
  <c r="AV203" i="16" s="1"/>
  <c r="AU203" i="16" a="1"/>
  <c r="AU203" i="16" s="1"/>
  <c r="AT203" i="16"/>
  <c r="AS203" i="16" a="1"/>
  <c r="AS203" i="16" s="1"/>
  <c r="AR203" i="16"/>
  <c r="AQ203" i="16" a="1"/>
  <c r="AQ203" i="16" s="1"/>
  <c r="AP203" i="16" a="1"/>
  <c r="AP203" i="16" s="1"/>
  <c r="AO203" i="16" a="1"/>
  <c r="AO203" i="16" s="1"/>
  <c r="AN203" i="16"/>
  <c r="AM203" i="16" a="1"/>
  <c r="AM203" i="16" s="1"/>
  <c r="AL203" i="16"/>
  <c r="AK203" i="16" a="1"/>
  <c r="AK203" i="16" s="1"/>
  <c r="AJ203" i="16"/>
  <c r="AI203" i="16"/>
  <c r="AH203" i="16" a="1"/>
  <c r="AH203" i="16" s="1"/>
  <c r="AG203" i="16" a="1"/>
  <c r="AG203" i="16" s="1"/>
  <c r="AF203" i="16" a="1"/>
  <c r="AF203" i="16" s="1"/>
  <c r="AE203" i="16" a="1"/>
  <c r="AE203" i="16" s="1"/>
  <c r="Y203" i="16"/>
  <c r="Z203" i="16" s="1"/>
  <c r="AA203" i="16" s="1"/>
  <c r="AB203" i="16" s="1"/>
  <c r="AC203" i="16" s="1"/>
  <c r="AD203" i="16" s="1"/>
  <c r="X203" i="16"/>
  <c r="W203" i="16"/>
  <c r="V203" i="16"/>
  <c r="U203" i="16"/>
  <c r="T203" i="16"/>
  <c r="S203" i="16"/>
  <c r="R203" i="16"/>
  <c r="O203" i="16"/>
  <c r="K203" i="16"/>
  <c r="CK202" i="16"/>
  <c r="CJ202" i="16"/>
  <c r="CI202" i="16"/>
  <c r="CH202" i="16"/>
  <c r="CG202" i="16"/>
  <c r="CF202" i="16"/>
  <c r="CE202" i="16"/>
  <c r="CD202" i="16"/>
  <c r="CC202" i="16"/>
  <c r="CB202" i="16"/>
  <c r="CA202" i="16"/>
  <c r="BZ202" i="16"/>
  <c r="BY202" i="16"/>
  <c r="BX202" i="16"/>
  <c r="BW202" i="16"/>
  <c r="BV202" i="16"/>
  <c r="BU202" i="16"/>
  <c r="BT202" i="16"/>
  <c r="BS202" i="16"/>
  <c r="BR202" i="16" a="1"/>
  <c r="BR202" i="16" s="1"/>
  <c r="BQ202" i="16" a="1"/>
  <c r="BQ202" i="16" s="1"/>
  <c r="BP202" i="16"/>
  <c r="BO202" i="16" a="1"/>
  <c r="BO202" i="16" s="1"/>
  <c r="BN202" i="16"/>
  <c r="BM202" i="16" a="1"/>
  <c r="BM202" i="16" s="1"/>
  <c r="BL202" i="16"/>
  <c r="BK202" i="16" a="1"/>
  <c r="BK202" i="16" s="1"/>
  <c r="BJ202" i="16"/>
  <c r="BI202" i="16" a="1"/>
  <c r="BI202" i="16" s="1"/>
  <c r="BH202" i="16"/>
  <c r="BG202" i="16" a="1"/>
  <c r="BG202" i="16" s="1"/>
  <c r="BF202" i="16"/>
  <c r="BE202" i="16" a="1"/>
  <c r="BE202" i="16" s="1"/>
  <c r="BD202" i="16" a="1"/>
  <c r="BD202" i="16" s="1"/>
  <c r="BC202" i="16"/>
  <c r="BB202" i="16"/>
  <c r="BA202" i="16" a="1"/>
  <c r="BA202" i="16" s="1"/>
  <c r="AZ202" i="16" a="1"/>
  <c r="AZ202" i="16" s="1"/>
  <c r="AY202" i="16" a="1"/>
  <c r="AY202" i="16" s="1"/>
  <c r="AX202" i="16" a="1"/>
  <c r="AX202" i="16" s="1"/>
  <c r="AW202" i="16"/>
  <c r="AV202" i="16" a="1"/>
  <c r="AV202" i="16" s="1"/>
  <c r="AU202" i="16" a="1"/>
  <c r="AU202" i="16" s="1"/>
  <c r="AT202" i="16"/>
  <c r="AS202" i="16" a="1"/>
  <c r="AS202" i="16" s="1"/>
  <c r="AR202" i="16"/>
  <c r="AQ202" i="16" a="1"/>
  <c r="AQ202" i="16" s="1"/>
  <c r="AP202" i="16" a="1"/>
  <c r="AP202" i="16" s="1"/>
  <c r="AO202" i="16" a="1"/>
  <c r="AO202" i="16" s="1"/>
  <c r="AN202" i="16"/>
  <c r="AM202" i="16" a="1"/>
  <c r="AM202" i="16" s="1"/>
  <c r="AL202" i="16"/>
  <c r="AK202" i="16" a="1"/>
  <c r="AK202" i="16" s="1"/>
  <c r="AJ202" i="16"/>
  <c r="AI202" i="16"/>
  <c r="AH202" i="16" a="1"/>
  <c r="AH202" i="16" s="1"/>
  <c r="AG202" i="16" a="1"/>
  <c r="AG202" i="16" s="1"/>
  <c r="AF202" i="16" a="1"/>
  <c r="AF202" i="16" s="1"/>
  <c r="AE202" i="16" a="1"/>
  <c r="AE202" i="16" s="1"/>
  <c r="Y202" i="16"/>
  <c r="Z202" i="16" s="1"/>
  <c r="AA202" i="16" s="1"/>
  <c r="AB202" i="16" s="1"/>
  <c r="AC202" i="16" s="1"/>
  <c r="AD202" i="16" s="1"/>
  <c r="X202" i="16"/>
  <c r="W202" i="16"/>
  <c r="V202" i="16"/>
  <c r="U202" i="16"/>
  <c r="T202" i="16"/>
  <c r="S202" i="16"/>
  <c r="R202" i="16"/>
  <c r="O202" i="16"/>
  <c r="K202" i="16"/>
  <c r="CK201" i="16"/>
  <c r="CJ201" i="16"/>
  <c r="CI201" i="16"/>
  <c r="CH201" i="16"/>
  <c r="CG201" i="16"/>
  <c r="CF201" i="16"/>
  <c r="CE201" i="16"/>
  <c r="CD201" i="16"/>
  <c r="CC201" i="16"/>
  <c r="CB201" i="16"/>
  <c r="CA201" i="16"/>
  <c r="BZ201" i="16"/>
  <c r="BY201" i="16"/>
  <c r="BX201" i="16"/>
  <c r="BW201" i="16"/>
  <c r="BV201" i="16"/>
  <c r="BU201" i="16"/>
  <c r="BT201" i="16"/>
  <c r="BS201" i="16"/>
  <c r="BR201" i="16" a="1"/>
  <c r="BR201" i="16" s="1"/>
  <c r="BQ201" i="16" a="1"/>
  <c r="BQ201" i="16" s="1"/>
  <c r="BP201" i="16"/>
  <c r="BO201" i="16" a="1"/>
  <c r="BO201" i="16" s="1"/>
  <c r="BN201" i="16"/>
  <c r="BM201" i="16" a="1"/>
  <c r="BM201" i="16" s="1"/>
  <c r="BL201" i="16"/>
  <c r="BK201" i="16" a="1"/>
  <c r="BK201" i="16" s="1"/>
  <c r="BJ201" i="16"/>
  <c r="BI201" i="16" a="1"/>
  <c r="BI201" i="16" s="1"/>
  <c r="BH201" i="16"/>
  <c r="BG201" i="16" a="1"/>
  <c r="BG201" i="16" s="1"/>
  <c r="BF201" i="16"/>
  <c r="BE201" i="16" a="1"/>
  <c r="BE201" i="16" s="1"/>
  <c r="BD201" i="16" a="1"/>
  <c r="BD201" i="16" s="1"/>
  <c r="BC201" i="16"/>
  <c r="BB201" i="16"/>
  <c r="BA201" i="16" a="1"/>
  <c r="BA201" i="16" s="1"/>
  <c r="AZ201" i="16" a="1"/>
  <c r="AZ201" i="16" s="1"/>
  <c r="AY201" i="16" a="1"/>
  <c r="AY201" i="16" s="1"/>
  <c r="AX201" i="16" a="1"/>
  <c r="AX201" i="16" s="1"/>
  <c r="AW201" i="16"/>
  <c r="AV201" i="16" a="1"/>
  <c r="AV201" i="16" s="1"/>
  <c r="AU201" i="16" a="1"/>
  <c r="AU201" i="16" s="1"/>
  <c r="AT201" i="16"/>
  <c r="AS201" i="16" a="1"/>
  <c r="AS201" i="16" s="1"/>
  <c r="AR201" i="16"/>
  <c r="AQ201" i="16" a="1"/>
  <c r="AQ201" i="16" s="1"/>
  <c r="AP201" i="16" a="1"/>
  <c r="AP201" i="16" s="1"/>
  <c r="AO201" i="16" a="1"/>
  <c r="AO201" i="16" s="1"/>
  <c r="AN201" i="16"/>
  <c r="AM201" i="16" a="1"/>
  <c r="AM201" i="16" s="1"/>
  <c r="AL201" i="16"/>
  <c r="AK201" i="16" a="1"/>
  <c r="AK201" i="16" s="1"/>
  <c r="AJ201" i="16"/>
  <c r="AI201" i="16"/>
  <c r="AH201" i="16" a="1"/>
  <c r="AH201" i="16" s="1"/>
  <c r="AG201" i="16" a="1"/>
  <c r="AG201" i="16" s="1"/>
  <c r="AF201" i="16" a="1"/>
  <c r="AF201" i="16" s="1"/>
  <c r="AE201" i="16" a="1"/>
  <c r="AE201" i="16" s="1"/>
  <c r="Y201" i="16"/>
  <c r="Z201" i="16" s="1"/>
  <c r="AA201" i="16" s="1"/>
  <c r="AB201" i="16" s="1"/>
  <c r="AC201" i="16" s="1"/>
  <c r="AD201" i="16" s="1"/>
  <c r="X201" i="16"/>
  <c r="W201" i="16"/>
  <c r="V201" i="16"/>
  <c r="U201" i="16"/>
  <c r="T201" i="16"/>
  <c r="S201" i="16"/>
  <c r="R201" i="16"/>
  <c r="O201" i="16"/>
  <c r="K201" i="16"/>
  <c r="CK200" i="16"/>
  <c r="CJ200" i="16"/>
  <c r="CI200" i="16"/>
  <c r="CH200" i="16"/>
  <c r="CG200" i="16"/>
  <c r="CF200" i="16"/>
  <c r="CE200" i="16"/>
  <c r="CD200" i="16"/>
  <c r="CC200" i="16"/>
  <c r="CB200" i="16"/>
  <c r="CA200" i="16"/>
  <c r="BZ200" i="16"/>
  <c r="BY200" i="16"/>
  <c r="BX200" i="16"/>
  <c r="BW200" i="16"/>
  <c r="BV200" i="16"/>
  <c r="BU200" i="16"/>
  <c r="BT200" i="16"/>
  <c r="BS200" i="16"/>
  <c r="BR200" i="16" a="1"/>
  <c r="BR200" i="16" s="1"/>
  <c r="BQ200" i="16" a="1"/>
  <c r="BQ200" i="16" s="1"/>
  <c r="BP200" i="16"/>
  <c r="BO200" i="16" a="1"/>
  <c r="BO200" i="16" s="1"/>
  <c r="BN200" i="16"/>
  <c r="BM200" i="16" a="1"/>
  <c r="BM200" i="16" s="1"/>
  <c r="BL200" i="16"/>
  <c r="BK200" i="16" a="1"/>
  <c r="BK200" i="16" s="1"/>
  <c r="BJ200" i="16"/>
  <c r="BI200" i="16" a="1"/>
  <c r="BI200" i="16" s="1"/>
  <c r="BH200" i="16"/>
  <c r="BG200" i="16" a="1"/>
  <c r="BG200" i="16" s="1"/>
  <c r="BF200" i="16"/>
  <c r="BE200" i="16" a="1"/>
  <c r="BE200" i="16" s="1"/>
  <c r="BD200" i="16" a="1"/>
  <c r="BD200" i="16" s="1"/>
  <c r="BC200" i="16"/>
  <c r="BB200" i="16"/>
  <c r="BA200" i="16" a="1"/>
  <c r="BA200" i="16" s="1"/>
  <c r="AZ200" i="16" a="1"/>
  <c r="AZ200" i="16" s="1"/>
  <c r="AY200" i="16" a="1"/>
  <c r="AY200" i="16" s="1"/>
  <c r="AX200" i="16" a="1"/>
  <c r="AX200" i="16" s="1"/>
  <c r="AW200" i="16"/>
  <c r="AV200" i="16" a="1"/>
  <c r="AV200" i="16" s="1"/>
  <c r="AU200" i="16" a="1"/>
  <c r="AU200" i="16" s="1"/>
  <c r="AT200" i="16"/>
  <c r="AS200" i="16" a="1"/>
  <c r="AS200" i="16" s="1"/>
  <c r="AR200" i="16"/>
  <c r="AQ200" i="16" a="1"/>
  <c r="AQ200" i="16" s="1"/>
  <c r="AP200" i="16" a="1"/>
  <c r="AP200" i="16" s="1"/>
  <c r="AO200" i="16" a="1"/>
  <c r="AO200" i="16" s="1"/>
  <c r="AN200" i="16"/>
  <c r="AM200" i="16" a="1"/>
  <c r="AM200" i="16" s="1"/>
  <c r="AL200" i="16"/>
  <c r="AK200" i="16" a="1"/>
  <c r="AK200" i="16" s="1"/>
  <c r="AJ200" i="16"/>
  <c r="AI200" i="16"/>
  <c r="AH200" i="16" a="1"/>
  <c r="AH200" i="16" s="1"/>
  <c r="AG200" i="16" a="1"/>
  <c r="AG200" i="16" s="1"/>
  <c r="AF200" i="16" a="1"/>
  <c r="AF200" i="16" s="1"/>
  <c r="AE200" i="16" a="1"/>
  <c r="AE200" i="16" s="1"/>
  <c r="Y200" i="16"/>
  <c r="Z200" i="16" s="1"/>
  <c r="AA200" i="16" s="1"/>
  <c r="AB200" i="16" s="1"/>
  <c r="AC200" i="16" s="1"/>
  <c r="AD200" i="16" s="1"/>
  <c r="X200" i="16"/>
  <c r="W200" i="16"/>
  <c r="V200" i="16"/>
  <c r="U200" i="16"/>
  <c r="T200" i="16"/>
  <c r="S200" i="16"/>
  <c r="R200" i="16"/>
  <c r="O200" i="16"/>
  <c r="K200" i="16"/>
  <c r="CK199" i="16"/>
  <c r="CJ199" i="16"/>
  <c r="CI199" i="16"/>
  <c r="CH199" i="16"/>
  <c r="CG199" i="16"/>
  <c r="CF199" i="16"/>
  <c r="CE199" i="16"/>
  <c r="CD199" i="16"/>
  <c r="CC199" i="16"/>
  <c r="CB199" i="16"/>
  <c r="CA199" i="16"/>
  <c r="BZ199" i="16"/>
  <c r="BY199" i="16"/>
  <c r="BX199" i="16"/>
  <c r="BW199" i="16"/>
  <c r="BV199" i="16"/>
  <c r="BU199" i="16"/>
  <c r="BT199" i="16"/>
  <c r="BS199" i="16"/>
  <c r="BR199" i="16" a="1"/>
  <c r="BR199" i="16" s="1"/>
  <c r="BQ199" i="16" a="1"/>
  <c r="BQ199" i="16" s="1"/>
  <c r="BP199" i="16"/>
  <c r="BO199" i="16" a="1"/>
  <c r="BO199" i="16" s="1"/>
  <c r="BN199" i="16"/>
  <c r="BM199" i="16" a="1"/>
  <c r="BM199" i="16" s="1"/>
  <c r="BL199" i="16"/>
  <c r="BK199" i="16" a="1"/>
  <c r="BK199" i="16" s="1"/>
  <c r="BJ199" i="16"/>
  <c r="BI199" i="16" a="1"/>
  <c r="BI199" i="16" s="1"/>
  <c r="BH199" i="16"/>
  <c r="BG199" i="16" a="1"/>
  <c r="BG199" i="16" s="1"/>
  <c r="BF199" i="16"/>
  <c r="BE199" i="16" a="1"/>
  <c r="BE199" i="16" s="1"/>
  <c r="BD199" i="16" a="1"/>
  <c r="BD199" i="16" s="1"/>
  <c r="BC199" i="16"/>
  <c r="BB199" i="16"/>
  <c r="BA199" i="16" a="1"/>
  <c r="BA199" i="16" s="1"/>
  <c r="AZ199" i="16" a="1"/>
  <c r="AZ199" i="16" s="1"/>
  <c r="AY199" i="16" a="1"/>
  <c r="AY199" i="16" s="1"/>
  <c r="AX199" i="16" a="1"/>
  <c r="AX199" i="16" s="1"/>
  <c r="AW199" i="16"/>
  <c r="AV199" i="16" a="1"/>
  <c r="AV199" i="16" s="1"/>
  <c r="AU199" i="16" a="1"/>
  <c r="AU199" i="16" s="1"/>
  <c r="AT199" i="16"/>
  <c r="AS199" i="16" a="1"/>
  <c r="AS199" i="16" s="1"/>
  <c r="AR199" i="16"/>
  <c r="AQ199" i="16" a="1"/>
  <c r="AQ199" i="16" s="1"/>
  <c r="AP199" i="16" a="1"/>
  <c r="AP199" i="16" s="1"/>
  <c r="AO199" i="16" a="1"/>
  <c r="AO199" i="16" s="1"/>
  <c r="AN199" i="16"/>
  <c r="AM199" i="16" a="1"/>
  <c r="AM199" i="16" s="1"/>
  <c r="AL199" i="16"/>
  <c r="AK199" i="16" a="1"/>
  <c r="AK199" i="16" s="1"/>
  <c r="AJ199" i="16"/>
  <c r="AI199" i="16"/>
  <c r="AH199" i="16" a="1"/>
  <c r="AH199" i="16" s="1"/>
  <c r="AG199" i="16" a="1"/>
  <c r="AG199" i="16" s="1"/>
  <c r="AF199" i="16" a="1"/>
  <c r="AF199" i="16" s="1"/>
  <c r="AE199" i="16" a="1"/>
  <c r="AE199" i="16" s="1"/>
  <c r="Y199" i="16"/>
  <c r="Z199" i="16" s="1"/>
  <c r="AA199" i="16" s="1"/>
  <c r="AB199" i="16" s="1"/>
  <c r="AC199" i="16" s="1"/>
  <c r="AD199" i="16" s="1"/>
  <c r="X199" i="16"/>
  <c r="W199" i="16"/>
  <c r="V199" i="16"/>
  <c r="U199" i="16"/>
  <c r="T199" i="16"/>
  <c r="S199" i="16"/>
  <c r="R199" i="16"/>
  <c r="O199" i="16"/>
  <c r="K199" i="16"/>
  <c r="CK198" i="16"/>
  <c r="CJ198" i="16"/>
  <c r="CI198" i="16"/>
  <c r="CH198" i="16"/>
  <c r="CG198" i="16"/>
  <c r="CF198" i="16"/>
  <c r="CE198" i="16"/>
  <c r="CD198" i="16"/>
  <c r="CC198" i="16"/>
  <c r="CB198" i="16"/>
  <c r="CA198" i="16"/>
  <c r="BZ198" i="16"/>
  <c r="BY198" i="16"/>
  <c r="BX198" i="16"/>
  <c r="BW198" i="16"/>
  <c r="BV198" i="16"/>
  <c r="BU198" i="16"/>
  <c r="BT198" i="16"/>
  <c r="BS198" i="16"/>
  <c r="BR198" i="16" a="1"/>
  <c r="BR198" i="16" s="1"/>
  <c r="BQ198" i="16" a="1"/>
  <c r="BQ198" i="16" s="1"/>
  <c r="BP198" i="16"/>
  <c r="BO198" i="16" a="1"/>
  <c r="BO198" i="16" s="1"/>
  <c r="BN198" i="16"/>
  <c r="BM198" i="16" a="1"/>
  <c r="BM198" i="16" s="1"/>
  <c r="BL198" i="16"/>
  <c r="BK198" i="16" a="1"/>
  <c r="BK198" i="16" s="1"/>
  <c r="BJ198" i="16"/>
  <c r="BI198" i="16" a="1"/>
  <c r="BI198" i="16" s="1"/>
  <c r="BH198" i="16"/>
  <c r="BG198" i="16" a="1"/>
  <c r="BG198" i="16" s="1"/>
  <c r="BF198" i="16"/>
  <c r="BE198" i="16" a="1"/>
  <c r="BE198" i="16" s="1"/>
  <c r="BD198" i="16" a="1"/>
  <c r="BD198" i="16" s="1"/>
  <c r="BC198" i="16"/>
  <c r="BB198" i="16"/>
  <c r="BA198" i="16" a="1"/>
  <c r="BA198" i="16" s="1"/>
  <c r="AZ198" i="16" a="1"/>
  <c r="AZ198" i="16" s="1"/>
  <c r="AY198" i="16" a="1"/>
  <c r="AY198" i="16" s="1"/>
  <c r="AX198" i="16" a="1"/>
  <c r="AX198" i="16" s="1"/>
  <c r="AW198" i="16"/>
  <c r="AV198" i="16" a="1"/>
  <c r="AV198" i="16" s="1"/>
  <c r="AU198" i="16" a="1"/>
  <c r="AU198" i="16" s="1"/>
  <c r="AT198" i="16"/>
  <c r="AS198" i="16" a="1"/>
  <c r="AS198" i="16" s="1"/>
  <c r="AR198" i="16"/>
  <c r="AQ198" i="16" a="1"/>
  <c r="AQ198" i="16" s="1"/>
  <c r="AP198" i="16" a="1"/>
  <c r="AP198" i="16" s="1"/>
  <c r="AO198" i="16" a="1"/>
  <c r="AO198" i="16" s="1"/>
  <c r="AN198" i="16"/>
  <c r="AM198" i="16" a="1"/>
  <c r="AM198" i="16" s="1"/>
  <c r="AL198" i="16"/>
  <c r="AK198" i="16" a="1"/>
  <c r="AK198" i="16" s="1"/>
  <c r="AJ198" i="16"/>
  <c r="AI198" i="16"/>
  <c r="AH198" i="16" a="1"/>
  <c r="AH198" i="16" s="1"/>
  <c r="AG198" i="16" a="1"/>
  <c r="AG198" i="16" s="1"/>
  <c r="AF198" i="16" a="1"/>
  <c r="AF198" i="16" s="1"/>
  <c r="AE198" i="16" a="1"/>
  <c r="AE198" i="16" s="1"/>
  <c r="Y198" i="16"/>
  <c r="Z198" i="16" s="1"/>
  <c r="AA198" i="16" s="1"/>
  <c r="AB198" i="16" s="1"/>
  <c r="AC198" i="16" s="1"/>
  <c r="AD198" i="16" s="1"/>
  <c r="X198" i="16"/>
  <c r="W198" i="16"/>
  <c r="V198" i="16"/>
  <c r="U198" i="16"/>
  <c r="T198" i="16"/>
  <c r="S198" i="16"/>
  <c r="R198" i="16"/>
  <c r="O198" i="16"/>
  <c r="K198" i="16"/>
  <c r="C198" i="16"/>
  <c r="CK197" i="16"/>
  <c r="CJ197" i="16"/>
  <c r="CI197" i="16"/>
  <c r="CH197" i="16"/>
  <c r="CG197" i="16"/>
  <c r="CF197" i="16"/>
  <c r="CE197" i="16"/>
  <c r="CD197" i="16"/>
  <c r="CC197" i="16"/>
  <c r="CB197" i="16"/>
  <c r="CA197" i="16"/>
  <c r="BZ197" i="16"/>
  <c r="BY197" i="16"/>
  <c r="BX197" i="16"/>
  <c r="BW197" i="16"/>
  <c r="BV197" i="16"/>
  <c r="BU197" i="16"/>
  <c r="BT197" i="16"/>
  <c r="BS197" i="16"/>
  <c r="BR197" i="16" a="1"/>
  <c r="BR197" i="16" s="1"/>
  <c r="BQ197" i="16" a="1"/>
  <c r="BQ197" i="16" s="1"/>
  <c r="BP197" i="16"/>
  <c r="BO197" i="16" a="1"/>
  <c r="BO197" i="16" s="1"/>
  <c r="BN197" i="16"/>
  <c r="BM197" i="16" a="1"/>
  <c r="BM197" i="16" s="1"/>
  <c r="BL197" i="16"/>
  <c r="BK197" i="16" a="1"/>
  <c r="BK197" i="16" s="1"/>
  <c r="BJ197" i="16"/>
  <c r="BI197" i="16" a="1"/>
  <c r="BI197" i="16" s="1"/>
  <c r="BH197" i="16"/>
  <c r="BG197" i="16" a="1"/>
  <c r="BG197" i="16" s="1"/>
  <c r="BF197" i="16"/>
  <c r="BE197" i="16" a="1"/>
  <c r="BE197" i="16" s="1"/>
  <c r="BD197" i="16" a="1"/>
  <c r="BD197" i="16" s="1"/>
  <c r="BC197" i="16"/>
  <c r="BB197" i="16"/>
  <c r="BA197" i="16" a="1"/>
  <c r="BA197" i="16" s="1"/>
  <c r="AZ197" i="16" a="1"/>
  <c r="AZ197" i="16" s="1"/>
  <c r="AY197" i="16" a="1"/>
  <c r="AY197" i="16" s="1"/>
  <c r="AX197" i="16" a="1"/>
  <c r="AX197" i="16" s="1"/>
  <c r="AW197" i="16"/>
  <c r="AV197" i="16" a="1"/>
  <c r="AV197" i="16" s="1"/>
  <c r="AU197" i="16" a="1"/>
  <c r="AU197" i="16" s="1"/>
  <c r="AT197" i="16"/>
  <c r="AS197" i="16" a="1"/>
  <c r="AS197" i="16" s="1"/>
  <c r="AR197" i="16"/>
  <c r="AQ197" i="16" a="1"/>
  <c r="AQ197" i="16" s="1"/>
  <c r="AP197" i="16" a="1"/>
  <c r="AP197" i="16" s="1"/>
  <c r="AO197" i="16" a="1"/>
  <c r="AO197" i="16" s="1"/>
  <c r="AN197" i="16"/>
  <c r="AM197" i="16" a="1"/>
  <c r="AM197" i="16" s="1"/>
  <c r="AL197" i="16"/>
  <c r="AK197" i="16" a="1"/>
  <c r="AK197" i="16" s="1"/>
  <c r="AJ197" i="16"/>
  <c r="AI197" i="16"/>
  <c r="AH197" i="16" a="1"/>
  <c r="AH197" i="16" s="1"/>
  <c r="AG197" i="16" a="1"/>
  <c r="AG197" i="16" s="1"/>
  <c r="AF197" i="16" a="1"/>
  <c r="AF197" i="16" s="1"/>
  <c r="AE197" i="16" a="1"/>
  <c r="AE197" i="16" s="1"/>
  <c r="Y197" i="16"/>
  <c r="Z197" i="16" s="1"/>
  <c r="AA197" i="16" s="1"/>
  <c r="AB197" i="16" s="1"/>
  <c r="AC197" i="16" s="1"/>
  <c r="AD197" i="16" s="1"/>
  <c r="X197" i="16"/>
  <c r="W197" i="16"/>
  <c r="V197" i="16"/>
  <c r="U197" i="16"/>
  <c r="T197" i="16"/>
  <c r="S197" i="16"/>
  <c r="R197" i="16"/>
  <c r="O197" i="16"/>
  <c r="K197" i="16"/>
  <c r="CK196" i="16"/>
  <c r="CJ196" i="16"/>
  <c r="CI196" i="16"/>
  <c r="CH196" i="16"/>
  <c r="CG196" i="16"/>
  <c r="CF196" i="16"/>
  <c r="CE196" i="16"/>
  <c r="CD196" i="16"/>
  <c r="CC196" i="16"/>
  <c r="CB196" i="16"/>
  <c r="CA196" i="16"/>
  <c r="BZ196" i="16"/>
  <c r="BY196" i="16"/>
  <c r="BX196" i="16"/>
  <c r="BW196" i="16"/>
  <c r="BV196" i="16"/>
  <c r="BU196" i="16"/>
  <c r="BT196" i="16"/>
  <c r="BS196" i="16"/>
  <c r="BR196" i="16" a="1"/>
  <c r="BR196" i="16" s="1"/>
  <c r="BQ196" i="16" a="1"/>
  <c r="BQ196" i="16" s="1"/>
  <c r="BP196" i="16"/>
  <c r="BO196" i="16" a="1"/>
  <c r="BO196" i="16" s="1"/>
  <c r="BN196" i="16"/>
  <c r="BM196" i="16" a="1"/>
  <c r="BM196" i="16" s="1"/>
  <c r="BL196" i="16"/>
  <c r="BK196" i="16" a="1"/>
  <c r="BK196" i="16" s="1"/>
  <c r="BJ196" i="16"/>
  <c r="BI196" i="16" a="1"/>
  <c r="BI196" i="16" s="1"/>
  <c r="BH196" i="16"/>
  <c r="BG196" i="16" a="1"/>
  <c r="BG196" i="16" s="1"/>
  <c r="BF196" i="16"/>
  <c r="BE196" i="16" a="1"/>
  <c r="BE196" i="16" s="1"/>
  <c r="BD196" i="16" a="1"/>
  <c r="BD196" i="16" s="1"/>
  <c r="BC196" i="16"/>
  <c r="BB196" i="16"/>
  <c r="BA196" i="16" a="1"/>
  <c r="BA196" i="16" s="1"/>
  <c r="AZ196" i="16" a="1"/>
  <c r="AZ196" i="16" s="1"/>
  <c r="AY196" i="16" a="1"/>
  <c r="AY196" i="16" s="1"/>
  <c r="AX196" i="16" a="1"/>
  <c r="AX196" i="16" s="1"/>
  <c r="AW196" i="16"/>
  <c r="AV196" i="16" a="1"/>
  <c r="AV196" i="16" s="1"/>
  <c r="AU196" i="16" a="1"/>
  <c r="AU196" i="16" s="1"/>
  <c r="AT196" i="16"/>
  <c r="AS196" i="16" a="1"/>
  <c r="AS196" i="16" s="1"/>
  <c r="AR196" i="16"/>
  <c r="AQ196" i="16" a="1"/>
  <c r="AQ196" i="16" s="1"/>
  <c r="AP196" i="16" a="1"/>
  <c r="AP196" i="16" s="1"/>
  <c r="AO196" i="16" a="1"/>
  <c r="AO196" i="16" s="1"/>
  <c r="AN196" i="16"/>
  <c r="AM196" i="16" a="1"/>
  <c r="AM196" i="16" s="1"/>
  <c r="AL196" i="16"/>
  <c r="AK196" i="16" a="1"/>
  <c r="AK196" i="16" s="1"/>
  <c r="AJ196" i="16"/>
  <c r="AI196" i="16"/>
  <c r="AH196" i="16" a="1"/>
  <c r="AH196" i="16" s="1"/>
  <c r="AG196" i="16" a="1"/>
  <c r="AG196" i="16" s="1"/>
  <c r="AF196" i="16" a="1"/>
  <c r="AF196" i="16" s="1"/>
  <c r="AE196" i="16" a="1"/>
  <c r="AE196" i="16" s="1"/>
  <c r="Y196" i="16"/>
  <c r="Z196" i="16" s="1"/>
  <c r="AA196" i="16" s="1"/>
  <c r="AB196" i="16" s="1"/>
  <c r="AC196" i="16" s="1"/>
  <c r="AD196" i="16" s="1"/>
  <c r="X196" i="16"/>
  <c r="W196" i="16"/>
  <c r="V196" i="16"/>
  <c r="U196" i="16"/>
  <c r="T196" i="16"/>
  <c r="S196" i="16"/>
  <c r="R196" i="16"/>
  <c r="O196" i="16"/>
  <c r="K196" i="16"/>
  <c r="CK195" i="16"/>
  <c r="CJ195" i="16"/>
  <c r="CI195" i="16"/>
  <c r="CH195" i="16"/>
  <c r="CG195" i="16"/>
  <c r="CF195" i="16"/>
  <c r="CE195" i="16"/>
  <c r="CD195" i="16"/>
  <c r="CC195" i="16"/>
  <c r="CB195" i="16"/>
  <c r="CA195" i="16"/>
  <c r="BZ195" i="16"/>
  <c r="BY195" i="16"/>
  <c r="BX195" i="16"/>
  <c r="BW195" i="16"/>
  <c r="BV195" i="16"/>
  <c r="BU195" i="16"/>
  <c r="BT195" i="16"/>
  <c r="BS195" i="16"/>
  <c r="BR195" i="16" a="1"/>
  <c r="BR195" i="16" s="1"/>
  <c r="BQ195" i="16" a="1"/>
  <c r="BQ195" i="16" s="1"/>
  <c r="BP195" i="16"/>
  <c r="BO195" i="16" a="1"/>
  <c r="BO195" i="16" s="1"/>
  <c r="BN195" i="16"/>
  <c r="BM195" i="16" a="1"/>
  <c r="BM195" i="16" s="1"/>
  <c r="BL195" i="16"/>
  <c r="BK195" i="16" a="1"/>
  <c r="BK195" i="16" s="1"/>
  <c r="BJ195" i="16"/>
  <c r="BI195" i="16" a="1"/>
  <c r="BI195" i="16" s="1"/>
  <c r="BH195" i="16"/>
  <c r="BG195" i="16" a="1"/>
  <c r="BG195" i="16" s="1"/>
  <c r="BF195" i="16"/>
  <c r="BE195" i="16" a="1"/>
  <c r="BE195" i="16" s="1"/>
  <c r="BD195" i="16" a="1"/>
  <c r="BD195" i="16" s="1"/>
  <c r="BC195" i="16"/>
  <c r="BB195" i="16"/>
  <c r="BA195" i="16" a="1"/>
  <c r="BA195" i="16" s="1"/>
  <c r="AZ195" i="16" a="1"/>
  <c r="AZ195" i="16" s="1"/>
  <c r="AY195" i="16" a="1"/>
  <c r="AY195" i="16" s="1"/>
  <c r="AX195" i="16" a="1"/>
  <c r="AX195" i="16" s="1"/>
  <c r="AW195" i="16"/>
  <c r="AV195" i="16" a="1"/>
  <c r="AV195" i="16" s="1"/>
  <c r="AU195" i="16" a="1"/>
  <c r="AU195" i="16" s="1"/>
  <c r="AT195" i="16"/>
  <c r="AS195" i="16" a="1"/>
  <c r="AS195" i="16" s="1"/>
  <c r="AR195" i="16"/>
  <c r="AQ195" i="16" a="1"/>
  <c r="AQ195" i="16" s="1"/>
  <c r="AP195" i="16" a="1"/>
  <c r="AP195" i="16" s="1"/>
  <c r="AO195" i="16" a="1"/>
  <c r="AO195" i="16" s="1"/>
  <c r="AN195" i="16"/>
  <c r="AM195" i="16" a="1"/>
  <c r="AM195" i="16" s="1"/>
  <c r="AL195" i="16"/>
  <c r="AK195" i="16" a="1"/>
  <c r="AK195" i="16" s="1"/>
  <c r="AJ195" i="16"/>
  <c r="AI195" i="16"/>
  <c r="AH195" i="16" a="1"/>
  <c r="AH195" i="16" s="1"/>
  <c r="AG195" i="16" a="1"/>
  <c r="AG195" i="16" s="1"/>
  <c r="AF195" i="16" a="1"/>
  <c r="AF195" i="16" s="1"/>
  <c r="AE195" i="16" a="1"/>
  <c r="AE195" i="16" s="1"/>
  <c r="Y195" i="16"/>
  <c r="Z195" i="16" s="1"/>
  <c r="AA195" i="16" s="1"/>
  <c r="AB195" i="16" s="1"/>
  <c r="AC195" i="16" s="1"/>
  <c r="AD195" i="16" s="1"/>
  <c r="X195" i="16"/>
  <c r="W195" i="16"/>
  <c r="V195" i="16"/>
  <c r="U195" i="16"/>
  <c r="T195" i="16"/>
  <c r="S195" i="16"/>
  <c r="R195" i="16"/>
  <c r="O195" i="16"/>
  <c r="K195" i="16"/>
  <c r="CK194" i="16"/>
  <c r="CJ194" i="16"/>
  <c r="CI194" i="16"/>
  <c r="CH194" i="16"/>
  <c r="CG194" i="16"/>
  <c r="CF194" i="16"/>
  <c r="CE194" i="16"/>
  <c r="CD194" i="16"/>
  <c r="CC194" i="16"/>
  <c r="CB194" i="16"/>
  <c r="CA194" i="16"/>
  <c r="BZ194" i="16"/>
  <c r="BY194" i="16"/>
  <c r="BX194" i="16"/>
  <c r="BW194" i="16"/>
  <c r="BV194" i="16"/>
  <c r="BU194" i="16"/>
  <c r="BT194" i="16"/>
  <c r="BS194" i="16"/>
  <c r="BR194" i="16" a="1"/>
  <c r="BR194" i="16" s="1"/>
  <c r="BQ194" i="16" a="1"/>
  <c r="BQ194" i="16" s="1"/>
  <c r="BP194" i="16"/>
  <c r="BO194" i="16" a="1"/>
  <c r="BO194" i="16" s="1"/>
  <c r="BN194" i="16"/>
  <c r="BM194" i="16" a="1"/>
  <c r="BM194" i="16" s="1"/>
  <c r="BL194" i="16"/>
  <c r="BK194" i="16" a="1"/>
  <c r="BK194" i="16" s="1"/>
  <c r="BJ194" i="16"/>
  <c r="BI194" i="16" a="1"/>
  <c r="BI194" i="16" s="1"/>
  <c r="BH194" i="16"/>
  <c r="BG194" i="16" a="1"/>
  <c r="BG194" i="16" s="1"/>
  <c r="BF194" i="16"/>
  <c r="BE194" i="16" a="1"/>
  <c r="BE194" i="16" s="1"/>
  <c r="BD194" i="16" a="1"/>
  <c r="BD194" i="16" s="1"/>
  <c r="BC194" i="16"/>
  <c r="BB194" i="16"/>
  <c r="BA194" i="16" a="1"/>
  <c r="BA194" i="16" s="1"/>
  <c r="AZ194" i="16" a="1"/>
  <c r="AZ194" i="16" s="1"/>
  <c r="AY194" i="16" a="1"/>
  <c r="AY194" i="16" s="1"/>
  <c r="AX194" i="16" a="1"/>
  <c r="AX194" i="16" s="1"/>
  <c r="AW194" i="16"/>
  <c r="AV194" i="16" a="1"/>
  <c r="AV194" i="16" s="1"/>
  <c r="AU194" i="16" a="1"/>
  <c r="AU194" i="16" s="1"/>
  <c r="AT194" i="16"/>
  <c r="AS194" i="16" a="1"/>
  <c r="AS194" i="16" s="1"/>
  <c r="AR194" i="16"/>
  <c r="AQ194" i="16" a="1"/>
  <c r="AQ194" i="16" s="1"/>
  <c r="AP194" i="16" a="1"/>
  <c r="AP194" i="16" s="1"/>
  <c r="AO194" i="16" a="1"/>
  <c r="AO194" i="16" s="1"/>
  <c r="AN194" i="16"/>
  <c r="AM194" i="16" a="1"/>
  <c r="AM194" i="16" s="1"/>
  <c r="AL194" i="16"/>
  <c r="AK194" i="16" a="1"/>
  <c r="AK194" i="16" s="1"/>
  <c r="AJ194" i="16"/>
  <c r="AI194" i="16"/>
  <c r="AH194" i="16" a="1"/>
  <c r="AH194" i="16" s="1"/>
  <c r="AG194" i="16" a="1"/>
  <c r="AG194" i="16" s="1"/>
  <c r="AF194" i="16" a="1"/>
  <c r="AF194" i="16" s="1"/>
  <c r="AE194" i="16" a="1"/>
  <c r="AE194" i="16" s="1"/>
  <c r="Y194" i="16"/>
  <c r="Z194" i="16" s="1"/>
  <c r="AA194" i="16" s="1"/>
  <c r="AB194" i="16" s="1"/>
  <c r="AC194" i="16" s="1"/>
  <c r="AD194" i="16" s="1"/>
  <c r="X194" i="16"/>
  <c r="W194" i="16"/>
  <c r="V194" i="16"/>
  <c r="U194" i="16"/>
  <c r="T194" i="16"/>
  <c r="S194" i="16"/>
  <c r="R194" i="16"/>
  <c r="O194" i="16"/>
  <c r="K194" i="16"/>
  <c r="CK193" i="16"/>
  <c r="CJ193" i="16"/>
  <c r="CI193" i="16"/>
  <c r="CH193" i="16"/>
  <c r="CG193" i="16"/>
  <c r="CF193" i="16"/>
  <c r="CE193" i="16"/>
  <c r="CD193" i="16"/>
  <c r="CC193" i="16"/>
  <c r="CB193" i="16"/>
  <c r="CA193" i="16"/>
  <c r="BZ193" i="16"/>
  <c r="BY193" i="16"/>
  <c r="BX193" i="16"/>
  <c r="BW193" i="16"/>
  <c r="BV193" i="16"/>
  <c r="BU193" i="16"/>
  <c r="BT193" i="16"/>
  <c r="BS193" i="16"/>
  <c r="BR193" i="16" a="1"/>
  <c r="BR193" i="16" s="1"/>
  <c r="BQ193" i="16" a="1"/>
  <c r="BQ193" i="16" s="1"/>
  <c r="BP193" i="16"/>
  <c r="BO193" i="16" a="1"/>
  <c r="BO193" i="16" s="1"/>
  <c r="BN193" i="16"/>
  <c r="BM193" i="16" a="1"/>
  <c r="BM193" i="16" s="1"/>
  <c r="BL193" i="16"/>
  <c r="BK193" i="16" a="1"/>
  <c r="BK193" i="16" s="1"/>
  <c r="BJ193" i="16"/>
  <c r="BI193" i="16" a="1"/>
  <c r="BI193" i="16" s="1"/>
  <c r="BH193" i="16"/>
  <c r="BG193" i="16" a="1"/>
  <c r="BG193" i="16" s="1"/>
  <c r="BF193" i="16"/>
  <c r="BE193" i="16" a="1"/>
  <c r="BE193" i="16" s="1"/>
  <c r="BD193" i="16" a="1"/>
  <c r="BD193" i="16" s="1"/>
  <c r="BC193" i="16"/>
  <c r="BB193" i="16"/>
  <c r="BA193" i="16" a="1"/>
  <c r="BA193" i="16" s="1"/>
  <c r="AZ193" i="16" a="1"/>
  <c r="AZ193" i="16" s="1"/>
  <c r="AY193" i="16" a="1"/>
  <c r="AY193" i="16" s="1"/>
  <c r="AX193" i="16" a="1"/>
  <c r="AX193" i="16" s="1"/>
  <c r="AW193" i="16"/>
  <c r="AV193" i="16" a="1"/>
  <c r="AV193" i="16" s="1"/>
  <c r="AU193" i="16" a="1"/>
  <c r="AU193" i="16" s="1"/>
  <c r="AT193" i="16"/>
  <c r="AS193" i="16" a="1"/>
  <c r="AS193" i="16" s="1"/>
  <c r="AR193" i="16"/>
  <c r="AQ193" i="16" a="1"/>
  <c r="AQ193" i="16" s="1"/>
  <c r="AP193" i="16" a="1"/>
  <c r="AP193" i="16" s="1"/>
  <c r="AO193" i="16" a="1"/>
  <c r="AO193" i="16" s="1"/>
  <c r="AN193" i="16"/>
  <c r="AM193" i="16" a="1"/>
  <c r="AM193" i="16" s="1"/>
  <c r="AL193" i="16"/>
  <c r="AK193" i="16" a="1"/>
  <c r="AK193" i="16" s="1"/>
  <c r="AJ193" i="16"/>
  <c r="AI193" i="16"/>
  <c r="AH193" i="16" a="1"/>
  <c r="AH193" i="16" s="1"/>
  <c r="AG193" i="16" a="1"/>
  <c r="AG193" i="16" s="1"/>
  <c r="AF193" i="16" a="1"/>
  <c r="AF193" i="16" s="1"/>
  <c r="AE193" i="16" a="1"/>
  <c r="AE193" i="16" s="1"/>
  <c r="Y193" i="16"/>
  <c r="Z193" i="16" s="1"/>
  <c r="AA193" i="16" s="1"/>
  <c r="AB193" i="16" s="1"/>
  <c r="AC193" i="16" s="1"/>
  <c r="AD193" i="16" s="1"/>
  <c r="X193" i="16"/>
  <c r="W193" i="16"/>
  <c r="V193" i="16"/>
  <c r="U193" i="16"/>
  <c r="T193" i="16"/>
  <c r="S193" i="16"/>
  <c r="R193" i="16"/>
  <c r="O193" i="16"/>
  <c r="K193" i="16"/>
  <c r="CK192" i="16"/>
  <c r="CJ192" i="16"/>
  <c r="CI192" i="16"/>
  <c r="CH192" i="16"/>
  <c r="CG192" i="16"/>
  <c r="CF192" i="16"/>
  <c r="CE192" i="16"/>
  <c r="CD192" i="16"/>
  <c r="CC192" i="16"/>
  <c r="CB192" i="16"/>
  <c r="CA192" i="16"/>
  <c r="BZ192" i="16"/>
  <c r="BY192" i="16"/>
  <c r="BX192" i="16"/>
  <c r="BW192" i="16"/>
  <c r="BV192" i="16"/>
  <c r="BU192" i="16"/>
  <c r="BT192" i="16"/>
  <c r="BS192" i="16"/>
  <c r="BR192" i="16" a="1"/>
  <c r="BR192" i="16" s="1"/>
  <c r="BQ192" i="16" a="1"/>
  <c r="BQ192" i="16" s="1"/>
  <c r="BP192" i="16"/>
  <c r="BO192" i="16" a="1"/>
  <c r="BO192" i="16" s="1"/>
  <c r="BN192" i="16"/>
  <c r="BM192" i="16" a="1"/>
  <c r="BM192" i="16" s="1"/>
  <c r="BL192" i="16"/>
  <c r="BK192" i="16" a="1"/>
  <c r="BK192" i="16" s="1"/>
  <c r="BJ192" i="16"/>
  <c r="BI192" i="16" a="1"/>
  <c r="BI192" i="16" s="1"/>
  <c r="BH192" i="16"/>
  <c r="BG192" i="16" a="1"/>
  <c r="BG192" i="16" s="1"/>
  <c r="BF192" i="16"/>
  <c r="BE192" i="16" a="1"/>
  <c r="BE192" i="16" s="1"/>
  <c r="BD192" i="16" a="1"/>
  <c r="BD192" i="16" s="1"/>
  <c r="BC192" i="16"/>
  <c r="BB192" i="16"/>
  <c r="BA192" i="16" a="1"/>
  <c r="BA192" i="16" s="1"/>
  <c r="AZ192" i="16" a="1"/>
  <c r="AZ192" i="16" s="1"/>
  <c r="AY192" i="16" a="1"/>
  <c r="AY192" i="16" s="1"/>
  <c r="AX192" i="16" a="1"/>
  <c r="AX192" i="16" s="1"/>
  <c r="AW192" i="16"/>
  <c r="AV192" i="16" a="1"/>
  <c r="AV192" i="16" s="1"/>
  <c r="AU192" i="16" a="1"/>
  <c r="AU192" i="16" s="1"/>
  <c r="AT192" i="16"/>
  <c r="AS192" i="16" a="1"/>
  <c r="AS192" i="16" s="1"/>
  <c r="AR192" i="16"/>
  <c r="AQ192" i="16" a="1"/>
  <c r="AQ192" i="16" s="1"/>
  <c r="AP192" i="16" a="1"/>
  <c r="AP192" i="16" s="1"/>
  <c r="AO192" i="16" a="1"/>
  <c r="AO192" i="16" s="1"/>
  <c r="AN192" i="16"/>
  <c r="AM192" i="16" a="1"/>
  <c r="AM192" i="16" s="1"/>
  <c r="AL192" i="16"/>
  <c r="AK192" i="16" a="1"/>
  <c r="AK192" i="16" s="1"/>
  <c r="AJ192" i="16"/>
  <c r="AI192" i="16"/>
  <c r="AH192" i="16" a="1"/>
  <c r="AH192" i="16" s="1"/>
  <c r="AG192" i="16" a="1"/>
  <c r="AG192" i="16" s="1"/>
  <c r="AF192" i="16" a="1"/>
  <c r="AF192" i="16" s="1"/>
  <c r="AE192" i="16" a="1"/>
  <c r="AE192" i="16" s="1"/>
  <c r="Y192" i="16"/>
  <c r="Z192" i="16" s="1"/>
  <c r="AA192" i="16" s="1"/>
  <c r="AB192" i="16" s="1"/>
  <c r="AC192" i="16" s="1"/>
  <c r="AD192" i="16" s="1"/>
  <c r="X192" i="16"/>
  <c r="W192" i="16"/>
  <c r="V192" i="16"/>
  <c r="U192" i="16"/>
  <c r="T192" i="16"/>
  <c r="S192" i="16"/>
  <c r="R192" i="16"/>
  <c r="O192" i="16"/>
  <c r="K192" i="16"/>
  <c r="CK191" i="16"/>
  <c r="CJ191" i="16"/>
  <c r="CI191" i="16"/>
  <c r="CH191" i="16"/>
  <c r="CG191" i="16"/>
  <c r="CF191" i="16"/>
  <c r="CE191" i="16"/>
  <c r="CD191" i="16"/>
  <c r="CC191" i="16"/>
  <c r="CB191" i="16"/>
  <c r="CA191" i="16"/>
  <c r="BZ191" i="16"/>
  <c r="BY191" i="16"/>
  <c r="BX191" i="16"/>
  <c r="BW191" i="16"/>
  <c r="BV191" i="16"/>
  <c r="BU191" i="16"/>
  <c r="BT191" i="16"/>
  <c r="BS191" i="16"/>
  <c r="BR191" i="16" a="1"/>
  <c r="BR191" i="16" s="1"/>
  <c r="BQ191" i="16" a="1"/>
  <c r="BQ191" i="16" s="1"/>
  <c r="BP191" i="16"/>
  <c r="BO191" i="16" a="1"/>
  <c r="BO191" i="16" s="1"/>
  <c r="BN191" i="16"/>
  <c r="BM191" i="16" a="1"/>
  <c r="BM191" i="16" s="1"/>
  <c r="BL191" i="16"/>
  <c r="BK191" i="16" a="1"/>
  <c r="BK191" i="16" s="1"/>
  <c r="BJ191" i="16"/>
  <c r="BI191" i="16" a="1"/>
  <c r="BI191" i="16" s="1"/>
  <c r="BH191" i="16"/>
  <c r="BG191" i="16" a="1"/>
  <c r="BG191" i="16" s="1"/>
  <c r="BF191" i="16"/>
  <c r="BE191" i="16" a="1"/>
  <c r="BE191" i="16" s="1"/>
  <c r="BD191" i="16" a="1"/>
  <c r="BD191" i="16" s="1"/>
  <c r="BC191" i="16"/>
  <c r="BB191" i="16"/>
  <c r="BA191" i="16" a="1"/>
  <c r="BA191" i="16" s="1"/>
  <c r="AZ191" i="16" a="1"/>
  <c r="AZ191" i="16" s="1"/>
  <c r="AY191" i="16" a="1"/>
  <c r="AY191" i="16" s="1"/>
  <c r="AX191" i="16" a="1"/>
  <c r="AX191" i="16" s="1"/>
  <c r="AW191" i="16"/>
  <c r="AV191" i="16" a="1"/>
  <c r="AV191" i="16" s="1"/>
  <c r="AU191" i="16" a="1"/>
  <c r="AU191" i="16" s="1"/>
  <c r="AT191" i="16"/>
  <c r="AS191" i="16" a="1"/>
  <c r="AS191" i="16" s="1"/>
  <c r="AR191" i="16"/>
  <c r="AQ191" i="16" a="1"/>
  <c r="AQ191" i="16" s="1"/>
  <c r="AP191" i="16" a="1"/>
  <c r="AP191" i="16" s="1"/>
  <c r="AO191" i="16" a="1"/>
  <c r="AO191" i="16" s="1"/>
  <c r="AN191" i="16"/>
  <c r="AM191" i="16" a="1"/>
  <c r="AM191" i="16" s="1"/>
  <c r="AL191" i="16"/>
  <c r="AK191" i="16" a="1"/>
  <c r="AK191" i="16" s="1"/>
  <c r="AJ191" i="16"/>
  <c r="AI191" i="16"/>
  <c r="AH191" i="16" a="1"/>
  <c r="AH191" i="16" s="1"/>
  <c r="AG191" i="16" a="1"/>
  <c r="AG191" i="16" s="1"/>
  <c r="AF191" i="16" a="1"/>
  <c r="AF191" i="16" s="1"/>
  <c r="AE191" i="16" a="1"/>
  <c r="AE191" i="16" s="1"/>
  <c r="Y191" i="16"/>
  <c r="Z191" i="16" s="1"/>
  <c r="AA191" i="16" s="1"/>
  <c r="AB191" i="16" s="1"/>
  <c r="AC191" i="16" s="1"/>
  <c r="AD191" i="16" s="1"/>
  <c r="X191" i="16"/>
  <c r="W191" i="16"/>
  <c r="V191" i="16"/>
  <c r="U191" i="16"/>
  <c r="T191" i="16"/>
  <c r="S191" i="16"/>
  <c r="R191" i="16"/>
  <c r="O191" i="16"/>
  <c r="K191" i="16"/>
  <c r="CK190" i="16"/>
  <c r="CJ190" i="16"/>
  <c r="CI190" i="16"/>
  <c r="CH190" i="16"/>
  <c r="CG190" i="16"/>
  <c r="CF190" i="16"/>
  <c r="CE190" i="16"/>
  <c r="CD190" i="16"/>
  <c r="CC190" i="16"/>
  <c r="CB190" i="16"/>
  <c r="CA190" i="16"/>
  <c r="BZ190" i="16"/>
  <c r="BY190" i="16"/>
  <c r="BX190" i="16"/>
  <c r="BW190" i="16"/>
  <c r="BV190" i="16"/>
  <c r="BU190" i="16"/>
  <c r="BT190" i="16"/>
  <c r="BS190" i="16"/>
  <c r="BR190" i="16" a="1"/>
  <c r="BR190" i="16" s="1"/>
  <c r="BQ190" i="16" a="1"/>
  <c r="BQ190" i="16" s="1"/>
  <c r="BP190" i="16"/>
  <c r="BO190" i="16" a="1"/>
  <c r="BO190" i="16" s="1"/>
  <c r="BN190" i="16"/>
  <c r="BM190" i="16" a="1"/>
  <c r="BM190" i="16" s="1"/>
  <c r="BL190" i="16"/>
  <c r="BK190" i="16" a="1"/>
  <c r="BK190" i="16" s="1"/>
  <c r="BJ190" i="16"/>
  <c r="BI190" i="16" a="1"/>
  <c r="BI190" i="16" s="1"/>
  <c r="BH190" i="16"/>
  <c r="BG190" i="16" a="1"/>
  <c r="BG190" i="16" s="1"/>
  <c r="BF190" i="16"/>
  <c r="BE190" i="16" a="1"/>
  <c r="BE190" i="16" s="1"/>
  <c r="BD190" i="16" a="1"/>
  <c r="BD190" i="16" s="1"/>
  <c r="BC190" i="16"/>
  <c r="BB190" i="16"/>
  <c r="BA190" i="16" a="1"/>
  <c r="BA190" i="16" s="1"/>
  <c r="AZ190" i="16" a="1"/>
  <c r="AZ190" i="16" s="1"/>
  <c r="AY190" i="16" a="1"/>
  <c r="AY190" i="16" s="1"/>
  <c r="AX190" i="16" a="1"/>
  <c r="AX190" i="16" s="1"/>
  <c r="AW190" i="16"/>
  <c r="AV190" i="16" a="1"/>
  <c r="AV190" i="16" s="1"/>
  <c r="AU190" i="16" a="1"/>
  <c r="AU190" i="16" s="1"/>
  <c r="AT190" i="16"/>
  <c r="AS190" i="16" a="1"/>
  <c r="AS190" i="16" s="1"/>
  <c r="AR190" i="16"/>
  <c r="AQ190" i="16" a="1"/>
  <c r="AQ190" i="16" s="1"/>
  <c r="AP190" i="16" a="1"/>
  <c r="AP190" i="16" s="1"/>
  <c r="AO190" i="16" a="1"/>
  <c r="AO190" i="16" s="1"/>
  <c r="AN190" i="16"/>
  <c r="AM190" i="16" a="1"/>
  <c r="AM190" i="16" s="1"/>
  <c r="AL190" i="16"/>
  <c r="AK190" i="16" a="1"/>
  <c r="AK190" i="16" s="1"/>
  <c r="AJ190" i="16"/>
  <c r="AI190" i="16"/>
  <c r="AH190" i="16" a="1"/>
  <c r="AH190" i="16" s="1"/>
  <c r="AG190" i="16" a="1"/>
  <c r="AG190" i="16" s="1"/>
  <c r="AF190" i="16" a="1"/>
  <c r="AF190" i="16" s="1"/>
  <c r="AE190" i="16" a="1"/>
  <c r="AE190" i="16" s="1"/>
  <c r="Y190" i="16"/>
  <c r="Z190" i="16" s="1"/>
  <c r="AA190" i="16" s="1"/>
  <c r="AB190" i="16" s="1"/>
  <c r="AC190" i="16" s="1"/>
  <c r="AD190" i="16" s="1"/>
  <c r="X190" i="16"/>
  <c r="W190" i="16"/>
  <c r="V190" i="16"/>
  <c r="U190" i="16"/>
  <c r="T190" i="16"/>
  <c r="S190" i="16"/>
  <c r="R190" i="16"/>
  <c r="O190" i="16"/>
  <c r="K190" i="16"/>
  <c r="CK189" i="16"/>
  <c r="CJ189" i="16"/>
  <c r="CI189" i="16"/>
  <c r="CH189" i="16"/>
  <c r="CG189" i="16"/>
  <c r="CF189" i="16"/>
  <c r="CE189" i="16"/>
  <c r="CD189" i="16"/>
  <c r="CC189" i="16"/>
  <c r="CB189" i="16"/>
  <c r="CA189" i="16"/>
  <c r="BZ189" i="16"/>
  <c r="BY189" i="16"/>
  <c r="BX189" i="16"/>
  <c r="BW189" i="16"/>
  <c r="BV189" i="16"/>
  <c r="BU189" i="16"/>
  <c r="BT189" i="16"/>
  <c r="BS189" i="16"/>
  <c r="BR189" i="16" a="1"/>
  <c r="BR189" i="16" s="1"/>
  <c r="BQ189" i="16" a="1"/>
  <c r="BQ189" i="16" s="1"/>
  <c r="BP189" i="16"/>
  <c r="BO189" i="16" a="1"/>
  <c r="BO189" i="16" s="1"/>
  <c r="BN189" i="16"/>
  <c r="BM189" i="16" a="1"/>
  <c r="BM189" i="16" s="1"/>
  <c r="BL189" i="16"/>
  <c r="BK189" i="16" a="1"/>
  <c r="BK189" i="16" s="1"/>
  <c r="BJ189" i="16"/>
  <c r="BI189" i="16" a="1"/>
  <c r="BI189" i="16" s="1"/>
  <c r="BH189" i="16"/>
  <c r="BG189" i="16" a="1"/>
  <c r="BG189" i="16" s="1"/>
  <c r="BF189" i="16"/>
  <c r="BE189" i="16" a="1"/>
  <c r="BE189" i="16" s="1"/>
  <c r="BD189" i="16" a="1"/>
  <c r="BD189" i="16" s="1"/>
  <c r="BC189" i="16"/>
  <c r="BB189" i="16"/>
  <c r="BA189" i="16" a="1"/>
  <c r="BA189" i="16" s="1"/>
  <c r="AZ189" i="16" a="1"/>
  <c r="AZ189" i="16" s="1"/>
  <c r="AY189" i="16" a="1"/>
  <c r="AY189" i="16" s="1"/>
  <c r="AX189" i="16" a="1"/>
  <c r="AX189" i="16" s="1"/>
  <c r="AW189" i="16"/>
  <c r="AV189" i="16" a="1"/>
  <c r="AV189" i="16" s="1"/>
  <c r="AU189" i="16" a="1"/>
  <c r="AU189" i="16" s="1"/>
  <c r="AT189" i="16"/>
  <c r="AS189" i="16" a="1"/>
  <c r="AS189" i="16" s="1"/>
  <c r="AR189" i="16"/>
  <c r="AQ189" i="16" a="1"/>
  <c r="AQ189" i="16" s="1"/>
  <c r="AP189" i="16" a="1"/>
  <c r="AP189" i="16" s="1"/>
  <c r="AO189" i="16" a="1"/>
  <c r="AO189" i="16" s="1"/>
  <c r="AN189" i="16"/>
  <c r="AM189" i="16" a="1"/>
  <c r="AM189" i="16" s="1"/>
  <c r="AL189" i="16"/>
  <c r="AK189" i="16" a="1"/>
  <c r="AK189" i="16" s="1"/>
  <c r="AJ189" i="16"/>
  <c r="AI189" i="16"/>
  <c r="AH189" i="16" a="1"/>
  <c r="AH189" i="16" s="1"/>
  <c r="AG189" i="16" a="1"/>
  <c r="AG189" i="16" s="1"/>
  <c r="AF189" i="16" a="1"/>
  <c r="AF189" i="16" s="1"/>
  <c r="AE189" i="16" a="1"/>
  <c r="AE189" i="16" s="1"/>
  <c r="Y189" i="16"/>
  <c r="Z189" i="16" s="1"/>
  <c r="AA189" i="16" s="1"/>
  <c r="AB189" i="16" s="1"/>
  <c r="AC189" i="16" s="1"/>
  <c r="AD189" i="16" s="1"/>
  <c r="X189" i="16"/>
  <c r="W189" i="16"/>
  <c r="V189" i="16"/>
  <c r="U189" i="16"/>
  <c r="T189" i="16"/>
  <c r="S189" i="16"/>
  <c r="R189" i="16"/>
  <c r="O189" i="16"/>
  <c r="K189" i="16"/>
  <c r="CK188" i="16"/>
  <c r="CJ188" i="16"/>
  <c r="CI188" i="16"/>
  <c r="CH188" i="16"/>
  <c r="CG188" i="16"/>
  <c r="CF188" i="16"/>
  <c r="CE188" i="16"/>
  <c r="CD188" i="16"/>
  <c r="CC188" i="16"/>
  <c r="CB188" i="16"/>
  <c r="CA188" i="16"/>
  <c r="BZ188" i="16"/>
  <c r="BY188" i="16"/>
  <c r="BX188" i="16"/>
  <c r="BW188" i="16"/>
  <c r="BV188" i="16"/>
  <c r="BU188" i="16"/>
  <c r="BT188" i="16"/>
  <c r="BS188" i="16"/>
  <c r="BR188" i="16" a="1"/>
  <c r="BR188" i="16" s="1"/>
  <c r="BQ188" i="16" a="1"/>
  <c r="BQ188" i="16" s="1"/>
  <c r="BP188" i="16"/>
  <c r="BO188" i="16" a="1"/>
  <c r="BO188" i="16" s="1"/>
  <c r="BN188" i="16"/>
  <c r="BM188" i="16" a="1"/>
  <c r="BM188" i="16" s="1"/>
  <c r="BL188" i="16"/>
  <c r="BK188" i="16" a="1"/>
  <c r="BK188" i="16" s="1"/>
  <c r="BJ188" i="16"/>
  <c r="BI188" i="16" a="1"/>
  <c r="BI188" i="16" s="1"/>
  <c r="BH188" i="16"/>
  <c r="BG188" i="16" a="1"/>
  <c r="BG188" i="16" s="1"/>
  <c r="BF188" i="16"/>
  <c r="BE188" i="16" a="1"/>
  <c r="BE188" i="16" s="1"/>
  <c r="BD188" i="16" a="1"/>
  <c r="BD188" i="16" s="1"/>
  <c r="BC188" i="16"/>
  <c r="BB188" i="16"/>
  <c r="BA188" i="16" a="1"/>
  <c r="BA188" i="16" s="1"/>
  <c r="AZ188" i="16" a="1"/>
  <c r="AZ188" i="16" s="1"/>
  <c r="AY188" i="16" a="1"/>
  <c r="AY188" i="16" s="1"/>
  <c r="AX188" i="16" a="1"/>
  <c r="AX188" i="16" s="1"/>
  <c r="AW188" i="16"/>
  <c r="AV188" i="16" a="1"/>
  <c r="AV188" i="16" s="1"/>
  <c r="AU188" i="16" a="1"/>
  <c r="AU188" i="16" s="1"/>
  <c r="AT188" i="16"/>
  <c r="AS188" i="16" a="1"/>
  <c r="AS188" i="16" s="1"/>
  <c r="AR188" i="16"/>
  <c r="AQ188" i="16" a="1"/>
  <c r="AQ188" i="16" s="1"/>
  <c r="AP188" i="16" a="1"/>
  <c r="AP188" i="16" s="1"/>
  <c r="AO188" i="16" a="1"/>
  <c r="AO188" i="16" s="1"/>
  <c r="AN188" i="16"/>
  <c r="AM188" i="16" a="1"/>
  <c r="AM188" i="16" s="1"/>
  <c r="AL188" i="16"/>
  <c r="AK188" i="16" a="1"/>
  <c r="AK188" i="16" s="1"/>
  <c r="AJ188" i="16"/>
  <c r="AI188" i="16"/>
  <c r="AH188" i="16" a="1"/>
  <c r="AH188" i="16" s="1"/>
  <c r="AG188" i="16" a="1"/>
  <c r="AG188" i="16" s="1"/>
  <c r="AF188" i="16" a="1"/>
  <c r="AF188" i="16" s="1"/>
  <c r="AE188" i="16" a="1"/>
  <c r="AE188" i="16" s="1"/>
  <c r="Y188" i="16"/>
  <c r="Z188" i="16" s="1"/>
  <c r="AA188" i="16" s="1"/>
  <c r="AB188" i="16" s="1"/>
  <c r="AC188" i="16" s="1"/>
  <c r="AD188" i="16" s="1"/>
  <c r="X188" i="16"/>
  <c r="W188" i="16"/>
  <c r="V188" i="16"/>
  <c r="U188" i="16"/>
  <c r="T188" i="16"/>
  <c r="S188" i="16"/>
  <c r="R188" i="16"/>
  <c r="O188" i="16"/>
  <c r="K188" i="16"/>
  <c r="CK187" i="16"/>
  <c r="CJ187" i="16"/>
  <c r="CI187" i="16"/>
  <c r="CH187" i="16"/>
  <c r="CG187" i="16"/>
  <c r="CF187" i="16"/>
  <c r="CE187" i="16"/>
  <c r="CD187" i="16"/>
  <c r="CC187" i="16"/>
  <c r="CB187" i="16"/>
  <c r="CA187" i="16"/>
  <c r="BZ187" i="16"/>
  <c r="BY187" i="16"/>
  <c r="BX187" i="16"/>
  <c r="BW187" i="16"/>
  <c r="BV187" i="16"/>
  <c r="BU187" i="16"/>
  <c r="BT187" i="16"/>
  <c r="BS187" i="16"/>
  <c r="BR187" i="16" a="1"/>
  <c r="BR187" i="16" s="1"/>
  <c r="BQ187" i="16" a="1"/>
  <c r="BQ187" i="16" s="1"/>
  <c r="BP187" i="16"/>
  <c r="BO187" i="16" a="1"/>
  <c r="BO187" i="16" s="1"/>
  <c r="BN187" i="16"/>
  <c r="BM187" i="16" a="1"/>
  <c r="BM187" i="16" s="1"/>
  <c r="BL187" i="16"/>
  <c r="BK187" i="16" a="1"/>
  <c r="BK187" i="16" s="1"/>
  <c r="BJ187" i="16"/>
  <c r="BI187" i="16" a="1"/>
  <c r="BI187" i="16" s="1"/>
  <c r="BH187" i="16"/>
  <c r="BG187" i="16" a="1"/>
  <c r="BG187" i="16" s="1"/>
  <c r="BF187" i="16"/>
  <c r="BE187" i="16" a="1"/>
  <c r="BE187" i="16" s="1"/>
  <c r="BD187" i="16" a="1"/>
  <c r="BD187" i="16" s="1"/>
  <c r="BC187" i="16"/>
  <c r="BB187" i="16"/>
  <c r="BA187" i="16" a="1"/>
  <c r="BA187" i="16" s="1"/>
  <c r="AZ187" i="16" a="1"/>
  <c r="AZ187" i="16" s="1"/>
  <c r="AY187" i="16" a="1"/>
  <c r="AY187" i="16" s="1"/>
  <c r="AX187" i="16" a="1"/>
  <c r="AX187" i="16" s="1"/>
  <c r="AW187" i="16"/>
  <c r="AV187" i="16" a="1"/>
  <c r="AV187" i="16" s="1"/>
  <c r="AU187" i="16" a="1"/>
  <c r="AU187" i="16" s="1"/>
  <c r="AT187" i="16"/>
  <c r="AS187" i="16" a="1"/>
  <c r="AS187" i="16" s="1"/>
  <c r="AR187" i="16"/>
  <c r="AQ187" i="16" a="1"/>
  <c r="AQ187" i="16" s="1"/>
  <c r="AP187" i="16" a="1"/>
  <c r="AP187" i="16" s="1"/>
  <c r="AO187" i="16" a="1"/>
  <c r="AO187" i="16" s="1"/>
  <c r="AN187" i="16"/>
  <c r="AM187" i="16" a="1"/>
  <c r="AM187" i="16" s="1"/>
  <c r="AL187" i="16"/>
  <c r="AK187" i="16" a="1"/>
  <c r="AK187" i="16" s="1"/>
  <c r="AJ187" i="16"/>
  <c r="AI187" i="16"/>
  <c r="AH187" i="16" a="1"/>
  <c r="AH187" i="16" s="1"/>
  <c r="AG187" i="16" a="1"/>
  <c r="AG187" i="16" s="1"/>
  <c r="AF187" i="16" a="1"/>
  <c r="AF187" i="16" s="1"/>
  <c r="AE187" i="16" a="1"/>
  <c r="AE187" i="16" s="1"/>
  <c r="Y187" i="16"/>
  <c r="Z187" i="16" s="1"/>
  <c r="AA187" i="16" s="1"/>
  <c r="AB187" i="16" s="1"/>
  <c r="AC187" i="16" s="1"/>
  <c r="AD187" i="16" s="1"/>
  <c r="X187" i="16"/>
  <c r="W187" i="16"/>
  <c r="V187" i="16"/>
  <c r="U187" i="16"/>
  <c r="T187" i="16"/>
  <c r="S187" i="16"/>
  <c r="R187" i="16"/>
  <c r="O187" i="16"/>
  <c r="K187" i="16"/>
  <c r="CK186" i="16"/>
  <c r="CJ186" i="16"/>
  <c r="CI186" i="16"/>
  <c r="CH186" i="16"/>
  <c r="CG186" i="16"/>
  <c r="CF186" i="16"/>
  <c r="CE186" i="16"/>
  <c r="CD186" i="16"/>
  <c r="CC186" i="16"/>
  <c r="CB186" i="16"/>
  <c r="CA186" i="16"/>
  <c r="BZ186" i="16"/>
  <c r="BY186" i="16"/>
  <c r="BX186" i="16"/>
  <c r="BW186" i="16"/>
  <c r="BV186" i="16"/>
  <c r="BU186" i="16"/>
  <c r="BT186" i="16"/>
  <c r="BS186" i="16"/>
  <c r="BR186" i="16" a="1"/>
  <c r="BR186" i="16" s="1"/>
  <c r="BQ186" i="16" a="1"/>
  <c r="BQ186" i="16" s="1"/>
  <c r="BP186" i="16"/>
  <c r="BO186" i="16" a="1"/>
  <c r="BO186" i="16" s="1"/>
  <c r="BN186" i="16"/>
  <c r="BM186" i="16" a="1"/>
  <c r="BM186" i="16" s="1"/>
  <c r="BL186" i="16"/>
  <c r="BK186" i="16" a="1"/>
  <c r="BK186" i="16" s="1"/>
  <c r="BJ186" i="16"/>
  <c r="BI186" i="16" a="1"/>
  <c r="BI186" i="16" s="1"/>
  <c r="BH186" i="16"/>
  <c r="BG186" i="16" a="1"/>
  <c r="BG186" i="16" s="1"/>
  <c r="BF186" i="16"/>
  <c r="BE186" i="16" a="1"/>
  <c r="BE186" i="16" s="1"/>
  <c r="BD186" i="16" a="1"/>
  <c r="BD186" i="16" s="1"/>
  <c r="BC186" i="16"/>
  <c r="BB186" i="16"/>
  <c r="BA186" i="16" a="1"/>
  <c r="BA186" i="16" s="1"/>
  <c r="AZ186" i="16" a="1"/>
  <c r="AZ186" i="16" s="1"/>
  <c r="AY186" i="16" a="1"/>
  <c r="AY186" i="16" s="1"/>
  <c r="AX186" i="16" a="1"/>
  <c r="AX186" i="16" s="1"/>
  <c r="AW186" i="16"/>
  <c r="AV186" i="16" a="1"/>
  <c r="AV186" i="16" s="1"/>
  <c r="AU186" i="16" a="1"/>
  <c r="AU186" i="16" s="1"/>
  <c r="AT186" i="16"/>
  <c r="AS186" i="16" a="1"/>
  <c r="AS186" i="16" s="1"/>
  <c r="AR186" i="16"/>
  <c r="AQ186" i="16" a="1"/>
  <c r="AQ186" i="16" s="1"/>
  <c r="AP186" i="16" a="1"/>
  <c r="AP186" i="16" s="1"/>
  <c r="AO186" i="16" a="1"/>
  <c r="AO186" i="16" s="1"/>
  <c r="AN186" i="16"/>
  <c r="AM186" i="16" a="1"/>
  <c r="AM186" i="16" s="1"/>
  <c r="AL186" i="16"/>
  <c r="AK186" i="16" a="1"/>
  <c r="AK186" i="16" s="1"/>
  <c r="AJ186" i="16"/>
  <c r="AI186" i="16"/>
  <c r="AH186" i="16" a="1"/>
  <c r="AH186" i="16" s="1"/>
  <c r="AG186" i="16" a="1"/>
  <c r="AG186" i="16" s="1"/>
  <c r="AF186" i="16" a="1"/>
  <c r="AF186" i="16" s="1"/>
  <c r="AE186" i="16" a="1"/>
  <c r="AE186" i="16" s="1"/>
  <c r="Y186" i="16"/>
  <c r="Z186" i="16" s="1"/>
  <c r="AA186" i="16" s="1"/>
  <c r="AB186" i="16" s="1"/>
  <c r="AC186" i="16" s="1"/>
  <c r="AD186" i="16" s="1"/>
  <c r="X186" i="16"/>
  <c r="W186" i="16"/>
  <c r="V186" i="16"/>
  <c r="U186" i="16"/>
  <c r="T186" i="16"/>
  <c r="S186" i="16"/>
  <c r="R186" i="16"/>
  <c r="O186" i="16"/>
  <c r="K186" i="16"/>
  <c r="CK185" i="16"/>
  <c r="CJ185" i="16"/>
  <c r="CI185" i="16"/>
  <c r="CH185" i="16"/>
  <c r="CG185" i="16"/>
  <c r="CF185" i="16"/>
  <c r="CE185" i="16"/>
  <c r="CD185" i="16"/>
  <c r="CC185" i="16"/>
  <c r="CB185" i="16"/>
  <c r="CA185" i="16"/>
  <c r="BZ185" i="16"/>
  <c r="BY185" i="16"/>
  <c r="BX185" i="16"/>
  <c r="BW185" i="16"/>
  <c r="BV185" i="16"/>
  <c r="BU185" i="16"/>
  <c r="BT185" i="16"/>
  <c r="BS185" i="16"/>
  <c r="BR185" i="16" a="1"/>
  <c r="BR185" i="16" s="1"/>
  <c r="BQ185" i="16" a="1"/>
  <c r="BQ185" i="16" s="1"/>
  <c r="BP185" i="16"/>
  <c r="BO185" i="16" a="1"/>
  <c r="BO185" i="16" s="1"/>
  <c r="BN185" i="16"/>
  <c r="BM185" i="16" a="1"/>
  <c r="BM185" i="16" s="1"/>
  <c r="BL185" i="16"/>
  <c r="BK185" i="16" a="1"/>
  <c r="BK185" i="16" s="1"/>
  <c r="BJ185" i="16"/>
  <c r="BI185" i="16" a="1"/>
  <c r="BI185" i="16" s="1"/>
  <c r="BH185" i="16"/>
  <c r="BG185" i="16" a="1"/>
  <c r="BG185" i="16" s="1"/>
  <c r="BF185" i="16"/>
  <c r="BE185" i="16" a="1"/>
  <c r="BE185" i="16" s="1"/>
  <c r="BD185" i="16" a="1"/>
  <c r="BD185" i="16" s="1"/>
  <c r="BC185" i="16"/>
  <c r="BB185" i="16"/>
  <c r="BA185" i="16" a="1"/>
  <c r="BA185" i="16" s="1"/>
  <c r="AZ185" i="16" a="1"/>
  <c r="AZ185" i="16" s="1"/>
  <c r="AY185" i="16" a="1"/>
  <c r="AY185" i="16" s="1"/>
  <c r="AX185" i="16" a="1"/>
  <c r="AX185" i="16" s="1"/>
  <c r="AW185" i="16"/>
  <c r="AV185" i="16" a="1"/>
  <c r="AV185" i="16" s="1"/>
  <c r="AU185" i="16" a="1"/>
  <c r="AU185" i="16" s="1"/>
  <c r="AT185" i="16"/>
  <c r="AS185" i="16" a="1"/>
  <c r="AS185" i="16" s="1"/>
  <c r="AR185" i="16"/>
  <c r="AQ185" i="16" a="1"/>
  <c r="AQ185" i="16" s="1"/>
  <c r="AP185" i="16" a="1"/>
  <c r="AP185" i="16" s="1"/>
  <c r="AO185" i="16" a="1"/>
  <c r="AO185" i="16" s="1"/>
  <c r="AN185" i="16"/>
  <c r="AM185" i="16" a="1"/>
  <c r="AM185" i="16" s="1"/>
  <c r="AL185" i="16"/>
  <c r="AK185" i="16" a="1"/>
  <c r="AK185" i="16" s="1"/>
  <c r="AJ185" i="16"/>
  <c r="AI185" i="16"/>
  <c r="AH185" i="16" a="1"/>
  <c r="AH185" i="16" s="1"/>
  <c r="AG185" i="16" a="1"/>
  <c r="AG185" i="16" s="1"/>
  <c r="AF185" i="16" a="1"/>
  <c r="AF185" i="16" s="1"/>
  <c r="AE185" i="16" a="1"/>
  <c r="AE185" i="16" s="1"/>
  <c r="Y185" i="16"/>
  <c r="Z185" i="16" s="1"/>
  <c r="AA185" i="16" s="1"/>
  <c r="AB185" i="16" s="1"/>
  <c r="AC185" i="16" s="1"/>
  <c r="AD185" i="16" s="1"/>
  <c r="X185" i="16"/>
  <c r="W185" i="16"/>
  <c r="V185" i="16"/>
  <c r="U185" i="16"/>
  <c r="T185" i="16"/>
  <c r="S185" i="16"/>
  <c r="R185" i="16"/>
  <c r="O185" i="16"/>
  <c r="K185" i="16"/>
  <c r="CK184" i="16"/>
  <c r="CJ184" i="16"/>
  <c r="CI184" i="16"/>
  <c r="CH184" i="16"/>
  <c r="CG184" i="16"/>
  <c r="CF184" i="16"/>
  <c r="CE184" i="16"/>
  <c r="CD184" i="16"/>
  <c r="CC184" i="16"/>
  <c r="CB184" i="16"/>
  <c r="CA184" i="16"/>
  <c r="BZ184" i="16"/>
  <c r="BY184" i="16"/>
  <c r="BX184" i="16"/>
  <c r="BW184" i="16"/>
  <c r="BV184" i="16"/>
  <c r="BU184" i="16"/>
  <c r="BT184" i="16"/>
  <c r="BS184" i="16"/>
  <c r="BR184" i="16" a="1"/>
  <c r="BR184" i="16" s="1"/>
  <c r="BQ184" i="16" a="1"/>
  <c r="BQ184" i="16" s="1"/>
  <c r="BP184" i="16"/>
  <c r="BO184" i="16" a="1"/>
  <c r="BO184" i="16" s="1"/>
  <c r="BN184" i="16"/>
  <c r="BM184" i="16" a="1"/>
  <c r="BM184" i="16" s="1"/>
  <c r="BL184" i="16"/>
  <c r="BK184" i="16" a="1"/>
  <c r="BK184" i="16" s="1"/>
  <c r="BJ184" i="16"/>
  <c r="BI184" i="16" a="1"/>
  <c r="BI184" i="16" s="1"/>
  <c r="BH184" i="16"/>
  <c r="BG184" i="16" a="1"/>
  <c r="BG184" i="16" s="1"/>
  <c r="BF184" i="16"/>
  <c r="BE184" i="16" a="1"/>
  <c r="BE184" i="16" s="1"/>
  <c r="BD184" i="16" a="1"/>
  <c r="BD184" i="16" s="1"/>
  <c r="BC184" i="16"/>
  <c r="BB184" i="16"/>
  <c r="BA184" i="16" a="1"/>
  <c r="BA184" i="16" s="1"/>
  <c r="AZ184" i="16" a="1"/>
  <c r="AZ184" i="16" s="1"/>
  <c r="AY184" i="16" a="1"/>
  <c r="AY184" i="16" s="1"/>
  <c r="AX184" i="16" a="1"/>
  <c r="AX184" i="16" s="1"/>
  <c r="AW184" i="16"/>
  <c r="AV184" i="16" a="1"/>
  <c r="AV184" i="16" s="1"/>
  <c r="AU184" i="16" a="1"/>
  <c r="AU184" i="16" s="1"/>
  <c r="AT184" i="16"/>
  <c r="AS184" i="16" a="1"/>
  <c r="AS184" i="16" s="1"/>
  <c r="AR184" i="16"/>
  <c r="AQ184" i="16" a="1"/>
  <c r="AQ184" i="16" s="1"/>
  <c r="AP184" i="16" a="1"/>
  <c r="AP184" i="16" s="1"/>
  <c r="AO184" i="16" a="1"/>
  <c r="AO184" i="16" s="1"/>
  <c r="AN184" i="16"/>
  <c r="AM184" i="16" a="1"/>
  <c r="AM184" i="16" s="1"/>
  <c r="AL184" i="16"/>
  <c r="AK184" i="16" a="1"/>
  <c r="AK184" i="16" s="1"/>
  <c r="AJ184" i="16"/>
  <c r="AI184" i="16"/>
  <c r="AH184" i="16" a="1"/>
  <c r="AH184" i="16" s="1"/>
  <c r="AG184" i="16" a="1"/>
  <c r="AG184" i="16" s="1"/>
  <c r="AF184" i="16" a="1"/>
  <c r="AF184" i="16" s="1"/>
  <c r="AE184" i="16" a="1"/>
  <c r="AE184" i="16" s="1"/>
  <c r="Y184" i="16"/>
  <c r="Z184" i="16" s="1"/>
  <c r="AA184" i="16" s="1"/>
  <c r="AB184" i="16" s="1"/>
  <c r="AC184" i="16" s="1"/>
  <c r="AD184" i="16" s="1"/>
  <c r="X184" i="16"/>
  <c r="W184" i="16"/>
  <c r="V184" i="16"/>
  <c r="U184" i="16"/>
  <c r="T184" i="16"/>
  <c r="S184" i="16"/>
  <c r="R184" i="16"/>
  <c r="O184" i="16"/>
  <c r="K184" i="16"/>
  <c r="C184" i="16"/>
  <c r="CK183" i="16"/>
  <c r="CJ183" i="16"/>
  <c r="CI183" i="16"/>
  <c r="CH183" i="16"/>
  <c r="CG183" i="16"/>
  <c r="CF183" i="16"/>
  <c r="CE183" i="16"/>
  <c r="CD183" i="16"/>
  <c r="CC183" i="16"/>
  <c r="CB183" i="16"/>
  <c r="CA183" i="16"/>
  <c r="BZ183" i="16"/>
  <c r="BY183" i="16"/>
  <c r="BX183" i="16"/>
  <c r="BW183" i="16"/>
  <c r="BV183" i="16"/>
  <c r="BU183" i="16"/>
  <c r="BT183" i="16"/>
  <c r="BS183" i="16"/>
  <c r="BR183" i="16" a="1"/>
  <c r="BR183" i="16" s="1"/>
  <c r="BQ183" i="16" a="1"/>
  <c r="BQ183" i="16" s="1"/>
  <c r="BP183" i="16"/>
  <c r="BO183" i="16" a="1"/>
  <c r="BO183" i="16" s="1"/>
  <c r="BN183" i="16"/>
  <c r="BM183" i="16" a="1"/>
  <c r="BM183" i="16" s="1"/>
  <c r="BL183" i="16"/>
  <c r="BK183" i="16" a="1"/>
  <c r="BK183" i="16" s="1"/>
  <c r="BJ183" i="16"/>
  <c r="BI183" i="16" a="1"/>
  <c r="BI183" i="16" s="1"/>
  <c r="BH183" i="16"/>
  <c r="BG183" i="16" a="1"/>
  <c r="BG183" i="16" s="1"/>
  <c r="BF183" i="16"/>
  <c r="BE183" i="16" a="1"/>
  <c r="BE183" i="16" s="1"/>
  <c r="BD183" i="16" a="1"/>
  <c r="BD183" i="16" s="1"/>
  <c r="BC183" i="16"/>
  <c r="BB183" i="16"/>
  <c r="BA183" i="16" a="1"/>
  <c r="BA183" i="16" s="1"/>
  <c r="AZ183" i="16" a="1"/>
  <c r="AZ183" i="16" s="1"/>
  <c r="AY183" i="16" a="1"/>
  <c r="AY183" i="16" s="1"/>
  <c r="AX183" i="16" a="1"/>
  <c r="AX183" i="16" s="1"/>
  <c r="AW183" i="16"/>
  <c r="AV183" i="16" a="1"/>
  <c r="AV183" i="16" s="1"/>
  <c r="AU183" i="16" a="1"/>
  <c r="AU183" i="16" s="1"/>
  <c r="AT183" i="16"/>
  <c r="AS183" i="16" a="1"/>
  <c r="AS183" i="16" s="1"/>
  <c r="AR183" i="16"/>
  <c r="AQ183" i="16" a="1"/>
  <c r="AQ183" i="16" s="1"/>
  <c r="AP183" i="16" a="1"/>
  <c r="AP183" i="16" s="1"/>
  <c r="AO183" i="16" a="1"/>
  <c r="AO183" i="16" s="1"/>
  <c r="AN183" i="16"/>
  <c r="AM183" i="16" a="1"/>
  <c r="AM183" i="16" s="1"/>
  <c r="AL183" i="16"/>
  <c r="AK183" i="16" a="1"/>
  <c r="AK183" i="16" s="1"/>
  <c r="AJ183" i="16"/>
  <c r="AI183" i="16"/>
  <c r="AH183" i="16" a="1"/>
  <c r="AH183" i="16" s="1"/>
  <c r="AG183" i="16" a="1"/>
  <c r="AG183" i="16" s="1"/>
  <c r="AF183" i="16" a="1"/>
  <c r="AF183" i="16" s="1"/>
  <c r="AE183" i="16" a="1"/>
  <c r="AE183" i="16" s="1"/>
  <c r="Y183" i="16"/>
  <c r="Z183" i="16" s="1"/>
  <c r="AA183" i="16" s="1"/>
  <c r="AB183" i="16" s="1"/>
  <c r="AC183" i="16" s="1"/>
  <c r="AD183" i="16" s="1"/>
  <c r="X183" i="16"/>
  <c r="W183" i="16"/>
  <c r="V183" i="16"/>
  <c r="U183" i="16"/>
  <c r="T183" i="16"/>
  <c r="S183" i="16"/>
  <c r="R183" i="16"/>
  <c r="O183" i="16"/>
  <c r="K183" i="16"/>
  <c r="CK182" i="16"/>
  <c r="CJ182" i="16"/>
  <c r="CI182" i="16"/>
  <c r="CH182" i="16"/>
  <c r="CG182" i="16"/>
  <c r="CF182" i="16"/>
  <c r="CE182" i="16"/>
  <c r="CD182" i="16"/>
  <c r="CC182" i="16"/>
  <c r="CB182" i="16"/>
  <c r="CA182" i="16"/>
  <c r="BZ182" i="16"/>
  <c r="BY182" i="16"/>
  <c r="BX182" i="16"/>
  <c r="BW182" i="16"/>
  <c r="BV182" i="16"/>
  <c r="BU182" i="16"/>
  <c r="BT182" i="16"/>
  <c r="BS182" i="16"/>
  <c r="BR182" i="16" a="1"/>
  <c r="BR182" i="16" s="1"/>
  <c r="BQ182" i="16" a="1"/>
  <c r="BQ182" i="16" s="1"/>
  <c r="BP182" i="16"/>
  <c r="BO182" i="16" a="1"/>
  <c r="BO182" i="16" s="1"/>
  <c r="BN182" i="16"/>
  <c r="BM182" i="16" a="1"/>
  <c r="BM182" i="16" s="1"/>
  <c r="BL182" i="16"/>
  <c r="BK182" i="16" a="1"/>
  <c r="BK182" i="16" s="1"/>
  <c r="BJ182" i="16"/>
  <c r="BI182" i="16" a="1"/>
  <c r="BI182" i="16" s="1"/>
  <c r="BH182" i="16"/>
  <c r="BG182" i="16" a="1"/>
  <c r="BG182" i="16" s="1"/>
  <c r="BF182" i="16"/>
  <c r="BE182" i="16" a="1"/>
  <c r="BE182" i="16" s="1"/>
  <c r="BD182" i="16" a="1"/>
  <c r="BD182" i="16" s="1"/>
  <c r="BC182" i="16"/>
  <c r="BB182" i="16"/>
  <c r="BA182" i="16" a="1"/>
  <c r="BA182" i="16" s="1"/>
  <c r="AZ182" i="16" a="1"/>
  <c r="AZ182" i="16" s="1"/>
  <c r="AY182" i="16" a="1"/>
  <c r="AY182" i="16" s="1"/>
  <c r="AX182" i="16" a="1"/>
  <c r="AX182" i="16" s="1"/>
  <c r="AW182" i="16"/>
  <c r="AV182" i="16" a="1"/>
  <c r="AV182" i="16" s="1"/>
  <c r="AU182" i="16" a="1"/>
  <c r="AU182" i="16" s="1"/>
  <c r="AT182" i="16"/>
  <c r="AS182" i="16" a="1"/>
  <c r="AS182" i="16" s="1"/>
  <c r="AR182" i="16"/>
  <c r="AQ182" i="16" a="1"/>
  <c r="AQ182" i="16" s="1"/>
  <c r="AP182" i="16" a="1"/>
  <c r="AP182" i="16" s="1"/>
  <c r="AO182" i="16" a="1"/>
  <c r="AO182" i="16" s="1"/>
  <c r="AN182" i="16"/>
  <c r="AM182" i="16" a="1"/>
  <c r="AM182" i="16" s="1"/>
  <c r="AL182" i="16"/>
  <c r="AK182" i="16" a="1"/>
  <c r="AK182" i="16" s="1"/>
  <c r="AJ182" i="16"/>
  <c r="AI182" i="16"/>
  <c r="AH182" i="16" a="1"/>
  <c r="AH182" i="16" s="1"/>
  <c r="AG182" i="16" a="1"/>
  <c r="AG182" i="16" s="1"/>
  <c r="AF182" i="16" a="1"/>
  <c r="AF182" i="16" s="1"/>
  <c r="AE182" i="16" a="1"/>
  <c r="AE182" i="16" s="1"/>
  <c r="Y182" i="16"/>
  <c r="Z182" i="16" s="1"/>
  <c r="AA182" i="16" s="1"/>
  <c r="AB182" i="16" s="1"/>
  <c r="AC182" i="16" s="1"/>
  <c r="AD182" i="16" s="1"/>
  <c r="X182" i="16"/>
  <c r="W182" i="16"/>
  <c r="V182" i="16"/>
  <c r="U182" i="16"/>
  <c r="T182" i="16"/>
  <c r="S182" i="16"/>
  <c r="R182" i="16"/>
  <c r="O182" i="16"/>
  <c r="K182" i="16"/>
  <c r="CK181" i="16"/>
  <c r="CJ181" i="16"/>
  <c r="CI181" i="16"/>
  <c r="CH181" i="16"/>
  <c r="CG181" i="16"/>
  <c r="CF181" i="16"/>
  <c r="CE181" i="16"/>
  <c r="CD181" i="16"/>
  <c r="CC181" i="16"/>
  <c r="CB181" i="16"/>
  <c r="CA181" i="16"/>
  <c r="BZ181" i="16"/>
  <c r="BY181" i="16"/>
  <c r="BX181" i="16"/>
  <c r="BW181" i="16"/>
  <c r="BV181" i="16"/>
  <c r="BU181" i="16"/>
  <c r="BT181" i="16"/>
  <c r="BS181" i="16"/>
  <c r="BR181" i="16" a="1"/>
  <c r="BR181" i="16" s="1"/>
  <c r="BQ181" i="16" a="1"/>
  <c r="BQ181" i="16" s="1"/>
  <c r="BP181" i="16"/>
  <c r="BO181" i="16" a="1"/>
  <c r="BO181" i="16" s="1"/>
  <c r="BN181" i="16"/>
  <c r="BM181" i="16" a="1"/>
  <c r="BM181" i="16" s="1"/>
  <c r="BL181" i="16"/>
  <c r="BK181" i="16" a="1"/>
  <c r="BK181" i="16" s="1"/>
  <c r="BJ181" i="16"/>
  <c r="BI181" i="16" a="1"/>
  <c r="BI181" i="16" s="1"/>
  <c r="BH181" i="16"/>
  <c r="BG181" i="16" a="1"/>
  <c r="BG181" i="16" s="1"/>
  <c r="BF181" i="16"/>
  <c r="BE181" i="16" a="1"/>
  <c r="BE181" i="16" s="1"/>
  <c r="BD181" i="16" a="1"/>
  <c r="BD181" i="16" s="1"/>
  <c r="BC181" i="16"/>
  <c r="BB181" i="16"/>
  <c r="BA181" i="16" a="1"/>
  <c r="BA181" i="16" s="1"/>
  <c r="AZ181" i="16" a="1"/>
  <c r="AZ181" i="16" s="1"/>
  <c r="AY181" i="16" a="1"/>
  <c r="AY181" i="16" s="1"/>
  <c r="AX181" i="16" a="1"/>
  <c r="AX181" i="16" s="1"/>
  <c r="AW181" i="16"/>
  <c r="AV181" i="16" a="1"/>
  <c r="AV181" i="16" s="1"/>
  <c r="AU181" i="16" a="1"/>
  <c r="AU181" i="16" s="1"/>
  <c r="AT181" i="16"/>
  <c r="AS181" i="16" a="1"/>
  <c r="AS181" i="16" s="1"/>
  <c r="AR181" i="16"/>
  <c r="AQ181" i="16" a="1"/>
  <c r="AQ181" i="16" s="1"/>
  <c r="AP181" i="16" a="1"/>
  <c r="AP181" i="16" s="1"/>
  <c r="AO181" i="16" a="1"/>
  <c r="AO181" i="16" s="1"/>
  <c r="AN181" i="16"/>
  <c r="AM181" i="16" a="1"/>
  <c r="AM181" i="16" s="1"/>
  <c r="AL181" i="16"/>
  <c r="AK181" i="16" a="1"/>
  <c r="AK181" i="16" s="1"/>
  <c r="AJ181" i="16"/>
  <c r="AI181" i="16"/>
  <c r="AH181" i="16" a="1"/>
  <c r="AH181" i="16" s="1"/>
  <c r="AG181" i="16" a="1"/>
  <c r="AG181" i="16" s="1"/>
  <c r="AF181" i="16" a="1"/>
  <c r="AF181" i="16" s="1"/>
  <c r="AE181" i="16" a="1"/>
  <c r="AE181" i="16" s="1"/>
  <c r="Y181" i="16"/>
  <c r="Z181" i="16" s="1"/>
  <c r="AA181" i="16" s="1"/>
  <c r="AB181" i="16" s="1"/>
  <c r="AC181" i="16" s="1"/>
  <c r="AD181" i="16" s="1"/>
  <c r="X181" i="16"/>
  <c r="W181" i="16"/>
  <c r="V181" i="16"/>
  <c r="U181" i="16"/>
  <c r="T181" i="16"/>
  <c r="S181" i="16"/>
  <c r="R181" i="16"/>
  <c r="O181" i="16"/>
  <c r="K181" i="16"/>
  <c r="CK180" i="16"/>
  <c r="CJ180" i="16"/>
  <c r="CI180" i="16"/>
  <c r="CH180" i="16"/>
  <c r="CG180" i="16"/>
  <c r="CF180" i="16"/>
  <c r="CE180" i="16"/>
  <c r="CD180" i="16"/>
  <c r="CC180" i="16"/>
  <c r="CB180" i="16"/>
  <c r="CA180" i="16"/>
  <c r="BZ180" i="16"/>
  <c r="BY180" i="16"/>
  <c r="BX180" i="16"/>
  <c r="BW180" i="16"/>
  <c r="BV180" i="16"/>
  <c r="BU180" i="16"/>
  <c r="BT180" i="16"/>
  <c r="BS180" i="16"/>
  <c r="BR180" i="16" a="1"/>
  <c r="BR180" i="16" s="1"/>
  <c r="BQ180" i="16" a="1"/>
  <c r="BQ180" i="16" s="1"/>
  <c r="BP180" i="16"/>
  <c r="BO180" i="16" a="1"/>
  <c r="BO180" i="16" s="1"/>
  <c r="BN180" i="16"/>
  <c r="BM180" i="16" a="1"/>
  <c r="BM180" i="16" s="1"/>
  <c r="BL180" i="16"/>
  <c r="BK180" i="16" a="1"/>
  <c r="BK180" i="16" s="1"/>
  <c r="BJ180" i="16"/>
  <c r="BI180" i="16" a="1"/>
  <c r="BI180" i="16" s="1"/>
  <c r="BH180" i="16"/>
  <c r="BG180" i="16" a="1"/>
  <c r="BG180" i="16" s="1"/>
  <c r="BF180" i="16"/>
  <c r="BE180" i="16" a="1"/>
  <c r="BE180" i="16" s="1"/>
  <c r="BD180" i="16" a="1"/>
  <c r="BD180" i="16" s="1"/>
  <c r="BC180" i="16"/>
  <c r="BB180" i="16"/>
  <c r="BA180" i="16" a="1"/>
  <c r="BA180" i="16" s="1"/>
  <c r="AZ180" i="16" a="1"/>
  <c r="AZ180" i="16" s="1"/>
  <c r="AY180" i="16" a="1"/>
  <c r="AY180" i="16" s="1"/>
  <c r="AX180" i="16" a="1"/>
  <c r="AX180" i="16" s="1"/>
  <c r="AW180" i="16"/>
  <c r="AV180" i="16" a="1"/>
  <c r="AV180" i="16" s="1"/>
  <c r="AU180" i="16" a="1"/>
  <c r="AU180" i="16" s="1"/>
  <c r="AT180" i="16"/>
  <c r="AS180" i="16" a="1"/>
  <c r="AS180" i="16" s="1"/>
  <c r="AR180" i="16"/>
  <c r="AQ180" i="16" a="1"/>
  <c r="AQ180" i="16" s="1"/>
  <c r="AP180" i="16" a="1"/>
  <c r="AP180" i="16" s="1"/>
  <c r="AO180" i="16" a="1"/>
  <c r="AO180" i="16" s="1"/>
  <c r="AN180" i="16"/>
  <c r="AM180" i="16" a="1"/>
  <c r="AM180" i="16" s="1"/>
  <c r="AL180" i="16"/>
  <c r="AK180" i="16" a="1"/>
  <c r="AK180" i="16" s="1"/>
  <c r="AJ180" i="16"/>
  <c r="AI180" i="16"/>
  <c r="AH180" i="16" a="1"/>
  <c r="AH180" i="16" s="1"/>
  <c r="AG180" i="16" a="1"/>
  <c r="AG180" i="16" s="1"/>
  <c r="AF180" i="16" a="1"/>
  <c r="AF180" i="16" s="1"/>
  <c r="AE180" i="16" a="1"/>
  <c r="AE180" i="16" s="1"/>
  <c r="Y180" i="16"/>
  <c r="Z180" i="16" s="1"/>
  <c r="AA180" i="16" s="1"/>
  <c r="AB180" i="16" s="1"/>
  <c r="AC180" i="16" s="1"/>
  <c r="AD180" i="16" s="1"/>
  <c r="X180" i="16"/>
  <c r="W180" i="16"/>
  <c r="V180" i="16"/>
  <c r="U180" i="16"/>
  <c r="T180" i="16"/>
  <c r="S180" i="16"/>
  <c r="R180" i="16"/>
  <c r="O180" i="16"/>
  <c r="K180" i="16"/>
  <c r="CK179" i="16"/>
  <c r="CJ179" i="16"/>
  <c r="CI179" i="16"/>
  <c r="CH179" i="16"/>
  <c r="CG179" i="16"/>
  <c r="CF179" i="16"/>
  <c r="CE179" i="16"/>
  <c r="CD179" i="16"/>
  <c r="CC179" i="16"/>
  <c r="CB179" i="16"/>
  <c r="CA179" i="16"/>
  <c r="BZ179" i="16"/>
  <c r="BY179" i="16"/>
  <c r="BX179" i="16"/>
  <c r="BW179" i="16"/>
  <c r="BV179" i="16"/>
  <c r="BU179" i="16"/>
  <c r="BT179" i="16"/>
  <c r="BS179" i="16"/>
  <c r="BR179" i="16" a="1"/>
  <c r="BR179" i="16" s="1"/>
  <c r="BQ179" i="16" a="1"/>
  <c r="BQ179" i="16" s="1"/>
  <c r="BP179" i="16"/>
  <c r="BO179" i="16" a="1"/>
  <c r="BO179" i="16" s="1"/>
  <c r="BN179" i="16"/>
  <c r="BM179" i="16" a="1"/>
  <c r="BM179" i="16" s="1"/>
  <c r="BL179" i="16"/>
  <c r="BK179" i="16" a="1"/>
  <c r="BK179" i="16" s="1"/>
  <c r="BJ179" i="16"/>
  <c r="BI179" i="16" a="1"/>
  <c r="BI179" i="16" s="1"/>
  <c r="BH179" i="16"/>
  <c r="BG179" i="16" a="1"/>
  <c r="BG179" i="16" s="1"/>
  <c r="BF179" i="16"/>
  <c r="BE179" i="16" a="1"/>
  <c r="BE179" i="16" s="1"/>
  <c r="BD179" i="16" a="1"/>
  <c r="BD179" i="16" s="1"/>
  <c r="BC179" i="16"/>
  <c r="BB179" i="16"/>
  <c r="BA179" i="16" a="1"/>
  <c r="BA179" i="16" s="1"/>
  <c r="AZ179" i="16" a="1"/>
  <c r="AZ179" i="16" s="1"/>
  <c r="AY179" i="16" a="1"/>
  <c r="AY179" i="16" s="1"/>
  <c r="AX179" i="16" a="1"/>
  <c r="AX179" i="16" s="1"/>
  <c r="AW179" i="16"/>
  <c r="AV179" i="16" a="1"/>
  <c r="AV179" i="16" s="1"/>
  <c r="AU179" i="16" a="1"/>
  <c r="AU179" i="16" s="1"/>
  <c r="AT179" i="16"/>
  <c r="AS179" i="16" a="1"/>
  <c r="AS179" i="16" s="1"/>
  <c r="AR179" i="16"/>
  <c r="AQ179" i="16" a="1"/>
  <c r="AQ179" i="16" s="1"/>
  <c r="AP179" i="16" a="1"/>
  <c r="AP179" i="16" s="1"/>
  <c r="AO179" i="16" a="1"/>
  <c r="AO179" i="16" s="1"/>
  <c r="AN179" i="16"/>
  <c r="AM179" i="16" a="1"/>
  <c r="AM179" i="16" s="1"/>
  <c r="AL179" i="16"/>
  <c r="AK179" i="16" a="1"/>
  <c r="AK179" i="16" s="1"/>
  <c r="AJ179" i="16"/>
  <c r="AI179" i="16"/>
  <c r="AH179" i="16" a="1"/>
  <c r="AH179" i="16" s="1"/>
  <c r="AG179" i="16" a="1"/>
  <c r="AG179" i="16" s="1"/>
  <c r="AF179" i="16" a="1"/>
  <c r="AF179" i="16" s="1"/>
  <c r="AE179" i="16" a="1"/>
  <c r="AE179" i="16" s="1"/>
  <c r="Y179" i="16"/>
  <c r="Z179" i="16" s="1"/>
  <c r="AA179" i="16" s="1"/>
  <c r="AB179" i="16" s="1"/>
  <c r="AC179" i="16" s="1"/>
  <c r="AD179" i="16" s="1"/>
  <c r="X179" i="16"/>
  <c r="W179" i="16"/>
  <c r="V179" i="16"/>
  <c r="U179" i="16"/>
  <c r="T179" i="16"/>
  <c r="S179" i="16"/>
  <c r="R179" i="16"/>
  <c r="O179" i="16"/>
  <c r="K179" i="16"/>
  <c r="CK178" i="16"/>
  <c r="CJ178" i="16"/>
  <c r="CI178" i="16"/>
  <c r="CH178" i="16"/>
  <c r="CG178" i="16"/>
  <c r="CF178" i="16"/>
  <c r="CE178" i="16"/>
  <c r="CD178" i="16"/>
  <c r="CC178" i="16"/>
  <c r="CB178" i="16"/>
  <c r="CA178" i="16"/>
  <c r="BZ178" i="16"/>
  <c r="BY178" i="16"/>
  <c r="BX178" i="16"/>
  <c r="BW178" i="16"/>
  <c r="BV178" i="16"/>
  <c r="BU178" i="16"/>
  <c r="BT178" i="16"/>
  <c r="BS178" i="16"/>
  <c r="BR178" i="16" a="1"/>
  <c r="BR178" i="16" s="1"/>
  <c r="BQ178" i="16" a="1"/>
  <c r="BQ178" i="16" s="1"/>
  <c r="BP178" i="16"/>
  <c r="BO178" i="16" a="1"/>
  <c r="BO178" i="16" s="1"/>
  <c r="BN178" i="16"/>
  <c r="BM178" i="16" a="1"/>
  <c r="BM178" i="16" s="1"/>
  <c r="BL178" i="16"/>
  <c r="BK178" i="16" a="1"/>
  <c r="BK178" i="16" s="1"/>
  <c r="BJ178" i="16"/>
  <c r="BI178" i="16" a="1"/>
  <c r="BI178" i="16" s="1"/>
  <c r="BH178" i="16"/>
  <c r="BG178" i="16" a="1"/>
  <c r="BG178" i="16" s="1"/>
  <c r="BF178" i="16"/>
  <c r="BE178" i="16" a="1"/>
  <c r="BE178" i="16" s="1"/>
  <c r="BD178" i="16" a="1"/>
  <c r="BD178" i="16" s="1"/>
  <c r="BC178" i="16"/>
  <c r="BB178" i="16"/>
  <c r="BA178" i="16" a="1"/>
  <c r="BA178" i="16" s="1"/>
  <c r="AZ178" i="16" a="1"/>
  <c r="AZ178" i="16" s="1"/>
  <c r="AY178" i="16" a="1"/>
  <c r="AY178" i="16" s="1"/>
  <c r="AX178" i="16" a="1"/>
  <c r="AX178" i="16" s="1"/>
  <c r="AW178" i="16"/>
  <c r="AV178" i="16" a="1"/>
  <c r="AV178" i="16" s="1"/>
  <c r="AU178" i="16" a="1"/>
  <c r="AU178" i="16" s="1"/>
  <c r="AT178" i="16"/>
  <c r="AS178" i="16" a="1"/>
  <c r="AS178" i="16" s="1"/>
  <c r="AR178" i="16"/>
  <c r="AQ178" i="16" a="1"/>
  <c r="AQ178" i="16" s="1"/>
  <c r="AP178" i="16" a="1"/>
  <c r="AP178" i="16" s="1"/>
  <c r="AO178" i="16" a="1"/>
  <c r="AO178" i="16" s="1"/>
  <c r="AN178" i="16"/>
  <c r="AM178" i="16" a="1"/>
  <c r="AM178" i="16" s="1"/>
  <c r="AL178" i="16"/>
  <c r="AK178" i="16" a="1"/>
  <c r="AK178" i="16" s="1"/>
  <c r="AJ178" i="16"/>
  <c r="AI178" i="16"/>
  <c r="AH178" i="16" a="1"/>
  <c r="AH178" i="16" s="1"/>
  <c r="AG178" i="16" a="1"/>
  <c r="AG178" i="16" s="1"/>
  <c r="AF178" i="16" a="1"/>
  <c r="AF178" i="16" s="1"/>
  <c r="AE178" i="16" a="1"/>
  <c r="AE178" i="16" s="1"/>
  <c r="Y178" i="16"/>
  <c r="Z178" i="16" s="1"/>
  <c r="AA178" i="16" s="1"/>
  <c r="AB178" i="16" s="1"/>
  <c r="AC178" i="16" s="1"/>
  <c r="AD178" i="16" s="1"/>
  <c r="X178" i="16"/>
  <c r="W178" i="16"/>
  <c r="V178" i="16"/>
  <c r="U178" i="16"/>
  <c r="T178" i="16"/>
  <c r="S178" i="16"/>
  <c r="R178" i="16"/>
  <c r="O178" i="16"/>
  <c r="K178" i="16"/>
  <c r="CK177" i="16"/>
  <c r="CJ177" i="16"/>
  <c r="CI177" i="16"/>
  <c r="CH177" i="16"/>
  <c r="CG177" i="16"/>
  <c r="CF177" i="16"/>
  <c r="CE177" i="16"/>
  <c r="CD177" i="16"/>
  <c r="CC177" i="16"/>
  <c r="CB177" i="16"/>
  <c r="CA177" i="16"/>
  <c r="BZ177" i="16"/>
  <c r="BY177" i="16"/>
  <c r="BX177" i="16"/>
  <c r="BW177" i="16"/>
  <c r="BV177" i="16"/>
  <c r="BU177" i="16"/>
  <c r="BT177" i="16"/>
  <c r="BS177" i="16"/>
  <c r="BR177" i="16" a="1"/>
  <c r="BR177" i="16" s="1"/>
  <c r="BQ177" i="16" a="1"/>
  <c r="BQ177" i="16" s="1"/>
  <c r="BP177" i="16"/>
  <c r="BO177" i="16" a="1"/>
  <c r="BO177" i="16" s="1"/>
  <c r="BN177" i="16"/>
  <c r="BM177" i="16" a="1"/>
  <c r="BM177" i="16" s="1"/>
  <c r="BL177" i="16"/>
  <c r="BK177" i="16" a="1"/>
  <c r="BK177" i="16" s="1"/>
  <c r="BJ177" i="16"/>
  <c r="BI177" i="16" a="1"/>
  <c r="BI177" i="16" s="1"/>
  <c r="BH177" i="16"/>
  <c r="BG177" i="16" a="1"/>
  <c r="BG177" i="16" s="1"/>
  <c r="BF177" i="16"/>
  <c r="BE177" i="16" a="1"/>
  <c r="BE177" i="16" s="1"/>
  <c r="BD177" i="16" a="1"/>
  <c r="BD177" i="16" s="1"/>
  <c r="BC177" i="16"/>
  <c r="BB177" i="16"/>
  <c r="BA177" i="16" a="1"/>
  <c r="BA177" i="16" s="1"/>
  <c r="AZ177" i="16" a="1"/>
  <c r="AZ177" i="16" s="1"/>
  <c r="AY177" i="16" a="1"/>
  <c r="AY177" i="16" s="1"/>
  <c r="AX177" i="16" a="1"/>
  <c r="AX177" i="16" s="1"/>
  <c r="AW177" i="16"/>
  <c r="AV177" i="16" a="1"/>
  <c r="AV177" i="16" s="1"/>
  <c r="AU177" i="16" a="1"/>
  <c r="AU177" i="16" s="1"/>
  <c r="AT177" i="16"/>
  <c r="AS177" i="16" a="1"/>
  <c r="AS177" i="16" s="1"/>
  <c r="AR177" i="16"/>
  <c r="AQ177" i="16" a="1"/>
  <c r="AQ177" i="16" s="1"/>
  <c r="AP177" i="16" a="1"/>
  <c r="AP177" i="16" s="1"/>
  <c r="AO177" i="16" a="1"/>
  <c r="AO177" i="16" s="1"/>
  <c r="AN177" i="16"/>
  <c r="AM177" i="16" a="1"/>
  <c r="AM177" i="16" s="1"/>
  <c r="AL177" i="16"/>
  <c r="AK177" i="16" a="1"/>
  <c r="AK177" i="16" s="1"/>
  <c r="AJ177" i="16"/>
  <c r="AI177" i="16"/>
  <c r="AH177" i="16" a="1"/>
  <c r="AH177" i="16" s="1"/>
  <c r="AG177" i="16" a="1"/>
  <c r="AG177" i="16" s="1"/>
  <c r="AF177" i="16" a="1"/>
  <c r="AF177" i="16" s="1"/>
  <c r="AE177" i="16" a="1"/>
  <c r="AE177" i="16" s="1"/>
  <c r="Y177" i="16"/>
  <c r="Z177" i="16" s="1"/>
  <c r="AA177" i="16" s="1"/>
  <c r="AB177" i="16" s="1"/>
  <c r="AC177" i="16" s="1"/>
  <c r="AD177" i="16" s="1"/>
  <c r="X177" i="16"/>
  <c r="W177" i="16"/>
  <c r="V177" i="16"/>
  <c r="U177" i="16"/>
  <c r="T177" i="16"/>
  <c r="S177" i="16"/>
  <c r="R177" i="16"/>
  <c r="O177" i="16"/>
  <c r="K177" i="16"/>
  <c r="CK176" i="16"/>
  <c r="CJ176" i="16"/>
  <c r="CI176" i="16"/>
  <c r="CH176" i="16"/>
  <c r="CG176" i="16"/>
  <c r="CF176" i="16"/>
  <c r="CE176" i="16"/>
  <c r="CD176" i="16"/>
  <c r="CC176" i="16"/>
  <c r="CB176" i="16"/>
  <c r="CA176" i="16"/>
  <c r="BZ176" i="16"/>
  <c r="BY176" i="16"/>
  <c r="BX176" i="16"/>
  <c r="BW176" i="16"/>
  <c r="BV176" i="16"/>
  <c r="BU176" i="16"/>
  <c r="BT176" i="16"/>
  <c r="BS176" i="16"/>
  <c r="BR176" i="16" a="1"/>
  <c r="BR176" i="16" s="1"/>
  <c r="BQ176" i="16" a="1"/>
  <c r="BQ176" i="16" s="1"/>
  <c r="BP176" i="16"/>
  <c r="BO176" i="16" a="1"/>
  <c r="BO176" i="16" s="1"/>
  <c r="BN176" i="16"/>
  <c r="BM176" i="16" a="1"/>
  <c r="BM176" i="16" s="1"/>
  <c r="BL176" i="16"/>
  <c r="BK176" i="16" a="1"/>
  <c r="BK176" i="16" s="1"/>
  <c r="BJ176" i="16"/>
  <c r="BI176" i="16" a="1"/>
  <c r="BI176" i="16" s="1"/>
  <c r="BH176" i="16"/>
  <c r="BG176" i="16" a="1"/>
  <c r="BG176" i="16" s="1"/>
  <c r="BF176" i="16"/>
  <c r="BE176" i="16" a="1"/>
  <c r="BE176" i="16" s="1"/>
  <c r="BD176" i="16" a="1"/>
  <c r="BD176" i="16" s="1"/>
  <c r="BC176" i="16"/>
  <c r="BB176" i="16"/>
  <c r="BA176" i="16" a="1"/>
  <c r="BA176" i="16" s="1"/>
  <c r="AZ176" i="16" a="1"/>
  <c r="AZ176" i="16" s="1"/>
  <c r="AY176" i="16" a="1"/>
  <c r="AY176" i="16" s="1"/>
  <c r="AX176" i="16" a="1"/>
  <c r="AX176" i="16" s="1"/>
  <c r="AW176" i="16"/>
  <c r="AV176" i="16" a="1"/>
  <c r="AV176" i="16" s="1"/>
  <c r="AU176" i="16" a="1"/>
  <c r="AU176" i="16" s="1"/>
  <c r="AT176" i="16"/>
  <c r="AS176" i="16" a="1"/>
  <c r="AS176" i="16" s="1"/>
  <c r="AR176" i="16"/>
  <c r="AQ176" i="16" a="1"/>
  <c r="AQ176" i="16" s="1"/>
  <c r="AP176" i="16" a="1"/>
  <c r="AP176" i="16" s="1"/>
  <c r="AO176" i="16" a="1"/>
  <c r="AO176" i="16" s="1"/>
  <c r="AN176" i="16"/>
  <c r="AM176" i="16" a="1"/>
  <c r="AM176" i="16" s="1"/>
  <c r="AL176" i="16"/>
  <c r="AK176" i="16" a="1"/>
  <c r="AK176" i="16" s="1"/>
  <c r="AJ176" i="16"/>
  <c r="AI176" i="16"/>
  <c r="AH176" i="16" a="1"/>
  <c r="AH176" i="16" s="1"/>
  <c r="AG176" i="16" a="1"/>
  <c r="AG176" i="16" s="1"/>
  <c r="AF176" i="16" a="1"/>
  <c r="AF176" i="16" s="1"/>
  <c r="AE176" i="16" a="1"/>
  <c r="AE176" i="16" s="1"/>
  <c r="Y176" i="16"/>
  <c r="Z176" i="16" s="1"/>
  <c r="AA176" i="16" s="1"/>
  <c r="AB176" i="16" s="1"/>
  <c r="AC176" i="16" s="1"/>
  <c r="AD176" i="16" s="1"/>
  <c r="X176" i="16"/>
  <c r="W176" i="16"/>
  <c r="V176" i="16"/>
  <c r="U176" i="16"/>
  <c r="T176" i="16"/>
  <c r="S176" i="16"/>
  <c r="R176" i="16"/>
  <c r="O176" i="16"/>
  <c r="K176" i="16"/>
  <c r="CK175" i="16"/>
  <c r="CJ175" i="16"/>
  <c r="CI175" i="16"/>
  <c r="CH175" i="16"/>
  <c r="CG175" i="16"/>
  <c r="CF175" i="16"/>
  <c r="CE175" i="16"/>
  <c r="CD175" i="16"/>
  <c r="CC175" i="16"/>
  <c r="CB175" i="16"/>
  <c r="CA175" i="16"/>
  <c r="BZ175" i="16"/>
  <c r="BY175" i="16"/>
  <c r="BX175" i="16"/>
  <c r="BW175" i="16"/>
  <c r="BV175" i="16"/>
  <c r="BU175" i="16"/>
  <c r="BT175" i="16"/>
  <c r="BS175" i="16"/>
  <c r="BR175" i="16" a="1"/>
  <c r="BR175" i="16" s="1"/>
  <c r="BQ175" i="16" a="1"/>
  <c r="BQ175" i="16" s="1"/>
  <c r="BP175" i="16"/>
  <c r="BO175" i="16" a="1"/>
  <c r="BO175" i="16" s="1"/>
  <c r="BN175" i="16"/>
  <c r="BM175" i="16" a="1"/>
  <c r="BM175" i="16" s="1"/>
  <c r="BL175" i="16"/>
  <c r="BK175" i="16" a="1"/>
  <c r="BK175" i="16" s="1"/>
  <c r="BJ175" i="16"/>
  <c r="BI175" i="16" a="1"/>
  <c r="BI175" i="16" s="1"/>
  <c r="BH175" i="16"/>
  <c r="BG175" i="16" a="1"/>
  <c r="BG175" i="16" s="1"/>
  <c r="BF175" i="16"/>
  <c r="BE175" i="16" a="1"/>
  <c r="BE175" i="16" s="1"/>
  <c r="BD175" i="16" a="1"/>
  <c r="BD175" i="16" s="1"/>
  <c r="BC175" i="16"/>
  <c r="BB175" i="16"/>
  <c r="BA175" i="16" a="1"/>
  <c r="BA175" i="16" s="1"/>
  <c r="AZ175" i="16" a="1"/>
  <c r="AZ175" i="16" s="1"/>
  <c r="AY175" i="16" a="1"/>
  <c r="AY175" i="16" s="1"/>
  <c r="AX175" i="16" a="1"/>
  <c r="AX175" i="16" s="1"/>
  <c r="AW175" i="16"/>
  <c r="AV175" i="16" a="1"/>
  <c r="AV175" i="16" s="1"/>
  <c r="AU175" i="16" a="1"/>
  <c r="AU175" i="16" s="1"/>
  <c r="AT175" i="16"/>
  <c r="AS175" i="16" a="1"/>
  <c r="AS175" i="16" s="1"/>
  <c r="AR175" i="16"/>
  <c r="AQ175" i="16" a="1"/>
  <c r="AQ175" i="16" s="1"/>
  <c r="AP175" i="16" a="1"/>
  <c r="AP175" i="16" s="1"/>
  <c r="AO175" i="16" a="1"/>
  <c r="AO175" i="16" s="1"/>
  <c r="AN175" i="16"/>
  <c r="AM175" i="16" a="1"/>
  <c r="AM175" i="16" s="1"/>
  <c r="AL175" i="16"/>
  <c r="AK175" i="16" a="1"/>
  <c r="AK175" i="16" s="1"/>
  <c r="AJ175" i="16"/>
  <c r="AI175" i="16"/>
  <c r="AH175" i="16" a="1"/>
  <c r="AH175" i="16" s="1"/>
  <c r="AG175" i="16" a="1"/>
  <c r="AG175" i="16" s="1"/>
  <c r="AF175" i="16" a="1"/>
  <c r="AF175" i="16" s="1"/>
  <c r="AE175" i="16" a="1"/>
  <c r="AE175" i="16" s="1"/>
  <c r="Y175" i="16"/>
  <c r="Z175" i="16" s="1"/>
  <c r="AA175" i="16" s="1"/>
  <c r="AB175" i="16" s="1"/>
  <c r="AC175" i="16" s="1"/>
  <c r="AD175" i="16" s="1"/>
  <c r="X175" i="16"/>
  <c r="W175" i="16"/>
  <c r="V175" i="16"/>
  <c r="U175" i="16"/>
  <c r="T175" i="16"/>
  <c r="S175" i="16"/>
  <c r="R175" i="16"/>
  <c r="O175" i="16"/>
  <c r="K175" i="16"/>
  <c r="CK174" i="16"/>
  <c r="CJ174" i="16"/>
  <c r="CI174" i="16"/>
  <c r="CH174" i="16"/>
  <c r="CG174" i="16"/>
  <c r="CF174" i="16"/>
  <c r="CE174" i="16"/>
  <c r="CD174" i="16"/>
  <c r="CC174" i="16"/>
  <c r="CB174" i="16"/>
  <c r="CA174" i="16"/>
  <c r="BZ174" i="16"/>
  <c r="BY174" i="16"/>
  <c r="BX174" i="16"/>
  <c r="BW174" i="16"/>
  <c r="BV174" i="16"/>
  <c r="BU174" i="16"/>
  <c r="BT174" i="16"/>
  <c r="BS174" i="16"/>
  <c r="BR174" i="16" a="1"/>
  <c r="BR174" i="16" s="1"/>
  <c r="BQ174" i="16" a="1"/>
  <c r="BQ174" i="16" s="1"/>
  <c r="BP174" i="16"/>
  <c r="BO174" i="16" a="1"/>
  <c r="BO174" i="16" s="1"/>
  <c r="BN174" i="16"/>
  <c r="BM174" i="16" a="1"/>
  <c r="BM174" i="16" s="1"/>
  <c r="BL174" i="16"/>
  <c r="BK174" i="16" a="1"/>
  <c r="BK174" i="16" s="1"/>
  <c r="BJ174" i="16"/>
  <c r="BI174" i="16" a="1"/>
  <c r="BI174" i="16" s="1"/>
  <c r="BH174" i="16"/>
  <c r="BG174" i="16" a="1"/>
  <c r="BG174" i="16" s="1"/>
  <c r="BF174" i="16"/>
  <c r="BE174" i="16" a="1"/>
  <c r="BE174" i="16" s="1"/>
  <c r="BD174" i="16" a="1"/>
  <c r="BD174" i="16" s="1"/>
  <c r="BC174" i="16"/>
  <c r="BB174" i="16"/>
  <c r="BA174" i="16" a="1"/>
  <c r="BA174" i="16" s="1"/>
  <c r="AZ174" i="16" a="1"/>
  <c r="AZ174" i="16" s="1"/>
  <c r="AY174" i="16" a="1"/>
  <c r="AY174" i="16" s="1"/>
  <c r="AX174" i="16" a="1"/>
  <c r="AX174" i="16" s="1"/>
  <c r="AW174" i="16"/>
  <c r="AV174" i="16" a="1"/>
  <c r="AV174" i="16" s="1"/>
  <c r="AU174" i="16" a="1"/>
  <c r="AU174" i="16" s="1"/>
  <c r="AT174" i="16"/>
  <c r="AS174" i="16" a="1"/>
  <c r="AS174" i="16" s="1"/>
  <c r="AR174" i="16"/>
  <c r="AQ174" i="16" a="1"/>
  <c r="AQ174" i="16" s="1"/>
  <c r="AP174" i="16" a="1"/>
  <c r="AP174" i="16" s="1"/>
  <c r="AO174" i="16" a="1"/>
  <c r="AO174" i="16" s="1"/>
  <c r="AN174" i="16"/>
  <c r="AM174" i="16" a="1"/>
  <c r="AM174" i="16" s="1"/>
  <c r="AL174" i="16"/>
  <c r="AK174" i="16" a="1"/>
  <c r="AK174" i="16" s="1"/>
  <c r="AJ174" i="16"/>
  <c r="AI174" i="16"/>
  <c r="AH174" i="16" a="1"/>
  <c r="AH174" i="16" s="1"/>
  <c r="AG174" i="16" a="1"/>
  <c r="AG174" i="16" s="1"/>
  <c r="AF174" i="16" a="1"/>
  <c r="AF174" i="16" s="1"/>
  <c r="AE174" i="16" a="1"/>
  <c r="AE174" i="16" s="1"/>
  <c r="Y174" i="16"/>
  <c r="Z174" i="16" s="1"/>
  <c r="AA174" i="16" s="1"/>
  <c r="AB174" i="16" s="1"/>
  <c r="AC174" i="16" s="1"/>
  <c r="AD174" i="16" s="1"/>
  <c r="X174" i="16"/>
  <c r="W174" i="16"/>
  <c r="V174" i="16"/>
  <c r="U174" i="16"/>
  <c r="T174" i="16"/>
  <c r="S174" i="16"/>
  <c r="R174" i="16"/>
  <c r="O174" i="16"/>
  <c r="K174" i="16"/>
  <c r="CK173" i="16"/>
  <c r="CJ173" i="16"/>
  <c r="CI173" i="16"/>
  <c r="CH173" i="16"/>
  <c r="CG173" i="16"/>
  <c r="CF173" i="16"/>
  <c r="CE173" i="16"/>
  <c r="CD173" i="16"/>
  <c r="CC173" i="16"/>
  <c r="CB173" i="16"/>
  <c r="CA173" i="16"/>
  <c r="BZ173" i="16"/>
  <c r="BY173" i="16"/>
  <c r="BX173" i="16"/>
  <c r="BW173" i="16"/>
  <c r="BV173" i="16"/>
  <c r="BU173" i="16"/>
  <c r="BT173" i="16"/>
  <c r="BS173" i="16"/>
  <c r="BR173" i="16" a="1"/>
  <c r="BR173" i="16" s="1"/>
  <c r="BQ173" i="16" a="1"/>
  <c r="BQ173" i="16" s="1"/>
  <c r="BP173" i="16"/>
  <c r="BO173" i="16" a="1"/>
  <c r="BO173" i="16" s="1"/>
  <c r="BN173" i="16"/>
  <c r="BM173" i="16" a="1"/>
  <c r="BM173" i="16" s="1"/>
  <c r="BL173" i="16"/>
  <c r="BK173" i="16" a="1"/>
  <c r="BK173" i="16" s="1"/>
  <c r="BJ173" i="16"/>
  <c r="BI173" i="16" a="1"/>
  <c r="BI173" i="16" s="1"/>
  <c r="BH173" i="16"/>
  <c r="BG173" i="16" a="1"/>
  <c r="BG173" i="16" s="1"/>
  <c r="BF173" i="16"/>
  <c r="BE173" i="16" a="1"/>
  <c r="BE173" i="16" s="1"/>
  <c r="BD173" i="16" a="1"/>
  <c r="BD173" i="16" s="1"/>
  <c r="BC173" i="16"/>
  <c r="BB173" i="16"/>
  <c r="BA173" i="16" a="1"/>
  <c r="BA173" i="16" s="1"/>
  <c r="AZ173" i="16" a="1"/>
  <c r="AZ173" i="16" s="1"/>
  <c r="AY173" i="16" a="1"/>
  <c r="AY173" i="16" s="1"/>
  <c r="AX173" i="16" a="1"/>
  <c r="AX173" i="16" s="1"/>
  <c r="AW173" i="16"/>
  <c r="AV173" i="16" a="1"/>
  <c r="AV173" i="16" s="1"/>
  <c r="AU173" i="16" a="1"/>
  <c r="AU173" i="16" s="1"/>
  <c r="AT173" i="16"/>
  <c r="AS173" i="16" a="1"/>
  <c r="AS173" i="16" s="1"/>
  <c r="AR173" i="16"/>
  <c r="AQ173" i="16" a="1"/>
  <c r="AQ173" i="16" s="1"/>
  <c r="AP173" i="16" a="1"/>
  <c r="AP173" i="16" s="1"/>
  <c r="AO173" i="16" a="1"/>
  <c r="AO173" i="16" s="1"/>
  <c r="AN173" i="16"/>
  <c r="AM173" i="16" a="1"/>
  <c r="AM173" i="16" s="1"/>
  <c r="AL173" i="16"/>
  <c r="AK173" i="16" a="1"/>
  <c r="AK173" i="16" s="1"/>
  <c r="AJ173" i="16"/>
  <c r="AI173" i="16"/>
  <c r="AH173" i="16" a="1"/>
  <c r="AH173" i="16" s="1"/>
  <c r="AG173" i="16" a="1"/>
  <c r="AG173" i="16" s="1"/>
  <c r="AF173" i="16" a="1"/>
  <c r="AF173" i="16" s="1"/>
  <c r="AE173" i="16" a="1"/>
  <c r="AE173" i="16" s="1"/>
  <c r="Y173" i="16"/>
  <c r="Z173" i="16" s="1"/>
  <c r="AA173" i="16" s="1"/>
  <c r="AB173" i="16" s="1"/>
  <c r="AC173" i="16" s="1"/>
  <c r="AD173" i="16" s="1"/>
  <c r="X173" i="16"/>
  <c r="W173" i="16"/>
  <c r="V173" i="16"/>
  <c r="U173" i="16"/>
  <c r="T173" i="16"/>
  <c r="S173" i="16"/>
  <c r="R173" i="16"/>
  <c r="O173" i="16"/>
  <c r="K173" i="16"/>
  <c r="CK172" i="16"/>
  <c r="CJ172" i="16"/>
  <c r="CI172" i="16"/>
  <c r="CH172" i="16"/>
  <c r="CG172" i="16"/>
  <c r="CF172" i="16"/>
  <c r="CE172" i="16"/>
  <c r="CD172" i="16"/>
  <c r="CC172" i="16"/>
  <c r="CB172" i="16"/>
  <c r="CA172" i="16"/>
  <c r="BZ172" i="16"/>
  <c r="BY172" i="16"/>
  <c r="BX172" i="16"/>
  <c r="BW172" i="16"/>
  <c r="BV172" i="16"/>
  <c r="BU172" i="16"/>
  <c r="BT172" i="16"/>
  <c r="BS172" i="16"/>
  <c r="BR172" i="16" a="1"/>
  <c r="BR172" i="16" s="1"/>
  <c r="BQ172" i="16" a="1"/>
  <c r="BQ172" i="16" s="1"/>
  <c r="BP172" i="16"/>
  <c r="BO172" i="16" a="1"/>
  <c r="BO172" i="16" s="1"/>
  <c r="BN172" i="16"/>
  <c r="BM172" i="16" a="1"/>
  <c r="BM172" i="16" s="1"/>
  <c r="BL172" i="16"/>
  <c r="BK172" i="16" a="1"/>
  <c r="BK172" i="16" s="1"/>
  <c r="BJ172" i="16"/>
  <c r="BI172" i="16" a="1"/>
  <c r="BI172" i="16" s="1"/>
  <c r="BH172" i="16"/>
  <c r="BG172" i="16" a="1"/>
  <c r="BG172" i="16" s="1"/>
  <c r="BF172" i="16"/>
  <c r="BE172" i="16" a="1"/>
  <c r="BE172" i="16" s="1"/>
  <c r="BD172" i="16" a="1"/>
  <c r="BD172" i="16" s="1"/>
  <c r="BC172" i="16"/>
  <c r="BB172" i="16"/>
  <c r="BA172" i="16" a="1"/>
  <c r="BA172" i="16" s="1"/>
  <c r="AZ172" i="16" a="1"/>
  <c r="AZ172" i="16" s="1"/>
  <c r="AY172" i="16" a="1"/>
  <c r="AY172" i="16" s="1"/>
  <c r="AX172" i="16" a="1"/>
  <c r="AX172" i="16" s="1"/>
  <c r="AW172" i="16"/>
  <c r="AV172" i="16" a="1"/>
  <c r="AV172" i="16" s="1"/>
  <c r="AU172" i="16" a="1"/>
  <c r="AU172" i="16" s="1"/>
  <c r="AT172" i="16"/>
  <c r="AS172" i="16" a="1"/>
  <c r="AS172" i="16" s="1"/>
  <c r="AR172" i="16"/>
  <c r="AQ172" i="16" a="1"/>
  <c r="AQ172" i="16" s="1"/>
  <c r="AP172" i="16" a="1"/>
  <c r="AP172" i="16" s="1"/>
  <c r="AO172" i="16" a="1"/>
  <c r="AO172" i="16" s="1"/>
  <c r="AN172" i="16"/>
  <c r="AM172" i="16" a="1"/>
  <c r="AM172" i="16" s="1"/>
  <c r="AL172" i="16"/>
  <c r="AK172" i="16" a="1"/>
  <c r="AK172" i="16" s="1"/>
  <c r="AJ172" i="16"/>
  <c r="AI172" i="16"/>
  <c r="AH172" i="16" a="1"/>
  <c r="AH172" i="16" s="1"/>
  <c r="AG172" i="16" a="1"/>
  <c r="AG172" i="16" s="1"/>
  <c r="AF172" i="16" a="1"/>
  <c r="AF172" i="16" s="1"/>
  <c r="AE172" i="16" a="1"/>
  <c r="AE172" i="16" s="1"/>
  <c r="Y172" i="16"/>
  <c r="Z172" i="16" s="1"/>
  <c r="AA172" i="16" s="1"/>
  <c r="AB172" i="16" s="1"/>
  <c r="AC172" i="16" s="1"/>
  <c r="AD172" i="16" s="1"/>
  <c r="X172" i="16"/>
  <c r="W172" i="16"/>
  <c r="V172" i="16"/>
  <c r="U172" i="16"/>
  <c r="T172" i="16"/>
  <c r="S172" i="16"/>
  <c r="R172" i="16"/>
  <c r="O172" i="16"/>
  <c r="K172" i="16"/>
  <c r="CK171" i="16"/>
  <c r="CJ171" i="16"/>
  <c r="CI171" i="16"/>
  <c r="CH171" i="16"/>
  <c r="CG171" i="16"/>
  <c r="CF171" i="16"/>
  <c r="CE171" i="16"/>
  <c r="CD171" i="16"/>
  <c r="CC171" i="16"/>
  <c r="CB171" i="16"/>
  <c r="CA171" i="16"/>
  <c r="BZ171" i="16"/>
  <c r="BY171" i="16"/>
  <c r="BX171" i="16"/>
  <c r="BW171" i="16"/>
  <c r="BV171" i="16"/>
  <c r="BU171" i="16"/>
  <c r="BT171" i="16"/>
  <c r="BS171" i="16"/>
  <c r="BR171" i="16" a="1"/>
  <c r="BR171" i="16" s="1"/>
  <c r="BQ171" i="16" a="1"/>
  <c r="BQ171" i="16" s="1"/>
  <c r="BP171" i="16"/>
  <c r="BO171" i="16" a="1"/>
  <c r="BO171" i="16" s="1"/>
  <c r="BN171" i="16"/>
  <c r="BM171" i="16" a="1"/>
  <c r="BM171" i="16" s="1"/>
  <c r="BL171" i="16"/>
  <c r="BK171" i="16" a="1"/>
  <c r="BK171" i="16" s="1"/>
  <c r="BJ171" i="16"/>
  <c r="BI171" i="16" a="1"/>
  <c r="BI171" i="16" s="1"/>
  <c r="BH171" i="16"/>
  <c r="BG171" i="16" a="1"/>
  <c r="BG171" i="16" s="1"/>
  <c r="BF171" i="16"/>
  <c r="BE171" i="16" a="1"/>
  <c r="BE171" i="16" s="1"/>
  <c r="BD171" i="16" a="1"/>
  <c r="BD171" i="16" s="1"/>
  <c r="BC171" i="16"/>
  <c r="BB171" i="16"/>
  <c r="BA171" i="16" a="1"/>
  <c r="BA171" i="16" s="1"/>
  <c r="AZ171" i="16" a="1"/>
  <c r="AZ171" i="16" s="1"/>
  <c r="AY171" i="16" a="1"/>
  <c r="AY171" i="16" s="1"/>
  <c r="AX171" i="16" a="1"/>
  <c r="AX171" i="16" s="1"/>
  <c r="AW171" i="16"/>
  <c r="AV171" i="16" a="1"/>
  <c r="AV171" i="16" s="1"/>
  <c r="AU171" i="16" a="1"/>
  <c r="AU171" i="16" s="1"/>
  <c r="AT171" i="16"/>
  <c r="AS171" i="16" a="1"/>
  <c r="AS171" i="16" s="1"/>
  <c r="AR171" i="16"/>
  <c r="AQ171" i="16" a="1"/>
  <c r="AQ171" i="16" s="1"/>
  <c r="AP171" i="16" a="1"/>
  <c r="AP171" i="16" s="1"/>
  <c r="AO171" i="16" a="1"/>
  <c r="AO171" i="16" s="1"/>
  <c r="AN171" i="16"/>
  <c r="AM171" i="16" a="1"/>
  <c r="AM171" i="16" s="1"/>
  <c r="AL171" i="16"/>
  <c r="AK171" i="16" a="1"/>
  <c r="AK171" i="16" s="1"/>
  <c r="AJ171" i="16"/>
  <c r="AI171" i="16"/>
  <c r="AH171" i="16" a="1"/>
  <c r="AH171" i="16" s="1"/>
  <c r="AG171" i="16" a="1"/>
  <c r="AG171" i="16" s="1"/>
  <c r="AF171" i="16" a="1"/>
  <c r="AF171" i="16" s="1"/>
  <c r="AE171" i="16" a="1"/>
  <c r="AE171" i="16" s="1"/>
  <c r="Y171" i="16"/>
  <c r="Z171" i="16" s="1"/>
  <c r="AA171" i="16" s="1"/>
  <c r="AB171" i="16" s="1"/>
  <c r="AC171" i="16" s="1"/>
  <c r="AD171" i="16" s="1"/>
  <c r="X171" i="16"/>
  <c r="W171" i="16"/>
  <c r="V171" i="16"/>
  <c r="U171" i="16"/>
  <c r="T171" i="16"/>
  <c r="S171" i="16"/>
  <c r="R171" i="16"/>
  <c r="O171" i="16"/>
  <c r="K171" i="16"/>
  <c r="CK170" i="16"/>
  <c r="CJ170" i="16"/>
  <c r="CI170" i="16"/>
  <c r="CH170" i="16"/>
  <c r="CG170" i="16"/>
  <c r="CF170" i="16"/>
  <c r="CE170" i="16"/>
  <c r="CD170" i="16"/>
  <c r="CC170" i="16"/>
  <c r="CB170" i="16"/>
  <c r="CA170" i="16"/>
  <c r="BZ170" i="16"/>
  <c r="BY170" i="16"/>
  <c r="BX170" i="16"/>
  <c r="BW170" i="16"/>
  <c r="BV170" i="16"/>
  <c r="BU170" i="16"/>
  <c r="BT170" i="16"/>
  <c r="BS170" i="16"/>
  <c r="BR170" i="16" a="1"/>
  <c r="BR170" i="16" s="1"/>
  <c r="BQ170" i="16" a="1"/>
  <c r="BQ170" i="16" s="1"/>
  <c r="BP170" i="16"/>
  <c r="BO170" i="16" a="1"/>
  <c r="BO170" i="16" s="1"/>
  <c r="BN170" i="16"/>
  <c r="BM170" i="16" a="1"/>
  <c r="BM170" i="16" s="1"/>
  <c r="BL170" i="16"/>
  <c r="BK170" i="16" a="1"/>
  <c r="BK170" i="16" s="1"/>
  <c r="BJ170" i="16"/>
  <c r="BI170" i="16" a="1"/>
  <c r="BI170" i="16" s="1"/>
  <c r="BH170" i="16"/>
  <c r="BG170" i="16" a="1"/>
  <c r="BG170" i="16" s="1"/>
  <c r="BF170" i="16"/>
  <c r="BE170" i="16" a="1"/>
  <c r="BE170" i="16" s="1"/>
  <c r="BD170" i="16" a="1"/>
  <c r="BD170" i="16" s="1"/>
  <c r="BC170" i="16"/>
  <c r="BB170" i="16"/>
  <c r="BA170" i="16" a="1"/>
  <c r="BA170" i="16" s="1"/>
  <c r="AZ170" i="16" a="1"/>
  <c r="AZ170" i="16" s="1"/>
  <c r="AY170" i="16" a="1"/>
  <c r="AY170" i="16" s="1"/>
  <c r="AX170" i="16" a="1"/>
  <c r="AX170" i="16" s="1"/>
  <c r="AW170" i="16"/>
  <c r="AV170" i="16" a="1"/>
  <c r="AV170" i="16" s="1"/>
  <c r="AU170" i="16" a="1"/>
  <c r="AU170" i="16" s="1"/>
  <c r="AT170" i="16"/>
  <c r="AS170" i="16" a="1"/>
  <c r="AS170" i="16" s="1"/>
  <c r="AR170" i="16"/>
  <c r="AQ170" i="16" a="1"/>
  <c r="AQ170" i="16" s="1"/>
  <c r="AP170" i="16" a="1"/>
  <c r="AP170" i="16" s="1"/>
  <c r="AO170" i="16" a="1"/>
  <c r="AO170" i="16" s="1"/>
  <c r="AN170" i="16"/>
  <c r="AM170" i="16" a="1"/>
  <c r="AM170" i="16" s="1"/>
  <c r="AL170" i="16"/>
  <c r="AK170" i="16" a="1"/>
  <c r="AK170" i="16" s="1"/>
  <c r="AJ170" i="16"/>
  <c r="AI170" i="16"/>
  <c r="AH170" i="16" a="1"/>
  <c r="AH170" i="16" s="1"/>
  <c r="AG170" i="16" a="1"/>
  <c r="AG170" i="16" s="1"/>
  <c r="AF170" i="16" a="1"/>
  <c r="AF170" i="16" s="1"/>
  <c r="AE170" i="16" a="1"/>
  <c r="AE170" i="16" s="1"/>
  <c r="Y170" i="16"/>
  <c r="Z170" i="16" s="1"/>
  <c r="AA170" i="16" s="1"/>
  <c r="AB170" i="16" s="1"/>
  <c r="AC170" i="16" s="1"/>
  <c r="AD170" i="16" s="1"/>
  <c r="X170" i="16"/>
  <c r="W170" i="16"/>
  <c r="V170" i="16"/>
  <c r="U170" i="16"/>
  <c r="T170" i="16"/>
  <c r="S170" i="16"/>
  <c r="R170" i="16"/>
  <c r="O170" i="16"/>
  <c r="K170" i="16"/>
  <c r="C170" i="16"/>
  <c r="CK169" i="16"/>
  <c r="CJ169" i="16"/>
  <c r="CI169" i="16"/>
  <c r="CH169" i="16"/>
  <c r="CG169" i="16"/>
  <c r="CF169" i="16"/>
  <c r="CE169" i="16"/>
  <c r="CD169" i="16"/>
  <c r="CC169" i="16"/>
  <c r="CB169" i="16"/>
  <c r="CA169" i="16"/>
  <c r="BZ169" i="16"/>
  <c r="BY169" i="16"/>
  <c r="BX169" i="16"/>
  <c r="BW169" i="16"/>
  <c r="BV169" i="16"/>
  <c r="BU169" i="16"/>
  <c r="BT169" i="16"/>
  <c r="BS169" i="16"/>
  <c r="BR169" i="16" a="1"/>
  <c r="BR169" i="16" s="1"/>
  <c r="BQ169" i="16" a="1"/>
  <c r="BQ169" i="16" s="1"/>
  <c r="BP169" i="16"/>
  <c r="BO169" i="16" a="1"/>
  <c r="BO169" i="16" s="1"/>
  <c r="BN169" i="16"/>
  <c r="BM169" i="16" a="1"/>
  <c r="BM169" i="16" s="1"/>
  <c r="BL169" i="16"/>
  <c r="BK169" i="16" a="1"/>
  <c r="BK169" i="16" s="1"/>
  <c r="BJ169" i="16"/>
  <c r="BI169" i="16" a="1"/>
  <c r="BI169" i="16" s="1"/>
  <c r="BH169" i="16"/>
  <c r="BG169" i="16" a="1"/>
  <c r="BG169" i="16" s="1"/>
  <c r="BF169" i="16"/>
  <c r="BE169" i="16" a="1"/>
  <c r="BE169" i="16" s="1"/>
  <c r="BD169" i="16" a="1"/>
  <c r="BD169" i="16" s="1"/>
  <c r="BC169" i="16"/>
  <c r="BB169" i="16"/>
  <c r="BA169" i="16" a="1"/>
  <c r="BA169" i="16" s="1"/>
  <c r="AZ169" i="16" a="1"/>
  <c r="AZ169" i="16" s="1"/>
  <c r="AY169" i="16" a="1"/>
  <c r="AY169" i="16" s="1"/>
  <c r="AX169" i="16" a="1"/>
  <c r="AX169" i="16" s="1"/>
  <c r="AW169" i="16"/>
  <c r="AV169" i="16" a="1"/>
  <c r="AV169" i="16" s="1"/>
  <c r="AU169" i="16" a="1"/>
  <c r="AU169" i="16" s="1"/>
  <c r="AT169" i="16"/>
  <c r="AS169" i="16" a="1"/>
  <c r="AS169" i="16" s="1"/>
  <c r="AR169" i="16"/>
  <c r="AQ169" i="16" a="1"/>
  <c r="AQ169" i="16" s="1"/>
  <c r="AP169" i="16" a="1"/>
  <c r="AP169" i="16" s="1"/>
  <c r="AO169" i="16" a="1"/>
  <c r="AO169" i="16" s="1"/>
  <c r="AN169" i="16"/>
  <c r="AM169" i="16" a="1"/>
  <c r="AM169" i="16" s="1"/>
  <c r="AL169" i="16"/>
  <c r="AK169" i="16" a="1"/>
  <c r="AK169" i="16" s="1"/>
  <c r="AJ169" i="16"/>
  <c r="AI169" i="16"/>
  <c r="AH169" i="16" a="1"/>
  <c r="AH169" i="16" s="1"/>
  <c r="AG169" i="16" a="1"/>
  <c r="AG169" i="16" s="1"/>
  <c r="AF169" i="16" a="1"/>
  <c r="AF169" i="16" s="1"/>
  <c r="AE169" i="16" a="1"/>
  <c r="AE169" i="16" s="1"/>
  <c r="Y169" i="16"/>
  <c r="Z169" i="16" s="1"/>
  <c r="AA169" i="16" s="1"/>
  <c r="AB169" i="16" s="1"/>
  <c r="AC169" i="16" s="1"/>
  <c r="AD169" i="16" s="1"/>
  <c r="X169" i="16"/>
  <c r="W169" i="16"/>
  <c r="V169" i="16"/>
  <c r="U169" i="16"/>
  <c r="T169" i="16"/>
  <c r="S169" i="16"/>
  <c r="R169" i="16"/>
  <c r="O169" i="16"/>
  <c r="K169" i="16"/>
  <c r="CK168" i="16"/>
  <c r="CJ168" i="16"/>
  <c r="CI168" i="16"/>
  <c r="CH168" i="16"/>
  <c r="CG168" i="16"/>
  <c r="CF168" i="16"/>
  <c r="CE168" i="16"/>
  <c r="CD168" i="16"/>
  <c r="CC168" i="16"/>
  <c r="CB168" i="16"/>
  <c r="CA168" i="16"/>
  <c r="BZ168" i="16"/>
  <c r="BY168" i="16"/>
  <c r="BX168" i="16"/>
  <c r="BW168" i="16"/>
  <c r="BV168" i="16"/>
  <c r="BU168" i="16"/>
  <c r="BT168" i="16"/>
  <c r="BS168" i="16"/>
  <c r="BR168" i="16" a="1"/>
  <c r="BR168" i="16" s="1"/>
  <c r="BQ168" i="16" a="1"/>
  <c r="BQ168" i="16" s="1"/>
  <c r="BP168" i="16"/>
  <c r="BO168" i="16" a="1"/>
  <c r="BO168" i="16" s="1"/>
  <c r="BN168" i="16"/>
  <c r="BM168" i="16" a="1"/>
  <c r="BM168" i="16" s="1"/>
  <c r="BL168" i="16"/>
  <c r="BK168" i="16" a="1"/>
  <c r="BK168" i="16" s="1"/>
  <c r="BJ168" i="16"/>
  <c r="BI168" i="16" a="1"/>
  <c r="BI168" i="16" s="1"/>
  <c r="BH168" i="16"/>
  <c r="BG168" i="16" a="1"/>
  <c r="BG168" i="16" s="1"/>
  <c r="BF168" i="16"/>
  <c r="BE168" i="16" a="1"/>
  <c r="BE168" i="16" s="1"/>
  <c r="BD168" i="16" a="1"/>
  <c r="BD168" i="16" s="1"/>
  <c r="BC168" i="16"/>
  <c r="BB168" i="16"/>
  <c r="BA168" i="16" a="1"/>
  <c r="BA168" i="16" s="1"/>
  <c r="AZ168" i="16" a="1"/>
  <c r="AZ168" i="16" s="1"/>
  <c r="AY168" i="16" a="1"/>
  <c r="AY168" i="16" s="1"/>
  <c r="AX168" i="16" a="1"/>
  <c r="AX168" i="16" s="1"/>
  <c r="AW168" i="16"/>
  <c r="AV168" i="16" a="1"/>
  <c r="AV168" i="16" s="1"/>
  <c r="AU168" i="16" a="1"/>
  <c r="AU168" i="16" s="1"/>
  <c r="AT168" i="16"/>
  <c r="AS168" i="16" a="1"/>
  <c r="AS168" i="16" s="1"/>
  <c r="AR168" i="16"/>
  <c r="AQ168" i="16" a="1"/>
  <c r="AQ168" i="16" s="1"/>
  <c r="AP168" i="16" a="1"/>
  <c r="AP168" i="16" s="1"/>
  <c r="AO168" i="16" a="1"/>
  <c r="AO168" i="16" s="1"/>
  <c r="AN168" i="16"/>
  <c r="AM168" i="16" a="1"/>
  <c r="AM168" i="16" s="1"/>
  <c r="AL168" i="16"/>
  <c r="AK168" i="16" a="1"/>
  <c r="AK168" i="16" s="1"/>
  <c r="AJ168" i="16"/>
  <c r="AI168" i="16"/>
  <c r="AH168" i="16" a="1"/>
  <c r="AH168" i="16" s="1"/>
  <c r="AG168" i="16" a="1"/>
  <c r="AG168" i="16" s="1"/>
  <c r="AF168" i="16" a="1"/>
  <c r="AF168" i="16" s="1"/>
  <c r="AE168" i="16" a="1"/>
  <c r="AE168" i="16" s="1"/>
  <c r="Y168" i="16"/>
  <c r="Z168" i="16" s="1"/>
  <c r="AA168" i="16" s="1"/>
  <c r="AB168" i="16" s="1"/>
  <c r="AC168" i="16" s="1"/>
  <c r="AD168" i="16" s="1"/>
  <c r="X168" i="16"/>
  <c r="W168" i="16"/>
  <c r="V168" i="16"/>
  <c r="U168" i="16"/>
  <c r="T168" i="16"/>
  <c r="S168" i="16"/>
  <c r="R168" i="16"/>
  <c r="O168" i="16"/>
  <c r="K168" i="16"/>
  <c r="CK167" i="16"/>
  <c r="CJ167" i="16"/>
  <c r="CI167" i="16"/>
  <c r="CH167" i="16"/>
  <c r="CG167" i="16"/>
  <c r="CF167" i="16"/>
  <c r="CE167" i="16"/>
  <c r="CD167" i="16"/>
  <c r="CC167" i="16"/>
  <c r="CB167" i="16"/>
  <c r="CA167" i="16"/>
  <c r="BZ167" i="16"/>
  <c r="BY167" i="16"/>
  <c r="BX167" i="16"/>
  <c r="BW167" i="16"/>
  <c r="BV167" i="16"/>
  <c r="BU167" i="16"/>
  <c r="BT167" i="16"/>
  <c r="BS167" i="16"/>
  <c r="BR167" i="16" a="1"/>
  <c r="BR167" i="16" s="1"/>
  <c r="BQ167" i="16" a="1"/>
  <c r="BQ167" i="16" s="1"/>
  <c r="BP167" i="16"/>
  <c r="BO167" i="16" a="1"/>
  <c r="BO167" i="16" s="1"/>
  <c r="BN167" i="16"/>
  <c r="BM167" i="16" a="1"/>
  <c r="BM167" i="16" s="1"/>
  <c r="BL167" i="16"/>
  <c r="BK167" i="16" a="1"/>
  <c r="BK167" i="16" s="1"/>
  <c r="BJ167" i="16"/>
  <c r="BI167" i="16" a="1"/>
  <c r="BI167" i="16" s="1"/>
  <c r="BH167" i="16"/>
  <c r="BG167" i="16" a="1"/>
  <c r="BG167" i="16" s="1"/>
  <c r="BF167" i="16"/>
  <c r="BE167" i="16" a="1"/>
  <c r="BE167" i="16" s="1"/>
  <c r="BD167" i="16" a="1"/>
  <c r="BD167" i="16" s="1"/>
  <c r="BC167" i="16"/>
  <c r="BB167" i="16"/>
  <c r="BA167" i="16" a="1"/>
  <c r="BA167" i="16" s="1"/>
  <c r="AZ167" i="16" a="1"/>
  <c r="AZ167" i="16" s="1"/>
  <c r="AY167" i="16" a="1"/>
  <c r="AY167" i="16" s="1"/>
  <c r="AX167" i="16" a="1"/>
  <c r="AX167" i="16" s="1"/>
  <c r="AW167" i="16"/>
  <c r="AV167" i="16" a="1"/>
  <c r="AV167" i="16" s="1"/>
  <c r="AU167" i="16" a="1"/>
  <c r="AU167" i="16" s="1"/>
  <c r="AT167" i="16"/>
  <c r="AS167" i="16" a="1"/>
  <c r="AS167" i="16" s="1"/>
  <c r="AR167" i="16"/>
  <c r="AQ167" i="16" a="1"/>
  <c r="AQ167" i="16" s="1"/>
  <c r="AP167" i="16" a="1"/>
  <c r="AP167" i="16" s="1"/>
  <c r="AO167" i="16" a="1"/>
  <c r="AO167" i="16" s="1"/>
  <c r="AN167" i="16"/>
  <c r="AM167" i="16" a="1"/>
  <c r="AM167" i="16" s="1"/>
  <c r="AL167" i="16"/>
  <c r="AK167" i="16" a="1"/>
  <c r="AK167" i="16" s="1"/>
  <c r="AJ167" i="16"/>
  <c r="AI167" i="16"/>
  <c r="AH167" i="16" a="1"/>
  <c r="AH167" i="16" s="1"/>
  <c r="AG167" i="16" a="1"/>
  <c r="AG167" i="16" s="1"/>
  <c r="AF167" i="16" a="1"/>
  <c r="AF167" i="16" s="1"/>
  <c r="AE167" i="16" a="1"/>
  <c r="AE167" i="16" s="1"/>
  <c r="Y167" i="16"/>
  <c r="Z167" i="16" s="1"/>
  <c r="AA167" i="16" s="1"/>
  <c r="AB167" i="16" s="1"/>
  <c r="AC167" i="16" s="1"/>
  <c r="AD167" i="16" s="1"/>
  <c r="X167" i="16"/>
  <c r="W167" i="16"/>
  <c r="V167" i="16"/>
  <c r="U167" i="16"/>
  <c r="T167" i="16"/>
  <c r="S167" i="16"/>
  <c r="R167" i="16"/>
  <c r="O167" i="16"/>
  <c r="K167" i="16"/>
  <c r="CK166" i="16"/>
  <c r="CJ166" i="16"/>
  <c r="CI166" i="16"/>
  <c r="CH166" i="16"/>
  <c r="CG166" i="16"/>
  <c r="CF166" i="16"/>
  <c r="CE166" i="16"/>
  <c r="CD166" i="16"/>
  <c r="CC166" i="16"/>
  <c r="CB166" i="16"/>
  <c r="CA166" i="16"/>
  <c r="BZ166" i="16"/>
  <c r="BY166" i="16"/>
  <c r="BX166" i="16"/>
  <c r="BW166" i="16"/>
  <c r="BV166" i="16"/>
  <c r="BU166" i="16"/>
  <c r="BT166" i="16"/>
  <c r="BS166" i="16"/>
  <c r="BR166" i="16" a="1"/>
  <c r="BR166" i="16" s="1"/>
  <c r="BQ166" i="16" a="1"/>
  <c r="BQ166" i="16" s="1"/>
  <c r="BP166" i="16"/>
  <c r="BO166" i="16" a="1"/>
  <c r="BO166" i="16" s="1"/>
  <c r="BN166" i="16"/>
  <c r="BM166" i="16" a="1"/>
  <c r="BM166" i="16" s="1"/>
  <c r="BL166" i="16"/>
  <c r="BK166" i="16" a="1"/>
  <c r="BK166" i="16" s="1"/>
  <c r="BJ166" i="16"/>
  <c r="BI166" i="16" a="1"/>
  <c r="BI166" i="16" s="1"/>
  <c r="BH166" i="16"/>
  <c r="BG166" i="16" a="1"/>
  <c r="BG166" i="16" s="1"/>
  <c r="BF166" i="16"/>
  <c r="BE166" i="16" a="1"/>
  <c r="BE166" i="16" s="1"/>
  <c r="BD166" i="16" a="1"/>
  <c r="BD166" i="16" s="1"/>
  <c r="BC166" i="16"/>
  <c r="BB166" i="16"/>
  <c r="BA166" i="16" a="1"/>
  <c r="BA166" i="16" s="1"/>
  <c r="AZ166" i="16" a="1"/>
  <c r="AZ166" i="16" s="1"/>
  <c r="AY166" i="16" a="1"/>
  <c r="AY166" i="16" s="1"/>
  <c r="AX166" i="16" a="1"/>
  <c r="AX166" i="16" s="1"/>
  <c r="AW166" i="16"/>
  <c r="AV166" i="16" a="1"/>
  <c r="AV166" i="16" s="1"/>
  <c r="AU166" i="16" a="1"/>
  <c r="AU166" i="16" s="1"/>
  <c r="AT166" i="16"/>
  <c r="AS166" i="16" a="1"/>
  <c r="AS166" i="16" s="1"/>
  <c r="AR166" i="16"/>
  <c r="AQ166" i="16" a="1"/>
  <c r="AQ166" i="16" s="1"/>
  <c r="AP166" i="16" a="1"/>
  <c r="AP166" i="16" s="1"/>
  <c r="AO166" i="16" a="1"/>
  <c r="AO166" i="16" s="1"/>
  <c r="AN166" i="16"/>
  <c r="AM166" i="16" a="1"/>
  <c r="AM166" i="16" s="1"/>
  <c r="AL166" i="16"/>
  <c r="AK166" i="16" a="1"/>
  <c r="AK166" i="16" s="1"/>
  <c r="AJ166" i="16"/>
  <c r="AI166" i="16"/>
  <c r="AH166" i="16" a="1"/>
  <c r="AH166" i="16" s="1"/>
  <c r="AG166" i="16" a="1"/>
  <c r="AG166" i="16" s="1"/>
  <c r="AF166" i="16" a="1"/>
  <c r="AF166" i="16" s="1"/>
  <c r="AE166" i="16" a="1"/>
  <c r="AE166" i="16" s="1"/>
  <c r="Y166" i="16"/>
  <c r="Z166" i="16" s="1"/>
  <c r="AA166" i="16" s="1"/>
  <c r="AB166" i="16" s="1"/>
  <c r="AC166" i="16" s="1"/>
  <c r="AD166" i="16" s="1"/>
  <c r="X166" i="16"/>
  <c r="W166" i="16"/>
  <c r="V166" i="16"/>
  <c r="U166" i="16"/>
  <c r="T166" i="16"/>
  <c r="S166" i="16"/>
  <c r="R166" i="16"/>
  <c r="O166" i="16"/>
  <c r="K166" i="16"/>
  <c r="CK165" i="16"/>
  <c r="CJ165" i="16"/>
  <c r="CI165" i="16"/>
  <c r="CH165" i="16"/>
  <c r="CG165" i="16"/>
  <c r="CF165" i="16"/>
  <c r="CE165" i="16"/>
  <c r="CD165" i="16"/>
  <c r="CC165" i="16"/>
  <c r="CB165" i="16"/>
  <c r="CA165" i="16"/>
  <c r="BZ165" i="16"/>
  <c r="BY165" i="16"/>
  <c r="BX165" i="16"/>
  <c r="BW165" i="16"/>
  <c r="BV165" i="16"/>
  <c r="BU165" i="16"/>
  <c r="BT165" i="16"/>
  <c r="BS165" i="16"/>
  <c r="BR165" i="16" a="1"/>
  <c r="BR165" i="16" s="1"/>
  <c r="BQ165" i="16" a="1"/>
  <c r="BQ165" i="16" s="1"/>
  <c r="BP165" i="16"/>
  <c r="BO165" i="16" a="1"/>
  <c r="BO165" i="16" s="1"/>
  <c r="BN165" i="16"/>
  <c r="BM165" i="16" a="1"/>
  <c r="BM165" i="16" s="1"/>
  <c r="BL165" i="16"/>
  <c r="BK165" i="16" a="1"/>
  <c r="BK165" i="16" s="1"/>
  <c r="BJ165" i="16"/>
  <c r="BI165" i="16" a="1"/>
  <c r="BI165" i="16" s="1"/>
  <c r="BH165" i="16"/>
  <c r="BG165" i="16" a="1"/>
  <c r="BG165" i="16" s="1"/>
  <c r="BF165" i="16"/>
  <c r="BE165" i="16" a="1"/>
  <c r="BE165" i="16" s="1"/>
  <c r="BD165" i="16" a="1"/>
  <c r="BD165" i="16" s="1"/>
  <c r="BC165" i="16"/>
  <c r="BB165" i="16"/>
  <c r="BA165" i="16" a="1"/>
  <c r="BA165" i="16" s="1"/>
  <c r="AZ165" i="16" a="1"/>
  <c r="AZ165" i="16" s="1"/>
  <c r="AY165" i="16" a="1"/>
  <c r="AY165" i="16" s="1"/>
  <c r="AX165" i="16" a="1"/>
  <c r="AX165" i="16" s="1"/>
  <c r="AW165" i="16"/>
  <c r="AV165" i="16" a="1"/>
  <c r="AV165" i="16" s="1"/>
  <c r="AU165" i="16" a="1"/>
  <c r="AU165" i="16" s="1"/>
  <c r="AT165" i="16"/>
  <c r="AS165" i="16" a="1"/>
  <c r="AS165" i="16" s="1"/>
  <c r="AR165" i="16"/>
  <c r="AQ165" i="16" a="1"/>
  <c r="AQ165" i="16" s="1"/>
  <c r="AP165" i="16" a="1"/>
  <c r="AP165" i="16" s="1"/>
  <c r="AO165" i="16" a="1"/>
  <c r="AO165" i="16" s="1"/>
  <c r="AN165" i="16"/>
  <c r="AM165" i="16" a="1"/>
  <c r="AM165" i="16" s="1"/>
  <c r="AL165" i="16"/>
  <c r="AK165" i="16" a="1"/>
  <c r="AK165" i="16" s="1"/>
  <c r="AJ165" i="16"/>
  <c r="AI165" i="16"/>
  <c r="AH165" i="16" a="1"/>
  <c r="AH165" i="16" s="1"/>
  <c r="AG165" i="16" a="1"/>
  <c r="AG165" i="16" s="1"/>
  <c r="AF165" i="16" a="1"/>
  <c r="AF165" i="16" s="1"/>
  <c r="AE165" i="16" a="1"/>
  <c r="AE165" i="16" s="1"/>
  <c r="Y165" i="16"/>
  <c r="Z165" i="16" s="1"/>
  <c r="AA165" i="16" s="1"/>
  <c r="AB165" i="16" s="1"/>
  <c r="AC165" i="16" s="1"/>
  <c r="AD165" i="16" s="1"/>
  <c r="X165" i="16"/>
  <c r="W165" i="16"/>
  <c r="V165" i="16"/>
  <c r="U165" i="16"/>
  <c r="T165" i="16"/>
  <c r="S165" i="16"/>
  <c r="R165" i="16"/>
  <c r="O165" i="16"/>
  <c r="K165" i="16"/>
  <c r="CK164" i="16"/>
  <c r="CJ164" i="16"/>
  <c r="CI164" i="16"/>
  <c r="CH164" i="16"/>
  <c r="CG164" i="16"/>
  <c r="CF164" i="16"/>
  <c r="CE164" i="16"/>
  <c r="CD164" i="16"/>
  <c r="CC164" i="16"/>
  <c r="CB164" i="16"/>
  <c r="CA164" i="16"/>
  <c r="BZ164" i="16"/>
  <c r="BY164" i="16"/>
  <c r="BX164" i="16"/>
  <c r="BW164" i="16"/>
  <c r="BV164" i="16"/>
  <c r="BU164" i="16"/>
  <c r="BT164" i="16"/>
  <c r="BS164" i="16"/>
  <c r="BR164" i="16" a="1"/>
  <c r="BR164" i="16" s="1"/>
  <c r="BQ164" i="16" a="1"/>
  <c r="BQ164" i="16" s="1"/>
  <c r="BP164" i="16"/>
  <c r="BO164" i="16" a="1"/>
  <c r="BO164" i="16" s="1"/>
  <c r="BN164" i="16"/>
  <c r="BM164" i="16" a="1"/>
  <c r="BM164" i="16" s="1"/>
  <c r="BL164" i="16"/>
  <c r="BK164" i="16" a="1"/>
  <c r="BK164" i="16" s="1"/>
  <c r="BJ164" i="16"/>
  <c r="BI164" i="16" a="1"/>
  <c r="BI164" i="16" s="1"/>
  <c r="BH164" i="16"/>
  <c r="BG164" i="16" a="1"/>
  <c r="BG164" i="16" s="1"/>
  <c r="BF164" i="16"/>
  <c r="BE164" i="16" a="1"/>
  <c r="BE164" i="16" s="1"/>
  <c r="BD164" i="16" a="1"/>
  <c r="BD164" i="16" s="1"/>
  <c r="BC164" i="16"/>
  <c r="BB164" i="16"/>
  <c r="BA164" i="16" a="1"/>
  <c r="BA164" i="16" s="1"/>
  <c r="AZ164" i="16" a="1"/>
  <c r="AZ164" i="16" s="1"/>
  <c r="AY164" i="16" a="1"/>
  <c r="AY164" i="16" s="1"/>
  <c r="AX164" i="16" a="1"/>
  <c r="AX164" i="16" s="1"/>
  <c r="AW164" i="16"/>
  <c r="AV164" i="16" a="1"/>
  <c r="AV164" i="16" s="1"/>
  <c r="AU164" i="16" a="1"/>
  <c r="AU164" i="16" s="1"/>
  <c r="AT164" i="16"/>
  <c r="AS164" i="16" a="1"/>
  <c r="AS164" i="16" s="1"/>
  <c r="AR164" i="16"/>
  <c r="AQ164" i="16" a="1"/>
  <c r="AQ164" i="16" s="1"/>
  <c r="AP164" i="16" a="1"/>
  <c r="AP164" i="16" s="1"/>
  <c r="AO164" i="16" a="1"/>
  <c r="AO164" i="16" s="1"/>
  <c r="AN164" i="16"/>
  <c r="AM164" i="16" a="1"/>
  <c r="AM164" i="16" s="1"/>
  <c r="AL164" i="16"/>
  <c r="AK164" i="16" a="1"/>
  <c r="AK164" i="16" s="1"/>
  <c r="AJ164" i="16"/>
  <c r="AI164" i="16"/>
  <c r="AH164" i="16" a="1"/>
  <c r="AH164" i="16" s="1"/>
  <c r="AG164" i="16" a="1"/>
  <c r="AG164" i="16" s="1"/>
  <c r="AF164" i="16" a="1"/>
  <c r="AF164" i="16" s="1"/>
  <c r="AE164" i="16" a="1"/>
  <c r="AE164" i="16" s="1"/>
  <c r="Y164" i="16"/>
  <c r="Z164" i="16" s="1"/>
  <c r="AA164" i="16" s="1"/>
  <c r="AB164" i="16" s="1"/>
  <c r="AC164" i="16" s="1"/>
  <c r="AD164" i="16" s="1"/>
  <c r="X164" i="16"/>
  <c r="W164" i="16"/>
  <c r="V164" i="16"/>
  <c r="U164" i="16"/>
  <c r="T164" i="16"/>
  <c r="S164" i="16"/>
  <c r="R164" i="16"/>
  <c r="O164" i="16"/>
  <c r="K164" i="16"/>
  <c r="CK163" i="16"/>
  <c r="CJ163" i="16"/>
  <c r="CI163" i="16"/>
  <c r="CH163" i="16"/>
  <c r="CG163" i="16"/>
  <c r="CF163" i="16"/>
  <c r="CE163" i="16"/>
  <c r="CD163" i="16"/>
  <c r="CC163" i="16"/>
  <c r="CB163" i="16"/>
  <c r="CA163" i="16"/>
  <c r="BZ163" i="16"/>
  <c r="BY163" i="16"/>
  <c r="BX163" i="16"/>
  <c r="BW163" i="16"/>
  <c r="BV163" i="16"/>
  <c r="BU163" i="16"/>
  <c r="BT163" i="16"/>
  <c r="BS163" i="16"/>
  <c r="BR163" i="16" a="1"/>
  <c r="BR163" i="16" s="1"/>
  <c r="BQ163" i="16" a="1"/>
  <c r="BQ163" i="16" s="1"/>
  <c r="BP163" i="16"/>
  <c r="BO163" i="16" a="1"/>
  <c r="BO163" i="16" s="1"/>
  <c r="BN163" i="16"/>
  <c r="BM163" i="16" a="1"/>
  <c r="BM163" i="16" s="1"/>
  <c r="BL163" i="16"/>
  <c r="BK163" i="16" a="1"/>
  <c r="BK163" i="16" s="1"/>
  <c r="BJ163" i="16"/>
  <c r="BI163" i="16" a="1"/>
  <c r="BI163" i="16" s="1"/>
  <c r="BH163" i="16"/>
  <c r="BG163" i="16" a="1"/>
  <c r="BG163" i="16" s="1"/>
  <c r="BF163" i="16"/>
  <c r="BE163" i="16" a="1"/>
  <c r="BE163" i="16" s="1"/>
  <c r="BD163" i="16" a="1"/>
  <c r="BD163" i="16" s="1"/>
  <c r="BC163" i="16"/>
  <c r="BB163" i="16"/>
  <c r="BA163" i="16" a="1"/>
  <c r="BA163" i="16" s="1"/>
  <c r="AZ163" i="16" a="1"/>
  <c r="AZ163" i="16" s="1"/>
  <c r="AY163" i="16" a="1"/>
  <c r="AY163" i="16" s="1"/>
  <c r="AX163" i="16" a="1"/>
  <c r="AX163" i="16" s="1"/>
  <c r="AW163" i="16"/>
  <c r="AV163" i="16" a="1"/>
  <c r="AV163" i="16" s="1"/>
  <c r="AU163" i="16" a="1"/>
  <c r="AU163" i="16" s="1"/>
  <c r="AT163" i="16"/>
  <c r="AS163" i="16" a="1"/>
  <c r="AS163" i="16" s="1"/>
  <c r="AR163" i="16"/>
  <c r="AQ163" i="16" a="1"/>
  <c r="AQ163" i="16" s="1"/>
  <c r="AP163" i="16" a="1"/>
  <c r="AP163" i="16" s="1"/>
  <c r="AO163" i="16" a="1"/>
  <c r="AO163" i="16" s="1"/>
  <c r="AN163" i="16"/>
  <c r="AM163" i="16" a="1"/>
  <c r="AM163" i="16" s="1"/>
  <c r="AL163" i="16"/>
  <c r="AK163" i="16" a="1"/>
  <c r="AK163" i="16" s="1"/>
  <c r="AJ163" i="16"/>
  <c r="AI163" i="16"/>
  <c r="AH163" i="16" a="1"/>
  <c r="AH163" i="16" s="1"/>
  <c r="AG163" i="16" a="1"/>
  <c r="AG163" i="16" s="1"/>
  <c r="AF163" i="16" a="1"/>
  <c r="AF163" i="16" s="1"/>
  <c r="AE163" i="16" a="1"/>
  <c r="AE163" i="16" s="1"/>
  <c r="Y163" i="16"/>
  <c r="Z163" i="16" s="1"/>
  <c r="AA163" i="16" s="1"/>
  <c r="AB163" i="16" s="1"/>
  <c r="AC163" i="16" s="1"/>
  <c r="AD163" i="16" s="1"/>
  <c r="X163" i="16"/>
  <c r="W163" i="16"/>
  <c r="V163" i="16"/>
  <c r="U163" i="16"/>
  <c r="T163" i="16"/>
  <c r="S163" i="16"/>
  <c r="R163" i="16"/>
  <c r="O163" i="16"/>
  <c r="K163" i="16"/>
  <c r="CK162" i="16"/>
  <c r="CJ162" i="16"/>
  <c r="CI162" i="16"/>
  <c r="CH162" i="16"/>
  <c r="CG162" i="16"/>
  <c r="CF162" i="16"/>
  <c r="CE162" i="16"/>
  <c r="CD162" i="16"/>
  <c r="CC162" i="16"/>
  <c r="CB162" i="16"/>
  <c r="CA162" i="16"/>
  <c r="BZ162" i="16"/>
  <c r="BY162" i="16"/>
  <c r="BX162" i="16"/>
  <c r="BW162" i="16"/>
  <c r="BV162" i="16"/>
  <c r="BU162" i="16"/>
  <c r="BT162" i="16"/>
  <c r="BS162" i="16"/>
  <c r="BR162" i="16" a="1"/>
  <c r="BR162" i="16" s="1"/>
  <c r="BQ162" i="16" a="1"/>
  <c r="BQ162" i="16" s="1"/>
  <c r="BP162" i="16"/>
  <c r="BO162" i="16" a="1"/>
  <c r="BO162" i="16" s="1"/>
  <c r="BN162" i="16"/>
  <c r="BM162" i="16" a="1"/>
  <c r="BM162" i="16" s="1"/>
  <c r="BL162" i="16"/>
  <c r="BK162" i="16" a="1"/>
  <c r="BK162" i="16" s="1"/>
  <c r="BJ162" i="16"/>
  <c r="BI162" i="16" a="1"/>
  <c r="BI162" i="16" s="1"/>
  <c r="BH162" i="16"/>
  <c r="BG162" i="16" a="1"/>
  <c r="BG162" i="16" s="1"/>
  <c r="BF162" i="16"/>
  <c r="BE162" i="16" a="1"/>
  <c r="BE162" i="16" s="1"/>
  <c r="BD162" i="16" a="1"/>
  <c r="BD162" i="16" s="1"/>
  <c r="BC162" i="16"/>
  <c r="BB162" i="16"/>
  <c r="BA162" i="16" a="1"/>
  <c r="BA162" i="16" s="1"/>
  <c r="AZ162" i="16" a="1"/>
  <c r="AZ162" i="16" s="1"/>
  <c r="AY162" i="16" a="1"/>
  <c r="AY162" i="16" s="1"/>
  <c r="AX162" i="16" a="1"/>
  <c r="AX162" i="16" s="1"/>
  <c r="AW162" i="16"/>
  <c r="AV162" i="16" a="1"/>
  <c r="AV162" i="16" s="1"/>
  <c r="AU162" i="16" a="1"/>
  <c r="AU162" i="16" s="1"/>
  <c r="AT162" i="16"/>
  <c r="AS162" i="16" a="1"/>
  <c r="AS162" i="16" s="1"/>
  <c r="AR162" i="16"/>
  <c r="AQ162" i="16" a="1"/>
  <c r="AQ162" i="16" s="1"/>
  <c r="AP162" i="16" a="1"/>
  <c r="AP162" i="16" s="1"/>
  <c r="AO162" i="16" a="1"/>
  <c r="AO162" i="16" s="1"/>
  <c r="AN162" i="16"/>
  <c r="AM162" i="16" a="1"/>
  <c r="AM162" i="16" s="1"/>
  <c r="AL162" i="16"/>
  <c r="AK162" i="16" a="1"/>
  <c r="AK162" i="16" s="1"/>
  <c r="AJ162" i="16"/>
  <c r="AI162" i="16"/>
  <c r="AH162" i="16" a="1"/>
  <c r="AH162" i="16" s="1"/>
  <c r="AG162" i="16" a="1"/>
  <c r="AG162" i="16" s="1"/>
  <c r="AF162" i="16" a="1"/>
  <c r="AF162" i="16" s="1"/>
  <c r="AE162" i="16" a="1"/>
  <c r="AE162" i="16" s="1"/>
  <c r="Y162" i="16"/>
  <c r="Z162" i="16" s="1"/>
  <c r="AA162" i="16" s="1"/>
  <c r="AB162" i="16" s="1"/>
  <c r="AC162" i="16" s="1"/>
  <c r="AD162" i="16" s="1"/>
  <c r="X162" i="16"/>
  <c r="W162" i="16"/>
  <c r="V162" i="16"/>
  <c r="U162" i="16"/>
  <c r="T162" i="16"/>
  <c r="S162" i="16"/>
  <c r="R162" i="16"/>
  <c r="O162" i="16"/>
  <c r="K162" i="16"/>
  <c r="CK161" i="16"/>
  <c r="CJ161" i="16"/>
  <c r="CI161" i="16"/>
  <c r="CH161" i="16"/>
  <c r="CG161" i="16"/>
  <c r="CF161" i="16"/>
  <c r="CE161" i="16"/>
  <c r="CD161" i="16"/>
  <c r="CC161" i="16"/>
  <c r="CB161" i="16"/>
  <c r="CA161" i="16"/>
  <c r="BZ161" i="16"/>
  <c r="BY161" i="16"/>
  <c r="BX161" i="16"/>
  <c r="BW161" i="16"/>
  <c r="BV161" i="16"/>
  <c r="BU161" i="16"/>
  <c r="BT161" i="16"/>
  <c r="BS161" i="16"/>
  <c r="BR161" i="16" a="1"/>
  <c r="BR161" i="16" s="1"/>
  <c r="BQ161" i="16" a="1"/>
  <c r="BQ161" i="16" s="1"/>
  <c r="BP161" i="16"/>
  <c r="BO161" i="16" a="1"/>
  <c r="BO161" i="16" s="1"/>
  <c r="BN161" i="16"/>
  <c r="BM161" i="16" a="1"/>
  <c r="BM161" i="16" s="1"/>
  <c r="BL161" i="16"/>
  <c r="BK161" i="16" a="1"/>
  <c r="BK161" i="16" s="1"/>
  <c r="BJ161" i="16"/>
  <c r="BI161" i="16" a="1"/>
  <c r="BI161" i="16" s="1"/>
  <c r="BH161" i="16"/>
  <c r="BG161" i="16" a="1"/>
  <c r="BG161" i="16" s="1"/>
  <c r="BF161" i="16"/>
  <c r="BE161" i="16" a="1"/>
  <c r="BE161" i="16" s="1"/>
  <c r="BD161" i="16" a="1"/>
  <c r="BD161" i="16" s="1"/>
  <c r="BC161" i="16"/>
  <c r="BB161" i="16"/>
  <c r="BA161" i="16" a="1"/>
  <c r="BA161" i="16" s="1"/>
  <c r="AZ161" i="16" a="1"/>
  <c r="AZ161" i="16" s="1"/>
  <c r="AY161" i="16" a="1"/>
  <c r="AY161" i="16" s="1"/>
  <c r="AX161" i="16" a="1"/>
  <c r="AX161" i="16" s="1"/>
  <c r="AW161" i="16"/>
  <c r="AV161" i="16" a="1"/>
  <c r="AV161" i="16" s="1"/>
  <c r="AU161" i="16" a="1"/>
  <c r="AU161" i="16" s="1"/>
  <c r="AT161" i="16"/>
  <c r="AS161" i="16" a="1"/>
  <c r="AS161" i="16" s="1"/>
  <c r="AR161" i="16"/>
  <c r="AQ161" i="16" a="1"/>
  <c r="AQ161" i="16" s="1"/>
  <c r="AP161" i="16" a="1"/>
  <c r="AP161" i="16" s="1"/>
  <c r="AO161" i="16" a="1"/>
  <c r="AO161" i="16" s="1"/>
  <c r="AN161" i="16"/>
  <c r="AM161" i="16" a="1"/>
  <c r="AM161" i="16" s="1"/>
  <c r="AL161" i="16"/>
  <c r="AK161" i="16" a="1"/>
  <c r="AK161" i="16" s="1"/>
  <c r="AJ161" i="16"/>
  <c r="AI161" i="16"/>
  <c r="AH161" i="16" a="1"/>
  <c r="AH161" i="16" s="1"/>
  <c r="AG161" i="16" a="1"/>
  <c r="AG161" i="16" s="1"/>
  <c r="AF161" i="16" a="1"/>
  <c r="AF161" i="16" s="1"/>
  <c r="AE161" i="16" a="1"/>
  <c r="AE161" i="16" s="1"/>
  <c r="Y161" i="16"/>
  <c r="Z161" i="16" s="1"/>
  <c r="AA161" i="16" s="1"/>
  <c r="AB161" i="16" s="1"/>
  <c r="AC161" i="16" s="1"/>
  <c r="AD161" i="16" s="1"/>
  <c r="X161" i="16"/>
  <c r="W161" i="16"/>
  <c r="V161" i="16"/>
  <c r="U161" i="16"/>
  <c r="T161" i="16"/>
  <c r="S161" i="16"/>
  <c r="R161" i="16"/>
  <c r="O161" i="16"/>
  <c r="K161" i="16"/>
  <c r="CK160" i="16"/>
  <c r="CJ160" i="16"/>
  <c r="CI160" i="16"/>
  <c r="CH160" i="16"/>
  <c r="CG160" i="16"/>
  <c r="CF160" i="16"/>
  <c r="CE160" i="16"/>
  <c r="CD160" i="16"/>
  <c r="CC160" i="16"/>
  <c r="CB160" i="16"/>
  <c r="CA160" i="16"/>
  <c r="BZ160" i="16"/>
  <c r="BY160" i="16"/>
  <c r="BX160" i="16"/>
  <c r="BW160" i="16"/>
  <c r="BV160" i="16"/>
  <c r="BU160" i="16"/>
  <c r="BT160" i="16"/>
  <c r="BS160" i="16"/>
  <c r="BR160" i="16" a="1"/>
  <c r="BR160" i="16" s="1"/>
  <c r="BQ160" i="16" a="1"/>
  <c r="BQ160" i="16" s="1"/>
  <c r="BP160" i="16"/>
  <c r="BO160" i="16" a="1"/>
  <c r="BO160" i="16" s="1"/>
  <c r="BN160" i="16"/>
  <c r="BM160" i="16" a="1"/>
  <c r="BM160" i="16" s="1"/>
  <c r="BL160" i="16"/>
  <c r="BK160" i="16" a="1"/>
  <c r="BK160" i="16" s="1"/>
  <c r="BJ160" i="16"/>
  <c r="BI160" i="16" a="1"/>
  <c r="BI160" i="16" s="1"/>
  <c r="BH160" i="16"/>
  <c r="BG160" i="16" a="1"/>
  <c r="BG160" i="16" s="1"/>
  <c r="BF160" i="16"/>
  <c r="BE160" i="16" a="1"/>
  <c r="BE160" i="16" s="1"/>
  <c r="BD160" i="16" a="1"/>
  <c r="BD160" i="16" s="1"/>
  <c r="BC160" i="16"/>
  <c r="BB160" i="16"/>
  <c r="BA160" i="16" a="1"/>
  <c r="BA160" i="16" s="1"/>
  <c r="AZ160" i="16" a="1"/>
  <c r="AZ160" i="16" s="1"/>
  <c r="AY160" i="16" a="1"/>
  <c r="AY160" i="16" s="1"/>
  <c r="AX160" i="16" a="1"/>
  <c r="AX160" i="16" s="1"/>
  <c r="AW160" i="16"/>
  <c r="AV160" i="16" a="1"/>
  <c r="AV160" i="16" s="1"/>
  <c r="AU160" i="16" a="1"/>
  <c r="AU160" i="16" s="1"/>
  <c r="AT160" i="16"/>
  <c r="AS160" i="16" a="1"/>
  <c r="AS160" i="16" s="1"/>
  <c r="AR160" i="16"/>
  <c r="AQ160" i="16" a="1"/>
  <c r="AQ160" i="16" s="1"/>
  <c r="AP160" i="16" a="1"/>
  <c r="AP160" i="16" s="1"/>
  <c r="AO160" i="16" a="1"/>
  <c r="AO160" i="16" s="1"/>
  <c r="AN160" i="16"/>
  <c r="AM160" i="16" a="1"/>
  <c r="AM160" i="16" s="1"/>
  <c r="AL160" i="16"/>
  <c r="AK160" i="16" a="1"/>
  <c r="AK160" i="16" s="1"/>
  <c r="AJ160" i="16"/>
  <c r="AI160" i="16"/>
  <c r="AH160" i="16" a="1"/>
  <c r="AH160" i="16" s="1"/>
  <c r="AG160" i="16" a="1"/>
  <c r="AG160" i="16" s="1"/>
  <c r="AF160" i="16" a="1"/>
  <c r="AF160" i="16" s="1"/>
  <c r="AE160" i="16" a="1"/>
  <c r="AE160" i="16" s="1"/>
  <c r="Y160" i="16"/>
  <c r="Z160" i="16" s="1"/>
  <c r="AA160" i="16" s="1"/>
  <c r="AB160" i="16" s="1"/>
  <c r="AC160" i="16" s="1"/>
  <c r="AD160" i="16" s="1"/>
  <c r="X160" i="16"/>
  <c r="W160" i="16"/>
  <c r="V160" i="16"/>
  <c r="U160" i="16"/>
  <c r="T160" i="16"/>
  <c r="S160" i="16"/>
  <c r="R160" i="16"/>
  <c r="O160" i="16"/>
  <c r="K160" i="16"/>
  <c r="CK159" i="16"/>
  <c r="CJ159" i="16"/>
  <c r="CI159" i="16"/>
  <c r="CH159" i="16"/>
  <c r="CG159" i="16"/>
  <c r="CF159" i="16"/>
  <c r="CE159" i="16"/>
  <c r="CD159" i="16"/>
  <c r="CC159" i="16"/>
  <c r="CB159" i="16"/>
  <c r="CA159" i="16"/>
  <c r="BZ159" i="16"/>
  <c r="BY159" i="16"/>
  <c r="BX159" i="16"/>
  <c r="BW159" i="16"/>
  <c r="BV159" i="16"/>
  <c r="BU159" i="16"/>
  <c r="BT159" i="16"/>
  <c r="BS159" i="16"/>
  <c r="BR159" i="16" a="1"/>
  <c r="BR159" i="16" s="1"/>
  <c r="BQ159" i="16" a="1"/>
  <c r="BQ159" i="16" s="1"/>
  <c r="BP159" i="16"/>
  <c r="BO159" i="16" a="1"/>
  <c r="BO159" i="16" s="1"/>
  <c r="BN159" i="16"/>
  <c r="BM159" i="16" a="1"/>
  <c r="BM159" i="16" s="1"/>
  <c r="BL159" i="16"/>
  <c r="BK159" i="16" a="1"/>
  <c r="BK159" i="16" s="1"/>
  <c r="BJ159" i="16"/>
  <c r="BI159" i="16" a="1"/>
  <c r="BI159" i="16" s="1"/>
  <c r="BH159" i="16"/>
  <c r="BG159" i="16" a="1"/>
  <c r="BG159" i="16" s="1"/>
  <c r="BF159" i="16"/>
  <c r="BE159" i="16" a="1"/>
  <c r="BE159" i="16" s="1"/>
  <c r="BD159" i="16" a="1"/>
  <c r="BD159" i="16" s="1"/>
  <c r="BC159" i="16"/>
  <c r="BB159" i="16"/>
  <c r="BA159" i="16" a="1"/>
  <c r="BA159" i="16" s="1"/>
  <c r="AZ159" i="16" a="1"/>
  <c r="AZ159" i="16" s="1"/>
  <c r="AY159" i="16" a="1"/>
  <c r="AY159" i="16" s="1"/>
  <c r="AX159" i="16" a="1"/>
  <c r="AX159" i="16" s="1"/>
  <c r="AW159" i="16"/>
  <c r="AV159" i="16" a="1"/>
  <c r="AV159" i="16" s="1"/>
  <c r="AU159" i="16" a="1"/>
  <c r="AU159" i="16" s="1"/>
  <c r="AT159" i="16"/>
  <c r="AS159" i="16" a="1"/>
  <c r="AS159" i="16" s="1"/>
  <c r="AR159" i="16"/>
  <c r="AQ159" i="16" a="1"/>
  <c r="AQ159" i="16" s="1"/>
  <c r="AP159" i="16" a="1"/>
  <c r="AP159" i="16" s="1"/>
  <c r="AO159" i="16" a="1"/>
  <c r="AO159" i="16" s="1"/>
  <c r="AN159" i="16"/>
  <c r="AM159" i="16" a="1"/>
  <c r="AM159" i="16" s="1"/>
  <c r="AL159" i="16"/>
  <c r="AK159" i="16" a="1"/>
  <c r="AK159" i="16" s="1"/>
  <c r="AJ159" i="16"/>
  <c r="AI159" i="16"/>
  <c r="AH159" i="16" a="1"/>
  <c r="AH159" i="16" s="1"/>
  <c r="AG159" i="16" a="1"/>
  <c r="AG159" i="16" s="1"/>
  <c r="AF159" i="16" a="1"/>
  <c r="AF159" i="16" s="1"/>
  <c r="AE159" i="16" a="1"/>
  <c r="AE159" i="16" s="1"/>
  <c r="Y159" i="16"/>
  <c r="Z159" i="16" s="1"/>
  <c r="AA159" i="16" s="1"/>
  <c r="AB159" i="16" s="1"/>
  <c r="AC159" i="16" s="1"/>
  <c r="AD159" i="16" s="1"/>
  <c r="X159" i="16"/>
  <c r="W159" i="16"/>
  <c r="V159" i="16"/>
  <c r="U159" i="16"/>
  <c r="T159" i="16"/>
  <c r="S159" i="16"/>
  <c r="R159" i="16"/>
  <c r="O159" i="16"/>
  <c r="K159" i="16"/>
  <c r="CK158" i="16"/>
  <c r="CJ158" i="16"/>
  <c r="CI158" i="16"/>
  <c r="CH158" i="16"/>
  <c r="CG158" i="16"/>
  <c r="CF158" i="16"/>
  <c r="CE158" i="16"/>
  <c r="CD158" i="16"/>
  <c r="CC158" i="16"/>
  <c r="CB158" i="16"/>
  <c r="CA158" i="16"/>
  <c r="BZ158" i="16"/>
  <c r="BY158" i="16"/>
  <c r="BX158" i="16"/>
  <c r="BW158" i="16"/>
  <c r="BV158" i="16"/>
  <c r="BU158" i="16"/>
  <c r="BT158" i="16"/>
  <c r="BS158" i="16"/>
  <c r="BR158" i="16" a="1"/>
  <c r="BR158" i="16" s="1"/>
  <c r="BQ158" i="16" a="1"/>
  <c r="BQ158" i="16" s="1"/>
  <c r="BP158" i="16"/>
  <c r="BO158" i="16" a="1"/>
  <c r="BO158" i="16" s="1"/>
  <c r="BN158" i="16"/>
  <c r="BM158" i="16" a="1"/>
  <c r="BM158" i="16" s="1"/>
  <c r="BL158" i="16"/>
  <c r="BK158" i="16" a="1"/>
  <c r="BK158" i="16" s="1"/>
  <c r="BJ158" i="16"/>
  <c r="BI158" i="16" a="1"/>
  <c r="BI158" i="16" s="1"/>
  <c r="BH158" i="16"/>
  <c r="BG158" i="16" a="1"/>
  <c r="BG158" i="16" s="1"/>
  <c r="BF158" i="16"/>
  <c r="BE158" i="16" a="1"/>
  <c r="BE158" i="16" s="1"/>
  <c r="BD158" i="16" a="1"/>
  <c r="BD158" i="16" s="1"/>
  <c r="BC158" i="16"/>
  <c r="BB158" i="16"/>
  <c r="BA158" i="16" a="1"/>
  <c r="BA158" i="16" s="1"/>
  <c r="AZ158" i="16" a="1"/>
  <c r="AZ158" i="16" s="1"/>
  <c r="AY158" i="16" a="1"/>
  <c r="AY158" i="16" s="1"/>
  <c r="AX158" i="16" a="1"/>
  <c r="AX158" i="16" s="1"/>
  <c r="AW158" i="16"/>
  <c r="AV158" i="16" a="1"/>
  <c r="AV158" i="16" s="1"/>
  <c r="AU158" i="16" a="1"/>
  <c r="AU158" i="16" s="1"/>
  <c r="AT158" i="16"/>
  <c r="AS158" i="16" a="1"/>
  <c r="AS158" i="16" s="1"/>
  <c r="AR158" i="16"/>
  <c r="AQ158" i="16" a="1"/>
  <c r="AQ158" i="16" s="1"/>
  <c r="AP158" i="16" a="1"/>
  <c r="AP158" i="16" s="1"/>
  <c r="AO158" i="16" a="1"/>
  <c r="AO158" i="16" s="1"/>
  <c r="AN158" i="16"/>
  <c r="AM158" i="16" a="1"/>
  <c r="AM158" i="16" s="1"/>
  <c r="AL158" i="16"/>
  <c r="AK158" i="16" a="1"/>
  <c r="AK158" i="16" s="1"/>
  <c r="AJ158" i="16"/>
  <c r="AI158" i="16"/>
  <c r="AH158" i="16" a="1"/>
  <c r="AH158" i="16" s="1"/>
  <c r="AG158" i="16" a="1"/>
  <c r="AG158" i="16" s="1"/>
  <c r="AF158" i="16" a="1"/>
  <c r="AF158" i="16" s="1"/>
  <c r="AE158" i="16" a="1"/>
  <c r="AE158" i="16" s="1"/>
  <c r="Y158" i="16"/>
  <c r="Z158" i="16" s="1"/>
  <c r="AA158" i="16" s="1"/>
  <c r="AB158" i="16" s="1"/>
  <c r="AC158" i="16" s="1"/>
  <c r="AD158" i="16" s="1"/>
  <c r="X158" i="16"/>
  <c r="W158" i="16"/>
  <c r="V158" i="16"/>
  <c r="U158" i="16"/>
  <c r="T158" i="16"/>
  <c r="S158" i="16"/>
  <c r="R158" i="16"/>
  <c r="O158" i="16"/>
  <c r="K158" i="16"/>
  <c r="CK157" i="16"/>
  <c r="CJ157" i="16"/>
  <c r="CI157" i="16"/>
  <c r="CH157" i="16"/>
  <c r="CG157" i="16"/>
  <c r="CF157" i="16"/>
  <c r="CE157" i="16"/>
  <c r="CD157" i="16"/>
  <c r="CC157" i="16"/>
  <c r="CB157" i="16"/>
  <c r="CA157" i="16"/>
  <c r="BZ157" i="16"/>
  <c r="BY157" i="16"/>
  <c r="BX157" i="16"/>
  <c r="BW157" i="16"/>
  <c r="BV157" i="16"/>
  <c r="BU157" i="16"/>
  <c r="BT157" i="16"/>
  <c r="BS157" i="16"/>
  <c r="BR157" i="16" a="1"/>
  <c r="BR157" i="16" s="1"/>
  <c r="BQ157" i="16" a="1"/>
  <c r="BQ157" i="16" s="1"/>
  <c r="BP157" i="16"/>
  <c r="BO157" i="16" a="1"/>
  <c r="BO157" i="16" s="1"/>
  <c r="BN157" i="16"/>
  <c r="BM157" i="16" a="1"/>
  <c r="BM157" i="16" s="1"/>
  <c r="BL157" i="16"/>
  <c r="BK157" i="16" a="1"/>
  <c r="BK157" i="16" s="1"/>
  <c r="BJ157" i="16"/>
  <c r="BI157" i="16" a="1"/>
  <c r="BI157" i="16" s="1"/>
  <c r="BH157" i="16"/>
  <c r="BG157" i="16" a="1"/>
  <c r="BG157" i="16" s="1"/>
  <c r="BF157" i="16"/>
  <c r="BE157" i="16" a="1"/>
  <c r="BE157" i="16" s="1"/>
  <c r="BD157" i="16" a="1"/>
  <c r="BD157" i="16" s="1"/>
  <c r="BC157" i="16"/>
  <c r="BB157" i="16"/>
  <c r="BA157" i="16" a="1"/>
  <c r="BA157" i="16" s="1"/>
  <c r="AZ157" i="16" a="1"/>
  <c r="AZ157" i="16" s="1"/>
  <c r="AY157" i="16" a="1"/>
  <c r="AY157" i="16" s="1"/>
  <c r="AX157" i="16" a="1"/>
  <c r="AX157" i="16" s="1"/>
  <c r="AW157" i="16"/>
  <c r="AV157" i="16" a="1"/>
  <c r="AV157" i="16" s="1"/>
  <c r="AU157" i="16" a="1"/>
  <c r="AU157" i="16" s="1"/>
  <c r="AT157" i="16"/>
  <c r="AS157" i="16" a="1"/>
  <c r="AS157" i="16" s="1"/>
  <c r="AR157" i="16"/>
  <c r="AQ157" i="16" a="1"/>
  <c r="AQ157" i="16" s="1"/>
  <c r="AP157" i="16" a="1"/>
  <c r="AP157" i="16" s="1"/>
  <c r="AO157" i="16" a="1"/>
  <c r="AO157" i="16" s="1"/>
  <c r="AN157" i="16"/>
  <c r="AM157" i="16" a="1"/>
  <c r="AM157" i="16" s="1"/>
  <c r="AL157" i="16"/>
  <c r="AK157" i="16" a="1"/>
  <c r="AK157" i="16" s="1"/>
  <c r="AJ157" i="16"/>
  <c r="AI157" i="16"/>
  <c r="AH157" i="16" a="1"/>
  <c r="AH157" i="16" s="1"/>
  <c r="AG157" i="16" a="1"/>
  <c r="AG157" i="16" s="1"/>
  <c r="AF157" i="16" a="1"/>
  <c r="AF157" i="16" s="1"/>
  <c r="AE157" i="16" a="1"/>
  <c r="AE157" i="16" s="1"/>
  <c r="Y157" i="16"/>
  <c r="Z157" i="16" s="1"/>
  <c r="AA157" i="16" s="1"/>
  <c r="AB157" i="16" s="1"/>
  <c r="AC157" i="16" s="1"/>
  <c r="AD157" i="16" s="1"/>
  <c r="X157" i="16"/>
  <c r="W157" i="16"/>
  <c r="V157" i="16"/>
  <c r="U157" i="16"/>
  <c r="T157" i="16"/>
  <c r="S157" i="16"/>
  <c r="R157" i="16"/>
  <c r="O157" i="16"/>
  <c r="K157" i="16"/>
  <c r="CK156" i="16"/>
  <c r="CJ156" i="16"/>
  <c r="CI156" i="16"/>
  <c r="CH156" i="16"/>
  <c r="CG156" i="16"/>
  <c r="CF156" i="16"/>
  <c r="CE156" i="16"/>
  <c r="CD156" i="16"/>
  <c r="CC156" i="16"/>
  <c r="CB156" i="16"/>
  <c r="CA156" i="16"/>
  <c r="BZ156" i="16"/>
  <c r="BY156" i="16"/>
  <c r="BX156" i="16"/>
  <c r="BW156" i="16"/>
  <c r="BV156" i="16"/>
  <c r="BU156" i="16"/>
  <c r="BT156" i="16"/>
  <c r="BS156" i="16"/>
  <c r="BR156" i="16" a="1"/>
  <c r="BR156" i="16" s="1"/>
  <c r="BQ156" i="16" a="1"/>
  <c r="BQ156" i="16" s="1"/>
  <c r="BP156" i="16"/>
  <c r="BO156" i="16" a="1"/>
  <c r="BO156" i="16" s="1"/>
  <c r="BN156" i="16"/>
  <c r="BM156" i="16" a="1"/>
  <c r="BM156" i="16" s="1"/>
  <c r="BL156" i="16"/>
  <c r="BK156" i="16" a="1"/>
  <c r="BK156" i="16" s="1"/>
  <c r="BJ156" i="16"/>
  <c r="BI156" i="16" a="1"/>
  <c r="BI156" i="16" s="1"/>
  <c r="BH156" i="16"/>
  <c r="BG156" i="16" a="1"/>
  <c r="BG156" i="16" s="1"/>
  <c r="BF156" i="16"/>
  <c r="BE156" i="16" a="1"/>
  <c r="BE156" i="16" s="1"/>
  <c r="BD156" i="16" a="1"/>
  <c r="BD156" i="16" s="1"/>
  <c r="BC156" i="16"/>
  <c r="BB156" i="16"/>
  <c r="BA156" i="16" a="1"/>
  <c r="BA156" i="16" s="1"/>
  <c r="AZ156" i="16" a="1"/>
  <c r="AZ156" i="16" s="1"/>
  <c r="AY156" i="16" a="1"/>
  <c r="AY156" i="16" s="1"/>
  <c r="AX156" i="16" a="1"/>
  <c r="AX156" i="16" s="1"/>
  <c r="AW156" i="16"/>
  <c r="AV156" i="16" a="1"/>
  <c r="AV156" i="16" s="1"/>
  <c r="AU156" i="16" a="1"/>
  <c r="AU156" i="16" s="1"/>
  <c r="AT156" i="16"/>
  <c r="AS156" i="16" a="1"/>
  <c r="AS156" i="16" s="1"/>
  <c r="AR156" i="16"/>
  <c r="AQ156" i="16" a="1"/>
  <c r="AQ156" i="16" s="1"/>
  <c r="AP156" i="16" a="1"/>
  <c r="AP156" i="16" s="1"/>
  <c r="AO156" i="16" a="1"/>
  <c r="AO156" i="16" s="1"/>
  <c r="AN156" i="16"/>
  <c r="AM156" i="16" a="1"/>
  <c r="AM156" i="16" s="1"/>
  <c r="AL156" i="16"/>
  <c r="AK156" i="16" a="1"/>
  <c r="AK156" i="16" s="1"/>
  <c r="AJ156" i="16"/>
  <c r="AI156" i="16"/>
  <c r="AH156" i="16" a="1"/>
  <c r="AH156" i="16" s="1"/>
  <c r="AG156" i="16" a="1"/>
  <c r="AG156" i="16" s="1"/>
  <c r="AF156" i="16" a="1"/>
  <c r="AF156" i="16" s="1"/>
  <c r="AE156" i="16" a="1"/>
  <c r="AE156" i="16" s="1"/>
  <c r="Y156" i="16"/>
  <c r="Z156" i="16" s="1"/>
  <c r="AA156" i="16" s="1"/>
  <c r="AB156" i="16" s="1"/>
  <c r="AC156" i="16" s="1"/>
  <c r="AD156" i="16" s="1"/>
  <c r="X156" i="16"/>
  <c r="W156" i="16"/>
  <c r="V156" i="16"/>
  <c r="U156" i="16"/>
  <c r="T156" i="16"/>
  <c r="S156" i="16"/>
  <c r="R156" i="16"/>
  <c r="O156" i="16"/>
  <c r="K156" i="16"/>
  <c r="C156" i="16"/>
  <c r="CK155" i="16"/>
  <c r="CJ155" i="16"/>
  <c r="CI155" i="16"/>
  <c r="CH155" i="16"/>
  <c r="CG155" i="16"/>
  <c r="CF155" i="16"/>
  <c r="CE155" i="16"/>
  <c r="CD155" i="16"/>
  <c r="CC155" i="16"/>
  <c r="CB155" i="16"/>
  <c r="CA155" i="16"/>
  <c r="BZ155" i="16"/>
  <c r="BY155" i="16"/>
  <c r="BX155" i="16"/>
  <c r="BW155" i="16"/>
  <c r="BV155" i="16"/>
  <c r="BU155" i="16"/>
  <c r="BT155" i="16"/>
  <c r="BS155" i="16"/>
  <c r="BR155" i="16" a="1"/>
  <c r="BR155" i="16" s="1"/>
  <c r="BQ155" i="16" a="1"/>
  <c r="BQ155" i="16" s="1"/>
  <c r="BP155" i="16"/>
  <c r="BO155" i="16" a="1"/>
  <c r="BO155" i="16" s="1"/>
  <c r="BN155" i="16"/>
  <c r="BM155" i="16" a="1"/>
  <c r="BM155" i="16" s="1"/>
  <c r="BL155" i="16"/>
  <c r="BK155" i="16" a="1"/>
  <c r="BK155" i="16" s="1"/>
  <c r="BJ155" i="16"/>
  <c r="BI155" i="16" a="1"/>
  <c r="BI155" i="16" s="1"/>
  <c r="BH155" i="16"/>
  <c r="BG155" i="16" a="1"/>
  <c r="BG155" i="16" s="1"/>
  <c r="BF155" i="16"/>
  <c r="BE155" i="16" a="1"/>
  <c r="BE155" i="16" s="1"/>
  <c r="BD155" i="16" a="1"/>
  <c r="BD155" i="16" s="1"/>
  <c r="BC155" i="16"/>
  <c r="BB155" i="16"/>
  <c r="BA155" i="16" a="1"/>
  <c r="BA155" i="16" s="1"/>
  <c r="AZ155" i="16" a="1"/>
  <c r="AZ155" i="16" s="1"/>
  <c r="AY155" i="16" a="1"/>
  <c r="AY155" i="16" s="1"/>
  <c r="AX155" i="16" a="1"/>
  <c r="AX155" i="16" s="1"/>
  <c r="AW155" i="16"/>
  <c r="AV155" i="16" a="1"/>
  <c r="AV155" i="16" s="1"/>
  <c r="AU155" i="16" a="1"/>
  <c r="AU155" i="16" s="1"/>
  <c r="AT155" i="16"/>
  <c r="AS155" i="16" a="1"/>
  <c r="AS155" i="16" s="1"/>
  <c r="AR155" i="16"/>
  <c r="AQ155" i="16" a="1"/>
  <c r="AQ155" i="16" s="1"/>
  <c r="AP155" i="16" a="1"/>
  <c r="AP155" i="16" s="1"/>
  <c r="AO155" i="16" a="1"/>
  <c r="AO155" i="16" s="1"/>
  <c r="AN155" i="16"/>
  <c r="AM155" i="16" a="1"/>
  <c r="AM155" i="16" s="1"/>
  <c r="AL155" i="16"/>
  <c r="AK155" i="16" a="1"/>
  <c r="AK155" i="16" s="1"/>
  <c r="AJ155" i="16"/>
  <c r="AI155" i="16"/>
  <c r="AH155" i="16" a="1"/>
  <c r="AH155" i="16" s="1"/>
  <c r="AG155" i="16" a="1"/>
  <c r="AG155" i="16" s="1"/>
  <c r="AF155" i="16" a="1"/>
  <c r="AF155" i="16" s="1"/>
  <c r="AE155" i="16" a="1"/>
  <c r="AE155" i="16" s="1"/>
  <c r="Y155" i="16"/>
  <c r="Z155" i="16" s="1"/>
  <c r="AA155" i="16" s="1"/>
  <c r="AB155" i="16" s="1"/>
  <c r="AC155" i="16" s="1"/>
  <c r="AD155" i="16" s="1"/>
  <c r="X155" i="16"/>
  <c r="W155" i="16"/>
  <c r="V155" i="16"/>
  <c r="U155" i="16"/>
  <c r="T155" i="16"/>
  <c r="S155" i="16"/>
  <c r="R155" i="16"/>
  <c r="O155" i="16"/>
  <c r="K155" i="16"/>
  <c r="CK154" i="16"/>
  <c r="CJ154" i="16"/>
  <c r="CI154" i="16"/>
  <c r="CH154" i="16"/>
  <c r="CG154" i="16"/>
  <c r="CF154" i="16"/>
  <c r="CE154" i="16"/>
  <c r="CD154" i="16"/>
  <c r="CC154" i="16"/>
  <c r="CB154" i="16"/>
  <c r="CA154" i="16"/>
  <c r="BZ154" i="16"/>
  <c r="BY154" i="16"/>
  <c r="BX154" i="16"/>
  <c r="BW154" i="16"/>
  <c r="BV154" i="16"/>
  <c r="BU154" i="16"/>
  <c r="BT154" i="16"/>
  <c r="BS154" i="16"/>
  <c r="BR154" i="16" a="1"/>
  <c r="BR154" i="16" s="1"/>
  <c r="BQ154" i="16" a="1"/>
  <c r="BQ154" i="16" s="1"/>
  <c r="BP154" i="16"/>
  <c r="BO154" i="16" a="1"/>
  <c r="BO154" i="16" s="1"/>
  <c r="BN154" i="16"/>
  <c r="BM154" i="16" a="1"/>
  <c r="BM154" i="16" s="1"/>
  <c r="BL154" i="16"/>
  <c r="BK154" i="16" a="1"/>
  <c r="BK154" i="16" s="1"/>
  <c r="BJ154" i="16"/>
  <c r="BI154" i="16" a="1"/>
  <c r="BI154" i="16" s="1"/>
  <c r="BH154" i="16"/>
  <c r="BG154" i="16" a="1"/>
  <c r="BG154" i="16" s="1"/>
  <c r="BF154" i="16"/>
  <c r="BE154" i="16" a="1"/>
  <c r="BE154" i="16" s="1"/>
  <c r="BD154" i="16" a="1"/>
  <c r="BD154" i="16" s="1"/>
  <c r="BC154" i="16"/>
  <c r="BB154" i="16"/>
  <c r="BA154" i="16" a="1"/>
  <c r="BA154" i="16" s="1"/>
  <c r="AZ154" i="16" a="1"/>
  <c r="AZ154" i="16" s="1"/>
  <c r="AY154" i="16" a="1"/>
  <c r="AY154" i="16" s="1"/>
  <c r="AX154" i="16" a="1"/>
  <c r="AX154" i="16" s="1"/>
  <c r="AW154" i="16"/>
  <c r="AV154" i="16" a="1"/>
  <c r="AV154" i="16" s="1"/>
  <c r="AU154" i="16" a="1"/>
  <c r="AU154" i="16" s="1"/>
  <c r="AT154" i="16"/>
  <c r="AS154" i="16" a="1"/>
  <c r="AS154" i="16" s="1"/>
  <c r="AR154" i="16"/>
  <c r="AQ154" i="16" a="1"/>
  <c r="AQ154" i="16" s="1"/>
  <c r="AP154" i="16" a="1"/>
  <c r="AP154" i="16" s="1"/>
  <c r="AO154" i="16" a="1"/>
  <c r="AO154" i="16" s="1"/>
  <c r="AN154" i="16"/>
  <c r="AM154" i="16" a="1"/>
  <c r="AM154" i="16" s="1"/>
  <c r="AL154" i="16"/>
  <c r="AK154" i="16" a="1"/>
  <c r="AK154" i="16" s="1"/>
  <c r="AJ154" i="16"/>
  <c r="AI154" i="16"/>
  <c r="AH154" i="16" a="1"/>
  <c r="AH154" i="16" s="1"/>
  <c r="AG154" i="16" a="1"/>
  <c r="AG154" i="16" s="1"/>
  <c r="AF154" i="16" a="1"/>
  <c r="AF154" i="16" s="1"/>
  <c r="AE154" i="16" a="1"/>
  <c r="AE154" i="16" s="1"/>
  <c r="Y154" i="16"/>
  <c r="Z154" i="16" s="1"/>
  <c r="AA154" i="16" s="1"/>
  <c r="AB154" i="16" s="1"/>
  <c r="AC154" i="16" s="1"/>
  <c r="AD154" i="16" s="1"/>
  <c r="X154" i="16"/>
  <c r="W154" i="16"/>
  <c r="V154" i="16"/>
  <c r="U154" i="16"/>
  <c r="T154" i="16"/>
  <c r="S154" i="16"/>
  <c r="R154" i="16"/>
  <c r="O154" i="16"/>
  <c r="K154" i="16"/>
  <c r="CK153" i="16"/>
  <c r="CJ153" i="16"/>
  <c r="CI153" i="16"/>
  <c r="CH153" i="16"/>
  <c r="CG153" i="16"/>
  <c r="CF153" i="16"/>
  <c r="CE153" i="16"/>
  <c r="CD153" i="16"/>
  <c r="CC153" i="16"/>
  <c r="CB153" i="16"/>
  <c r="CA153" i="16"/>
  <c r="BZ153" i="16"/>
  <c r="BY153" i="16"/>
  <c r="BX153" i="16"/>
  <c r="BW153" i="16"/>
  <c r="BV153" i="16"/>
  <c r="BU153" i="16"/>
  <c r="BT153" i="16"/>
  <c r="BS153" i="16"/>
  <c r="BR153" i="16" a="1"/>
  <c r="BR153" i="16" s="1"/>
  <c r="BQ153" i="16" a="1"/>
  <c r="BQ153" i="16" s="1"/>
  <c r="BP153" i="16"/>
  <c r="BO153" i="16" a="1"/>
  <c r="BO153" i="16" s="1"/>
  <c r="BN153" i="16"/>
  <c r="BM153" i="16" a="1"/>
  <c r="BM153" i="16" s="1"/>
  <c r="BL153" i="16"/>
  <c r="BK153" i="16" a="1"/>
  <c r="BK153" i="16" s="1"/>
  <c r="BJ153" i="16"/>
  <c r="BI153" i="16" a="1"/>
  <c r="BI153" i="16" s="1"/>
  <c r="BH153" i="16"/>
  <c r="BG153" i="16" a="1"/>
  <c r="BG153" i="16" s="1"/>
  <c r="BF153" i="16"/>
  <c r="BE153" i="16" a="1"/>
  <c r="BE153" i="16" s="1"/>
  <c r="BD153" i="16" a="1"/>
  <c r="BD153" i="16" s="1"/>
  <c r="BC153" i="16"/>
  <c r="BB153" i="16"/>
  <c r="BA153" i="16" a="1"/>
  <c r="BA153" i="16" s="1"/>
  <c r="AZ153" i="16" a="1"/>
  <c r="AZ153" i="16" s="1"/>
  <c r="AY153" i="16" a="1"/>
  <c r="AY153" i="16" s="1"/>
  <c r="AX153" i="16" a="1"/>
  <c r="AX153" i="16" s="1"/>
  <c r="AW153" i="16"/>
  <c r="AV153" i="16" a="1"/>
  <c r="AV153" i="16" s="1"/>
  <c r="AU153" i="16" a="1"/>
  <c r="AU153" i="16" s="1"/>
  <c r="AT153" i="16"/>
  <c r="AS153" i="16" a="1"/>
  <c r="AS153" i="16" s="1"/>
  <c r="AR153" i="16"/>
  <c r="AQ153" i="16" a="1"/>
  <c r="AQ153" i="16" s="1"/>
  <c r="AP153" i="16" a="1"/>
  <c r="AP153" i="16" s="1"/>
  <c r="AO153" i="16" a="1"/>
  <c r="AO153" i="16" s="1"/>
  <c r="AN153" i="16"/>
  <c r="AM153" i="16" a="1"/>
  <c r="AM153" i="16" s="1"/>
  <c r="AL153" i="16"/>
  <c r="AK153" i="16" a="1"/>
  <c r="AK153" i="16" s="1"/>
  <c r="AJ153" i="16"/>
  <c r="AI153" i="16"/>
  <c r="AH153" i="16" a="1"/>
  <c r="AH153" i="16" s="1"/>
  <c r="AG153" i="16" a="1"/>
  <c r="AG153" i="16" s="1"/>
  <c r="AF153" i="16" a="1"/>
  <c r="AF153" i="16" s="1"/>
  <c r="AE153" i="16" a="1"/>
  <c r="AE153" i="16" s="1"/>
  <c r="Y153" i="16"/>
  <c r="Z153" i="16" s="1"/>
  <c r="AA153" i="16" s="1"/>
  <c r="AB153" i="16" s="1"/>
  <c r="AC153" i="16" s="1"/>
  <c r="AD153" i="16" s="1"/>
  <c r="X153" i="16"/>
  <c r="W153" i="16"/>
  <c r="V153" i="16"/>
  <c r="U153" i="16"/>
  <c r="T153" i="16"/>
  <c r="S153" i="16"/>
  <c r="R153" i="16"/>
  <c r="O153" i="16"/>
  <c r="K153" i="16"/>
  <c r="CK152" i="16"/>
  <c r="CJ152" i="16"/>
  <c r="CI152" i="16"/>
  <c r="CH152" i="16"/>
  <c r="CG152" i="16"/>
  <c r="CF152" i="16"/>
  <c r="CE152" i="16"/>
  <c r="CD152" i="16"/>
  <c r="CC152" i="16"/>
  <c r="CB152" i="16"/>
  <c r="CA152" i="16"/>
  <c r="BZ152" i="16"/>
  <c r="BY152" i="16"/>
  <c r="BX152" i="16"/>
  <c r="BW152" i="16"/>
  <c r="BV152" i="16"/>
  <c r="BU152" i="16"/>
  <c r="BT152" i="16"/>
  <c r="BS152" i="16"/>
  <c r="BR152" i="16" a="1"/>
  <c r="BR152" i="16" s="1"/>
  <c r="BQ152" i="16" a="1"/>
  <c r="BQ152" i="16" s="1"/>
  <c r="BP152" i="16"/>
  <c r="BO152" i="16" a="1"/>
  <c r="BO152" i="16" s="1"/>
  <c r="BN152" i="16"/>
  <c r="BM152" i="16" a="1"/>
  <c r="BM152" i="16" s="1"/>
  <c r="BL152" i="16"/>
  <c r="BK152" i="16" a="1"/>
  <c r="BK152" i="16" s="1"/>
  <c r="BJ152" i="16"/>
  <c r="BI152" i="16" a="1"/>
  <c r="BI152" i="16" s="1"/>
  <c r="BH152" i="16"/>
  <c r="BG152" i="16" a="1"/>
  <c r="BG152" i="16" s="1"/>
  <c r="BF152" i="16"/>
  <c r="BE152" i="16" a="1"/>
  <c r="BE152" i="16" s="1"/>
  <c r="BD152" i="16" a="1"/>
  <c r="BD152" i="16" s="1"/>
  <c r="BC152" i="16"/>
  <c r="BB152" i="16"/>
  <c r="BA152" i="16" a="1"/>
  <c r="BA152" i="16" s="1"/>
  <c r="AZ152" i="16" a="1"/>
  <c r="AZ152" i="16" s="1"/>
  <c r="AY152" i="16" a="1"/>
  <c r="AY152" i="16" s="1"/>
  <c r="AX152" i="16" a="1"/>
  <c r="AX152" i="16" s="1"/>
  <c r="AW152" i="16"/>
  <c r="AV152" i="16" a="1"/>
  <c r="AV152" i="16" s="1"/>
  <c r="AU152" i="16" a="1"/>
  <c r="AU152" i="16" s="1"/>
  <c r="AT152" i="16"/>
  <c r="AS152" i="16" a="1"/>
  <c r="AS152" i="16" s="1"/>
  <c r="AR152" i="16"/>
  <c r="AQ152" i="16" a="1"/>
  <c r="AQ152" i="16" s="1"/>
  <c r="AP152" i="16" a="1"/>
  <c r="AP152" i="16" s="1"/>
  <c r="AO152" i="16" a="1"/>
  <c r="AO152" i="16" s="1"/>
  <c r="AN152" i="16"/>
  <c r="AM152" i="16" a="1"/>
  <c r="AM152" i="16" s="1"/>
  <c r="AL152" i="16"/>
  <c r="AK152" i="16" a="1"/>
  <c r="AK152" i="16" s="1"/>
  <c r="AJ152" i="16"/>
  <c r="AI152" i="16"/>
  <c r="AH152" i="16" a="1"/>
  <c r="AH152" i="16" s="1"/>
  <c r="AG152" i="16" a="1"/>
  <c r="AG152" i="16" s="1"/>
  <c r="AF152" i="16" a="1"/>
  <c r="AF152" i="16" s="1"/>
  <c r="AE152" i="16" a="1"/>
  <c r="AE152" i="16" s="1"/>
  <c r="Y152" i="16"/>
  <c r="Z152" i="16" s="1"/>
  <c r="AA152" i="16" s="1"/>
  <c r="AB152" i="16" s="1"/>
  <c r="AC152" i="16" s="1"/>
  <c r="AD152" i="16" s="1"/>
  <c r="X152" i="16"/>
  <c r="W152" i="16"/>
  <c r="V152" i="16"/>
  <c r="U152" i="16"/>
  <c r="T152" i="16"/>
  <c r="S152" i="16"/>
  <c r="R152" i="16"/>
  <c r="O152" i="16"/>
  <c r="K152" i="16"/>
  <c r="CK151" i="16"/>
  <c r="CJ151" i="16"/>
  <c r="CI151" i="16"/>
  <c r="CH151" i="16"/>
  <c r="CG151" i="16"/>
  <c r="CF151" i="16"/>
  <c r="CE151" i="16"/>
  <c r="CD151" i="16"/>
  <c r="CC151" i="16"/>
  <c r="CB151" i="16"/>
  <c r="CA151" i="16"/>
  <c r="BZ151" i="16"/>
  <c r="BY151" i="16"/>
  <c r="BX151" i="16"/>
  <c r="BW151" i="16"/>
  <c r="BV151" i="16"/>
  <c r="BU151" i="16"/>
  <c r="BT151" i="16"/>
  <c r="BS151" i="16"/>
  <c r="BR151" i="16" a="1"/>
  <c r="BR151" i="16" s="1"/>
  <c r="BQ151" i="16" a="1"/>
  <c r="BQ151" i="16" s="1"/>
  <c r="BP151" i="16"/>
  <c r="BO151" i="16" a="1"/>
  <c r="BO151" i="16" s="1"/>
  <c r="BN151" i="16"/>
  <c r="BM151" i="16" a="1"/>
  <c r="BM151" i="16" s="1"/>
  <c r="BL151" i="16"/>
  <c r="BK151" i="16" a="1"/>
  <c r="BK151" i="16" s="1"/>
  <c r="BJ151" i="16"/>
  <c r="BI151" i="16" a="1"/>
  <c r="BI151" i="16" s="1"/>
  <c r="BH151" i="16"/>
  <c r="BG151" i="16" a="1"/>
  <c r="BG151" i="16" s="1"/>
  <c r="BF151" i="16"/>
  <c r="BE151" i="16" a="1"/>
  <c r="BE151" i="16" s="1"/>
  <c r="BD151" i="16" a="1"/>
  <c r="BD151" i="16" s="1"/>
  <c r="BC151" i="16"/>
  <c r="BB151" i="16"/>
  <c r="BA151" i="16" a="1"/>
  <c r="BA151" i="16" s="1"/>
  <c r="AZ151" i="16" a="1"/>
  <c r="AZ151" i="16" s="1"/>
  <c r="AY151" i="16" a="1"/>
  <c r="AY151" i="16" s="1"/>
  <c r="AX151" i="16" a="1"/>
  <c r="AX151" i="16" s="1"/>
  <c r="AW151" i="16"/>
  <c r="AV151" i="16" a="1"/>
  <c r="AV151" i="16" s="1"/>
  <c r="AU151" i="16" a="1"/>
  <c r="AU151" i="16" s="1"/>
  <c r="AT151" i="16"/>
  <c r="AS151" i="16" a="1"/>
  <c r="AS151" i="16" s="1"/>
  <c r="AR151" i="16"/>
  <c r="AQ151" i="16" a="1"/>
  <c r="AQ151" i="16" s="1"/>
  <c r="AP151" i="16" a="1"/>
  <c r="AP151" i="16" s="1"/>
  <c r="AO151" i="16" a="1"/>
  <c r="AO151" i="16" s="1"/>
  <c r="AN151" i="16"/>
  <c r="AM151" i="16" a="1"/>
  <c r="AM151" i="16" s="1"/>
  <c r="AL151" i="16"/>
  <c r="AK151" i="16" a="1"/>
  <c r="AK151" i="16" s="1"/>
  <c r="AJ151" i="16"/>
  <c r="AI151" i="16"/>
  <c r="AH151" i="16" a="1"/>
  <c r="AH151" i="16" s="1"/>
  <c r="AG151" i="16" a="1"/>
  <c r="AG151" i="16" s="1"/>
  <c r="AF151" i="16" a="1"/>
  <c r="AF151" i="16" s="1"/>
  <c r="AE151" i="16" a="1"/>
  <c r="AE151" i="16" s="1"/>
  <c r="Y151" i="16"/>
  <c r="Z151" i="16" s="1"/>
  <c r="AA151" i="16" s="1"/>
  <c r="AB151" i="16" s="1"/>
  <c r="AC151" i="16" s="1"/>
  <c r="AD151" i="16" s="1"/>
  <c r="X151" i="16"/>
  <c r="W151" i="16"/>
  <c r="V151" i="16"/>
  <c r="U151" i="16"/>
  <c r="T151" i="16"/>
  <c r="S151" i="16"/>
  <c r="R151" i="16"/>
  <c r="O151" i="16"/>
  <c r="K151" i="16"/>
  <c r="CK150" i="16"/>
  <c r="CJ150" i="16"/>
  <c r="CI150" i="16"/>
  <c r="CH150" i="16"/>
  <c r="CG150" i="16"/>
  <c r="CF150" i="16"/>
  <c r="CE150" i="16"/>
  <c r="CD150" i="16"/>
  <c r="CC150" i="16"/>
  <c r="CB150" i="16"/>
  <c r="CA150" i="16"/>
  <c r="BZ150" i="16"/>
  <c r="BY150" i="16"/>
  <c r="BX150" i="16"/>
  <c r="BW150" i="16"/>
  <c r="BV150" i="16"/>
  <c r="BU150" i="16"/>
  <c r="BT150" i="16"/>
  <c r="BS150" i="16"/>
  <c r="BR150" i="16" a="1"/>
  <c r="BR150" i="16" s="1"/>
  <c r="BQ150" i="16" a="1"/>
  <c r="BQ150" i="16" s="1"/>
  <c r="BP150" i="16"/>
  <c r="BO150" i="16" a="1"/>
  <c r="BO150" i="16" s="1"/>
  <c r="BN150" i="16"/>
  <c r="BM150" i="16" a="1"/>
  <c r="BM150" i="16" s="1"/>
  <c r="BL150" i="16"/>
  <c r="BK150" i="16" a="1"/>
  <c r="BK150" i="16" s="1"/>
  <c r="BJ150" i="16"/>
  <c r="BI150" i="16" a="1"/>
  <c r="BI150" i="16" s="1"/>
  <c r="BH150" i="16"/>
  <c r="BG150" i="16" a="1"/>
  <c r="BG150" i="16" s="1"/>
  <c r="BF150" i="16"/>
  <c r="BE150" i="16" a="1"/>
  <c r="BE150" i="16" s="1"/>
  <c r="BD150" i="16" a="1"/>
  <c r="BD150" i="16" s="1"/>
  <c r="BC150" i="16"/>
  <c r="BB150" i="16"/>
  <c r="BA150" i="16" a="1"/>
  <c r="BA150" i="16" s="1"/>
  <c r="AZ150" i="16" a="1"/>
  <c r="AZ150" i="16" s="1"/>
  <c r="AY150" i="16" a="1"/>
  <c r="AY150" i="16" s="1"/>
  <c r="AX150" i="16" a="1"/>
  <c r="AX150" i="16" s="1"/>
  <c r="AW150" i="16"/>
  <c r="AV150" i="16" a="1"/>
  <c r="AV150" i="16" s="1"/>
  <c r="AU150" i="16" a="1"/>
  <c r="AU150" i="16" s="1"/>
  <c r="AT150" i="16"/>
  <c r="AS150" i="16" a="1"/>
  <c r="AS150" i="16" s="1"/>
  <c r="AR150" i="16"/>
  <c r="AQ150" i="16" a="1"/>
  <c r="AQ150" i="16" s="1"/>
  <c r="AP150" i="16" a="1"/>
  <c r="AP150" i="16" s="1"/>
  <c r="AO150" i="16" a="1"/>
  <c r="AO150" i="16" s="1"/>
  <c r="AN150" i="16"/>
  <c r="AM150" i="16" a="1"/>
  <c r="AM150" i="16" s="1"/>
  <c r="AL150" i="16"/>
  <c r="AK150" i="16" a="1"/>
  <c r="AK150" i="16" s="1"/>
  <c r="AJ150" i="16"/>
  <c r="AI150" i="16"/>
  <c r="AH150" i="16" a="1"/>
  <c r="AH150" i="16" s="1"/>
  <c r="AG150" i="16" a="1"/>
  <c r="AG150" i="16" s="1"/>
  <c r="AF150" i="16" a="1"/>
  <c r="AF150" i="16" s="1"/>
  <c r="AE150" i="16" a="1"/>
  <c r="AE150" i="16" s="1"/>
  <c r="Y150" i="16"/>
  <c r="Z150" i="16" s="1"/>
  <c r="AA150" i="16" s="1"/>
  <c r="AB150" i="16" s="1"/>
  <c r="AC150" i="16" s="1"/>
  <c r="AD150" i="16" s="1"/>
  <c r="X150" i="16"/>
  <c r="W150" i="16"/>
  <c r="V150" i="16"/>
  <c r="U150" i="16"/>
  <c r="T150" i="16"/>
  <c r="S150" i="16"/>
  <c r="R150" i="16"/>
  <c r="O150" i="16"/>
  <c r="K150" i="16"/>
  <c r="CK149" i="16"/>
  <c r="CJ149" i="16"/>
  <c r="CI149" i="16"/>
  <c r="CH149" i="16"/>
  <c r="CG149" i="16"/>
  <c r="CF149" i="16"/>
  <c r="CE149" i="16"/>
  <c r="CD149" i="16"/>
  <c r="CC149" i="16"/>
  <c r="CB149" i="16"/>
  <c r="CA149" i="16"/>
  <c r="BZ149" i="16"/>
  <c r="BY149" i="16"/>
  <c r="BX149" i="16"/>
  <c r="BW149" i="16"/>
  <c r="BV149" i="16"/>
  <c r="BU149" i="16"/>
  <c r="BT149" i="16"/>
  <c r="BS149" i="16"/>
  <c r="BR149" i="16" a="1"/>
  <c r="BR149" i="16" s="1"/>
  <c r="BQ149" i="16" a="1"/>
  <c r="BQ149" i="16" s="1"/>
  <c r="BP149" i="16"/>
  <c r="BO149" i="16" a="1"/>
  <c r="BO149" i="16" s="1"/>
  <c r="BN149" i="16"/>
  <c r="BM149" i="16" a="1"/>
  <c r="BM149" i="16" s="1"/>
  <c r="BL149" i="16"/>
  <c r="BK149" i="16" a="1"/>
  <c r="BK149" i="16" s="1"/>
  <c r="BJ149" i="16"/>
  <c r="BI149" i="16" a="1"/>
  <c r="BI149" i="16" s="1"/>
  <c r="BH149" i="16"/>
  <c r="BG149" i="16" a="1"/>
  <c r="BG149" i="16" s="1"/>
  <c r="BF149" i="16"/>
  <c r="BE149" i="16" a="1"/>
  <c r="BE149" i="16" s="1"/>
  <c r="BD149" i="16" a="1"/>
  <c r="BD149" i="16" s="1"/>
  <c r="BC149" i="16"/>
  <c r="BB149" i="16"/>
  <c r="BA149" i="16" a="1"/>
  <c r="BA149" i="16" s="1"/>
  <c r="AZ149" i="16" a="1"/>
  <c r="AZ149" i="16" s="1"/>
  <c r="AY149" i="16" a="1"/>
  <c r="AY149" i="16" s="1"/>
  <c r="AX149" i="16" a="1"/>
  <c r="AX149" i="16" s="1"/>
  <c r="AW149" i="16"/>
  <c r="AV149" i="16" a="1"/>
  <c r="AV149" i="16" s="1"/>
  <c r="AU149" i="16" a="1"/>
  <c r="AU149" i="16" s="1"/>
  <c r="AT149" i="16"/>
  <c r="AS149" i="16" a="1"/>
  <c r="AS149" i="16" s="1"/>
  <c r="AR149" i="16"/>
  <c r="AQ149" i="16" a="1"/>
  <c r="AQ149" i="16" s="1"/>
  <c r="AP149" i="16" a="1"/>
  <c r="AP149" i="16" s="1"/>
  <c r="AO149" i="16" a="1"/>
  <c r="AO149" i="16" s="1"/>
  <c r="AN149" i="16"/>
  <c r="AM149" i="16" a="1"/>
  <c r="AM149" i="16" s="1"/>
  <c r="AL149" i="16"/>
  <c r="AK149" i="16" a="1"/>
  <c r="AK149" i="16" s="1"/>
  <c r="AJ149" i="16"/>
  <c r="AI149" i="16"/>
  <c r="AH149" i="16" a="1"/>
  <c r="AH149" i="16" s="1"/>
  <c r="AG149" i="16" a="1"/>
  <c r="AG149" i="16" s="1"/>
  <c r="AF149" i="16" a="1"/>
  <c r="AF149" i="16" s="1"/>
  <c r="AE149" i="16" a="1"/>
  <c r="AE149" i="16" s="1"/>
  <c r="Y149" i="16"/>
  <c r="Z149" i="16" s="1"/>
  <c r="AA149" i="16" s="1"/>
  <c r="AB149" i="16" s="1"/>
  <c r="AC149" i="16" s="1"/>
  <c r="AD149" i="16" s="1"/>
  <c r="X149" i="16"/>
  <c r="W149" i="16"/>
  <c r="V149" i="16"/>
  <c r="U149" i="16"/>
  <c r="T149" i="16"/>
  <c r="S149" i="16"/>
  <c r="R149" i="16"/>
  <c r="O149" i="16"/>
  <c r="K149" i="16"/>
  <c r="CK148" i="16"/>
  <c r="CJ148" i="16"/>
  <c r="CI148" i="16"/>
  <c r="CH148" i="16"/>
  <c r="CG148" i="16"/>
  <c r="CF148" i="16"/>
  <c r="CE148" i="16"/>
  <c r="CD148" i="16"/>
  <c r="CC148" i="16"/>
  <c r="CB148" i="16"/>
  <c r="CA148" i="16"/>
  <c r="BZ148" i="16"/>
  <c r="BY148" i="16"/>
  <c r="BX148" i="16"/>
  <c r="BW148" i="16"/>
  <c r="BV148" i="16"/>
  <c r="BU148" i="16"/>
  <c r="BT148" i="16"/>
  <c r="BS148" i="16"/>
  <c r="BR148" i="16" a="1"/>
  <c r="BR148" i="16" s="1"/>
  <c r="BQ148" i="16" a="1"/>
  <c r="BQ148" i="16" s="1"/>
  <c r="BP148" i="16"/>
  <c r="BO148" i="16" a="1"/>
  <c r="BO148" i="16" s="1"/>
  <c r="BN148" i="16"/>
  <c r="BM148" i="16" a="1"/>
  <c r="BM148" i="16" s="1"/>
  <c r="BL148" i="16"/>
  <c r="BK148" i="16" a="1"/>
  <c r="BK148" i="16" s="1"/>
  <c r="BJ148" i="16"/>
  <c r="BI148" i="16" a="1"/>
  <c r="BI148" i="16" s="1"/>
  <c r="BH148" i="16"/>
  <c r="BG148" i="16" a="1"/>
  <c r="BG148" i="16" s="1"/>
  <c r="BF148" i="16"/>
  <c r="BE148" i="16" a="1"/>
  <c r="BE148" i="16" s="1"/>
  <c r="BD148" i="16" a="1"/>
  <c r="BD148" i="16" s="1"/>
  <c r="BC148" i="16"/>
  <c r="BB148" i="16"/>
  <c r="BA148" i="16" a="1"/>
  <c r="BA148" i="16" s="1"/>
  <c r="AZ148" i="16" a="1"/>
  <c r="AZ148" i="16" s="1"/>
  <c r="AY148" i="16" a="1"/>
  <c r="AY148" i="16" s="1"/>
  <c r="AX148" i="16" a="1"/>
  <c r="AX148" i="16" s="1"/>
  <c r="AW148" i="16"/>
  <c r="AV148" i="16" a="1"/>
  <c r="AV148" i="16" s="1"/>
  <c r="AU148" i="16" a="1"/>
  <c r="AU148" i="16" s="1"/>
  <c r="AT148" i="16"/>
  <c r="AS148" i="16" a="1"/>
  <c r="AS148" i="16" s="1"/>
  <c r="AR148" i="16"/>
  <c r="AQ148" i="16" a="1"/>
  <c r="AQ148" i="16" s="1"/>
  <c r="AP148" i="16" a="1"/>
  <c r="AP148" i="16" s="1"/>
  <c r="AO148" i="16" a="1"/>
  <c r="AO148" i="16" s="1"/>
  <c r="AN148" i="16"/>
  <c r="AM148" i="16" a="1"/>
  <c r="AM148" i="16" s="1"/>
  <c r="AL148" i="16"/>
  <c r="AK148" i="16" a="1"/>
  <c r="AK148" i="16" s="1"/>
  <c r="AJ148" i="16"/>
  <c r="AI148" i="16"/>
  <c r="AH148" i="16" a="1"/>
  <c r="AH148" i="16" s="1"/>
  <c r="AG148" i="16" a="1"/>
  <c r="AG148" i="16" s="1"/>
  <c r="AF148" i="16" a="1"/>
  <c r="AF148" i="16" s="1"/>
  <c r="AE148" i="16" a="1"/>
  <c r="AE148" i="16" s="1"/>
  <c r="Y148" i="16"/>
  <c r="Z148" i="16" s="1"/>
  <c r="AA148" i="16" s="1"/>
  <c r="AB148" i="16" s="1"/>
  <c r="AC148" i="16" s="1"/>
  <c r="AD148" i="16" s="1"/>
  <c r="X148" i="16"/>
  <c r="W148" i="16"/>
  <c r="V148" i="16"/>
  <c r="U148" i="16"/>
  <c r="T148" i="16"/>
  <c r="S148" i="16"/>
  <c r="R148" i="16"/>
  <c r="O148" i="16"/>
  <c r="K148" i="16"/>
  <c r="CK147" i="16"/>
  <c r="CJ147" i="16"/>
  <c r="CI147" i="16"/>
  <c r="CH147" i="16"/>
  <c r="CG147" i="16"/>
  <c r="CF147" i="16"/>
  <c r="CE147" i="16"/>
  <c r="CD147" i="16"/>
  <c r="CC147" i="16"/>
  <c r="CB147" i="16"/>
  <c r="CA147" i="16"/>
  <c r="BZ147" i="16"/>
  <c r="BY147" i="16"/>
  <c r="BX147" i="16"/>
  <c r="BW147" i="16"/>
  <c r="BV147" i="16"/>
  <c r="BU147" i="16"/>
  <c r="BT147" i="16"/>
  <c r="BS147" i="16"/>
  <c r="BR147" i="16" a="1"/>
  <c r="BR147" i="16" s="1"/>
  <c r="BQ147" i="16" a="1"/>
  <c r="BQ147" i="16" s="1"/>
  <c r="BP147" i="16"/>
  <c r="BO147" i="16" a="1"/>
  <c r="BO147" i="16" s="1"/>
  <c r="BN147" i="16"/>
  <c r="BM147" i="16" a="1"/>
  <c r="BM147" i="16" s="1"/>
  <c r="BL147" i="16"/>
  <c r="BK147" i="16" a="1"/>
  <c r="BK147" i="16" s="1"/>
  <c r="BJ147" i="16"/>
  <c r="BI147" i="16" a="1"/>
  <c r="BI147" i="16" s="1"/>
  <c r="BH147" i="16"/>
  <c r="BG147" i="16" a="1"/>
  <c r="BG147" i="16" s="1"/>
  <c r="BF147" i="16"/>
  <c r="BE147" i="16" a="1"/>
  <c r="BE147" i="16" s="1"/>
  <c r="BD147" i="16" a="1"/>
  <c r="BD147" i="16" s="1"/>
  <c r="BC147" i="16"/>
  <c r="BB147" i="16"/>
  <c r="BA147" i="16" a="1"/>
  <c r="BA147" i="16" s="1"/>
  <c r="AZ147" i="16" a="1"/>
  <c r="AZ147" i="16" s="1"/>
  <c r="AY147" i="16" a="1"/>
  <c r="AY147" i="16" s="1"/>
  <c r="AX147" i="16" a="1"/>
  <c r="AX147" i="16" s="1"/>
  <c r="AW147" i="16"/>
  <c r="AV147" i="16" a="1"/>
  <c r="AV147" i="16" s="1"/>
  <c r="AU147" i="16" a="1"/>
  <c r="AU147" i="16" s="1"/>
  <c r="AT147" i="16"/>
  <c r="AS147" i="16" a="1"/>
  <c r="AS147" i="16" s="1"/>
  <c r="AR147" i="16"/>
  <c r="AQ147" i="16" a="1"/>
  <c r="AQ147" i="16" s="1"/>
  <c r="AP147" i="16" a="1"/>
  <c r="AP147" i="16" s="1"/>
  <c r="AO147" i="16" a="1"/>
  <c r="AO147" i="16" s="1"/>
  <c r="AN147" i="16"/>
  <c r="AM147" i="16" a="1"/>
  <c r="AM147" i="16" s="1"/>
  <c r="AL147" i="16"/>
  <c r="AK147" i="16" a="1"/>
  <c r="AK147" i="16" s="1"/>
  <c r="AJ147" i="16"/>
  <c r="AI147" i="16"/>
  <c r="AH147" i="16" a="1"/>
  <c r="AH147" i="16" s="1"/>
  <c r="AG147" i="16" a="1"/>
  <c r="AG147" i="16" s="1"/>
  <c r="AF147" i="16" a="1"/>
  <c r="AF147" i="16" s="1"/>
  <c r="AE147" i="16" a="1"/>
  <c r="AE147" i="16" s="1"/>
  <c r="Y147" i="16"/>
  <c r="Z147" i="16" s="1"/>
  <c r="AA147" i="16" s="1"/>
  <c r="AB147" i="16" s="1"/>
  <c r="AC147" i="16" s="1"/>
  <c r="AD147" i="16" s="1"/>
  <c r="X147" i="16"/>
  <c r="W147" i="16"/>
  <c r="V147" i="16"/>
  <c r="U147" i="16"/>
  <c r="T147" i="16"/>
  <c r="S147" i="16"/>
  <c r="R147" i="16"/>
  <c r="O147" i="16"/>
  <c r="K147" i="16"/>
  <c r="CK146" i="16"/>
  <c r="CJ146" i="16"/>
  <c r="CI146" i="16"/>
  <c r="CH146" i="16"/>
  <c r="CG146" i="16"/>
  <c r="CF146" i="16"/>
  <c r="CE146" i="16"/>
  <c r="CD146" i="16"/>
  <c r="CC146" i="16"/>
  <c r="CB146" i="16"/>
  <c r="CA146" i="16"/>
  <c r="BZ146" i="16"/>
  <c r="BY146" i="16"/>
  <c r="BX146" i="16"/>
  <c r="BW146" i="16"/>
  <c r="BV146" i="16"/>
  <c r="BU146" i="16"/>
  <c r="BT146" i="16"/>
  <c r="BS146" i="16"/>
  <c r="BR146" i="16" a="1"/>
  <c r="BR146" i="16" s="1"/>
  <c r="BQ146" i="16" a="1"/>
  <c r="BQ146" i="16" s="1"/>
  <c r="BP146" i="16"/>
  <c r="BO146" i="16" a="1"/>
  <c r="BO146" i="16" s="1"/>
  <c r="BN146" i="16"/>
  <c r="BM146" i="16" a="1"/>
  <c r="BM146" i="16" s="1"/>
  <c r="BL146" i="16"/>
  <c r="BK146" i="16" a="1"/>
  <c r="BK146" i="16" s="1"/>
  <c r="BJ146" i="16"/>
  <c r="BI146" i="16" a="1"/>
  <c r="BI146" i="16" s="1"/>
  <c r="BH146" i="16"/>
  <c r="BG146" i="16" a="1"/>
  <c r="BG146" i="16" s="1"/>
  <c r="BF146" i="16"/>
  <c r="BE146" i="16" a="1"/>
  <c r="BE146" i="16" s="1"/>
  <c r="BD146" i="16" a="1"/>
  <c r="BD146" i="16" s="1"/>
  <c r="BC146" i="16"/>
  <c r="BB146" i="16"/>
  <c r="BA146" i="16" a="1"/>
  <c r="BA146" i="16" s="1"/>
  <c r="AZ146" i="16" a="1"/>
  <c r="AZ146" i="16" s="1"/>
  <c r="AY146" i="16" a="1"/>
  <c r="AY146" i="16" s="1"/>
  <c r="AX146" i="16" a="1"/>
  <c r="AX146" i="16" s="1"/>
  <c r="AW146" i="16"/>
  <c r="AV146" i="16" a="1"/>
  <c r="AV146" i="16" s="1"/>
  <c r="AU146" i="16" a="1"/>
  <c r="AU146" i="16" s="1"/>
  <c r="AT146" i="16"/>
  <c r="AS146" i="16" a="1"/>
  <c r="AS146" i="16" s="1"/>
  <c r="AR146" i="16"/>
  <c r="AQ146" i="16" a="1"/>
  <c r="AQ146" i="16" s="1"/>
  <c r="AP146" i="16" a="1"/>
  <c r="AP146" i="16" s="1"/>
  <c r="AO146" i="16" a="1"/>
  <c r="AO146" i="16" s="1"/>
  <c r="AN146" i="16"/>
  <c r="AM146" i="16" a="1"/>
  <c r="AM146" i="16" s="1"/>
  <c r="AL146" i="16"/>
  <c r="AK146" i="16" a="1"/>
  <c r="AK146" i="16" s="1"/>
  <c r="AJ146" i="16"/>
  <c r="AI146" i="16"/>
  <c r="AH146" i="16" a="1"/>
  <c r="AH146" i="16" s="1"/>
  <c r="AG146" i="16" a="1"/>
  <c r="AG146" i="16" s="1"/>
  <c r="AF146" i="16" a="1"/>
  <c r="AF146" i="16" s="1"/>
  <c r="AE146" i="16" a="1"/>
  <c r="AE146" i="16" s="1"/>
  <c r="Y146" i="16"/>
  <c r="Z146" i="16" s="1"/>
  <c r="AA146" i="16" s="1"/>
  <c r="AB146" i="16" s="1"/>
  <c r="AC146" i="16" s="1"/>
  <c r="AD146" i="16" s="1"/>
  <c r="X146" i="16"/>
  <c r="W146" i="16"/>
  <c r="V146" i="16"/>
  <c r="U146" i="16"/>
  <c r="T146" i="16"/>
  <c r="S146" i="16"/>
  <c r="R146" i="16"/>
  <c r="O146" i="16"/>
  <c r="K146" i="16"/>
  <c r="CK145" i="16"/>
  <c r="CJ145" i="16"/>
  <c r="CI145" i="16"/>
  <c r="CH145" i="16"/>
  <c r="CG145" i="16"/>
  <c r="CF145" i="16"/>
  <c r="CE145" i="16"/>
  <c r="CD145" i="16"/>
  <c r="CC145" i="16"/>
  <c r="CB145" i="16"/>
  <c r="CA145" i="16"/>
  <c r="BZ145" i="16"/>
  <c r="BY145" i="16"/>
  <c r="BX145" i="16"/>
  <c r="BW145" i="16"/>
  <c r="BV145" i="16"/>
  <c r="BU145" i="16"/>
  <c r="BT145" i="16"/>
  <c r="BS145" i="16"/>
  <c r="BR145" i="16" a="1"/>
  <c r="BR145" i="16" s="1"/>
  <c r="BQ145" i="16" a="1"/>
  <c r="BQ145" i="16" s="1"/>
  <c r="BP145" i="16"/>
  <c r="BO145" i="16" a="1"/>
  <c r="BO145" i="16" s="1"/>
  <c r="BN145" i="16"/>
  <c r="BM145" i="16" a="1"/>
  <c r="BM145" i="16" s="1"/>
  <c r="BL145" i="16"/>
  <c r="BK145" i="16" a="1"/>
  <c r="BK145" i="16" s="1"/>
  <c r="BJ145" i="16"/>
  <c r="BI145" i="16" a="1"/>
  <c r="BI145" i="16" s="1"/>
  <c r="BH145" i="16"/>
  <c r="BG145" i="16" a="1"/>
  <c r="BG145" i="16" s="1"/>
  <c r="BF145" i="16"/>
  <c r="BE145" i="16" a="1"/>
  <c r="BE145" i="16" s="1"/>
  <c r="BD145" i="16" a="1"/>
  <c r="BD145" i="16" s="1"/>
  <c r="BC145" i="16"/>
  <c r="BB145" i="16"/>
  <c r="BA145" i="16" a="1"/>
  <c r="BA145" i="16" s="1"/>
  <c r="AZ145" i="16" a="1"/>
  <c r="AZ145" i="16" s="1"/>
  <c r="AY145" i="16" a="1"/>
  <c r="AY145" i="16" s="1"/>
  <c r="AX145" i="16" a="1"/>
  <c r="AX145" i="16" s="1"/>
  <c r="AW145" i="16"/>
  <c r="AV145" i="16" a="1"/>
  <c r="AV145" i="16" s="1"/>
  <c r="AU145" i="16" a="1"/>
  <c r="AU145" i="16" s="1"/>
  <c r="AT145" i="16"/>
  <c r="AS145" i="16" a="1"/>
  <c r="AS145" i="16" s="1"/>
  <c r="AR145" i="16"/>
  <c r="AQ145" i="16" a="1"/>
  <c r="AQ145" i="16" s="1"/>
  <c r="AP145" i="16" a="1"/>
  <c r="AP145" i="16" s="1"/>
  <c r="AO145" i="16" a="1"/>
  <c r="AO145" i="16" s="1"/>
  <c r="AN145" i="16"/>
  <c r="AM145" i="16" a="1"/>
  <c r="AM145" i="16" s="1"/>
  <c r="AL145" i="16"/>
  <c r="AK145" i="16" a="1"/>
  <c r="AK145" i="16" s="1"/>
  <c r="AJ145" i="16"/>
  <c r="AI145" i="16"/>
  <c r="AH145" i="16" a="1"/>
  <c r="AH145" i="16" s="1"/>
  <c r="AG145" i="16" a="1"/>
  <c r="AG145" i="16" s="1"/>
  <c r="AF145" i="16" a="1"/>
  <c r="AF145" i="16" s="1"/>
  <c r="AE145" i="16" a="1"/>
  <c r="AE145" i="16" s="1"/>
  <c r="Y145" i="16"/>
  <c r="Z145" i="16" s="1"/>
  <c r="AA145" i="16" s="1"/>
  <c r="AB145" i="16" s="1"/>
  <c r="AC145" i="16" s="1"/>
  <c r="AD145" i="16" s="1"/>
  <c r="X145" i="16"/>
  <c r="W145" i="16"/>
  <c r="V145" i="16"/>
  <c r="U145" i="16"/>
  <c r="T145" i="16"/>
  <c r="S145" i="16"/>
  <c r="R145" i="16"/>
  <c r="O145" i="16"/>
  <c r="K145" i="16"/>
  <c r="CK144" i="16"/>
  <c r="CJ144" i="16"/>
  <c r="CI144" i="16"/>
  <c r="CH144" i="16"/>
  <c r="CG144" i="16"/>
  <c r="CF144" i="16"/>
  <c r="CE144" i="16"/>
  <c r="CD144" i="16"/>
  <c r="CC144" i="16"/>
  <c r="CB144" i="16"/>
  <c r="CA144" i="16"/>
  <c r="BZ144" i="16"/>
  <c r="BY144" i="16"/>
  <c r="BX144" i="16"/>
  <c r="BW144" i="16"/>
  <c r="BV144" i="16"/>
  <c r="BU144" i="16"/>
  <c r="BT144" i="16"/>
  <c r="BS144" i="16"/>
  <c r="BR144" i="16" a="1"/>
  <c r="BR144" i="16" s="1"/>
  <c r="BQ144" i="16" a="1"/>
  <c r="BQ144" i="16" s="1"/>
  <c r="BP144" i="16"/>
  <c r="BO144" i="16" a="1"/>
  <c r="BO144" i="16" s="1"/>
  <c r="BN144" i="16"/>
  <c r="BM144" i="16" a="1"/>
  <c r="BM144" i="16" s="1"/>
  <c r="BL144" i="16"/>
  <c r="BK144" i="16" a="1"/>
  <c r="BK144" i="16" s="1"/>
  <c r="BJ144" i="16"/>
  <c r="BI144" i="16" a="1"/>
  <c r="BI144" i="16" s="1"/>
  <c r="BH144" i="16"/>
  <c r="BG144" i="16" a="1"/>
  <c r="BG144" i="16" s="1"/>
  <c r="BF144" i="16"/>
  <c r="BE144" i="16" a="1"/>
  <c r="BE144" i="16" s="1"/>
  <c r="BD144" i="16" a="1"/>
  <c r="BD144" i="16" s="1"/>
  <c r="BC144" i="16"/>
  <c r="BB144" i="16"/>
  <c r="BA144" i="16" a="1"/>
  <c r="BA144" i="16" s="1"/>
  <c r="AZ144" i="16" a="1"/>
  <c r="AZ144" i="16" s="1"/>
  <c r="AY144" i="16" a="1"/>
  <c r="AY144" i="16" s="1"/>
  <c r="AX144" i="16" a="1"/>
  <c r="AX144" i="16" s="1"/>
  <c r="AW144" i="16"/>
  <c r="AV144" i="16" a="1"/>
  <c r="AV144" i="16" s="1"/>
  <c r="AU144" i="16" a="1"/>
  <c r="AU144" i="16" s="1"/>
  <c r="AT144" i="16"/>
  <c r="AS144" i="16" a="1"/>
  <c r="AS144" i="16" s="1"/>
  <c r="AR144" i="16"/>
  <c r="AQ144" i="16" a="1"/>
  <c r="AQ144" i="16" s="1"/>
  <c r="AP144" i="16" a="1"/>
  <c r="AP144" i="16" s="1"/>
  <c r="AO144" i="16" a="1"/>
  <c r="AO144" i="16" s="1"/>
  <c r="AN144" i="16"/>
  <c r="AM144" i="16" a="1"/>
  <c r="AM144" i="16" s="1"/>
  <c r="AL144" i="16"/>
  <c r="AK144" i="16" a="1"/>
  <c r="AK144" i="16" s="1"/>
  <c r="AJ144" i="16"/>
  <c r="AI144" i="16"/>
  <c r="AH144" i="16" a="1"/>
  <c r="AH144" i="16" s="1"/>
  <c r="AG144" i="16" a="1"/>
  <c r="AG144" i="16" s="1"/>
  <c r="AF144" i="16" a="1"/>
  <c r="AF144" i="16" s="1"/>
  <c r="AE144" i="16" a="1"/>
  <c r="AE144" i="16" s="1"/>
  <c r="Y144" i="16"/>
  <c r="Z144" i="16" s="1"/>
  <c r="AA144" i="16" s="1"/>
  <c r="AB144" i="16" s="1"/>
  <c r="AC144" i="16" s="1"/>
  <c r="AD144" i="16" s="1"/>
  <c r="X144" i="16"/>
  <c r="W144" i="16"/>
  <c r="V144" i="16"/>
  <c r="U144" i="16"/>
  <c r="T144" i="16"/>
  <c r="S144" i="16"/>
  <c r="R144" i="16"/>
  <c r="O144" i="16"/>
  <c r="K144" i="16"/>
  <c r="CK143" i="16"/>
  <c r="CJ143" i="16"/>
  <c r="CI143" i="16"/>
  <c r="CH143" i="16"/>
  <c r="CG143" i="16"/>
  <c r="CF143" i="16"/>
  <c r="CE143" i="16"/>
  <c r="CD143" i="16"/>
  <c r="CC143" i="16"/>
  <c r="CB143" i="16"/>
  <c r="CA143" i="16"/>
  <c r="BZ143" i="16"/>
  <c r="BY143" i="16"/>
  <c r="BX143" i="16"/>
  <c r="BW143" i="16"/>
  <c r="BV143" i="16"/>
  <c r="BU143" i="16"/>
  <c r="BT143" i="16"/>
  <c r="BS143" i="16"/>
  <c r="BR143" i="16" a="1"/>
  <c r="BR143" i="16" s="1"/>
  <c r="BQ143" i="16" a="1"/>
  <c r="BQ143" i="16" s="1"/>
  <c r="BP143" i="16"/>
  <c r="BO143" i="16" a="1"/>
  <c r="BO143" i="16" s="1"/>
  <c r="BN143" i="16"/>
  <c r="BM143" i="16" a="1"/>
  <c r="BM143" i="16" s="1"/>
  <c r="BL143" i="16"/>
  <c r="BK143" i="16" a="1"/>
  <c r="BK143" i="16" s="1"/>
  <c r="BJ143" i="16"/>
  <c r="BI143" i="16" a="1"/>
  <c r="BI143" i="16" s="1"/>
  <c r="BH143" i="16"/>
  <c r="BG143" i="16" a="1"/>
  <c r="BG143" i="16" s="1"/>
  <c r="BF143" i="16"/>
  <c r="BE143" i="16" a="1"/>
  <c r="BE143" i="16" s="1"/>
  <c r="BD143" i="16" a="1"/>
  <c r="BD143" i="16" s="1"/>
  <c r="BC143" i="16"/>
  <c r="BB143" i="16"/>
  <c r="BA143" i="16" a="1"/>
  <c r="BA143" i="16" s="1"/>
  <c r="AZ143" i="16" a="1"/>
  <c r="AZ143" i="16" s="1"/>
  <c r="AY143" i="16" a="1"/>
  <c r="AY143" i="16" s="1"/>
  <c r="AX143" i="16" a="1"/>
  <c r="AX143" i="16" s="1"/>
  <c r="AW143" i="16"/>
  <c r="AV143" i="16" a="1"/>
  <c r="AV143" i="16" s="1"/>
  <c r="AU143" i="16" a="1"/>
  <c r="AU143" i="16" s="1"/>
  <c r="AT143" i="16"/>
  <c r="AS143" i="16" a="1"/>
  <c r="AS143" i="16" s="1"/>
  <c r="AR143" i="16"/>
  <c r="AQ143" i="16" a="1"/>
  <c r="AQ143" i="16" s="1"/>
  <c r="AP143" i="16" a="1"/>
  <c r="AP143" i="16" s="1"/>
  <c r="AO143" i="16" a="1"/>
  <c r="AO143" i="16" s="1"/>
  <c r="AN143" i="16"/>
  <c r="AM143" i="16" a="1"/>
  <c r="AM143" i="16" s="1"/>
  <c r="AL143" i="16"/>
  <c r="AK143" i="16" a="1"/>
  <c r="AK143" i="16" s="1"/>
  <c r="AJ143" i="16"/>
  <c r="AI143" i="16"/>
  <c r="AH143" i="16" a="1"/>
  <c r="AH143" i="16" s="1"/>
  <c r="AG143" i="16" a="1"/>
  <c r="AG143" i="16" s="1"/>
  <c r="AF143" i="16" a="1"/>
  <c r="AF143" i="16" s="1"/>
  <c r="AE143" i="16" a="1"/>
  <c r="AE143" i="16" s="1"/>
  <c r="Y143" i="16"/>
  <c r="Z143" i="16" s="1"/>
  <c r="AA143" i="16" s="1"/>
  <c r="AB143" i="16" s="1"/>
  <c r="AC143" i="16" s="1"/>
  <c r="AD143" i="16" s="1"/>
  <c r="X143" i="16"/>
  <c r="W143" i="16"/>
  <c r="V143" i="16"/>
  <c r="U143" i="16"/>
  <c r="T143" i="16"/>
  <c r="S143" i="16"/>
  <c r="R143" i="16"/>
  <c r="O143" i="16"/>
  <c r="K143" i="16"/>
  <c r="CK142" i="16"/>
  <c r="CJ142" i="16"/>
  <c r="CI142" i="16"/>
  <c r="CH142" i="16"/>
  <c r="CG142" i="16"/>
  <c r="CF142" i="16"/>
  <c r="CE142" i="16"/>
  <c r="CD142" i="16"/>
  <c r="CC142" i="16"/>
  <c r="CB142" i="16"/>
  <c r="CA142" i="16"/>
  <c r="BZ142" i="16"/>
  <c r="BY142" i="16"/>
  <c r="BX142" i="16"/>
  <c r="BW142" i="16"/>
  <c r="BV142" i="16"/>
  <c r="BU142" i="16"/>
  <c r="BT142" i="16"/>
  <c r="BS142" i="16"/>
  <c r="BR142" i="16" a="1"/>
  <c r="BR142" i="16" s="1"/>
  <c r="BQ142" i="16" a="1"/>
  <c r="BQ142" i="16" s="1"/>
  <c r="BP142" i="16"/>
  <c r="BO142" i="16" a="1"/>
  <c r="BO142" i="16" s="1"/>
  <c r="BN142" i="16"/>
  <c r="BM142" i="16" a="1"/>
  <c r="BM142" i="16" s="1"/>
  <c r="BL142" i="16"/>
  <c r="BK142" i="16" a="1"/>
  <c r="BK142" i="16" s="1"/>
  <c r="BJ142" i="16"/>
  <c r="BI142" i="16" a="1"/>
  <c r="BI142" i="16" s="1"/>
  <c r="BH142" i="16"/>
  <c r="BG142" i="16" a="1"/>
  <c r="BG142" i="16" s="1"/>
  <c r="BF142" i="16"/>
  <c r="BE142" i="16" a="1"/>
  <c r="BE142" i="16" s="1"/>
  <c r="BD142" i="16" a="1"/>
  <c r="BD142" i="16" s="1"/>
  <c r="BC142" i="16"/>
  <c r="BB142" i="16"/>
  <c r="BA142" i="16" a="1"/>
  <c r="BA142" i="16" s="1"/>
  <c r="AZ142" i="16" a="1"/>
  <c r="AZ142" i="16" s="1"/>
  <c r="AY142" i="16" a="1"/>
  <c r="AY142" i="16" s="1"/>
  <c r="AX142" i="16" a="1"/>
  <c r="AX142" i="16" s="1"/>
  <c r="AW142" i="16"/>
  <c r="AV142" i="16" a="1"/>
  <c r="AV142" i="16" s="1"/>
  <c r="AU142" i="16" a="1"/>
  <c r="AU142" i="16" s="1"/>
  <c r="AT142" i="16"/>
  <c r="AS142" i="16" a="1"/>
  <c r="AS142" i="16" s="1"/>
  <c r="AR142" i="16"/>
  <c r="AQ142" i="16" a="1"/>
  <c r="AQ142" i="16" s="1"/>
  <c r="AP142" i="16" a="1"/>
  <c r="AP142" i="16" s="1"/>
  <c r="AO142" i="16" a="1"/>
  <c r="AO142" i="16" s="1"/>
  <c r="AN142" i="16"/>
  <c r="AM142" i="16" a="1"/>
  <c r="AM142" i="16" s="1"/>
  <c r="AL142" i="16"/>
  <c r="AK142" i="16" a="1"/>
  <c r="AK142" i="16" s="1"/>
  <c r="AJ142" i="16"/>
  <c r="AI142" i="16"/>
  <c r="AH142" i="16" a="1"/>
  <c r="AH142" i="16" s="1"/>
  <c r="AG142" i="16" a="1"/>
  <c r="AG142" i="16" s="1"/>
  <c r="AF142" i="16" a="1"/>
  <c r="AF142" i="16" s="1"/>
  <c r="AE142" i="16" a="1"/>
  <c r="AE142" i="16" s="1"/>
  <c r="Y142" i="16"/>
  <c r="Z142" i="16" s="1"/>
  <c r="AA142" i="16" s="1"/>
  <c r="AB142" i="16" s="1"/>
  <c r="AC142" i="16" s="1"/>
  <c r="AD142" i="16" s="1"/>
  <c r="X142" i="16"/>
  <c r="W142" i="16"/>
  <c r="V142" i="16"/>
  <c r="U142" i="16"/>
  <c r="T142" i="16"/>
  <c r="S142" i="16"/>
  <c r="R142" i="16"/>
  <c r="O142" i="16"/>
  <c r="K142" i="16"/>
  <c r="C142" i="16"/>
  <c r="CK141" i="16"/>
  <c r="CJ141" i="16"/>
  <c r="CI141" i="16"/>
  <c r="CH141" i="16"/>
  <c r="CG141" i="16"/>
  <c r="CF141" i="16"/>
  <c r="CE141" i="16"/>
  <c r="CD141" i="16"/>
  <c r="CC141" i="16"/>
  <c r="CB141" i="16"/>
  <c r="CA141" i="16"/>
  <c r="BZ141" i="16"/>
  <c r="BY141" i="16"/>
  <c r="BX141" i="16"/>
  <c r="BW141" i="16"/>
  <c r="BV141" i="16"/>
  <c r="BU141" i="16"/>
  <c r="BT141" i="16"/>
  <c r="BS141" i="16"/>
  <c r="BR141" i="16" a="1"/>
  <c r="BR141" i="16" s="1"/>
  <c r="BQ141" i="16" a="1"/>
  <c r="BQ141" i="16" s="1"/>
  <c r="BP141" i="16"/>
  <c r="BO141" i="16" a="1"/>
  <c r="BO141" i="16" s="1"/>
  <c r="BN141" i="16"/>
  <c r="BM141" i="16" a="1"/>
  <c r="BM141" i="16" s="1"/>
  <c r="BL141" i="16"/>
  <c r="BK141" i="16" a="1"/>
  <c r="BK141" i="16" s="1"/>
  <c r="BJ141" i="16"/>
  <c r="BI141" i="16" a="1"/>
  <c r="BI141" i="16" s="1"/>
  <c r="BH141" i="16"/>
  <c r="BG141" i="16" a="1"/>
  <c r="BG141" i="16" s="1"/>
  <c r="BF141" i="16"/>
  <c r="BE141" i="16" a="1"/>
  <c r="BE141" i="16" s="1"/>
  <c r="BD141" i="16" a="1"/>
  <c r="BD141" i="16" s="1"/>
  <c r="BC141" i="16"/>
  <c r="BB141" i="16"/>
  <c r="BA141" i="16" a="1"/>
  <c r="BA141" i="16" s="1"/>
  <c r="AZ141" i="16" a="1"/>
  <c r="AZ141" i="16" s="1"/>
  <c r="AY141" i="16" a="1"/>
  <c r="AY141" i="16" s="1"/>
  <c r="AX141" i="16" a="1"/>
  <c r="AX141" i="16" s="1"/>
  <c r="AW141" i="16"/>
  <c r="AV141" i="16" a="1"/>
  <c r="AV141" i="16" s="1"/>
  <c r="AU141" i="16" a="1"/>
  <c r="AU141" i="16" s="1"/>
  <c r="AT141" i="16"/>
  <c r="AS141" i="16" a="1"/>
  <c r="AS141" i="16" s="1"/>
  <c r="AR141" i="16"/>
  <c r="AQ141" i="16" a="1"/>
  <c r="AQ141" i="16" s="1"/>
  <c r="AP141" i="16" a="1"/>
  <c r="AP141" i="16" s="1"/>
  <c r="AO141" i="16" a="1"/>
  <c r="AO141" i="16" s="1"/>
  <c r="AN141" i="16"/>
  <c r="AM141" i="16" a="1"/>
  <c r="AM141" i="16" s="1"/>
  <c r="AL141" i="16"/>
  <c r="AK141" i="16" a="1"/>
  <c r="AK141" i="16" s="1"/>
  <c r="AJ141" i="16"/>
  <c r="AI141" i="16"/>
  <c r="AH141" i="16" a="1"/>
  <c r="AH141" i="16" s="1"/>
  <c r="AG141" i="16" a="1"/>
  <c r="AG141" i="16" s="1"/>
  <c r="AF141" i="16" a="1"/>
  <c r="AF141" i="16" s="1"/>
  <c r="AE141" i="16" a="1"/>
  <c r="AE141" i="16" s="1"/>
  <c r="Y141" i="16"/>
  <c r="Z141" i="16" s="1"/>
  <c r="AA141" i="16" s="1"/>
  <c r="AB141" i="16" s="1"/>
  <c r="AC141" i="16" s="1"/>
  <c r="AD141" i="16" s="1"/>
  <c r="X141" i="16"/>
  <c r="W141" i="16"/>
  <c r="V141" i="16"/>
  <c r="U141" i="16"/>
  <c r="T141" i="16"/>
  <c r="S141" i="16"/>
  <c r="R141" i="16"/>
  <c r="O141" i="16"/>
  <c r="K141" i="16"/>
  <c r="CK140" i="16"/>
  <c r="CJ140" i="16"/>
  <c r="CI140" i="16"/>
  <c r="CH140" i="16"/>
  <c r="CG140" i="16"/>
  <c r="CF140" i="16"/>
  <c r="CE140" i="16"/>
  <c r="CD140" i="16"/>
  <c r="CC140" i="16"/>
  <c r="CB140" i="16"/>
  <c r="CA140" i="16"/>
  <c r="BZ140" i="16"/>
  <c r="BY140" i="16"/>
  <c r="BX140" i="16"/>
  <c r="BW140" i="16"/>
  <c r="BV140" i="16"/>
  <c r="BU140" i="16"/>
  <c r="BT140" i="16"/>
  <c r="BS140" i="16"/>
  <c r="BR140" i="16" a="1"/>
  <c r="BR140" i="16" s="1"/>
  <c r="BQ140" i="16" a="1"/>
  <c r="BQ140" i="16" s="1"/>
  <c r="BP140" i="16"/>
  <c r="BO140" i="16" a="1"/>
  <c r="BO140" i="16" s="1"/>
  <c r="BN140" i="16"/>
  <c r="BM140" i="16" a="1"/>
  <c r="BM140" i="16" s="1"/>
  <c r="BL140" i="16"/>
  <c r="BK140" i="16" a="1"/>
  <c r="BK140" i="16" s="1"/>
  <c r="BJ140" i="16"/>
  <c r="BI140" i="16" a="1"/>
  <c r="BI140" i="16" s="1"/>
  <c r="BH140" i="16"/>
  <c r="BG140" i="16" a="1"/>
  <c r="BG140" i="16" s="1"/>
  <c r="BF140" i="16"/>
  <c r="BE140" i="16" a="1"/>
  <c r="BE140" i="16" s="1"/>
  <c r="BD140" i="16" a="1"/>
  <c r="BD140" i="16" s="1"/>
  <c r="BC140" i="16"/>
  <c r="BB140" i="16"/>
  <c r="BA140" i="16" a="1"/>
  <c r="BA140" i="16" s="1"/>
  <c r="AZ140" i="16" a="1"/>
  <c r="AZ140" i="16" s="1"/>
  <c r="AY140" i="16" a="1"/>
  <c r="AY140" i="16" s="1"/>
  <c r="AX140" i="16" a="1"/>
  <c r="AX140" i="16" s="1"/>
  <c r="AW140" i="16"/>
  <c r="AV140" i="16" a="1"/>
  <c r="AV140" i="16" s="1"/>
  <c r="AU140" i="16" a="1"/>
  <c r="AU140" i="16" s="1"/>
  <c r="AT140" i="16"/>
  <c r="AS140" i="16" a="1"/>
  <c r="AS140" i="16" s="1"/>
  <c r="AR140" i="16"/>
  <c r="AQ140" i="16" a="1"/>
  <c r="AQ140" i="16" s="1"/>
  <c r="AP140" i="16" a="1"/>
  <c r="AP140" i="16" s="1"/>
  <c r="AO140" i="16" a="1"/>
  <c r="AO140" i="16" s="1"/>
  <c r="AN140" i="16"/>
  <c r="AM140" i="16" a="1"/>
  <c r="AM140" i="16" s="1"/>
  <c r="AL140" i="16"/>
  <c r="AK140" i="16" a="1"/>
  <c r="AK140" i="16" s="1"/>
  <c r="AJ140" i="16"/>
  <c r="AI140" i="16"/>
  <c r="AH140" i="16" a="1"/>
  <c r="AH140" i="16" s="1"/>
  <c r="AG140" i="16" a="1"/>
  <c r="AG140" i="16" s="1"/>
  <c r="AF140" i="16" a="1"/>
  <c r="AF140" i="16" s="1"/>
  <c r="AE140" i="16" a="1"/>
  <c r="AE140" i="16" s="1"/>
  <c r="Y140" i="16"/>
  <c r="Z140" i="16" s="1"/>
  <c r="AA140" i="16" s="1"/>
  <c r="AB140" i="16" s="1"/>
  <c r="AC140" i="16" s="1"/>
  <c r="AD140" i="16" s="1"/>
  <c r="X140" i="16"/>
  <c r="W140" i="16"/>
  <c r="V140" i="16"/>
  <c r="U140" i="16"/>
  <c r="T140" i="16"/>
  <c r="S140" i="16"/>
  <c r="R140" i="16"/>
  <c r="O140" i="16"/>
  <c r="K140" i="16"/>
  <c r="CK139" i="16"/>
  <c r="CJ139" i="16"/>
  <c r="CI139" i="16"/>
  <c r="CH139" i="16"/>
  <c r="CG139" i="16"/>
  <c r="CF139" i="16"/>
  <c r="CE139" i="16"/>
  <c r="CD139" i="16"/>
  <c r="CC139" i="16"/>
  <c r="CB139" i="16"/>
  <c r="CA139" i="16"/>
  <c r="BZ139" i="16"/>
  <c r="BY139" i="16"/>
  <c r="BX139" i="16"/>
  <c r="BW139" i="16"/>
  <c r="BV139" i="16"/>
  <c r="BU139" i="16"/>
  <c r="BT139" i="16"/>
  <c r="BS139" i="16"/>
  <c r="BR139" i="16" a="1"/>
  <c r="BR139" i="16" s="1"/>
  <c r="BQ139" i="16" a="1"/>
  <c r="BQ139" i="16" s="1"/>
  <c r="BP139" i="16"/>
  <c r="BO139" i="16" a="1"/>
  <c r="BO139" i="16" s="1"/>
  <c r="BN139" i="16"/>
  <c r="BM139" i="16" a="1"/>
  <c r="BM139" i="16" s="1"/>
  <c r="BL139" i="16"/>
  <c r="BK139" i="16" a="1"/>
  <c r="BK139" i="16" s="1"/>
  <c r="BJ139" i="16"/>
  <c r="BI139" i="16" a="1"/>
  <c r="BI139" i="16" s="1"/>
  <c r="BH139" i="16"/>
  <c r="BG139" i="16" a="1"/>
  <c r="BG139" i="16" s="1"/>
  <c r="BF139" i="16"/>
  <c r="BE139" i="16" a="1"/>
  <c r="BE139" i="16" s="1"/>
  <c r="BD139" i="16" a="1"/>
  <c r="BD139" i="16" s="1"/>
  <c r="BC139" i="16"/>
  <c r="BB139" i="16"/>
  <c r="BA139" i="16" a="1"/>
  <c r="BA139" i="16" s="1"/>
  <c r="AZ139" i="16" a="1"/>
  <c r="AZ139" i="16" s="1"/>
  <c r="AY139" i="16" a="1"/>
  <c r="AY139" i="16" s="1"/>
  <c r="AX139" i="16" a="1"/>
  <c r="AX139" i="16" s="1"/>
  <c r="AW139" i="16"/>
  <c r="AV139" i="16" a="1"/>
  <c r="AV139" i="16" s="1"/>
  <c r="AU139" i="16" a="1"/>
  <c r="AU139" i="16" s="1"/>
  <c r="AT139" i="16"/>
  <c r="AS139" i="16" a="1"/>
  <c r="AS139" i="16" s="1"/>
  <c r="AR139" i="16"/>
  <c r="AQ139" i="16" a="1"/>
  <c r="AQ139" i="16" s="1"/>
  <c r="AP139" i="16" a="1"/>
  <c r="AP139" i="16" s="1"/>
  <c r="AO139" i="16" a="1"/>
  <c r="AO139" i="16" s="1"/>
  <c r="AN139" i="16"/>
  <c r="AM139" i="16" a="1"/>
  <c r="AM139" i="16" s="1"/>
  <c r="AL139" i="16"/>
  <c r="AK139" i="16" a="1"/>
  <c r="AK139" i="16" s="1"/>
  <c r="AJ139" i="16"/>
  <c r="AI139" i="16"/>
  <c r="AH139" i="16" a="1"/>
  <c r="AH139" i="16" s="1"/>
  <c r="AG139" i="16" a="1"/>
  <c r="AG139" i="16" s="1"/>
  <c r="AF139" i="16" a="1"/>
  <c r="AF139" i="16" s="1"/>
  <c r="AE139" i="16" a="1"/>
  <c r="AE139" i="16" s="1"/>
  <c r="Y139" i="16"/>
  <c r="Z139" i="16" s="1"/>
  <c r="AA139" i="16" s="1"/>
  <c r="AB139" i="16" s="1"/>
  <c r="AC139" i="16" s="1"/>
  <c r="AD139" i="16" s="1"/>
  <c r="X139" i="16"/>
  <c r="W139" i="16"/>
  <c r="V139" i="16"/>
  <c r="U139" i="16"/>
  <c r="T139" i="16"/>
  <c r="S139" i="16"/>
  <c r="R139" i="16"/>
  <c r="O139" i="16"/>
  <c r="K139" i="16"/>
  <c r="CK138" i="16"/>
  <c r="CJ138" i="16"/>
  <c r="CI138" i="16"/>
  <c r="CH138" i="16"/>
  <c r="CG138" i="16"/>
  <c r="CF138" i="16"/>
  <c r="CE138" i="16"/>
  <c r="CD138" i="16"/>
  <c r="CC138" i="16"/>
  <c r="CB138" i="16"/>
  <c r="CA138" i="16"/>
  <c r="BZ138" i="16"/>
  <c r="BY138" i="16"/>
  <c r="BX138" i="16"/>
  <c r="BW138" i="16"/>
  <c r="BV138" i="16"/>
  <c r="BU138" i="16"/>
  <c r="BT138" i="16"/>
  <c r="BS138" i="16"/>
  <c r="BR138" i="16" a="1"/>
  <c r="BR138" i="16" s="1"/>
  <c r="BQ138" i="16" a="1"/>
  <c r="BQ138" i="16" s="1"/>
  <c r="BP138" i="16"/>
  <c r="BO138" i="16" a="1"/>
  <c r="BO138" i="16" s="1"/>
  <c r="BN138" i="16"/>
  <c r="BM138" i="16" a="1"/>
  <c r="BM138" i="16" s="1"/>
  <c r="BL138" i="16"/>
  <c r="BK138" i="16" a="1"/>
  <c r="BK138" i="16" s="1"/>
  <c r="BJ138" i="16"/>
  <c r="BI138" i="16" a="1"/>
  <c r="BI138" i="16" s="1"/>
  <c r="BH138" i="16"/>
  <c r="BG138" i="16" a="1"/>
  <c r="BG138" i="16" s="1"/>
  <c r="BF138" i="16"/>
  <c r="BE138" i="16" a="1"/>
  <c r="BE138" i="16" s="1"/>
  <c r="BD138" i="16" a="1"/>
  <c r="BD138" i="16" s="1"/>
  <c r="BC138" i="16"/>
  <c r="BB138" i="16"/>
  <c r="BA138" i="16" a="1"/>
  <c r="BA138" i="16" s="1"/>
  <c r="AZ138" i="16" a="1"/>
  <c r="AZ138" i="16" s="1"/>
  <c r="AY138" i="16" a="1"/>
  <c r="AY138" i="16" s="1"/>
  <c r="AX138" i="16" a="1"/>
  <c r="AX138" i="16" s="1"/>
  <c r="AW138" i="16"/>
  <c r="AV138" i="16" a="1"/>
  <c r="AV138" i="16" s="1"/>
  <c r="AU138" i="16" a="1"/>
  <c r="AU138" i="16" s="1"/>
  <c r="AT138" i="16"/>
  <c r="AS138" i="16" a="1"/>
  <c r="AS138" i="16" s="1"/>
  <c r="AR138" i="16"/>
  <c r="AQ138" i="16" a="1"/>
  <c r="AQ138" i="16" s="1"/>
  <c r="AP138" i="16" a="1"/>
  <c r="AP138" i="16" s="1"/>
  <c r="AO138" i="16" a="1"/>
  <c r="AO138" i="16" s="1"/>
  <c r="AN138" i="16"/>
  <c r="AM138" i="16" a="1"/>
  <c r="AM138" i="16" s="1"/>
  <c r="AL138" i="16"/>
  <c r="AK138" i="16" a="1"/>
  <c r="AK138" i="16" s="1"/>
  <c r="AJ138" i="16"/>
  <c r="AI138" i="16"/>
  <c r="AH138" i="16" a="1"/>
  <c r="AH138" i="16" s="1"/>
  <c r="AG138" i="16" a="1"/>
  <c r="AG138" i="16" s="1"/>
  <c r="AF138" i="16" a="1"/>
  <c r="AF138" i="16" s="1"/>
  <c r="AE138" i="16" a="1"/>
  <c r="AE138" i="16" s="1"/>
  <c r="Y138" i="16"/>
  <c r="Z138" i="16" s="1"/>
  <c r="AA138" i="16" s="1"/>
  <c r="AB138" i="16" s="1"/>
  <c r="AC138" i="16" s="1"/>
  <c r="AD138" i="16" s="1"/>
  <c r="X138" i="16"/>
  <c r="W138" i="16"/>
  <c r="V138" i="16"/>
  <c r="U138" i="16"/>
  <c r="T138" i="16"/>
  <c r="S138" i="16"/>
  <c r="R138" i="16"/>
  <c r="O138" i="16"/>
  <c r="K138" i="16"/>
  <c r="CK137" i="16"/>
  <c r="CJ137" i="16"/>
  <c r="CI137" i="16"/>
  <c r="CH137" i="16"/>
  <c r="CG137" i="16"/>
  <c r="CF137" i="16"/>
  <c r="CE137" i="16"/>
  <c r="CD137" i="16"/>
  <c r="CC137" i="16"/>
  <c r="CB137" i="16"/>
  <c r="CA137" i="16"/>
  <c r="BZ137" i="16"/>
  <c r="BY137" i="16"/>
  <c r="BX137" i="16"/>
  <c r="BW137" i="16"/>
  <c r="BV137" i="16"/>
  <c r="BU137" i="16"/>
  <c r="BT137" i="16"/>
  <c r="BS137" i="16"/>
  <c r="BR137" i="16" a="1"/>
  <c r="BR137" i="16" s="1"/>
  <c r="BQ137" i="16" a="1"/>
  <c r="BQ137" i="16" s="1"/>
  <c r="BP137" i="16"/>
  <c r="BO137" i="16" a="1"/>
  <c r="BO137" i="16" s="1"/>
  <c r="BN137" i="16"/>
  <c r="BM137" i="16" a="1"/>
  <c r="BM137" i="16" s="1"/>
  <c r="BL137" i="16"/>
  <c r="BK137" i="16" a="1"/>
  <c r="BK137" i="16" s="1"/>
  <c r="BJ137" i="16"/>
  <c r="BI137" i="16" a="1"/>
  <c r="BI137" i="16" s="1"/>
  <c r="BH137" i="16"/>
  <c r="BG137" i="16" a="1"/>
  <c r="BG137" i="16" s="1"/>
  <c r="BF137" i="16"/>
  <c r="BE137" i="16" a="1"/>
  <c r="BE137" i="16" s="1"/>
  <c r="BD137" i="16" a="1"/>
  <c r="BD137" i="16" s="1"/>
  <c r="BC137" i="16"/>
  <c r="BB137" i="16"/>
  <c r="BA137" i="16" a="1"/>
  <c r="BA137" i="16" s="1"/>
  <c r="AZ137" i="16" a="1"/>
  <c r="AZ137" i="16" s="1"/>
  <c r="AY137" i="16" a="1"/>
  <c r="AY137" i="16" s="1"/>
  <c r="AX137" i="16" a="1"/>
  <c r="AX137" i="16" s="1"/>
  <c r="AW137" i="16"/>
  <c r="AV137" i="16" a="1"/>
  <c r="AV137" i="16" s="1"/>
  <c r="AU137" i="16" a="1"/>
  <c r="AU137" i="16" s="1"/>
  <c r="AT137" i="16"/>
  <c r="AS137" i="16" a="1"/>
  <c r="AS137" i="16" s="1"/>
  <c r="AR137" i="16"/>
  <c r="AQ137" i="16" a="1"/>
  <c r="AQ137" i="16" s="1"/>
  <c r="AP137" i="16" a="1"/>
  <c r="AP137" i="16" s="1"/>
  <c r="AO137" i="16" a="1"/>
  <c r="AO137" i="16" s="1"/>
  <c r="AN137" i="16"/>
  <c r="AM137" i="16" a="1"/>
  <c r="AM137" i="16" s="1"/>
  <c r="AL137" i="16"/>
  <c r="AK137" i="16" a="1"/>
  <c r="AK137" i="16" s="1"/>
  <c r="AJ137" i="16"/>
  <c r="AI137" i="16"/>
  <c r="AH137" i="16" a="1"/>
  <c r="AH137" i="16" s="1"/>
  <c r="AG137" i="16" a="1"/>
  <c r="AG137" i="16" s="1"/>
  <c r="AF137" i="16" a="1"/>
  <c r="AF137" i="16" s="1"/>
  <c r="AE137" i="16" a="1"/>
  <c r="AE137" i="16" s="1"/>
  <c r="Y137" i="16"/>
  <c r="Z137" i="16" s="1"/>
  <c r="AA137" i="16" s="1"/>
  <c r="AB137" i="16" s="1"/>
  <c r="AC137" i="16" s="1"/>
  <c r="AD137" i="16" s="1"/>
  <c r="X137" i="16"/>
  <c r="W137" i="16"/>
  <c r="V137" i="16"/>
  <c r="U137" i="16"/>
  <c r="T137" i="16"/>
  <c r="S137" i="16"/>
  <c r="R137" i="16"/>
  <c r="O137" i="16"/>
  <c r="K137" i="16"/>
  <c r="CK136" i="16"/>
  <c r="CJ136" i="16"/>
  <c r="CI136" i="16"/>
  <c r="CH136" i="16"/>
  <c r="CG136" i="16"/>
  <c r="CF136" i="16"/>
  <c r="CE136" i="16"/>
  <c r="CD136" i="16"/>
  <c r="CC136" i="16"/>
  <c r="CB136" i="16"/>
  <c r="CA136" i="16"/>
  <c r="BZ136" i="16"/>
  <c r="BY136" i="16"/>
  <c r="BX136" i="16"/>
  <c r="BW136" i="16"/>
  <c r="BV136" i="16"/>
  <c r="BU136" i="16"/>
  <c r="BT136" i="16"/>
  <c r="BS136" i="16"/>
  <c r="BR136" i="16" a="1"/>
  <c r="BR136" i="16" s="1"/>
  <c r="BQ136" i="16" a="1"/>
  <c r="BQ136" i="16" s="1"/>
  <c r="BP136" i="16"/>
  <c r="BO136" i="16" a="1"/>
  <c r="BO136" i="16" s="1"/>
  <c r="BN136" i="16"/>
  <c r="BM136" i="16" a="1"/>
  <c r="BM136" i="16" s="1"/>
  <c r="BL136" i="16"/>
  <c r="BK136" i="16" a="1"/>
  <c r="BK136" i="16" s="1"/>
  <c r="BJ136" i="16"/>
  <c r="BI136" i="16" a="1"/>
  <c r="BI136" i="16" s="1"/>
  <c r="BH136" i="16"/>
  <c r="BG136" i="16" a="1"/>
  <c r="BG136" i="16" s="1"/>
  <c r="BF136" i="16"/>
  <c r="BE136" i="16" a="1"/>
  <c r="BE136" i="16" s="1"/>
  <c r="BD136" i="16" a="1"/>
  <c r="BD136" i="16" s="1"/>
  <c r="BC136" i="16"/>
  <c r="BB136" i="16"/>
  <c r="BA136" i="16" a="1"/>
  <c r="BA136" i="16" s="1"/>
  <c r="AZ136" i="16" a="1"/>
  <c r="AZ136" i="16" s="1"/>
  <c r="AY136" i="16" a="1"/>
  <c r="AY136" i="16" s="1"/>
  <c r="AX136" i="16" a="1"/>
  <c r="AX136" i="16" s="1"/>
  <c r="AW136" i="16"/>
  <c r="AV136" i="16" a="1"/>
  <c r="AV136" i="16" s="1"/>
  <c r="AU136" i="16" a="1"/>
  <c r="AU136" i="16" s="1"/>
  <c r="AT136" i="16"/>
  <c r="AS136" i="16" a="1"/>
  <c r="AS136" i="16" s="1"/>
  <c r="AR136" i="16"/>
  <c r="AQ136" i="16" a="1"/>
  <c r="AQ136" i="16" s="1"/>
  <c r="AP136" i="16" a="1"/>
  <c r="AP136" i="16" s="1"/>
  <c r="AO136" i="16" a="1"/>
  <c r="AO136" i="16" s="1"/>
  <c r="AN136" i="16"/>
  <c r="AM136" i="16" a="1"/>
  <c r="AM136" i="16" s="1"/>
  <c r="AL136" i="16"/>
  <c r="AK136" i="16" a="1"/>
  <c r="AK136" i="16" s="1"/>
  <c r="AJ136" i="16"/>
  <c r="AI136" i="16"/>
  <c r="AH136" i="16" a="1"/>
  <c r="AH136" i="16" s="1"/>
  <c r="AG136" i="16" a="1"/>
  <c r="AG136" i="16" s="1"/>
  <c r="AF136" i="16" a="1"/>
  <c r="AF136" i="16" s="1"/>
  <c r="AE136" i="16" a="1"/>
  <c r="AE136" i="16" s="1"/>
  <c r="Y136" i="16"/>
  <c r="Z136" i="16" s="1"/>
  <c r="AA136" i="16" s="1"/>
  <c r="AB136" i="16" s="1"/>
  <c r="AC136" i="16" s="1"/>
  <c r="AD136" i="16" s="1"/>
  <c r="X136" i="16"/>
  <c r="W136" i="16"/>
  <c r="V136" i="16"/>
  <c r="U136" i="16"/>
  <c r="T136" i="16"/>
  <c r="S136" i="16"/>
  <c r="R136" i="16"/>
  <c r="O136" i="16"/>
  <c r="K136" i="16"/>
  <c r="CK135" i="16"/>
  <c r="CJ135" i="16"/>
  <c r="CI135" i="16"/>
  <c r="CH135" i="16"/>
  <c r="CG135" i="16"/>
  <c r="CF135" i="16"/>
  <c r="CE135" i="16"/>
  <c r="CD135" i="16"/>
  <c r="CC135" i="16"/>
  <c r="CB135" i="16"/>
  <c r="CA135" i="16"/>
  <c r="BZ135" i="16"/>
  <c r="BY135" i="16"/>
  <c r="BX135" i="16"/>
  <c r="BW135" i="16"/>
  <c r="BV135" i="16"/>
  <c r="BU135" i="16"/>
  <c r="BT135" i="16"/>
  <c r="BS135" i="16"/>
  <c r="BR135" i="16" a="1"/>
  <c r="BR135" i="16" s="1"/>
  <c r="BQ135" i="16" a="1"/>
  <c r="BQ135" i="16" s="1"/>
  <c r="BP135" i="16"/>
  <c r="BO135" i="16" a="1"/>
  <c r="BO135" i="16" s="1"/>
  <c r="BN135" i="16"/>
  <c r="BM135" i="16" a="1"/>
  <c r="BM135" i="16" s="1"/>
  <c r="BL135" i="16"/>
  <c r="BK135" i="16" a="1"/>
  <c r="BK135" i="16" s="1"/>
  <c r="BJ135" i="16"/>
  <c r="BI135" i="16" a="1"/>
  <c r="BI135" i="16" s="1"/>
  <c r="BH135" i="16"/>
  <c r="BG135" i="16" a="1"/>
  <c r="BG135" i="16" s="1"/>
  <c r="BF135" i="16"/>
  <c r="BE135" i="16" a="1"/>
  <c r="BE135" i="16" s="1"/>
  <c r="BD135" i="16" a="1"/>
  <c r="BD135" i="16" s="1"/>
  <c r="BC135" i="16"/>
  <c r="BB135" i="16"/>
  <c r="BA135" i="16" a="1"/>
  <c r="BA135" i="16" s="1"/>
  <c r="AZ135" i="16" a="1"/>
  <c r="AZ135" i="16" s="1"/>
  <c r="AY135" i="16" a="1"/>
  <c r="AY135" i="16" s="1"/>
  <c r="AX135" i="16" a="1"/>
  <c r="AX135" i="16" s="1"/>
  <c r="AW135" i="16"/>
  <c r="AV135" i="16" a="1"/>
  <c r="AV135" i="16" s="1"/>
  <c r="AU135" i="16" a="1"/>
  <c r="AU135" i="16" s="1"/>
  <c r="AT135" i="16"/>
  <c r="AS135" i="16" a="1"/>
  <c r="AS135" i="16" s="1"/>
  <c r="AR135" i="16"/>
  <c r="AQ135" i="16" a="1"/>
  <c r="AQ135" i="16" s="1"/>
  <c r="AP135" i="16" a="1"/>
  <c r="AP135" i="16" s="1"/>
  <c r="AO135" i="16" a="1"/>
  <c r="AO135" i="16" s="1"/>
  <c r="AN135" i="16"/>
  <c r="AM135" i="16" a="1"/>
  <c r="AM135" i="16" s="1"/>
  <c r="AL135" i="16"/>
  <c r="AK135" i="16" a="1"/>
  <c r="AK135" i="16" s="1"/>
  <c r="AJ135" i="16"/>
  <c r="AI135" i="16"/>
  <c r="AH135" i="16" a="1"/>
  <c r="AH135" i="16" s="1"/>
  <c r="AG135" i="16" a="1"/>
  <c r="AG135" i="16" s="1"/>
  <c r="AF135" i="16" a="1"/>
  <c r="AF135" i="16" s="1"/>
  <c r="AE135" i="16" a="1"/>
  <c r="AE135" i="16" s="1"/>
  <c r="Y135" i="16"/>
  <c r="Z135" i="16" s="1"/>
  <c r="AA135" i="16" s="1"/>
  <c r="AB135" i="16" s="1"/>
  <c r="AC135" i="16" s="1"/>
  <c r="AD135" i="16" s="1"/>
  <c r="X135" i="16"/>
  <c r="W135" i="16"/>
  <c r="V135" i="16"/>
  <c r="U135" i="16"/>
  <c r="T135" i="16"/>
  <c r="S135" i="16"/>
  <c r="R135" i="16"/>
  <c r="O135" i="16"/>
  <c r="K135" i="16"/>
  <c r="CK134" i="16"/>
  <c r="CJ134" i="16"/>
  <c r="CI134" i="16"/>
  <c r="CH134" i="16"/>
  <c r="CG134" i="16"/>
  <c r="CF134" i="16"/>
  <c r="CE134" i="16"/>
  <c r="CD134" i="16"/>
  <c r="CC134" i="16"/>
  <c r="CB134" i="16"/>
  <c r="CA134" i="16"/>
  <c r="BZ134" i="16"/>
  <c r="BY134" i="16"/>
  <c r="BX134" i="16"/>
  <c r="BW134" i="16"/>
  <c r="BV134" i="16"/>
  <c r="BU134" i="16"/>
  <c r="BT134" i="16"/>
  <c r="BS134" i="16"/>
  <c r="BR134" i="16" a="1"/>
  <c r="BR134" i="16" s="1"/>
  <c r="BQ134" i="16" a="1"/>
  <c r="BQ134" i="16" s="1"/>
  <c r="BP134" i="16"/>
  <c r="BO134" i="16" a="1"/>
  <c r="BO134" i="16" s="1"/>
  <c r="BN134" i="16"/>
  <c r="BM134" i="16" a="1"/>
  <c r="BM134" i="16" s="1"/>
  <c r="BL134" i="16"/>
  <c r="BK134" i="16" a="1"/>
  <c r="BK134" i="16" s="1"/>
  <c r="BJ134" i="16"/>
  <c r="BI134" i="16" a="1"/>
  <c r="BI134" i="16" s="1"/>
  <c r="BH134" i="16"/>
  <c r="BG134" i="16" a="1"/>
  <c r="BG134" i="16" s="1"/>
  <c r="BF134" i="16"/>
  <c r="BE134" i="16" a="1"/>
  <c r="BE134" i="16" s="1"/>
  <c r="BD134" i="16" a="1"/>
  <c r="BD134" i="16" s="1"/>
  <c r="BC134" i="16"/>
  <c r="BB134" i="16"/>
  <c r="BA134" i="16" a="1"/>
  <c r="BA134" i="16" s="1"/>
  <c r="AZ134" i="16" a="1"/>
  <c r="AZ134" i="16" s="1"/>
  <c r="AY134" i="16" a="1"/>
  <c r="AY134" i="16" s="1"/>
  <c r="AX134" i="16" a="1"/>
  <c r="AX134" i="16" s="1"/>
  <c r="AW134" i="16"/>
  <c r="AV134" i="16" a="1"/>
  <c r="AV134" i="16" s="1"/>
  <c r="AU134" i="16" a="1"/>
  <c r="AU134" i="16" s="1"/>
  <c r="AT134" i="16"/>
  <c r="AS134" i="16" a="1"/>
  <c r="AS134" i="16" s="1"/>
  <c r="AR134" i="16"/>
  <c r="AQ134" i="16" a="1"/>
  <c r="AQ134" i="16" s="1"/>
  <c r="AP134" i="16" a="1"/>
  <c r="AP134" i="16" s="1"/>
  <c r="AO134" i="16" a="1"/>
  <c r="AO134" i="16" s="1"/>
  <c r="AN134" i="16"/>
  <c r="AM134" i="16" a="1"/>
  <c r="AM134" i="16" s="1"/>
  <c r="AL134" i="16"/>
  <c r="AK134" i="16" a="1"/>
  <c r="AK134" i="16" s="1"/>
  <c r="AJ134" i="16"/>
  <c r="AI134" i="16"/>
  <c r="AH134" i="16" a="1"/>
  <c r="AH134" i="16" s="1"/>
  <c r="AG134" i="16" a="1"/>
  <c r="AG134" i="16" s="1"/>
  <c r="AF134" i="16" a="1"/>
  <c r="AF134" i="16" s="1"/>
  <c r="AE134" i="16" a="1"/>
  <c r="AE134" i="16" s="1"/>
  <c r="Y134" i="16"/>
  <c r="Z134" i="16" s="1"/>
  <c r="AA134" i="16" s="1"/>
  <c r="AB134" i="16" s="1"/>
  <c r="AC134" i="16" s="1"/>
  <c r="AD134" i="16" s="1"/>
  <c r="X134" i="16"/>
  <c r="W134" i="16"/>
  <c r="V134" i="16"/>
  <c r="U134" i="16"/>
  <c r="T134" i="16"/>
  <c r="S134" i="16"/>
  <c r="R134" i="16"/>
  <c r="O134" i="16"/>
  <c r="K134" i="16"/>
  <c r="CK133" i="16"/>
  <c r="CJ133" i="16"/>
  <c r="CI133" i="16"/>
  <c r="CH133" i="16"/>
  <c r="CG133" i="16"/>
  <c r="CF133" i="16"/>
  <c r="CE133" i="16"/>
  <c r="CD133" i="16"/>
  <c r="CC133" i="16"/>
  <c r="CB133" i="16"/>
  <c r="CA133" i="16"/>
  <c r="BZ133" i="16"/>
  <c r="BY133" i="16"/>
  <c r="BX133" i="16"/>
  <c r="BW133" i="16"/>
  <c r="BV133" i="16"/>
  <c r="BU133" i="16"/>
  <c r="BT133" i="16"/>
  <c r="BS133" i="16"/>
  <c r="BR133" i="16" a="1"/>
  <c r="BR133" i="16" s="1"/>
  <c r="BQ133" i="16" a="1"/>
  <c r="BQ133" i="16" s="1"/>
  <c r="BP133" i="16"/>
  <c r="BO133" i="16" a="1"/>
  <c r="BO133" i="16" s="1"/>
  <c r="BN133" i="16"/>
  <c r="BM133" i="16" a="1"/>
  <c r="BM133" i="16" s="1"/>
  <c r="BL133" i="16"/>
  <c r="BK133" i="16" a="1"/>
  <c r="BK133" i="16" s="1"/>
  <c r="BJ133" i="16"/>
  <c r="BI133" i="16" a="1"/>
  <c r="BI133" i="16" s="1"/>
  <c r="BH133" i="16"/>
  <c r="BG133" i="16" a="1"/>
  <c r="BG133" i="16" s="1"/>
  <c r="BF133" i="16"/>
  <c r="BE133" i="16" a="1"/>
  <c r="BE133" i="16" s="1"/>
  <c r="BD133" i="16" a="1"/>
  <c r="BD133" i="16" s="1"/>
  <c r="BC133" i="16"/>
  <c r="BB133" i="16"/>
  <c r="BA133" i="16" a="1"/>
  <c r="BA133" i="16" s="1"/>
  <c r="AZ133" i="16" a="1"/>
  <c r="AZ133" i="16" s="1"/>
  <c r="AY133" i="16" a="1"/>
  <c r="AY133" i="16" s="1"/>
  <c r="AX133" i="16" a="1"/>
  <c r="AX133" i="16" s="1"/>
  <c r="AW133" i="16"/>
  <c r="AV133" i="16" a="1"/>
  <c r="AV133" i="16" s="1"/>
  <c r="AU133" i="16" a="1"/>
  <c r="AU133" i="16" s="1"/>
  <c r="AT133" i="16"/>
  <c r="AS133" i="16" a="1"/>
  <c r="AS133" i="16" s="1"/>
  <c r="AR133" i="16"/>
  <c r="AQ133" i="16" a="1"/>
  <c r="AQ133" i="16" s="1"/>
  <c r="AP133" i="16" a="1"/>
  <c r="AP133" i="16" s="1"/>
  <c r="AO133" i="16" a="1"/>
  <c r="AO133" i="16" s="1"/>
  <c r="AN133" i="16"/>
  <c r="AM133" i="16" a="1"/>
  <c r="AM133" i="16" s="1"/>
  <c r="AL133" i="16"/>
  <c r="AK133" i="16" a="1"/>
  <c r="AK133" i="16" s="1"/>
  <c r="AJ133" i="16"/>
  <c r="AI133" i="16"/>
  <c r="AH133" i="16" a="1"/>
  <c r="AH133" i="16" s="1"/>
  <c r="AG133" i="16" a="1"/>
  <c r="AG133" i="16" s="1"/>
  <c r="AF133" i="16" a="1"/>
  <c r="AF133" i="16" s="1"/>
  <c r="AE133" i="16" a="1"/>
  <c r="AE133" i="16" s="1"/>
  <c r="Y133" i="16"/>
  <c r="Z133" i="16" s="1"/>
  <c r="AA133" i="16" s="1"/>
  <c r="AB133" i="16" s="1"/>
  <c r="AC133" i="16" s="1"/>
  <c r="AD133" i="16" s="1"/>
  <c r="X133" i="16"/>
  <c r="W133" i="16"/>
  <c r="V133" i="16"/>
  <c r="U133" i="16"/>
  <c r="T133" i="16"/>
  <c r="S133" i="16"/>
  <c r="R133" i="16"/>
  <c r="O133" i="16"/>
  <c r="K133" i="16"/>
  <c r="CK132" i="16"/>
  <c r="CJ132" i="16"/>
  <c r="CI132" i="16"/>
  <c r="CH132" i="16"/>
  <c r="CG132" i="16"/>
  <c r="CF132" i="16"/>
  <c r="CE132" i="16"/>
  <c r="CD132" i="16"/>
  <c r="CC132" i="16"/>
  <c r="CB132" i="16"/>
  <c r="CA132" i="16"/>
  <c r="BZ132" i="16"/>
  <c r="BY132" i="16"/>
  <c r="BX132" i="16"/>
  <c r="BW132" i="16"/>
  <c r="BV132" i="16"/>
  <c r="BU132" i="16"/>
  <c r="BT132" i="16"/>
  <c r="BS132" i="16"/>
  <c r="BR132" i="16" a="1"/>
  <c r="BR132" i="16" s="1"/>
  <c r="BQ132" i="16" a="1"/>
  <c r="BQ132" i="16" s="1"/>
  <c r="BP132" i="16"/>
  <c r="BO132" i="16" a="1"/>
  <c r="BO132" i="16" s="1"/>
  <c r="BN132" i="16"/>
  <c r="BM132" i="16" a="1"/>
  <c r="BM132" i="16" s="1"/>
  <c r="BL132" i="16"/>
  <c r="BK132" i="16" a="1"/>
  <c r="BK132" i="16" s="1"/>
  <c r="BJ132" i="16"/>
  <c r="BI132" i="16" a="1"/>
  <c r="BI132" i="16" s="1"/>
  <c r="BH132" i="16"/>
  <c r="BG132" i="16" a="1"/>
  <c r="BG132" i="16" s="1"/>
  <c r="BF132" i="16"/>
  <c r="BE132" i="16" a="1"/>
  <c r="BE132" i="16" s="1"/>
  <c r="BD132" i="16" a="1"/>
  <c r="BD132" i="16" s="1"/>
  <c r="BC132" i="16"/>
  <c r="BB132" i="16"/>
  <c r="BA132" i="16" a="1"/>
  <c r="BA132" i="16" s="1"/>
  <c r="AZ132" i="16" a="1"/>
  <c r="AZ132" i="16" s="1"/>
  <c r="AY132" i="16" a="1"/>
  <c r="AY132" i="16" s="1"/>
  <c r="AX132" i="16" a="1"/>
  <c r="AX132" i="16" s="1"/>
  <c r="AW132" i="16"/>
  <c r="AV132" i="16" a="1"/>
  <c r="AV132" i="16" s="1"/>
  <c r="AU132" i="16" a="1"/>
  <c r="AU132" i="16" s="1"/>
  <c r="AT132" i="16"/>
  <c r="AS132" i="16" a="1"/>
  <c r="AS132" i="16" s="1"/>
  <c r="AR132" i="16"/>
  <c r="AQ132" i="16" a="1"/>
  <c r="AQ132" i="16" s="1"/>
  <c r="AP132" i="16" a="1"/>
  <c r="AP132" i="16" s="1"/>
  <c r="AO132" i="16" a="1"/>
  <c r="AO132" i="16" s="1"/>
  <c r="AN132" i="16"/>
  <c r="AM132" i="16" a="1"/>
  <c r="AM132" i="16" s="1"/>
  <c r="AL132" i="16"/>
  <c r="AK132" i="16" a="1"/>
  <c r="AK132" i="16" s="1"/>
  <c r="AJ132" i="16"/>
  <c r="AI132" i="16"/>
  <c r="AH132" i="16" a="1"/>
  <c r="AH132" i="16" s="1"/>
  <c r="AG132" i="16" a="1"/>
  <c r="AG132" i="16" s="1"/>
  <c r="AF132" i="16" a="1"/>
  <c r="AF132" i="16" s="1"/>
  <c r="AE132" i="16" a="1"/>
  <c r="AE132" i="16" s="1"/>
  <c r="Y132" i="16"/>
  <c r="Z132" i="16" s="1"/>
  <c r="AA132" i="16" s="1"/>
  <c r="AB132" i="16" s="1"/>
  <c r="AC132" i="16" s="1"/>
  <c r="AD132" i="16" s="1"/>
  <c r="X132" i="16"/>
  <c r="W132" i="16"/>
  <c r="V132" i="16"/>
  <c r="U132" i="16"/>
  <c r="T132" i="16"/>
  <c r="S132" i="16"/>
  <c r="R132" i="16"/>
  <c r="O132" i="16"/>
  <c r="K132" i="16"/>
  <c r="CK131" i="16"/>
  <c r="CJ131" i="16"/>
  <c r="CI131" i="16"/>
  <c r="CH131" i="16"/>
  <c r="CG131" i="16"/>
  <c r="CF131" i="16"/>
  <c r="CE131" i="16"/>
  <c r="CD131" i="16"/>
  <c r="CC131" i="16"/>
  <c r="CB131" i="16"/>
  <c r="CA131" i="16"/>
  <c r="BZ131" i="16"/>
  <c r="BY131" i="16"/>
  <c r="BX131" i="16"/>
  <c r="BW131" i="16"/>
  <c r="BV131" i="16"/>
  <c r="BU131" i="16"/>
  <c r="BT131" i="16"/>
  <c r="BS131" i="16"/>
  <c r="BR131" i="16" a="1"/>
  <c r="BR131" i="16" s="1"/>
  <c r="BQ131" i="16" a="1"/>
  <c r="BQ131" i="16" s="1"/>
  <c r="BP131" i="16"/>
  <c r="BO131" i="16" a="1"/>
  <c r="BO131" i="16" s="1"/>
  <c r="BN131" i="16"/>
  <c r="BM131" i="16" a="1"/>
  <c r="BM131" i="16" s="1"/>
  <c r="BL131" i="16"/>
  <c r="BK131" i="16" a="1"/>
  <c r="BK131" i="16" s="1"/>
  <c r="BJ131" i="16"/>
  <c r="BI131" i="16" a="1"/>
  <c r="BI131" i="16" s="1"/>
  <c r="BH131" i="16"/>
  <c r="BG131" i="16" a="1"/>
  <c r="BG131" i="16" s="1"/>
  <c r="BF131" i="16"/>
  <c r="BE131" i="16" a="1"/>
  <c r="BE131" i="16" s="1"/>
  <c r="BD131" i="16" a="1"/>
  <c r="BD131" i="16" s="1"/>
  <c r="BC131" i="16"/>
  <c r="BB131" i="16"/>
  <c r="BA131" i="16" a="1"/>
  <c r="BA131" i="16" s="1"/>
  <c r="AZ131" i="16" a="1"/>
  <c r="AZ131" i="16" s="1"/>
  <c r="AY131" i="16" a="1"/>
  <c r="AY131" i="16" s="1"/>
  <c r="AX131" i="16" a="1"/>
  <c r="AX131" i="16" s="1"/>
  <c r="AW131" i="16"/>
  <c r="AV131" i="16" a="1"/>
  <c r="AV131" i="16" s="1"/>
  <c r="AU131" i="16" a="1"/>
  <c r="AU131" i="16" s="1"/>
  <c r="AT131" i="16"/>
  <c r="AS131" i="16" a="1"/>
  <c r="AS131" i="16" s="1"/>
  <c r="AR131" i="16"/>
  <c r="AQ131" i="16" a="1"/>
  <c r="AQ131" i="16" s="1"/>
  <c r="AP131" i="16" a="1"/>
  <c r="AP131" i="16" s="1"/>
  <c r="AO131" i="16" a="1"/>
  <c r="AO131" i="16" s="1"/>
  <c r="AN131" i="16"/>
  <c r="AM131" i="16" a="1"/>
  <c r="AM131" i="16" s="1"/>
  <c r="AL131" i="16"/>
  <c r="AK131" i="16" a="1"/>
  <c r="AK131" i="16" s="1"/>
  <c r="AJ131" i="16"/>
  <c r="AI131" i="16"/>
  <c r="AH131" i="16" a="1"/>
  <c r="AH131" i="16" s="1"/>
  <c r="AG131" i="16" a="1"/>
  <c r="AG131" i="16" s="1"/>
  <c r="AF131" i="16" a="1"/>
  <c r="AF131" i="16" s="1"/>
  <c r="AE131" i="16" a="1"/>
  <c r="AE131" i="16" s="1"/>
  <c r="Y131" i="16"/>
  <c r="Z131" i="16" s="1"/>
  <c r="AA131" i="16" s="1"/>
  <c r="AB131" i="16" s="1"/>
  <c r="AC131" i="16" s="1"/>
  <c r="AD131" i="16" s="1"/>
  <c r="X131" i="16"/>
  <c r="W131" i="16"/>
  <c r="V131" i="16"/>
  <c r="U131" i="16"/>
  <c r="T131" i="16"/>
  <c r="S131" i="16"/>
  <c r="R131" i="16"/>
  <c r="O131" i="16"/>
  <c r="K131" i="16"/>
  <c r="CK130" i="16"/>
  <c r="CJ130" i="16"/>
  <c r="CI130" i="16"/>
  <c r="CH130" i="16"/>
  <c r="CG130" i="16"/>
  <c r="CF130" i="16"/>
  <c r="CE130" i="16"/>
  <c r="CD130" i="16"/>
  <c r="CC130" i="16"/>
  <c r="CB130" i="16"/>
  <c r="CA130" i="16"/>
  <c r="BZ130" i="16"/>
  <c r="BY130" i="16"/>
  <c r="BX130" i="16"/>
  <c r="BW130" i="16"/>
  <c r="BV130" i="16"/>
  <c r="BU130" i="16"/>
  <c r="BT130" i="16"/>
  <c r="BS130" i="16"/>
  <c r="BR130" i="16" a="1"/>
  <c r="BR130" i="16" s="1"/>
  <c r="BQ130" i="16" a="1"/>
  <c r="BQ130" i="16" s="1"/>
  <c r="BP130" i="16"/>
  <c r="BO130" i="16" a="1"/>
  <c r="BO130" i="16" s="1"/>
  <c r="BN130" i="16"/>
  <c r="BM130" i="16" a="1"/>
  <c r="BM130" i="16" s="1"/>
  <c r="BL130" i="16"/>
  <c r="BK130" i="16" a="1"/>
  <c r="BK130" i="16" s="1"/>
  <c r="BJ130" i="16"/>
  <c r="BI130" i="16" a="1"/>
  <c r="BI130" i="16" s="1"/>
  <c r="BH130" i="16"/>
  <c r="BG130" i="16" a="1"/>
  <c r="BG130" i="16" s="1"/>
  <c r="BF130" i="16"/>
  <c r="BE130" i="16" a="1"/>
  <c r="BE130" i="16" s="1"/>
  <c r="BD130" i="16" a="1"/>
  <c r="BD130" i="16" s="1"/>
  <c r="BC130" i="16"/>
  <c r="BB130" i="16"/>
  <c r="BA130" i="16" a="1"/>
  <c r="BA130" i="16" s="1"/>
  <c r="AZ130" i="16" a="1"/>
  <c r="AZ130" i="16" s="1"/>
  <c r="AY130" i="16" a="1"/>
  <c r="AY130" i="16" s="1"/>
  <c r="AX130" i="16" a="1"/>
  <c r="AX130" i="16" s="1"/>
  <c r="AW130" i="16"/>
  <c r="AV130" i="16" a="1"/>
  <c r="AV130" i="16" s="1"/>
  <c r="AU130" i="16" a="1"/>
  <c r="AU130" i="16" s="1"/>
  <c r="AT130" i="16"/>
  <c r="AS130" i="16" a="1"/>
  <c r="AS130" i="16" s="1"/>
  <c r="AR130" i="16"/>
  <c r="AQ130" i="16" a="1"/>
  <c r="AQ130" i="16" s="1"/>
  <c r="AP130" i="16" a="1"/>
  <c r="AP130" i="16" s="1"/>
  <c r="AO130" i="16" a="1"/>
  <c r="AO130" i="16" s="1"/>
  <c r="AN130" i="16"/>
  <c r="AM130" i="16" a="1"/>
  <c r="AM130" i="16" s="1"/>
  <c r="AL130" i="16"/>
  <c r="AK130" i="16" a="1"/>
  <c r="AK130" i="16" s="1"/>
  <c r="AJ130" i="16"/>
  <c r="AI130" i="16"/>
  <c r="AH130" i="16" a="1"/>
  <c r="AH130" i="16" s="1"/>
  <c r="AG130" i="16" a="1"/>
  <c r="AG130" i="16" s="1"/>
  <c r="AF130" i="16" a="1"/>
  <c r="AF130" i="16" s="1"/>
  <c r="AE130" i="16" a="1"/>
  <c r="AE130" i="16" s="1"/>
  <c r="Y130" i="16"/>
  <c r="Z130" i="16" s="1"/>
  <c r="AA130" i="16" s="1"/>
  <c r="AB130" i="16" s="1"/>
  <c r="AC130" i="16" s="1"/>
  <c r="AD130" i="16" s="1"/>
  <c r="X130" i="16"/>
  <c r="W130" i="16"/>
  <c r="V130" i="16"/>
  <c r="U130" i="16"/>
  <c r="T130" i="16"/>
  <c r="S130" i="16"/>
  <c r="R130" i="16"/>
  <c r="O130" i="16"/>
  <c r="K130" i="16"/>
  <c r="CK129" i="16"/>
  <c r="CJ129" i="16"/>
  <c r="CI129" i="16"/>
  <c r="CH129" i="16"/>
  <c r="CG129" i="16"/>
  <c r="CF129" i="16"/>
  <c r="CE129" i="16"/>
  <c r="CD129" i="16"/>
  <c r="CC129" i="16"/>
  <c r="CB129" i="16"/>
  <c r="CA129" i="16"/>
  <c r="BZ129" i="16"/>
  <c r="BY129" i="16"/>
  <c r="BX129" i="16"/>
  <c r="BW129" i="16"/>
  <c r="BV129" i="16"/>
  <c r="BU129" i="16"/>
  <c r="BT129" i="16"/>
  <c r="BS129" i="16"/>
  <c r="BR129" i="16" a="1"/>
  <c r="BR129" i="16" s="1"/>
  <c r="BQ129" i="16" a="1"/>
  <c r="BQ129" i="16" s="1"/>
  <c r="BP129" i="16"/>
  <c r="BO129" i="16" a="1"/>
  <c r="BO129" i="16" s="1"/>
  <c r="BN129" i="16"/>
  <c r="BM129" i="16" a="1"/>
  <c r="BM129" i="16" s="1"/>
  <c r="BL129" i="16"/>
  <c r="BK129" i="16" a="1"/>
  <c r="BK129" i="16" s="1"/>
  <c r="BJ129" i="16"/>
  <c r="BI129" i="16" a="1"/>
  <c r="BI129" i="16" s="1"/>
  <c r="BH129" i="16"/>
  <c r="BG129" i="16" a="1"/>
  <c r="BG129" i="16" s="1"/>
  <c r="BF129" i="16"/>
  <c r="BE129" i="16" a="1"/>
  <c r="BE129" i="16" s="1"/>
  <c r="BD129" i="16" a="1"/>
  <c r="BD129" i="16" s="1"/>
  <c r="BC129" i="16"/>
  <c r="BB129" i="16"/>
  <c r="BA129" i="16" a="1"/>
  <c r="BA129" i="16" s="1"/>
  <c r="AZ129" i="16" a="1"/>
  <c r="AZ129" i="16" s="1"/>
  <c r="AY129" i="16" a="1"/>
  <c r="AY129" i="16" s="1"/>
  <c r="AX129" i="16" a="1"/>
  <c r="AX129" i="16" s="1"/>
  <c r="AW129" i="16"/>
  <c r="AV129" i="16" a="1"/>
  <c r="AV129" i="16" s="1"/>
  <c r="AU129" i="16" a="1"/>
  <c r="AU129" i="16" s="1"/>
  <c r="AT129" i="16"/>
  <c r="AS129" i="16" a="1"/>
  <c r="AS129" i="16" s="1"/>
  <c r="AR129" i="16"/>
  <c r="AQ129" i="16" a="1"/>
  <c r="AQ129" i="16" s="1"/>
  <c r="AP129" i="16" a="1"/>
  <c r="AP129" i="16" s="1"/>
  <c r="AO129" i="16" a="1"/>
  <c r="AO129" i="16" s="1"/>
  <c r="AN129" i="16"/>
  <c r="AM129" i="16" a="1"/>
  <c r="AM129" i="16" s="1"/>
  <c r="AL129" i="16"/>
  <c r="AK129" i="16" a="1"/>
  <c r="AK129" i="16" s="1"/>
  <c r="AJ129" i="16"/>
  <c r="AI129" i="16"/>
  <c r="AH129" i="16" a="1"/>
  <c r="AH129" i="16" s="1"/>
  <c r="AG129" i="16" a="1"/>
  <c r="AG129" i="16" s="1"/>
  <c r="AF129" i="16" a="1"/>
  <c r="AF129" i="16" s="1"/>
  <c r="AE129" i="16" a="1"/>
  <c r="AE129" i="16" s="1"/>
  <c r="Y129" i="16"/>
  <c r="Z129" i="16" s="1"/>
  <c r="AA129" i="16" s="1"/>
  <c r="AB129" i="16" s="1"/>
  <c r="AC129" i="16" s="1"/>
  <c r="AD129" i="16" s="1"/>
  <c r="X129" i="16"/>
  <c r="W129" i="16"/>
  <c r="V129" i="16"/>
  <c r="U129" i="16"/>
  <c r="T129" i="16"/>
  <c r="S129" i="16"/>
  <c r="R129" i="16"/>
  <c r="O129" i="16"/>
  <c r="K129" i="16"/>
  <c r="CK128" i="16"/>
  <c r="CJ128" i="16"/>
  <c r="CI128" i="16"/>
  <c r="CH128" i="16"/>
  <c r="CG128" i="16"/>
  <c r="CF128" i="16"/>
  <c r="CE128" i="16"/>
  <c r="CD128" i="16"/>
  <c r="CC128" i="16"/>
  <c r="CB128" i="16"/>
  <c r="CA128" i="16"/>
  <c r="BZ128" i="16"/>
  <c r="BY128" i="16"/>
  <c r="BX128" i="16"/>
  <c r="BW128" i="16"/>
  <c r="BV128" i="16"/>
  <c r="BU128" i="16"/>
  <c r="BT128" i="16"/>
  <c r="BS128" i="16"/>
  <c r="BR128" i="16" a="1"/>
  <c r="BR128" i="16" s="1"/>
  <c r="BQ128" i="16" a="1"/>
  <c r="BQ128" i="16" s="1"/>
  <c r="BP128" i="16"/>
  <c r="BO128" i="16" a="1"/>
  <c r="BO128" i="16" s="1"/>
  <c r="BN128" i="16"/>
  <c r="BM128" i="16" a="1"/>
  <c r="BM128" i="16" s="1"/>
  <c r="BL128" i="16"/>
  <c r="BK128" i="16" a="1"/>
  <c r="BK128" i="16" s="1"/>
  <c r="BJ128" i="16"/>
  <c r="BI128" i="16" a="1"/>
  <c r="BI128" i="16" s="1"/>
  <c r="BH128" i="16"/>
  <c r="BG128" i="16" a="1"/>
  <c r="BG128" i="16" s="1"/>
  <c r="BF128" i="16"/>
  <c r="BE128" i="16" a="1"/>
  <c r="BE128" i="16" s="1"/>
  <c r="BD128" i="16" a="1"/>
  <c r="BD128" i="16" s="1"/>
  <c r="BC128" i="16"/>
  <c r="BB128" i="16"/>
  <c r="BA128" i="16" a="1"/>
  <c r="BA128" i="16" s="1"/>
  <c r="AZ128" i="16" a="1"/>
  <c r="AZ128" i="16" s="1"/>
  <c r="AY128" i="16" a="1"/>
  <c r="AY128" i="16" s="1"/>
  <c r="AX128" i="16" a="1"/>
  <c r="AX128" i="16" s="1"/>
  <c r="AW128" i="16"/>
  <c r="AV128" i="16" a="1"/>
  <c r="AV128" i="16" s="1"/>
  <c r="AU128" i="16" a="1"/>
  <c r="AU128" i="16" s="1"/>
  <c r="AT128" i="16"/>
  <c r="AS128" i="16" a="1"/>
  <c r="AS128" i="16" s="1"/>
  <c r="AR128" i="16"/>
  <c r="AQ128" i="16" a="1"/>
  <c r="AQ128" i="16" s="1"/>
  <c r="AP128" i="16" a="1"/>
  <c r="AP128" i="16" s="1"/>
  <c r="AO128" i="16" a="1"/>
  <c r="AO128" i="16" s="1"/>
  <c r="AN128" i="16"/>
  <c r="AM128" i="16" a="1"/>
  <c r="AM128" i="16" s="1"/>
  <c r="AL128" i="16"/>
  <c r="AK128" i="16" a="1"/>
  <c r="AK128" i="16" s="1"/>
  <c r="AJ128" i="16"/>
  <c r="AI128" i="16"/>
  <c r="AH128" i="16" a="1"/>
  <c r="AH128" i="16" s="1"/>
  <c r="AG128" i="16" a="1"/>
  <c r="AG128" i="16" s="1"/>
  <c r="AF128" i="16" a="1"/>
  <c r="AF128" i="16" s="1"/>
  <c r="AE128" i="16" a="1"/>
  <c r="AE128" i="16" s="1"/>
  <c r="Y128" i="16"/>
  <c r="Z128" i="16" s="1"/>
  <c r="AA128" i="16" s="1"/>
  <c r="AB128" i="16" s="1"/>
  <c r="AC128" i="16" s="1"/>
  <c r="AD128" i="16" s="1"/>
  <c r="X128" i="16"/>
  <c r="W128" i="16"/>
  <c r="V128" i="16"/>
  <c r="U128" i="16"/>
  <c r="T128" i="16"/>
  <c r="S128" i="16"/>
  <c r="R128" i="16"/>
  <c r="O128" i="16"/>
  <c r="K128" i="16"/>
  <c r="C128" i="16"/>
  <c r="CK127" i="16"/>
  <c r="CJ127" i="16"/>
  <c r="CI127" i="16"/>
  <c r="CH127" i="16"/>
  <c r="CG127" i="16"/>
  <c r="CF127" i="16"/>
  <c r="CE127" i="16"/>
  <c r="CD127" i="16"/>
  <c r="CC127" i="16"/>
  <c r="CB127" i="16"/>
  <c r="CA127" i="16"/>
  <c r="BZ127" i="16"/>
  <c r="BY127" i="16"/>
  <c r="BX127" i="16"/>
  <c r="BW127" i="16"/>
  <c r="BV127" i="16"/>
  <c r="BU127" i="16"/>
  <c r="BT127" i="16"/>
  <c r="BS127" i="16"/>
  <c r="BR127" i="16" a="1"/>
  <c r="BR127" i="16" s="1"/>
  <c r="BQ127" i="16" a="1"/>
  <c r="BQ127" i="16" s="1"/>
  <c r="BP127" i="16"/>
  <c r="BO127" i="16" a="1"/>
  <c r="BO127" i="16" s="1"/>
  <c r="BN127" i="16"/>
  <c r="BM127" i="16" a="1"/>
  <c r="BM127" i="16" s="1"/>
  <c r="BL127" i="16"/>
  <c r="BK127" i="16" a="1"/>
  <c r="BK127" i="16" s="1"/>
  <c r="BJ127" i="16"/>
  <c r="BI127" i="16" a="1"/>
  <c r="BI127" i="16" s="1"/>
  <c r="BH127" i="16"/>
  <c r="BG127" i="16" a="1"/>
  <c r="BG127" i="16" s="1"/>
  <c r="BF127" i="16"/>
  <c r="BE127" i="16" a="1"/>
  <c r="BE127" i="16" s="1"/>
  <c r="BD127" i="16" a="1"/>
  <c r="BD127" i="16" s="1"/>
  <c r="BC127" i="16"/>
  <c r="BB127" i="16"/>
  <c r="BA127" i="16" a="1"/>
  <c r="BA127" i="16" s="1"/>
  <c r="AZ127" i="16" a="1"/>
  <c r="AZ127" i="16" s="1"/>
  <c r="AY127" i="16" a="1"/>
  <c r="AY127" i="16" s="1"/>
  <c r="AX127" i="16" a="1"/>
  <c r="AX127" i="16" s="1"/>
  <c r="AW127" i="16"/>
  <c r="AV127" i="16" a="1"/>
  <c r="AV127" i="16" s="1"/>
  <c r="AU127" i="16" a="1"/>
  <c r="AU127" i="16" s="1"/>
  <c r="AT127" i="16"/>
  <c r="AS127" i="16" a="1"/>
  <c r="AS127" i="16" s="1"/>
  <c r="AR127" i="16"/>
  <c r="AQ127" i="16" a="1"/>
  <c r="AQ127" i="16" s="1"/>
  <c r="AP127" i="16" a="1"/>
  <c r="AP127" i="16" s="1"/>
  <c r="AO127" i="16" a="1"/>
  <c r="AO127" i="16" s="1"/>
  <c r="AN127" i="16"/>
  <c r="AM127" i="16" a="1"/>
  <c r="AM127" i="16" s="1"/>
  <c r="AL127" i="16"/>
  <c r="AK127" i="16" a="1"/>
  <c r="AK127" i="16" s="1"/>
  <c r="AJ127" i="16"/>
  <c r="AI127" i="16"/>
  <c r="AH127" i="16" a="1"/>
  <c r="AH127" i="16" s="1"/>
  <c r="AG127" i="16" a="1"/>
  <c r="AG127" i="16" s="1"/>
  <c r="AF127" i="16" a="1"/>
  <c r="AF127" i="16" s="1"/>
  <c r="AE127" i="16" a="1"/>
  <c r="AE127" i="16" s="1"/>
  <c r="Y127" i="16"/>
  <c r="Z127" i="16" s="1"/>
  <c r="AA127" i="16" s="1"/>
  <c r="AB127" i="16" s="1"/>
  <c r="AC127" i="16" s="1"/>
  <c r="AD127" i="16" s="1"/>
  <c r="X127" i="16"/>
  <c r="W127" i="16"/>
  <c r="V127" i="16"/>
  <c r="U127" i="16"/>
  <c r="T127" i="16"/>
  <c r="S127" i="16"/>
  <c r="R127" i="16"/>
  <c r="O127" i="16"/>
  <c r="K127" i="16"/>
  <c r="CK126" i="16"/>
  <c r="CJ126" i="16"/>
  <c r="CI126" i="16"/>
  <c r="CH126" i="16"/>
  <c r="CG126" i="16"/>
  <c r="CF126" i="16"/>
  <c r="CE126" i="16"/>
  <c r="CD126" i="16"/>
  <c r="CC126" i="16"/>
  <c r="CB126" i="16"/>
  <c r="CA126" i="16"/>
  <c r="BZ126" i="16"/>
  <c r="BY126" i="16"/>
  <c r="BX126" i="16"/>
  <c r="BW126" i="16"/>
  <c r="BV126" i="16"/>
  <c r="BU126" i="16"/>
  <c r="BT126" i="16"/>
  <c r="BS126" i="16"/>
  <c r="BR126" i="16" a="1"/>
  <c r="BR126" i="16" s="1"/>
  <c r="BQ126" i="16" a="1"/>
  <c r="BQ126" i="16" s="1"/>
  <c r="BP126" i="16"/>
  <c r="BO126" i="16" a="1"/>
  <c r="BO126" i="16" s="1"/>
  <c r="BN126" i="16"/>
  <c r="BM126" i="16" a="1"/>
  <c r="BM126" i="16" s="1"/>
  <c r="BL126" i="16"/>
  <c r="BK126" i="16" a="1"/>
  <c r="BK126" i="16" s="1"/>
  <c r="BJ126" i="16"/>
  <c r="BI126" i="16" a="1"/>
  <c r="BI126" i="16" s="1"/>
  <c r="BH126" i="16"/>
  <c r="BG126" i="16" a="1"/>
  <c r="BG126" i="16" s="1"/>
  <c r="BF126" i="16"/>
  <c r="BE126" i="16" a="1"/>
  <c r="BE126" i="16" s="1"/>
  <c r="BD126" i="16" a="1"/>
  <c r="BD126" i="16" s="1"/>
  <c r="BC126" i="16"/>
  <c r="BB126" i="16"/>
  <c r="BA126" i="16" a="1"/>
  <c r="BA126" i="16" s="1"/>
  <c r="AZ126" i="16" a="1"/>
  <c r="AZ126" i="16" s="1"/>
  <c r="AY126" i="16" a="1"/>
  <c r="AY126" i="16" s="1"/>
  <c r="AX126" i="16" a="1"/>
  <c r="AX126" i="16" s="1"/>
  <c r="AW126" i="16"/>
  <c r="AV126" i="16" a="1"/>
  <c r="AV126" i="16" s="1"/>
  <c r="AU126" i="16" a="1"/>
  <c r="AU126" i="16" s="1"/>
  <c r="AT126" i="16"/>
  <c r="AS126" i="16" a="1"/>
  <c r="AS126" i="16" s="1"/>
  <c r="AR126" i="16"/>
  <c r="AQ126" i="16" a="1"/>
  <c r="AQ126" i="16" s="1"/>
  <c r="AP126" i="16" a="1"/>
  <c r="AP126" i="16" s="1"/>
  <c r="AO126" i="16" a="1"/>
  <c r="AO126" i="16" s="1"/>
  <c r="AN126" i="16"/>
  <c r="AM126" i="16" a="1"/>
  <c r="AM126" i="16" s="1"/>
  <c r="AL126" i="16"/>
  <c r="AK126" i="16" a="1"/>
  <c r="AK126" i="16" s="1"/>
  <c r="AJ126" i="16"/>
  <c r="AI126" i="16"/>
  <c r="AH126" i="16" a="1"/>
  <c r="AH126" i="16" s="1"/>
  <c r="AG126" i="16" a="1"/>
  <c r="AG126" i="16" s="1"/>
  <c r="AF126" i="16" a="1"/>
  <c r="AF126" i="16" s="1"/>
  <c r="AE126" i="16" a="1"/>
  <c r="AE126" i="16" s="1"/>
  <c r="Y126" i="16"/>
  <c r="Z126" i="16" s="1"/>
  <c r="AA126" i="16" s="1"/>
  <c r="AB126" i="16" s="1"/>
  <c r="AC126" i="16" s="1"/>
  <c r="AD126" i="16" s="1"/>
  <c r="X126" i="16"/>
  <c r="W126" i="16"/>
  <c r="V126" i="16"/>
  <c r="U126" i="16"/>
  <c r="T126" i="16"/>
  <c r="S126" i="16"/>
  <c r="R126" i="16"/>
  <c r="O126" i="16"/>
  <c r="K126" i="16"/>
  <c r="CK125" i="16"/>
  <c r="CJ125" i="16"/>
  <c r="CI125" i="16"/>
  <c r="CH125" i="16"/>
  <c r="CG125" i="16"/>
  <c r="CF125" i="16"/>
  <c r="CE125" i="16"/>
  <c r="CD125" i="16"/>
  <c r="CC125" i="16"/>
  <c r="CB125" i="16"/>
  <c r="CA125" i="16"/>
  <c r="BZ125" i="16"/>
  <c r="BY125" i="16"/>
  <c r="BX125" i="16"/>
  <c r="BW125" i="16"/>
  <c r="BV125" i="16"/>
  <c r="BU125" i="16"/>
  <c r="BT125" i="16"/>
  <c r="BS125" i="16"/>
  <c r="BR125" i="16" a="1"/>
  <c r="BR125" i="16" s="1"/>
  <c r="BQ125" i="16" a="1"/>
  <c r="BQ125" i="16" s="1"/>
  <c r="BP125" i="16"/>
  <c r="BO125" i="16" a="1"/>
  <c r="BO125" i="16" s="1"/>
  <c r="BN125" i="16"/>
  <c r="BM125" i="16" a="1"/>
  <c r="BM125" i="16" s="1"/>
  <c r="BL125" i="16"/>
  <c r="BK125" i="16" a="1"/>
  <c r="BK125" i="16" s="1"/>
  <c r="BJ125" i="16"/>
  <c r="BI125" i="16" a="1"/>
  <c r="BI125" i="16" s="1"/>
  <c r="BH125" i="16"/>
  <c r="BG125" i="16" a="1"/>
  <c r="BG125" i="16" s="1"/>
  <c r="BF125" i="16"/>
  <c r="BE125" i="16" a="1"/>
  <c r="BE125" i="16" s="1"/>
  <c r="BD125" i="16" a="1"/>
  <c r="BD125" i="16" s="1"/>
  <c r="BC125" i="16"/>
  <c r="BB125" i="16"/>
  <c r="BA125" i="16" a="1"/>
  <c r="BA125" i="16" s="1"/>
  <c r="AZ125" i="16" a="1"/>
  <c r="AZ125" i="16" s="1"/>
  <c r="AY125" i="16" a="1"/>
  <c r="AY125" i="16" s="1"/>
  <c r="AX125" i="16" a="1"/>
  <c r="AX125" i="16" s="1"/>
  <c r="AW125" i="16"/>
  <c r="AV125" i="16" a="1"/>
  <c r="AV125" i="16" s="1"/>
  <c r="AU125" i="16" a="1"/>
  <c r="AU125" i="16" s="1"/>
  <c r="AT125" i="16"/>
  <c r="AS125" i="16" a="1"/>
  <c r="AS125" i="16" s="1"/>
  <c r="AR125" i="16"/>
  <c r="AQ125" i="16" a="1"/>
  <c r="AQ125" i="16" s="1"/>
  <c r="AP125" i="16" a="1"/>
  <c r="AP125" i="16" s="1"/>
  <c r="AO125" i="16" a="1"/>
  <c r="AO125" i="16" s="1"/>
  <c r="AN125" i="16"/>
  <c r="AM125" i="16" a="1"/>
  <c r="AM125" i="16" s="1"/>
  <c r="AL125" i="16"/>
  <c r="AK125" i="16" a="1"/>
  <c r="AK125" i="16" s="1"/>
  <c r="AJ125" i="16"/>
  <c r="AI125" i="16"/>
  <c r="AH125" i="16" a="1"/>
  <c r="AH125" i="16" s="1"/>
  <c r="AG125" i="16" a="1"/>
  <c r="AG125" i="16" s="1"/>
  <c r="AF125" i="16" a="1"/>
  <c r="AF125" i="16" s="1"/>
  <c r="AE125" i="16" a="1"/>
  <c r="AE125" i="16" s="1"/>
  <c r="Y125" i="16"/>
  <c r="Z125" i="16" s="1"/>
  <c r="AA125" i="16" s="1"/>
  <c r="AB125" i="16" s="1"/>
  <c r="AC125" i="16" s="1"/>
  <c r="AD125" i="16" s="1"/>
  <c r="X125" i="16"/>
  <c r="W125" i="16"/>
  <c r="V125" i="16"/>
  <c r="U125" i="16"/>
  <c r="T125" i="16"/>
  <c r="S125" i="16"/>
  <c r="R125" i="16"/>
  <c r="O125" i="16"/>
  <c r="K125" i="16"/>
  <c r="CK124" i="16"/>
  <c r="CJ124" i="16"/>
  <c r="CI124" i="16"/>
  <c r="CH124" i="16"/>
  <c r="CG124" i="16"/>
  <c r="CF124" i="16"/>
  <c r="CE124" i="16"/>
  <c r="CD124" i="16"/>
  <c r="CC124" i="16"/>
  <c r="CB124" i="16"/>
  <c r="CA124" i="16"/>
  <c r="BZ124" i="16"/>
  <c r="BY124" i="16"/>
  <c r="BX124" i="16"/>
  <c r="BW124" i="16"/>
  <c r="BV124" i="16"/>
  <c r="BU124" i="16"/>
  <c r="BT124" i="16"/>
  <c r="BS124" i="16"/>
  <c r="BR124" i="16" a="1"/>
  <c r="BR124" i="16" s="1"/>
  <c r="BQ124" i="16" a="1"/>
  <c r="BQ124" i="16" s="1"/>
  <c r="BP124" i="16"/>
  <c r="BO124" i="16" a="1"/>
  <c r="BO124" i="16" s="1"/>
  <c r="BN124" i="16"/>
  <c r="BM124" i="16" a="1"/>
  <c r="BM124" i="16" s="1"/>
  <c r="BL124" i="16"/>
  <c r="BK124" i="16" a="1"/>
  <c r="BK124" i="16" s="1"/>
  <c r="BJ124" i="16"/>
  <c r="BI124" i="16" a="1"/>
  <c r="BI124" i="16" s="1"/>
  <c r="BH124" i="16"/>
  <c r="BG124" i="16" a="1"/>
  <c r="BG124" i="16" s="1"/>
  <c r="BF124" i="16"/>
  <c r="BE124" i="16" a="1"/>
  <c r="BE124" i="16" s="1"/>
  <c r="BD124" i="16" a="1"/>
  <c r="BD124" i="16" s="1"/>
  <c r="BC124" i="16"/>
  <c r="BB124" i="16"/>
  <c r="BA124" i="16" a="1"/>
  <c r="BA124" i="16" s="1"/>
  <c r="AZ124" i="16" a="1"/>
  <c r="AZ124" i="16" s="1"/>
  <c r="AY124" i="16" a="1"/>
  <c r="AY124" i="16" s="1"/>
  <c r="AX124" i="16" a="1"/>
  <c r="AX124" i="16" s="1"/>
  <c r="AW124" i="16"/>
  <c r="AV124" i="16" a="1"/>
  <c r="AV124" i="16" s="1"/>
  <c r="AU124" i="16" a="1"/>
  <c r="AU124" i="16" s="1"/>
  <c r="AT124" i="16"/>
  <c r="AS124" i="16" a="1"/>
  <c r="AS124" i="16" s="1"/>
  <c r="AR124" i="16"/>
  <c r="AQ124" i="16" a="1"/>
  <c r="AQ124" i="16" s="1"/>
  <c r="AP124" i="16" a="1"/>
  <c r="AP124" i="16" s="1"/>
  <c r="AO124" i="16" a="1"/>
  <c r="AO124" i="16" s="1"/>
  <c r="AN124" i="16"/>
  <c r="AM124" i="16" a="1"/>
  <c r="AM124" i="16" s="1"/>
  <c r="AL124" i="16"/>
  <c r="AK124" i="16" a="1"/>
  <c r="AK124" i="16" s="1"/>
  <c r="AJ124" i="16"/>
  <c r="AI124" i="16"/>
  <c r="AH124" i="16" a="1"/>
  <c r="AH124" i="16" s="1"/>
  <c r="AG124" i="16" a="1"/>
  <c r="AG124" i="16" s="1"/>
  <c r="AF124" i="16" a="1"/>
  <c r="AF124" i="16" s="1"/>
  <c r="AE124" i="16" a="1"/>
  <c r="AE124" i="16" s="1"/>
  <c r="Y124" i="16"/>
  <c r="Z124" i="16" s="1"/>
  <c r="AA124" i="16" s="1"/>
  <c r="AB124" i="16" s="1"/>
  <c r="AC124" i="16" s="1"/>
  <c r="AD124" i="16" s="1"/>
  <c r="X124" i="16"/>
  <c r="W124" i="16"/>
  <c r="V124" i="16"/>
  <c r="U124" i="16"/>
  <c r="T124" i="16"/>
  <c r="S124" i="16"/>
  <c r="R124" i="16"/>
  <c r="O124" i="16"/>
  <c r="K124" i="16"/>
  <c r="CK123" i="16"/>
  <c r="CJ123" i="16"/>
  <c r="CI123" i="16"/>
  <c r="CH123" i="16"/>
  <c r="CG123" i="16"/>
  <c r="CF123" i="16"/>
  <c r="CE123" i="16"/>
  <c r="CD123" i="16"/>
  <c r="CC123" i="16"/>
  <c r="CB123" i="16"/>
  <c r="CA123" i="16"/>
  <c r="BZ123" i="16"/>
  <c r="BY123" i="16"/>
  <c r="BX123" i="16"/>
  <c r="BW123" i="16"/>
  <c r="BV123" i="16"/>
  <c r="BU123" i="16"/>
  <c r="BT123" i="16"/>
  <c r="BS123" i="16"/>
  <c r="BR123" i="16" a="1"/>
  <c r="BR123" i="16" s="1"/>
  <c r="BQ123" i="16" a="1"/>
  <c r="BQ123" i="16" s="1"/>
  <c r="BP123" i="16"/>
  <c r="BO123" i="16" a="1"/>
  <c r="BO123" i="16" s="1"/>
  <c r="BN123" i="16"/>
  <c r="BM123" i="16" a="1"/>
  <c r="BM123" i="16" s="1"/>
  <c r="BL123" i="16"/>
  <c r="BK123" i="16" a="1"/>
  <c r="BK123" i="16" s="1"/>
  <c r="BJ123" i="16"/>
  <c r="BI123" i="16" a="1"/>
  <c r="BI123" i="16" s="1"/>
  <c r="BH123" i="16"/>
  <c r="BG123" i="16" a="1"/>
  <c r="BG123" i="16" s="1"/>
  <c r="BF123" i="16"/>
  <c r="BE123" i="16" a="1"/>
  <c r="BE123" i="16" s="1"/>
  <c r="BD123" i="16" a="1"/>
  <c r="BD123" i="16" s="1"/>
  <c r="BC123" i="16"/>
  <c r="BB123" i="16"/>
  <c r="BA123" i="16" a="1"/>
  <c r="BA123" i="16" s="1"/>
  <c r="AZ123" i="16" a="1"/>
  <c r="AZ123" i="16" s="1"/>
  <c r="AY123" i="16" a="1"/>
  <c r="AY123" i="16" s="1"/>
  <c r="AX123" i="16" a="1"/>
  <c r="AX123" i="16" s="1"/>
  <c r="AW123" i="16"/>
  <c r="AV123" i="16" a="1"/>
  <c r="AV123" i="16" s="1"/>
  <c r="AU123" i="16" a="1"/>
  <c r="AU123" i="16" s="1"/>
  <c r="AT123" i="16"/>
  <c r="AS123" i="16" a="1"/>
  <c r="AS123" i="16" s="1"/>
  <c r="AR123" i="16"/>
  <c r="AQ123" i="16" a="1"/>
  <c r="AQ123" i="16" s="1"/>
  <c r="AP123" i="16" a="1"/>
  <c r="AP123" i="16" s="1"/>
  <c r="AO123" i="16" a="1"/>
  <c r="AO123" i="16" s="1"/>
  <c r="AN123" i="16"/>
  <c r="AM123" i="16" a="1"/>
  <c r="AM123" i="16" s="1"/>
  <c r="AL123" i="16"/>
  <c r="AK123" i="16" a="1"/>
  <c r="AK123" i="16" s="1"/>
  <c r="AJ123" i="16"/>
  <c r="AI123" i="16"/>
  <c r="AH123" i="16" a="1"/>
  <c r="AH123" i="16" s="1"/>
  <c r="AG123" i="16" a="1"/>
  <c r="AG123" i="16" s="1"/>
  <c r="AF123" i="16" a="1"/>
  <c r="AF123" i="16" s="1"/>
  <c r="AE123" i="16" a="1"/>
  <c r="AE123" i="16" s="1"/>
  <c r="Y123" i="16"/>
  <c r="Z123" i="16" s="1"/>
  <c r="AA123" i="16" s="1"/>
  <c r="AB123" i="16" s="1"/>
  <c r="AC123" i="16" s="1"/>
  <c r="AD123" i="16" s="1"/>
  <c r="X123" i="16"/>
  <c r="W123" i="16"/>
  <c r="V123" i="16"/>
  <c r="U123" i="16"/>
  <c r="T123" i="16"/>
  <c r="S123" i="16"/>
  <c r="R123" i="16"/>
  <c r="O123" i="16"/>
  <c r="K123" i="16"/>
  <c r="CK122" i="16"/>
  <c r="CJ122" i="16"/>
  <c r="CI122" i="16"/>
  <c r="CH122" i="16"/>
  <c r="CG122" i="16"/>
  <c r="CF122" i="16"/>
  <c r="CE122" i="16"/>
  <c r="CD122" i="16"/>
  <c r="CC122" i="16"/>
  <c r="CB122" i="16"/>
  <c r="CA122" i="16"/>
  <c r="BZ122" i="16"/>
  <c r="BY122" i="16"/>
  <c r="BX122" i="16"/>
  <c r="BW122" i="16"/>
  <c r="BV122" i="16"/>
  <c r="BU122" i="16"/>
  <c r="BT122" i="16"/>
  <c r="BS122" i="16"/>
  <c r="BR122" i="16" a="1"/>
  <c r="BR122" i="16" s="1"/>
  <c r="BQ122" i="16" a="1"/>
  <c r="BQ122" i="16" s="1"/>
  <c r="BP122" i="16"/>
  <c r="BO122" i="16" a="1"/>
  <c r="BO122" i="16" s="1"/>
  <c r="BN122" i="16"/>
  <c r="BM122" i="16" a="1"/>
  <c r="BM122" i="16" s="1"/>
  <c r="BL122" i="16"/>
  <c r="BK122" i="16" a="1"/>
  <c r="BK122" i="16" s="1"/>
  <c r="BJ122" i="16"/>
  <c r="BI122" i="16" a="1"/>
  <c r="BI122" i="16" s="1"/>
  <c r="BH122" i="16"/>
  <c r="BG122" i="16" a="1"/>
  <c r="BG122" i="16" s="1"/>
  <c r="BF122" i="16"/>
  <c r="BE122" i="16" a="1"/>
  <c r="BE122" i="16" s="1"/>
  <c r="BD122" i="16" a="1"/>
  <c r="BD122" i="16" s="1"/>
  <c r="BC122" i="16"/>
  <c r="BB122" i="16"/>
  <c r="BA122" i="16" a="1"/>
  <c r="BA122" i="16" s="1"/>
  <c r="AZ122" i="16" a="1"/>
  <c r="AZ122" i="16" s="1"/>
  <c r="AY122" i="16" a="1"/>
  <c r="AY122" i="16" s="1"/>
  <c r="AX122" i="16" a="1"/>
  <c r="AX122" i="16" s="1"/>
  <c r="AW122" i="16"/>
  <c r="AV122" i="16" a="1"/>
  <c r="AV122" i="16" s="1"/>
  <c r="AU122" i="16" a="1"/>
  <c r="AU122" i="16" s="1"/>
  <c r="AT122" i="16"/>
  <c r="AS122" i="16" a="1"/>
  <c r="AS122" i="16" s="1"/>
  <c r="AR122" i="16"/>
  <c r="AQ122" i="16" a="1"/>
  <c r="AQ122" i="16" s="1"/>
  <c r="AP122" i="16" a="1"/>
  <c r="AP122" i="16" s="1"/>
  <c r="AO122" i="16" a="1"/>
  <c r="AO122" i="16" s="1"/>
  <c r="AN122" i="16"/>
  <c r="AM122" i="16" a="1"/>
  <c r="AM122" i="16" s="1"/>
  <c r="AL122" i="16"/>
  <c r="AK122" i="16" a="1"/>
  <c r="AK122" i="16" s="1"/>
  <c r="AJ122" i="16"/>
  <c r="AI122" i="16"/>
  <c r="AH122" i="16" a="1"/>
  <c r="AH122" i="16" s="1"/>
  <c r="AG122" i="16" a="1"/>
  <c r="AG122" i="16" s="1"/>
  <c r="AF122" i="16" a="1"/>
  <c r="AF122" i="16" s="1"/>
  <c r="AE122" i="16" a="1"/>
  <c r="AE122" i="16" s="1"/>
  <c r="Y122" i="16"/>
  <c r="Z122" i="16" s="1"/>
  <c r="AA122" i="16" s="1"/>
  <c r="AB122" i="16" s="1"/>
  <c r="AC122" i="16" s="1"/>
  <c r="AD122" i="16" s="1"/>
  <c r="X122" i="16"/>
  <c r="W122" i="16"/>
  <c r="V122" i="16"/>
  <c r="U122" i="16"/>
  <c r="T122" i="16"/>
  <c r="S122" i="16"/>
  <c r="R122" i="16"/>
  <c r="O122" i="16"/>
  <c r="K122" i="16"/>
  <c r="CK121" i="16"/>
  <c r="CJ121" i="16"/>
  <c r="CI121" i="16"/>
  <c r="CH121" i="16"/>
  <c r="CG121" i="16"/>
  <c r="CF121" i="16"/>
  <c r="CE121" i="16"/>
  <c r="CD121" i="16"/>
  <c r="CC121" i="16"/>
  <c r="CB121" i="16"/>
  <c r="CA121" i="16"/>
  <c r="BZ121" i="16"/>
  <c r="BY121" i="16"/>
  <c r="BX121" i="16"/>
  <c r="BW121" i="16"/>
  <c r="BV121" i="16"/>
  <c r="BU121" i="16"/>
  <c r="BT121" i="16"/>
  <c r="BS121" i="16"/>
  <c r="BR121" i="16" a="1"/>
  <c r="BR121" i="16" s="1"/>
  <c r="BQ121" i="16" a="1"/>
  <c r="BQ121" i="16" s="1"/>
  <c r="BP121" i="16"/>
  <c r="BO121" i="16" a="1"/>
  <c r="BO121" i="16" s="1"/>
  <c r="BN121" i="16"/>
  <c r="BM121" i="16" a="1"/>
  <c r="BM121" i="16" s="1"/>
  <c r="BL121" i="16"/>
  <c r="BK121" i="16" a="1"/>
  <c r="BK121" i="16" s="1"/>
  <c r="BJ121" i="16"/>
  <c r="BI121" i="16" a="1"/>
  <c r="BI121" i="16" s="1"/>
  <c r="BH121" i="16"/>
  <c r="BG121" i="16" a="1"/>
  <c r="BG121" i="16" s="1"/>
  <c r="BF121" i="16"/>
  <c r="BE121" i="16" a="1"/>
  <c r="BE121" i="16" s="1"/>
  <c r="BD121" i="16" a="1"/>
  <c r="BD121" i="16" s="1"/>
  <c r="BC121" i="16"/>
  <c r="BB121" i="16"/>
  <c r="BA121" i="16" a="1"/>
  <c r="BA121" i="16" s="1"/>
  <c r="AZ121" i="16" a="1"/>
  <c r="AZ121" i="16" s="1"/>
  <c r="AY121" i="16" a="1"/>
  <c r="AY121" i="16" s="1"/>
  <c r="AX121" i="16" a="1"/>
  <c r="AX121" i="16" s="1"/>
  <c r="AW121" i="16"/>
  <c r="AV121" i="16" a="1"/>
  <c r="AV121" i="16" s="1"/>
  <c r="AU121" i="16" a="1"/>
  <c r="AU121" i="16" s="1"/>
  <c r="AT121" i="16"/>
  <c r="AS121" i="16" a="1"/>
  <c r="AS121" i="16" s="1"/>
  <c r="AR121" i="16"/>
  <c r="AQ121" i="16" a="1"/>
  <c r="AQ121" i="16" s="1"/>
  <c r="AP121" i="16" a="1"/>
  <c r="AP121" i="16" s="1"/>
  <c r="AO121" i="16" a="1"/>
  <c r="AO121" i="16" s="1"/>
  <c r="AN121" i="16"/>
  <c r="AM121" i="16" a="1"/>
  <c r="AM121" i="16" s="1"/>
  <c r="AL121" i="16"/>
  <c r="AK121" i="16" a="1"/>
  <c r="AK121" i="16" s="1"/>
  <c r="AJ121" i="16"/>
  <c r="AI121" i="16"/>
  <c r="AH121" i="16" a="1"/>
  <c r="AH121" i="16" s="1"/>
  <c r="AG121" i="16" a="1"/>
  <c r="AG121" i="16" s="1"/>
  <c r="AF121" i="16" a="1"/>
  <c r="AF121" i="16" s="1"/>
  <c r="AE121" i="16" a="1"/>
  <c r="AE121" i="16" s="1"/>
  <c r="Y121" i="16"/>
  <c r="Z121" i="16" s="1"/>
  <c r="AA121" i="16" s="1"/>
  <c r="AB121" i="16" s="1"/>
  <c r="AC121" i="16" s="1"/>
  <c r="AD121" i="16" s="1"/>
  <c r="X121" i="16"/>
  <c r="W121" i="16"/>
  <c r="V121" i="16"/>
  <c r="U121" i="16"/>
  <c r="T121" i="16"/>
  <c r="S121" i="16"/>
  <c r="R121" i="16"/>
  <c r="O121" i="16"/>
  <c r="K121" i="16"/>
  <c r="CK120" i="16"/>
  <c r="CJ120" i="16"/>
  <c r="CI120" i="16"/>
  <c r="CH120" i="16"/>
  <c r="CG120" i="16"/>
  <c r="CF120" i="16"/>
  <c r="CE120" i="16"/>
  <c r="CD120" i="16"/>
  <c r="CC120" i="16"/>
  <c r="CB120" i="16"/>
  <c r="CA120" i="16"/>
  <c r="BZ120" i="16"/>
  <c r="BY120" i="16"/>
  <c r="BX120" i="16"/>
  <c r="BW120" i="16"/>
  <c r="BV120" i="16"/>
  <c r="BU120" i="16"/>
  <c r="BT120" i="16"/>
  <c r="BS120" i="16"/>
  <c r="BR120" i="16" a="1"/>
  <c r="BR120" i="16" s="1"/>
  <c r="BQ120" i="16" a="1"/>
  <c r="BQ120" i="16" s="1"/>
  <c r="BP120" i="16"/>
  <c r="BO120" i="16" a="1"/>
  <c r="BO120" i="16" s="1"/>
  <c r="BN120" i="16"/>
  <c r="BM120" i="16" a="1"/>
  <c r="BM120" i="16" s="1"/>
  <c r="BL120" i="16"/>
  <c r="BK120" i="16" a="1"/>
  <c r="BK120" i="16" s="1"/>
  <c r="BJ120" i="16"/>
  <c r="BI120" i="16" a="1"/>
  <c r="BI120" i="16" s="1"/>
  <c r="BH120" i="16"/>
  <c r="BG120" i="16" a="1"/>
  <c r="BG120" i="16" s="1"/>
  <c r="BF120" i="16"/>
  <c r="BE120" i="16" a="1"/>
  <c r="BE120" i="16" s="1"/>
  <c r="BD120" i="16" a="1"/>
  <c r="BD120" i="16" s="1"/>
  <c r="BC120" i="16"/>
  <c r="BB120" i="16"/>
  <c r="BA120" i="16" a="1"/>
  <c r="BA120" i="16" s="1"/>
  <c r="AZ120" i="16" a="1"/>
  <c r="AZ120" i="16" s="1"/>
  <c r="AY120" i="16" a="1"/>
  <c r="AY120" i="16" s="1"/>
  <c r="AX120" i="16" a="1"/>
  <c r="AX120" i="16" s="1"/>
  <c r="AW120" i="16"/>
  <c r="AV120" i="16" a="1"/>
  <c r="AV120" i="16" s="1"/>
  <c r="AU120" i="16" a="1"/>
  <c r="AU120" i="16" s="1"/>
  <c r="AT120" i="16"/>
  <c r="AS120" i="16" a="1"/>
  <c r="AS120" i="16" s="1"/>
  <c r="AR120" i="16"/>
  <c r="AQ120" i="16" a="1"/>
  <c r="AQ120" i="16" s="1"/>
  <c r="AP120" i="16" a="1"/>
  <c r="AP120" i="16" s="1"/>
  <c r="AO120" i="16" a="1"/>
  <c r="AO120" i="16" s="1"/>
  <c r="AN120" i="16"/>
  <c r="AM120" i="16" a="1"/>
  <c r="AM120" i="16" s="1"/>
  <c r="AL120" i="16"/>
  <c r="AK120" i="16" a="1"/>
  <c r="AK120" i="16" s="1"/>
  <c r="AJ120" i="16"/>
  <c r="AI120" i="16"/>
  <c r="AH120" i="16" a="1"/>
  <c r="AH120" i="16" s="1"/>
  <c r="AG120" i="16" a="1"/>
  <c r="AG120" i="16" s="1"/>
  <c r="AF120" i="16" a="1"/>
  <c r="AF120" i="16" s="1"/>
  <c r="AE120" i="16" a="1"/>
  <c r="AE120" i="16" s="1"/>
  <c r="Y120" i="16"/>
  <c r="Z120" i="16" s="1"/>
  <c r="AA120" i="16" s="1"/>
  <c r="AB120" i="16" s="1"/>
  <c r="AC120" i="16" s="1"/>
  <c r="AD120" i="16" s="1"/>
  <c r="X120" i="16"/>
  <c r="W120" i="16"/>
  <c r="V120" i="16"/>
  <c r="U120" i="16"/>
  <c r="T120" i="16"/>
  <c r="S120" i="16"/>
  <c r="R120" i="16"/>
  <c r="O120" i="16"/>
  <c r="K120" i="16"/>
  <c r="CK119" i="16"/>
  <c r="CJ119" i="16"/>
  <c r="CI119" i="16"/>
  <c r="CH119" i="16"/>
  <c r="CG119" i="16"/>
  <c r="CF119" i="16"/>
  <c r="CE119" i="16"/>
  <c r="CD119" i="16"/>
  <c r="CC119" i="16"/>
  <c r="CB119" i="16"/>
  <c r="CA119" i="16"/>
  <c r="BZ119" i="16"/>
  <c r="BY119" i="16"/>
  <c r="BX119" i="16"/>
  <c r="BW119" i="16"/>
  <c r="BV119" i="16"/>
  <c r="BU119" i="16"/>
  <c r="BT119" i="16"/>
  <c r="BS119" i="16"/>
  <c r="BR119" i="16" a="1"/>
  <c r="BR119" i="16" s="1"/>
  <c r="BQ119" i="16" a="1"/>
  <c r="BQ119" i="16" s="1"/>
  <c r="BP119" i="16"/>
  <c r="BO119" i="16" a="1"/>
  <c r="BO119" i="16" s="1"/>
  <c r="BN119" i="16"/>
  <c r="BM119" i="16" a="1"/>
  <c r="BM119" i="16" s="1"/>
  <c r="BL119" i="16"/>
  <c r="BK119" i="16" a="1"/>
  <c r="BK119" i="16" s="1"/>
  <c r="BJ119" i="16"/>
  <c r="BI119" i="16" a="1"/>
  <c r="BI119" i="16" s="1"/>
  <c r="BH119" i="16"/>
  <c r="BG119" i="16" a="1"/>
  <c r="BG119" i="16" s="1"/>
  <c r="BF119" i="16"/>
  <c r="BE119" i="16" a="1"/>
  <c r="BE119" i="16" s="1"/>
  <c r="BD119" i="16" a="1"/>
  <c r="BD119" i="16" s="1"/>
  <c r="BC119" i="16"/>
  <c r="BB119" i="16"/>
  <c r="BA119" i="16" a="1"/>
  <c r="BA119" i="16" s="1"/>
  <c r="AZ119" i="16" a="1"/>
  <c r="AZ119" i="16" s="1"/>
  <c r="AY119" i="16" a="1"/>
  <c r="AY119" i="16" s="1"/>
  <c r="AX119" i="16" a="1"/>
  <c r="AX119" i="16" s="1"/>
  <c r="AW119" i="16"/>
  <c r="AV119" i="16" a="1"/>
  <c r="AV119" i="16" s="1"/>
  <c r="AU119" i="16" a="1"/>
  <c r="AU119" i="16" s="1"/>
  <c r="AT119" i="16"/>
  <c r="AS119" i="16" a="1"/>
  <c r="AS119" i="16" s="1"/>
  <c r="AR119" i="16"/>
  <c r="AQ119" i="16" a="1"/>
  <c r="AQ119" i="16" s="1"/>
  <c r="AP119" i="16" a="1"/>
  <c r="AP119" i="16" s="1"/>
  <c r="AO119" i="16" a="1"/>
  <c r="AO119" i="16" s="1"/>
  <c r="AN119" i="16"/>
  <c r="AM119" i="16" a="1"/>
  <c r="AM119" i="16" s="1"/>
  <c r="AL119" i="16"/>
  <c r="AK119" i="16" a="1"/>
  <c r="AK119" i="16" s="1"/>
  <c r="AJ119" i="16"/>
  <c r="AI119" i="16"/>
  <c r="AH119" i="16" a="1"/>
  <c r="AH119" i="16" s="1"/>
  <c r="AG119" i="16" a="1"/>
  <c r="AG119" i="16" s="1"/>
  <c r="AF119" i="16" a="1"/>
  <c r="AF119" i="16" s="1"/>
  <c r="AE119" i="16" a="1"/>
  <c r="AE119" i="16" s="1"/>
  <c r="Y119" i="16"/>
  <c r="Z119" i="16" s="1"/>
  <c r="AA119" i="16" s="1"/>
  <c r="AB119" i="16" s="1"/>
  <c r="AC119" i="16" s="1"/>
  <c r="AD119" i="16" s="1"/>
  <c r="X119" i="16"/>
  <c r="W119" i="16"/>
  <c r="V119" i="16"/>
  <c r="U119" i="16"/>
  <c r="T119" i="16"/>
  <c r="S119" i="16"/>
  <c r="R119" i="16"/>
  <c r="O119" i="16"/>
  <c r="K119" i="16"/>
  <c r="CK118" i="16"/>
  <c r="CJ118" i="16"/>
  <c r="CI118" i="16"/>
  <c r="CH118" i="16"/>
  <c r="CG118" i="16"/>
  <c r="CF118" i="16"/>
  <c r="CE118" i="16"/>
  <c r="CD118" i="16"/>
  <c r="CC118" i="16"/>
  <c r="CB118" i="16"/>
  <c r="CA118" i="16"/>
  <c r="BZ118" i="16"/>
  <c r="BY118" i="16"/>
  <c r="BX118" i="16"/>
  <c r="BW118" i="16"/>
  <c r="BV118" i="16"/>
  <c r="BU118" i="16"/>
  <c r="BT118" i="16"/>
  <c r="BS118" i="16"/>
  <c r="BR118" i="16" a="1"/>
  <c r="BR118" i="16" s="1"/>
  <c r="BQ118" i="16" a="1"/>
  <c r="BQ118" i="16" s="1"/>
  <c r="BP118" i="16"/>
  <c r="BO118" i="16" a="1"/>
  <c r="BO118" i="16" s="1"/>
  <c r="BN118" i="16"/>
  <c r="BM118" i="16" a="1"/>
  <c r="BM118" i="16" s="1"/>
  <c r="BL118" i="16"/>
  <c r="BK118" i="16" a="1"/>
  <c r="BK118" i="16" s="1"/>
  <c r="BJ118" i="16"/>
  <c r="BI118" i="16" a="1"/>
  <c r="BI118" i="16" s="1"/>
  <c r="BH118" i="16"/>
  <c r="BG118" i="16" a="1"/>
  <c r="BG118" i="16" s="1"/>
  <c r="BF118" i="16"/>
  <c r="BE118" i="16" a="1"/>
  <c r="BE118" i="16" s="1"/>
  <c r="BD118" i="16" a="1"/>
  <c r="BD118" i="16" s="1"/>
  <c r="BC118" i="16"/>
  <c r="BB118" i="16"/>
  <c r="BA118" i="16" a="1"/>
  <c r="BA118" i="16" s="1"/>
  <c r="AZ118" i="16" a="1"/>
  <c r="AZ118" i="16" s="1"/>
  <c r="AY118" i="16" a="1"/>
  <c r="AY118" i="16" s="1"/>
  <c r="AX118" i="16" a="1"/>
  <c r="AX118" i="16" s="1"/>
  <c r="AW118" i="16"/>
  <c r="AV118" i="16" a="1"/>
  <c r="AV118" i="16" s="1"/>
  <c r="AU118" i="16" a="1"/>
  <c r="AU118" i="16" s="1"/>
  <c r="AT118" i="16"/>
  <c r="AS118" i="16" a="1"/>
  <c r="AS118" i="16" s="1"/>
  <c r="AR118" i="16"/>
  <c r="AQ118" i="16" a="1"/>
  <c r="AQ118" i="16" s="1"/>
  <c r="AP118" i="16" a="1"/>
  <c r="AP118" i="16" s="1"/>
  <c r="AO118" i="16" a="1"/>
  <c r="AO118" i="16" s="1"/>
  <c r="AN118" i="16"/>
  <c r="AM118" i="16" a="1"/>
  <c r="AM118" i="16" s="1"/>
  <c r="AL118" i="16"/>
  <c r="AK118" i="16" a="1"/>
  <c r="AK118" i="16" s="1"/>
  <c r="AJ118" i="16"/>
  <c r="AI118" i="16"/>
  <c r="AH118" i="16" a="1"/>
  <c r="AH118" i="16" s="1"/>
  <c r="AG118" i="16" a="1"/>
  <c r="AG118" i="16" s="1"/>
  <c r="AF118" i="16" a="1"/>
  <c r="AF118" i="16" s="1"/>
  <c r="AE118" i="16" a="1"/>
  <c r="AE118" i="16" s="1"/>
  <c r="Y118" i="16"/>
  <c r="Z118" i="16" s="1"/>
  <c r="AA118" i="16" s="1"/>
  <c r="AB118" i="16" s="1"/>
  <c r="AC118" i="16" s="1"/>
  <c r="AD118" i="16" s="1"/>
  <c r="X118" i="16"/>
  <c r="W118" i="16"/>
  <c r="V118" i="16"/>
  <c r="U118" i="16"/>
  <c r="T118" i="16"/>
  <c r="S118" i="16"/>
  <c r="R118" i="16"/>
  <c r="O118" i="16"/>
  <c r="K118" i="16"/>
  <c r="CK117" i="16"/>
  <c r="CJ117" i="16"/>
  <c r="CI117" i="16"/>
  <c r="CH117" i="16"/>
  <c r="CG117" i="16"/>
  <c r="CF117" i="16"/>
  <c r="CE117" i="16"/>
  <c r="CD117" i="16"/>
  <c r="CC117" i="16"/>
  <c r="CB117" i="16"/>
  <c r="CA117" i="16"/>
  <c r="BZ117" i="16"/>
  <c r="BY117" i="16"/>
  <c r="BX117" i="16"/>
  <c r="BW117" i="16"/>
  <c r="BV117" i="16"/>
  <c r="BU117" i="16"/>
  <c r="BT117" i="16"/>
  <c r="BS117" i="16"/>
  <c r="BR117" i="16" a="1"/>
  <c r="BR117" i="16" s="1"/>
  <c r="BQ117" i="16" a="1"/>
  <c r="BQ117" i="16" s="1"/>
  <c r="BP117" i="16"/>
  <c r="BO117" i="16" a="1"/>
  <c r="BO117" i="16" s="1"/>
  <c r="BN117" i="16"/>
  <c r="BM117" i="16" a="1"/>
  <c r="BM117" i="16" s="1"/>
  <c r="BL117" i="16"/>
  <c r="BK117" i="16" a="1"/>
  <c r="BK117" i="16" s="1"/>
  <c r="BJ117" i="16"/>
  <c r="BI117" i="16" a="1"/>
  <c r="BI117" i="16" s="1"/>
  <c r="BH117" i="16"/>
  <c r="BG117" i="16" a="1"/>
  <c r="BG117" i="16" s="1"/>
  <c r="BF117" i="16"/>
  <c r="BE117" i="16" a="1"/>
  <c r="BE117" i="16" s="1"/>
  <c r="BD117" i="16" a="1"/>
  <c r="BD117" i="16" s="1"/>
  <c r="BC117" i="16"/>
  <c r="BB117" i="16"/>
  <c r="BA117" i="16" a="1"/>
  <c r="BA117" i="16" s="1"/>
  <c r="AZ117" i="16" a="1"/>
  <c r="AZ117" i="16" s="1"/>
  <c r="AY117" i="16" a="1"/>
  <c r="AY117" i="16" s="1"/>
  <c r="AX117" i="16" a="1"/>
  <c r="AX117" i="16" s="1"/>
  <c r="AW117" i="16"/>
  <c r="AV117" i="16" a="1"/>
  <c r="AV117" i="16" s="1"/>
  <c r="AU117" i="16" a="1"/>
  <c r="AU117" i="16" s="1"/>
  <c r="AT117" i="16"/>
  <c r="AS117" i="16" a="1"/>
  <c r="AS117" i="16" s="1"/>
  <c r="AR117" i="16"/>
  <c r="AQ117" i="16" a="1"/>
  <c r="AQ117" i="16" s="1"/>
  <c r="AP117" i="16" a="1"/>
  <c r="AP117" i="16" s="1"/>
  <c r="AO117" i="16" a="1"/>
  <c r="AO117" i="16" s="1"/>
  <c r="AN117" i="16"/>
  <c r="AM117" i="16" a="1"/>
  <c r="AM117" i="16" s="1"/>
  <c r="AL117" i="16"/>
  <c r="AK117" i="16" a="1"/>
  <c r="AK117" i="16" s="1"/>
  <c r="AJ117" i="16"/>
  <c r="AI117" i="16"/>
  <c r="AH117" i="16" a="1"/>
  <c r="AH117" i="16" s="1"/>
  <c r="AG117" i="16" a="1"/>
  <c r="AG117" i="16" s="1"/>
  <c r="AF117" i="16" a="1"/>
  <c r="AF117" i="16" s="1"/>
  <c r="AE117" i="16" a="1"/>
  <c r="AE117" i="16" s="1"/>
  <c r="Y117" i="16"/>
  <c r="Z117" i="16" s="1"/>
  <c r="AA117" i="16" s="1"/>
  <c r="AB117" i="16" s="1"/>
  <c r="AC117" i="16" s="1"/>
  <c r="AD117" i="16" s="1"/>
  <c r="X117" i="16"/>
  <c r="W117" i="16"/>
  <c r="V117" i="16"/>
  <c r="U117" i="16"/>
  <c r="T117" i="16"/>
  <c r="S117" i="16"/>
  <c r="R117" i="16"/>
  <c r="O117" i="16"/>
  <c r="K117" i="16"/>
  <c r="CK116" i="16"/>
  <c r="CJ116" i="16"/>
  <c r="CI116" i="16"/>
  <c r="CH116" i="16"/>
  <c r="CG116" i="16"/>
  <c r="CF116" i="16"/>
  <c r="CE116" i="16"/>
  <c r="CD116" i="16"/>
  <c r="CC116" i="16"/>
  <c r="CB116" i="16"/>
  <c r="CA116" i="16"/>
  <c r="BZ116" i="16"/>
  <c r="BY116" i="16"/>
  <c r="BX116" i="16"/>
  <c r="BW116" i="16"/>
  <c r="BV116" i="16"/>
  <c r="BU116" i="16"/>
  <c r="BT116" i="16"/>
  <c r="BS116" i="16"/>
  <c r="BR116" i="16" a="1"/>
  <c r="BR116" i="16" s="1"/>
  <c r="BQ116" i="16" a="1"/>
  <c r="BQ116" i="16" s="1"/>
  <c r="BP116" i="16"/>
  <c r="BO116" i="16" a="1"/>
  <c r="BO116" i="16" s="1"/>
  <c r="BN116" i="16"/>
  <c r="BM116" i="16" a="1"/>
  <c r="BM116" i="16" s="1"/>
  <c r="BL116" i="16"/>
  <c r="BK116" i="16" a="1"/>
  <c r="BK116" i="16" s="1"/>
  <c r="BJ116" i="16"/>
  <c r="BI116" i="16" a="1"/>
  <c r="BI116" i="16" s="1"/>
  <c r="BH116" i="16"/>
  <c r="BG116" i="16" a="1"/>
  <c r="BG116" i="16" s="1"/>
  <c r="BF116" i="16"/>
  <c r="BE116" i="16" a="1"/>
  <c r="BE116" i="16" s="1"/>
  <c r="BD116" i="16" a="1"/>
  <c r="BD116" i="16" s="1"/>
  <c r="BC116" i="16"/>
  <c r="BB116" i="16"/>
  <c r="BA116" i="16" a="1"/>
  <c r="BA116" i="16" s="1"/>
  <c r="AZ116" i="16" a="1"/>
  <c r="AZ116" i="16" s="1"/>
  <c r="AY116" i="16" a="1"/>
  <c r="AY116" i="16" s="1"/>
  <c r="AX116" i="16" a="1"/>
  <c r="AX116" i="16" s="1"/>
  <c r="AW116" i="16"/>
  <c r="AV116" i="16" a="1"/>
  <c r="AV116" i="16" s="1"/>
  <c r="AU116" i="16" a="1"/>
  <c r="AU116" i="16" s="1"/>
  <c r="AT116" i="16"/>
  <c r="AS116" i="16" a="1"/>
  <c r="AS116" i="16" s="1"/>
  <c r="AR116" i="16"/>
  <c r="AQ116" i="16" a="1"/>
  <c r="AQ116" i="16" s="1"/>
  <c r="AP116" i="16" a="1"/>
  <c r="AP116" i="16" s="1"/>
  <c r="AO116" i="16" a="1"/>
  <c r="AO116" i="16" s="1"/>
  <c r="AN116" i="16"/>
  <c r="AM116" i="16" a="1"/>
  <c r="AM116" i="16" s="1"/>
  <c r="AL116" i="16"/>
  <c r="AK116" i="16" a="1"/>
  <c r="AK116" i="16" s="1"/>
  <c r="AJ116" i="16"/>
  <c r="AI116" i="16"/>
  <c r="AH116" i="16" a="1"/>
  <c r="AH116" i="16" s="1"/>
  <c r="AG116" i="16" a="1"/>
  <c r="AG116" i="16" s="1"/>
  <c r="AF116" i="16" a="1"/>
  <c r="AF116" i="16" s="1"/>
  <c r="AE116" i="16" a="1"/>
  <c r="AE116" i="16" s="1"/>
  <c r="Y116" i="16"/>
  <c r="Z116" i="16" s="1"/>
  <c r="AA116" i="16" s="1"/>
  <c r="AB116" i="16" s="1"/>
  <c r="AC116" i="16" s="1"/>
  <c r="AD116" i="16" s="1"/>
  <c r="X116" i="16"/>
  <c r="W116" i="16"/>
  <c r="V116" i="16"/>
  <c r="U116" i="16"/>
  <c r="T116" i="16"/>
  <c r="S116" i="16"/>
  <c r="R116" i="16"/>
  <c r="O116" i="16"/>
  <c r="K116" i="16"/>
  <c r="CK115" i="16"/>
  <c r="CJ115" i="16"/>
  <c r="CI115" i="16"/>
  <c r="CH115" i="16"/>
  <c r="CG115" i="16"/>
  <c r="CF115" i="16"/>
  <c r="CE115" i="16"/>
  <c r="CD115" i="16"/>
  <c r="CC115" i="16"/>
  <c r="CB115" i="16"/>
  <c r="CA115" i="16"/>
  <c r="BZ115" i="16"/>
  <c r="BY115" i="16"/>
  <c r="BX115" i="16"/>
  <c r="BW115" i="16"/>
  <c r="BV115" i="16"/>
  <c r="BU115" i="16"/>
  <c r="BT115" i="16"/>
  <c r="BS115" i="16"/>
  <c r="BR115" i="16" a="1"/>
  <c r="BR115" i="16" s="1"/>
  <c r="BQ115" i="16" a="1"/>
  <c r="BQ115" i="16" s="1"/>
  <c r="BP115" i="16"/>
  <c r="BO115" i="16" a="1"/>
  <c r="BO115" i="16" s="1"/>
  <c r="BN115" i="16"/>
  <c r="BM115" i="16" a="1"/>
  <c r="BM115" i="16" s="1"/>
  <c r="BL115" i="16"/>
  <c r="BK115" i="16" a="1"/>
  <c r="BK115" i="16" s="1"/>
  <c r="BJ115" i="16"/>
  <c r="BI115" i="16" a="1"/>
  <c r="BI115" i="16" s="1"/>
  <c r="BH115" i="16"/>
  <c r="BG115" i="16" a="1"/>
  <c r="BG115" i="16" s="1"/>
  <c r="BF115" i="16"/>
  <c r="BE115" i="16" a="1"/>
  <c r="BE115" i="16" s="1"/>
  <c r="BD115" i="16" a="1"/>
  <c r="BD115" i="16" s="1"/>
  <c r="BC115" i="16"/>
  <c r="BB115" i="16"/>
  <c r="BA115" i="16" a="1"/>
  <c r="BA115" i="16" s="1"/>
  <c r="AZ115" i="16" a="1"/>
  <c r="AZ115" i="16" s="1"/>
  <c r="AY115" i="16" a="1"/>
  <c r="AY115" i="16" s="1"/>
  <c r="AX115" i="16" a="1"/>
  <c r="AX115" i="16" s="1"/>
  <c r="AW115" i="16"/>
  <c r="AV115" i="16" a="1"/>
  <c r="AV115" i="16" s="1"/>
  <c r="AU115" i="16" a="1"/>
  <c r="AU115" i="16" s="1"/>
  <c r="AT115" i="16"/>
  <c r="AS115" i="16" a="1"/>
  <c r="AS115" i="16" s="1"/>
  <c r="AR115" i="16"/>
  <c r="AQ115" i="16" a="1"/>
  <c r="AQ115" i="16" s="1"/>
  <c r="AP115" i="16" a="1"/>
  <c r="AP115" i="16" s="1"/>
  <c r="AO115" i="16" a="1"/>
  <c r="AO115" i="16" s="1"/>
  <c r="AN115" i="16"/>
  <c r="AM115" i="16" a="1"/>
  <c r="AM115" i="16" s="1"/>
  <c r="AL115" i="16"/>
  <c r="AK115" i="16" a="1"/>
  <c r="AK115" i="16" s="1"/>
  <c r="AJ115" i="16"/>
  <c r="AI115" i="16"/>
  <c r="AH115" i="16" a="1"/>
  <c r="AH115" i="16" s="1"/>
  <c r="AG115" i="16" a="1"/>
  <c r="AG115" i="16" s="1"/>
  <c r="AF115" i="16" a="1"/>
  <c r="AF115" i="16" s="1"/>
  <c r="AE115" i="16" a="1"/>
  <c r="AE115" i="16" s="1"/>
  <c r="Y115" i="16"/>
  <c r="Z115" i="16" s="1"/>
  <c r="AA115" i="16" s="1"/>
  <c r="AB115" i="16" s="1"/>
  <c r="AC115" i="16" s="1"/>
  <c r="AD115" i="16" s="1"/>
  <c r="X115" i="16"/>
  <c r="W115" i="16"/>
  <c r="V115" i="16"/>
  <c r="U115" i="16"/>
  <c r="T115" i="16"/>
  <c r="S115" i="16"/>
  <c r="R115" i="16"/>
  <c r="O115" i="16"/>
  <c r="K115" i="16"/>
  <c r="CK114" i="16"/>
  <c r="CJ114" i="16"/>
  <c r="CI114" i="16"/>
  <c r="CH114" i="16"/>
  <c r="CG114" i="16"/>
  <c r="CF114" i="16"/>
  <c r="CE114" i="16"/>
  <c r="CD114" i="16"/>
  <c r="CC114" i="16"/>
  <c r="CB114" i="16"/>
  <c r="CA114" i="16"/>
  <c r="BZ114" i="16"/>
  <c r="BY114" i="16"/>
  <c r="BX114" i="16"/>
  <c r="BW114" i="16"/>
  <c r="BV114" i="16"/>
  <c r="BU114" i="16"/>
  <c r="BT114" i="16"/>
  <c r="BS114" i="16"/>
  <c r="BR114" i="16" a="1"/>
  <c r="BR114" i="16" s="1"/>
  <c r="BQ114" i="16" a="1"/>
  <c r="BQ114" i="16" s="1"/>
  <c r="BP114" i="16"/>
  <c r="BO114" i="16" a="1"/>
  <c r="BO114" i="16" s="1"/>
  <c r="BN114" i="16"/>
  <c r="BM114" i="16" a="1"/>
  <c r="BM114" i="16" s="1"/>
  <c r="BL114" i="16"/>
  <c r="BK114" i="16" a="1"/>
  <c r="BK114" i="16" s="1"/>
  <c r="BJ114" i="16"/>
  <c r="BI114" i="16" a="1"/>
  <c r="BI114" i="16" s="1"/>
  <c r="BH114" i="16"/>
  <c r="BG114" i="16" a="1"/>
  <c r="BG114" i="16" s="1"/>
  <c r="BF114" i="16"/>
  <c r="BE114" i="16" a="1"/>
  <c r="BE114" i="16" s="1"/>
  <c r="BD114" i="16" a="1"/>
  <c r="BD114" i="16" s="1"/>
  <c r="BC114" i="16"/>
  <c r="BB114" i="16"/>
  <c r="BA114" i="16" a="1"/>
  <c r="BA114" i="16" s="1"/>
  <c r="AZ114" i="16" a="1"/>
  <c r="AZ114" i="16" s="1"/>
  <c r="AY114" i="16" a="1"/>
  <c r="AY114" i="16" s="1"/>
  <c r="AX114" i="16" a="1"/>
  <c r="AX114" i="16" s="1"/>
  <c r="AW114" i="16"/>
  <c r="AV114" i="16" a="1"/>
  <c r="AV114" i="16" s="1"/>
  <c r="AU114" i="16" a="1"/>
  <c r="AU114" i="16" s="1"/>
  <c r="AT114" i="16"/>
  <c r="AS114" i="16" a="1"/>
  <c r="AS114" i="16" s="1"/>
  <c r="AR114" i="16"/>
  <c r="AQ114" i="16" a="1"/>
  <c r="AQ114" i="16" s="1"/>
  <c r="AP114" i="16" a="1"/>
  <c r="AP114" i="16" s="1"/>
  <c r="AO114" i="16" a="1"/>
  <c r="AO114" i="16" s="1"/>
  <c r="AN114" i="16"/>
  <c r="AM114" i="16" a="1"/>
  <c r="AM114" i="16" s="1"/>
  <c r="AL114" i="16"/>
  <c r="AK114" i="16" a="1"/>
  <c r="AK114" i="16" s="1"/>
  <c r="AJ114" i="16"/>
  <c r="AI114" i="16"/>
  <c r="AH114" i="16" a="1"/>
  <c r="AH114" i="16" s="1"/>
  <c r="AG114" i="16" a="1"/>
  <c r="AG114" i="16" s="1"/>
  <c r="AF114" i="16" a="1"/>
  <c r="AF114" i="16" s="1"/>
  <c r="AE114" i="16" a="1"/>
  <c r="AE114" i="16" s="1"/>
  <c r="Y114" i="16"/>
  <c r="Z114" i="16" s="1"/>
  <c r="AA114" i="16" s="1"/>
  <c r="AB114" i="16" s="1"/>
  <c r="AC114" i="16" s="1"/>
  <c r="AD114" i="16" s="1"/>
  <c r="X114" i="16"/>
  <c r="W114" i="16"/>
  <c r="V114" i="16"/>
  <c r="U114" i="16"/>
  <c r="T114" i="16"/>
  <c r="S114" i="16"/>
  <c r="R114" i="16"/>
  <c r="O114" i="16"/>
  <c r="K114" i="16"/>
  <c r="C114" i="16"/>
  <c r="CK113" i="16"/>
  <c r="CJ113" i="16"/>
  <c r="CI113" i="16"/>
  <c r="CH113" i="16"/>
  <c r="CG113" i="16"/>
  <c r="CF113" i="16"/>
  <c r="CE113" i="16"/>
  <c r="CD113" i="16"/>
  <c r="CC113" i="16"/>
  <c r="CB113" i="16"/>
  <c r="CA113" i="16"/>
  <c r="BZ113" i="16"/>
  <c r="BY113" i="16"/>
  <c r="BX113" i="16"/>
  <c r="BW113" i="16"/>
  <c r="BV113" i="16"/>
  <c r="BU113" i="16"/>
  <c r="BT113" i="16"/>
  <c r="BS113" i="16"/>
  <c r="BR113" i="16" a="1"/>
  <c r="BR113" i="16" s="1"/>
  <c r="BQ113" i="16" a="1"/>
  <c r="BQ113" i="16" s="1"/>
  <c r="BP113" i="16"/>
  <c r="BO113" i="16" a="1"/>
  <c r="BO113" i="16" s="1"/>
  <c r="BN113" i="16"/>
  <c r="BM113" i="16" a="1"/>
  <c r="BM113" i="16" s="1"/>
  <c r="BL113" i="16"/>
  <c r="BK113" i="16" a="1"/>
  <c r="BK113" i="16" s="1"/>
  <c r="BJ113" i="16"/>
  <c r="BI113" i="16" a="1"/>
  <c r="BI113" i="16" s="1"/>
  <c r="BH113" i="16"/>
  <c r="BG113" i="16" a="1"/>
  <c r="BG113" i="16" s="1"/>
  <c r="BF113" i="16"/>
  <c r="BE113" i="16" a="1"/>
  <c r="BE113" i="16" s="1"/>
  <c r="BD113" i="16" a="1"/>
  <c r="BD113" i="16" s="1"/>
  <c r="BC113" i="16"/>
  <c r="BB113" i="16"/>
  <c r="BA113" i="16" a="1"/>
  <c r="BA113" i="16" s="1"/>
  <c r="AZ113" i="16" a="1"/>
  <c r="AZ113" i="16" s="1"/>
  <c r="AY113" i="16" a="1"/>
  <c r="AY113" i="16" s="1"/>
  <c r="AX113" i="16" a="1"/>
  <c r="AX113" i="16" s="1"/>
  <c r="AW113" i="16"/>
  <c r="AV113" i="16" a="1"/>
  <c r="AV113" i="16" s="1"/>
  <c r="AU113" i="16" a="1"/>
  <c r="AU113" i="16" s="1"/>
  <c r="AT113" i="16"/>
  <c r="AS113" i="16" a="1"/>
  <c r="AS113" i="16" s="1"/>
  <c r="AR113" i="16"/>
  <c r="AQ113" i="16" a="1"/>
  <c r="AQ113" i="16" s="1"/>
  <c r="AP113" i="16" a="1"/>
  <c r="AP113" i="16" s="1"/>
  <c r="AO113" i="16" a="1"/>
  <c r="AO113" i="16" s="1"/>
  <c r="AN113" i="16"/>
  <c r="AM113" i="16" a="1"/>
  <c r="AM113" i="16" s="1"/>
  <c r="AL113" i="16"/>
  <c r="AK113" i="16" a="1"/>
  <c r="AK113" i="16" s="1"/>
  <c r="AJ113" i="16"/>
  <c r="AI113" i="16"/>
  <c r="AH113" i="16" a="1"/>
  <c r="AH113" i="16" s="1"/>
  <c r="AG113" i="16" a="1"/>
  <c r="AG113" i="16" s="1"/>
  <c r="AF113" i="16" a="1"/>
  <c r="AF113" i="16" s="1"/>
  <c r="AE113" i="16" a="1"/>
  <c r="AE113" i="16" s="1"/>
  <c r="Y113" i="16"/>
  <c r="Z113" i="16" s="1"/>
  <c r="AA113" i="16" s="1"/>
  <c r="AB113" i="16" s="1"/>
  <c r="AC113" i="16" s="1"/>
  <c r="AD113" i="16" s="1"/>
  <c r="X113" i="16"/>
  <c r="W113" i="16"/>
  <c r="V113" i="16"/>
  <c r="U113" i="16"/>
  <c r="T113" i="16"/>
  <c r="S113" i="16"/>
  <c r="R113" i="16"/>
  <c r="O113" i="16"/>
  <c r="K113" i="16"/>
  <c r="CK112" i="16"/>
  <c r="CJ112" i="16"/>
  <c r="CI112" i="16"/>
  <c r="CH112" i="16"/>
  <c r="CG112" i="16"/>
  <c r="CF112" i="16"/>
  <c r="CE112" i="16"/>
  <c r="CD112" i="16"/>
  <c r="CC112" i="16"/>
  <c r="CB112" i="16"/>
  <c r="CA112" i="16"/>
  <c r="BZ112" i="16"/>
  <c r="BY112" i="16"/>
  <c r="BX112" i="16"/>
  <c r="BW112" i="16"/>
  <c r="BV112" i="16"/>
  <c r="BU112" i="16"/>
  <c r="BT112" i="16"/>
  <c r="BS112" i="16"/>
  <c r="BR112" i="16" a="1"/>
  <c r="BR112" i="16" s="1"/>
  <c r="BQ112" i="16" a="1"/>
  <c r="BQ112" i="16" s="1"/>
  <c r="BP112" i="16"/>
  <c r="BO112" i="16" a="1"/>
  <c r="BO112" i="16" s="1"/>
  <c r="BN112" i="16"/>
  <c r="BM112" i="16" a="1"/>
  <c r="BM112" i="16" s="1"/>
  <c r="BL112" i="16"/>
  <c r="BK112" i="16" a="1"/>
  <c r="BK112" i="16" s="1"/>
  <c r="BJ112" i="16"/>
  <c r="BI112" i="16" a="1"/>
  <c r="BI112" i="16" s="1"/>
  <c r="BH112" i="16"/>
  <c r="BG112" i="16" a="1"/>
  <c r="BG112" i="16" s="1"/>
  <c r="BF112" i="16"/>
  <c r="BE112" i="16" a="1"/>
  <c r="BE112" i="16" s="1"/>
  <c r="BD112" i="16" a="1"/>
  <c r="BD112" i="16" s="1"/>
  <c r="BC112" i="16"/>
  <c r="BB112" i="16"/>
  <c r="BA112" i="16" a="1"/>
  <c r="BA112" i="16" s="1"/>
  <c r="AZ112" i="16" a="1"/>
  <c r="AZ112" i="16" s="1"/>
  <c r="AY112" i="16" a="1"/>
  <c r="AY112" i="16" s="1"/>
  <c r="AX112" i="16" a="1"/>
  <c r="AX112" i="16" s="1"/>
  <c r="AW112" i="16"/>
  <c r="AV112" i="16" a="1"/>
  <c r="AV112" i="16" s="1"/>
  <c r="AU112" i="16" a="1"/>
  <c r="AU112" i="16" s="1"/>
  <c r="AT112" i="16"/>
  <c r="AS112" i="16" a="1"/>
  <c r="AS112" i="16" s="1"/>
  <c r="AR112" i="16"/>
  <c r="AQ112" i="16" a="1"/>
  <c r="AQ112" i="16" s="1"/>
  <c r="AP112" i="16" a="1"/>
  <c r="AP112" i="16" s="1"/>
  <c r="AO112" i="16" a="1"/>
  <c r="AO112" i="16" s="1"/>
  <c r="AN112" i="16"/>
  <c r="AM112" i="16" a="1"/>
  <c r="AM112" i="16" s="1"/>
  <c r="AL112" i="16"/>
  <c r="AK112" i="16" a="1"/>
  <c r="AK112" i="16" s="1"/>
  <c r="AJ112" i="16"/>
  <c r="AI112" i="16"/>
  <c r="AH112" i="16" a="1"/>
  <c r="AH112" i="16" s="1"/>
  <c r="AG112" i="16" a="1"/>
  <c r="AG112" i="16" s="1"/>
  <c r="AF112" i="16" a="1"/>
  <c r="AF112" i="16" s="1"/>
  <c r="AE112" i="16" a="1"/>
  <c r="AE112" i="16" s="1"/>
  <c r="Y112" i="16"/>
  <c r="Z112" i="16" s="1"/>
  <c r="AA112" i="16" s="1"/>
  <c r="AB112" i="16" s="1"/>
  <c r="AC112" i="16" s="1"/>
  <c r="AD112" i="16" s="1"/>
  <c r="X112" i="16"/>
  <c r="W112" i="16"/>
  <c r="V112" i="16"/>
  <c r="U112" i="16"/>
  <c r="T112" i="16"/>
  <c r="S112" i="16"/>
  <c r="R112" i="16"/>
  <c r="O112" i="16"/>
  <c r="K112" i="16"/>
  <c r="CK111" i="16"/>
  <c r="CJ111" i="16"/>
  <c r="CI111" i="16"/>
  <c r="CH111" i="16"/>
  <c r="CG111" i="16"/>
  <c r="CF111" i="16"/>
  <c r="CE111" i="16"/>
  <c r="CD111" i="16"/>
  <c r="CC111" i="16"/>
  <c r="CB111" i="16"/>
  <c r="CA111" i="16"/>
  <c r="BZ111" i="16"/>
  <c r="BY111" i="16"/>
  <c r="BX111" i="16"/>
  <c r="BW111" i="16"/>
  <c r="BV111" i="16"/>
  <c r="BU111" i="16"/>
  <c r="BT111" i="16"/>
  <c r="BS111" i="16"/>
  <c r="BR111" i="16" a="1"/>
  <c r="BR111" i="16" s="1"/>
  <c r="BQ111" i="16" a="1"/>
  <c r="BQ111" i="16" s="1"/>
  <c r="BP111" i="16"/>
  <c r="BO111" i="16" a="1"/>
  <c r="BO111" i="16" s="1"/>
  <c r="BN111" i="16"/>
  <c r="BM111" i="16" a="1"/>
  <c r="BM111" i="16" s="1"/>
  <c r="BL111" i="16"/>
  <c r="BK111" i="16" a="1"/>
  <c r="BK111" i="16" s="1"/>
  <c r="BJ111" i="16"/>
  <c r="BI111" i="16" a="1"/>
  <c r="BI111" i="16" s="1"/>
  <c r="BH111" i="16"/>
  <c r="BG111" i="16" a="1"/>
  <c r="BG111" i="16" s="1"/>
  <c r="BF111" i="16"/>
  <c r="BE111" i="16" a="1"/>
  <c r="BE111" i="16" s="1"/>
  <c r="BD111" i="16" a="1"/>
  <c r="BD111" i="16" s="1"/>
  <c r="BC111" i="16"/>
  <c r="BB111" i="16"/>
  <c r="BA111" i="16" a="1"/>
  <c r="BA111" i="16" s="1"/>
  <c r="AZ111" i="16" a="1"/>
  <c r="AZ111" i="16" s="1"/>
  <c r="AY111" i="16" a="1"/>
  <c r="AY111" i="16" s="1"/>
  <c r="AX111" i="16" a="1"/>
  <c r="AX111" i="16" s="1"/>
  <c r="AW111" i="16"/>
  <c r="AV111" i="16" a="1"/>
  <c r="AV111" i="16" s="1"/>
  <c r="AU111" i="16" a="1"/>
  <c r="AU111" i="16" s="1"/>
  <c r="AT111" i="16"/>
  <c r="AS111" i="16" a="1"/>
  <c r="AS111" i="16" s="1"/>
  <c r="AR111" i="16"/>
  <c r="AQ111" i="16" a="1"/>
  <c r="AQ111" i="16" s="1"/>
  <c r="AP111" i="16" a="1"/>
  <c r="AP111" i="16" s="1"/>
  <c r="AO111" i="16" a="1"/>
  <c r="AO111" i="16" s="1"/>
  <c r="AN111" i="16"/>
  <c r="AM111" i="16" a="1"/>
  <c r="AM111" i="16" s="1"/>
  <c r="AL111" i="16"/>
  <c r="AK111" i="16" a="1"/>
  <c r="AK111" i="16" s="1"/>
  <c r="AJ111" i="16"/>
  <c r="AI111" i="16"/>
  <c r="AH111" i="16" a="1"/>
  <c r="AH111" i="16" s="1"/>
  <c r="AG111" i="16" a="1"/>
  <c r="AG111" i="16" s="1"/>
  <c r="AF111" i="16" a="1"/>
  <c r="AF111" i="16" s="1"/>
  <c r="AE111" i="16" a="1"/>
  <c r="AE111" i="16" s="1"/>
  <c r="Y111" i="16"/>
  <c r="Z111" i="16" s="1"/>
  <c r="AA111" i="16" s="1"/>
  <c r="AB111" i="16" s="1"/>
  <c r="AC111" i="16" s="1"/>
  <c r="AD111" i="16" s="1"/>
  <c r="X111" i="16"/>
  <c r="W111" i="16"/>
  <c r="V111" i="16"/>
  <c r="U111" i="16"/>
  <c r="T111" i="16"/>
  <c r="S111" i="16"/>
  <c r="R111" i="16"/>
  <c r="O111" i="16"/>
  <c r="K111" i="16"/>
  <c r="CK110" i="16"/>
  <c r="CJ110" i="16"/>
  <c r="CI110" i="16"/>
  <c r="CH110" i="16"/>
  <c r="CG110" i="16"/>
  <c r="CF110" i="16"/>
  <c r="CE110" i="16"/>
  <c r="CD110" i="16"/>
  <c r="CC110" i="16"/>
  <c r="CB110" i="16"/>
  <c r="CA110" i="16"/>
  <c r="BZ110" i="16"/>
  <c r="BY110" i="16"/>
  <c r="BX110" i="16"/>
  <c r="BW110" i="16"/>
  <c r="BV110" i="16"/>
  <c r="BU110" i="16"/>
  <c r="BT110" i="16"/>
  <c r="BS110" i="16"/>
  <c r="BR110" i="16" a="1"/>
  <c r="BR110" i="16" s="1"/>
  <c r="BQ110" i="16" a="1"/>
  <c r="BQ110" i="16" s="1"/>
  <c r="BP110" i="16"/>
  <c r="BO110" i="16" a="1"/>
  <c r="BO110" i="16" s="1"/>
  <c r="BN110" i="16"/>
  <c r="BM110" i="16" a="1"/>
  <c r="BM110" i="16" s="1"/>
  <c r="BL110" i="16"/>
  <c r="BK110" i="16" a="1"/>
  <c r="BK110" i="16" s="1"/>
  <c r="BJ110" i="16"/>
  <c r="BI110" i="16" a="1"/>
  <c r="BI110" i="16" s="1"/>
  <c r="BH110" i="16"/>
  <c r="BG110" i="16" a="1"/>
  <c r="BG110" i="16" s="1"/>
  <c r="BF110" i="16"/>
  <c r="BE110" i="16" a="1"/>
  <c r="BE110" i="16" s="1"/>
  <c r="BD110" i="16" a="1"/>
  <c r="BD110" i="16" s="1"/>
  <c r="BC110" i="16"/>
  <c r="BB110" i="16"/>
  <c r="BA110" i="16" a="1"/>
  <c r="BA110" i="16" s="1"/>
  <c r="AZ110" i="16" a="1"/>
  <c r="AZ110" i="16" s="1"/>
  <c r="AY110" i="16" a="1"/>
  <c r="AY110" i="16" s="1"/>
  <c r="AX110" i="16" a="1"/>
  <c r="AX110" i="16" s="1"/>
  <c r="AW110" i="16"/>
  <c r="AV110" i="16" a="1"/>
  <c r="AV110" i="16" s="1"/>
  <c r="AU110" i="16" a="1"/>
  <c r="AU110" i="16" s="1"/>
  <c r="AT110" i="16"/>
  <c r="AS110" i="16" a="1"/>
  <c r="AS110" i="16" s="1"/>
  <c r="AR110" i="16"/>
  <c r="AQ110" i="16" a="1"/>
  <c r="AQ110" i="16" s="1"/>
  <c r="AP110" i="16" a="1"/>
  <c r="AP110" i="16" s="1"/>
  <c r="AO110" i="16" a="1"/>
  <c r="AO110" i="16" s="1"/>
  <c r="AN110" i="16"/>
  <c r="AM110" i="16" a="1"/>
  <c r="AM110" i="16" s="1"/>
  <c r="AL110" i="16"/>
  <c r="AK110" i="16" a="1"/>
  <c r="AK110" i="16" s="1"/>
  <c r="AJ110" i="16"/>
  <c r="AI110" i="16"/>
  <c r="AH110" i="16" a="1"/>
  <c r="AH110" i="16" s="1"/>
  <c r="AG110" i="16" a="1"/>
  <c r="AG110" i="16" s="1"/>
  <c r="AF110" i="16" a="1"/>
  <c r="AF110" i="16" s="1"/>
  <c r="AE110" i="16" a="1"/>
  <c r="AE110" i="16" s="1"/>
  <c r="Y110" i="16"/>
  <c r="Z110" i="16" s="1"/>
  <c r="AA110" i="16" s="1"/>
  <c r="AB110" i="16" s="1"/>
  <c r="AC110" i="16" s="1"/>
  <c r="AD110" i="16" s="1"/>
  <c r="X110" i="16"/>
  <c r="W110" i="16"/>
  <c r="V110" i="16"/>
  <c r="U110" i="16"/>
  <c r="T110" i="16"/>
  <c r="S110" i="16"/>
  <c r="R110" i="16"/>
  <c r="O110" i="16"/>
  <c r="K110" i="16"/>
  <c r="CK109" i="16"/>
  <c r="CJ109" i="16"/>
  <c r="CI109" i="16"/>
  <c r="CH109" i="16"/>
  <c r="CG109" i="16"/>
  <c r="CF109" i="16"/>
  <c r="CE109" i="16"/>
  <c r="CD109" i="16"/>
  <c r="CC109" i="16"/>
  <c r="CB109" i="16"/>
  <c r="CA109" i="16"/>
  <c r="BZ109" i="16"/>
  <c r="BY109" i="16"/>
  <c r="BX109" i="16"/>
  <c r="BW109" i="16"/>
  <c r="BV109" i="16"/>
  <c r="BU109" i="16"/>
  <c r="BT109" i="16"/>
  <c r="BS109" i="16"/>
  <c r="BR109" i="16" a="1"/>
  <c r="BR109" i="16" s="1"/>
  <c r="BQ109" i="16" a="1"/>
  <c r="BQ109" i="16" s="1"/>
  <c r="BP109" i="16"/>
  <c r="BO109" i="16" a="1"/>
  <c r="BO109" i="16" s="1"/>
  <c r="BN109" i="16"/>
  <c r="BM109" i="16" a="1"/>
  <c r="BM109" i="16" s="1"/>
  <c r="BL109" i="16"/>
  <c r="BK109" i="16" a="1"/>
  <c r="BK109" i="16" s="1"/>
  <c r="BJ109" i="16"/>
  <c r="BI109" i="16" a="1"/>
  <c r="BI109" i="16" s="1"/>
  <c r="BH109" i="16"/>
  <c r="BG109" i="16" a="1"/>
  <c r="BG109" i="16" s="1"/>
  <c r="BF109" i="16"/>
  <c r="BE109" i="16" a="1"/>
  <c r="BE109" i="16" s="1"/>
  <c r="BD109" i="16" a="1"/>
  <c r="BD109" i="16" s="1"/>
  <c r="BC109" i="16"/>
  <c r="BB109" i="16"/>
  <c r="BA109" i="16" a="1"/>
  <c r="BA109" i="16" s="1"/>
  <c r="AZ109" i="16" a="1"/>
  <c r="AZ109" i="16" s="1"/>
  <c r="AY109" i="16" a="1"/>
  <c r="AY109" i="16" s="1"/>
  <c r="AX109" i="16" a="1"/>
  <c r="AX109" i="16" s="1"/>
  <c r="AW109" i="16"/>
  <c r="AV109" i="16" a="1"/>
  <c r="AV109" i="16" s="1"/>
  <c r="AU109" i="16" a="1"/>
  <c r="AU109" i="16" s="1"/>
  <c r="AT109" i="16"/>
  <c r="AS109" i="16" a="1"/>
  <c r="AS109" i="16" s="1"/>
  <c r="AR109" i="16"/>
  <c r="AQ109" i="16" a="1"/>
  <c r="AQ109" i="16" s="1"/>
  <c r="AP109" i="16" a="1"/>
  <c r="AP109" i="16" s="1"/>
  <c r="AO109" i="16" a="1"/>
  <c r="AO109" i="16" s="1"/>
  <c r="AN109" i="16"/>
  <c r="AM109" i="16" a="1"/>
  <c r="AM109" i="16" s="1"/>
  <c r="AL109" i="16"/>
  <c r="AK109" i="16" a="1"/>
  <c r="AK109" i="16" s="1"/>
  <c r="AJ109" i="16"/>
  <c r="AI109" i="16"/>
  <c r="AH109" i="16" a="1"/>
  <c r="AH109" i="16" s="1"/>
  <c r="AG109" i="16" a="1"/>
  <c r="AG109" i="16" s="1"/>
  <c r="AF109" i="16" a="1"/>
  <c r="AF109" i="16" s="1"/>
  <c r="AE109" i="16" a="1"/>
  <c r="AE109" i="16" s="1"/>
  <c r="Y109" i="16"/>
  <c r="Z109" i="16" s="1"/>
  <c r="AA109" i="16" s="1"/>
  <c r="AB109" i="16" s="1"/>
  <c r="AC109" i="16" s="1"/>
  <c r="AD109" i="16" s="1"/>
  <c r="X109" i="16"/>
  <c r="W109" i="16"/>
  <c r="V109" i="16"/>
  <c r="U109" i="16"/>
  <c r="T109" i="16"/>
  <c r="S109" i="16"/>
  <c r="R109" i="16"/>
  <c r="O109" i="16"/>
  <c r="K109" i="16"/>
  <c r="CK108" i="16"/>
  <c r="CJ108" i="16"/>
  <c r="CI108" i="16"/>
  <c r="CH108" i="16"/>
  <c r="CG108" i="16"/>
  <c r="CF108" i="16"/>
  <c r="CE108" i="16"/>
  <c r="CD108" i="16"/>
  <c r="CC108" i="16"/>
  <c r="CB108" i="16"/>
  <c r="CA108" i="16"/>
  <c r="BZ108" i="16"/>
  <c r="BY108" i="16"/>
  <c r="BX108" i="16"/>
  <c r="BW108" i="16"/>
  <c r="BV108" i="16"/>
  <c r="BU108" i="16"/>
  <c r="BT108" i="16"/>
  <c r="BS108" i="16"/>
  <c r="BR108" i="16" a="1"/>
  <c r="BR108" i="16" s="1"/>
  <c r="BQ108" i="16" a="1"/>
  <c r="BQ108" i="16" s="1"/>
  <c r="BP108" i="16"/>
  <c r="BO108" i="16" a="1"/>
  <c r="BO108" i="16" s="1"/>
  <c r="BN108" i="16"/>
  <c r="BM108" i="16" a="1"/>
  <c r="BM108" i="16" s="1"/>
  <c r="BL108" i="16"/>
  <c r="BK108" i="16" a="1"/>
  <c r="BK108" i="16" s="1"/>
  <c r="BJ108" i="16"/>
  <c r="BI108" i="16" a="1"/>
  <c r="BI108" i="16" s="1"/>
  <c r="BH108" i="16"/>
  <c r="BG108" i="16" a="1"/>
  <c r="BG108" i="16" s="1"/>
  <c r="BF108" i="16"/>
  <c r="BE108" i="16" a="1"/>
  <c r="BE108" i="16" s="1"/>
  <c r="BD108" i="16" a="1"/>
  <c r="BD108" i="16" s="1"/>
  <c r="BC108" i="16"/>
  <c r="BB108" i="16"/>
  <c r="BA108" i="16" a="1"/>
  <c r="BA108" i="16" s="1"/>
  <c r="AZ108" i="16" a="1"/>
  <c r="AZ108" i="16" s="1"/>
  <c r="AY108" i="16" a="1"/>
  <c r="AY108" i="16" s="1"/>
  <c r="AX108" i="16" a="1"/>
  <c r="AX108" i="16" s="1"/>
  <c r="AW108" i="16"/>
  <c r="AV108" i="16" a="1"/>
  <c r="AV108" i="16" s="1"/>
  <c r="AU108" i="16" a="1"/>
  <c r="AU108" i="16" s="1"/>
  <c r="AT108" i="16"/>
  <c r="AS108" i="16" a="1"/>
  <c r="AS108" i="16" s="1"/>
  <c r="AR108" i="16"/>
  <c r="AQ108" i="16" a="1"/>
  <c r="AQ108" i="16" s="1"/>
  <c r="AP108" i="16" a="1"/>
  <c r="AP108" i="16" s="1"/>
  <c r="AO108" i="16" a="1"/>
  <c r="AO108" i="16" s="1"/>
  <c r="AN108" i="16"/>
  <c r="AM108" i="16" a="1"/>
  <c r="AM108" i="16" s="1"/>
  <c r="AL108" i="16"/>
  <c r="AK108" i="16" a="1"/>
  <c r="AK108" i="16" s="1"/>
  <c r="AJ108" i="16"/>
  <c r="AI108" i="16"/>
  <c r="AH108" i="16" a="1"/>
  <c r="AH108" i="16" s="1"/>
  <c r="AG108" i="16" a="1"/>
  <c r="AG108" i="16" s="1"/>
  <c r="AF108" i="16" a="1"/>
  <c r="AF108" i="16" s="1"/>
  <c r="AE108" i="16" a="1"/>
  <c r="AE108" i="16" s="1"/>
  <c r="Y108" i="16"/>
  <c r="Z108" i="16" s="1"/>
  <c r="AA108" i="16" s="1"/>
  <c r="AB108" i="16" s="1"/>
  <c r="AC108" i="16" s="1"/>
  <c r="AD108" i="16" s="1"/>
  <c r="X108" i="16"/>
  <c r="W108" i="16"/>
  <c r="V108" i="16"/>
  <c r="U108" i="16"/>
  <c r="T108" i="16"/>
  <c r="S108" i="16"/>
  <c r="R108" i="16"/>
  <c r="O108" i="16"/>
  <c r="K108" i="16"/>
  <c r="CK107" i="16"/>
  <c r="CJ107" i="16"/>
  <c r="CI107" i="16"/>
  <c r="CH107" i="16"/>
  <c r="CG107" i="16"/>
  <c r="CF107" i="16"/>
  <c r="CE107" i="16"/>
  <c r="CD107" i="16"/>
  <c r="CC107" i="16"/>
  <c r="CB107" i="16"/>
  <c r="CA107" i="16"/>
  <c r="BZ107" i="16"/>
  <c r="BY107" i="16"/>
  <c r="BX107" i="16"/>
  <c r="BW107" i="16"/>
  <c r="BV107" i="16"/>
  <c r="BU107" i="16"/>
  <c r="BT107" i="16"/>
  <c r="BS107" i="16"/>
  <c r="BR107" i="16" a="1"/>
  <c r="BR107" i="16" s="1"/>
  <c r="BQ107" i="16" a="1"/>
  <c r="BQ107" i="16" s="1"/>
  <c r="BP107" i="16"/>
  <c r="BO107" i="16" a="1"/>
  <c r="BO107" i="16" s="1"/>
  <c r="BN107" i="16"/>
  <c r="BM107" i="16" a="1"/>
  <c r="BM107" i="16" s="1"/>
  <c r="BL107" i="16"/>
  <c r="BK107" i="16" a="1"/>
  <c r="BK107" i="16" s="1"/>
  <c r="BJ107" i="16"/>
  <c r="BI107" i="16" a="1"/>
  <c r="BI107" i="16" s="1"/>
  <c r="BH107" i="16"/>
  <c r="BG107" i="16" a="1"/>
  <c r="BG107" i="16" s="1"/>
  <c r="BF107" i="16"/>
  <c r="BE107" i="16" a="1"/>
  <c r="BE107" i="16" s="1"/>
  <c r="BD107" i="16" a="1"/>
  <c r="BD107" i="16" s="1"/>
  <c r="BC107" i="16"/>
  <c r="BB107" i="16"/>
  <c r="BA107" i="16" a="1"/>
  <c r="BA107" i="16" s="1"/>
  <c r="AZ107" i="16" a="1"/>
  <c r="AZ107" i="16" s="1"/>
  <c r="AY107" i="16" a="1"/>
  <c r="AY107" i="16" s="1"/>
  <c r="AX107" i="16" a="1"/>
  <c r="AX107" i="16" s="1"/>
  <c r="AW107" i="16"/>
  <c r="AV107" i="16" a="1"/>
  <c r="AV107" i="16" s="1"/>
  <c r="AU107" i="16" a="1"/>
  <c r="AU107" i="16" s="1"/>
  <c r="AT107" i="16"/>
  <c r="AS107" i="16" a="1"/>
  <c r="AS107" i="16" s="1"/>
  <c r="AR107" i="16"/>
  <c r="AQ107" i="16" a="1"/>
  <c r="AQ107" i="16" s="1"/>
  <c r="AP107" i="16" a="1"/>
  <c r="AP107" i="16" s="1"/>
  <c r="AO107" i="16" a="1"/>
  <c r="AO107" i="16" s="1"/>
  <c r="AN107" i="16"/>
  <c r="AM107" i="16" a="1"/>
  <c r="AM107" i="16" s="1"/>
  <c r="AL107" i="16"/>
  <c r="AK107" i="16" a="1"/>
  <c r="AK107" i="16" s="1"/>
  <c r="AJ107" i="16"/>
  <c r="AI107" i="16"/>
  <c r="AH107" i="16" a="1"/>
  <c r="AH107" i="16" s="1"/>
  <c r="AG107" i="16" a="1"/>
  <c r="AG107" i="16" s="1"/>
  <c r="AF107" i="16" a="1"/>
  <c r="AF107" i="16" s="1"/>
  <c r="AE107" i="16" a="1"/>
  <c r="AE107" i="16" s="1"/>
  <c r="Y107" i="16"/>
  <c r="Z107" i="16" s="1"/>
  <c r="AA107" i="16" s="1"/>
  <c r="AB107" i="16" s="1"/>
  <c r="AC107" i="16" s="1"/>
  <c r="AD107" i="16" s="1"/>
  <c r="X107" i="16"/>
  <c r="W107" i="16"/>
  <c r="V107" i="16"/>
  <c r="U107" i="16"/>
  <c r="T107" i="16"/>
  <c r="S107" i="16"/>
  <c r="R107" i="16"/>
  <c r="O107" i="16"/>
  <c r="K107" i="16"/>
  <c r="CK106" i="16"/>
  <c r="CJ106" i="16"/>
  <c r="CI106" i="16"/>
  <c r="CH106" i="16"/>
  <c r="CG106" i="16"/>
  <c r="CF106" i="16"/>
  <c r="CE106" i="16"/>
  <c r="CD106" i="16"/>
  <c r="CC106" i="16"/>
  <c r="CB106" i="16"/>
  <c r="CA106" i="16"/>
  <c r="BZ106" i="16"/>
  <c r="BY106" i="16"/>
  <c r="BX106" i="16"/>
  <c r="BW106" i="16"/>
  <c r="BV106" i="16"/>
  <c r="BU106" i="16"/>
  <c r="BT106" i="16"/>
  <c r="BS106" i="16"/>
  <c r="BR106" i="16" a="1"/>
  <c r="BR106" i="16" s="1"/>
  <c r="BQ106" i="16" a="1"/>
  <c r="BQ106" i="16" s="1"/>
  <c r="BP106" i="16"/>
  <c r="BO106" i="16" a="1"/>
  <c r="BO106" i="16" s="1"/>
  <c r="BN106" i="16"/>
  <c r="BM106" i="16" a="1"/>
  <c r="BM106" i="16" s="1"/>
  <c r="BL106" i="16"/>
  <c r="BK106" i="16" a="1"/>
  <c r="BK106" i="16" s="1"/>
  <c r="BJ106" i="16"/>
  <c r="BI106" i="16" a="1"/>
  <c r="BI106" i="16" s="1"/>
  <c r="BH106" i="16"/>
  <c r="BG106" i="16" a="1"/>
  <c r="BG106" i="16" s="1"/>
  <c r="BF106" i="16"/>
  <c r="BE106" i="16" a="1"/>
  <c r="BE106" i="16" s="1"/>
  <c r="BD106" i="16" a="1"/>
  <c r="BD106" i="16" s="1"/>
  <c r="BC106" i="16"/>
  <c r="BB106" i="16"/>
  <c r="BA106" i="16" a="1"/>
  <c r="BA106" i="16" s="1"/>
  <c r="AZ106" i="16" a="1"/>
  <c r="AZ106" i="16" s="1"/>
  <c r="AY106" i="16" a="1"/>
  <c r="AY106" i="16" s="1"/>
  <c r="AX106" i="16" a="1"/>
  <c r="AX106" i="16" s="1"/>
  <c r="AW106" i="16"/>
  <c r="AV106" i="16" a="1"/>
  <c r="AV106" i="16" s="1"/>
  <c r="AU106" i="16" a="1"/>
  <c r="AU106" i="16" s="1"/>
  <c r="AT106" i="16"/>
  <c r="AS106" i="16" a="1"/>
  <c r="AS106" i="16" s="1"/>
  <c r="AR106" i="16"/>
  <c r="AQ106" i="16" a="1"/>
  <c r="AQ106" i="16" s="1"/>
  <c r="AP106" i="16" a="1"/>
  <c r="AP106" i="16" s="1"/>
  <c r="AO106" i="16" a="1"/>
  <c r="AO106" i="16" s="1"/>
  <c r="AN106" i="16"/>
  <c r="AM106" i="16" a="1"/>
  <c r="AM106" i="16" s="1"/>
  <c r="AL106" i="16"/>
  <c r="AK106" i="16" a="1"/>
  <c r="AK106" i="16" s="1"/>
  <c r="AJ106" i="16"/>
  <c r="AI106" i="16"/>
  <c r="AH106" i="16" a="1"/>
  <c r="AH106" i="16" s="1"/>
  <c r="AG106" i="16" a="1"/>
  <c r="AG106" i="16" s="1"/>
  <c r="AF106" i="16" a="1"/>
  <c r="AF106" i="16" s="1"/>
  <c r="AE106" i="16" a="1"/>
  <c r="AE106" i="16" s="1"/>
  <c r="Y106" i="16"/>
  <c r="Z106" i="16" s="1"/>
  <c r="AA106" i="16" s="1"/>
  <c r="AB106" i="16" s="1"/>
  <c r="AC106" i="16" s="1"/>
  <c r="AD106" i="16" s="1"/>
  <c r="X106" i="16"/>
  <c r="W106" i="16"/>
  <c r="V106" i="16"/>
  <c r="U106" i="16"/>
  <c r="T106" i="16"/>
  <c r="S106" i="16"/>
  <c r="R106" i="16"/>
  <c r="O106" i="16"/>
  <c r="K106" i="16"/>
  <c r="CK105" i="16"/>
  <c r="CJ105" i="16"/>
  <c r="CI105" i="16"/>
  <c r="CH105" i="16"/>
  <c r="CG105" i="16"/>
  <c r="CF105" i="16"/>
  <c r="CE105" i="16"/>
  <c r="CD105" i="16"/>
  <c r="CC105" i="16"/>
  <c r="CB105" i="16"/>
  <c r="CA105" i="16"/>
  <c r="BZ105" i="16"/>
  <c r="BY105" i="16"/>
  <c r="BX105" i="16"/>
  <c r="BW105" i="16"/>
  <c r="BV105" i="16"/>
  <c r="BU105" i="16"/>
  <c r="BT105" i="16"/>
  <c r="BS105" i="16"/>
  <c r="BR105" i="16" a="1"/>
  <c r="BR105" i="16" s="1"/>
  <c r="BQ105" i="16" a="1"/>
  <c r="BQ105" i="16" s="1"/>
  <c r="BP105" i="16"/>
  <c r="BO105" i="16" a="1"/>
  <c r="BO105" i="16" s="1"/>
  <c r="BN105" i="16"/>
  <c r="BM105" i="16" a="1"/>
  <c r="BM105" i="16" s="1"/>
  <c r="BL105" i="16"/>
  <c r="BK105" i="16" a="1"/>
  <c r="BK105" i="16" s="1"/>
  <c r="BJ105" i="16"/>
  <c r="BI105" i="16" a="1"/>
  <c r="BI105" i="16" s="1"/>
  <c r="BH105" i="16"/>
  <c r="BG105" i="16" a="1"/>
  <c r="BG105" i="16" s="1"/>
  <c r="BF105" i="16"/>
  <c r="BE105" i="16" a="1"/>
  <c r="BE105" i="16" s="1"/>
  <c r="BD105" i="16" a="1"/>
  <c r="BD105" i="16" s="1"/>
  <c r="BC105" i="16"/>
  <c r="BB105" i="16"/>
  <c r="BA105" i="16" a="1"/>
  <c r="BA105" i="16" s="1"/>
  <c r="AZ105" i="16" a="1"/>
  <c r="AZ105" i="16" s="1"/>
  <c r="AY105" i="16" a="1"/>
  <c r="AY105" i="16" s="1"/>
  <c r="AX105" i="16" a="1"/>
  <c r="AX105" i="16" s="1"/>
  <c r="AW105" i="16"/>
  <c r="AV105" i="16" a="1"/>
  <c r="AV105" i="16" s="1"/>
  <c r="AU105" i="16" a="1"/>
  <c r="AU105" i="16" s="1"/>
  <c r="AT105" i="16"/>
  <c r="AS105" i="16" a="1"/>
  <c r="AS105" i="16" s="1"/>
  <c r="AR105" i="16"/>
  <c r="AQ105" i="16" a="1"/>
  <c r="AQ105" i="16" s="1"/>
  <c r="AP105" i="16" a="1"/>
  <c r="AP105" i="16" s="1"/>
  <c r="AO105" i="16" a="1"/>
  <c r="AO105" i="16" s="1"/>
  <c r="AN105" i="16"/>
  <c r="AM105" i="16" a="1"/>
  <c r="AM105" i="16" s="1"/>
  <c r="AL105" i="16"/>
  <c r="AK105" i="16" a="1"/>
  <c r="AK105" i="16" s="1"/>
  <c r="AJ105" i="16"/>
  <c r="AI105" i="16"/>
  <c r="AH105" i="16" a="1"/>
  <c r="AH105" i="16" s="1"/>
  <c r="AG105" i="16" a="1"/>
  <c r="AG105" i="16" s="1"/>
  <c r="AF105" i="16" a="1"/>
  <c r="AF105" i="16" s="1"/>
  <c r="AE105" i="16" a="1"/>
  <c r="AE105" i="16" s="1"/>
  <c r="Y105" i="16"/>
  <c r="Z105" i="16" s="1"/>
  <c r="AA105" i="16" s="1"/>
  <c r="AB105" i="16" s="1"/>
  <c r="AC105" i="16" s="1"/>
  <c r="AD105" i="16" s="1"/>
  <c r="X105" i="16"/>
  <c r="W105" i="16"/>
  <c r="V105" i="16"/>
  <c r="U105" i="16"/>
  <c r="T105" i="16"/>
  <c r="S105" i="16"/>
  <c r="R105" i="16"/>
  <c r="O105" i="16"/>
  <c r="K105" i="16"/>
  <c r="CK104" i="16"/>
  <c r="CJ104" i="16"/>
  <c r="CI104" i="16"/>
  <c r="CH104" i="16"/>
  <c r="CG104" i="16"/>
  <c r="CF104" i="16"/>
  <c r="CE104" i="16"/>
  <c r="CD104" i="16"/>
  <c r="CC104" i="16"/>
  <c r="CB104" i="16"/>
  <c r="CA104" i="16"/>
  <c r="BZ104" i="16"/>
  <c r="BY104" i="16"/>
  <c r="BX104" i="16"/>
  <c r="BW104" i="16"/>
  <c r="BV104" i="16"/>
  <c r="BU104" i="16"/>
  <c r="BT104" i="16"/>
  <c r="BS104" i="16"/>
  <c r="BR104" i="16" a="1"/>
  <c r="BR104" i="16" s="1"/>
  <c r="BQ104" i="16" a="1"/>
  <c r="BQ104" i="16" s="1"/>
  <c r="BP104" i="16"/>
  <c r="BO104" i="16" a="1"/>
  <c r="BO104" i="16" s="1"/>
  <c r="BN104" i="16"/>
  <c r="BM104" i="16" a="1"/>
  <c r="BM104" i="16" s="1"/>
  <c r="BL104" i="16"/>
  <c r="BK104" i="16" a="1"/>
  <c r="BK104" i="16" s="1"/>
  <c r="BJ104" i="16"/>
  <c r="BI104" i="16" a="1"/>
  <c r="BI104" i="16" s="1"/>
  <c r="BH104" i="16"/>
  <c r="BG104" i="16" a="1"/>
  <c r="BG104" i="16" s="1"/>
  <c r="BF104" i="16"/>
  <c r="BE104" i="16" a="1"/>
  <c r="BE104" i="16" s="1"/>
  <c r="BD104" i="16" a="1"/>
  <c r="BD104" i="16" s="1"/>
  <c r="BC104" i="16"/>
  <c r="BB104" i="16"/>
  <c r="BA104" i="16" a="1"/>
  <c r="BA104" i="16" s="1"/>
  <c r="AZ104" i="16" a="1"/>
  <c r="AZ104" i="16" s="1"/>
  <c r="AY104" i="16" a="1"/>
  <c r="AY104" i="16" s="1"/>
  <c r="AX104" i="16" a="1"/>
  <c r="AX104" i="16" s="1"/>
  <c r="AW104" i="16"/>
  <c r="AV104" i="16" a="1"/>
  <c r="AV104" i="16" s="1"/>
  <c r="AU104" i="16" a="1"/>
  <c r="AU104" i="16" s="1"/>
  <c r="AT104" i="16"/>
  <c r="AS104" i="16" a="1"/>
  <c r="AS104" i="16" s="1"/>
  <c r="AR104" i="16"/>
  <c r="AQ104" i="16" a="1"/>
  <c r="AQ104" i="16" s="1"/>
  <c r="AP104" i="16" a="1"/>
  <c r="AP104" i="16" s="1"/>
  <c r="AO104" i="16" a="1"/>
  <c r="AO104" i="16" s="1"/>
  <c r="AN104" i="16"/>
  <c r="AM104" i="16" a="1"/>
  <c r="AM104" i="16" s="1"/>
  <c r="AL104" i="16"/>
  <c r="AK104" i="16" a="1"/>
  <c r="AK104" i="16" s="1"/>
  <c r="AJ104" i="16"/>
  <c r="AI104" i="16"/>
  <c r="AH104" i="16" a="1"/>
  <c r="AH104" i="16" s="1"/>
  <c r="AG104" i="16" a="1"/>
  <c r="AG104" i="16" s="1"/>
  <c r="AF104" i="16" a="1"/>
  <c r="AF104" i="16" s="1"/>
  <c r="AE104" i="16" a="1"/>
  <c r="AE104" i="16" s="1"/>
  <c r="Y104" i="16"/>
  <c r="Z104" i="16" s="1"/>
  <c r="AA104" i="16" s="1"/>
  <c r="AB104" i="16" s="1"/>
  <c r="AC104" i="16" s="1"/>
  <c r="AD104" i="16" s="1"/>
  <c r="X104" i="16"/>
  <c r="W104" i="16"/>
  <c r="V104" i="16"/>
  <c r="U104" i="16"/>
  <c r="T104" i="16"/>
  <c r="S104" i="16"/>
  <c r="R104" i="16"/>
  <c r="O104" i="16"/>
  <c r="K104" i="16"/>
  <c r="CK103" i="16"/>
  <c r="CJ103" i="16"/>
  <c r="CI103" i="16"/>
  <c r="CH103" i="16"/>
  <c r="CG103" i="16"/>
  <c r="CF103" i="16"/>
  <c r="CE103" i="16"/>
  <c r="CD103" i="16"/>
  <c r="CC103" i="16"/>
  <c r="CB103" i="16"/>
  <c r="CA103" i="16"/>
  <c r="BZ103" i="16"/>
  <c r="BY103" i="16"/>
  <c r="BX103" i="16"/>
  <c r="BW103" i="16"/>
  <c r="BV103" i="16"/>
  <c r="BU103" i="16"/>
  <c r="BT103" i="16"/>
  <c r="BS103" i="16"/>
  <c r="BR103" i="16" a="1"/>
  <c r="BR103" i="16" s="1"/>
  <c r="BQ103" i="16" a="1"/>
  <c r="BQ103" i="16" s="1"/>
  <c r="BP103" i="16"/>
  <c r="BO103" i="16" a="1"/>
  <c r="BO103" i="16" s="1"/>
  <c r="BN103" i="16"/>
  <c r="BM103" i="16" a="1"/>
  <c r="BM103" i="16" s="1"/>
  <c r="BL103" i="16"/>
  <c r="BK103" i="16" a="1"/>
  <c r="BK103" i="16" s="1"/>
  <c r="BJ103" i="16"/>
  <c r="BI103" i="16" a="1"/>
  <c r="BI103" i="16" s="1"/>
  <c r="BH103" i="16"/>
  <c r="BG103" i="16" a="1"/>
  <c r="BG103" i="16" s="1"/>
  <c r="BF103" i="16"/>
  <c r="BE103" i="16" a="1"/>
  <c r="BE103" i="16" s="1"/>
  <c r="BD103" i="16" a="1"/>
  <c r="BD103" i="16" s="1"/>
  <c r="BC103" i="16"/>
  <c r="BB103" i="16"/>
  <c r="BA103" i="16" a="1"/>
  <c r="BA103" i="16" s="1"/>
  <c r="AZ103" i="16" a="1"/>
  <c r="AZ103" i="16" s="1"/>
  <c r="AY103" i="16" a="1"/>
  <c r="AY103" i="16" s="1"/>
  <c r="AX103" i="16" a="1"/>
  <c r="AX103" i="16" s="1"/>
  <c r="AW103" i="16"/>
  <c r="AV103" i="16" a="1"/>
  <c r="AV103" i="16" s="1"/>
  <c r="AU103" i="16" a="1"/>
  <c r="AU103" i="16" s="1"/>
  <c r="AT103" i="16"/>
  <c r="AS103" i="16" a="1"/>
  <c r="AS103" i="16" s="1"/>
  <c r="AR103" i="16"/>
  <c r="AQ103" i="16" a="1"/>
  <c r="AQ103" i="16" s="1"/>
  <c r="AP103" i="16" a="1"/>
  <c r="AP103" i="16" s="1"/>
  <c r="AO103" i="16" a="1"/>
  <c r="AO103" i="16" s="1"/>
  <c r="AN103" i="16"/>
  <c r="AM103" i="16" a="1"/>
  <c r="AM103" i="16" s="1"/>
  <c r="AL103" i="16"/>
  <c r="AK103" i="16" a="1"/>
  <c r="AK103" i="16" s="1"/>
  <c r="AJ103" i="16"/>
  <c r="AI103" i="16"/>
  <c r="AH103" i="16" a="1"/>
  <c r="AH103" i="16" s="1"/>
  <c r="AG103" i="16" a="1"/>
  <c r="AG103" i="16" s="1"/>
  <c r="AF103" i="16" a="1"/>
  <c r="AF103" i="16" s="1"/>
  <c r="AE103" i="16" a="1"/>
  <c r="AE103" i="16" s="1"/>
  <c r="Y103" i="16"/>
  <c r="Z103" i="16" s="1"/>
  <c r="AA103" i="16" s="1"/>
  <c r="AB103" i="16" s="1"/>
  <c r="AC103" i="16" s="1"/>
  <c r="AD103" i="16" s="1"/>
  <c r="X103" i="16"/>
  <c r="W103" i="16"/>
  <c r="V103" i="16"/>
  <c r="U103" i="16"/>
  <c r="T103" i="16"/>
  <c r="S103" i="16"/>
  <c r="R103" i="16"/>
  <c r="O103" i="16"/>
  <c r="K103" i="16"/>
  <c r="CK102" i="16"/>
  <c r="CJ102" i="16"/>
  <c r="CI102" i="16"/>
  <c r="CH102" i="16"/>
  <c r="CG102" i="16"/>
  <c r="CF102" i="16"/>
  <c r="CE102" i="16"/>
  <c r="CD102" i="16"/>
  <c r="CC102" i="16"/>
  <c r="CB102" i="16"/>
  <c r="CA102" i="16"/>
  <c r="BZ102" i="16"/>
  <c r="BY102" i="16"/>
  <c r="BX102" i="16"/>
  <c r="BW102" i="16"/>
  <c r="BV102" i="16"/>
  <c r="BU102" i="16"/>
  <c r="BT102" i="16"/>
  <c r="BS102" i="16"/>
  <c r="BR102" i="16" a="1"/>
  <c r="BR102" i="16" s="1"/>
  <c r="BQ102" i="16" a="1"/>
  <c r="BQ102" i="16" s="1"/>
  <c r="BP102" i="16"/>
  <c r="BO102" i="16" a="1"/>
  <c r="BO102" i="16" s="1"/>
  <c r="BN102" i="16"/>
  <c r="BM102" i="16" a="1"/>
  <c r="BM102" i="16" s="1"/>
  <c r="BL102" i="16"/>
  <c r="BK102" i="16" a="1"/>
  <c r="BK102" i="16" s="1"/>
  <c r="BJ102" i="16"/>
  <c r="BI102" i="16" a="1"/>
  <c r="BI102" i="16" s="1"/>
  <c r="BH102" i="16"/>
  <c r="BG102" i="16" a="1"/>
  <c r="BG102" i="16" s="1"/>
  <c r="BF102" i="16"/>
  <c r="BE102" i="16" a="1"/>
  <c r="BE102" i="16" s="1"/>
  <c r="BD102" i="16" a="1"/>
  <c r="BD102" i="16" s="1"/>
  <c r="BC102" i="16"/>
  <c r="BB102" i="16"/>
  <c r="BA102" i="16" a="1"/>
  <c r="BA102" i="16" s="1"/>
  <c r="AZ102" i="16" a="1"/>
  <c r="AZ102" i="16" s="1"/>
  <c r="AY102" i="16" a="1"/>
  <c r="AY102" i="16" s="1"/>
  <c r="AX102" i="16" a="1"/>
  <c r="AX102" i="16" s="1"/>
  <c r="AW102" i="16"/>
  <c r="AV102" i="16" a="1"/>
  <c r="AV102" i="16" s="1"/>
  <c r="AU102" i="16" a="1"/>
  <c r="AU102" i="16" s="1"/>
  <c r="AT102" i="16"/>
  <c r="AS102" i="16" a="1"/>
  <c r="AS102" i="16" s="1"/>
  <c r="AR102" i="16"/>
  <c r="AQ102" i="16" a="1"/>
  <c r="AQ102" i="16" s="1"/>
  <c r="AP102" i="16" a="1"/>
  <c r="AP102" i="16" s="1"/>
  <c r="AO102" i="16" a="1"/>
  <c r="AO102" i="16" s="1"/>
  <c r="AN102" i="16"/>
  <c r="AM102" i="16" a="1"/>
  <c r="AM102" i="16" s="1"/>
  <c r="AL102" i="16"/>
  <c r="AK102" i="16" a="1"/>
  <c r="AK102" i="16" s="1"/>
  <c r="AJ102" i="16"/>
  <c r="AI102" i="16"/>
  <c r="AH102" i="16" a="1"/>
  <c r="AH102" i="16" s="1"/>
  <c r="AG102" i="16" a="1"/>
  <c r="AG102" i="16" s="1"/>
  <c r="AF102" i="16" a="1"/>
  <c r="AF102" i="16" s="1"/>
  <c r="AE102" i="16" a="1"/>
  <c r="AE102" i="16" s="1"/>
  <c r="Y102" i="16"/>
  <c r="Z102" i="16" s="1"/>
  <c r="AA102" i="16" s="1"/>
  <c r="AB102" i="16" s="1"/>
  <c r="AC102" i="16" s="1"/>
  <c r="AD102" i="16" s="1"/>
  <c r="X102" i="16"/>
  <c r="W102" i="16"/>
  <c r="V102" i="16"/>
  <c r="U102" i="16"/>
  <c r="T102" i="16"/>
  <c r="S102" i="16"/>
  <c r="R102" i="16"/>
  <c r="O102" i="16"/>
  <c r="K102" i="16"/>
  <c r="CK101" i="16"/>
  <c r="CJ101" i="16"/>
  <c r="CI101" i="16"/>
  <c r="CH101" i="16"/>
  <c r="CG101" i="16"/>
  <c r="CF101" i="16"/>
  <c r="CE101" i="16"/>
  <c r="CD101" i="16"/>
  <c r="CC101" i="16"/>
  <c r="CB101" i="16"/>
  <c r="CA101" i="16"/>
  <c r="BZ101" i="16"/>
  <c r="BY101" i="16"/>
  <c r="BX101" i="16"/>
  <c r="BW101" i="16"/>
  <c r="BV101" i="16"/>
  <c r="BU101" i="16"/>
  <c r="BT101" i="16"/>
  <c r="BS101" i="16"/>
  <c r="BR101" i="16" a="1"/>
  <c r="BR101" i="16" s="1"/>
  <c r="BQ101" i="16" a="1"/>
  <c r="BQ101" i="16" s="1"/>
  <c r="BP101" i="16"/>
  <c r="BO101" i="16" a="1"/>
  <c r="BO101" i="16" s="1"/>
  <c r="BN101" i="16"/>
  <c r="BM101" i="16" a="1"/>
  <c r="BM101" i="16" s="1"/>
  <c r="BL101" i="16"/>
  <c r="BK101" i="16" a="1"/>
  <c r="BK101" i="16" s="1"/>
  <c r="BJ101" i="16"/>
  <c r="BI101" i="16" a="1"/>
  <c r="BI101" i="16" s="1"/>
  <c r="BH101" i="16"/>
  <c r="BG101" i="16" a="1"/>
  <c r="BG101" i="16" s="1"/>
  <c r="BF101" i="16"/>
  <c r="BE101" i="16" a="1"/>
  <c r="BE101" i="16" s="1"/>
  <c r="BD101" i="16" a="1"/>
  <c r="BD101" i="16" s="1"/>
  <c r="BC101" i="16"/>
  <c r="BB101" i="16"/>
  <c r="BA101" i="16" a="1"/>
  <c r="BA101" i="16" s="1"/>
  <c r="AZ101" i="16" a="1"/>
  <c r="AZ101" i="16" s="1"/>
  <c r="AY101" i="16" a="1"/>
  <c r="AY101" i="16" s="1"/>
  <c r="AX101" i="16" a="1"/>
  <c r="AX101" i="16" s="1"/>
  <c r="AW101" i="16"/>
  <c r="AV101" i="16" a="1"/>
  <c r="AV101" i="16" s="1"/>
  <c r="AU101" i="16" a="1"/>
  <c r="AU101" i="16" s="1"/>
  <c r="AT101" i="16"/>
  <c r="AS101" i="16" a="1"/>
  <c r="AS101" i="16" s="1"/>
  <c r="AR101" i="16"/>
  <c r="AQ101" i="16" a="1"/>
  <c r="AQ101" i="16" s="1"/>
  <c r="AP101" i="16" a="1"/>
  <c r="AP101" i="16" s="1"/>
  <c r="AO101" i="16" a="1"/>
  <c r="AO101" i="16" s="1"/>
  <c r="AN101" i="16"/>
  <c r="AM101" i="16" a="1"/>
  <c r="AM101" i="16" s="1"/>
  <c r="AL101" i="16"/>
  <c r="AK101" i="16" a="1"/>
  <c r="AK101" i="16" s="1"/>
  <c r="AJ101" i="16"/>
  <c r="AI101" i="16"/>
  <c r="AH101" i="16" a="1"/>
  <c r="AH101" i="16" s="1"/>
  <c r="AG101" i="16" a="1"/>
  <c r="AG101" i="16" s="1"/>
  <c r="AF101" i="16" a="1"/>
  <c r="AF101" i="16" s="1"/>
  <c r="AE101" i="16" a="1"/>
  <c r="AE101" i="16" s="1"/>
  <c r="Y101" i="16"/>
  <c r="Z101" i="16" s="1"/>
  <c r="AA101" i="16" s="1"/>
  <c r="AB101" i="16" s="1"/>
  <c r="AC101" i="16" s="1"/>
  <c r="AD101" i="16" s="1"/>
  <c r="X101" i="16"/>
  <c r="W101" i="16"/>
  <c r="V101" i="16"/>
  <c r="U101" i="16"/>
  <c r="T101" i="16"/>
  <c r="S101" i="16"/>
  <c r="R101" i="16"/>
  <c r="O101" i="16"/>
  <c r="K101" i="16"/>
  <c r="CK100" i="16"/>
  <c r="CJ100" i="16"/>
  <c r="CI100" i="16"/>
  <c r="CH100" i="16"/>
  <c r="CG100" i="16"/>
  <c r="CF100" i="16"/>
  <c r="CE100" i="16"/>
  <c r="CD100" i="16"/>
  <c r="CC100" i="16"/>
  <c r="CB100" i="16"/>
  <c r="CA100" i="16"/>
  <c r="BZ100" i="16"/>
  <c r="BY100" i="16"/>
  <c r="BX100" i="16"/>
  <c r="BW100" i="16"/>
  <c r="BV100" i="16"/>
  <c r="BU100" i="16"/>
  <c r="BT100" i="16"/>
  <c r="BS100" i="16"/>
  <c r="BR100" i="16" a="1"/>
  <c r="BR100" i="16" s="1"/>
  <c r="BQ100" i="16" a="1"/>
  <c r="BQ100" i="16" s="1"/>
  <c r="BP100" i="16"/>
  <c r="BO100" i="16" a="1"/>
  <c r="BO100" i="16" s="1"/>
  <c r="BN100" i="16"/>
  <c r="BM100" i="16" a="1"/>
  <c r="BM100" i="16" s="1"/>
  <c r="BL100" i="16"/>
  <c r="BK100" i="16" a="1"/>
  <c r="BK100" i="16" s="1"/>
  <c r="BJ100" i="16"/>
  <c r="BI100" i="16" a="1"/>
  <c r="BI100" i="16" s="1"/>
  <c r="BH100" i="16"/>
  <c r="BG100" i="16" a="1"/>
  <c r="BG100" i="16" s="1"/>
  <c r="BF100" i="16"/>
  <c r="BE100" i="16" a="1"/>
  <c r="BE100" i="16" s="1"/>
  <c r="BD100" i="16" a="1"/>
  <c r="BD100" i="16" s="1"/>
  <c r="BC100" i="16"/>
  <c r="BB100" i="16"/>
  <c r="BA100" i="16" a="1"/>
  <c r="BA100" i="16" s="1"/>
  <c r="AZ100" i="16" a="1"/>
  <c r="AZ100" i="16" s="1"/>
  <c r="AY100" i="16" a="1"/>
  <c r="AY100" i="16" s="1"/>
  <c r="AX100" i="16" a="1"/>
  <c r="AX100" i="16" s="1"/>
  <c r="AW100" i="16"/>
  <c r="AV100" i="16" a="1"/>
  <c r="AV100" i="16" s="1"/>
  <c r="AU100" i="16" a="1"/>
  <c r="AU100" i="16" s="1"/>
  <c r="AT100" i="16"/>
  <c r="AS100" i="16" a="1"/>
  <c r="AS100" i="16" s="1"/>
  <c r="AR100" i="16"/>
  <c r="AQ100" i="16" a="1"/>
  <c r="AQ100" i="16" s="1"/>
  <c r="AP100" i="16" a="1"/>
  <c r="AP100" i="16" s="1"/>
  <c r="AO100" i="16" a="1"/>
  <c r="AO100" i="16" s="1"/>
  <c r="AN100" i="16"/>
  <c r="AM100" i="16" a="1"/>
  <c r="AM100" i="16" s="1"/>
  <c r="AL100" i="16"/>
  <c r="AK100" i="16" a="1"/>
  <c r="AK100" i="16" s="1"/>
  <c r="AJ100" i="16"/>
  <c r="AI100" i="16"/>
  <c r="AH100" i="16" a="1"/>
  <c r="AH100" i="16" s="1"/>
  <c r="AG100" i="16" a="1"/>
  <c r="AG100" i="16" s="1"/>
  <c r="AF100" i="16" a="1"/>
  <c r="AF100" i="16" s="1"/>
  <c r="AE100" i="16" a="1"/>
  <c r="AE100" i="16" s="1"/>
  <c r="Y100" i="16"/>
  <c r="Z100" i="16" s="1"/>
  <c r="AA100" i="16" s="1"/>
  <c r="AB100" i="16" s="1"/>
  <c r="AC100" i="16" s="1"/>
  <c r="AD100" i="16" s="1"/>
  <c r="X100" i="16"/>
  <c r="W100" i="16"/>
  <c r="V100" i="16"/>
  <c r="U100" i="16"/>
  <c r="T100" i="16"/>
  <c r="S100" i="16"/>
  <c r="R100" i="16"/>
  <c r="O100" i="16"/>
  <c r="K100" i="16"/>
  <c r="C100" i="16"/>
  <c r="CK99" i="16"/>
  <c r="CJ99" i="16"/>
  <c r="CI99" i="16"/>
  <c r="CH99" i="16"/>
  <c r="CG99" i="16"/>
  <c r="CF99" i="16"/>
  <c r="CE99" i="16"/>
  <c r="CD99" i="16"/>
  <c r="CC99" i="16"/>
  <c r="CB99" i="16"/>
  <c r="CA99" i="16"/>
  <c r="BZ99" i="16"/>
  <c r="BY99" i="16"/>
  <c r="BX99" i="16"/>
  <c r="BW99" i="16"/>
  <c r="BV99" i="16"/>
  <c r="BU99" i="16"/>
  <c r="BT99" i="16"/>
  <c r="BS99" i="16"/>
  <c r="BR99" i="16" a="1"/>
  <c r="BR99" i="16" s="1"/>
  <c r="BQ99" i="16" a="1"/>
  <c r="BQ99" i="16" s="1"/>
  <c r="BP99" i="16"/>
  <c r="BO99" i="16" a="1"/>
  <c r="BO99" i="16" s="1"/>
  <c r="BN99" i="16"/>
  <c r="BM99" i="16" a="1"/>
  <c r="BM99" i="16" s="1"/>
  <c r="BL99" i="16"/>
  <c r="BK99" i="16" a="1"/>
  <c r="BK99" i="16" s="1"/>
  <c r="BJ99" i="16"/>
  <c r="BI99" i="16" a="1"/>
  <c r="BI99" i="16" s="1"/>
  <c r="BH99" i="16"/>
  <c r="BG99" i="16" a="1"/>
  <c r="BG99" i="16" s="1"/>
  <c r="BF99" i="16"/>
  <c r="BE99" i="16" a="1"/>
  <c r="BE99" i="16" s="1"/>
  <c r="BD99" i="16" a="1"/>
  <c r="BD99" i="16" s="1"/>
  <c r="BC99" i="16"/>
  <c r="BB99" i="16"/>
  <c r="BA99" i="16" a="1"/>
  <c r="BA99" i="16" s="1"/>
  <c r="AZ99" i="16" a="1"/>
  <c r="AZ99" i="16" s="1"/>
  <c r="AY99" i="16" a="1"/>
  <c r="AY99" i="16" s="1"/>
  <c r="AX99" i="16" a="1"/>
  <c r="AX99" i="16" s="1"/>
  <c r="AW99" i="16"/>
  <c r="AV99" i="16" a="1"/>
  <c r="AV99" i="16" s="1"/>
  <c r="AU99" i="16" a="1"/>
  <c r="AU99" i="16" s="1"/>
  <c r="AT99" i="16"/>
  <c r="AS99" i="16" a="1"/>
  <c r="AS99" i="16" s="1"/>
  <c r="AR99" i="16"/>
  <c r="AQ99" i="16" a="1"/>
  <c r="AQ99" i="16" s="1"/>
  <c r="AP99" i="16" a="1"/>
  <c r="AP99" i="16" s="1"/>
  <c r="AO99" i="16" a="1"/>
  <c r="AO99" i="16" s="1"/>
  <c r="AN99" i="16"/>
  <c r="AM99" i="16" a="1"/>
  <c r="AM99" i="16" s="1"/>
  <c r="AL99" i="16"/>
  <c r="AK99" i="16" a="1"/>
  <c r="AK99" i="16" s="1"/>
  <c r="AJ99" i="16"/>
  <c r="AI99" i="16"/>
  <c r="AH99" i="16" a="1"/>
  <c r="AH99" i="16" s="1"/>
  <c r="AG99" i="16" a="1"/>
  <c r="AG99" i="16" s="1"/>
  <c r="AF99" i="16" a="1"/>
  <c r="AF99" i="16" s="1"/>
  <c r="AE99" i="16" a="1"/>
  <c r="AE99" i="16" s="1"/>
  <c r="Y99" i="16"/>
  <c r="Z99" i="16" s="1"/>
  <c r="AA99" i="16" s="1"/>
  <c r="AB99" i="16" s="1"/>
  <c r="AC99" i="16" s="1"/>
  <c r="AD99" i="16" s="1"/>
  <c r="X99" i="16"/>
  <c r="W99" i="16"/>
  <c r="V99" i="16"/>
  <c r="U99" i="16"/>
  <c r="T99" i="16"/>
  <c r="S99" i="16"/>
  <c r="R99" i="16"/>
  <c r="O99" i="16"/>
  <c r="K99" i="16"/>
  <c r="CK98" i="16"/>
  <c r="CJ98" i="16"/>
  <c r="CI98" i="16"/>
  <c r="CH98" i="16"/>
  <c r="CG98" i="16"/>
  <c r="CF98" i="16"/>
  <c r="CE98" i="16"/>
  <c r="CD98" i="16"/>
  <c r="CC98" i="16"/>
  <c r="CB98" i="16"/>
  <c r="CA98" i="16"/>
  <c r="BZ98" i="16"/>
  <c r="BY98" i="16"/>
  <c r="BX98" i="16"/>
  <c r="BW98" i="16"/>
  <c r="BV98" i="16"/>
  <c r="BU98" i="16"/>
  <c r="BT98" i="16"/>
  <c r="BS98" i="16"/>
  <c r="BR98" i="16" a="1"/>
  <c r="BR98" i="16" s="1"/>
  <c r="BQ98" i="16" a="1"/>
  <c r="BQ98" i="16" s="1"/>
  <c r="BP98" i="16"/>
  <c r="BO98" i="16" a="1"/>
  <c r="BO98" i="16" s="1"/>
  <c r="BN98" i="16"/>
  <c r="BM98" i="16" a="1"/>
  <c r="BM98" i="16" s="1"/>
  <c r="BL98" i="16"/>
  <c r="BK98" i="16" a="1"/>
  <c r="BK98" i="16" s="1"/>
  <c r="BJ98" i="16"/>
  <c r="BI98" i="16" a="1"/>
  <c r="BI98" i="16" s="1"/>
  <c r="BH98" i="16"/>
  <c r="BG98" i="16" a="1"/>
  <c r="BG98" i="16" s="1"/>
  <c r="BF98" i="16"/>
  <c r="BE98" i="16" a="1"/>
  <c r="BE98" i="16" s="1"/>
  <c r="BD98" i="16" a="1"/>
  <c r="BD98" i="16" s="1"/>
  <c r="BC98" i="16"/>
  <c r="BB98" i="16"/>
  <c r="BA98" i="16" a="1"/>
  <c r="BA98" i="16" s="1"/>
  <c r="AZ98" i="16" a="1"/>
  <c r="AZ98" i="16" s="1"/>
  <c r="AY98" i="16" a="1"/>
  <c r="AY98" i="16" s="1"/>
  <c r="AX98" i="16" a="1"/>
  <c r="AX98" i="16" s="1"/>
  <c r="AW98" i="16"/>
  <c r="AV98" i="16" a="1"/>
  <c r="AV98" i="16" s="1"/>
  <c r="AU98" i="16" a="1"/>
  <c r="AU98" i="16" s="1"/>
  <c r="AT98" i="16"/>
  <c r="AS98" i="16" a="1"/>
  <c r="AS98" i="16" s="1"/>
  <c r="AR98" i="16"/>
  <c r="AQ98" i="16" a="1"/>
  <c r="AQ98" i="16" s="1"/>
  <c r="AP98" i="16" a="1"/>
  <c r="AP98" i="16" s="1"/>
  <c r="AO98" i="16" a="1"/>
  <c r="AO98" i="16" s="1"/>
  <c r="AN98" i="16"/>
  <c r="AM98" i="16" a="1"/>
  <c r="AM98" i="16" s="1"/>
  <c r="AL98" i="16"/>
  <c r="AK98" i="16" a="1"/>
  <c r="AK98" i="16" s="1"/>
  <c r="AJ98" i="16"/>
  <c r="AI98" i="16"/>
  <c r="AH98" i="16" a="1"/>
  <c r="AH98" i="16" s="1"/>
  <c r="AG98" i="16" a="1"/>
  <c r="AG98" i="16" s="1"/>
  <c r="AF98" i="16" a="1"/>
  <c r="AF98" i="16" s="1"/>
  <c r="AE98" i="16" a="1"/>
  <c r="AE98" i="16" s="1"/>
  <c r="Y98" i="16"/>
  <c r="Z98" i="16" s="1"/>
  <c r="AA98" i="16" s="1"/>
  <c r="AB98" i="16" s="1"/>
  <c r="AC98" i="16" s="1"/>
  <c r="AD98" i="16" s="1"/>
  <c r="X98" i="16"/>
  <c r="W98" i="16"/>
  <c r="V98" i="16"/>
  <c r="U98" i="16"/>
  <c r="T98" i="16"/>
  <c r="S98" i="16"/>
  <c r="R98" i="16"/>
  <c r="O98" i="16"/>
  <c r="K98" i="16"/>
  <c r="CK97" i="16"/>
  <c r="CJ97" i="16"/>
  <c r="CI97" i="16"/>
  <c r="CH97" i="16"/>
  <c r="CG97" i="16"/>
  <c r="CF97" i="16"/>
  <c r="CE97" i="16"/>
  <c r="CD97" i="16"/>
  <c r="CC97" i="16"/>
  <c r="CB97" i="16"/>
  <c r="CA97" i="16"/>
  <c r="BZ97" i="16"/>
  <c r="BY97" i="16"/>
  <c r="BX97" i="16"/>
  <c r="BW97" i="16"/>
  <c r="BV97" i="16"/>
  <c r="BU97" i="16"/>
  <c r="BT97" i="16"/>
  <c r="BS97" i="16"/>
  <c r="BR97" i="16" a="1"/>
  <c r="BR97" i="16" s="1"/>
  <c r="BQ97" i="16" a="1"/>
  <c r="BQ97" i="16" s="1"/>
  <c r="BP97" i="16"/>
  <c r="BO97" i="16" a="1"/>
  <c r="BO97" i="16" s="1"/>
  <c r="BN97" i="16"/>
  <c r="BM97" i="16" a="1"/>
  <c r="BM97" i="16" s="1"/>
  <c r="BL97" i="16"/>
  <c r="BK97" i="16" a="1"/>
  <c r="BK97" i="16" s="1"/>
  <c r="BJ97" i="16"/>
  <c r="BI97" i="16" a="1"/>
  <c r="BI97" i="16" s="1"/>
  <c r="BH97" i="16"/>
  <c r="BG97" i="16" a="1"/>
  <c r="BG97" i="16" s="1"/>
  <c r="BF97" i="16"/>
  <c r="BE97" i="16" a="1"/>
  <c r="BE97" i="16" s="1"/>
  <c r="BD97" i="16" a="1"/>
  <c r="BD97" i="16" s="1"/>
  <c r="BC97" i="16"/>
  <c r="BB97" i="16"/>
  <c r="BA97" i="16" a="1"/>
  <c r="BA97" i="16" s="1"/>
  <c r="AZ97" i="16" a="1"/>
  <c r="AZ97" i="16" s="1"/>
  <c r="AY97" i="16" a="1"/>
  <c r="AY97" i="16" s="1"/>
  <c r="AX97" i="16" a="1"/>
  <c r="AX97" i="16" s="1"/>
  <c r="AW97" i="16"/>
  <c r="AV97" i="16" a="1"/>
  <c r="AV97" i="16" s="1"/>
  <c r="AU97" i="16" a="1"/>
  <c r="AU97" i="16" s="1"/>
  <c r="AT97" i="16"/>
  <c r="AS97" i="16" a="1"/>
  <c r="AS97" i="16" s="1"/>
  <c r="AR97" i="16"/>
  <c r="AQ97" i="16" a="1"/>
  <c r="AQ97" i="16" s="1"/>
  <c r="AP97" i="16" a="1"/>
  <c r="AP97" i="16" s="1"/>
  <c r="AO97" i="16" a="1"/>
  <c r="AO97" i="16" s="1"/>
  <c r="AN97" i="16"/>
  <c r="AM97" i="16" a="1"/>
  <c r="AM97" i="16" s="1"/>
  <c r="AL97" i="16"/>
  <c r="AK97" i="16" a="1"/>
  <c r="AK97" i="16" s="1"/>
  <c r="AJ97" i="16"/>
  <c r="AI97" i="16"/>
  <c r="AH97" i="16" a="1"/>
  <c r="AH97" i="16" s="1"/>
  <c r="AG97" i="16" a="1"/>
  <c r="AG97" i="16" s="1"/>
  <c r="AF97" i="16" a="1"/>
  <c r="AF97" i="16" s="1"/>
  <c r="AE97" i="16" a="1"/>
  <c r="AE97" i="16" s="1"/>
  <c r="Y97" i="16"/>
  <c r="Z97" i="16" s="1"/>
  <c r="AA97" i="16" s="1"/>
  <c r="AB97" i="16" s="1"/>
  <c r="AC97" i="16" s="1"/>
  <c r="AD97" i="16" s="1"/>
  <c r="X97" i="16"/>
  <c r="W97" i="16"/>
  <c r="V97" i="16"/>
  <c r="U97" i="16"/>
  <c r="T97" i="16"/>
  <c r="S97" i="16"/>
  <c r="R97" i="16"/>
  <c r="O97" i="16"/>
  <c r="K97" i="16"/>
  <c r="CK96" i="16"/>
  <c r="CJ96" i="16"/>
  <c r="CI96" i="16"/>
  <c r="CH96" i="16"/>
  <c r="CG96" i="16"/>
  <c r="CF96" i="16"/>
  <c r="CE96" i="16"/>
  <c r="CD96" i="16"/>
  <c r="CC96" i="16"/>
  <c r="CB96" i="16"/>
  <c r="CA96" i="16"/>
  <c r="BZ96" i="16"/>
  <c r="BY96" i="16"/>
  <c r="BX96" i="16"/>
  <c r="BW96" i="16"/>
  <c r="BV96" i="16"/>
  <c r="BU96" i="16"/>
  <c r="BT96" i="16"/>
  <c r="BS96" i="16"/>
  <c r="BR96" i="16" a="1"/>
  <c r="BR96" i="16" s="1"/>
  <c r="BQ96" i="16" a="1"/>
  <c r="BQ96" i="16" s="1"/>
  <c r="BP96" i="16"/>
  <c r="BO96" i="16" a="1"/>
  <c r="BO96" i="16" s="1"/>
  <c r="BN96" i="16"/>
  <c r="BM96" i="16" a="1"/>
  <c r="BM96" i="16" s="1"/>
  <c r="BL96" i="16"/>
  <c r="BK96" i="16" a="1"/>
  <c r="BK96" i="16" s="1"/>
  <c r="BJ96" i="16"/>
  <c r="BI96" i="16" a="1"/>
  <c r="BI96" i="16" s="1"/>
  <c r="BH96" i="16"/>
  <c r="BG96" i="16" a="1"/>
  <c r="BG96" i="16" s="1"/>
  <c r="BF96" i="16"/>
  <c r="BE96" i="16" a="1"/>
  <c r="BE96" i="16" s="1"/>
  <c r="BD96" i="16" a="1"/>
  <c r="BD96" i="16" s="1"/>
  <c r="BC96" i="16"/>
  <c r="BB96" i="16"/>
  <c r="BA96" i="16" a="1"/>
  <c r="BA96" i="16" s="1"/>
  <c r="AZ96" i="16" a="1"/>
  <c r="AZ96" i="16" s="1"/>
  <c r="AY96" i="16" a="1"/>
  <c r="AY96" i="16" s="1"/>
  <c r="AX96" i="16" a="1"/>
  <c r="AX96" i="16" s="1"/>
  <c r="AW96" i="16"/>
  <c r="AV96" i="16" a="1"/>
  <c r="AV96" i="16" s="1"/>
  <c r="AU96" i="16" a="1"/>
  <c r="AU96" i="16" s="1"/>
  <c r="AT96" i="16"/>
  <c r="AS96" i="16" a="1"/>
  <c r="AS96" i="16" s="1"/>
  <c r="AR96" i="16"/>
  <c r="AQ96" i="16" a="1"/>
  <c r="AQ96" i="16" s="1"/>
  <c r="AP96" i="16" a="1"/>
  <c r="AP96" i="16" s="1"/>
  <c r="AO96" i="16" a="1"/>
  <c r="AO96" i="16" s="1"/>
  <c r="AN96" i="16"/>
  <c r="AM96" i="16" a="1"/>
  <c r="AM96" i="16" s="1"/>
  <c r="AL96" i="16"/>
  <c r="AK96" i="16" a="1"/>
  <c r="AK96" i="16" s="1"/>
  <c r="AJ96" i="16"/>
  <c r="AI96" i="16"/>
  <c r="AH96" i="16" a="1"/>
  <c r="AH96" i="16" s="1"/>
  <c r="AG96" i="16" a="1"/>
  <c r="AG96" i="16" s="1"/>
  <c r="AF96" i="16" a="1"/>
  <c r="AF96" i="16" s="1"/>
  <c r="AE96" i="16" a="1"/>
  <c r="AE96" i="16" s="1"/>
  <c r="Y96" i="16"/>
  <c r="Z96" i="16" s="1"/>
  <c r="AA96" i="16" s="1"/>
  <c r="AB96" i="16" s="1"/>
  <c r="AC96" i="16" s="1"/>
  <c r="AD96" i="16" s="1"/>
  <c r="X96" i="16"/>
  <c r="W96" i="16"/>
  <c r="V96" i="16"/>
  <c r="U96" i="16"/>
  <c r="T96" i="16"/>
  <c r="S96" i="16"/>
  <c r="R96" i="16"/>
  <c r="O96" i="16"/>
  <c r="K96" i="16"/>
  <c r="CK95" i="16"/>
  <c r="CJ95" i="16"/>
  <c r="CI95" i="16"/>
  <c r="CH95" i="16"/>
  <c r="CG95" i="16"/>
  <c r="CF95" i="16"/>
  <c r="CE95" i="16"/>
  <c r="CD95" i="16"/>
  <c r="CC95" i="16"/>
  <c r="CB95" i="16"/>
  <c r="CA95" i="16"/>
  <c r="BZ95" i="16"/>
  <c r="BY95" i="16"/>
  <c r="BX95" i="16"/>
  <c r="BW95" i="16"/>
  <c r="BV95" i="16"/>
  <c r="BU95" i="16"/>
  <c r="BT95" i="16"/>
  <c r="BS95" i="16"/>
  <c r="BR95" i="16" a="1"/>
  <c r="BR95" i="16" s="1"/>
  <c r="BQ95" i="16" a="1"/>
  <c r="BQ95" i="16" s="1"/>
  <c r="BP95" i="16"/>
  <c r="BO95" i="16" a="1"/>
  <c r="BO95" i="16" s="1"/>
  <c r="BN95" i="16"/>
  <c r="BM95" i="16" a="1"/>
  <c r="BM95" i="16" s="1"/>
  <c r="BL95" i="16"/>
  <c r="BK95" i="16" a="1"/>
  <c r="BK95" i="16" s="1"/>
  <c r="BJ95" i="16"/>
  <c r="BI95" i="16" a="1"/>
  <c r="BI95" i="16" s="1"/>
  <c r="BH95" i="16"/>
  <c r="BG95" i="16" a="1"/>
  <c r="BG95" i="16" s="1"/>
  <c r="BF95" i="16"/>
  <c r="BE95" i="16" a="1"/>
  <c r="BE95" i="16" s="1"/>
  <c r="BD95" i="16" a="1"/>
  <c r="BD95" i="16" s="1"/>
  <c r="BC95" i="16"/>
  <c r="BB95" i="16"/>
  <c r="BA95" i="16" a="1"/>
  <c r="BA95" i="16" s="1"/>
  <c r="AZ95" i="16" a="1"/>
  <c r="AZ95" i="16" s="1"/>
  <c r="AY95" i="16" a="1"/>
  <c r="AY95" i="16" s="1"/>
  <c r="AX95" i="16" a="1"/>
  <c r="AX95" i="16" s="1"/>
  <c r="AW95" i="16"/>
  <c r="AV95" i="16" a="1"/>
  <c r="AV95" i="16" s="1"/>
  <c r="AU95" i="16" a="1"/>
  <c r="AU95" i="16" s="1"/>
  <c r="AT95" i="16"/>
  <c r="AS95" i="16" a="1"/>
  <c r="AS95" i="16" s="1"/>
  <c r="AR95" i="16"/>
  <c r="AQ95" i="16" a="1"/>
  <c r="AQ95" i="16" s="1"/>
  <c r="AP95" i="16" a="1"/>
  <c r="AP95" i="16" s="1"/>
  <c r="AO95" i="16" a="1"/>
  <c r="AO95" i="16" s="1"/>
  <c r="AN95" i="16"/>
  <c r="AM95" i="16" a="1"/>
  <c r="AM95" i="16" s="1"/>
  <c r="AL95" i="16"/>
  <c r="AK95" i="16" a="1"/>
  <c r="AK95" i="16" s="1"/>
  <c r="AJ95" i="16"/>
  <c r="AI95" i="16"/>
  <c r="AH95" i="16" a="1"/>
  <c r="AH95" i="16" s="1"/>
  <c r="AG95" i="16" a="1"/>
  <c r="AG95" i="16" s="1"/>
  <c r="AF95" i="16" a="1"/>
  <c r="AF95" i="16" s="1"/>
  <c r="AE95" i="16" a="1"/>
  <c r="AE95" i="16" s="1"/>
  <c r="Y95" i="16"/>
  <c r="Z95" i="16" s="1"/>
  <c r="AA95" i="16" s="1"/>
  <c r="AB95" i="16" s="1"/>
  <c r="AC95" i="16" s="1"/>
  <c r="AD95" i="16" s="1"/>
  <c r="X95" i="16"/>
  <c r="W95" i="16"/>
  <c r="V95" i="16"/>
  <c r="U95" i="16"/>
  <c r="T95" i="16"/>
  <c r="S95" i="16"/>
  <c r="R95" i="16"/>
  <c r="O95" i="16"/>
  <c r="K95" i="16"/>
  <c r="CK94" i="16"/>
  <c r="CJ94" i="16"/>
  <c r="CI94" i="16"/>
  <c r="CH94" i="16"/>
  <c r="CG94" i="16"/>
  <c r="CF94" i="16"/>
  <c r="CE94" i="16"/>
  <c r="CD94" i="16"/>
  <c r="CC94" i="16"/>
  <c r="CB94" i="16"/>
  <c r="CA94" i="16"/>
  <c r="BZ94" i="16"/>
  <c r="BY94" i="16"/>
  <c r="BX94" i="16"/>
  <c r="BW94" i="16"/>
  <c r="BV94" i="16"/>
  <c r="BU94" i="16"/>
  <c r="BT94" i="16"/>
  <c r="BS94" i="16"/>
  <c r="BR94" i="16" a="1"/>
  <c r="BR94" i="16" s="1"/>
  <c r="BQ94" i="16" a="1"/>
  <c r="BQ94" i="16" s="1"/>
  <c r="BP94" i="16"/>
  <c r="BO94" i="16" a="1"/>
  <c r="BO94" i="16" s="1"/>
  <c r="BN94" i="16"/>
  <c r="BM94" i="16" a="1"/>
  <c r="BM94" i="16" s="1"/>
  <c r="BL94" i="16"/>
  <c r="BK94" i="16" a="1"/>
  <c r="BK94" i="16" s="1"/>
  <c r="BJ94" i="16"/>
  <c r="BI94" i="16" a="1"/>
  <c r="BI94" i="16" s="1"/>
  <c r="BH94" i="16"/>
  <c r="BG94" i="16" a="1"/>
  <c r="BG94" i="16" s="1"/>
  <c r="BF94" i="16"/>
  <c r="BE94" i="16" a="1"/>
  <c r="BE94" i="16" s="1"/>
  <c r="BD94" i="16" a="1"/>
  <c r="BD94" i="16" s="1"/>
  <c r="BC94" i="16"/>
  <c r="BB94" i="16"/>
  <c r="BA94" i="16" a="1"/>
  <c r="BA94" i="16" s="1"/>
  <c r="AZ94" i="16" a="1"/>
  <c r="AZ94" i="16" s="1"/>
  <c r="AY94" i="16" a="1"/>
  <c r="AY94" i="16" s="1"/>
  <c r="AX94" i="16" a="1"/>
  <c r="AX94" i="16" s="1"/>
  <c r="AW94" i="16"/>
  <c r="AV94" i="16" a="1"/>
  <c r="AV94" i="16" s="1"/>
  <c r="AU94" i="16" a="1"/>
  <c r="AU94" i="16" s="1"/>
  <c r="AT94" i="16"/>
  <c r="AS94" i="16" a="1"/>
  <c r="AS94" i="16" s="1"/>
  <c r="AR94" i="16"/>
  <c r="AQ94" i="16" a="1"/>
  <c r="AQ94" i="16" s="1"/>
  <c r="AP94" i="16" a="1"/>
  <c r="AP94" i="16" s="1"/>
  <c r="AO94" i="16" a="1"/>
  <c r="AO94" i="16" s="1"/>
  <c r="AN94" i="16"/>
  <c r="AM94" i="16" a="1"/>
  <c r="AM94" i="16" s="1"/>
  <c r="AL94" i="16"/>
  <c r="AK94" i="16" a="1"/>
  <c r="AK94" i="16" s="1"/>
  <c r="AJ94" i="16"/>
  <c r="AI94" i="16"/>
  <c r="AH94" i="16" a="1"/>
  <c r="AH94" i="16" s="1"/>
  <c r="AG94" i="16" a="1"/>
  <c r="AG94" i="16" s="1"/>
  <c r="AF94" i="16" a="1"/>
  <c r="AF94" i="16" s="1"/>
  <c r="AE94" i="16" a="1"/>
  <c r="AE94" i="16" s="1"/>
  <c r="Y94" i="16"/>
  <c r="Z94" i="16" s="1"/>
  <c r="AA94" i="16" s="1"/>
  <c r="AB94" i="16" s="1"/>
  <c r="AC94" i="16" s="1"/>
  <c r="AD94" i="16" s="1"/>
  <c r="X94" i="16"/>
  <c r="W94" i="16"/>
  <c r="V94" i="16"/>
  <c r="U94" i="16"/>
  <c r="T94" i="16"/>
  <c r="S94" i="16"/>
  <c r="R94" i="16"/>
  <c r="O94" i="16"/>
  <c r="K94" i="16"/>
  <c r="CK93" i="16"/>
  <c r="CJ93" i="16"/>
  <c r="CI93" i="16"/>
  <c r="CH93" i="16"/>
  <c r="CG93" i="16"/>
  <c r="CF93" i="16"/>
  <c r="CE93" i="16"/>
  <c r="CD93" i="16"/>
  <c r="CC93" i="16"/>
  <c r="CB93" i="16"/>
  <c r="CA93" i="16"/>
  <c r="BZ93" i="16"/>
  <c r="BY93" i="16"/>
  <c r="BX93" i="16"/>
  <c r="BW93" i="16"/>
  <c r="BV93" i="16"/>
  <c r="BU93" i="16"/>
  <c r="BT93" i="16"/>
  <c r="BS93" i="16"/>
  <c r="BR93" i="16" a="1"/>
  <c r="BR93" i="16" s="1"/>
  <c r="BQ93" i="16" a="1"/>
  <c r="BQ93" i="16" s="1"/>
  <c r="BP93" i="16"/>
  <c r="BO93" i="16" a="1"/>
  <c r="BO93" i="16" s="1"/>
  <c r="BN93" i="16"/>
  <c r="BM93" i="16" a="1"/>
  <c r="BM93" i="16" s="1"/>
  <c r="BL93" i="16"/>
  <c r="BK93" i="16" a="1"/>
  <c r="BK93" i="16" s="1"/>
  <c r="BJ93" i="16"/>
  <c r="BI93" i="16" a="1"/>
  <c r="BI93" i="16" s="1"/>
  <c r="BH93" i="16"/>
  <c r="BG93" i="16" a="1"/>
  <c r="BG93" i="16" s="1"/>
  <c r="BF93" i="16"/>
  <c r="BE93" i="16" a="1"/>
  <c r="BE93" i="16" s="1"/>
  <c r="BD93" i="16" a="1"/>
  <c r="BD93" i="16" s="1"/>
  <c r="BC93" i="16"/>
  <c r="BB93" i="16"/>
  <c r="BA93" i="16" a="1"/>
  <c r="BA93" i="16" s="1"/>
  <c r="AZ93" i="16" a="1"/>
  <c r="AZ93" i="16" s="1"/>
  <c r="AY93" i="16" a="1"/>
  <c r="AY93" i="16" s="1"/>
  <c r="AX93" i="16" a="1"/>
  <c r="AX93" i="16" s="1"/>
  <c r="AW93" i="16"/>
  <c r="AV93" i="16" a="1"/>
  <c r="AV93" i="16" s="1"/>
  <c r="AU93" i="16" a="1"/>
  <c r="AU93" i="16" s="1"/>
  <c r="AT93" i="16"/>
  <c r="AS93" i="16" a="1"/>
  <c r="AS93" i="16" s="1"/>
  <c r="AR93" i="16"/>
  <c r="AQ93" i="16" a="1"/>
  <c r="AQ93" i="16" s="1"/>
  <c r="AP93" i="16" a="1"/>
  <c r="AP93" i="16" s="1"/>
  <c r="AO93" i="16" a="1"/>
  <c r="AO93" i="16" s="1"/>
  <c r="AN93" i="16"/>
  <c r="AM93" i="16" a="1"/>
  <c r="AM93" i="16" s="1"/>
  <c r="AL93" i="16"/>
  <c r="AK93" i="16" a="1"/>
  <c r="AK93" i="16" s="1"/>
  <c r="AJ93" i="16"/>
  <c r="AI93" i="16"/>
  <c r="AH93" i="16" a="1"/>
  <c r="AH93" i="16" s="1"/>
  <c r="AG93" i="16" a="1"/>
  <c r="AG93" i="16" s="1"/>
  <c r="AF93" i="16" a="1"/>
  <c r="AF93" i="16" s="1"/>
  <c r="AE93" i="16" a="1"/>
  <c r="AE93" i="16" s="1"/>
  <c r="Y93" i="16"/>
  <c r="Z93" i="16" s="1"/>
  <c r="AA93" i="16" s="1"/>
  <c r="AB93" i="16" s="1"/>
  <c r="AC93" i="16" s="1"/>
  <c r="AD93" i="16" s="1"/>
  <c r="X93" i="16"/>
  <c r="W93" i="16"/>
  <c r="V93" i="16"/>
  <c r="U93" i="16"/>
  <c r="T93" i="16"/>
  <c r="S93" i="16"/>
  <c r="R93" i="16"/>
  <c r="O93" i="16"/>
  <c r="K93" i="16"/>
  <c r="CK92" i="16"/>
  <c r="CJ92" i="16"/>
  <c r="CI92" i="16"/>
  <c r="CH92" i="16"/>
  <c r="CG92" i="16"/>
  <c r="CF92" i="16"/>
  <c r="CE92" i="16"/>
  <c r="CD92" i="16"/>
  <c r="CC92" i="16"/>
  <c r="CB92" i="16"/>
  <c r="CA92" i="16"/>
  <c r="BZ92" i="16"/>
  <c r="BY92" i="16"/>
  <c r="BX92" i="16"/>
  <c r="BW92" i="16"/>
  <c r="BV92" i="16"/>
  <c r="BU92" i="16"/>
  <c r="BT92" i="16"/>
  <c r="BS92" i="16"/>
  <c r="BR92" i="16" a="1"/>
  <c r="BR92" i="16" s="1"/>
  <c r="BQ92" i="16" a="1"/>
  <c r="BQ92" i="16" s="1"/>
  <c r="BP92" i="16"/>
  <c r="BO92" i="16" a="1"/>
  <c r="BO92" i="16" s="1"/>
  <c r="BN92" i="16"/>
  <c r="BM92" i="16" a="1"/>
  <c r="BM92" i="16" s="1"/>
  <c r="BL92" i="16"/>
  <c r="BK92" i="16" a="1"/>
  <c r="BK92" i="16" s="1"/>
  <c r="BJ92" i="16"/>
  <c r="BI92" i="16" a="1"/>
  <c r="BI92" i="16" s="1"/>
  <c r="BH92" i="16"/>
  <c r="BG92" i="16" a="1"/>
  <c r="BG92" i="16" s="1"/>
  <c r="BF92" i="16"/>
  <c r="BE92" i="16" a="1"/>
  <c r="BE92" i="16" s="1"/>
  <c r="BD92" i="16" a="1"/>
  <c r="BD92" i="16" s="1"/>
  <c r="BC92" i="16"/>
  <c r="BB92" i="16"/>
  <c r="BA92" i="16" a="1"/>
  <c r="BA92" i="16" s="1"/>
  <c r="AZ92" i="16" a="1"/>
  <c r="AZ92" i="16" s="1"/>
  <c r="AY92" i="16" a="1"/>
  <c r="AY92" i="16" s="1"/>
  <c r="AX92" i="16" a="1"/>
  <c r="AX92" i="16" s="1"/>
  <c r="AW92" i="16"/>
  <c r="AV92" i="16" a="1"/>
  <c r="AV92" i="16" s="1"/>
  <c r="AU92" i="16" a="1"/>
  <c r="AU92" i="16" s="1"/>
  <c r="AT92" i="16"/>
  <c r="AS92" i="16" a="1"/>
  <c r="AS92" i="16" s="1"/>
  <c r="AR92" i="16"/>
  <c r="AQ92" i="16" a="1"/>
  <c r="AQ92" i="16" s="1"/>
  <c r="AP92" i="16" a="1"/>
  <c r="AP92" i="16" s="1"/>
  <c r="AO92" i="16" a="1"/>
  <c r="AO92" i="16" s="1"/>
  <c r="AN92" i="16"/>
  <c r="AM92" i="16" a="1"/>
  <c r="AM92" i="16" s="1"/>
  <c r="AL92" i="16"/>
  <c r="AK92" i="16" a="1"/>
  <c r="AK92" i="16" s="1"/>
  <c r="AJ92" i="16"/>
  <c r="AI92" i="16"/>
  <c r="AH92" i="16" a="1"/>
  <c r="AH92" i="16" s="1"/>
  <c r="AG92" i="16" a="1"/>
  <c r="AG92" i="16" s="1"/>
  <c r="AF92" i="16" a="1"/>
  <c r="AF92" i="16" s="1"/>
  <c r="AE92" i="16" a="1"/>
  <c r="AE92" i="16" s="1"/>
  <c r="Y92" i="16"/>
  <c r="Z92" i="16" s="1"/>
  <c r="AA92" i="16" s="1"/>
  <c r="AB92" i="16" s="1"/>
  <c r="AC92" i="16" s="1"/>
  <c r="AD92" i="16" s="1"/>
  <c r="X92" i="16"/>
  <c r="W92" i="16"/>
  <c r="V92" i="16"/>
  <c r="U92" i="16"/>
  <c r="T92" i="16"/>
  <c r="S92" i="16"/>
  <c r="R92" i="16"/>
  <c r="O92" i="16"/>
  <c r="K92" i="16"/>
  <c r="CK91" i="16"/>
  <c r="CJ91" i="16"/>
  <c r="CI91" i="16"/>
  <c r="CH91" i="16"/>
  <c r="CG91" i="16"/>
  <c r="CF91" i="16"/>
  <c r="CE91" i="16"/>
  <c r="CD91" i="16"/>
  <c r="CC91" i="16"/>
  <c r="CB91" i="16"/>
  <c r="CA91" i="16"/>
  <c r="BZ91" i="16"/>
  <c r="BY91" i="16"/>
  <c r="BX91" i="16"/>
  <c r="BW91" i="16"/>
  <c r="BV91" i="16"/>
  <c r="BU91" i="16"/>
  <c r="BT91" i="16"/>
  <c r="BS91" i="16"/>
  <c r="BR91" i="16" a="1"/>
  <c r="BR91" i="16" s="1"/>
  <c r="BQ91" i="16" a="1"/>
  <c r="BQ91" i="16" s="1"/>
  <c r="BP91" i="16"/>
  <c r="BO91" i="16" a="1"/>
  <c r="BO91" i="16" s="1"/>
  <c r="BN91" i="16"/>
  <c r="BM91" i="16" a="1"/>
  <c r="BM91" i="16" s="1"/>
  <c r="BL91" i="16"/>
  <c r="BK91" i="16" a="1"/>
  <c r="BK91" i="16" s="1"/>
  <c r="BJ91" i="16"/>
  <c r="BI91" i="16" a="1"/>
  <c r="BI91" i="16" s="1"/>
  <c r="BH91" i="16"/>
  <c r="BG91" i="16" a="1"/>
  <c r="BG91" i="16" s="1"/>
  <c r="BF91" i="16"/>
  <c r="BE91" i="16" a="1"/>
  <c r="BE91" i="16" s="1"/>
  <c r="BD91" i="16" a="1"/>
  <c r="BD91" i="16" s="1"/>
  <c r="BC91" i="16"/>
  <c r="BB91" i="16"/>
  <c r="BA91" i="16" a="1"/>
  <c r="BA91" i="16" s="1"/>
  <c r="AZ91" i="16" a="1"/>
  <c r="AZ91" i="16" s="1"/>
  <c r="AY91" i="16" a="1"/>
  <c r="AY91" i="16" s="1"/>
  <c r="AX91" i="16" a="1"/>
  <c r="AX91" i="16" s="1"/>
  <c r="AW91" i="16"/>
  <c r="AV91" i="16" a="1"/>
  <c r="AV91" i="16" s="1"/>
  <c r="AU91" i="16" a="1"/>
  <c r="AU91" i="16" s="1"/>
  <c r="AT91" i="16"/>
  <c r="AS91" i="16" a="1"/>
  <c r="AS91" i="16" s="1"/>
  <c r="AR91" i="16"/>
  <c r="AQ91" i="16" a="1"/>
  <c r="AQ91" i="16" s="1"/>
  <c r="AP91" i="16" a="1"/>
  <c r="AP91" i="16" s="1"/>
  <c r="AO91" i="16" a="1"/>
  <c r="AO91" i="16" s="1"/>
  <c r="AN91" i="16"/>
  <c r="AM91" i="16" a="1"/>
  <c r="AM91" i="16" s="1"/>
  <c r="AL91" i="16"/>
  <c r="AK91" i="16" a="1"/>
  <c r="AK91" i="16" s="1"/>
  <c r="AJ91" i="16"/>
  <c r="AI91" i="16"/>
  <c r="AH91" i="16" a="1"/>
  <c r="AH91" i="16" s="1"/>
  <c r="AG91" i="16" a="1"/>
  <c r="AG91" i="16" s="1"/>
  <c r="AF91" i="16" a="1"/>
  <c r="AF91" i="16" s="1"/>
  <c r="AE91" i="16" a="1"/>
  <c r="AE91" i="16" s="1"/>
  <c r="Y91" i="16"/>
  <c r="Z91" i="16" s="1"/>
  <c r="AA91" i="16" s="1"/>
  <c r="AB91" i="16" s="1"/>
  <c r="AC91" i="16" s="1"/>
  <c r="AD91" i="16" s="1"/>
  <c r="X91" i="16"/>
  <c r="W91" i="16"/>
  <c r="V91" i="16"/>
  <c r="U91" i="16"/>
  <c r="T91" i="16"/>
  <c r="S91" i="16"/>
  <c r="R91" i="16"/>
  <c r="O91" i="16"/>
  <c r="K91" i="16"/>
  <c r="CK90" i="16"/>
  <c r="CJ90" i="16"/>
  <c r="CI90" i="16"/>
  <c r="CH90" i="16"/>
  <c r="CG90" i="16"/>
  <c r="CF90" i="16"/>
  <c r="CE90" i="16"/>
  <c r="CD90" i="16"/>
  <c r="CC90" i="16"/>
  <c r="CB90" i="16"/>
  <c r="CA90" i="16"/>
  <c r="BZ90" i="16"/>
  <c r="BY90" i="16"/>
  <c r="BX90" i="16"/>
  <c r="BW90" i="16"/>
  <c r="BV90" i="16"/>
  <c r="BU90" i="16"/>
  <c r="BT90" i="16"/>
  <c r="BS90" i="16"/>
  <c r="BR90" i="16" a="1"/>
  <c r="BR90" i="16" s="1"/>
  <c r="BQ90" i="16" a="1"/>
  <c r="BQ90" i="16" s="1"/>
  <c r="BP90" i="16"/>
  <c r="BO90" i="16" a="1"/>
  <c r="BO90" i="16" s="1"/>
  <c r="BN90" i="16"/>
  <c r="BM90" i="16" a="1"/>
  <c r="BM90" i="16" s="1"/>
  <c r="BL90" i="16"/>
  <c r="BK90" i="16" a="1"/>
  <c r="BK90" i="16" s="1"/>
  <c r="BJ90" i="16"/>
  <c r="BI90" i="16" a="1"/>
  <c r="BI90" i="16" s="1"/>
  <c r="BH90" i="16"/>
  <c r="BG90" i="16" a="1"/>
  <c r="BG90" i="16" s="1"/>
  <c r="BF90" i="16"/>
  <c r="BE90" i="16" a="1"/>
  <c r="BE90" i="16" s="1"/>
  <c r="BD90" i="16" a="1"/>
  <c r="BD90" i="16" s="1"/>
  <c r="BC90" i="16"/>
  <c r="BB90" i="16"/>
  <c r="BA90" i="16" a="1"/>
  <c r="BA90" i="16" s="1"/>
  <c r="AZ90" i="16" a="1"/>
  <c r="AZ90" i="16" s="1"/>
  <c r="AY90" i="16" a="1"/>
  <c r="AY90" i="16" s="1"/>
  <c r="AX90" i="16" a="1"/>
  <c r="AX90" i="16" s="1"/>
  <c r="AW90" i="16"/>
  <c r="AV90" i="16" a="1"/>
  <c r="AV90" i="16" s="1"/>
  <c r="AU90" i="16" a="1"/>
  <c r="AU90" i="16" s="1"/>
  <c r="AT90" i="16"/>
  <c r="AS90" i="16" a="1"/>
  <c r="AS90" i="16" s="1"/>
  <c r="AR90" i="16"/>
  <c r="AQ90" i="16" a="1"/>
  <c r="AQ90" i="16" s="1"/>
  <c r="AP90" i="16" a="1"/>
  <c r="AP90" i="16" s="1"/>
  <c r="AO90" i="16" a="1"/>
  <c r="AO90" i="16" s="1"/>
  <c r="AN90" i="16"/>
  <c r="AM90" i="16" a="1"/>
  <c r="AM90" i="16" s="1"/>
  <c r="AL90" i="16"/>
  <c r="AK90" i="16" a="1"/>
  <c r="AK90" i="16" s="1"/>
  <c r="AJ90" i="16"/>
  <c r="AI90" i="16"/>
  <c r="AH90" i="16" a="1"/>
  <c r="AH90" i="16" s="1"/>
  <c r="AG90" i="16" a="1"/>
  <c r="AG90" i="16" s="1"/>
  <c r="AF90" i="16" a="1"/>
  <c r="AF90" i="16" s="1"/>
  <c r="AE90" i="16" a="1"/>
  <c r="AE90" i="16" s="1"/>
  <c r="Y90" i="16"/>
  <c r="Z90" i="16" s="1"/>
  <c r="AA90" i="16" s="1"/>
  <c r="AB90" i="16" s="1"/>
  <c r="AC90" i="16" s="1"/>
  <c r="AD90" i="16" s="1"/>
  <c r="X90" i="16"/>
  <c r="W90" i="16"/>
  <c r="V90" i="16"/>
  <c r="U90" i="16"/>
  <c r="T90" i="16"/>
  <c r="S90" i="16"/>
  <c r="R90" i="16"/>
  <c r="O90" i="16"/>
  <c r="K90" i="16"/>
  <c r="CK89" i="16"/>
  <c r="CJ89" i="16"/>
  <c r="CI89" i="16"/>
  <c r="CH89" i="16"/>
  <c r="CG89" i="16"/>
  <c r="CF89" i="16"/>
  <c r="CE89" i="16"/>
  <c r="CD89" i="16"/>
  <c r="CC89" i="16"/>
  <c r="CB89" i="16"/>
  <c r="CA89" i="16"/>
  <c r="BZ89" i="16"/>
  <c r="BY89" i="16"/>
  <c r="BX89" i="16"/>
  <c r="BW89" i="16"/>
  <c r="BV89" i="16"/>
  <c r="BU89" i="16"/>
  <c r="BT89" i="16"/>
  <c r="BS89" i="16"/>
  <c r="BR89" i="16" a="1"/>
  <c r="BR89" i="16" s="1"/>
  <c r="BQ89" i="16" a="1"/>
  <c r="BQ89" i="16" s="1"/>
  <c r="BP89" i="16"/>
  <c r="BO89" i="16" a="1"/>
  <c r="BO89" i="16" s="1"/>
  <c r="BN89" i="16"/>
  <c r="BM89" i="16" a="1"/>
  <c r="BM89" i="16" s="1"/>
  <c r="BL89" i="16"/>
  <c r="BK89" i="16" a="1"/>
  <c r="BK89" i="16" s="1"/>
  <c r="BJ89" i="16"/>
  <c r="BI89" i="16" a="1"/>
  <c r="BI89" i="16" s="1"/>
  <c r="BH89" i="16"/>
  <c r="BG89" i="16" a="1"/>
  <c r="BG89" i="16" s="1"/>
  <c r="BF89" i="16"/>
  <c r="BE89" i="16" a="1"/>
  <c r="BE89" i="16" s="1"/>
  <c r="BD89" i="16" a="1"/>
  <c r="BD89" i="16" s="1"/>
  <c r="BC89" i="16"/>
  <c r="BB89" i="16"/>
  <c r="BA89" i="16" a="1"/>
  <c r="BA89" i="16" s="1"/>
  <c r="AZ89" i="16" a="1"/>
  <c r="AZ89" i="16" s="1"/>
  <c r="AY89" i="16" a="1"/>
  <c r="AY89" i="16" s="1"/>
  <c r="AX89" i="16" a="1"/>
  <c r="AX89" i="16" s="1"/>
  <c r="AW89" i="16"/>
  <c r="AV89" i="16" a="1"/>
  <c r="AV89" i="16" s="1"/>
  <c r="AU89" i="16" a="1"/>
  <c r="AU89" i="16" s="1"/>
  <c r="AT89" i="16"/>
  <c r="AS89" i="16" a="1"/>
  <c r="AS89" i="16" s="1"/>
  <c r="AR89" i="16"/>
  <c r="AQ89" i="16" a="1"/>
  <c r="AQ89" i="16" s="1"/>
  <c r="AP89" i="16" a="1"/>
  <c r="AP89" i="16" s="1"/>
  <c r="AO89" i="16" a="1"/>
  <c r="AO89" i="16" s="1"/>
  <c r="AN89" i="16"/>
  <c r="AM89" i="16" a="1"/>
  <c r="AM89" i="16" s="1"/>
  <c r="AL89" i="16"/>
  <c r="AK89" i="16" a="1"/>
  <c r="AK89" i="16" s="1"/>
  <c r="AJ89" i="16"/>
  <c r="AI89" i="16"/>
  <c r="AH89" i="16" a="1"/>
  <c r="AH89" i="16" s="1"/>
  <c r="AG89" i="16" a="1"/>
  <c r="AG89" i="16" s="1"/>
  <c r="AF89" i="16" a="1"/>
  <c r="AF89" i="16" s="1"/>
  <c r="AE89" i="16" a="1"/>
  <c r="AE89" i="16" s="1"/>
  <c r="Y89" i="16"/>
  <c r="Z89" i="16" s="1"/>
  <c r="AA89" i="16" s="1"/>
  <c r="AB89" i="16" s="1"/>
  <c r="AC89" i="16" s="1"/>
  <c r="AD89" i="16" s="1"/>
  <c r="X89" i="16"/>
  <c r="W89" i="16"/>
  <c r="V89" i="16"/>
  <c r="U89" i="16"/>
  <c r="T89" i="16"/>
  <c r="S89" i="16"/>
  <c r="R89" i="16"/>
  <c r="O89" i="16"/>
  <c r="K89" i="16"/>
  <c r="CK88" i="16"/>
  <c r="CJ88" i="16"/>
  <c r="CI88" i="16"/>
  <c r="CH88" i="16"/>
  <c r="CG88" i="16"/>
  <c r="CF88" i="16"/>
  <c r="CE88" i="16"/>
  <c r="CD88" i="16"/>
  <c r="CC88" i="16"/>
  <c r="CB88" i="16"/>
  <c r="CA88" i="16"/>
  <c r="BZ88" i="16"/>
  <c r="BY88" i="16"/>
  <c r="BX88" i="16"/>
  <c r="BW88" i="16"/>
  <c r="BV88" i="16"/>
  <c r="BU88" i="16"/>
  <c r="BT88" i="16"/>
  <c r="BS88" i="16"/>
  <c r="BR88" i="16" a="1"/>
  <c r="BR88" i="16" s="1"/>
  <c r="BQ88" i="16" a="1"/>
  <c r="BQ88" i="16" s="1"/>
  <c r="BP88" i="16"/>
  <c r="BO88" i="16" a="1"/>
  <c r="BO88" i="16" s="1"/>
  <c r="BN88" i="16"/>
  <c r="BM88" i="16" a="1"/>
  <c r="BM88" i="16" s="1"/>
  <c r="BL88" i="16"/>
  <c r="BK88" i="16" a="1"/>
  <c r="BK88" i="16" s="1"/>
  <c r="BJ88" i="16"/>
  <c r="BI88" i="16" a="1"/>
  <c r="BI88" i="16" s="1"/>
  <c r="BH88" i="16"/>
  <c r="BG88" i="16" a="1"/>
  <c r="BG88" i="16" s="1"/>
  <c r="BF88" i="16"/>
  <c r="BE88" i="16" a="1"/>
  <c r="BE88" i="16" s="1"/>
  <c r="BD88" i="16" a="1"/>
  <c r="BD88" i="16" s="1"/>
  <c r="BC88" i="16"/>
  <c r="BB88" i="16"/>
  <c r="BA88" i="16" a="1"/>
  <c r="BA88" i="16" s="1"/>
  <c r="AZ88" i="16" a="1"/>
  <c r="AZ88" i="16" s="1"/>
  <c r="AY88" i="16" a="1"/>
  <c r="AY88" i="16" s="1"/>
  <c r="AX88" i="16" a="1"/>
  <c r="AX88" i="16" s="1"/>
  <c r="AW88" i="16"/>
  <c r="AV88" i="16" a="1"/>
  <c r="AV88" i="16" s="1"/>
  <c r="AU88" i="16" a="1"/>
  <c r="AU88" i="16" s="1"/>
  <c r="AT88" i="16"/>
  <c r="AS88" i="16" a="1"/>
  <c r="AS88" i="16" s="1"/>
  <c r="AR88" i="16"/>
  <c r="AQ88" i="16" a="1"/>
  <c r="AQ88" i="16" s="1"/>
  <c r="AP88" i="16" a="1"/>
  <c r="AP88" i="16" s="1"/>
  <c r="AO88" i="16" a="1"/>
  <c r="AO88" i="16" s="1"/>
  <c r="AN88" i="16"/>
  <c r="AM88" i="16" a="1"/>
  <c r="AM88" i="16" s="1"/>
  <c r="AL88" i="16"/>
  <c r="AK88" i="16" a="1"/>
  <c r="AK88" i="16" s="1"/>
  <c r="AJ88" i="16"/>
  <c r="AI88" i="16"/>
  <c r="AH88" i="16" a="1"/>
  <c r="AH88" i="16" s="1"/>
  <c r="AG88" i="16" a="1"/>
  <c r="AG88" i="16" s="1"/>
  <c r="AF88" i="16" a="1"/>
  <c r="AF88" i="16" s="1"/>
  <c r="AE88" i="16" a="1"/>
  <c r="AE88" i="16" s="1"/>
  <c r="Y88" i="16"/>
  <c r="Z88" i="16" s="1"/>
  <c r="AA88" i="16" s="1"/>
  <c r="AB88" i="16" s="1"/>
  <c r="AC88" i="16" s="1"/>
  <c r="AD88" i="16" s="1"/>
  <c r="X88" i="16"/>
  <c r="W88" i="16"/>
  <c r="V88" i="16"/>
  <c r="U88" i="16"/>
  <c r="T88" i="16"/>
  <c r="S88" i="16"/>
  <c r="R88" i="16"/>
  <c r="O88" i="16"/>
  <c r="K88" i="16"/>
  <c r="CK87" i="16"/>
  <c r="CJ87" i="16"/>
  <c r="CI87" i="16"/>
  <c r="CH87" i="16"/>
  <c r="CG87" i="16"/>
  <c r="CF87" i="16"/>
  <c r="CE87" i="16"/>
  <c r="CD87" i="16"/>
  <c r="CC87" i="16"/>
  <c r="CB87" i="16"/>
  <c r="CA87" i="16"/>
  <c r="BZ87" i="16"/>
  <c r="BY87" i="16"/>
  <c r="BX87" i="16"/>
  <c r="BW87" i="16"/>
  <c r="BV87" i="16"/>
  <c r="BU87" i="16"/>
  <c r="BT87" i="16"/>
  <c r="BS87" i="16"/>
  <c r="BR87" i="16" a="1"/>
  <c r="BR87" i="16" s="1"/>
  <c r="BQ87" i="16" a="1"/>
  <c r="BQ87" i="16" s="1"/>
  <c r="BP87" i="16"/>
  <c r="BO87" i="16" a="1"/>
  <c r="BO87" i="16" s="1"/>
  <c r="BN87" i="16"/>
  <c r="BM87" i="16" a="1"/>
  <c r="BM87" i="16" s="1"/>
  <c r="BL87" i="16"/>
  <c r="BK87" i="16" a="1"/>
  <c r="BK87" i="16" s="1"/>
  <c r="BJ87" i="16"/>
  <c r="BI87" i="16" a="1"/>
  <c r="BI87" i="16" s="1"/>
  <c r="BH87" i="16"/>
  <c r="BG87" i="16" a="1"/>
  <c r="BG87" i="16" s="1"/>
  <c r="BF87" i="16"/>
  <c r="BE87" i="16" a="1"/>
  <c r="BE87" i="16" s="1"/>
  <c r="BD87" i="16" a="1"/>
  <c r="BD87" i="16" s="1"/>
  <c r="BC87" i="16"/>
  <c r="BB87" i="16"/>
  <c r="BA87" i="16" a="1"/>
  <c r="BA87" i="16" s="1"/>
  <c r="AZ87" i="16" a="1"/>
  <c r="AZ87" i="16" s="1"/>
  <c r="AY87" i="16" a="1"/>
  <c r="AY87" i="16" s="1"/>
  <c r="AX87" i="16" a="1"/>
  <c r="AX87" i="16" s="1"/>
  <c r="AW87" i="16"/>
  <c r="AV87" i="16" a="1"/>
  <c r="AV87" i="16" s="1"/>
  <c r="AU87" i="16" a="1"/>
  <c r="AU87" i="16" s="1"/>
  <c r="AT87" i="16"/>
  <c r="AS87" i="16" a="1"/>
  <c r="AS87" i="16" s="1"/>
  <c r="AR87" i="16"/>
  <c r="AQ87" i="16" a="1"/>
  <c r="AQ87" i="16" s="1"/>
  <c r="AP87" i="16" a="1"/>
  <c r="AP87" i="16" s="1"/>
  <c r="AO87" i="16" a="1"/>
  <c r="AO87" i="16" s="1"/>
  <c r="AN87" i="16"/>
  <c r="AM87" i="16" a="1"/>
  <c r="AM87" i="16" s="1"/>
  <c r="AL87" i="16"/>
  <c r="AK87" i="16" a="1"/>
  <c r="AK87" i="16" s="1"/>
  <c r="AJ87" i="16"/>
  <c r="AI87" i="16"/>
  <c r="AH87" i="16" a="1"/>
  <c r="AH87" i="16" s="1"/>
  <c r="AG87" i="16" a="1"/>
  <c r="AG87" i="16" s="1"/>
  <c r="AF87" i="16" a="1"/>
  <c r="AF87" i="16" s="1"/>
  <c r="AE87" i="16" a="1"/>
  <c r="AE87" i="16" s="1"/>
  <c r="Y87" i="16"/>
  <c r="Z87" i="16" s="1"/>
  <c r="AA87" i="16" s="1"/>
  <c r="AB87" i="16" s="1"/>
  <c r="AC87" i="16" s="1"/>
  <c r="AD87" i="16" s="1"/>
  <c r="X87" i="16"/>
  <c r="W87" i="16"/>
  <c r="V87" i="16"/>
  <c r="U87" i="16"/>
  <c r="T87" i="16"/>
  <c r="S87" i="16"/>
  <c r="R87" i="16"/>
  <c r="O87" i="16"/>
  <c r="K87" i="16"/>
  <c r="CK86" i="16"/>
  <c r="CJ86" i="16"/>
  <c r="CI86" i="16"/>
  <c r="CH86" i="16"/>
  <c r="CG86" i="16"/>
  <c r="CF86" i="16"/>
  <c r="CE86" i="16"/>
  <c r="CD86" i="16"/>
  <c r="CC86" i="16"/>
  <c r="CB86" i="16"/>
  <c r="CA86" i="16"/>
  <c r="BZ86" i="16"/>
  <c r="BY86" i="16"/>
  <c r="BX86" i="16"/>
  <c r="BW86" i="16"/>
  <c r="BV86" i="16"/>
  <c r="BU86" i="16"/>
  <c r="BT86" i="16"/>
  <c r="BS86" i="16"/>
  <c r="BR86" i="16" a="1"/>
  <c r="BR86" i="16" s="1"/>
  <c r="BQ86" i="16" a="1"/>
  <c r="BQ86" i="16" s="1"/>
  <c r="BP86" i="16"/>
  <c r="BO86" i="16" a="1"/>
  <c r="BO86" i="16" s="1"/>
  <c r="BN86" i="16"/>
  <c r="BM86" i="16" a="1"/>
  <c r="BM86" i="16" s="1"/>
  <c r="BL86" i="16"/>
  <c r="BK86" i="16" a="1"/>
  <c r="BK86" i="16" s="1"/>
  <c r="BJ86" i="16"/>
  <c r="BI86" i="16" a="1"/>
  <c r="BI86" i="16" s="1"/>
  <c r="BH86" i="16"/>
  <c r="BG86" i="16" a="1"/>
  <c r="BG86" i="16" s="1"/>
  <c r="BF86" i="16"/>
  <c r="BE86" i="16" a="1"/>
  <c r="BE86" i="16" s="1"/>
  <c r="BD86" i="16" a="1"/>
  <c r="BD86" i="16" s="1"/>
  <c r="BC86" i="16"/>
  <c r="BB86" i="16"/>
  <c r="BA86" i="16" a="1"/>
  <c r="BA86" i="16" s="1"/>
  <c r="AZ86" i="16" a="1"/>
  <c r="AZ86" i="16" s="1"/>
  <c r="AY86" i="16" a="1"/>
  <c r="AY86" i="16" s="1"/>
  <c r="AX86" i="16" a="1"/>
  <c r="AX86" i="16" s="1"/>
  <c r="AW86" i="16"/>
  <c r="AV86" i="16" a="1"/>
  <c r="AV86" i="16" s="1"/>
  <c r="AU86" i="16" a="1"/>
  <c r="AU86" i="16" s="1"/>
  <c r="AT86" i="16"/>
  <c r="AS86" i="16" a="1"/>
  <c r="AS86" i="16" s="1"/>
  <c r="AR86" i="16"/>
  <c r="AQ86" i="16" a="1"/>
  <c r="AQ86" i="16" s="1"/>
  <c r="AP86" i="16" a="1"/>
  <c r="AP86" i="16" s="1"/>
  <c r="AO86" i="16" a="1"/>
  <c r="AO86" i="16" s="1"/>
  <c r="AN86" i="16"/>
  <c r="AM86" i="16" a="1"/>
  <c r="AM86" i="16" s="1"/>
  <c r="AL86" i="16"/>
  <c r="AK86" i="16" a="1"/>
  <c r="AK86" i="16" s="1"/>
  <c r="AJ86" i="16"/>
  <c r="AI86" i="16"/>
  <c r="AH86" i="16" a="1"/>
  <c r="AH86" i="16" s="1"/>
  <c r="AG86" i="16" a="1"/>
  <c r="AG86" i="16" s="1"/>
  <c r="AF86" i="16" a="1"/>
  <c r="AF86" i="16" s="1"/>
  <c r="AE86" i="16" a="1"/>
  <c r="AE86" i="16" s="1"/>
  <c r="Y86" i="16"/>
  <c r="Z86" i="16" s="1"/>
  <c r="AA86" i="16" s="1"/>
  <c r="AB86" i="16" s="1"/>
  <c r="AC86" i="16" s="1"/>
  <c r="AD86" i="16" s="1"/>
  <c r="X86" i="16"/>
  <c r="W86" i="16"/>
  <c r="V86" i="16"/>
  <c r="U86" i="16"/>
  <c r="T86" i="16"/>
  <c r="S86" i="16"/>
  <c r="R86" i="16"/>
  <c r="O86" i="16"/>
  <c r="K86" i="16"/>
  <c r="C86" i="16"/>
  <c r="CK85" i="16"/>
  <c r="CJ85" i="16"/>
  <c r="CI85" i="16"/>
  <c r="CH85" i="16"/>
  <c r="CG85" i="16"/>
  <c r="CF85" i="16"/>
  <c r="CE85" i="16"/>
  <c r="CD85" i="16"/>
  <c r="CC85" i="16"/>
  <c r="CB85" i="16"/>
  <c r="CA85" i="16"/>
  <c r="BZ85" i="16"/>
  <c r="BY85" i="16"/>
  <c r="BX85" i="16"/>
  <c r="BW85" i="16"/>
  <c r="BV85" i="16"/>
  <c r="BU85" i="16"/>
  <c r="BT85" i="16"/>
  <c r="BS85" i="16"/>
  <c r="BR85" i="16" a="1"/>
  <c r="BR85" i="16" s="1"/>
  <c r="BQ85" i="16" a="1"/>
  <c r="BQ85" i="16" s="1"/>
  <c r="BP85" i="16"/>
  <c r="BO85" i="16" a="1"/>
  <c r="BO85" i="16" s="1"/>
  <c r="BN85" i="16"/>
  <c r="BM85" i="16" a="1"/>
  <c r="BM85" i="16" s="1"/>
  <c r="BL85" i="16"/>
  <c r="BK85" i="16" a="1"/>
  <c r="BK85" i="16" s="1"/>
  <c r="BJ85" i="16"/>
  <c r="BI85" i="16" a="1"/>
  <c r="BI85" i="16" s="1"/>
  <c r="BH85" i="16"/>
  <c r="BG85" i="16" a="1"/>
  <c r="BG85" i="16" s="1"/>
  <c r="BF85" i="16"/>
  <c r="BE85" i="16" a="1"/>
  <c r="BE85" i="16" s="1"/>
  <c r="BD85" i="16" a="1"/>
  <c r="BD85" i="16" s="1"/>
  <c r="BC85" i="16"/>
  <c r="BB85" i="16"/>
  <c r="BA85" i="16" a="1"/>
  <c r="BA85" i="16" s="1"/>
  <c r="AZ85" i="16" a="1"/>
  <c r="AZ85" i="16" s="1"/>
  <c r="AY85" i="16" a="1"/>
  <c r="AY85" i="16" s="1"/>
  <c r="AX85" i="16" a="1"/>
  <c r="AX85" i="16" s="1"/>
  <c r="AW85" i="16"/>
  <c r="AV85" i="16" a="1"/>
  <c r="AV85" i="16" s="1"/>
  <c r="AU85" i="16" a="1"/>
  <c r="AU85" i="16" s="1"/>
  <c r="AT85" i="16"/>
  <c r="AS85" i="16" a="1"/>
  <c r="AS85" i="16" s="1"/>
  <c r="AR85" i="16"/>
  <c r="AQ85" i="16" a="1"/>
  <c r="AQ85" i="16" s="1"/>
  <c r="AP85" i="16" a="1"/>
  <c r="AP85" i="16" s="1"/>
  <c r="AO85" i="16" a="1"/>
  <c r="AO85" i="16" s="1"/>
  <c r="AN85" i="16"/>
  <c r="AM85" i="16" a="1"/>
  <c r="AM85" i="16" s="1"/>
  <c r="AL85" i="16"/>
  <c r="AK85" i="16" a="1"/>
  <c r="AK85" i="16" s="1"/>
  <c r="AJ85" i="16"/>
  <c r="AI85" i="16"/>
  <c r="AH85" i="16" a="1"/>
  <c r="AH85" i="16" s="1"/>
  <c r="AG85" i="16" a="1"/>
  <c r="AG85" i="16" s="1"/>
  <c r="AF85" i="16" a="1"/>
  <c r="AF85" i="16" s="1"/>
  <c r="AE85" i="16" a="1"/>
  <c r="AE85" i="16" s="1"/>
  <c r="Y85" i="16"/>
  <c r="Z85" i="16" s="1"/>
  <c r="AA85" i="16" s="1"/>
  <c r="AB85" i="16" s="1"/>
  <c r="AC85" i="16" s="1"/>
  <c r="AD85" i="16" s="1"/>
  <c r="X85" i="16"/>
  <c r="W85" i="16"/>
  <c r="V85" i="16"/>
  <c r="U85" i="16"/>
  <c r="T85" i="16"/>
  <c r="S85" i="16"/>
  <c r="R85" i="16"/>
  <c r="O85" i="16"/>
  <c r="K85" i="16"/>
  <c r="CK84" i="16"/>
  <c r="CJ84" i="16"/>
  <c r="CI84" i="16"/>
  <c r="CH84" i="16"/>
  <c r="CG84" i="16"/>
  <c r="CF84" i="16"/>
  <c r="CE84" i="16"/>
  <c r="CD84" i="16"/>
  <c r="CC84" i="16"/>
  <c r="CB84" i="16"/>
  <c r="CA84" i="16"/>
  <c r="BZ84" i="16"/>
  <c r="BY84" i="16"/>
  <c r="BX84" i="16"/>
  <c r="BW84" i="16"/>
  <c r="BV84" i="16"/>
  <c r="BU84" i="16"/>
  <c r="BT84" i="16"/>
  <c r="BS84" i="16"/>
  <c r="BR84" i="16" a="1"/>
  <c r="BR84" i="16" s="1"/>
  <c r="BQ84" i="16" a="1"/>
  <c r="BQ84" i="16" s="1"/>
  <c r="BP84" i="16"/>
  <c r="BO84" i="16" a="1"/>
  <c r="BO84" i="16" s="1"/>
  <c r="BN84" i="16"/>
  <c r="BM84" i="16" a="1"/>
  <c r="BM84" i="16" s="1"/>
  <c r="BL84" i="16"/>
  <c r="BK84" i="16" a="1"/>
  <c r="BK84" i="16" s="1"/>
  <c r="BJ84" i="16"/>
  <c r="BI84" i="16" a="1"/>
  <c r="BI84" i="16" s="1"/>
  <c r="BH84" i="16"/>
  <c r="BG84" i="16" a="1"/>
  <c r="BG84" i="16" s="1"/>
  <c r="BF84" i="16"/>
  <c r="BE84" i="16" a="1"/>
  <c r="BE84" i="16" s="1"/>
  <c r="BD84" i="16" a="1"/>
  <c r="BD84" i="16" s="1"/>
  <c r="BC84" i="16"/>
  <c r="BB84" i="16"/>
  <c r="BA84" i="16" a="1"/>
  <c r="BA84" i="16" s="1"/>
  <c r="AZ84" i="16" a="1"/>
  <c r="AZ84" i="16" s="1"/>
  <c r="AY84" i="16" a="1"/>
  <c r="AY84" i="16" s="1"/>
  <c r="AX84" i="16" a="1"/>
  <c r="AX84" i="16" s="1"/>
  <c r="AW84" i="16"/>
  <c r="AV84" i="16" a="1"/>
  <c r="AV84" i="16" s="1"/>
  <c r="AU84" i="16" a="1"/>
  <c r="AU84" i="16" s="1"/>
  <c r="AT84" i="16"/>
  <c r="AS84" i="16" a="1"/>
  <c r="AS84" i="16" s="1"/>
  <c r="AR84" i="16"/>
  <c r="AQ84" i="16" a="1"/>
  <c r="AQ84" i="16" s="1"/>
  <c r="AP84" i="16" a="1"/>
  <c r="AP84" i="16" s="1"/>
  <c r="AO84" i="16" a="1"/>
  <c r="AO84" i="16" s="1"/>
  <c r="AN84" i="16"/>
  <c r="AM84" i="16" a="1"/>
  <c r="AM84" i="16" s="1"/>
  <c r="AL84" i="16"/>
  <c r="AK84" i="16" a="1"/>
  <c r="AK84" i="16" s="1"/>
  <c r="AJ84" i="16"/>
  <c r="AI84" i="16"/>
  <c r="AH84" i="16" a="1"/>
  <c r="AH84" i="16" s="1"/>
  <c r="AG84" i="16" a="1"/>
  <c r="AG84" i="16" s="1"/>
  <c r="AF84" i="16" a="1"/>
  <c r="AF84" i="16" s="1"/>
  <c r="AE84" i="16" a="1"/>
  <c r="AE84" i="16" s="1"/>
  <c r="Y84" i="16"/>
  <c r="Z84" i="16" s="1"/>
  <c r="AA84" i="16" s="1"/>
  <c r="AB84" i="16" s="1"/>
  <c r="AC84" i="16" s="1"/>
  <c r="AD84" i="16" s="1"/>
  <c r="X84" i="16"/>
  <c r="W84" i="16"/>
  <c r="V84" i="16"/>
  <c r="U84" i="16"/>
  <c r="T84" i="16"/>
  <c r="S84" i="16"/>
  <c r="R84" i="16"/>
  <c r="O84" i="16"/>
  <c r="K84" i="16"/>
  <c r="CK83" i="16"/>
  <c r="CJ83" i="16"/>
  <c r="CI83" i="16"/>
  <c r="CH83" i="16"/>
  <c r="CG83" i="16"/>
  <c r="CF83" i="16"/>
  <c r="CE83" i="16"/>
  <c r="CD83" i="16"/>
  <c r="CC83" i="16"/>
  <c r="CB83" i="16"/>
  <c r="CA83" i="16"/>
  <c r="BZ83" i="16"/>
  <c r="BY83" i="16"/>
  <c r="BX83" i="16"/>
  <c r="BW83" i="16"/>
  <c r="BV83" i="16"/>
  <c r="BU83" i="16"/>
  <c r="BT83" i="16"/>
  <c r="BS83" i="16"/>
  <c r="BR83" i="16" a="1"/>
  <c r="BR83" i="16" s="1"/>
  <c r="BQ83" i="16" a="1"/>
  <c r="BQ83" i="16" s="1"/>
  <c r="BP83" i="16"/>
  <c r="BO83" i="16" a="1"/>
  <c r="BO83" i="16" s="1"/>
  <c r="BN83" i="16"/>
  <c r="BM83" i="16" a="1"/>
  <c r="BM83" i="16" s="1"/>
  <c r="BL83" i="16"/>
  <c r="BK83" i="16" a="1"/>
  <c r="BK83" i="16" s="1"/>
  <c r="BJ83" i="16"/>
  <c r="BI83" i="16" a="1"/>
  <c r="BI83" i="16" s="1"/>
  <c r="BH83" i="16"/>
  <c r="BG83" i="16" a="1"/>
  <c r="BG83" i="16" s="1"/>
  <c r="BF83" i="16"/>
  <c r="BE83" i="16" a="1"/>
  <c r="BE83" i="16" s="1"/>
  <c r="BD83" i="16" a="1"/>
  <c r="BD83" i="16" s="1"/>
  <c r="BC83" i="16"/>
  <c r="BB83" i="16"/>
  <c r="BA83" i="16" a="1"/>
  <c r="BA83" i="16" s="1"/>
  <c r="AZ83" i="16" a="1"/>
  <c r="AZ83" i="16" s="1"/>
  <c r="AY83" i="16" a="1"/>
  <c r="AY83" i="16" s="1"/>
  <c r="AX83" i="16" a="1"/>
  <c r="AX83" i="16" s="1"/>
  <c r="AW83" i="16"/>
  <c r="AV83" i="16" a="1"/>
  <c r="AV83" i="16" s="1"/>
  <c r="AU83" i="16" a="1"/>
  <c r="AU83" i="16" s="1"/>
  <c r="AT83" i="16"/>
  <c r="AS83" i="16" a="1"/>
  <c r="AS83" i="16" s="1"/>
  <c r="AR83" i="16"/>
  <c r="AQ83" i="16" a="1"/>
  <c r="AQ83" i="16" s="1"/>
  <c r="AP83" i="16" a="1"/>
  <c r="AP83" i="16" s="1"/>
  <c r="AO83" i="16" a="1"/>
  <c r="AO83" i="16" s="1"/>
  <c r="AN83" i="16"/>
  <c r="AM83" i="16" a="1"/>
  <c r="AM83" i="16" s="1"/>
  <c r="AL83" i="16"/>
  <c r="AK83" i="16" a="1"/>
  <c r="AK83" i="16" s="1"/>
  <c r="AJ83" i="16"/>
  <c r="AI83" i="16"/>
  <c r="AH83" i="16" a="1"/>
  <c r="AH83" i="16" s="1"/>
  <c r="AG83" i="16" a="1"/>
  <c r="AG83" i="16" s="1"/>
  <c r="AF83" i="16" a="1"/>
  <c r="AF83" i="16" s="1"/>
  <c r="AE83" i="16" a="1"/>
  <c r="AE83" i="16" s="1"/>
  <c r="Y83" i="16"/>
  <c r="Z83" i="16" s="1"/>
  <c r="AA83" i="16" s="1"/>
  <c r="AB83" i="16" s="1"/>
  <c r="AC83" i="16" s="1"/>
  <c r="AD83" i="16" s="1"/>
  <c r="X83" i="16"/>
  <c r="W83" i="16"/>
  <c r="V83" i="16"/>
  <c r="U83" i="16"/>
  <c r="T83" i="16"/>
  <c r="S83" i="16"/>
  <c r="R83" i="16"/>
  <c r="O83" i="16"/>
  <c r="K83" i="16"/>
  <c r="CK82" i="16"/>
  <c r="CJ82" i="16"/>
  <c r="CI82" i="16"/>
  <c r="CH82" i="16"/>
  <c r="CG82" i="16"/>
  <c r="CF82" i="16"/>
  <c r="CE82" i="16"/>
  <c r="CD82" i="16"/>
  <c r="CC82" i="16"/>
  <c r="CB82" i="16"/>
  <c r="CA82" i="16"/>
  <c r="BZ82" i="16"/>
  <c r="BY82" i="16"/>
  <c r="BX82" i="16"/>
  <c r="BW82" i="16"/>
  <c r="BV82" i="16"/>
  <c r="BU82" i="16"/>
  <c r="BT82" i="16"/>
  <c r="BS82" i="16"/>
  <c r="BR82" i="16" a="1"/>
  <c r="BR82" i="16" s="1"/>
  <c r="BQ82" i="16" a="1"/>
  <c r="BQ82" i="16" s="1"/>
  <c r="BP82" i="16"/>
  <c r="BO82" i="16" a="1"/>
  <c r="BO82" i="16" s="1"/>
  <c r="BN82" i="16"/>
  <c r="BM82" i="16" a="1"/>
  <c r="BM82" i="16" s="1"/>
  <c r="BL82" i="16"/>
  <c r="BK82" i="16" a="1"/>
  <c r="BK82" i="16" s="1"/>
  <c r="BJ82" i="16"/>
  <c r="BI82" i="16" a="1"/>
  <c r="BI82" i="16" s="1"/>
  <c r="BH82" i="16"/>
  <c r="BG82" i="16" a="1"/>
  <c r="BG82" i="16" s="1"/>
  <c r="BF82" i="16"/>
  <c r="BE82" i="16" a="1"/>
  <c r="BE82" i="16" s="1"/>
  <c r="BD82" i="16" a="1"/>
  <c r="BD82" i="16" s="1"/>
  <c r="BC82" i="16"/>
  <c r="BB82" i="16"/>
  <c r="BA82" i="16" a="1"/>
  <c r="BA82" i="16" s="1"/>
  <c r="AZ82" i="16" a="1"/>
  <c r="AZ82" i="16" s="1"/>
  <c r="AY82" i="16" a="1"/>
  <c r="AY82" i="16" s="1"/>
  <c r="AX82" i="16" a="1"/>
  <c r="AX82" i="16" s="1"/>
  <c r="AW82" i="16"/>
  <c r="AV82" i="16" a="1"/>
  <c r="AV82" i="16" s="1"/>
  <c r="AU82" i="16" a="1"/>
  <c r="AU82" i="16" s="1"/>
  <c r="AT82" i="16"/>
  <c r="AS82" i="16" a="1"/>
  <c r="AS82" i="16" s="1"/>
  <c r="AR82" i="16"/>
  <c r="AQ82" i="16" a="1"/>
  <c r="AQ82" i="16" s="1"/>
  <c r="AP82" i="16" a="1"/>
  <c r="AP82" i="16" s="1"/>
  <c r="AO82" i="16" a="1"/>
  <c r="AO82" i="16" s="1"/>
  <c r="AN82" i="16"/>
  <c r="AM82" i="16" a="1"/>
  <c r="AM82" i="16" s="1"/>
  <c r="AL82" i="16"/>
  <c r="AK82" i="16" a="1"/>
  <c r="AK82" i="16" s="1"/>
  <c r="AJ82" i="16"/>
  <c r="AI82" i="16"/>
  <c r="AH82" i="16" a="1"/>
  <c r="AH82" i="16" s="1"/>
  <c r="AG82" i="16" a="1"/>
  <c r="AG82" i="16" s="1"/>
  <c r="AF82" i="16" a="1"/>
  <c r="AF82" i="16" s="1"/>
  <c r="AE82" i="16" a="1"/>
  <c r="AE82" i="16" s="1"/>
  <c r="Y82" i="16"/>
  <c r="Z82" i="16" s="1"/>
  <c r="AA82" i="16" s="1"/>
  <c r="AB82" i="16" s="1"/>
  <c r="AC82" i="16" s="1"/>
  <c r="AD82" i="16" s="1"/>
  <c r="X82" i="16"/>
  <c r="W82" i="16"/>
  <c r="V82" i="16"/>
  <c r="U82" i="16"/>
  <c r="T82" i="16"/>
  <c r="S82" i="16"/>
  <c r="R82" i="16"/>
  <c r="O82" i="16"/>
  <c r="K82" i="16"/>
  <c r="CK81" i="16"/>
  <c r="CJ81" i="16"/>
  <c r="CI81" i="16"/>
  <c r="CH81" i="16"/>
  <c r="CG81" i="16"/>
  <c r="CF81" i="16"/>
  <c r="CE81" i="16"/>
  <c r="CD81" i="16"/>
  <c r="CC81" i="16"/>
  <c r="CB81" i="16"/>
  <c r="CA81" i="16"/>
  <c r="BZ81" i="16"/>
  <c r="BY81" i="16"/>
  <c r="BX81" i="16"/>
  <c r="BW81" i="16"/>
  <c r="BV81" i="16"/>
  <c r="BU81" i="16"/>
  <c r="BT81" i="16"/>
  <c r="BS81" i="16"/>
  <c r="BR81" i="16" a="1"/>
  <c r="BR81" i="16" s="1"/>
  <c r="BQ81" i="16" a="1"/>
  <c r="BQ81" i="16" s="1"/>
  <c r="BP81" i="16"/>
  <c r="BO81" i="16" a="1"/>
  <c r="BO81" i="16" s="1"/>
  <c r="BN81" i="16"/>
  <c r="BM81" i="16" a="1"/>
  <c r="BM81" i="16" s="1"/>
  <c r="BL81" i="16"/>
  <c r="BK81" i="16" a="1"/>
  <c r="BK81" i="16" s="1"/>
  <c r="BJ81" i="16"/>
  <c r="BI81" i="16" a="1"/>
  <c r="BI81" i="16" s="1"/>
  <c r="BH81" i="16"/>
  <c r="BG81" i="16" a="1"/>
  <c r="BG81" i="16" s="1"/>
  <c r="BF81" i="16"/>
  <c r="BE81" i="16" a="1"/>
  <c r="BE81" i="16" s="1"/>
  <c r="BD81" i="16" a="1"/>
  <c r="BD81" i="16" s="1"/>
  <c r="BC81" i="16"/>
  <c r="BB81" i="16"/>
  <c r="BA81" i="16" a="1"/>
  <c r="BA81" i="16" s="1"/>
  <c r="AZ81" i="16" a="1"/>
  <c r="AZ81" i="16" s="1"/>
  <c r="AY81" i="16" a="1"/>
  <c r="AY81" i="16" s="1"/>
  <c r="AX81" i="16" a="1"/>
  <c r="AX81" i="16" s="1"/>
  <c r="AW81" i="16"/>
  <c r="AV81" i="16" a="1"/>
  <c r="AV81" i="16" s="1"/>
  <c r="AU81" i="16" a="1"/>
  <c r="AU81" i="16" s="1"/>
  <c r="AT81" i="16"/>
  <c r="AS81" i="16" a="1"/>
  <c r="AS81" i="16" s="1"/>
  <c r="AR81" i="16"/>
  <c r="AQ81" i="16" a="1"/>
  <c r="AQ81" i="16" s="1"/>
  <c r="AP81" i="16" a="1"/>
  <c r="AP81" i="16" s="1"/>
  <c r="AO81" i="16" a="1"/>
  <c r="AO81" i="16" s="1"/>
  <c r="AN81" i="16"/>
  <c r="AM81" i="16" a="1"/>
  <c r="AM81" i="16" s="1"/>
  <c r="AL81" i="16"/>
  <c r="AK81" i="16" a="1"/>
  <c r="AK81" i="16" s="1"/>
  <c r="AJ81" i="16"/>
  <c r="AI81" i="16"/>
  <c r="AH81" i="16" a="1"/>
  <c r="AH81" i="16" s="1"/>
  <c r="AG81" i="16" a="1"/>
  <c r="AG81" i="16" s="1"/>
  <c r="AF81" i="16" a="1"/>
  <c r="AF81" i="16" s="1"/>
  <c r="AE81" i="16" a="1"/>
  <c r="AE81" i="16" s="1"/>
  <c r="Y81" i="16"/>
  <c r="Z81" i="16" s="1"/>
  <c r="AA81" i="16" s="1"/>
  <c r="AB81" i="16" s="1"/>
  <c r="AC81" i="16" s="1"/>
  <c r="AD81" i="16" s="1"/>
  <c r="X81" i="16"/>
  <c r="W81" i="16"/>
  <c r="V81" i="16"/>
  <c r="U81" i="16"/>
  <c r="T81" i="16"/>
  <c r="S81" i="16"/>
  <c r="R81" i="16"/>
  <c r="O81" i="16"/>
  <c r="K81" i="16"/>
  <c r="CK80" i="16"/>
  <c r="CJ80" i="16"/>
  <c r="CI80" i="16"/>
  <c r="CH80" i="16"/>
  <c r="CG80" i="16"/>
  <c r="CF80" i="16"/>
  <c r="CE80" i="16"/>
  <c r="CD80" i="16"/>
  <c r="CC80" i="16"/>
  <c r="CB80" i="16"/>
  <c r="CA80" i="16"/>
  <c r="BZ80" i="16"/>
  <c r="BY80" i="16"/>
  <c r="BX80" i="16"/>
  <c r="BW80" i="16"/>
  <c r="BV80" i="16"/>
  <c r="BU80" i="16"/>
  <c r="BT80" i="16"/>
  <c r="BS80" i="16"/>
  <c r="BR80" i="16" a="1"/>
  <c r="BR80" i="16" s="1"/>
  <c r="BQ80" i="16" a="1"/>
  <c r="BQ80" i="16" s="1"/>
  <c r="BP80" i="16"/>
  <c r="BO80" i="16" a="1"/>
  <c r="BO80" i="16" s="1"/>
  <c r="BN80" i="16"/>
  <c r="BM80" i="16" a="1"/>
  <c r="BM80" i="16" s="1"/>
  <c r="BL80" i="16"/>
  <c r="BK80" i="16" a="1"/>
  <c r="BK80" i="16" s="1"/>
  <c r="BJ80" i="16"/>
  <c r="BI80" i="16" a="1"/>
  <c r="BI80" i="16" s="1"/>
  <c r="BH80" i="16"/>
  <c r="BG80" i="16" a="1"/>
  <c r="BG80" i="16" s="1"/>
  <c r="BF80" i="16"/>
  <c r="BE80" i="16" a="1"/>
  <c r="BE80" i="16" s="1"/>
  <c r="BD80" i="16" a="1"/>
  <c r="BD80" i="16" s="1"/>
  <c r="BC80" i="16"/>
  <c r="BB80" i="16"/>
  <c r="BA80" i="16" a="1"/>
  <c r="BA80" i="16" s="1"/>
  <c r="AZ80" i="16" a="1"/>
  <c r="AZ80" i="16" s="1"/>
  <c r="AY80" i="16" a="1"/>
  <c r="AY80" i="16" s="1"/>
  <c r="AX80" i="16" a="1"/>
  <c r="AX80" i="16" s="1"/>
  <c r="AW80" i="16"/>
  <c r="AV80" i="16" a="1"/>
  <c r="AV80" i="16" s="1"/>
  <c r="AU80" i="16" a="1"/>
  <c r="AU80" i="16" s="1"/>
  <c r="AT80" i="16"/>
  <c r="AS80" i="16" a="1"/>
  <c r="AS80" i="16" s="1"/>
  <c r="AR80" i="16"/>
  <c r="AQ80" i="16" a="1"/>
  <c r="AQ80" i="16" s="1"/>
  <c r="AP80" i="16" a="1"/>
  <c r="AP80" i="16" s="1"/>
  <c r="AO80" i="16" a="1"/>
  <c r="AO80" i="16" s="1"/>
  <c r="AN80" i="16"/>
  <c r="AM80" i="16" a="1"/>
  <c r="AM80" i="16" s="1"/>
  <c r="AL80" i="16"/>
  <c r="AK80" i="16" a="1"/>
  <c r="AK80" i="16" s="1"/>
  <c r="AJ80" i="16"/>
  <c r="AI80" i="16"/>
  <c r="AH80" i="16" a="1"/>
  <c r="AH80" i="16" s="1"/>
  <c r="AG80" i="16" a="1"/>
  <c r="AG80" i="16" s="1"/>
  <c r="AF80" i="16" a="1"/>
  <c r="AF80" i="16" s="1"/>
  <c r="AE80" i="16" a="1"/>
  <c r="AE80" i="16" s="1"/>
  <c r="Y80" i="16"/>
  <c r="Z80" i="16" s="1"/>
  <c r="AA80" i="16" s="1"/>
  <c r="AB80" i="16" s="1"/>
  <c r="AC80" i="16" s="1"/>
  <c r="AD80" i="16" s="1"/>
  <c r="X80" i="16"/>
  <c r="W80" i="16"/>
  <c r="V80" i="16"/>
  <c r="U80" i="16"/>
  <c r="T80" i="16"/>
  <c r="S80" i="16"/>
  <c r="R80" i="16"/>
  <c r="O80" i="16"/>
  <c r="K80" i="16"/>
  <c r="CK79" i="16"/>
  <c r="CJ79" i="16"/>
  <c r="CI79" i="16"/>
  <c r="CH79" i="16"/>
  <c r="CG79" i="16"/>
  <c r="CF79" i="16"/>
  <c r="CE79" i="16"/>
  <c r="CD79" i="16"/>
  <c r="CC79" i="16"/>
  <c r="CB79" i="16"/>
  <c r="CA79" i="16"/>
  <c r="BZ79" i="16"/>
  <c r="BY79" i="16"/>
  <c r="BX79" i="16"/>
  <c r="BW79" i="16"/>
  <c r="BV79" i="16"/>
  <c r="BU79" i="16"/>
  <c r="BT79" i="16"/>
  <c r="BS79" i="16"/>
  <c r="BR79" i="16" a="1"/>
  <c r="BR79" i="16" s="1"/>
  <c r="BQ79" i="16" a="1"/>
  <c r="BQ79" i="16" s="1"/>
  <c r="BP79" i="16"/>
  <c r="BO79" i="16" a="1"/>
  <c r="BO79" i="16" s="1"/>
  <c r="BN79" i="16"/>
  <c r="BM79" i="16" a="1"/>
  <c r="BM79" i="16" s="1"/>
  <c r="BL79" i="16"/>
  <c r="BK79" i="16" a="1"/>
  <c r="BK79" i="16" s="1"/>
  <c r="BJ79" i="16"/>
  <c r="BI79" i="16" a="1"/>
  <c r="BI79" i="16" s="1"/>
  <c r="BH79" i="16"/>
  <c r="BG79" i="16" a="1"/>
  <c r="BG79" i="16" s="1"/>
  <c r="BF79" i="16"/>
  <c r="BE79" i="16" a="1"/>
  <c r="BE79" i="16" s="1"/>
  <c r="BD79" i="16" a="1"/>
  <c r="BD79" i="16" s="1"/>
  <c r="BC79" i="16"/>
  <c r="BB79" i="16"/>
  <c r="BA79" i="16" a="1"/>
  <c r="BA79" i="16" s="1"/>
  <c r="AZ79" i="16" a="1"/>
  <c r="AZ79" i="16" s="1"/>
  <c r="AY79" i="16" a="1"/>
  <c r="AY79" i="16" s="1"/>
  <c r="AX79" i="16" a="1"/>
  <c r="AX79" i="16" s="1"/>
  <c r="AW79" i="16"/>
  <c r="AV79" i="16" a="1"/>
  <c r="AV79" i="16" s="1"/>
  <c r="AU79" i="16" a="1"/>
  <c r="AU79" i="16" s="1"/>
  <c r="AT79" i="16"/>
  <c r="AS79" i="16" a="1"/>
  <c r="AS79" i="16" s="1"/>
  <c r="AR79" i="16"/>
  <c r="AQ79" i="16" a="1"/>
  <c r="AQ79" i="16" s="1"/>
  <c r="AP79" i="16" a="1"/>
  <c r="AP79" i="16" s="1"/>
  <c r="AO79" i="16" a="1"/>
  <c r="AO79" i="16" s="1"/>
  <c r="AN79" i="16"/>
  <c r="AM79" i="16" a="1"/>
  <c r="AM79" i="16" s="1"/>
  <c r="AL79" i="16"/>
  <c r="AK79" i="16" a="1"/>
  <c r="AK79" i="16" s="1"/>
  <c r="AJ79" i="16"/>
  <c r="AI79" i="16"/>
  <c r="AH79" i="16" a="1"/>
  <c r="AH79" i="16" s="1"/>
  <c r="AG79" i="16" a="1"/>
  <c r="AG79" i="16" s="1"/>
  <c r="AF79" i="16" a="1"/>
  <c r="AF79" i="16" s="1"/>
  <c r="AE79" i="16" a="1"/>
  <c r="AE79" i="16" s="1"/>
  <c r="Y79" i="16"/>
  <c r="Z79" i="16" s="1"/>
  <c r="AA79" i="16" s="1"/>
  <c r="AB79" i="16" s="1"/>
  <c r="AC79" i="16" s="1"/>
  <c r="AD79" i="16" s="1"/>
  <c r="X79" i="16"/>
  <c r="W79" i="16"/>
  <c r="V79" i="16"/>
  <c r="U79" i="16"/>
  <c r="T79" i="16"/>
  <c r="S79" i="16"/>
  <c r="R79" i="16"/>
  <c r="O79" i="16"/>
  <c r="K79" i="16"/>
  <c r="CK78" i="16"/>
  <c r="CJ78" i="16"/>
  <c r="CI78" i="16"/>
  <c r="CH78" i="16"/>
  <c r="CG78" i="16"/>
  <c r="CF78" i="16"/>
  <c r="CE78" i="16"/>
  <c r="CD78" i="16"/>
  <c r="CC78" i="16"/>
  <c r="CB78" i="16"/>
  <c r="CA78" i="16"/>
  <c r="BZ78" i="16"/>
  <c r="BY78" i="16"/>
  <c r="BX78" i="16"/>
  <c r="BW78" i="16"/>
  <c r="BV78" i="16"/>
  <c r="BU78" i="16"/>
  <c r="BT78" i="16"/>
  <c r="BS78" i="16"/>
  <c r="BR78" i="16" a="1"/>
  <c r="BR78" i="16" s="1"/>
  <c r="BQ78" i="16" a="1"/>
  <c r="BQ78" i="16" s="1"/>
  <c r="BP78" i="16"/>
  <c r="BO78" i="16" a="1"/>
  <c r="BO78" i="16" s="1"/>
  <c r="BN78" i="16"/>
  <c r="BM78" i="16" a="1"/>
  <c r="BM78" i="16" s="1"/>
  <c r="BL78" i="16"/>
  <c r="BK78" i="16" a="1"/>
  <c r="BK78" i="16" s="1"/>
  <c r="BJ78" i="16"/>
  <c r="BI78" i="16" a="1"/>
  <c r="BI78" i="16" s="1"/>
  <c r="BH78" i="16"/>
  <c r="BG78" i="16" a="1"/>
  <c r="BG78" i="16" s="1"/>
  <c r="BF78" i="16"/>
  <c r="BE78" i="16" a="1"/>
  <c r="BE78" i="16" s="1"/>
  <c r="BD78" i="16" a="1"/>
  <c r="BD78" i="16" s="1"/>
  <c r="BC78" i="16"/>
  <c r="BB78" i="16"/>
  <c r="BA78" i="16" a="1"/>
  <c r="BA78" i="16" s="1"/>
  <c r="AZ78" i="16" a="1"/>
  <c r="AZ78" i="16" s="1"/>
  <c r="AY78" i="16" a="1"/>
  <c r="AY78" i="16" s="1"/>
  <c r="AX78" i="16" a="1"/>
  <c r="AX78" i="16" s="1"/>
  <c r="AW78" i="16"/>
  <c r="AV78" i="16" a="1"/>
  <c r="AV78" i="16" s="1"/>
  <c r="AU78" i="16" a="1"/>
  <c r="AU78" i="16" s="1"/>
  <c r="AT78" i="16"/>
  <c r="AS78" i="16" a="1"/>
  <c r="AS78" i="16" s="1"/>
  <c r="AR78" i="16"/>
  <c r="AQ78" i="16" a="1"/>
  <c r="AQ78" i="16" s="1"/>
  <c r="AP78" i="16" a="1"/>
  <c r="AP78" i="16" s="1"/>
  <c r="AO78" i="16" a="1"/>
  <c r="AO78" i="16" s="1"/>
  <c r="AN78" i="16"/>
  <c r="AM78" i="16" a="1"/>
  <c r="AM78" i="16" s="1"/>
  <c r="AL78" i="16"/>
  <c r="AK78" i="16" a="1"/>
  <c r="AK78" i="16" s="1"/>
  <c r="AJ78" i="16"/>
  <c r="AI78" i="16"/>
  <c r="AH78" i="16" a="1"/>
  <c r="AH78" i="16" s="1"/>
  <c r="AG78" i="16" a="1"/>
  <c r="AG78" i="16" s="1"/>
  <c r="AF78" i="16" a="1"/>
  <c r="AF78" i="16" s="1"/>
  <c r="AE78" i="16" a="1"/>
  <c r="AE78" i="16" s="1"/>
  <c r="Y78" i="16"/>
  <c r="Z78" i="16" s="1"/>
  <c r="AA78" i="16" s="1"/>
  <c r="AB78" i="16" s="1"/>
  <c r="AC78" i="16" s="1"/>
  <c r="AD78" i="16" s="1"/>
  <c r="X78" i="16"/>
  <c r="W78" i="16"/>
  <c r="V78" i="16"/>
  <c r="U78" i="16"/>
  <c r="T78" i="16"/>
  <c r="S78" i="16"/>
  <c r="R78" i="16"/>
  <c r="O78" i="16"/>
  <c r="K78" i="16"/>
  <c r="CK77" i="16"/>
  <c r="CJ77" i="16"/>
  <c r="CI77" i="16"/>
  <c r="CH77" i="16"/>
  <c r="CG77" i="16"/>
  <c r="CF77" i="16"/>
  <c r="CE77" i="16"/>
  <c r="CD77" i="16"/>
  <c r="CC77" i="16"/>
  <c r="CB77" i="16"/>
  <c r="CA77" i="16"/>
  <c r="BZ77" i="16"/>
  <c r="BY77" i="16"/>
  <c r="BX77" i="16"/>
  <c r="BW77" i="16"/>
  <c r="BV77" i="16"/>
  <c r="BU77" i="16"/>
  <c r="BT77" i="16"/>
  <c r="BS77" i="16"/>
  <c r="BR77" i="16" a="1"/>
  <c r="BR77" i="16" s="1"/>
  <c r="BQ77" i="16" a="1"/>
  <c r="BQ77" i="16" s="1"/>
  <c r="BP77" i="16"/>
  <c r="BO77" i="16" a="1"/>
  <c r="BO77" i="16" s="1"/>
  <c r="BN77" i="16"/>
  <c r="BM77" i="16" a="1"/>
  <c r="BM77" i="16" s="1"/>
  <c r="BL77" i="16"/>
  <c r="BK77" i="16" a="1"/>
  <c r="BK77" i="16" s="1"/>
  <c r="BJ77" i="16"/>
  <c r="BI77" i="16" a="1"/>
  <c r="BI77" i="16" s="1"/>
  <c r="BH77" i="16"/>
  <c r="BG77" i="16" a="1"/>
  <c r="BG77" i="16" s="1"/>
  <c r="BF77" i="16"/>
  <c r="BE77" i="16" a="1"/>
  <c r="BE77" i="16" s="1"/>
  <c r="BD77" i="16" a="1"/>
  <c r="BD77" i="16" s="1"/>
  <c r="BC77" i="16"/>
  <c r="BB77" i="16"/>
  <c r="BA77" i="16" a="1"/>
  <c r="BA77" i="16" s="1"/>
  <c r="AZ77" i="16" a="1"/>
  <c r="AZ77" i="16" s="1"/>
  <c r="AY77" i="16" a="1"/>
  <c r="AY77" i="16" s="1"/>
  <c r="AX77" i="16" a="1"/>
  <c r="AX77" i="16" s="1"/>
  <c r="AW77" i="16"/>
  <c r="AV77" i="16" a="1"/>
  <c r="AV77" i="16" s="1"/>
  <c r="AU77" i="16" a="1"/>
  <c r="AU77" i="16" s="1"/>
  <c r="AT77" i="16"/>
  <c r="AS77" i="16" a="1"/>
  <c r="AS77" i="16" s="1"/>
  <c r="AR77" i="16"/>
  <c r="AQ77" i="16" a="1"/>
  <c r="AQ77" i="16" s="1"/>
  <c r="AP77" i="16" a="1"/>
  <c r="AP77" i="16" s="1"/>
  <c r="AO77" i="16" a="1"/>
  <c r="AO77" i="16" s="1"/>
  <c r="AN77" i="16"/>
  <c r="AM77" i="16" a="1"/>
  <c r="AM77" i="16" s="1"/>
  <c r="AL77" i="16"/>
  <c r="AK77" i="16" a="1"/>
  <c r="AK77" i="16" s="1"/>
  <c r="AJ77" i="16"/>
  <c r="AI77" i="16"/>
  <c r="AH77" i="16" a="1"/>
  <c r="AH77" i="16" s="1"/>
  <c r="AG77" i="16" a="1"/>
  <c r="AG77" i="16" s="1"/>
  <c r="AF77" i="16" a="1"/>
  <c r="AF77" i="16" s="1"/>
  <c r="AE77" i="16" a="1"/>
  <c r="AE77" i="16" s="1"/>
  <c r="Y77" i="16"/>
  <c r="Z77" i="16" s="1"/>
  <c r="AA77" i="16" s="1"/>
  <c r="AB77" i="16" s="1"/>
  <c r="AC77" i="16" s="1"/>
  <c r="AD77" i="16" s="1"/>
  <c r="X77" i="16"/>
  <c r="W77" i="16"/>
  <c r="V77" i="16"/>
  <c r="U77" i="16"/>
  <c r="T77" i="16"/>
  <c r="S77" i="16"/>
  <c r="R77" i="16"/>
  <c r="O77" i="16"/>
  <c r="K77" i="16"/>
  <c r="CK76" i="16"/>
  <c r="CJ76" i="16"/>
  <c r="CI76" i="16"/>
  <c r="CH76" i="16"/>
  <c r="CG76" i="16"/>
  <c r="CF76" i="16"/>
  <c r="CE76" i="16"/>
  <c r="CD76" i="16"/>
  <c r="CC76" i="16"/>
  <c r="CB76" i="16"/>
  <c r="CA76" i="16"/>
  <c r="BZ76" i="16"/>
  <c r="BY76" i="16"/>
  <c r="BX76" i="16"/>
  <c r="BW76" i="16"/>
  <c r="BV76" i="16"/>
  <c r="BU76" i="16"/>
  <c r="BT76" i="16"/>
  <c r="BS76" i="16"/>
  <c r="BR76" i="16" a="1"/>
  <c r="BR76" i="16" s="1"/>
  <c r="BQ76" i="16" a="1"/>
  <c r="BQ76" i="16" s="1"/>
  <c r="BP76" i="16"/>
  <c r="BO76" i="16" a="1"/>
  <c r="BO76" i="16" s="1"/>
  <c r="BN76" i="16"/>
  <c r="BM76" i="16" a="1"/>
  <c r="BM76" i="16" s="1"/>
  <c r="BL76" i="16"/>
  <c r="BK76" i="16" a="1"/>
  <c r="BK76" i="16" s="1"/>
  <c r="BJ76" i="16"/>
  <c r="BI76" i="16" a="1"/>
  <c r="BI76" i="16" s="1"/>
  <c r="BH76" i="16"/>
  <c r="BG76" i="16" a="1"/>
  <c r="BG76" i="16" s="1"/>
  <c r="BF76" i="16"/>
  <c r="BE76" i="16" a="1"/>
  <c r="BE76" i="16" s="1"/>
  <c r="BD76" i="16" a="1"/>
  <c r="BD76" i="16" s="1"/>
  <c r="BC76" i="16"/>
  <c r="BB76" i="16"/>
  <c r="BA76" i="16" a="1"/>
  <c r="BA76" i="16" s="1"/>
  <c r="AZ76" i="16" a="1"/>
  <c r="AZ76" i="16" s="1"/>
  <c r="AY76" i="16" a="1"/>
  <c r="AY76" i="16" s="1"/>
  <c r="AX76" i="16" a="1"/>
  <c r="AX76" i="16" s="1"/>
  <c r="AW76" i="16"/>
  <c r="AV76" i="16" a="1"/>
  <c r="AV76" i="16" s="1"/>
  <c r="AU76" i="16" a="1"/>
  <c r="AU76" i="16" s="1"/>
  <c r="AT76" i="16"/>
  <c r="AS76" i="16" a="1"/>
  <c r="AS76" i="16" s="1"/>
  <c r="AR76" i="16"/>
  <c r="AQ76" i="16" a="1"/>
  <c r="AQ76" i="16" s="1"/>
  <c r="AP76" i="16" a="1"/>
  <c r="AP76" i="16" s="1"/>
  <c r="AO76" i="16" a="1"/>
  <c r="AO76" i="16" s="1"/>
  <c r="AN76" i="16"/>
  <c r="AM76" i="16" a="1"/>
  <c r="AM76" i="16" s="1"/>
  <c r="AL76" i="16"/>
  <c r="AK76" i="16" a="1"/>
  <c r="AK76" i="16" s="1"/>
  <c r="AJ76" i="16"/>
  <c r="AI76" i="16"/>
  <c r="AH76" i="16" a="1"/>
  <c r="AH76" i="16" s="1"/>
  <c r="AG76" i="16" a="1"/>
  <c r="AG76" i="16" s="1"/>
  <c r="AF76" i="16" a="1"/>
  <c r="AF76" i="16" s="1"/>
  <c r="AE76" i="16" a="1"/>
  <c r="AE76" i="16" s="1"/>
  <c r="Y76" i="16"/>
  <c r="Z76" i="16" s="1"/>
  <c r="AA76" i="16" s="1"/>
  <c r="AB76" i="16" s="1"/>
  <c r="AC76" i="16" s="1"/>
  <c r="AD76" i="16" s="1"/>
  <c r="X76" i="16"/>
  <c r="W76" i="16"/>
  <c r="V76" i="16"/>
  <c r="U76" i="16"/>
  <c r="T76" i="16"/>
  <c r="S76" i="16"/>
  <c r="R76" i="16"/>
  <c r="O76" i="16"/>
  <c r="K76" i="16"/>
  <c r="CK75" i="16"/>
  <c r="CJ75" i="16"/>
  <c r="CI75" i="16"/>
  <c r="CH75" i="16"/>
  <c r="CG75" i="16"/>
  <c r="CF75" i="16"/>
  <c r="CE75" i="16"/>
  <c r="CD75" i="16"/>
  <c r="CC75" i="16"/>
  <c r="CB75" i="16"/>
  <c r="CA75" i="16"/>
  <c r="BZ75" i="16"/>
  <c r="BY75" i="16"/>
  <c r="BX75" i="16"/>
  <c r="BW75" i="16"/>
  <c r="BV75" i="16"/>
  <c r="BU75" i="16"/>
  <c r="BT75" i="16"/>
  <c r="BS75" i="16"/>
  <c r="BR75" i="16" a="1"/>
  <c r="BR75" i="16" s="1"/>
  <c r="BQ75" i="16" a="1"/>
  <c r="BQ75" i="16" s="1"/>
  <c r="BP75" i="16"/>
  <c r="BO75" i="16" a="1"/>
  <c r="BO75" i="16" s="1"/>
  <c r="BN75" i="16"/>
  <c r="BM75" i="16" a="1"/>
  <c r="BM75" i="16" s="1"/>
  <c r="BL75" i="16"/>
  <c r="BK75" i="16" a="1"/>
  <c r="BK75" i="16" s="1"/>
  <c r="BJ75" i="16"/>
  <c r="BI75" i="16" a="1"/>
  <c r="BI75" i="16" s="1"/>
  <c r="BH75" i="16"/>
  <c r="BG75" i="16" a="1"/>
  <c r="BG75" i="16" s="1"/>
  <c r="BF75" i="16"/>
  <c r="BE75" i="16" a="1"/>
  <c r="BE75" i="16" s="1"/>
  <c r="BD75" i="16" a="1"/>
  <c r="BD75" i="16" s="1"/>
  <c r="BC75" i="16"/>
  <c r="BB75" i="16"/>
  <c r="BA75" i="16" a="1"/>
  <c r="BA75" i="16" s="1"/>
  <c r="AZ75" i="16" a="1"/>
  <c r="AZ75" i="16" s="1"/>
  <c r="AY75" i="16" a="1"/>
  <c r="AY75" i="16" s="1"/>
  <c r="AX75" i="16" a="1"/>
  <c r="AX75" i="16" s="1"/>
  <c r="AW75" i="16"/>
  <c r="AV75" i="16" a="1"/>
  <c r="AV75" i="16" s="1"/>
  <c r="AU75" i="16" a="1"/>
  <c r="AU75" i="16" s="1"/>
  <c r="AT75" i="16"/>
  <c r="AS75" i="16" a="1"/>
  <c r="AS75" i="16" s="1"/>
  <c r="AR75" i="16"/>
  <c r="AQ75" i="16" a="1"/>
  <c r="AQ75" i="16" s="1"/>
  <c r="AP75" i="16" a="1"/>
  <c r="AP75" i="16" s="1"/>
  <c r="AO75" i="16" a="1"/>
  <c r="AO75" i="16" s="1"/>
  <c r="AN75" i="16"/>
  <c r="AM75" i="16" a="1"/>
  <c r="AM75" i="16" s="1"/>
  <c r="AL75" i="16"/>
  <c r="AK75" i="16" a="1"/>
  <c r="AK75" i="16" s="1"/>
  <c r="AJ75" i="16"/>
  <c r="AI75" i="16"/>
  <c r="AH75" i="16" a="1"/>
  <c r="AH75" i="16" s="1"/>
  <c r="AG75" i="16" a="1"/>
  <c r="AG75" i="16" s="1"/>
  <c r="AF75" i="16" a="1"/>
  <c r="AF75" i="16" s="1"/>
  <c r="AE75" i="16" a="1"/>
  <c r="AE75" i="16" s="1"/>
  <c r="Y75" i="16"/>
  <c r="Z75" i="16" s="1"/>
  <c r="AA75" i="16" s="1"/>
  <c r="AB75" i="16" s="1"/>
  <c r="AC75" i="16" s="1"/>
  <c r="AD75" i="16" s="1"/>
  <c r="X75" i="16"/>
  <c r="W75" i="16"/>
  <c r="V75" i="16"/>
  <c r="U75" i="16"/>
  <c r="T75" i="16"/>
  <c r="S75" i="16"/>
  <c r="R75" i="16"/>
  <c r="O75" i="16"/>
  <c r="K75" i="16"/>
  <c r="CK74" i="16"/>
  <c r="CJ74" i="16"/>
  <c r="CI74" i="16"/>
  <c r="CH74" i="16"/>
  <c r="CG74" i="16"/>
  <c r="CF74" i="16"/>
  <c r="CE74" i="16"/>
  <c r="CD74" i="16"/>
  <c r="CC74" i="16"/>
  <c r="CB74" i="16"/>
  <c r="CA74" i="16"/>
  <c r="BZ74" i="16"/>
  <c r="BY74" i="16"/>
  <c r="BX74" i="16"/>
  <c r="BW74" i="16"/>
  <c r="BV74" i="16"/>
  <c r="BU74" i="16"/>
  <c r="BT74" i="16"/>
  <c r="BS74" i="16"/>
  <c r="BR74" i="16" a="1"/>
  <c r="BR74" i="16" s="1"/>
  <c r="BQ74" i="16" a="1"/>
  <c r="BQ74" i="16" s="1"/>
  <c r="BP74" i="16"/>
  <c r="BO74" i="16" a="1"/>
  <c r="BO74" i="16" s="1"/>
  <c r="BN74" i="16"/>
  <c r="BM74" i="16" a="1"/>
  <c r="BM74" i="16" s="1"/>
  <c r="BL74" i="16"/>
  <c r="BK74" i="16" a="1"/>
  <c r="BK74" i="16" s="1"/>
  <c r="BJ74" i="16"/>
  <c r="BI74" i="16" a="1"/>
  <c r="BI74" i="16" s="1"/>
  <c r="BH74" i="16"/>
  <c r="BG74" i="16" a="1"/>
  <c r="BG74" i="16" s="1"/>
  <c r="BF74" i="16"/>
  <c r="BE74" i="16" a="1"/>
  <c r="BE74" i="16" s="1"/>
  <c r="BD74" i="16" a="1"/>
  <c r="BD74" i="16" s="1"/>
  <c r="BC74" i="16"/>
  <c r="BB74" i="16"/>
  <c r="BA74" i="16" a="1"/>
  <c r="BA74" i="16" s="1"/>
  <c r="AZ74" i="16" a="1"/>
  <c r="AZ74" i="16" s="1"/>
  <c r="AY74" i="16" a="1"/>
  <c r="AY74" i="16" s="1"/>
  <c r="AX74" i="16" a="1"/>
  <c r="AX74" i="16" s="1"/>
  <c r="AW74" i="16"/>
  <c r="AV74" i="16" a="1"/>
  <c r="AV74" i="16" s="1"/>
  <c r="AU74" i="16" a="1"/>
  <c r="AU74" i="16" s="1"/>
  <c r="AT74" i="16"/>
  <c r="AS74" i="16" a="1"/>
  <c r="AS74" i="16" s="1"/>
  <c r="AR74" i="16"/>
  <c r="AQ74" i="16" a="1"/>
  <c r="AQ74" i="16" s="1"/>
  <c r="AP74" i="16" a="1"/>
  <c r="AP74" i="16" s="1"/>
  <c r="AO74" i="16" a="1"/>
  <c r="AO74" i="16" s="1"/>
  <c r="AN74" i="16"/>
  <c r="AM74" i="16" a="1"/>
  <c r="AM74" i="16" s="1"/>
  <c r="AL74" i="16"/>
  <c r="AK74" i="16" a="1"/>
  <c r="AK74" i="16" s="1"/>
  <c r="AJ74" i="16"/>
  <c r="AI74" i="16"/>
  <c r="AH74" i="16" a="1"/>
  <c r="AH74" i="16" s="1"/>
  <c r="AG74" i="16" a="1"/>
  <c r="AG74" i="16" s="1"/>
  <c r="AF74" i="16" a="1"/>
  <c r="AF74" i="16" s="1"/>
  <c r="AE74" i="16" a="1"/>
  <c r="AE74" i="16" s="1"/>
  <c r="Y74" i="16"/>
  <c r="Z74" i="16" s="1"/>
  <c r="AA74" i="16" s="1"/>
  <c r="AB74" i="16" s="1"/>
  <c r="AC74" i="16" s="1"/>
  <c r="AD74" i="16" s="1"/>
  <c r="X74" i="16"/>
  <c r="W74" i="16"/>
  <c r="V74" i="16"/>
  <c r="U74" i="16"/>
  <c r="T74" i="16"/>
  <c r="S74" i="16"/>
  <c r="R74" i="16"/>
  <c r="O74" i="16"/>
  <c r="K74" i="16"/>
  <c r="CK73" i="16"/>
  <c r="CJ73" i="16"/>
  <c r="CI73" i="16"/>
  <c r="CH73" i="16"/>
  <c r="CG73" i="16"/>
  <c r="CF73" i="16"/>
  <c r="CE73" i="16"/>
  <c r="CD73" i="16"/>
  <c r="CC73" i="16"/>
  <c r="CB73" i="16"/>
  <c r="CA73" i="16"/>
  <c r="BZ73" i="16"/>
  <c r="BY73" i="16"/>
  <c r="BX73" i="16"/>
  <c r="BW73" i="16"/>
  <c r="BV73" i="16"/>
  <c r="BU73" i="16"/>
  <c r="BT73" i="16"/>
  <c r="BS73" i="16"/>
  <c r="BR73" i="16" a="1"/>
  <c r="BR73" i="16" s="1"/>
  <c r="BQ73" i="16" a="1"/>
  <c r="BQ73" i="16" s="1"/>
  <c r="BP73" i="16"/>
  <c r="BO73" i="16" a="1"/>
  <c r="BO73" i="16" s="1"/>
  <c r="BN73" i="16"/>
  <c r="BM73" i="16" a="1"/>
  <c r="BM73" i="16" s="1"/>
  <c r="BL73" i="16"/>
  <c r="BK73" i="16" a="1"/>
  <c r="BK73" i="16" s="1"/>
  <c r="BJ73" i="16"/>
  <c r="BI73" i="16" a="1"/>
  <c r="BI73" i="16" s="1"/>
  <c r="BH73" i="16"/>
  <c r="BG73" i="16" a="1"/>
  <c r="BG73" i="16" s="1"/>
  <c r="BF73" i="16"/>
  <c r="BE73" i="16" a="1"/>
  <c r="BE73" i="16" s="1"/>
  <c r="BD73" i="16" a="1"/>
  <c r="BD73" i="16" s="1"/>
  <c r="BC73" i="16"/>
  <c r="BB73" i="16"/>
  <c r="BA73" i="16" a="1"/>
  <c r="BA73" i="16" s="1"/>
  <c r="AZ73" i="16" a="1"/>
  <c r="AZ73" i="16" s="1"/>
  <c r="AY73" i="16" a="1"/>
  <c r="AY73" i="16" s="1"/>
  <c r="AX73" i="16" a="1"/>
  <c r="AX73" i="16" s="1"/>
  <c r="AW73" i="16"/>
  <c r="AV73" i="16" a="1"/>
  <c r="AV73" i="16" s="1"/>
  <c r="AU73" i="16" a="1"/>
  <c r="AU73" i="16" s="1"/>
  <c r="AT73" i="16"/>
  <c r="AS73" i="16" a="1"/>
  <c r="AS73" i="16" s="1"/>
  <c r="AR73" i="16"/>
  <c r="AQ73" i="16" a="1"/>
  <c r="AQ73" i="16" s="1"/>
  <c r="AP73" i="16" a="1"/>
  <c r="AP73" i="16" s="1"/>
  <c r="AO73" i="16" a="1"/>
  <c r="AO73" i="16" s="1"/>
  <c r="AN73" i="16"/>
  <c r="AM73" i="16" a="1"/>
  <c r="AM73" i="16" s="1"/>
  <c r="AL73" i="16"/>
  <c r="AK73" i="16" a="1"/>
  <c r="AK73" i="16" s="1"/>
  <c r="AJ73" i="16"/>
  <c r="AI73" i="16"/>
  <c r="AH73" i="16" a="1"/>
  <c r="AH73" i="16" s="1"/>
  <c r="AG73" i="16" a="1"/>
  <c r="AG73" i="16" s="1"/>
  <c r="AF73" i="16" a="1"/>
  <c r="AF73" i="16" s="1"/>
  <c r="AE73" i="16" a="1"/>
  <c r="AE73" i="16" s="1"/>
  <c r="Y73" i="16"/>
  <c r="Z73" i="16" s="1"/>
  <c r="AA73" i="16" s="1"/>
  <c r="AB73" i="16" s="1"/>
  <c r="AC73" i="16" s="1"/>
  <c r="AD73" i="16" s="1"/>
  <c r="X73" i="16"/>
  <c r="W73" i="16"/>
  <c r="V73" i="16"/>
  <c r="U73" i="16"/>
  <c r="T73" i="16"/>
  <c r="S73" i="16"/>
  <c r="R73" i="16"/>
  <c r="O73" i="16"/>
  <c r="K73" i="16"/>
  <c r="CK72" i="16"/>
  <c r="CJ72" i="16"/>
  <c r="CI72" i="16"/>
  <c r="CH72" i="16"/>
  <c r="CG72" i="16"/>
  <c r="CF72" i="16"/>
  <c r="CE72" i="16"/>
  <c r="CD72" i="16"/>
  <c r="CC72" i="16"/>
  <c r="CB72" i="16"/>
  <c r="CA72" i="16"/>
  <c r="BZ72" i="16"/>
  <c r="BY72" i="16"/>
  <c r="BX72" i="16"/>
  <c r="BW72" i="16"/>
  <c r="BV72" i="16"/>
  <c r="BU72" i="16"/>
  <c r="BT72" i="16"/>
  <c r="BS72" i="16"/>
  <c r="BR72" i="16" a="1"/>
  <c r="BR72" i="16" s="1"/>
  <c r="BQ72" i="16" a="1"/>
  <c r="BQ72" i="16" s="1"/>
  <c r="BP72" i="16"/>
  <c r="BO72" i="16" a="1"/>
  <c r="BO72" i="16" s="1"/>
  <c r="BN72" i="16"/>
  <c r="BM72" i="16" a="1"/>
  <c r="BM72" i="16" s="1"/>
  <c r="BL72" i="16"/>
  <c r="BK72" i="16" a="1"/>
  <c r="BK72" i="16" s="1"/>
  <c r="BJ72" i="16"/>
  <c r="BI72" i="16" a="1"/>
  <c r="BI72" i="16" s="1"/>
  <c r="BH72" i="16"/>
  <c r="BG72" i="16" a="1"/>
  <c r="BG72" i="16" s="1"/>
  <c r="BF72" i="16"/>
  <c r="BE72" i="16" a="1"/>
  <c r="BE72" i="16" s="1"/>
  <c r="BD72" i="16" a="1"/>
  <c r="BD72" i="16" s="1"/>
  <c r="BC72" i="16"/>
  <c r="BB72" i="16"/>
  <c r="BA72" i="16" a="1"/>
  <c r="BA72" i="16" s="1"/>
  <c r="AZ72" i="16" a="1"/>
  <c r="AZ72" i="16" s="1"/>
  <c r="AY72" i="16" a="1"/>
  <c r="AY72" i="16" s="1"/>
  <c r="AX72" i="16" a="1"/>
  <c r="AX72" i="16" s="1"/>
  <c r="AW72" i="16"/>
  <c r="AV72" i="16" a="1"/>
  <c r="AV72" i="16" s="1"/>
  <c r="AU72" i="16" a="1"/>
  <c r="AU72" i="16" s="1"/>
  <c r="AT72" i="16"/>
  <c r="AS72" i="16" a="1"/>
  <c r="AS72" i="16" s="1"/>
  <c r="AR72" i="16"/>
  <c r="AQ72" i="16" a="1"/>
  <c r="AQ72" i="16" s="1"/>
  <c r="AP72" i="16" a="1"/>
  <c r="AP72" i="16" s="1"/>
  <c r="AO72" i="16" a="1"/>
  <c r="AO72" i="16" s="1"/>
  <c r="AN72" i="16"/>
  <c r="AM72" i="16" a="1"/>
  <c r="AM72" i="16" s="1"/>
  <c r="AL72" i="16"/>
  <c r="AK72" i="16" a="1"/>
  <c r="AK72" i="16" s="1"/>
  <c r="AJ72" i="16"/>
  <c r="AI72" i="16"/>
  <c r="AH72" i="16" a="1"/>
  <c r="AH72" i="16" s="1"/>
  <c r="AG72" i="16" a="1"/>
  <c r="AG72" i="16" s="1"/>
  <c r="AF72" i="16" a="1"/>
  <c r="AF72" i="16" s="1"/>
  <c r="AE72" i="16" a="1"/>
  <c r="AE72" i="16" s="1"/>
  <c r="Y72" i="16"/>
  <c r="Z72" i="16" s="1"/>
  <c r="AA72" i="16" s="1"/>
  <c r="AB72" i="16" s="1"/>
  <c r="AC72" i="16" s="1"/>
  <c r="AD72" i="16" s="1"/>
  <c r="X72" i="16"/>
  <c r="W72" i="16"/>
  <c r="V72" i="16"/>
  <c r="U72" i="16"/>
  <c r="T72" i="16"/>
  <c r="S72" i="16"/>
  <c r="R72" i="16"/>
  <c r="O72" i="16"/>
  <c r="K72" i="16"/>
  <c r="C72" i="16"/>
  <c r="CK71" i="16"/>
  <c r="CJ71" i="16"/>
  <c r="CI71" i="16"/>
  <c r="CH71" i="16"/>
  <c r="CG71" i="16"/>
  <c r="CF71" i="16"/>
  <c r="CE71" i="16"/>
  <c r="CD71" i="16"/>
  <c r="CC71" i="16"/>
  <c r="CB71" i="16"/>
  <c r="CA71" i="16"/>
  <c r="BZ71" i="16"/>
  <c r="BY71" i="16"/>
  <c r="BX71" i="16"/>
  <c r="BW71" i="16"/>
  <c r="BV71" i="16"/>
  <c r="BU71" i="16"/>
  <c r="BT71" i="16"/>
  <c r="BS71" i="16"/>
  <c r="BR71" i="16" a="1"/>
  <c r="BR71" i="16" s="1"/>
  <c r="BQ71" i="16" a="1"/>
  <c r="BQ71" i="16" s="1"/>
  <c r="BP71" i="16"/>
  <c r="BO71" i="16" a="1"/>
  <c r="BO71" i="16" s="1"/>
  <c r="BN71" i="16"/>
  <c r="BM71" i="16" a="1"/>
  <c r="BM71" i="16" s="1"/>
  <c r="BL71" i="16"/>
  <c r="BK71" i="16" a="1"/>
  <c r="BK71" i="16" s="1"/>
  <c r="BJ71" i="16"/>
  <c r="BI71" i="16" a="1"/>
  <c r="BI71" i="16" s="1"/>
  <c r="BH71" i="16"/>
  <c r="BG71" i="16" a="1"/>
  <c r="BG71" i="16" s="1"/>
  <c r="BF71" i="16"/>
  <c r="BE71" i="16" a="1"/>
  <c r="BE71" i="16" s="1"/>
  <c r="BD71" i="16" a="1"/>
  <c r="BD71" i="16" s="1"/>
  <c r="BC71" i="16"/>
  <c r="BB71" i="16"/>
  <c r="BA71" i="16" a="1"/>
  <c r="BA71" i="16" s="1"/>
  <c r="AZ71" i="16" a="1"/>
  <c r="AZ71" i="16" s="1"/>
  <c r="AY71" i="16" a="1"/>
  <c r="AY71" i="16" s="1"/>
  <c r="AX71" i="16" a="1"/>
  <c r="AX71" i="16" s="1"/>
  <c r="AW71" i="16"/>
  <c r="AV71" i="16" a="1"/>
  <c r="AV71" i="16" s="1"/>
  <c r="AU71" i="16" a="1"/>
  <c r="AU71" i="16" s="1"/>
  <c r="AT71" i="16"/>
  <c r="AS71" i="16" a="1"/>
  <c r="AS71" i="16" s="1"/>
  <c r="AR71" i="16"/>
  <c r="AQ71" i="16" a="1"/>
  <c r="AQ71" i="16" s="1"/>
  <c r="AP71" i="16" a="1"/>
  <c r="AP71" i="16" s="1"/>
  <c r="AO71" i="16" a="1"/>
  <c r="AO71" i="16" s="1"/>
  <c r="AN71" i="16"/>
  <c r="AM71" i="16" a="1"/>
  <c r="AM71" i="16" s="1"/>
  <c r="AL71" i="16"/>
  <c r="AK71" i="16" a="1"/>
  <c r="AK71" i="16" s="1"/>
  <c r="AJ71" i="16"/>
  <c r="AI71" i="16"/>
  <c r="AH71" i="16" a="1"/>
  <c r="AH71" i="16" s="1"/>
  <c r="AG71" i="16" a="1"/>
  <c r="AG71" i="16" s="1"/>
  <c r="AF71" i="16" a="1"/>
  <c r="AF71" i="16" s="1"/>
  <c r="AE71" i="16" a="1"/>
  <c r="AE71" i="16" s="1"/>
  <c r="Y71" i="16"/>
  <c r="Z71" i="16" s="1"/>
  <c r="AA71" i="16" s="1"/>
  <c r="AB71" i="16" s="1"/>
  <c r="AC71" i="16" s="1"/>
  <c r="AD71" i="16" s="1"/>
  <c r="X71" i="16"/>
  <c r="W71" i="16"/>
  <c r="V71" i="16"/>
  <c r="U71" i="16"/>
  <c r="T71" i="16"/>
  <c r="S71" i="16"/>
  <c r="R71" i="16"/>
  <c r="O71" i="16"/>
  <c r="K71" i="16"/>
  <c r="CK70" i="16"/>
  <c r="CJ70" i="16"/>
  <c r="CI70" i="16"/>
  <c r="CH70" i="16"/>
  <c r="CG70" i="16"/>
  <c r="CF70" i="16"/>
  <c r="CE70" i="16"/>
  <c r="CD70" i="16"/>
  <c r="CC70" i="16"/>
  <c r="CB70" i="16"/>
  <c r="CA70" i="16"/>
  <c r="BZ70" i="16"/>
  <c r="BY70" i="16"/>
  <c r="BX70" i="16"/>
  <c r="BW70" i="16"/>
  <c r="BV70" i="16"/>
  <c r="BU70" i="16"/>
  <c r="BT70" i="16"/>
  <c r="BS70" i="16"/>
  <c r="BR70" i="16" a="1"/>
  <c r="BR70" i="16" s="1"/>
  <c r="BQ70" i="16" a="1"/>
  <c r="BQ70" i="16" s="1"/>
  <c r="BP70" i="16"/>
  <c r="BO70" i="16" a="1"/>
  <c r="BO70" i="16" s="1"/>
  <c r="BN70" i="16"/>
  <c r="BM70" i="16" a="1"/>
  <c r="BM70" i="16" s="1"/>
  <c r="BL70" i="16"/>
  <c r="BK70" i="16" a="1"/>
  <c r="BK70" i="16" s="1"/>
  <c r="BJ70" i="16"/>
  <c r="BI70" i="16" a="1"/>
  <c r="BI70" i="16" s="1"/>
  <c r="BH70" i="16"/>
  <c r="BG70" i="16" a="1"/>
  <c r="BG70" i="16" s="1"/>
  <c r="BF70" i="16"/>
  <c r="BE70" i="16" a="1"/>
  <c r="BE70" i="16" s="1"/>
  <c r="BD70" i="16" a="1"/>
  <c r="BD70" i="16" s="1"/>
  <c r="BC70" i="16"/>
  <c r="BB70" i="16"/>
  <c r="BA70" i="16" a="1"/>
  <c r="BA70" i="16" s="1"/>
  <c r="AZ70" i="16" a="1"/>
  <c r="AZ70" i="16" s="1"/>
  <c r="AY70" i="16" a="1"/>
  <c r="AY70" i="16" s="1"/>
  <c r="AX70" i="16" a="1"/>
  <c r="AX70" i="16" s="1"/>
  <c r="AW70" i="16"/>
  <c r="AV70" i="16" a="1"/>
  <c r="AV70" i="16" s="1"/>
  <c r="AU70" i="16" a="1"/>
  <c r="AU70" i="16" s="1"/>
  <c r="AT70" i="16"/>
  <c r="AS70" i="16" a="1"/>
  <c r="AS70" i="16" s="1"/>
  <c r="AR70" i="16"/>
  <c r="AQ70" i="16" a="1"/>
  <c r="AQ70" i="16" s="1"/>
  <c r="AP70" i="16" a="1"/>
  <c r="AP70" i="16" s="1"/>
  <c r="AO70" i="16" a="1"/>
  <c r="AO70" i="16" s="1"/>
  <c r="AN70" i="16"/>
  <c r="AM70" i="16" a="1"/>
  <c r="AM70" i="16" s="1"/>
  <c r="AL70" i="16"/>
  <c r="AK70" i="16" a="1"/>
  <c r="AK70" i="16" s="1"/>
  <c r="AJ70" i="16"/>
  <c r="AI70" i="16"/>
  <c r="AH70" i="16" a="1"/>
  <c r="AH70" i="16" s="1"/>
  <c r="AG70" i="16" a="1"/>
  <c r="AG70" i="16" s="1"/>
  <c r="AF70" i="16" a="1"/>
  <c r="AF70" i="16" s="1"/>
  <c r="AE70" i="16" a="1"/>
  <c r="AE70" i="16" s="1"/>
  <c r="Y70" i="16"/>
  <c r="Z70" i="16" s="1"/>
  <c r="AA70" i="16" s="1"/>
  <c r="AB70" i="16" s="1"/>
  <c r="AC70" i="16" s="1"/>
  <c r="AD70" i="16" s="1"/>
  <c r="X70" i="16"/>
  <c r="W70" i="16"/>
  <c r="V70" i="16"/>
  <c r="U70" i="16"/>
  <c r="T70" i="16"/>
  <c r="S70" i="16"/>
  <c r="R70" i="16"/>
  <c r="O70" i="16"/>
  <c r="K70" i="16"/>
  <c r="CK69" i="16"/>
  <c r="CJ69" i="16"/>
  <c r="CI69" i="16"/>
  <c r="CH69" i="16"/>
  <c r="CG69" i="16"/>
  <c r="CF69" i="16"/>
  <c r="CE69" i="16"/>
  <c r="CD69" i="16"/>
  <c r="CC69" i="16"/>
  <c r="CB69" i="16"/>
  <c r="CA69" i="16"/>
  <c r="BZ69" i="16"/>
  <c r="BY69" i="16"/>
  <c r="BX69" i="16"/>
  <c r="BW69" i="16"/>
  <c r="BV69" i="16"/>
  <c r="BU69" i="16"/>
  <c r="BT69" i="16"/>
  <c r="BS69" i="16"/>
  <c r="BR69" i="16" a="1"/>
  <c r="BR69" i="16" s="1"/>
  <c r="BQ69" i="16" a="1"/>
  <c r="BQ69" i="16" s="1"/>
  <c r="BP69" i="16"/>
  <c r="BO69" i="16" a="1"/>
  <c r="BO69" i="16" s="1"/>
  <c r="BN69" i="16"/>
  <c r="BM69" i="16" a="1"/>
  <c r="BM69" i="16" s="1"/>
  <c r="BL69" i="16"/>
  <c r="BK69" i="16" a="1"/>
  <c r="BK69" i="16" s="1"/>
  <c r="BJ69" i="16"/>
  <c r="BI69" i="16" a="1"/>
  <c r="BI69" i="16" s="1"/>
  <c r="BH69" i="16"/>
  <c r="BG69" i="16" a="1"/>
  <c r="BG69" i="16" s="1"/>
  <c r="BF69" i="16"/>
  <c r="BE69" i="16" a="1"/>
  <c r="BE69" i="16" s="1"/>
  <c r="BD69" i="16" a="1"/>
  <c r="BD69" i="16" s="1"/>
  <c r="BC69" i="16"/>
  <c r="BB69" i="16"/>
  <c r="BA69" i="16" a="1"/>
  <c r="BA69" i="16" s="1"/>
  <c r="AZ69" i="16" a="1"/>
  <c r="AZ69" i="16" s="1"/>
  <c r="AY69" i="16" a="1"/>
  <c r="AY69" i="16" s="1"/>
  <c r="AX69" i="16" a="1"/>
  <c r="AX69" i="16" s="1"/>
  <c r="AW69" i="16"/>
  <c r="AV69" i="16" a="1"/>
  <c r="AV69" i="16" s="1"/>
  <c r="AU69" i="16" a="1"/>
  <c r="AU69" i="16" s="1"/>
  <c r="AT69" i="16"/>
  <c r="AS69" i="16" a="1"/>
  <c r="AS69" i="16" s="1"/>
  <c r="AR69" i="16"/>
  <c r="AQ69" i="16" a="1"/>
  <c r="AQ69" i="16" s="1"/>
  <c r="AP69" i="16" a="1"/>
  <c r="AP69" i="16" s="1"/>
  <c r="AO69" i="16" a="1"/>
  <c r="AO69" i="16" s="1"/>
  <c r="AN69" i="16"/>
  <c r="AM69" i="16" a="1"/>
  <c r="AM69" i="16" s="1"/>
  <c r="AL69" i="16"/>
  <c r="AK69" i="16" a="1"/>
  <c r="AK69" i="16" s="1"/>
  <c r="AJ69" i="16"/>
  <c r="AI69" i="16"/>
  <c r="AH69" i="16" a="1"/>
  <c r="AH69" i="16" s="1"/>
  <c r="AG69" i="16" a="1"/>
  <c r="AG69" i="16" s="1"/>
  <c r="AF69" i="16" a="1"/>
  <c r="AF69" i="16" s="1"/>
  <c r="AE69" i="16" a="1"/>
  <c r="AE69" i="16" s="1"/>
  <c r="Y69" i="16"/>
  <c r="Z69" i="16" s="1"/>
  <c r="AA69" i="16" s="1"/>
  <c r="AB69" i="16" s="1"/>
  <c r="AC69" i="16" s="1"/>
  <c r="AD69" i="16" s="1"/>
  <c r="X69" i="16"/>
  <c r="W69" i="16"/>
  <c r="V69" i="16"/>
  <c r="U69" i="16"/>
  <c r="T69" i="16"/>
  <c r="S69" i="16"/>
  <c r="R69" i="16"/>
  <c r="O69" i="16"/>
  <c r="K69" i="16"/>
  <c r="CK68" i="16"/>
  <c r="CJ68" i="16"/>
  <c r="CI68" i="16"/>
  <c r="CH68" i="16"/>
  <c r="CG68" i="16"/>
  <c r="CF68" i="16"/>
  <c r="CE68" i="16"/>
  <c r="CD68" i="16"/>
  <c r="CC68" i="16"/>
  <c r="CB68" i="16"/>
  <c r="CA68" i="16"/>
  <c r="BZ68" i="16"/>
  <c r="BY68" i="16"/>
  <c r="BX68" i="16"/>
  <c r="BW68" i="16"/>
  <c r="BV68" i="16"/>
  <c r="BU68" i="16"/>
  <c r="BT68" i="16"/>
  <c r="BS68" i="16"/>
  <c r="BR68" i="16" a="1"/>
  <c r="BR68" i="16" s="1"/>
  <c r="BQ68" i="16" a="1"/>
  <c r="BQ68" i="16" s="1"/>
  <c r="BP68" i="16"/>
  <c r="BO68" i="16" a="1"/>
  <c r="BO68" i="16" s="1"/>
  <c r="BN68" i="16"/>
  <c r="BM68" i="16" a="1"/>
  <c r="BM68" i="16" s="1"/>
  <c r="BL68" i="16"/>
  <c r="BK68" i="16" a="1"/>
  <c r="BK68" i="16" s="1"/>
  <c r="BJ68" i="16"/>
  <c r="BI68" i="16" a="1"/>
  <c r="BI68" i="16" s="1"/>
  <c r="BH68" i="16"/>
  <c r="BG68" i="16" a="1"/>
  <c r="BG68" i="16" s="1"/>
  <c r="BF68" i="16"/>
  <c r="BE68" i="16" a="1"/>
  <c r="BE68" i="16" s="1"/>
  <c r="BD68" i="16" a="1"/>
  <c r="BD68" i="16" s="1"/>
  <c r="BC68" i="16"/>
  <c r="BB68" i="16"/>
  <c r="BA68" i="16" a="1"/>
  <c r="BA68" i="16" s="1"/>
  <c r="AZ68" i="16" a="1"/>
  <c r="AZ68" i="16" s="1"/>
  <c r="AY68" i="16" a="1"/>
  <c r="AY68" i="16" s="1"/>
  <c r="AX68" i="16" a="1"/>
  <c r="AX68" i="16" s="1"/>
  <c r="AW68" i="16"/>
  <c r="AV68" i="16" a="1"/>
  <c r="AV68" i="16" s="1"/>
  <c r="AU68" i="16" a="1"/>
  <c r="AU68" i="16" s="1"/>
  <c r="AT68" i="16"/>
  <c r="AS68" i="16" a="1"/>
  <c r="AS68" i="16" s="1"/>
  <c r="AR68" i="16"/>
  <c r="AQ68" i="16" a="1"/>
  <c r="AQ68" i="16" s="1"/>
  <c r="AP68" i="16" a="1"/>
  <c r="AP68" i="16" s="1"/>
  <c r="AO68" i="16" a="1"/>
  <c r="AO68" i="16" s="1"/>
  <c r="AN68" i="16"/>
  <c r="AM68" i="16" a="1"/>
  <c r="AM68" i="16" s="1"/>
  <c r="AL68" i="16"/>
  <c r="AK68" i="16" a="1"/>
  <c r="AK68" i="16" s="1"/>
  <c r="AJ68" i="16"/>
  <c r="AI68" i="16"/>
  <c r="AH68" i="16" a="1"/>
  <c r="AH68" i="16" s="1"/>
  <c r="AG68" i="16" a="1"/>
  <c r="AG68" i="16" s="1"/>
  <c r="AF68" i="16" a="1"/>
  <c r="AF68" i="16" s="1"/>
  <c r="AE68" i="16" a="1"/>
  <c r="AE68" i="16" s="1"/>
  <c r="Y68" i="16"/>
  <c r="Z68" i="16" s="1"/>
  <c r="AA68" i="16" s="1"/>
  <c r="AB68" i="16" s="1"/>
  <c r="AC68" i="16" s="1"/>
  <c r="AD68" i="16" s="1"/>
  <c r="X68" i="16"/>
  <c r="W68" i="16"/>
  <c r="V68" i="16"/>
  <c r="U68" i="16"/>
  <c r="T68" i="16"/>
  <c r="S68" i="16"/>
  <c r="R68" i="16"/>
  <c r="O68" i="16"/>
  <c r="K68" i="16"/>
  <c r="CK67" i="16"/>
  <c r="CJ67" i="16"/>
  <c r="CI67" i="16"/>
  <c r="CH67" i="16"/>
  <c r="CG67" i="16"/>
  <c r="CF67" i="16"/>
  <c r="CE67" i="16"/>
  <c r="CD67" i="16"/>
  <c r="CC67" i="16"/>
  <c r="CB67" i="16"/>
  <c r="CA67" i="16"/>
  <c r="BZ67" i="16"/>
  <c r="BY67" i="16"/>
  <c r="BX67" i="16"/>
  <c r="BW67" i="16"/>
  <c r="BV67" i="16"/>
  <c r="BU67" i="16"/>
  <c r="BT67" i="16"/>
  <c r="BS67" i="16"/>
  <c r="BR67" i="16" a="1"/>
  <c r="BR67" i="16" s="1"/>
  <c r="BQ67" i="16" a="1"/>
  <c r="BQ67" i="16" s="1"/>
  <c r="BP67" i="16"/>
  <c r="BO67" i="16" a="1"/>
  <c r="BO67" i="16" s="1"/>
  <c r="BN67" i="16"/>
  <c r="BM67" i="16" a="1"/>
  <c r="BM67" i="16" s="1"/>
  <c r="BL67" i="16"/>
  <c r="BK67" i="16" a="1"/>
  <c r="BK67" i="16" s="1"/>
  <c r="BJ67" i="16"/>
  <c r="BI67" i="16" a="1"/>
  <c r="BI67" i="16" s="1"/>
  <c r="BH67" i="16"/>
  <c r="BG67" i="16" a="1"/>
  <c r="BG67" i="16" s="1"/>
  <c r="BF67" i="16"/>
  <c r="BE67" i="16" a="1"/>
  <c r="BE67" i="16" s="1"/>
  <c r="BD67" i="16" a="1"/>
  <c r="BD67" i="16" s="1"/>
  <c r="BC67" i="16"/>
  <c r="BB67" i="16"/>
  <c r="BA67" i="16" a="1"/>
  <c r="BA67" i="16" s="1"/>
  <c r="AZ67" i="16" a="1"/>
  <c r="AZ67" i="16" s="1"/>
  <c r="AY67" i="16" a="1"/>
  <c r="AY67" i="16" s="1"/>
  <c r="AX67" i="16" a="1"/>
  <c r="AX67" i="16" s="1"/>
  <c r="AW67" i="16"/>
  <c r="AV67" i="16" a="1"/>
  <c r="AV67" i="16" s="1"/>
  <c r="AU67" i="16" a="1"/>
  <c r="AU67" i="16" s="1"/>
  <c r="AT67" i="16"/>
  <c r="AS67" i="16" a="1"/>
  <c r="AS67" i="16" s="1"/>
  <c r="AR67" i="16"/>
  <c r="AQ67" i="16" a="1"/>
  <c r="AQ67" i="16" s="1"/>
  <c r="AP67" i="16" a="1"/>
  <c r="AP67" i="16" s="1"/>
  <c r="AO67" i="16" a="1"/>
  <c r="AO67" i="16" s="1"/>
  <c r="AN67" i="16"/>
  <c r="AM67" i="16" a="1"/>
  <c r="AM67" i="16" s="1"/>
  <c r="AL67" i="16"/>
  <c r="AK67" i="16" a="1"/>
  <c r="AK67" i="16" s="1"/>
  <c r="AJ67" i="16"/>
  <c r="AI67" i="16"/>
  <c r="AH67" i="16" a="1"/>
  <c r="AH67" i="16" s="1"/>
  <c r="AG67" i="16" a="1"/>
  <c r="AG67" i="16" s="1"/>
  <c r="AF67" i="16" a="1"/>
  <c r="AF67" i="16" s="1"/>
  <c r="AE67" i="16" a="1"/>
  <c r="AE67" i="16" s="1"/>
  <c r="Y67" i="16"/>
  <c r="Z67" i="16" s="1"/>
  <c r="AA67" i="16" s="1"/>
  <c r="AB67" i="16" s="1"/>
  <c r="AC67" i="16" s="1"/>
  <c r="AD67" i="16" s="1"/>
  <c r="X67" i="16"/>
  <c r="W67" i="16"/>
  <c r="V67" i="16"/>
  <c r="U67" i="16"/>
  <c r="T67" i="16"/>
  <c r="S67" i="16"/>
  <c r="R67" i="16"/>
  <c r="O67" i="16"/>
  <c r="K67" i="16"/>
  <c r="CK66" i="16"/>
  <c r="CJ66" i="16"/>
  <c r="CI66" i="16"/>
  <c r="CH66" i="16"/>
  <c r="CG66" i="16"/>
  <c r="CF66" i="16"/>
  <c r="CE66" i="16"/>
  <c r="CD66" i="16"/>
  <c r="CC66" i="16"/>
  <c r="CB66" i="16"/>
  <c r="CA66" i="16"/>
  <c r="BZ66" i="16"/>
  <c r="BY66" i="16"/>
  <c r="BX66" i="16"/>
  <c r="BW66" i="16"/>
  <c r="BV66" i="16"/>
  <c r="BU66" i="16"/>
  <c r="BT66" i="16"/>
  <c r="BS66" i="16"/>
  <c r="BR66" i="16" a="1"/>
  <c r="BR66" i="16" s="1"/>
  <c r="BQ66" i="16" a="1"/>
  <c r="BQ66" i="16" s="1"/>
  <c r="BP66" i="16"/>
  <c r="BO66" i="16" a="1"/>
  <c r="BO66" i="16" s="1"/>
  <c r="BN66" i="16"/>
  <c r="BM66" i="16" a="1"/>
  <c r="BM66" i="16" s="1"/>
  <c r="BL66" i="16"/>
  <c r="BK66" i="16" a="1"/>
  <c r="BK66" i="16" s="1"/>
  <c r="BJ66" i="16"/>
  <c r="BI66" i="16" a="1"/>
  <c r="BI66" i="16" s="1"/>
  <c r="BH66" i="16"/>
  <c r="BG66" i="16" a="1"/>
  <c r="BG66" i="16" s="1"/>
  <c r="BF66" i="16"/>
  <c r="BE66" i="16" a="1"/>
  <c r="BE66" i="16" s="1"/>
  <c r="BD66" i="16" a="1"/>
  <c r="BD66" i="16" s="1"/>
  <c r="BC66" i="16"/>
  <c r="BB66" i="16"/>
  <c r="BA66" i="16" a="1"/>
  <c r="BA66" i="16" s="1"/>
  <c r="AZ66" i="16" a="1"/>
  <c r="AZ66" i="16" s="1"/>
  <c r="AY66" i="16" a="1"/>
  <c r="AY66" i="16" s="1"/>
  <c r="AX66" i="16" a="1"/>
  <c r="AX66" i="16" s="1"/>
  <c r="AW66" i="16"/>
  <c r="AV66" i="16" a="1"/>
  <c r="AV66" i="16" s="1"/>
  <c r="AU66" i="16" a="1"/>
  <c r="AU66" i="16" s="1"/>
  <c r="AT66" i="16"/>
  <c r="AS66" i="16" a="1"/>
  <c r="AS66" i="16" s="1"/>
  <c r="AR66" i="16"/>
  <c r="AQ66" i="16" a="1"/>
  <c r="AQ66" i="16" s="1"/>
  <c r="AP66" i="16" a="1"/>
  <c r="AP66" i="16" s="1"/>
  <c r="AO66" i="16" a="1"/>
  <c r="AO66" i="16" s="1"/>
  <c r="AN66" i="16"/>
  <c r="AM66" i="16" a="1"/>
  <c r="AM66" i="16" s="1"/>
  <c r="AL66" i="16"/>
  <c r="AK66" i="16" a="1"/>
  <c r="AK66" i="16" s="1"/>
  <c r="AJ66" i="16"/>
  <c r="AI66" i="16"/>
  <c r="AH66" i="16" a="1"/>
  <c r="AH66" i="16" s="1"/>
  <c r="AG66" i="16" a="1"/>
  <c r="AG66" i="16" s="1"/>
  <c r="AF66" i="16" a="1"/>
  <c r="AF66" i="16" s="1"/>
  <c r="AE66" i="16" a="1"/>
  <c r="AE66" i="16" s="1"/>
  <c r="Y66" i="16"/>
  <c r="Z66" i="16" s="1"/>
  <c r="AA66" i="16" s="1"/>
  <c r="AB66" i="16" s="1"/>
  <c r="AC66" i="16" s="1"/>
  <c r="AD66" i="16" s="1"/>
  <c r="X66" i="16"/>
  <c r="W66" i="16"/>
  <c r="V66" i="16"/>
  <c r="U66" i="16"/>
  <c r="T66" i="16"/>
  <c r="S66" i="16"/>
  <c r="R66" i="16"/>
  <c r="O66" i="16"/>
  <c r="K66" i="16"/>
  <c r="CK65" i="16"/>
  <c r="CJ65" i="16"/>
  <c r="CI65" i="16"/>
  <c r="CH65" i="16"/>
  <c r="CG65" i="16"/>
  <c r="CF65" i="16"/>
  <c r="CE65" i="16"/>
  <c r="CD65" i="16"/>
  <c r="CC65" i="16"/>
  <c r="CB65" i="16"/>
  <c r="CA65" i="16"/>
  <c r="BZ65" i="16"/>
  <c r="BY65" i="16"/>
  <c r="BX65" i="16"/>
  <c r="BW65" i="16"/>
  <c r="BV65" i="16"/>
  <c r="BU65" i="16"/>
  <c r="BT65" i="16"/>
  <c r="BS65" i="16"/>
  <c r="BR65" i="16" a="1"/>
  <c r="BR65" i="16" s="1"/>
  <c r="BQ65" i="16" a="1"/>
  <c r="BQ65" i="16" s="1"/>
  <c r="BP65" i="16"/>
  <c r="BO65" i="16" a="1"/>
  <c r="BO65" i="16" s="1"/>
  <c r="BN65" i="16"/>
  <c r="BM65" i="16" a="1"/>
  <c r="BM65" i="16" s="1"/>
  <c r="BL65" i="16"/>
  <c r="BK65" i="16" a="1"/>
  <c r="BK65" i="16" s="1"/>
  <c r="BJ65" i="16"/>
  <c r="BI65" i="16" a="1"/>
  <c r="BI65" i="16" s="1"/>
  <c r="BH65" i="16"/>
  <c r="BG65" i="16" a="1"/>
  <c r="BG65" i="16" s="1"/>
  <c r="BF65" i="16"/>
  <c r="BE65" i="16" a="1"/>
  <c r="BE65" i="16" s="1"/>
  <c r="BD65" i="16" a="1"/>
  <c r="BD65" i="16" s="1"/>
  <c r="BC65" i="16"/>
  <c r="BB65" i="16"/>
  <c r="BA65" i="16" a="1"/>
  <c r="BA65" i="16" s="1"/>
  <c r="AZ65" i="16" a="1"/>
  <c r="AZ65" i="16" s="1"/>
  <c r="AY65" i="16" a="1"/>
  <c r="AY65" i="16" s="1"/>
  <c r="AX65" i="16" a="1"/>
  <c r="AX65" i="16" s="1"/>
  <c r="AW65" i="16"/>
  <c r="AV65" i="16" a="1"/>
  <c r="AV65" i="16" s="1"/>
  <c r="AU65" i="16" a="1"/>
  <c r="AU65" i="16" s="1"/>
  <c r="AT65" i="16"/>
  <c r="AS65" i="16" a="1"/>
  <c r="AS65" i="16" s="1"/>
  <c r="AR65" i="16"/>
  <c r="AQ65" i="16" a="1"/>
  <c r="AQ65" i="16" s="1"/>
  <c r="AP65" i="16" a="1"/>
  <c r="AP65" i="16" s="1"/>
  <c r="AO65" i="16" a="1"/>
  <c r="AO65" i="16" s="1"/>
  <c r="AN65" i="16"/>
  <c r="AM65" i="16" a="1"/>
  <c r="AM65" i="16" s="1"/>
  <c r="AL65" i="16"/>
  <c r="AK65" i="16" a="1"/>
  <c r="AK65" i="16" s="1"/>
  <c r="AJ65" i="16"/>
  <c r="AI65" i="16"/>
  <c r="AH65" i="16" a="1"/>
  <c r="AH65" i="16" s="1"/>
  <c r="AG65" i="16" a="1"/>
  <c r="AG65" i="16" s="1"/>
  <c r="AF65" i="16" a="1"/>
  <c r="AF65" i="16" s="1"/>
  <c r="AE65" i="16" a="1"/>
  <c r="AE65" i="16" s="1"/>
  <c r="Y65" i="16"/>
  <c r="Z65" i="16" s="1"/>
  <c r="AA65" i="16" s="1"/>
  <c r="AB65" i="16" s="1"/>
  <c r="AC65" i="16" s="1"/>
  <c r="AD65" i="16" s="1"/>
  <c r="X65" i="16"/>
  <c r="W65" i="16"/>
  <c r="V65" i="16"/>
  <c r="U65" i="16"/>
  <c r="T65" i="16"/>
  <c r="S65" i="16"/>
  <c r="R65" i="16"/>
  <c r="O65" i="16"/>
  <c r="K65" i="16"/>
  <c r="CK64" i="16"/>
  <c r="CJ64" i="16"/>
  <c r="CI64" i="16"/>
  <c r="CH64" i="16"/>
  <c r="CG64" i="16"/>
  <c r="CF64" i="16"/>
  <c r="CE64" i="16"/>
  <c r="CD64" i="16"/>
  <c r="CC64" i="16"/>
  <c r="CB64" i="16"/>
  <c r="CA64" i="16"/>
  <c r="BZ64" i="16"/>
  <c r="BY64" i="16"/>
  <c r="BX64" i="16"/>
  <c r="BW64" i="16"/>
  <c r="BV64" i="16"/>
  <c r="BU64" i="16"/>
  <c r="BT64" i="16"/>
  <c r="BS64" i="16"/>
  <c r="BR64" i="16" a="1"/>
  <c r="BR64" i="16" s="1"/>
  <c r="BQ64" i="16" a="1"/>
  <c r="BQ64" i="16" s="1"/>
  <c r="BP64" i="16"/>
  <c r="BO64" i="16" a="1"/>
  <c r="BO64" i="16" s="1"/>
  <c r="BN64" i="16"/>
  <c r="BM64" i="16" a="1"/>
  <c r="BM64" i="16" s="1"/>
  <c r="BL64" i="16"/>
  <c r="BK64" i="16" a="1"/>
  <c r="BK64" i="16" s="1"/>
  <c r="BJ64" i="16"/>
  <c r="BI64" i="16" a="1"/>
  <c r="BI64" i="16" s="1"/>
  <c r="BH64" i="16"/>
  <c r="BG64" i="16" a="1"/>
  <c r="BG64" i="16" s="1"/>
  <c r="BF64" i="16"/>
  <c r="BE64" i="16" a="1"/>
  <c r="BE64" i="16" s="1"/>
  <c r="BD64" i="16" a="1"/>
  <c r="BD64" i="16" s="1"/>
  <c r="BC64" i="16"/>
  <c r="BB64" i="16"/>
  <c r="BA64" i="16" a="1"/>
  <c r="BA64" i="16" s="1"/>
  <c r="AZ64" i="16" a="1"/>
  <c r="AZ64" i="16" s="1"/>
  <c r="AY64" i="16" a="1"/>
  <c r="AY64" i="16" s="1"/>
  <c r="AX64" i="16" a="1"/>
  <c r="AX64" i="16" s="1"/>
  <c r="AW64" i="16"/>
  <c r="AV64" i="16" a="1"/>
  <c r="AV64" i="16" s="1"/>
  <c r="AU64" i="16" a="1"/>
  <c r="AU64" i="16" s="1"/>
  <c r="AT64" i="16"/>
  <c r="AS64" i="16" a="1"/>
  <c r="AS64" i="16" s="1"/>
  <c r="AR64" i="16"/>
  <c r="AQ64" i="16" a="1"/>
  <c r="AQ64" i="16" s="1"/>
  <c r="AP64" i="16" a="1"/>
  <c r="AP64" i="16" s="1"/>
  <c r="AO64" i="16" a="1"/>
  <c r="AO64" i="16" s="1"/>
  <c r="AN64" i="16"/>
  <c r="AM64" i="16" a="1"/>
  <c r="AM64" i="16" s="1"/>
  <c r="AL64" i="16"/>
  <c r="AK64" i="16" a="1"/>
  <c r="AK64" i="16" s="1"/>
  <c r="AJ64" i="16"/>
  <c r="AI64" i="16"/>
  <c r="AH64" i="16" a="1"/>
  <c r="AH64" i="16" s="1"/>
  <c r="AG64" i="16" a="1"/>
  <c r="AG64" i="16" s="1"/>
  <c r="AF64" i="16" a="1"/>
  <c r="AF64" i="16" s="1"/>
  <c r="AE64" i="16" a="1"/>
  <c r="AE64" i="16" s="1"/>
  <c r="Y64" i="16"/>
  <c r="Z64" i="16" s="1"/>
  <c r="AA64" i="16" s="1"/>
  <c r="AB64" i="16" s="1"/>
  <c r="AC64" i="16" s="1"/>
  <c r="AD64" i="16" s="1"/>
  <c r="X64" i="16"/>
  <c r="W64" i="16"/>
  <c r="V64" i="16"/>
  <c r="U64" i="16"/>
  <c r="T64" i="16"/>
  <c r="S64" i="16"/>
  <c r="R64" i="16"/>
  <c r="O64" i="16"/>
  <c r="K64" i="16"/>
  <c r="CK63" i="16"/>
  <c r="CJ63" i="16"/>
  <c r="CI63" i="16"/>
  <c r="CH63" i="16"/>
  <c r="CG63" i="16"/>
  <c r="CF63" i="16"/>
  <c r="CE63" i="16"/>
  <c r="CD63" i="16"/>
  <c r="CC63" i="16"/>
  <c r="CB63" i="16"/>
  <c r="CA63" i="16"/>
  <c r="BZ63" i="16"/>
  <c r="BY63" i="16"/>
  <c r="BX63" i="16"/>
  <c r="BW63" i="16"/>
  <c r="BV63" i="16"/>
  <c r="BU63" i="16"/>
  <c r="BT63" i="16"/>
  <c r="BS63" i="16"/>
  <c r="BR63" i="16" a="1"/>
  <c r="BR63" i="16" s="1"/>
  <c r="BQ63" i="16" a="1"/>
  <c r="BQ63" i="16" s="1"/>
  <c r="BP63" i="16"/>
  <c r="BO63" i="16" a="1"/>
  <c r="BO63" i="16" s="1"/>
  <c r="BN63" i="16"/>
  <c r="BM63" i="16" a="1"/>
  <c r="BM63" i="16" s="1"/>
  <c r="BL63" i="16"/>
  <c r="BK63" i="16" a="1"/>
  <c r="BK63" i="16" s="1"/>
  <c r="BJ63" i="16"/>
  <c r="BI63" i="16" a="1"/>
  <c r="BI63" i="16" s="1"/>
  <c r="BH63" i="16"/>
  <c r="BG63" i="16" a="1"/>
  <c r="BG63" i="16" s="1"/>
  <c r="BF63" i="16"/>
  <c r="BE63" i="16" a="1"/>
  <c r="BE63" i="16" s="1"/>
  <c r="BD63" i="16" a="1"/>
  <c r="BD63" i="16" s="1"/>
  <c r="BC63" i="16"/>
  <c r="BB63" i="16"/>
  <c r="BA63" i="16" a="1"/>
  <c r="BA63" i="16" s="1"/>
  <c r="AZ63" i="16" a="1"/>
  <c r="AZ63" i="16" s="1"/>
  <c r="AY63" i="16" a="1"/>
  <c r="AY63" i="16" s="1"/>
  <c r="AX63" i="16" a="1"/>
  <c r="AX63" i="16" s="1"/>
  <c r="AW63" i="16"/>
  <c r="AV63" i="16" a="1"/>
  <c r="AV63" i="16" s="1"/>
  <c r="AU63" i="16" a="1"/>
  <c r="AU63" i="16" s="1"/>
  <c r="AT63" i="16"/>
  <c r="AS63" i="16" a="1"/>
  <c r="AS63" i="16" s="1"/>
  <c r="AR63" i="16"/>
  <c r="AQ63" i="16" a="1"/>
  <c r="AQ63" i="16" s="1"/>
  <c r="AP63" i="16" a="1"/>
  <c r="AP63" i="16" s="1"/>
  <c r="AO63" i="16" a="1"/>
  <c r="AO63" i="16" s="1"/>
  <c r="AN63" i="16"/>
  <c r="AM63" i="16" a="1"/>
  <c r="AM63" i="16" s="1"/>
  <c r="AL63" i="16"/>
  <c r="AK63" i="16" a="1"/>
  <c r="AK63" i="16" s="1"/>
  <c r="AJ63" i="16"/>
  <c r="AI63" i="16"/>
  <c r="AH63" i="16" a="1"/>
  <c r="AH63" i="16" s="1"/>
  <c r="AG63" i="16" a="1"/>
  <c r="AG63" i="16" s="1"/>
  <c r="AF63" i="16" a="1"/>
  <c r="AF63" i="16" s="1"/>
  <c r="AE63" i="16" a="1"/>
  <c r="AE63" i="16" s="1"/>
  <c r="Y63" i="16"/>
  <c r="Z63" i="16" s="1"/>
  <c r="AA63" i="16" s="1"/>
  <c r="AB63" i="16" s="1"/>
  <c r="AC63" i="16" s="1"/>
  <c r="AD63" i="16" s="1"/>
  <c r="X63" i="16"/>
  <c r="W63" i="16"/>
  <c r="V63" i="16"/>
  <c r="U63" i="16"/>
  <c r="T63" i="16"/>
  <c r="S63" i="16"/>
  <c r="R63" i="16"/>
  <c r="O63" i="16"/>
  <c r="K63" i="16"/>
  <c r="CK62" i="16"/>
  <c r="CJ62" i="16"/>
  <c r="CI62" i="16"/>
  <c r="CH62" i="16"/>
  <c r="CG62" i="16"/>
  <c r="CF62" i="16"/>
  <c r="CE62" i="16"/>
  <c r="CD62" i="16"/>
  <c r="CC62" i="16"/>
  <c r="CB62" i="16"/>
  <c r="CA62" i="16"/>
  <c r="BZ62" i="16"/>
  <c r="BY62" i="16"/>
  <c r="BX62" i="16"/>
  <c r="BW62" i="16"/>
  <c r="BV62" i="16"/>
  <c r="BU62" i="16"/>
  <c r="BT62" i="16"/>
  <c r="BS62" i="16"/>
  <c r="BR62" i="16" a="1"/>
  <c r="BR62" i="16" s="1"/>
  <c r="BQ62" i="16" a="1"/>
  <c r="BQ62" i="16" s="1"/>
  <c r="BP62" i="16"/>
  <c r="BO62" i="16" a="1"/>
  <c r="BO62" i="16" s="1"/>
  <c r="BN62" i="16"/>
  <c r="BM62" i="16" a="1"/>
  <c r="BM62" i="16" s="1"/>
  <c r="BL62" i="16"/>
  <c r="BK62" i="16" a="1"/>
  <c r="BK62" i="16" s="1"/>
  <c r="BJ62" i="16"/>
  <c r="BI62" i="16" a="1"/>
  <c r="BI62" i="16" s="1"/>
  <c r="BH62" i="16"/>
  <c r="BG62" i="16" a="1"/>
  <c r="BG62" i="16" s="1"/>
  <c r="BF62" i="16"/>
  <c r="BE62" i="16" a="1"/>
  <c r="BE62" i="16" s="1"/>
  <c r="BD62" i="16" a="1"/>
  <c r="BD62" i="16" s="1"/>
  <c r="BC62" i="16"/>
  <c r="BB62" i="16"/>
  <c r="BA62" i="16" a="1"/>
  <c r="BA62" i="16" s="1"/>
  <c r="AZ62" i="16" a="1"/>
  <c r="AZ62" i="16" s="1"/>
  <c r="AY62" i="16" a="1"/>
  <c r="AY62" i="16" s="1"/>
  <c r="AX62" i="16" a="1"/>
  <c r="AX62" i="16" s="1"/>
  <c r="AW62" i="16"/>
  <c r="AV62" i="16" a="1"/>
  <c r="AV62" i="16" s="1"/>
  <c r="AU62" i="16" a="1"/>
  <c r="AU62" i="16" s="1"/>
  <c r="AT62" i="16"/>
  <c r="AS62" i="16" a="1"/>
  <c r="AS62" i="16" s="1"/>
  <c r="AR62" i="16"/>
  <c r="AQ62" i="16" a="1"/>
  <c r="AQ62" i="16" s="1"/>
  <c r="AP62" i="16" a="1"/>
  <c r="AP62" i="16" s="1"/>
  <c r="AO62" i="16" a="1"/>
  <c r="AO62" i="16" s="1"/>
  <c r="AN62" i="16"/>
  <c r="AM62" i="16" a="1"/>
  <c r="AM62" i="16" s="1"/>
  <c r="AL62" i="16"/>
  <c r="AK62" i="16" a="1"/>
  <c r="AK62" i="16" s="1"/>
  <c r="AJ62" i="16"/>
  <c r="AI62" i="16"/>
  <c r="AH62" i="16" a="1"/>
  <c r="AH62" i="16" s="1"/>
  <c r="AG62" i="16" a="1"/>
  <c r="AG62" i="16" s="1"/>
  <c r="AF62" i="16" a="1"/>
  <c r="AF62" i="16" s="1"/>
  <c r="AE62" i="16" a="1"/>
  <c r="AE62" i="16" s="1"/>
  <c r="Y62" i="16"/>
  <c r="Z62" i="16" s="1"/>
  <c r="AA62" i="16" s="1"/>
  <c r="AB62" i="16" s="1"/>
  <c r="AC62" i="16" s="1"/>
  <c r="AD62" i="16" s="1"/>
  <c r="X62" i="16"/>
  <c r="W62" i="16"/>
  <c r="V62" i="16"/>
  <c r="U62" i="16"/>
  <c r="T62" i="16"/>
  <c r="S62" i="16"/>
  <c r="R62" i="16"/>
  <c r="O62" i="16"/>
  <c r="K62" i="16"/>
  <c r="CK61" i="16"/>
  <c r="CJ61" i="16"/>
  <c r="CI61" i="16"/>
  <c r="CH61" i="16"/>
  <c r="CG61" i="16"/>
  <c r="CF61" i="16"/>
  <c r="CE61" i="16"/>
  <c r="CD61" i="16"/>
  <c r="CC61" i="16"/>
  <c r="CB61" i="16"/>
  <c r="CA61" i="16"/>
  <c r="BZ61" i="16"/>
  <c r="BY61" i="16"/>
  <c r="BX61" i="16"/>
  <c r="BW61" i="16"/>
  <c r="BV61" i="16"/>
  <c r="BU61" i="16"/>
  <c r="BT61" i="16"/>
  <c r="BS61" i="16"/>
  <c r="BR61" i="16" a="1"/>
  <c r="BR61" i="16" s="1"/>
  <c r="BQ61" i="16" a="1"/>
  <c r="BQ61" i="16" s="1"/>
  <c r="BP61" i="16"/>
  <c r="BO61" i="16" a="1"/>
  <c r="BO61" i="16" s="1"/>
  <c r="BN61" i="16"/>
  <c r="BM61" i="16" a="1"/>
  <c r="BM61" i="16" s="1"/>
  <c r="BL61" i="16"/>
  <c r="BK61" i="16" a="1"/>
  <c r="BK61" i="16" s="1"/>
  <c r="BJ61" i="16"/>
  <c r="BI61" i="16" a="1"/>
  <c r="BI61" i="16" s="1"/>
  <c r="BH61" i="16"/>
  <c r="BG61" i="16" a="1"/>
  <c r="BG61" i="16" s="1"/>
  <c r="BF61" i="16"/>
  <c r="BE61" i="16" a="1"/>
  <c r="BE61" i="16" s="1"/>
  <c r="BD61" i="16" a="1"/>
  <c r="BD61" i="16" s="1"/>
  <c r="BC61" i="16"/>
  <c r="BB61" i="16"/>
  <c r="BA61" i="16" a="1"/>
  <c r="BA61" i="16" s="1"/>
  <c r="AZ61" i="16" a="1"/>
  <c r="AZ61" i="16" s="1"/>
  <c r="AY61" i="16" a="1"/>
  <c r="AY61" i="16" s="1"/>
  <c r="AX61" i="16" a="1"/>
  <c r="AX61" i="16" s="1"/>
  <c r="AW61" i="16"/>
  <c r="AV61" i="16" a="1"/>
  <c r="AV61" i="16" s="1"/>
  <c r="AU61" i="16" a="1"/>
  <c r="AU61" i="16" s="1"/>
  <c r="AT61" i="16"/>
  <c r="AS61" i="16" a="1"/>
  <c r="AS61" i="16" s="1"/>
  <c r="AR61" i="16"/>
  <c r="AQ61" i="16" a="1"/>
  <c r="AQ61" i="16" s="1"/>
  <c r="AP61" i="16" a="1"/>
  <c r="AP61" i="16" s="1"/>
  <c r="AO61" i="16" a="1"/>
  <c r="AO61" i="16" s="1"/>
  <c r="AN61" i="16"/>
  <c r="AM61" i="16" a="1"/>
  <c r="AM61" i="16" s="1"/>
  <c r="AL61" i="16"/>
  <c r="AK61" i="16" a="1"/>
  <c r="AK61" i="16" s="1"/>
  <c r="AJ61" i="16"/>
  <c r="AI61" i="16"/>
  <c r="AH61" i="16" a="1"/>
  <c r="AH61" i="16" s="1"/>
  <c r="AG61" i="16" a="1"/>
  <c r="AG61" i="16" s="1"/>
  <c r="AF61" i="16" a="1"/>
  <c r="AF61" i="16" s="1"/>
  <c r="AE61" i="16" a="1"/>
  <c r="AE61" i="16" s="1"/>
  <c r="Y61" i="16"/>
  <c r="Z61" i="16" s="1"/>
  <c r="AA61" i="16" s="1"/>
  <c r="AB61" i="16" s="1"/>
  <c r="AC61" i="16" s="1"/>
  <c r="AD61" i="16" s="1"/>
  <c r="X61" i="16"/>
  <c r="W61" i="16"/>
  <c r="V61" i="16"/>
  <c r="U61" i="16"/>
  <c r="T61" i="16"/>
  <c r="S61" i="16"/>
  <c r="R61" i="16"/>
  <c r="O61" i="16"/>
  <c r="M61" i="16"/>
  <c r="K61" i="16"/>
  <c r="CK60" i="16"/>
  <c r="CJ60" i="16"/>
  <c r="CI60" i="16"/>
  <c r="CH60" i="16"/>
  <c r="CG60" i="16"/>
  <c r="CF60" i="16"/>
  <c r="CE60" i="16"/>
  <c r="CD60" i="16"/>
  <c r="CC60" i="16"/>
  <c r="CB60" i="16"/>
  <c r="CA60" i="16"/>
  <c r="BZ60" i="16"/>
  <c r="BY60" i="16"/>
  <c r="BX60" i="16"/>
  <c r="BW60" i="16"/>
  <c r="BV60" i="16"/>
  <c r="BU60" i="16"/>
  <c r="BT60" i="16"/>
  <c r="BS60" i="16"/>
  <c r="BR60" i="16" a="1"/>
  <c r="BR60" i="16" s="1"/>
  <c r="BQ60" i="16" a="1"/>
  <c r="BQ60" i="16" s="1"/>
  <c r="BP60" i="16"/>
  <c r="BO60" i="16" a="1"/>
  <c r="BO60" i="16" s="1"/>
  <c r="BN60" i="16"/>
  <c r="BM60" i="16" a="1"/>
  <c r="BM60" i="16" s="1"/>
  <c r="BL60" i="16"/>
  <c r="BK60" i="16" a="1"/>
  <c r="BK60" i="16" s="1"/>
  <c r="BJ60" i="16"/>
  <c r="BI60" i="16" a="1"/>
  <c r="BI60" i="16" s="1"/>
  <c r="BH60" i="16"/>
  <c r="BG60" i="16" a="1"/>
  <c r="BG60" i="16" s="1"/>
  <c r="BF60" i="16"/>
  <c r="BE60" i="16" a="1"/>
  <c r="BE60" i="16" s="1"/>
  <c r="BD60" i="16" a="1"/>
  <c r="BD60" i="16" s="1"/>
  <c r="BC60" i="16"/>
  <c r="BB60" i="16"/>
  <c r="BA60" i="16" a="1"/>
  <c r="BA60" i="16" s="1"/>
  <c r="AZ60" i="16" a="1"/>
  <c r="AZ60" i="16" s="1"/>
  <c r="AY60" i="16" a="1"/>
  <c r="AY60" i="16" s="1"/>
  <c r="AX60" i="16" a="1"/>
  <c r="AX60" i="16" s="1"/>
  <c r="AW60" i="16"/>
  <c r="AV60" i="16" a="1"/>
  <c r="AV60" i="16" s="1"/>
  <c r="AU60" i="16" a="1"/>
  <c r="AU60" i="16" s="1"/>
  <c r="AT60" i="16"/>
  <c r="AS60" i="16" a="1"/>
  <c r="AS60" i="16" s="1"/>
  <c r="AR60" i="16"/>
  <c r="AQ60" i="16" a="1"/>
  <c r="AQ60" i="16" s="1"/>
  <c r="AP60" i="16" a="1"/>
  <c r="AP60" i="16" s="1"/>
  <c r="AO60" i="16" a="1"/>
  <c r="AO60" i="16" s="1"/>
  <c r="AN60" i="16"/>
  <c r="AM60" i="16" a="1"/>
  <c r="AM60" i="16" s="1"/>
  <c r="AL60" i="16"/>
  <c r="AK60" i="16" a="1"/>
  <c r="AK60" i="16" s="1"/>
  <c r="AJ60" i="16"/>
  <c r="AI60" i="16"/>
  <c r="AH60" i="16" a="1"/>
  <c r="AH60" i="16" s="1"/>
  <c r="AG60" i="16" a="1"/>
  <c r="AG60" i="16" s="1"/>
  <c r="AF60" i="16" a="1"/>
  <c r="AF60" i="16" s="1"/>
  <c r="AE60" i="16" a="1"/>
  <c r="AE60" i="16" s="1"/>
  <c r="Y60" i="16"/>
  <c r="Z60" i="16" s="1"/>
  <c r="AA60" i="16" s="1"/>
  <c r="AB60" i="16" s="1"/>
  <c r="AC60" i="16" s="1"/>
  <c r="AD60" i="16" s="1"/>
  <c r="X60" i="16"/>
  <c r="W60" i="16"/>
  <c r="V60" i="16"/>
  <c r="U60" i="16"/>
  <c r="T60" i="16"/>
  <c r="S60" i="16"/>
  <c r="M60" i="16" s="1"/>
  <c r="R60" i="16"/>
  <c r="O60" i="16"/>
  <c r="K60" i="16"/>
  <c r="CK59" i="16"/>
  <c r="CJ59" i="16"/>
  <c r="CI59" i="16"/>
  <c r="CH59" i="16"/>
  <c r="CG59" i="16"/>
  <c r="CF59" i="16"/>
  <c r="CE59" i="16"/>
  <c r="CD59" i="16"/>
  <c r="CC59" i="16"/>
  <c r="CB59" i="16"/>
  <c r="CA59" i="16"/>
  <c r="BZ59" i="16"/>
  <c r="BY59" i="16"/>
  <c r="BX59" i="16"/>
  <c r="BW59" i="16"/>
  <c r="BV59" i="16"/>
  <c r="BU59" i="16"/>
  <c r="BT59" i="16"/>
  <c r="BS59" i="16"/>
  <c r="BR59" i="16" a="1"/>
  <c r="BR59" i="16" s="1"/>
  <c r="BQ59" i="16" a="1"/>
  <c r="BQ59" i="16" s="1"/>
  <c r="BP59" i="16"/>
  <c r="BO59" i="16" a="1"/>
  <c r="BO59" i="16" s="1"/>
  <c r="BN59" i="16"/>
  <c r="BM59" i="16" a="1"/>
  <c r="BM59" i="16" s="1"/>
  <c r="BL59" i="16"/>
  <c r="BK59" i="16" a="1"/>
  <c r="BK59" i="16" s="1"/>
  <c r="BJ59" i="16"/>
  <c r="BI59" i="16" a="1"/>
  <c r="BI59" i="16" s="1"/>
  <c r="BH59" i="16"/>
  <c r="BG59" i="16" a="1"/>
  <c r="BG59" i="16" s="1"/>
  <c r="BF59" i="16"/>
  <c r="BE59" i="16" a="1"/>
  <c r="BE59" i="16" s="1"/>
  <c r="BD59" i="16" a="1"/>
  <c r="BD59" i="16" s="1"/>
  <c r="BC59" i="16"/>
  <c r="BB59" i="16"/>
  <c r="BA59" i="16" a="1"/>
  <c r="BA59" i="16" s="1"/>
  <c r="AZ59" i="16" a="1"/>
  <c r="AZ59" i="16" s="1"/>
  <c r="AY59" i="16" a="1"/>
  <c r="AY59" i="16" s="1"/>
  <c r="AX59" i="16" a="1"/>
  <c r="AX59" i="16" s="1"/>
  <c r="AW59" i="16"/>
  <c r="AV59" i="16" a="1"/>
  <c r="AV59" i="16" s="1"/>
  <c r="AU59" i="16" a="1"/>
  <c r="AU59" i="16" s="1"/>
  <c r="AT59" i="16"/>
  <c r="AS59" i="16" a="1"/>
  <c r="AS59" i="16" s="1"/>
  <c r="AR59" i="16"/>
  <c r="AQ59" i="16" a="1"/>
  <c r="AQ59" i="16" s="1"/>
  <c r="AP59" i="16" a="1"/>
  <c r="AP59" i="16" s="1"/>
  <c r="AO59" i="16" a="1"/>
  <c r="AO59" i="16" s="1"/>
  <c r="AN59" i="16"/>
  <c r="AM59" i="16" a="1"/>
  <c r="AM59" i="16" s="1"/>
  <c r="AL59" i="16"/>
  <c r="AK59" i="16" a="1"/>
  <c r="AK59" i="16" s="1"/>
  <c r="AJ59" i="16"/>
  <c r="AI59" i="16"/>
  <c r="AH59" i="16" a="1"/>
  <c r="AH59" i="16" s="1"/>
  <c r="AG59" i="16" a="1"/>
  <c r="AG59" i="16" s="1"/>
  <c r="AF59" i="16" a="1"/>
  <c r="AF59" i="16" s="1"/>
  <c r="AE59" i="16" a="1"/>
  <c r="AE59" i="16" s="1"/>
  <c r="Y59" i="16"/>
  <c r="Z59" i="16" s="1"/>
  <c r="AA59" i="16" s="1"/>
  <c r="AB59" i="16" s="1"/>
  <c r="AC59" i="16" s="1"/>
  <c r="AD59" i="16" s="1"/>
  <c r="X59" i="16"/>
  <c r="W59" i="16"/>
  <c r="V59" i="16"/>
  <c r="U59" i="16"/>
  <c r="T59" i="16"/>
  <c r="S59" i="16"/>
  <c r="M59" i="16" s="1"/>
  <c r="R59" i="16"/>
  <c r="O59" i="16"/>
  <c r="K59" i="16"/>
  <c r="J59" i="16"/>
  <c r="J60" i="16" s="1"/>
  <c r="P58" i="16"/>
  <c r="O58" i="16" s="1"/>
  <c r="K58" i="16"/>
  <c r="I58" i="16"/>
  <c r="C58" i="16"/>
  <c r="P57" i="16"/>
  <c r="AZ57" i="16" s="1" a="1"/>
  <c r="AZ57" i="16" s="1"/>
  <c r="K57" i="16"/>
  <c r="I57" i="16"/>
  <c r="P56" i="16"/>
  <c r="CI56" i="16" s="1"/>
  <c r="K56" i="16"/>
  <c r="I56" i="16"/>
  <c r="P55" i="16"/>
  <c r="BT55" i="16" s="1"/>
  <c r="K55" i="16"/>
  <c r="I55" i="16"/>
  <c r="P54" i="16"/>
  <c r="BO54" i="16" s="1" a="1"/>
  <c r="BO54" i="16" s="1"/>
  <c r="K54" i="16"/>
  <c r="I54" i="16"/>
  <c r="P53" i="16"/>
  <c r="AX53" i="16" s="1" a="1"/>
  <c r="AX53" i="16" s="1"/>
  <c r="K53" i="16"/>
  <c r="I53" i="16"/>
  <c r="P52" i="16"/>
  <c r="AI52" i="16" s="1"/>
  <c r="K52" i="16"/>
  <c r="I52" i="16"/>
  <c r="P51" i="16"/>
  <c r="AV51" i="16" s="1" a="1"/>
  <c r="AV51" i="16" s="1"/>
  <c r="K51" i="16"/>
  <c r="I51" i="16"/>
  <c r="P50" i="16"/>
  <c r="CD50" i="16" s="1"/>
  <c r="K50" i="16"/>
  <c r="I50" i="16"/>
  <c r="P49" i="16"/>
  <c r="BG49" i="16" s="1" a="1"/>
  <c r="BG49" i="16" s="1"/>
  <c r="K49" i="16"/>
  <c r="I49" i="16"/>
  <c r="P48" i="16"/>
  <c r="BF48" i="16" s="1"/>
  <c r="K48" i="16"/>
  <c r="I48" i="16"/>
  <c r="P47" i="16"/>
  <c r="BE47" i="16" s="1" a="1"/>
  <c r="BE47" i="16" s="1"/>
  <c r="K47" i="16"/>
  <c r="I47" i="16"/>
  <c r="P46" i="16"/>
  <c r="BZ46" i="16" s="1"/>
  <c r="K46" i="16"/>
  <c r="I46" i="16"/>
  <c r="P45" i="16"/>
  <c r="AR45" i="16" s="1"/>
  <c r="K45" i="16"/>
  <c r="I45" i="16"/>
  <c r="P44" i="16"/>
  <c r="CB44" i="16" s="1"/>
  <c r="K44" i="16"/>
  <c r="I44" i="16"/>
  <c r="C44" i="16"/>
  <c r="P43" i="16"/>
  <c r="K43" i="16"/>
  <c r="I43" i="16"/>
  <c r="P42" i="16"/>
  <c r="O42" i="16" s="1"/>
  <c r="K42" i="16"/>
  <c r="I42" i="16"/>
  <c r="P41" i="16"/>
  <c r="BV41" i="16" s="1"/>
  <c r="K41" i="16"/>
  <c r="I41" i="16"/>
  <c r="P40" i="16"/>
  <c r="O40" i="16" s="1"/>
  <c r="K40" i="16"/>
  <c r="I40" i="16"/>
  <c r="P39" i="16"/>
  <c r="CK39" i="16" s="1"/>
  <c r="K39" i="16"/>
  <c r="I39" i="16"/>
  <c r="P38" i="16"/>
  <c r="O38" i="16" s="1"/>
  <c r="K38" i="16"/>
  <c r="I38" i="16"/>
  <c r="P37" i="16"/>
  <c r="K37" i="16"/>
  <c r="I37" i="16"/>
  <c r="P36" i="16"/>
  <c r="Y36" i="16" s="1"/>
  <c r="Z36" i="16" s="1"/>
  <c r="AA36" i="16" s="1"/>
  <c r="AB36" i="16" s="1"/>
  <c r="AC36" i="16" s="1"/>
  <c r="AD36" i="16" s="1"/>
  <c r="BM36" i="16" s="1" a="1"/>
  <c r="BM36" i="16" s="1"/>
  <c r="I36" i="16"/>
  <c r="P35" i="16"/>
  <c r="O35" i="16" s="1"/>
  <c r="I35" i="16"/>
  <c r="P34" i="16"/>
  <c r="I34" i="16"/>
  <c r="P33" i="16"/>
  <c r="O33" i="16" s="1"/>
  <c r="I33" i="16"/>
  <c r="P32" i="16"/>
  <c r="Y32" i="16" s="1"/>
  <c r="Z32" i="16" s="1"/>
  <c r="AA32" i="16" s="1"/>
  <c r="AB32" i="16" s="1"/>
  <c r="AC32" i="16" s="1"/>
  <c r="AD32" i="16" s="1"/>
  <c r="I32" i="16"/>
  <c r="P31" i="16"/>
  <c r="O31" i="16" s="1"/>
  <c r="I31" i="16"/>
  <c r="P30" i="16"/>
  <c r="Y30" i="16" s="1"/>
  <c r="Z30" i="16" s="1"/>
  <c r="AA30" i="16" s="1"/>
  <c r="AB30" i="16" s="1"/>
  <c r="AC30" i="16" s="1"/>
  <c r="AD30" i="16" s="1"/>
  <c r="I30" i="16"/>
  <c r="C30" i="16"/>
  <c r="P29" i="16"/>
  <c r="O29" i="16" s="1"/>
  <c r="I29" i="16"/>
  <c r="P28" i="16"/>
  <c r="Y28" i="16" s="1"/>
  <c r="Z28" i="16" s="1"/>
  <c r="AA28" i="16" s="1"/>
  <c r="AB28" i="16" s="1"/>
  <c r="AC28" i="16" s="1"/>
  <c r="AD28" i="16" s="1"/>
  <c r="I28" i="16"/>
  <c r="P27" i="16"/>
  <c r="Y27" i="16" s="1"/>
  <c r="Z27" i="16" s="1"/>
  <c r="AA27" i="16" s="1"/>
  <c r="AB27" i="16" s="1"/>
  <c r="AC27" i="16" s="1"/>
  <c r="AD27" i="16" s="1"/>
  <c r="I27" i="16"/>
  <c r="P26" i="16"/>
  <c r="Y26" i="16" s="1"/>
  <c r="Z26" i="16" s="1"/>
  <c r="AA26" i="16" s="1"/>
  <c r="AB26" i="16" s="1"/>
  <c r="AC26" i="16" s="1"/>
  <c r="AD26" i="16" s="1"/>
  <c r="I26" i="16"/>
  <c r="P25" i="16"/>
  <c r="O25" i="16" s="1"/>
  <c r="I25" i="16"/>
  <c r="P24" i="16"/>
  <c r="O24" i="16" s="1"/>
  <c r="I24" i="16"/>
  <c r="P23" i="16"/>
  <c r="O23" i="16" s="1"/>
  <c r="I23" i="16"/>
  <c r="P22" i="16"/>
  <c r="O22" i="16" s="1"/>
  <c r="I22" i="16"/>
  <c r="P21" i="16"/>
  <c r="O21" i="16" s="1"/>
  <c r="I21" i="16"/>
  <c r="P20" i="16"/>
  <c r="I20" i="16"/>
  <c r="P19" i="16"/>
  <c r="O19" i="16" s="1"/>
  <c r="I19" i="16"/>
  <c r="P18" i="16"/>
  <c r="I18" i="16"/>
  <c r="P17" i="16"/>
  <c r="O17" i="16" s="1"/>
  <c r="I17" i="16"/>
  <c r="P16" i="16"/>
  <c r="O16" i="16" s="1"/>
  <c r="I16" i="16"/>
  <c r="C16" i="16"/>
  <c r="P15" i="16"/>
  <c r="O15" i="16" s="1"/>
  <c r="I15" i="16"/>
  <c r="P14" i="16"/>
  <c r="O14" i="16" s="1"/>
  <c r="I14" i="16"/>
  <c r="M12" i="16"/>
  <c r="L12" i="16"/>
  <c r="J12" i="16"/>
  <c r="P12" i="16" s="1"/>
  <c r="S11" i="16"/>
  <c r="R11" i="16"/>
  <c r="P11" i="16"/>
  <c r="J11" i="16"/>
  <c r="O8" i="16"/>
  <c r="J10" i="16" s="1"/>
  <c r="J8" i="16"/>
  <c r="O7" i="16"/>
  <c r="J9" i="16" s="1"/>
  <c r="L6" i="16"/>
  <c r="L5" i="16"/>
  <c r="L7" i="16" s="1"/>
  <c r="K5" i="16"/>
  <c r="J5" i="16"/>
  <c r="J6" i="16" s="1"/>
  <c r="I5" i="16"/>
  <c r="H5" i="16"/>
  <c r="G5" i="16"/>
  <c r="F5" i="16"/>
  <c r="E5" i="16"/>
  <c r="D5" i="16"/>
  <c r="C5" i="16"/>
  <c r="L4" i="16"/>
  <c r="K4" i="16"/>
  <c r="J4" i="16"/>
  <c r="I4" i="16"/>
  <c r="H4" i="16"/>
  <c r="G4" i="16"/>
  <c r="F4" i="16"/>
  <c r="E4" i="16"/>
  <c r="D4" i="16"/>
  <c r="C4" i="16"/>
  <c r="A1" i="16"/>
  <c r="K61" i="13"/>
  <c r="X59" i="13"/>
  <c r="W59" i="13"/>
  <c r="O56" i="13"/>
  <c r="N56" i="13" a="1"/>
  <c r="N56" i="13" s="1"/>
  <c r="L56" i="13"/>
  <c r="O55" i="13"/>
  <c r="N55" i="13" a="1"/>
  <c r="N55" i="13" s="1"/>
  <c r="L55" i="13"/>
  <c r="N54" i="13" a="1"/>
  <c r="N54" i="13" s="1"/>
  <c r="L54" i="13"/>
  <c r="N53" i="13" a="1"/>
  <c r="N53" i="13" s="1"/>
  <c r="L53" i="13"/>
  <c r="N52" i="13" a="1"/>
  <c r="N52" i="13" s="1"/>
  <c r="L52" i="13"/>
  <c r="N51" i="13" a="1"/>
  <c r="N51" i="13" s="1"/>
  <c r="L51" i="13"/>
  <c r="N50" i="13" a="1"/>
  <c r="N50" i="13" s="1"/>
  <c r="L50" i="13"/>
  <c r="N49" i="13" a="1"/>
  <c r="N49" i="13" s="1"/>
  <c r="L49" i="13"/>
  <c r="N48" i="13" a="1"/>
  <c r="N48" i="13" s="1"/>
  <c r="L48" i="13"/>
  <c r="N47" i="13" a="1"/>
  <c r="N47" i="13" s="1"/>
  <c r="L47" i="13"/>
  <c r="N46" i="13" a="1"/>
  <c r="N46" i="13" s="1"/>
  <c r="L46" i="13"/>
  <c r="N45" i="13" a="1"/>
  <c r="N45" i="13" s="1"/>
  <c r="L45" i="13"/>
  <c r="N44" i="13" a="1"/>
  <c r="N44" i="13" s="1"/>
  <c r="L44" i="13"/>
  <c r="N43" i="13" a="1"/>
  <c r="N43" i="13" s="1"/>
  <c r="L43" i="13"/>
  <c r="N42" i="13" a="1"/>
  <c r="N42" i="13" s="1"/>
  <c r="L42" i="13"/>
  <c r="Y41" i="13"/>
  <c r="N41" i="13" a="1"/>
  <c r="N41" i="13" s="1"/>
  <c r="L41" i="13"/>
  <c r="N40" i="13" a="1"/>
  <c r="N40" i="13" s="1"/>
  <c r="L40" i="13"/>
  <c r="N39" i="13" a="1"/>
  <c r="N39" i="13" s="1"/>
  <c r="L39" i="13"/>
  <c r="N38" i="13" a="1"/>
  <c r="N38" i="13" s="1"/>
  <c r="L38" i="13"/>
  <c r="O37" i="13"/>
  <c r="N37" i="13" a="1"/>
  <c r="N37" i="13" s="1"/>
  <c r="L37" i="13"/>
  <c r="Y34" i="13"/>
  <c r="X34" i="13"/>
  <c r="W34" i="13"/>
  <c r="V34" i="13"/>
  <c r="U34" i="13"/>
  <c r="T34" i="13"/>
  <c r="S34" i="13"/>
  <c r="Q34" i="13"/>
  <c r="P34" i="13"/>
  <c r="O34" i="13"/>
  <c r="N34" i="13"/>
  <c r="M34" i="13"/>
  <c r="L34" i="13"/>
  <c r="K34" i="13"/>
  <c r="J34" i="13"/>
  <c r="I34" i="13"/>
  <c r="H34" i="13"/>
  <c r="G34" i="13"/>
  <c r="F34" i="13"/>
  <c r="Y33" i="13"/>
  <c r="X33" i="13"/>
  <c r="W33" i="13"/>
  <c r="V33" i="13"/>
  <c r="U33" i="13"/>
  <c r="T33" i="13"/>
  <c r="S33" i="13"/>
  <c r="Q33" i="13"/>
  <c r="P33" i="13"/>
  <c r="O33" i="13"/>
  <c r="N33" i="13"/>
  <c r="M33" i="13"/>
  <c r="L33" i="13"/>
  <c r="K33" i="13"/>
  <c r="J33" i="13"/>
  <c r="I33" i="13"/>
  <c r="H33" i="13"/>
  <c r="G33" i="13"/>
  <c r="F33" i="13"/>
  <c r="W28" i="13"/>
  <c r="Y27" i="13"/>
  <c r="W27" i="13"/>
  <c r="U27" i="13" a="1"/>
  <c r="U27" i="13" s="1"/>
  <c r="P27" i="13"/>
  <c r="L27" i="13"/>
  <c r="Y26" i="13"/>
  <c r="W26" i="13"/>
  <c r="U26" i="13" a="1"/>
  <c r="U26" i="13" s="1"/>
  <c r="P26" i="13"/>
  <c r="L26" i="13"/>
  <c r="Y25" i="13"/>
  <c r="W25" i="13"/>
  <c r="U25" i="13" a="1"/>
  <c r="U25" i="13" s="1"/>
  <c r="P25" i="13"/>
  <c r="L25" i="13"/>
  <c r="E25" i="13"/>
  <c r="Y24" i="13"/>
  <c r="W24" i="13"/>
  <c r="U24" i="13" a="1"/>
  <c r="U24" i="13" s="1"/>
  <c r="P24" i="13"/>
  <c r="L24" i="13"/>
  <c r="E24" i="13"/>
  <c r="W23" i="13"/>
  <c r="U23" i="13" a="1"/>
  <c r="U23" i="13" s="1"/>
  <c r="P23" i="13"/>
  <c r="L23" i="13"/>
  <c r="E23" i="13"/>
  <c r="W22" i="13"/>
  <c r="U22" i="13" a="1"/>
  <c r="U22" i="13" s="1"/>
  <c r="P22" i="13"/>
  <c r="L22" i="13"/>
  <c r="E22" i="13"/>
  <c r="W21" i="13"/>
  <c r="U21" i="13" a="1"/>
  <c r="U21" i="13" s="1"/>
  <c r="P21" i="13"/>
  <c r="L21" i="13"/>
  <c r="E21" i="13"/>
  <c r="W20" i="13"/>
  <c r="U20" i="13" a="1"/>
  <c r="U20" i="13" s="1"/>
  <c r="P20" i="13"/>
  <c r="L20" i="13"/>
  <c r="E20" i="13"/>
  <c r="W19" i="13"/>
  <c r="U19" i="13" a="1"/>
  <c r="U19" i="13" s="1"/>
  <c r="P19" i="13"/>
  <c r="L19" i="13"/>
  <c r="E19" i="13"/>
  <c r="W18" i="13"/>
  <c r="U18" i="13" a="1"/>
  <c r="U18" i="13" s="1"/>
  <c r="P18" i="13"/>
  <c r="L18" i="13"/>
  <c r="E18" i="13"/>
  <c r="W17" i="13"/>
  <c r="U17" i="13" a="1"/>
  <c r="U17" i="13" s="1"/>
  <c r="P17" i="13"/>
  <c r="L17" i="13"/>
  <c r="Y16" i="13"/>
  <c r="W16" i="13"/>
  <c r="U16" i="13" a="1"/>
  <c r="U16" i="13" s="1"/>
  <c r="P16" i="13"/>
  <c r="L16" i="13"/>
  <c r="Y12" i="13"/>
  <c r="P12" i="13"/>
  <c r="I12" i="13" s="1"/>
  <c r="I57" i="13" s="1"/>
  <c r="J12" i="13"/>
  <c r="F12" i="13" s="1"/>
  <c r="F23" i="13" s="1"/>
  <c r="H12" i="13"/>
  <c r="H41" i="13" s="1"/>
  <c r="G12" i="13"/>
  <c r="G53" i="13" s="1"/>
  <c r="O11" i="13"/>
  <c r="V17" i="13" s="1"/>
  <c r="Y9" i="13"/>
  <c r="Y6" i="13"/>
  <c r="R5" i="13"/>
  <c r="Q5" i="13"/>
  <c r="Y1" i="13"/>
  <c r="X1" i="13"/>
  <c r="W1" i="13"/>
  <c r="V1" i="13"/>
  <c r="U1" i="13"/>
  <c r="T1" i="13"/>
  <c r="S1" i="13"/>
  <c r="R1" i="13"/>
  <c r="Q1" i="13"/>
  <c r="P1" i="13"/>
  <c r="O1" i="13"/>
  <c r="N1" i="13"/>
  <c r="M1" i="13"/>
  <c r="L1" i="13"/>
  <c r="K1" i="13"/>
  <c r="J1" i="13"/>
  <c r="I1" i="13"/>
  <c r="H1" i="13"/>
  <c r="G1" i="13"/>
  <c r="F1" i="13"/>
  <c r="E1" i="13"/>
  <c r="AA17" i="13"/>
  <c r="AL643" i="13"/>
  <c r="AL642" i="13"/>
  <c r="AL641" i="13"/>
  <c r="AL640" i="13"/>
  <c r="AL639" i="13"/>
  <c r="AL638" i="13"/>
  <c r="AL637" i="13"/>
  <c r="AL636" i="13"/>
  <c r="AL635" i="13"/>
  <c r="AL634" i="13"/>
  <c r="AL633" i="13"/>
  <c r="AL632" i="13"/>
  <c r="AD632" i="13"/>
  <c r="AL631" i="13"/>
  <c r="AL630" i="13"/>
  <c r="AL629" i="13"/>
  <c r="AL628" i="13"/>
  <c r="AL627" i="13"/>
  <c r="AL626" i="13"/>
  <c r="AL625" i="13"/>
  <c r="AL624" i="13"/>
  <c r="AL623" i="13"/>
  <c r="AL622" i="13"/>
  <c r="AL621" i="13"/>
  <c r="AL620" i="13"/>
  <c r="AL619" i="13"/>
  <c r="AL618" i="13"/>
  <c r="AD618" i="13"/>
  <c r="AL617" i="13"/>
  <c r="AL616" i="13"/>
  <c r="AL615" i="13"/>
  <c r="AL614" i="13"/>
  <c r="AL613" i="13"/>
  <c r="AL612" i="13"/>
  <c r="AL611" i="13"/>
  <c r="AL610" i="13"/>
  <c r="AL609" i="13"/>
  <c r="AL608" i="13"/>
  <c r="AL607" i="13"/>
  <c r="AL606" i="13"/>
  <c r="AL605" i="13"/>
  <c r="AL604" i="13"/>
  <c r="AD604" i="13"/>
  <c r="AL603" i="13"/>
  <c r="AL602" i="13"/>
  <c r="AL601" i="13"/>
  <c r="AL600" i="13"/>
  <c r="AL599" i="13"/>
  <c r="AL598" i="13"/>
  <c r="AL597" i="13"/>
  <c r="AL596" i="13"/>
  <c r="AL595" i="13"/>
  <c r="AL594" i="13"/>
  <c r="AL593" i="13"/>
  <c r="AL592" i="13"/>
  <c r="AL591" i="13"/>
  <c r="AL590" i="13"/>
  <c r="AD590" i="13"/>
  <c r="AL589" i="13"/>
  <c r="AL588" i="13"/>
  <c r="AL587" i="13"/>
  <c r="AL586" i="13"/>
  <c r="AL585" i="13"/>
  <c r="AL584" i="13"/>
  <c r="AL583" i="13"/>
  <c r="AL582" i="13"/>
  <c r="AL581" i="13"/>
  <c r="AL580" i="13"/>
  <c r="AL579" i="13"/>
  <c r="AL578" i="13"/>
  <c r="AL577" i="13"/>
  <c r="AL576" i="13"/>
  <c r="AD576" i="13"/>
  <c r="AL575" i="13"/>
  <c r="AL574" i="13"/>
  <c r="AL573" i="13"/>
  <c r="AL572" i="13"/>
  <c r="AL571" i="13"/>
  <c r="AL570" i="13"/>
  <c r="AL569" i="13"/>
  <c r="AL568" i="13"/>
  <c r="AL567" i="13"/>
  <c r="AL566" i="13"/>
  <c r="AL565" i="13"/>
  <c r="AL564" i="13"/>
  <c r="AL563" i="13"/>
  <c r="AL562" i="13"/>
  <c r="AD562" i="13"/>
  <c r="AL561" i="13"/>
  <c r="AL560" i="13"/>
  <c r="AL559" i="13"/>
  <c r="AL558" i="13"/>
  <c r="AL557" i="13"/>
  <c r="AL556" i="13"/>
  <c r="AL555" i="13"/>
  <c r="AL554" i="13"/>
  <c r="AL553" i="13"/>
  <c r="AL552" i="13"/>
  <c r="AL551" i="13"/>
  <c r="AL550" i="13"/>
  <c r="AL549" i="13"/>
  <c r="AL548" i="13"/>
  <c r="AD548" i="13"/>
  <c r="AL547" i="13"/>
  <c r="AL546" i="13"/>
  <c r="AL545" i="13"/>
  <c r="AL544" i="13"/>
  <c r="AL543" i="13"/>
  <c r="AL542" i="13"/>
  <c r="AL541" i="13"/>
  <c r="AL540" i="13"/>
  <c r="AL539" i="13"/>
  <c r="AL538" i="13"/>
  <c r="AL537" i="13"/>
  <c r="AL536" i="13"/>
  <c r="AL535" i="13"/>
  <c r="AL534" i="13"/>
  <c r="AD534" i="13"/>
  <c r="AL533" i="13"/>
  <c r="AL532" i="13"/>
  <c r="AL531" i="13"/>
  <c r="AL530" i="13"/>
  <c r="AL529" i="13"/>
  <c r="AL528" i="13"/>
  <c r="AL527" i="13"/>
  <c r="AL526" i="13"/>
  <c r="AL525" i="13"/>
  <c r="AL524" i="13"/>
  <c r="AL523" i="13"/>
  <c r="AL522" i="13"/>
  <c r="AL521" i="13"/>
  <c r="AL520" i="13"/>
  <c r="AD520" i="13"/>
  <c r="AL519" i="13"/>
  <c r="AL518" i="13"/>
  <c r="AL517" i="13"/>
  <c r="AL516" i="13"/>
  <c r="AL515" i="13"/>
  <c r="AL514" i="13"/>
  <c r="AL513" i="13"/>
  <c r="AL512" i="13"/>
  <c r="AL511" i="13"/>
  <c r="AL510" i="13"/>
  <c r="AL509" i="13"/>
  <c r="AL508" i="13"/>
  <c r="AL507" i="13"/>
  <c r="AL506" i="13"/>
  <c r="AD506" i="13"/>
  <c r="AL505" i="13"/>
  <c r="AL504" i="13"/>
  <c r="AL503" i="13"/>
  <c r="AL502" i="13"/>
  <c r="AL501" i="13"/>
  <c r="AL500" i="13"/>
  <c r="AL499" i="13"/>
  <c r="AL498" i="13"/>
  <c r="AL497" i="13"/>
  <c r="AL496" i="13"/>
  <c r="AL495" i="13"/>
  <c r="AL494" i="13"/>
  <c r="AL493" i="13"/>
  <c r="AL492" i="13"/>
  <c r="AD492" i="13"/>
  <c r="AL491" i="13"/>
  <c r="AL490" i="13"/>
  <c r="AL489" i="13"/>
  <c r="AL488" i="13"/>
  <c r="AL487" i="13"/>
  <c r="AL486" i="13"/>
  <c r="AL485" i="13"/>
  <c r="AL484" i="13"/>
  <c r="AL483" i="13"/>
  <c r="AL482" i="13"/>
  <c r="AL481" i="13"/>
  <c r="AL480" i="13"/>
  <c r="AL479" i="13"/>
  <c r="AL478" i="13"/>
  <c r="AD478" i="13"/>
  <c r="AL477" i="13"/>
  <c r="AL476" i="13"/>
  <c r="AL475" i="13"/>
  <c r="AL474" i="13"/>
  <c r="AL473" i="13"/>
  <c r="AL472" i="13"/>
  <c r="AL471" i="13"/>
  <c r="AL470" i="13"/>
  <c r="AL469" i="13"/>
  <c r="AL468" i="13"/>
  <c r="AL467" i="13"/>
  <c r="AL466" i="13"/>
  <c r="AL465" i="13"/>
  <c r="AL464" i="13"/>
  <c r="AD464" i="13"/>
  <c r="AL463" i="13"/>
  <c r="AL462" i="13"/>
  <c r="AL461" i="13"/>
  <c r="AL460" i="13"/>
  <c r="AL459" i="13"/>
  <c r="AL458" i="13"/>
  <c r="AL457" i="13"/>
  <c r="AL456" i="13"/>
  <c r="AL455" i="13"/>
  <c r="AL454" i="13"/>
  <c r="AL453" i="13"/>
  <c r="AL452" i="13"/>
  <c r="AL451" i="13"/>
  <c r="AL450" i="13"/>
  <c r="AD450" i="13"/>
  <c r="AL449" i="13"/>
  <c r="AL448" i="13"/>
  <c r="AL447" i="13"/>
  <c r="AL446" i="13"/>
  <c r="AL445" i="13"/>
  <c r="AL444" i="13"/>
  <c r="AL443" i="13"/>
  <c r="AL442" i="13"/>
  <c r="AL441" i="13"/>
  <c r="AL440" i="13"/>
  <c r="AL439" i="13"/>
  <c r="AL438" i="13"/>
  <c r="AL437" i="13"/>
  <c r="AL436" i="13"/>
  <c r="AD436" i="13"/>
  <c r="AL435" i="13"/>
  <c r="AL434" i="13"/>
  <c r="AL433" i="13"/>
  <c r="AL432" i="13"/>
  <c r="AL431" i="13"/>
  <c r="AL430" i="13"/>
  <c r="AL429" i="13"/>
  <c r="AL428" i="13"/>
  <c r="AL427" i="13"/>
  <c r="AL426" i="13"/>
  <c r="AL425" i="13"/>
  <c r="AL424" i="13"/>
  <c r="AL423" i="13"/>
  <c r="AL422" i="13"/>
  <c r="AD422" i="13"/>
  <c r="AL421" i="13"/>
  <c r="AL420" i="13"/>
  <c r="AL419" i="13"/>
  <c r="AL418" i="13"/>
  <c r="AL417" i="13"/>
  <c r="AL416" i="13"/>
  <c r="AL415" i="13"/>
  <c r="AL414" i="13"/>
  <c r="AL413" i="13"/>
  <c r="AL412" i="13"/>
  <c r="AL411" i="13"/>
  <c r="AL410" i="13"/>
  <c r="AL409" i="13"/>
  <c r="AL408" i="13"/>
  <c r="AD408" i="13"/>
  <c r="AL407" i="13"/>
  <c r="AL406" i="13"/>
  <c r="AL405" i="13"/>
  <c r="AL404" i="13"/>
  <c r="AL403" i="13"/>
  <c r="AL402" i="13"/>
  <c r="AL401" i="13"/>
  <c r="AL400" i="13"/>
  <c r="AL399" i="13"/>
  <c r="AL398" i="13"/>
  <c r="AL397" i="13"/>
  <c r="AL396" i="13"/>
  <c r="AL395" i="13"/>
  <c r="AL394" i="13"/>
  <c r="AD394" i="13"/>
  <c r="AL393" i="13"/>
  <c r="AL392" i="13"/>
  <c r="AL391" i="13"/>
  <c r="AL390" i="13"/>
  <c r="AL389" i="13"/>
  <c r="AL388" i="13"/>
  <c r="AL387" i="13"/>
  <c r="AL386" i="13"/>
  <c r="AL385" i="13"/>
  <c r="AL384" i="13"/>
  <c r="AL383" i="13"/>
  <c r="AL382" i="13"/>
  <c r="AL381" i="13"/>
  <c r="AL380" i="13"/>
  <c r="AD380" i="13"/>
  <c r="AL379" i="13"/>
  <c r="AL378" i="13"/>
  <c r="AL377" i="13"/>
  <c r="AL376" i="13"/>
  <c r="AL375" i="13"/>
  <c r="AL374" i="13"/>
  <c r="AL373" i="13"/>
  <c r="AL372" i="13"/>
  <c r="AL371" i="13"/>
  <c r="AL370" i="13"/>
  <c r="AL369" i="13"/>
  <c r="AL368" i="13"/>
  <c r="AL367" i="13"/>
  <c r="AL366" i="13"/>
  <c r="AD366" i="13"/>
  <c r="AL365" i="13"/>
  <c r="AL364" i="13"/>
  <c r="AL363" i="13"/>
  <c r="AL362" i="13"/>
  <c r="AL361" i="13"/>
  <c r="AL360" i="13"/>
  <c r="AL359" i="13"/>
  <c r="AL358" i="13"/>
  <c r="AL357" i="13"/>
  <c r="AL356" i="13"/>
  <c r="AL355" i="13"/>
  <c r="AL354" i="13"/>
  <c r="AL353" i="13"/>
  <c r="AL352" i="13"/>
  <c r="AD352" i="13"/>
  <c r="AL351" i="13"/>
  <c r="AL350" i="13"/>
  <c r="AL349" i="13"/>
  <c r="AL348" i="13"/>
  <c r="AL347" i="13"/>
  <c r="AL346" i="13"/>
  <c r="AL345" i="13"/>
  <c r="AL344" i="13"/>
  <c r="AL343" i="13"/>
  <c r="AL342" i="13"/>
  <c r="AL341" i="13"/>
  <c r="AL340" i="13"/>
  <c r="AL339" i="13"/>
  <c r="AL338" i="13"/>
  <c r="AD338" i="13"/>
  <c r="AL337" i="13"/>
  <c r="AL336" i="13"/>
  <c r="AL335" i="13"/>
  <c r="AL334" i="13"/>
  <c r="AL333" i="13"/>
  <c r="AL332" i="13"/>
  <c r="AL331" i="13"/>
  <c r="AL330" i="13"/>
  <c r="AL329" i="13"/>
  <c r="AL328" i="13"/>
  <c r="AL327" i="13"/>
  <c r="AL326" i="13"/>
  <c r="AL325" i="13"/>
  <c r="AL324" i="13"/>
  <c r="AD324" i="13"/>
  <c r="AL323" i="13"/>
  <c r="AL322" i="13"/>
  <c r="AL321" i="13"/>
  <c r="AL320" i="13"/>
  <c r="AL319" i="13"/>
  <c r="AL318" i="13"/>
  <c r="AL317" i="13"/>
  <c r="AL316" i="13"/>
  <c r="AL315" i="13"/>
  <c r="AL314" i="13"/>
  <c r="AL313" i="13"/>
  <c r="AL312" i="13"/>
  <c r="AL311" i="13"/>
  <c r="AL310" i="13"/>
  <c r="AD310" i="13"/>
  <c r="AL309" i="13"/>
  <c r="AL308" i="13"/>
  <c r="AL307" i="13"/>
  <c r="AL306" i="13"/>
  <c r="AL305" i="13"/>
  <c r="AL304" i="13"/>
  <c r="AL303" i="13"/>
  <c r="AL302" i="13"/>
  <c r="AL301" i="13"/>
  <c r="AL300" i="13"/>
  <c r="AL299" i="13"/>
  <c r="AL298" i="13"/>
  <c r="AL297" i="13"/>
  <c r="AL296" i="13"/>
  <c r="AD296" i="13"/>
  <c r="AL295" i="13"/>
  <c r="AL294" i="13"/>
  <c r="AL293" i="13"/>
  <c r="AL292" i="13"/>
  <c r="AL291" i="13"/>
  <c r="AL290" i="13"/>
  <c r="AL289" i="13"/>
  <c r="AL288" i="13"/>
  <c r="AL287" i="13"/>
  <c r="AL286" i="13"/>
  <c r="AL285" i="13"/>
  <c r="AL284" i="13"/>
  <c r="AL283" i="13"/>
  <c r="AL282" i="13"/>
  <c r="AD282" i="13"/>
  <c r="AL281" i="13"/>
  <c r="AL280" i="13"/>
  <c r="AL279" i="13"/>
  <c r="AL278" i="13"/>
  <c r="AL277" i="13"/>
  <c r="AL276" i="13"/>
  <c r="AL275" i="13"/>
  <c r="AL274" i="13"/>
  <c r="AL273" i="13"/>
  <c r="AL272" i="13"/>
  <c r="AL271" i="13"/>
  <c r="AL270" i="13"/>
  <c r="AL269" i="13"/>
  <c r="AL268" i="13"/>
  <c r="AD268" i="13"/>
  <c r="AL267" i="13"/>
  <c r="AL266" i="13"/>
  <c r="AL265" i="13"/>
  <c r="AL264" i="13"/>
  <c r="AL263" i="13"/>
  <c r="AL262" i="13"/>
  <c r="AL261" i="13"/>
  <c r="AL260" i="13"/>
  <c r="AL259" i="13"/>
  <c r="AL258" i="13"/>
  <c r="AL257" i="13"/>
  <c r="AL256" i="13"/>
  <c r="AL255" i="13"/>
  <c r="AL254" i="13"/>
  <c r="AD254" i="13"/>
  <c r="AL253" i="13"/>
  <c r="AL252" i="13"/>
  <c r="AL251" i="13"/>
  <c r="AL250" i="13"/>
  <c r="AL249" i="13"/>
  <c r="AL248" i="13"/>
  <c r="AL247" i="13"/>
  <c r="AL246" i="13"/>
  <c r="AL245" i="13"/>
  <c r="AL244" i="13"/>
  <c r="AL243" i="13"/>
  <c r="AL242" i="13"/>
  <c r="AL241" i="13"/>
  <c r="AL240" i="13"/>
  <c r="AD240" i="13"/>
  <c r="AL239" i="13"/>
  <c r="AL238" i="13"/>
  <c r="AL237" i="13"/>
  <c r="AL236" i="13"/>
  <c r="AL235" i="13"/>
  <c r="AL234" i="13"/>
  <c r="AL233" i="13"/>
  <c r="AL232" i="13"/>
  <c r="AL231" i="13"/>
  <c r="AL230" i="13"/>
  <c r="AL229" i="13"/>
  <c r="AL228" i="13"/>
  <c r="AL227" i="13"/>
  <c r="AL226" i="13"/>
  <c r="AD226" i="13"/>
  <c r="AL225" i="13"/>
  <c r="AL224" i="13"/>
  <c r="AL223" i="13"/>
  <c r="AL222" i="13"/>
  <c r="AL221" i="13"/>
  <c r="AL220" i="13"/>
  <c r="AL219" i="13"/>
  <c r="AL218" i="13"/>
  <c r="AL217" i="13"/>
  <c r="AL216" i="13"/>
  <c r="AL215" i="13"/>
  <c r="AL214" i="13"/>
  <c r="AL213" i="13"/>
  <c r="AL212" i="13"/>
  <c r="AD212" i="13"/>
  <c r="AL211" i="13"/>
  <c r="AL210" i="13"/>
  <c r="AL209" i="13"/>
  <c r="AL208" i="13"/>
  <c r="AL207" i="13"/>
  <c r="AL206" i="13"/>
  <c r="DL205" i="13"/>
  <c r="DK205" i="13"/>
  <c r="DJ205" i="13"/>
  <c r="DI205" i="13"/>
  <c r="DH205" i="13"/>
  <c r="DG205" i="13"/>
  <c r="DF205" i="13"/>
  <c r="DE205" i="13"/>
  <c r="DD205" i="13"/>
  <c r="DC205" i="13"/>
  <c r="DB205" i="13"/>
  <c r="DA205" i="13"/>
  <c r="CZ205" i="13"/>
  <c r="CY205" i="13"/>
  <c r="CX205" i="13"/>
  <c r="CW205" i="13"/>
  <c r="CV205" i="13"/>
  <c r="CU205" i="13"/>
  <c r="CT205" i="13"/>
  <c r="CS205" i="13" a="1"/>
  <c r="CS205" i="13" s="1"/>
  <c r="CR205" i="13" a="1"/>
  <c r="CR205" i="13" s="1"/>
  <c r="CQ205" i="13"/>
  <c r="CP205" i="13" a="1"/>
  <c r="CP205" i="13" s="1"/>
  <c r="CO205" i="13"/>
  <c r="CN205" i="13" a="1"/>
  <c r="CN205" i="13" s="1"/>
  <c r="CM205" i="13"/>
  <c r="CL205" i="13" a="1"/>
  <c r="CL205" i="13" s="1"/>
  <c r="CK205" i="13"/>
  <c r="CJ205" i="13" a="1"/>
  <c r="CJ205" i="13" s="1"/>
  <c r="CI205" i="13"/>
  <c r="CH205" i="13" a="1"/>
  <c r="CH205" i="13" s="1"/>
  <c r="CG205" i="13"/>
  <c r="CF205" i="13" a="1"/>
  <c r="CF205" i="13" s="1"/>
  <c r="CE205" i="13" a="1"/>
  <c r="CE205" i="13" s="1"/>
  <c r="CD205" i="13"/>
  <c r="CC205" i="13"/>
  <c r="CB205" i="13" a="1"/>
  <c r="CB205" i="13" s="1"/>
  <c r="CA205" i="13" a="1"/>
  <c r="CA205" i="13" s="1"/>
  <c r="BZ205" i="13" a="1"/>
  <c r="BZ205" i="13" s="1"/>
  <c r="BY205" i="13" a="1"/>
  <c r="BY205" i="13" s="1"/>
  <c r="BX205" i="13"/>
  <c r="BW205" i="13" a="1"/>
  <c r="BW205" i="13" s="1"/>
  <c r="BV205" i="13" a="1"/>
  <c r="BV205" i="13" s="1"/>
  <c r="BU205" i="13"/>
  <c r="BT205" i="13" a="1"/>
  <c r="BT205" i="13" s="1"/>
  <c r="BS205" i="13"/>
  <c r="BR205" i="13" a="1"/>
  <c r="BR205" i="13" s="1"/>
  <c r="BQ205" i="13" a="1"/>
  <c r="BQ205" i="13" s="1"/>
  <c r="BP205" i="13" a="1"/>
  <c r="BP205" i="13" s="1"/>
  <c r="BO205" i="13"/>
  <c r="BN205" i="13" a="1"/>
  <c r="BN205" i="13" s="1"/>
  <c r="BM205" i="13"/>
  <c r="BL205" i="13" a="1"/>
  <c r="BL205" i="13" s="1"/>
  <c r="BK205" i="13"/>
  <c r="BJ205" i="13"/>
  <c r="BI205" i="13" a="1"/>
  <c r="BI205" i="13" s="1"/>
  <c r="BH205" i="13" a="1"/>
  <c r="BH205" i="13" s="1"/>
  <c r="BG205" i="13" a="1"/>
  <c r="BG205" i="13" s="1"/>
  <c r="BF205" i="13" a="1"/>
  <c r="BF205" i="13" s="1"/>
  <c r="AZ205" i="13"/>
  <c r="BA205" i="13" s="1"/>
  <c r="BB205" i="13" s="1"/>
  <c r="BC205" i="13" s="1"/>
  <c r="BD205" i="13" s="1"/>
  <c r="BE205" i="13" s="1"/>
  <c r="AY205" i="13"/>
  <c r="AX205" i="13"/>
  <c r="AW205" i="13"/>
  <c r="AV205" i="13"/>
  <c r="AU205" i="13"/>
  <c r="AT205" i="13"/>
  <c r="AS205" i="13"/>
  <c r="AP205" i="13"/>
  <c r="AL205" i="13"/>
  <c r="DL204" i="13"/>
  <c r="DK204" i="13"/>
  <c r="DJ204" i="13"/>
  <c r="DI204" i="13"/>
  <c r="DH204" i="13"/>
  <c r="DG204" i="13"/>
  <c r="DF204" i="13"/>
  <c r="DE204" i="13"/>
  <c r="DD204" i="13"/>
  <c r="DC204" i="13"/>
  <c r="DB204" i="13"/>
  <c r="DA204" i="13"/>
  <c r="CZ204" i="13"/>
  <c r="CY204" i="13"/>
  <c r="CX204" i="13"/>
  <c r="CW204" i="13"/>
  <c r="CV204" i="13"/>
  <c r="CU204" i="13"/>
  <c r="CT204" i="13"/>
  <c r="CS204" i="13" a="1"/>
  <c r="CS204" i="13" s="1"/>
  <c r="CR204" i="13" a="1"/>
  <c r="CR204" i="13" s="1"/>
  <c r="CQ204" i="13"/>
  <c r="CP204" i="13" a="1"/>
  <c r="CP204" i="13" s="1"/>
  <c r="CO204" i="13"/>
  <c r="CN204" i="13" a="1"/>
  <c r="CN204" i="13" s="1"/>
  <c r="CM204" i="13"/>
  <c r="CL204" i="13" a="1"/>
  <c r="CL204" i="13" s="1"/>
  <c r="CK204" i="13"/>
  <c r="CJ204" i="13" a="1"/>
  <c r="CJ204" i="13" s="1"/>
  <c r="CI204" i="13"/>
  <c r="CH204" i="13" a="1"/>
  <c r="CH204" i="13" s="1"/>
  <c r="CG204" i="13"/>
  <c r="CF204" i="13" a="1"/>
  <c r="CF204" i="13" s="1"/>
  <c r="CE204" i="13" a="1"/>
  <c r="CE204" i="13" s="1"/>
  <c r="CD204" i="13"/>
  <c r="CC204" i="13"/>
  <c r="CB204" i="13" a="1"/>
  <c r="CB204" i="13" s="1"/>
  <c r="CA204" i="13" a="1"/>
  <c r="CA204" i="13" s="1"/>
  <c r="BZ204" i="13" a="1"/>
  <c r="BZ204" i="13" s="1"/>
  <c r="BY204" i="13" a="1"/>
  <c r="BY204" i="13" s="1"/>
  <c r="BX204" i="13"/>
  <c r="BW204" i="13" a="1"/>
  <c r="BW204" i="13" s="1"/>
  <c r="BV204" i="13" a="1"/>
  <c r="BV204" i="13" s="1"/>
  <c r="BU204" i="13"/>
  <c r="BT204" i="13" a="1"/>
  <c r="BT204" i="13" s="1"/>
  <c r="BS204" i="13"/>
  <c r="BR204" i="13" a="1"/>
  <c r="BR204" i="13" s="1"/>
  <c r="BQ204" i="13" a="1"/>
  <c r="BQ204" i="13" s="1"/>
  <c r="BP204" i="13" a="1"/>
  <c r="BP204" i="13" s="1"/>
  <c r="BO204" i="13"/>
  <c r="BN204" i="13" a="1"/>
  <c r="BN204" i="13" s="1"/>
  <c r="BM204" i="13"/>
  <c r="BL204" i="13" a="1"/>
  <c r="BL204" i="13" s="1"/>
  <c r="BK204" i="13"/>
  <c r="BJ204" i="13"/>
  <c r="BI204" i="13" a="1"/>
  <c r="BI204" i="13" s="1"/>
  <c r="BH204" i="13" a="1"/>
  <c r="BH204" i="13" s="1"/>
  <c r="BG204" i="13" a="1"/>
  <c r="BG204" i="13" s="1"/>
  <c r="BF204" i="13" a="1"/>
  <c r="BF204" i="13" s="1"/>
  <c r="AZ204" i="13"/>
  <c r="BA204" i="13" s="1"/>
  <c r="BB204" i="13" s="1"/>
  <c r="BC204" i="13" s="1"/>
  <c r="BD204" i="13" s="1"/>
  <c r="BE204" i="13" s="1"/>
  <c r="AY204" i="13"/>
  <c r="AX204" i="13"/>
  <c r="AW204" i="13"/>
  <c r="AV204" i="13"/>
  <c r="AU204" i="13"/>
  <c r="AT204" i="13"/>
  <c r="AS204" i="13"/>
  <c r="AP204" i="13"/>
  <c r="AL204" i="13"/>
  <c r="DL203" i="13"/>
  <c r="DK203" i="13"/>
  <c r="DJ203" i="13"/>
  <c r="DI203" i="13"/>
  <c r="DH203" i="13"/>
  <c r="DG203" i="13"/>
  <c r="DF203" i="13"/>
  <c r="DE203" i="13"/>
  <c r="DD203" i="13"/>
  <c r="DC203" i="13"/>
  <c r="DB203" i="13"/>
  <c r="DA203" i="13"/>
  <c r="CZ203" i="13"/>
  <c r="CY203" i="13"/>
  <c r="CX203" i="13"/>
  <c r="CW203" i="13"/>
  <c r="CV203" i="13"/>
  <c r="CU203" i="13"/>
  <c r="CT203" i="13"/>
  <c r="CS203" i="13" a="1"/>
  <c r="CS203" i="13" s="1"/>
  <c r="CR203" i="13" a="1"/>
  <c r="CR203" i="13" s="1"/>
  <c r="CQ203" i="13"/>
  <c r="CP203" i="13" a="1"/>
  <c r="CP203" i="13" s="1"/>
  <c r="CO203" i="13"/>
  <c r="CN203" i="13" a="1"/>
  <c r="CN203" i="13" s="1"/>
  <c r="CM203" i="13"/>
  <c r="CL203" i="13" a="1"/>
  <c r="CL203" i="13" s="1"/>
  <c r="CK203" i="13"/>
  <c r="CJ203" i="13" a="1"/>
  <c r="CJ203" i="13" s="1"/>
  <c r="CI203" i="13"/>
  <c r="CH203" i="13" a="1"/>
  <c r="CH203" i="13" s="1"/>
  <c r="CG203" i="13"/>
  <c r="CF203" i="13" a="1"/>
  <c r="CF203" i="13" s="1"/>
  <c r="CE203" i="13" a="1"/>
  <c r="CE203" i="13" s="1"/>
  <c r="CD203" i="13"/>
  <c r="CC203" i="13"/>
  <c r="CB203" i="13" a="1"/>
  <c r="CB203" i="13" s="1"/>
  <c r="CA203" i="13" a="1"/>
  <c r="CA203" i="13" s="1"/>
  <c r="BZ203" i="13" a="1"/>
  <c r="BZ203" i="13" s="1"/>
  <c r="BY203" i="13" a="1"/>
  <c r="BY203" i="13" s="1"/>
  <c r="BX203" i="13"/>
  <c r="BW203" i="13" a="1"/>
  <c r="BW203" i="13" s="1"/>
  <c r="BV203" i="13" a="1"/>
  <c r="BV203" i="13" s="1"/>
  <c r="BU203" i="13"/>
  <c r="BT203" i="13" a="1"/>
  <c r="BT203" i="13" s="1"/>
  <c r="BS203" i="13"/>
  <c r="BR203" i="13" a="1"/>
  <c r="BR203" i="13" s="1"/>
  <c r="BQ203" i="13" a="1"/>
  <c r="BQ203" i="13" s="1"/>
  <c r="BP203" i="13" a="1"/>
  <c r="BP203" i="13" s="1"/>
  <c r="BO203" i="13"/>
  <c r="BN203" i="13" a="1"/>
  <c r="BN203" i="13" s="1"/>
  <c r="BM203" i="13"/>
  <c r="BL203" i="13" a="1"/>
  <c r="BL203" i="13" s="1"/>
  <c r="BK203" i="13"/>
  <c r="BJ203" i="13"/>
  <c r="BI203" i="13" a="1"/>
  <c r="BI203" i="13" s="1"/>
  <c r="BH203" i="13" a="1"/>
  <c r="BH203" i="13" s="1"/>
  <c r="BG203" i="13" a="1"/>
  <c r="BG203" i="13" s="1"/>
  <c r="BF203" i="13" a="1"/>
  <c r="BF203" i="13" s="1"/>
  <c r="AZ203" i="13"/>
  <c r="BA203" i="13" s="1"/>
  <c r="BB203" i="13" s="1"/>
  <c r="BC203" i="13" s="1"/>
  <c r="BD203" i="13" s="1"/>
  <c r="BE203" i="13" s="1"/>
  <c r="AY203" i="13"/>
  <c r="AX203" i="13"/>
  <c r="AW203" i="13"/>
  <c r="AV203" i="13"/>
  <c r="AU203" i="13"/>
  <c r="AT203" i="13"/>
  <c r="AS203" i="13"/>
  <c r="AP203" i="13"/>
  <c r="AL203" i="13"/>
  <c r="DL202" i="13"/>
  <c r="DK202" i="13"/>
  <c r="DJ202" i="13"/>
  <c r="DI202" i="13"/>
  <c r="DH202" i="13"/>
  <c r="DG202" i="13"/>
  <c r="DF202" i="13"/>
  <c r="DE202" i="13"/>
  <c r="DD202" i="13"/>
  <c r="DC202" i="13"/>
  <c r="DB202" i="13"/>
  <c r="DA202" i="13"/>
  <c r="CZ202" i="13"/>
  <c r="CY202" i="13"/>
  <c r="CX202" i="13"/>
  <c r="CW202" i="13"/>
  <c r="CV202" i="13"/>
  <c r="CU202" i="13"/>
  <c r="CT202" i="13"/>
  <c r="CS202" i="13" a="1"/>
  <c r="CS202" i="13" s="1"/>
  <c r="CR202" i="13" a="1"/>
  <c r="CR202" i="13" s="1"/>
  <c r="CQ202" i="13"/>
  <c r="CP202" i="13" a="1"/>
  <c r="CP202" i="13" s="1"/>
  <c r="CO202" i="13"/>
  <c r="CN202" i="13" a="1"/>
  <c r="CN202" i="13" s="1"/>
  <c r="CM202" i="13"/>
  <c r="CL202" i="13" a="1"/>
  <c r="CL202" i="13" s="1"/>
  <c r="CK202" i="13"/>
  <c r="CJ202" i="13" a="1"/>
  <c r="CJ202" i="13" s="1"/>
  <c r="CI202" i="13"/>
  <c r="CH202" i="13" a="1"/>
  <c r="CH202" i="13" s="1"/>
  <c r="CG202" i="13"/>
  <c r="CF202" i="13" a="1"/>
  <c r="CF202" i="13" s="1"/>
  <c r="CE202" i="13" a="1"/>
  <c r="CE202" i="13" s="1"/>
  <c r="CD202" i="13"/>
  <c r="CC202" i="13"/>
  <c r="CB202" i="13" a="1"/>
  <c r="CB202" i="13" s="1"/>
  <c r="CA202" i="13" a="1"/>
  <c r="CA202" i="13" s="1"/>
  <c r="BZ202" i="13" a="1"/>
  <c r="BZ202" i="13" s="1"/>
  <c r="BY202" i="13" a="1"/>
  <c r="BY202" i="13" s="1"/>
  <c r="BX202" i="13"/>
  <c r="BW202" i="13" a="1"/>
  <c r="BW202" i="13" s="1"/>
  <c r="BV202" i="13" a="1"/>
  <c r="BV202" i="13" s="1"/>
  <c r="BU202" i="13"/>
  <c r="BT202" i="13" a="1"/>
  <c r="BT202" i="13" s="1"/>
  <c r="BS202" i="13"/>
  <c r="BR202" i="13" a="1"/>
  <c r="BR202" i="13" s="1"/>
  <c r="BQ202" i="13" a="1"/>
  <c r="BQ202" i="13" s="1"/>
  <c r="BP202" i="13" a="1"/>
  <c r="BP202" i="13" s="1"/>
  <c r="BO202" i="13"/>
  <c r="BN202" i="13" a="1"/>
  <c r="BN202" i="13" s="1"/>
  <c r="BM202" i="13"/>
  <c r="BL202" i="13" a="1"/>
  <c r="BL202" i="13" s="1"/>
  <c r="BK202" i="13"/>
  <c r="BJ202" i="13"/>
  <c r="BI202" i="13" a="1"/>
  <c r="BI202" i="13" s="1"/>
  <c r="BH202" i="13" a="1"/>
  <c r="BH202" i="13" s="1"/>
  <c r="BG202" i="13" a="1"/>
  <c r="BG202" i="13" s="1"/>
  <c r="BF202" i="13" a="1"/>
  <c r="BF202" i="13" s="1"/>
  <c r="AZ202" i="13"/>
  <c r="BA202" i="13" s="1"/>
  <c r="BB202" i="13" s="1"/>
  <c r="BC202" i="13" s="1"/>
  <c r="BD202" i="13" s="1"/>
  <c r="BE202" i="13" s="1"/>
  <c r="AY202" i="13"/>
  <c r="AX202" i="13"/>
  <c r="AW202" i="13"/>
  <c r="AV202" i="13"/>
  <c r="AU202" i="13"/>
  <c r="AT202" i="13"/>
  <c r="AS202" i="13"/>
  <c r="AP202" i="13"/>
  <c r="AL202" i="13"/>
  <c r="DL201" i="13"/>
  <c r="DK201" i="13"/>
  <c r="DJ201" i="13"/>
  <c r="DI201" i="13"/>
  <c r="DH201" i="13"/>
  <c r="DG201" i="13"/>
  <c r="DF201" i="13"/>
  <c r="DE201" i="13"/>
  <c r="DD201" i="13"/>
  <c r="DC201" i="13"/>
  <c r="DB201" i="13"/>
  <c r="DA201" i="13"/>
  <c r="CZ201" i="13"/>
  <c r="CY201" i="13"/>
  <c r="CX201" i="13"/>
  <c r="CW201" i="13"/>
  <c r="CV201" i="13"/>
  <c r="CU201" i="13"/>
  <c r="CT201" i="13"/>
  <c r="CS201" i="13" a="1"/>
  <c r="CS201" i="13" s="1"/>
  <c r="CR201" i="13" a="1"/>
  <c r="CR201" i="13" s="1"/>
  <c r="CQ201" i="13"/>
  <c r="CP201" i="13" a="1"/>
  <c r="CP201" i="13" s="1"/>
  <c r="CO201" i="13"/>
  <c r="CN201" i="13" a="1"/>
  <c r="CN201" i="13" s="1"/>
  <c r="CM201" i="13"/>
  <c r="CL201" i="13" a="1"/>
  <c r="CL201" i="13" s="1"/>
  <c r="CK201" i="13"/>
  <c r="CJ201" i="13" a="1"/>
  <c r="CJ201" i="13" s="1"/>
  <c r="CI201" i="13"/>
  <c r="CH201" i="13" a="1"/>
  <c r="CH201" i="13" s="1"/>
  <c r="CG201" i="13"/>
  <c r="CF201" i="13" a="1"/>
  <c r="CF201" i="13" s="1"/>
  <c r="CE201" i="13" a="1"/>
  <c r="CE201" i="13" s="1"/>
  <c r="CD201" i="13"/>
  <c r="CC201" i="13"/>
  <c r="CB201" i="13" a="1"/>
  <c r="CB201" i="13" s="1"/>
  <c r="CA201" i="13" a="1"/>
  <c r="CA201" i="13" s="1"/>
  <c r="BZ201" i="13" a="1"/>
  <c r="BZ201" i="13" s="1"/>
  <c r="BY201" i="13" a="1"/>
  <c r="BY201" i="13" s="1"/>
  <c r="BX201" i="13"/>
  <c r="BW201" i="13" a="1"/>
  <c r="BW201" i="13" s="1"/>
  <c r="BV201" i="13" a="1"/>
  <c r="BV201" i="13" s="1"/>
  <c r="BU201" i="13"/>
  <c r="BT201" i="13" a="1"/>
  <c r="BT201" i="13" s="1"/>
  <c r="BS201" i="13"/>
  <c r="BR201" i="13" a="1"/>
  <c r="BR201" i="13" s="1"/>
  <c r="BQ201" i="13" a="1"/>
  <c r="BQ201" i="13" s="1"/>
  <c r="BP201" i="13" a="1"/>
  <c r="BP201" i="13" s="1"/>
  <c r="BO201" i="13"/>
  <c r="BN201" i="13" a="1"/>
  <c r="BN201" i="13" s="1"/>
  <c r="BM201" i="13"/>
  <c r="BL201" i="13" a="1"/>
  <c r="BL201" i="13" s="1"/>
  <c r="BK201" i="13"/>
  <c r="BJ201" i="13"/>
  <c r="BI201" i="13" a="1"/>
  <c r="BI201" i="13" s="1"/>
  <c r="BH201" i="13" a="1"/>
  <c r="BH201" i="13" s="1"/>
  <c r="BG201" i="13" a="1"/>
  <c r="BG201" i="13" s="1"/>
  <c r="BF201" i="13" a="1"/>
  <c r="BF201" i="13" s="1"/>
  <c r="AZ201" i="13"/>
  <c r="BA201" i="13" s="1"/>
  <c r="BB201" i="13" s="1"/>
  <c r="BC201" i="13" s="1"/>
  <c r="BD201" i="13" s="1"/>
  <c r="BE201" i="13" s="1"/>
  <c r="AY201" i="13"/>
  <c r="AX201" i="13"/>
  <c r="AW201" i="13"/>
  <c r="AV201" i="13"/>
  <c r="AU201" i="13"/>
  <c r="AT201" i="13"/>
  <c r="AS201" i="13"/>
  <c r="AP201" i="13"/>
  <c r="AL201" i="13"/>
  <c r="DL200" i="13"/>
  <c r="DK200" i="13"/>
  <c r="DJ200" i="13"/>
  <c r="DI200" i="13"/>
  <c r="DH200" i="13"/>
  <c r="DG200" i="13"/>
  <c r="DF200" i="13"/>
  <c r="DE200" i="13"/>
  <c r="DD200" i="13"/>
  <c r="DC200" i="13"/>
  <c r="DB200" i="13"/>
  <c r="DA200" i="13"/>
  <c r="CZ200" i="13"/>
  <c r="CY200" i="13"/>
  <c r="CX200" i="13"/>
  <c r="CW200" i="13"/>
  <c r="CV200" i="13"/>
  <c r="CU200" i="13"/>
  <c r="CT200" i="13"/>
  <c r="CS200" i="13" a="1"/>
  <c r="CS200" i="13" s="1"/>
  <c r="CR200" i="13" a="1"/>
  <c r="CR200" i="13" s="1"/>
  <c r="CQ200" i="13"/>
  <c r="CP200" i="13" a="1"/>
  <c r="CP200" i="13" s="1"/>
  <c r="CO200" i="13"/>
  <c r="CN200" i="13" a="1"/>
  <c r="CN200" i="13" s="1"/>
  <c r="CM200" i="13"/>
  <c r="CL200" i="13" a="1"/>
  <c r="CL200" i="13" s="1"/>
  <c r="CK200" i="13"/>
  <c r="CJ200" i="13" a="1"/>
  <c r="CJ200" i="13" s="1"/>
  <c r="CI200" i="13"/>
  <c r="CH200" i="13" a="1"/>
  <c r="CH200" i="13" s="1"/>
  <c r="CG200" i="13"/>
  <c r="CF200" i="13" a="1"/>
  <c r="CF200" i="13" s="1"/>
  <c r="CE200" i="13" a="1"/>
  <c r="CE200" i="13" s="1"/>
  <c r="CD200" i="13"/>
  <c r="CC200" i="13"/>
  <c r="CB200" i="13" a="1"/>
  <c r="CB200" i="13" s="1"/>
  <c r="CA200" i="13" a="1"/>
  <c r="CA200" i="13" s="1"/>
  <c r="BZ200" i="13" a="1"/>
  <c r="BZ200" i="13" s="1"/>
  <c r="BY200" i="13" a="1"/>
  <c r="BY200" i="13" s="1"/>
  <c r="BX200" i="13"/>
  <c r="BW200" i="13" a="1"/>
  <c r="BW200" i="13" s="1"/>
  <c r="BV200" i="13" a="1"/>
  <c r="BV200" i="13" s="1"/>
  <c r="BU200" i="13"/>
  <c r="BT200" i="13" a="1"/>
  <c r="BT200" i="13" s="1"/>
  <c r="BS200" i="13"/>
  <c r="BR200" i="13" a="1"/>
  <c r="BR200" i="13" s="1"/>
  <c r="BQ200" i="13" a="1"/>
  <c r="BQ200" i="13" s="1"/>
  <c r="BP200" i="13" a="1"/>
  <c r="BP200" i="13" s="1"/>
  <c r="BO200" i="13"/>
  <c r="BN200" i="13" a="1"/>
  <c r="BN200" i="13" s="1"/>
  <c r="BM200" i="13"/>
  <c r="BL200" i="13" a="1"/>
  <c r="BL200" i="13" s="1"/>
  <c r="BK200" i="13"/>
  <c r="BJ200" i="13"/>
  <c r="BI200" i="13" a="1"/>
  <c r="BI200" i="13" s="1"/>
  <c r="BH200" i="13" a="1"/>
  <c r="BH200" i="13" s="1"/>
  <c r="BG200" i="13" a="1"/>
  <c r="BG200" i="13" s="1"/>
  <c r="BF200" i="13" a="1"/>
  <c r="BF200" i="13" s="1"/>
  <c r="AZ200" i="13"/>
  <c r="BA200" i="13" s="1"/>
  <c r="BB200" i="13" s="1"/>
  <c r="BC200" i="13" s="1"/>
  <c r="BD200" i="13" s="1"/>
  <c r="BE200" i="13" s="1"/>
  <c r="AY200" i="13"/>
  <c r="AX200" i="13"/>
  <c r="AW200" i="13"/>
  <c r="AV200" i="13"/>
  <c r="AU200" i="13"/>
  <c r="AT200" i="13"/>
  <c r="AS200" i="13"/>
  <c r="AP200" i="13"/>
  <c r="AL200" i="13"/>
  <c r="DL199" i="13"/>
  <c r="DK199" i="13"/>
  <c r="DJ199" i="13"/>
  <c r="DI199" i="13"/>
  <c r="DH199" i="13"/>
  <c r="DG199" i="13"/>
  <c r="DF199" i="13"/>
  <c r="DE199" i="13"/>
  <c r="DD199" i="13"/>
  <c r="DC199" i="13"/>
  <c r="DB199" i="13"/>
  <c r="DA199" i="13"/>
  <c r="CZ199" i="13"/>
  <c r="CY199" i="13"/>
  <c r="CX199" i="13"/>
  <c r="CW199" i="13"/>
  <c r="CV199" i="13"/>
  <c r="CU199" i="13"/>
  <c r="CT199" i="13"/>
  <c r="CS199" i="13" a="1"/>
  <c r="CS199" i="13" s="1"/>
  <c r="CR199" i="13" a="1"/>
  <c r="CR199" i="13" s="1"/>
  <c r="CQ199" i="13"/>
  <c r="CP199" i="13" a="1"/>
  <c r="CP199" i="13" s="1"/>
  <c r="CO199" i="13"/>
  <c r="CN199" i="13" a="1"/>
  <c r="CN199" i="13" s="1"/>
  <c r="CM199" i="13"/>
  <c r="CL199" i="13" a="1"/>
  <c r="CL199" i="13" s="1"/>
  <c r="CK199" i="13"/>
  <c r="CJ199" i="13" a="1"/>
  <c r="CJ199" i="13" s="1"/>
  <c r="CI199" i="13"/>
  <c r="CH199" i="13" a="1"/>
  <c r="CH199" i="13" s="1"/>
  <c r="CG199" i="13"/>
  <c r="CF199" i="13" a="1"/>
  <c r="CF199" i="13" s="1"/>
  <c r="CE199" i="13" a="1"/>
  <c r="CE199" i="13" s="1"/>
  <c r="CD199" i="13"/>
  <c r="CC199" i="13"/>
  <c r="CB199" i="13" a="1"/>
  <c r="CB199" i="13" s="1"/>
  <c r="CA199" i="13" a="1"/>
  <c r="CA199" i="13" s="1"/>
  <c r="BZ199" i="13" a="1"/>
  <c r="BZ199" i="13" s="1"/>
  <c r="BY199" i="13" a="1"/>
  <c r="BY199" i="13" s="1"/>
  <c r="BX199" i="13"/>
  <c r="BW199" i="13" a="1"/>
  <c r="BW199" i="13" s="1"/>
  <c r="BV199" i="13" a="1"/>
  <c r="BV199" i="13" s="1"/>
  <c r="BU199" i="13"/>
  <c r="BT199" i="13" a="1"/>
  <c r="BT199" i="13" s="1"/>
  <c r="BS199" i="13"/>
  <c r="BR199" i="13" a="1"/>
  <c r="BR199" i="13" s="1"/>
  <c r="BQ199" i="13" a="1"/>
  <c r="BQ199" i="13" s="1"/>
  <c r="BP199" i="13" a="1"/>
  <c r="BP199" i="13" s="1"/>
  <c r="BO199" i="13"/>
  <c r="BN199" i="13" a="1"/>
  <c r="BN199" i="13" s="1"/>
  <c r="BM199" i="13"/>
  <c r="BL199" i="13" a="1"/>
  <c r="BL199" i="13" s="1"/>
  <c r="BK199" i="13"/>
  <c r="BJ199" i="13"/>
  <c r="BI199" i="13" a="1"/>
  <c r="BI199" i="13" s="1"/>
  <c r="BH199" i="13" a="1"/>
  <c r="BH199" i="13" s="1"/>
  <c r="BG199" i="13" a="1"/>
  <c r="BG199" i="13" s="1"/>
  <c r="BF199" i="13" a="1"/>
  <c r="BF199" i="13" s="1"/>
  <c r="AZ199" i="13"/>
  <c r="BA199" i="13" s="1"/>
  <c r="BB199" i="13" s="1"/>
  <c r="BC199" i="13" s="1"/>
  <c r="BD199" i="13" s="1"/>
  <c r="BE199" i="13" s="1"/>
  <c r="AY199" i="13"/>
  <c r="AX199" i="13"/>
  <c r="AW199" i="13"/>
  <c r="AV199" i="13"/>
  <c r="AU199" i="13"/>
  <c r="AT199" i="13"/>
  <c r="AS199" i="13"/>
  <c r="AP199" i="13"/>
  <c r="AL199" i="13"/>
  <c r="DL198" i="13"/>
  <c r="DK198" i="13"/>
  <c r="DJ198" i="13"/>
  <c r="DI198" i="13"/>
  <c r="DH198" i="13"/>
  <c r="DG198" i="13"/>
  <c r="DF198" i="13"/>
  <c r="DE198" i="13"/>
  <c r="DD198" i="13"/>
  <c r="DC198" i="13"/>
  <c r="DB198" i="13"/>
  <c r="DA198" i="13"/>
  <c r="CZ198" i="13"/>
  <c r="CY198" i="13"/>
  <c r="CX198" i="13"/>
  <c r="CW198" i="13"/>
  <c r="CV198" i="13"/>
  <c r="CU198" i="13"/>
  <c r="CT198" i="13"/>
  <c r="CS198" i="13" a="1"/>
  <c r="CS198" i="13" s="1"/>
  <c r="CR198" i="13" a="1"/>
  <c r="CR198" i="13" s="1"/>
  <c r="CQ198" i="13"/>
  <c r="CP198" i="13" a="1"/>
  <c r="CP198" i="13" s="1"/>
  <c r="CO198" i="13"/>
  <c r="CN198" i="13" a="1"/>
  <c r="CN198" i="13" s="1"/>
  <c r="CM198" i="13"/>
  <c r="CL198" i="13" a="1"/>
  <c r="CL198" i="13" s="1"/>
  <c r="CK198" i="13"/>
  <c r="CJ198" i="13" a="1"/>
  <c r="CJ198" i="13" s="1"/>
  <c r="CI198" i="13"/>
  <c r="CH198" i="13" a="1"/>
  <c r="CH198" i="13" s="1"/>
  <c r="CG198" i="13"/>
  <c r="CF198" i="13" a="1"/>
  <c r="CF198" i="13" s="1"/>
  <c r="CE198" i="13" a="1"/>
  <c r="CE198" i="13" s="1"/>
  <c r="CD198" i="13"/>
  <c r="CC198" i="13"/>
  <c r="CB198" i="13" a="1"/>
  <c r="CB198" i="13" s="1"/>
  <c r="CA198" i="13" a="1"/>
  <c r="CA198" i="13" s="1"/>
  <c r="BZ198" i="13" a="1"/>
  <c r="BZ198" i="13" s="1"/>
  <c r="BY198" i="13" a="1"/>
  <c r="BY198" i="13" s="1"/>
  <c r="BX198" i="13"/>
  <c r="BW198" i="13" a="1"/>
  <c r="BW198" i="13" s="1"/>
  <c r="BV198" i="13" a="1"/>
  <c r="BV198" i="13" s="1"/>
  <c r="BU198" i="13"/>
  <c r="BT198" i="13" a="1"/>
  <c r="BT198" i="13" s="1"/>
  <c r="BS198" i="13"/>
  <c r="BR198" i="13" a="1"/>
  <c r="BR198" i="13" s="1"/>
  <c r="BQ198" i="13" a="1"/>
  <c r="BQ198" i="13" s="1"/>
  <c r="BP198" i="13" a="1"/>
  <c r="BP198" i="13" s="1"/>
  <c r="BO198" i="13"/>
  <c r="BN198" i="13" a="1"/>
  <c r="BN198" i="13" s="1"/>
  <c r="BM198" i="13"/>
  <c r="BL198" i="13" a="1"/>
  <c r="BL198" i="13" s="1"/>
  <c r="BK198" i="13"/>
  <c r="BJ198" i="13"/>
  <c r="BI198" i="13" a="1"/>
  <c r="BI198" i="13" s="1"/>
  <c r="BH198" i="13" a="1"/>
  <c r="BH198" i="13" s="1"/>
  <c r="BG198" i="13" a="1"/>
  <c r="BG198" i="13" s="1"/>
  <c r="BF198" i="13" a="1"/>
  <c r="BF198" i="13" s="1"/>
  <c r="AZ198" i="13"/>
  <c r="BA198" i="13" s="1"/>
  <c r="BB198" i="13" s="1"/>
  <c r="BC198" i="13" s="1"/>
  <c r="BD198" i="13" s="1"/>
  <c r="BE198" i="13" s="1"/>
  <c r="AY198" i="13"/>
  <c r="AX198" i="13"/>
  <c r="AW198" i="13"/>
  <c r="AV198" i="13"/>
  <c r="AU198" i="13"/>
  <c r="AT198" i="13"/>
  <c r="AS198" i="13"/>
  <c r="AP198" i="13"/>
  <c r="AL198" i="13"/>
  <c r="AD198" i="13"/>
  <c r="DL197" i="13"/>
  <c r="DK197" i="13"/>
  <c r="DJ197" i="13"/>
  <c r="DI197" i="13"/>
  <c r="DH197" i="13"/>
  <c r="DG197" i="13"/>
  <c r="DF197" i="13"/>
  <c r="DE197" i="13"/>
  <c r="DD197" i="13"/>
  <c r="DC197" i="13"/>
  <c r="DB197" i="13"/>
  <c r="DA197" i="13"/>
  <c r="CZ197" i="13"/>
  <c r="CY197" i="13"/>
  <c r="CX197" i="13"/>
  <c r="CW197" i="13"/>
  <c r="CV197" i="13"/>
  <c r="CU197" i="13"/>
  <c r="CT197" i="13"/>
  <c r="CS197" i="13" a="1"/>
  <c r="CS197" i="13" s="1"/>
  <c r="CR197" i="13" a="1"/>
  <c r="CR197" i="13" s="1"/>
  <c r="CQ197" i="13"/>
  <c r="CP197" i="13" a="1"/>
  <c r="CP197" i="13" s="1"/>
  <c r="CO197" i="13"/>
  <c r="CN197" i="13" a="1"/>
  <c r="CN197" i="13" s="1"/>
  <c r="CM197" i="13"/>
  <c r="CL197" i="13" a="1"/>
  <c r="CL197" i="13" s="1"/>
  <c r="CK197" i="13"/>
  <c r="CJ197" i="13" a="1"/>
  <c r="CJ197" i="13" s="1"/>
  <c r="CI197" i="13"/>
  <c r="CH197" i="13" a="1"/>
  <c r="CH197" i="13" s="1"/>
  <c r="CG197" i="13"/>
  <c r="CF197" i="13" a="1"/>
  <c r="CF197" i="13" s="1"/>
  <c r="CE197" i="13" a="1"/>
  <c r="CE197" i="13" s="1"/>
  <c r="CD197" i="13"/>
  <c r="CC197" i="13"/>
  <c r="CB197" i="13" a="1"/>
  <c r="CB197" i="13" s="1"/>
  <c r="CA197" i="13" a="1"/>
  <c r="CA197" i="13" s="1"/>
  <c r="BZ197" i="13" a="1"/>
  <c r="BZ197" i="13" s="1"/>
  <c r="BY197" i="13" a="1"/>
  <c r="BY197" i="13" s="1"/>
  <c r="BX197" i="13"/>
  <c r="BW197" i="13" a="1"/>
  <c r="BW197" i="13" s="1"/>
  <c r="BV197" i="13" a="1"/>
  <c r="BV197" i="13" s="1"/>
  <c r="BU197" i="13"/>
  <c r="BT197" i="13" a="1"/>
  <c r="BT197" i="13" s="1"/>
  <c r="BS197" i="13"/>
  <c r="BR197" i="13" a="1"/>
  <c r="BR197" i="13" s="1"/>
  <c r="BQ197" i="13" a="1"/>
  <c r="BQ197" i="13" s="1"/>
  <c r="BP197" i="13" a="1"/>
  <c r="BP197" i="13" s="1"/>
  <c r="BO197" i="13"/>
  <c r="BN197" i="13" a="1"/>
  <c r="BN197" i="13" s="1"/>
  <c r="BM197" i="13"/>
  <c r="BL197" i="13" a="1"/>
  <c r="BL197" i="13" s="1"/>
  <c r="BK197" i="13"/>
  <c r="BJ197" i="13"/>
  <c r="BI197" i="13" a="1"/>
  <c r="BI197" i="13" s="1"/>
  <c r="BH197" i="13" a="1"/>
  <c r="BH197" i="13" s="1"/>
  <c r="BG197" i="13" a="1"/>
  <c r="BG197" i="13" s="1"/>
  <c r="BF197" i="13" a="1"/>
  <c r="BF197" i="13" s="1"/>
  <c r="AZ197" i="13"/>
  <c r="BA197" i="13" s="1"/>
  <c r="BB197" i="13" s="1"/>
  <c r="BC197" i="13" s="1"/>
  <c r="BD197" i="13" s="1"/>
  <c r="BE197" i="13" s="1"/>
  <c r="AY197" i="13"/>
  <c r="AX197" i="13"/>
  <c r="AW197" i="13"/>
  <c r="AV197" i="13"/>
  <c r="AU197" i="13"/>
  <c r="AT197" i="13"/>
  <c r="AS197" i="13"/>
  <c r="AP197" i="13"/>
  <c r="AL197" i="13"/>
  <c r="DL196" i="13"/>
  <c r="DK196" i="13"/>
  <c r="DJ196" i="13"/>
  <c r="DI196" i="13"/>
  <c r="DH196" i="13"/>
  <c r="DG196" i="13"/>
  <c r="DF196" i="13"/>
  <c r="DE196" i="13"/>
  <c r="DD196" i="13"/>
  <c r="DC196" i="13"/>
  <c r="DB196" i="13"/>
  <c r="DA196" i="13"/>
  <c r="CZ196" i="13"/>
  <c r="CY196" i="13"/>
  <c r="CX196" i="13"/>
  <c r="CW196" i="13"/>
  <c r="CV196" i="13"/>
  <c r="CU196" i="13"/>
  <c r="CT196" i="13"/>
  <c r="CS196" i="13" a="1"/>
  <c r="CS196" i="13" s="1"/>
  <c r="CR196" i="13" a="1"/>
  <c r="CR196" i="13" s="1"/>
  <c r="CQ196" i="13"/>
  <c r="CP196" i="13" a="1"/>
  <c r="CP196" i="13" s="1"/>
  <c r="CO196" i="13"/>
  <c r="CN196" i="13" a="1"/>
  <c r="CN196" i="13" s="1"/>
  <c r="CM196" i="13"/>
  <c r="CL196" i="13" a="1"/>
  <c r="CL196" i="13" s="1"/>
  <c r="CK196" i="13"/>
  <c r="CJ196" i="13" a="1"/>
  <c r="CJ196" i="13" s="1"/>
  <c r="CI196" i="13"/>
  <c r="CH196" i="13" a="1"/>
  <c r="CH196" i="13" s="1"/>
  <c r="CG196" i="13"/>
  <c r="CF196" i="13" a="1"/>
  <c r="CF196" i="13" s="1"/>
  <c r="CE196" i="13" a="1"/>
  <c r="CE196" i="13" s="1"/>
  <c r="CD196" i="13"/>
  <c r="CC196" i="13"/>
  <c r="CB196" i="13" a="1"/>
  <c r="CB196" i="13" s="1"/>
  <c r="CA196" i="13" a="1"/>
  <c r="CA196" i="13" s="1"/>
  <c r="BZ196" i="13" a="1"/>
  <c r="BZ196" i="13" s="1"/>
  <c r="BY196" i="13" a="1"/>
  <c r="BY196" i="13" s="1"/>
  <c r="BX196" i="13"/>
  <c r="BW196" i="13" a="1"/>
  <c r="BW196" i="13" s="1"/>
  <c r="BV196" i="13" a="1"/>
  <c r="BV196" i="13" s="1"/>
  <c r="BU196" i="13"/>
  <c r="BT196" i="13" a="1"/>
  <c r="BT196" i="13" s="1"/>
  <c r="BS196" i="13"/>
  <c r="BR196" i="13" a="1"/>
  <c r="BR196" i="13" s="1"/>
  <c r="BQ196" i="13" a="1"/>
  <c r="BQ196" i="13" s="1"/>
  <c r="BP196" i="13" a="1"/>
  <c r="BP196" i="13" s="1"/>
  <c r="BO196" i="13"/>
  <c r="BN196" i="13" a="1"/>
  <c r="BN196" i="13" s="1"/>
  <c r="BM196" i="13"/>
  <c r="BL196" i="13" a="1"/>
  <c r="BL196" i="13" s="1"/>
  <c r="BK196" i="13"/>
  <c r="BJ196" i="13"/>
  <c r="BI196" i="13" a="1"/>
  <c r="BI196" i="13" s="1"/>
  <c r="BH196" i="13" a="1"/>
  <c r="BH196" i="13" s="1"/>
  <c r="BG196" i="13" a="1"/>
  <c r="BG196" i="13" s="1"/>
  <c r="BF196" i="13" a="1"/>
  <c r="BF196" i="13" s="1"/>
  <c r="AZ196" i="13"/>
  <c r="BA196" i="13" s="1"/>
  <c r="BB196" i="13" s="1"/>
  <c r="BC196" i="13" s="1"/>
  <c r="BD196" i="13" s="1"/>
  <c r="BE196" i="13" s="1"/>
  <c r="AY196" i="13"/>
  <c r="AX196" i="13"/>
  <c r="AW196" i="13"/>
  <c r="AV196" i="13"/>
  <c r="AU196" i="13"/>
  <c r="AT196" i="13"/>
  <c r="AS196" i="13"/>
  <c r="AP196" i="13"/>
  <c r="AL196" i="13"/>
  <c r="DL195" i="13"/>
  <c r="DK195" i="13"/>
  <c r="DJ195" i="13"/>
  <c r="DI195" i="13"/>
  <c r="DH195" i="13"/>
  <c r="DG195" i="13"/>
  <c r="DF195" i="13"/>
  <c r="DE195" i="13"/>
  <c r="DD195" i="13"/>
  <c r="DC195" i="13"/>
  <c r="DB195" i="13"/>
  <c r="DA195" i="13"/>
  <c r="CZ195" i="13"/>
  <c r="CY195" i="13"/>
  <c r="CX195" i="13"/>
  <c r="CW195" i="13"/>
  <c r="CV195" i="13"/>
  <c r="CU195" i="13"/>
  <c r="CT195" i="13"/>
  <c r="CS195" i="13" a="1"/>
  <c r="CS195" i="13" s="1"/>
  <c r="CR195" i="13" a="1"/>
  <c r="CR195" i="13" s="1"/>
  <c r="CQ195" i="13"/>
  <c r="CP195" i="13" a="1"/>
  <c r="CP195" i="13" s="1"/>
  <c r="CO195" i="13"/>
  <c r="CN195" i="13" a="1"/>
  <c r="CN195" i="13" s="1"/>
  <c r="CM195" i="13"/>
  <c r="CL195" i="13" a="1"/>
  <c r="CL195" i="13" s="1"/>
  <c r="CK195" i="13"/>
  <c r="CJ195" i="13" a="1"/>
  <c r="CJ195" i="13" s="1"/>
  <c r="CI195" i="13"/>
  <c r="CH195" i="13" a="1"/>
  <c r="CH195" i="13" s="1"/>
  <c r="CG195" i="13"/>
  <c r="CF195" i="13" a="1"/>
  <c r="CF195" i="13" s="1"/>
  <c r="CE195" i="13" a="1"/>
  <c r="CE195" i="13" s="1"/>
  <c r="CD195" i="13"/>
  <c r="CC195" i="13"/>
  <c r="CB195" i="13" a="1"/>
  <c r="CB195" i="13" s="1"/>
  <c r="CA195" i="13" a="1"/>
  <c r="CA195" i="13" s="1"/>
  <c r="BZ195" i="13" a="1"/>
  <c r="BZ195" i="13" s="1"/>
  <c r="BY195" i="13" a="1"/>
  <c r="BY195" i="13" s="1"/>
  <c r="BX195" i="13"/>
  <c r="BW195" i="13" a="1"/>
  <c r="BW195" i="13" s="1"/>
  <c r="BV195" i="13" a="1"/>
  <c r="BV195" i="13" s="1"/>
  <c r="BU195" i="13"/>
  <c r="BT195" i="13" a="1"/>
  <c r="BT195" i="13" s="1"/>
  <c r="BS195" i="13"/>
  <c r="BR195" i="13" a="1"/>
  <c r="BR195" i="13" s="1"/>
  <c r="BQ195" i="13" a="1"/>
  <c r="BQ195" i="13" s="1"/>
  <c r="BP195" i="13" a="1"/>
  <c r="BP195" i="13" s="1"/>
  <c r="BO195" i="13"/>
  <c r="BN195" i="13" a="1"/>
  <c r="BN195" i="13" s="1"/>
  <c r="BM195" i="13"/>
  <c r="BL195" i="13" a="1"/>
  <c r="BL195" i="13" s="1"/>
  <c r="BK195" i="13"/>
  <c r="BJ195" i="13"/>
  <c r="BI195" i="13" a="1"/>
  <c r="BI195" i="13" s="1"/>
  <c r="BH195" i="13" a="1"/>
  <c r="BH195" i="13" s="1"/>
  <c r="BG195" i="13" a="1"/>
  <c r="BG195" i="13" s="1"/>
  <c r="BF195" i="13" a="1"/>
  <c r="BF195" i="13" s="1"/>
  <c r="AZ195" i="13"/>
  <c r="BA195" i="13" s="1"/>
  <c r="BB195" i="13" s="1"/>
  <c r="BC195" i="13" s="1"/>
  <c r="BD195" i="13" s="1"/>
  <c r="BE195" i="13" s="1"/>
  <c r="AY195" i="13"/>
  <c r="AX195" i="13"/>
  <c r="AW195" i="13"/>
  <c r="AV195" i="13"/>
  <c r="AU195" i="13"/>
  <c r="AT195" i="13"/>
  <c r="AS195" i="13"/>
  <c r="AP195" i="13"/>
  <c r="AL195" i="13"/>
  <c r="DL194" i="13"/>
  <c r="DK194" i="13"/>
  <c r="DJ194" i="13"/>
  <c r="DI194" i="13"/>
  <c r="DH194" i="13"/>
  <c r="DG194" i="13"/>
  <c r="DF194" i="13"/>
  <c r="DE194" i="13"/>
  <c r="DD194" i="13"/>
  <c r="DC194" i="13"/>
  <c r="DB194" i="13"/>
  <c r="DA194" i="13"/>
  <c r="CZ194" i="13"/>
  <c r="CY194" i="13"/>
  <c r="CX194" i="13"/>
  <c r="CW194" i="13"/>
  <c r="CV194" i="13"/>
  <c r="CU194" i="13"/>
  <c r="CT194" i="13"/>
  <c r="CS194" i="13" a="1"/>
  <c r="CS194" i="13" s="1"/>
  <c r="CR194" i="13" a="1"/>
  <c r="CR194" i="13" s="1"/>
  <c r="CQ194" i="13"/>
  <c r="CP194" i="13" a="1"/>
  <c r="CP194" i="13" s="1"/>
  <c r="CO194" i="13"/>
  <c r="CN194" i="13" a="1"/>
  <c r="CN194" i="13" s="1"/>
  <c r="CM194" i="13"/>
  <c r="CL194" i="13" a="1"/>
  <c r="CL194" i="13" s="1"/>
  <c r="CK194" i="13"/>
  <c r="CJ194" i="13" a="1"/>
  <c r="CJ194" i="13" s="1"/>
  <c r="CI194" i="13"/>
  <c r="CH194" i="13" a="1"/>
  <c r="CH194" i="13" s="1"/>
  <c r="CG194" i="13"/>
  <c r="CF194" i="13" a="1"/>
  <c r="CF194" i="13" s="1"/>
  <c r="CE194" i="13" a="1"/>
  <c r="CE194" i="13" s="1"/>
  <c r="CD194" i="13"/>
  <c r="CC194" i="13"/>
  <c r="CB194" i="13" a="1"/>
  <c r="CB194" i="13" s="1"/>
  <c r="CA194" i="13" a="1"/>
  <c r="CA194" i="13" s="1"/>
  <c r="BZ194" i="13" a="1"/>
  <c r="BZ194" i="13" s="1"/>
  <c r="BY194" i="13" a="1"/>
  <c r="BY194" i="13" s="1"/>
  <c r="BX194" i="13"/>
  <c r="BW194" i="13" a="1"/>
  <c r="BW194" i="13" s="1"/>
  <c r="BV194" i="13" a="1"/>
  <c r="BV194" i="13" s="1"/>
  <c r="BU194" i="13"/>
  <c r="BT194" i="13" a="1"/>
  <c r="BT194" i="13" s="1"/>
  <c r="BS194" i="13"/>
  <c r="BR194" i="13" a="1"/>
  <c r="BR194" i="13" s="1"/>
  <c r="BQ194" i="13" a="1"/>
  <c r="BQ194" i="13" s="1"/>
  <c r="BP194" i="13" a="1"/>
  <c r="BP194" i="13" s="1"/>
  <c r="BO194" i="13"/>
  <c r="BN194" i="13" a="1"/>
  <c r="BN194" i="13" s="1"/>
  <c r="BM194" i="13"/>
  <c r="BL194" i="13" a="1"/>
  <c r="BL194" i="13" s="1"/>
  <c r="BK194" i="13"/>
  <c r="BJ194" i="13"/>
  <c r="BI194" i="13" a="1"/>
  <c r="BI194" i="13" s="1"/>
  <c r="BH194" i="13" a="1"/>
  <c r="BH194" i="13" s="1"/>
  <c r="BG194" i="13" a="1"/>
  <c r="BG194" i="13" s="1"/>
  <c r="BF194" i="13" a="1"/>
  <c r="BF194" i="13" s="1"/>
  <c r="AZ194" i="13"/>
  <c r="BA194" i="13" s="1"/>
  <c r="BB194" i="13" s="1"/>
  <c r="BC194" i="13" s="1"/>
  <c r="BD194" i="13" s="1"/>
  <c r="BE194" i="13" s="1"/>
  <c r="AY194" i="13"/>
  <c r="AX194" i="13"/>
  <c r="AW194" i="13"/>
  <c r="AV194" i="13"/>
  <c r="AU194" i="13"/>
  <c r="AT194" i="13"/>
  <c r="AS194" i="13"/>
  <c r="AP194" i="13"/>
  <c r="AL194" i="13"/>
  <c r="DL193" i="13"/>
  <c r="DK193" i="13"/>
  <c r="DJ193" i="13"/>
  <c r="DI193" i="13"/>
  <c r="DH193" i="13"/>
  <c r="DG193" i="13"/>
  <c r="DF193" i="13"/>
  <c r="DE193" i="13"/>
  <c r="DD193" i="13"/>
  <c r="DC193" i="13"/>
  <c r="DB193" i="13"/>
  <c r="DA193" i="13"/>
  <c r="CZ193" i="13"/>
  <c r="CY193" i="13"/>
  <c r="CX193" i="13"/>
  <c r="CW193" i="13"/>
  <c r="CV193" i="13"/>
  <c r="CU193" i="13"/>
  <c r="CT193" i="13"/>
  <c r="CS193" i="13" a="1"/>
  <c r="CS193" i="13" s="1"/>
  <c r="CR193" i="13" a="1"/>
  <c r="CR193" i="13" s="1"/>
  <c r="CQ193" i="13"/>
  <c r="CP193" i="13" a="1"/>
  <c r="CP193" i="13" s="1"/>
  <c r="CO193" i="13"/>
  <c r="CN193" i="13" a="1"/>
  <c r="CN193" i="13" s="1"/>
  <c r="CM193" i="13"/>
  <c r="CL193" i="13" a="1"/>
  <c r="CL193" i="13" s="1"/>
  <c r="CK193" i="13"/>
  <c r="CJ193" i="13" a="1"/>
  <c r="CJ193" i="13" s="1"/>
  <c r="CI193" i="13"/>
  <c r="CH193" i="13" a="1"/>
  <c r="CH193" i="13" s="1"/>
  <c r="CG193" i="13"/>
  <c r="CF193" i="13" a="1"/>
  <c r="CF193" i="13" s="1"/>
  <c r="CE193" i="13" a="1"/>
  <c r="CE193" i="13" s="1"/>
  <c r="CD193" i="13"/>
  <c r="CC193" i="13"/>
  <c r="CB193" i="13" a="1"/>
  <c r="CB193" i="13" s="1"/>
  <c r="CA193" i="13" a="1"/>
  <c r="CA193" i="13" s="1"/>
  <c r="BZ193" i="13" a="1"/>
  <c r="BZ193" i="13" s="1"/>
  <c r="BY193" i="13" a="1"/>
  <c r="BY193" i="13" s="1"/>
  <c r="BX193" i="13"/>
  <c r="BW193" i="13" a="1"/>
  <c r="BW193" i="13" s="1"/>
  <c r="BV193" i="13" a="1"/>
  <c r="BV193" i="13" s="1"/>
  <c r="BU193" i="13"/>
  <c r="BT193" i="13" a="1"/>
  <c r="BT193" i="13" s="1"/>
  <c r="BS193" i="13"/>
  <c r="BR193" i="13" a="1"/>
  <c r="BR193" i="13" s="1"/>
  <c r="BQ193" i="13" a="1"/>
  <c r="BQ193" i="13" s="1"/>
  <c r="BP193" i="13" a="1"/>
  <c r="BP193" i="13" s="1"/>
  <c r="BO193" i="13"/>
  <c r="BN193" i="13" a="1"/>
  <c r="BN193" i="13" s="1"/>
  <c r="BM193" i="13"/>
  <c r="BL193" i="13" a="1"/>
  <c r="BL193" i="13" s="1"/>
  <c r="BK193" i="13"/>
  <c r="BJ193" i="13"/>
  <c r="BI193" i="13" a="1"/>
  <c r="BI193" i="13" s="1"/>
  <c r="BH193" i="13" a="1"/>
  <c r="BH193" i="13" s="1"/>
  <c r="BG193" i="13" a="1"/>
  <c r="BG193" i="13" s="1"/>
  <c r="BF193" i="13" a="1"/>
  <c r="BF193" i="13" s="1"/>
  <c r="AZ193" i="13"/>
  <c r="BA193" i="13" s="1"/>
  <c r="BB193" i="13" s="1"/>
  <c r="BC193" i="13" s="1"/>
  <c r="BD193" i="13" s="1"/>
  <c r="BE193" i="13" s="1"/>
  <c r="AY193" i="13"/>
  <c r="AX193" i="13"/>
  <c r="AW193" i="13"/>
  <c r="AV193" i="13"/>
  <c r="AU193" i="13"/>
  <c r="AT193" i="13"/>
  <c r="AS193" i="13"/>
  <c r="AP193" i="13"/>
  <c r="AL193" i="13"/>
  <c r="DL192" i="13"/>
  <c r="DK192" i="13"/>
  <c r="DJ192" i="13"/>
  <c r="DI192" i="13"/>
  <c r="DH192" i="13"/>
  <c r="DG192" i="13"/>
  <c r="DF192" i="13"/>
  <c r="DE192" i="13"/>
  <c r="DD192" i="13"/>
  <c r="DC192" i="13"/>
  <c r="DB192" i="13"/>
  <c r="DA192" i="13"/>
  <c r="CZ192" i="13"/>
  <c r="CY192" i="13"/>
  <c r="CX192" i="13"/>
  <c r="CW192" i="13"/>
  <c r="CV192" i="13"/>
  <c r="CU192" i="13"/>
  <c r="CT192" i="13"/>
  <c r="CS192" i="13" a="1"/>
  <c r="CS192" i="13" s="1"/>
  <c r="CR192" i="13" a="1"/>
  <c r="CR192" i="13" s="1"/>
  <c r="CQ192" i="13"/>
  <c r="CP192" i="13" a="1"/>
  <c r="CP192" i="13" s="1"/>
  <c r="CO192" i="13"/>
  <c r="CN192" i="13" a="1"/>
  <c r="CN192" i="13" s="1"/>
  <c r="CM192" i="13"/>
  <c r="CL192" i="13" a="1"/>
  <c r="CL192" i="13" s="1"/>
  <c r="CK192" i="13"/>
  <c r="CJ192" i="13" a="1"/>
  <c r="CJ192" i="13" s="1"/>
  <c r="CI192" i="13"/>
  <c r="CH192" i="13" a="1"/>
  <c r="CH192" i="13" s="1"/>
  <c r="CG192" i="13"/>
  <c r="CF192" i="13" a="1"/>
  <c r="CF192" i="13" s="1"/>
  <c r="CE192" i="13" a="1"/>
  <c r="CE192" i="13" s="1"/>
  <c r="CD192" i="13"/>
  <c r="CC192" i="13"/>
  <c r="CB192" i="13" a="1"/>
  <c r="CB192" i="13" s="1"/>
  <c r="CA192" i="13" a="1"/>
  <c r="CA192" i="13" s="1"/>
  <c r="BZ192" i="13" a="1"/>
  <c r="BZ192" i="13" s="1"/>
  <c r="BY192" i="13" a="1"/>
  <c r="BY192" i="13" s="1"/>
  <c r="BX192" i="13"/>
  <c r="BW192" i="13" a="1"/>
  <c r="BW192" i="13" s="1"/>
  <c r="BV192" i="13" a="1"/>
  <c r="BV192" i="13" s="1"/>
  <c r="BU192" i="13"/>
  <c r="BT192" i="13" a="1"/>
  <c r="BT192" i="13" s="1"/>
  <c r="BS192" i="13"/>
  <c r="BR192" i="13" a="1"/>
  <c r="BR192" i="13" s="1"/>
  <c r="BQ192" i="13" a="1"/>
  <c r="BQ192" i="13" s="1"/>
  <c r="BP192" i="13" a="1"/>
  <c r="BP192" i="13" s="1"/>
  <c r="BO192" i="13"/>
  <c r="BN192" i="13" a="1"/>
  <c r="BN192" i="13" s="1"/>
  <c r="BM192" i="13"/>
  <c r="BL192" i="13" a="1"/>
  <c r="BL192" i="13" s="1"/>
  <c r="BK192" i="13"/>
  <c r="BJ192" i="13"/>
  <c r="BI192" i="13" a="1"/>
  <c r="BI192" i="13" s="1"/>
  <c r="BH192" i="13" a="1"/>
  <c r="BH192" i="13" s="1"/>
  <c r="BG192" i="13" a="1"/>
  <c r="BG192" i="13" s="1"/>
  <c r="BF192" i="13" a="1"/>
  <c r="BF192" i="13" s="1"/>
  <c r="AZ192" i="13"/>
  <c r="BA192" i="13" s="1"/>
  <c r="BB192" i="13" s="1"/>
  <c r="BC192" i="13" s="1"/>
  <c r="BD192" i="13" s="1"/>
  <c r="BE192" i="13" s="1"/>
  <c r="AY192" i="13"/>
  <c r="AX192" i="13"/>
  <c r="AW192" i="13"/>
  <c r="AV192" i="13"/>
  <c r="AU192" i="13"/>
  <c r="AT192" i="13"/>
  <c r="AS192" i="13"/>
  <c r="AP192" i="13"/>
  <c r="AL192" i="13"/>
  <c r="DL191" i="13"/>
  <c r="DK191" i="13"/>
  <c r="DJ191" i="13"/>
  <c r="DI191" i="13"/>
  <c r="DH191" i="13"/>
  <c r="DG191" i="13"/>
  <c r="DF191" i="13"/>
  <c r="DE191" i="13"/>
  <c r="DD191" i="13"/>
  <c r="DC191" i="13"/>
  <c r="DB191" i="13"/>
  <c r="DA191" i="13"/>
  <c r="CZ191" i="13"/>
  <c r="CY191" i="13"/>
  <c r="CX191" i="13"/>
  <c r="CW191" i="13"/>
  <c r="CV191" i="13"/>
  <c r="CU191" i="13"/>
  <c r="CT191" i="13"/>
  <c r="CS191" i="13" a="1"/>
  <c r="CS191" i="13" s="1"/>
  <c r="CR191" i="13" a="1"/>
  <c r="CR191" i="13" s="1"/>
  <c r="CQ191" i="13"/>
  <c r="CP191" i="13" a="1"/>
  <c r="CP191" i="13" s="1"/>
  <c r="CO191" i="13"/>
  <c r="CN191" i="13" a="1"/>
  <c r="CN191" i="13" s="1"/>
  <c r="CM191" i="13"/>
  <c r="CL191" i="13" a="1"/>
  <c r="CL191" i="13" s="1"/>
  <c r="CK191" i="13"/>
  <c r="CJ191" i="13" a="1"/>
  <c r="CJ191" i="13" s="1"/>
  <c r="CI191" i="13"/>
  <c r="CH191" i="13" a="1"/>
  <c r="CH191" i="13" s="1"/>
  <c r="CG191" i="13"/>
  <c r="CF191" i="13" a="1"/>
  <c r="CF191" i="13" s="1"/>
  <c r="CE191" i="13" a="1"/>
  <c r="CE191" i="13" s="1"/>
  <c r="CD191" i="13"/>
  <c r="CC191" i="13"/>
  <c r="CB191" i="13" a="1"/>
  <c r="CB191" i="13" s="1"/>
  <c r="CA191" i="13" a="1"/>
  <c r="CA191" i="13" s="1"/>
  <c r="BZ191" i="13" a="1"/>
  <c r="BZ191" i="13" s="1"/>
  <c r="BY191" i="13" a="1"/>
  <c r="BY191" i="13" s="1"/>
  <c r="BX191" i="13"/>
  <c r="BW191" i="13" a="1"/>
  <c r="BW191" i="13" s="1"/>
  <c r="BV191" i="13" a="1"/>
  <c r="BV191" i="13" s="1"/>
  <c r="BU191" i="13"/>
  <c r="BT191" i="13" a="1"/>
  <c r="BT191" i="13" s="1"/>
  <c r="BS191" i="13"/>
  <c r="BR191" i="13" a="1"/>
  <c r="BR191" i="13" s="1"/>
  <c r="BQ191" i="13" a="1"/>
  <c r="BQ191" i="13" s="1"/>
  <c r="BP191" i="13" a="1"/>
  <c r="BP191" i="13" s="1"/>
  <c r="BO191" i="13"/>
  <c r="BN191" i="13" a="1"/>
  <c r="BN191" i="13" s="1"/>
  <c r="BM191" i="13"/>
  <c r="BL191" i="13" a="1"/>
  <c r="BL191" i="13" s="1"/>
  <c r="BK191" i="13"/>
  <c r="BJ191" i="13"/>
  <c r="BI191" i="13" a="1"/>
  <c r="BI191" i="13" s="1"/>
  <c r="BH191" i="13" a="1"/>
  <c r="BH191" i="13" s="1"/>
  <c r="BG191" i="13" a="1"/>
  <c r="BG191" i="13" s="1"/>
  <c r="BF191" i="13" a="1"/>
  <c r="BF191" i="13" s="1"/>
  <c r="AZ191" i="13"/>
  <c r="BA191" i="13" s="1"/>
  <c r="BB191" i="13" s="1"/>
  <c r="BC191" i="13" s="1"/>
  <c r="BD191" i="13" s="1"/>
  <c r="BE191" i="13" s="1"/>
  <c r="AY191" i="13"/>
  <c r="AX191" i="13"/>
  <c r="AW191" i="13"/>
  <c r="AV191" i="13"/>
  <c r="AU191" i="13"/>
  <c r="AT191" i="13"/>
  <c r="AS191" i="13"/>
  <c r="AP191" i="13"/>
  <c r="AL191" i="13"/>
  <c r="DL190" i="13"/>
  <c r="DK190" i="13"/>
  <c r="DJ190" i="13"/>
  <c r="DI190" i="13"/>
  <c r="DH190" i="13"/>
  <c r="DG190" i="13"/>
  <c r="DF190" i="13"/>
  <c r="DE190" i="13"/>
  <c r="DD190" i="13"/>
  <c r="DC190" i="13"/>
  <c r="DB190" i="13"/>
  <c r="DA190" i="13"/>
  <c r="CZ190" i="13"/>
  <c r="CY190" i="13"/>
  <c r="CX190" i="13"/>
  <c r="CW190" i="13"/>
  <c r="CV190" i="13"/>
  <c r="CU190" i="13"/>
  <c r="CT190" i="13"/>
  <c r="CS190" i="13" a="1"/>
  <c r="CS190" i="13" s="1"/>
  <c r="CR190" i="13" a="1"/>
  <c r="CR190" i="13" s="1"/>
  <c r="CQ190" i="13"/>
  <c r="CP190" i="13" a="1"/>
  <c r="CP190" i="13" s="1"/>
  <c r="CO190" i="13"/>
  <c r="CN190" i="13" a="1"/>
  <c r="CN190" i="13" s="1"/>
  <c r="CM190" i="13"/>
  <c r="CL190" i="13" a="1"/>
  <c r="CL190" i="13" s="1"/>
  <c r="CK190" i="13"/>
  <c r="CJ190" i="13" a="1"/>
  <c r="CJ190" i="13" s="1"/>
  <c r="CI190" i="13"/>
  <c r="CH190" i="13" a="1"/>
  <c r="CH190" i="13" s="1"/>
  <c r="CG190" i="13"/>
  <c r="CF190" i="13" a="1"/>
  <c r="CF190" i="13" s="1"/>
  <c r="CE190" i="13" a="1"/>
  <c r="CE190" i="13" s="1"/>
  <c r="CD190" i="13"/>
  <c r="CC190" i="13"/>
  <c r="CB190" i="13" a="1"/>
  <c r="CB190" i="13" s="1"/>
  <c r="CA190" i="13" a="1"/>
  <c r="CA190" i="13" s="1"/>
  <c r="BZ190" i="13" a="1"/>
  <c r="BZ190" i="13" s="1"/>
  <c r="BY190" i="13" a="1"/>
  <c r="BY190" i="13" s="1"/>
  <c r="BX190" i="13"/>
  <c r="BW190" i="13" a="1"/>
  <c r="BW190" i="13" s="1"/>
  <c r="BV190" i="13" a="1"/>
  <c r="BV190" i="13" s="1"/>
  <c r="BU190" i="13"/>
  <c r="BT190" i="13" a="1"/>
  <c r="BT190" i="13" s="1"/>
  <c r="BS190" i="13"/>
  <c r="BR190" i="13" a="1"/>
  <c r="BR190" i="13" s="1"/>
  <c r="BQ190" i="13" a="1"/>
  <c r="BQ190" i="13" s="1"/>
  <c r="BP190" i="13" a="1"/>
  <c r="BP190" i="13" s="1"/>
  <c r="BO190" i="13"/>
  <c r="BN190" i="13" a="1"/>
  <c r="BN190" i="13" s="1"/>
  <c r="BM190" i="13"/>
  <c r="BL190" i="13" a="1"/>
  <c r="BL190" i="13" s="1"/>
  <c r="BK190" i="13"/>
  <c r="BJ190" i="13"/>
  <c r="BI190" i="13" a="1"/>
  <c r="BI190" i="13" s="1"/>
  <c r="BH190" i="13" a="1"/>
  <c r="BH190" i="13" s="1"/>
  <c r="BG190" i="13" a="1"/>
  <c r="BG190" i="13" s="1"/>
  <c r="BF190" i="13" a="1"/>
  <c r="BF190" i="13" s="1"/>
  <c r="AZ190" i="13"/>
  <c r="BA190" i="13" s="1"/>
  <c r="BB190" i="13" s="1"/>
  <c r="BC190" i="13" s="1"/>
  <c r="BD190" i="13" s="1"/>
  <c r="BE190" i="13" s="1"/>
  <c r="AY190" i="13"/>
  <c r="AX190" i="13"/>
  <c r="AW190" i="13"/>
  <c r="AV190" i="13"/>
  <c r="AU190" i="13"/>
  <c r="AT190" i="13"/>
  <c r="AS190" i="13"/>
  <c r="AP190" i="13"/>
  <c r="AL190" i="13"/>
  <c r="DL189" i="13"/>
  <c r="DK189" i="13"/>
  <c r="DJ189" i="13"/>
  <c r="DI189" i="13"/>
  <c r="DH189" i="13"/>
  <c r="DG189" i="13"/>
  <c r="DF189" i="13"/>
  <c r="DE189" i="13"/>
  <c r="DD189" i="13"/>
  <c r="DC189" i="13"/>
  <c r="DB189" i="13"/>
  <c r="DA189" i="13"/>
  <c r="CZ189" i="13"/>
  <c r="CY189" i="13"/>
  <c r="CX189" i="13"/>
  <c r="CW189" i="13"/>
  <c r="CV189" i="13"/>
  <c r="CU189" i="13"/>
  <c r="CT189" i="13"/>
  <c r="CS189" i="13" a="1"/>
  <c r="CS189" i="13" s="1"/>
  <c r="CR189" i="13" a="1"/>
  <c r="CR189" i="13" s="1"/>
  <c r="CQ189" i="13"/>
  <c r="CP189" i="13" a="1"/>
  <c r="CP189" i="13" s="1"/>
  <c r="CO189" i="13"/>
  <c r="CN189" i="13" a="1"/>
  <c r="CN189" i="13" s="1"/>
  <c r="CM189" i="13"/>
  <c r="CL189" i="13" a="1"/>
  <c r="CL189" i="13" s="1"/>
  <c r="CK189" i="13"/>
  <c r="CJ189" i="13" a="1"/>
  <c r="CJ189" i="13" s="1"/>
  <c r="CI189" i="13"/>
  <c r="CH189" i="13" a="1"/>
  <c r="CH189" i="13" s="1"/>
  <c r="CG189" i="13"/>
  <c r="CF189" i="13" a="1"/>
  <c r="CF189" i="13" s="1"/>
  <c r="CE189" i="13" a="1"/>
  <c r="CE189" i="13" s="1"/>
  <c r="CD189" i="13"/>
  <c r="CC189" i="13"/>
  <c r="CB189" i="13" a="1"/>
  <c r="CB189" i="13" s="1"/>
  <c r="CA189" i="13" a="1"/>
  <c r="CA189" i="13" s="1"/>
  <c r="BZ189" i="13" a="1"/>
  <c r="BZ189" i="13" s="1"/>
  <c r="BY189" i="13" a="1"/>
  <c r="BY189" i="13" s="1"/>
  <c r="BX189" i="13"/>
  <c r="BW189" i="13" a="1"/>
  <c r="BW189" i="13" s="1"/>
  <c r="BV189" i="13" a="1"/>
  <c r="BV189" i="13" s="1"/>
  <c r="BU189" i="13"/>
  <c r="BT189" i="13" a="1"/>
  <c r="BT189" i="13" s="1"/>
  <c r="BS189" i="13"/>
  <c r="BR189" i="13" a="1"/>
  <c r="BR189" i="13" s="1"/>
  <c r="BQ189" i="13" a="1"/>
  <c r="BQ189" i="13" s="1"/>
  <c r="BP189" i="13" a="1"/>
  <c r="BP189" i="13" s="1"/>
  <c r="BO189" i="13"/>
  <c r="BN189" i="13" a="1"/>
  <c r="BN189" i="13" s="1"/>
  <c r="BM189" i="13"/>
  <c r="BL189" i="13" a="1"/>
  <c r="BL189" i="13" s="1"/>
  <c r="BK189" i="13"/>
  <c r="BJ189" i="13"/>
  <c r="BI189" i="13" a="1"/>
  <c r="BI189" i="13" s="1"/>
  <c r="BH189" i="13" a="1"/>
  <c r="BH189" i="13" s="1"/>
  <c r="BG189" i="13" a="1"/>
  <c r="BG189" i="13" s="1"/>
  <c r="BF189" i="13" a="1"/>
  <c r="BF189" i="13" s="1"/>
  <c r="AZ189" i="13"/>
  <c r="BA189" i="13" s="1"/>
  <c r="BB189" i="13" s="1"/>
  <c r="BC189" i="13" s="1"/>
  <c r="BD189" i="13" s="1"/>
  <c r="BE189" i="13" s="1"/>
  <c r="AY189" i="13"/>
  <c r="AX189" i="13"/>
  <c r="AW189" i="13"/>
  <c r="AV189" i="13"/>
  <c r="AU189" i="13"/>
  <c r="AT189" i="13"/>
  <c r="AS189" i="13"/>
  <c r="AP189" i="13"/>
  <c r="AL189" i="13"/>
  <c r="DL188" i="13"/>
  <c r="DK188" i="13"/>
  <c r="DJ188" i="13"/>
  <c r="DI188" i="13"/>
  <c r="DH188" i="13"/>
  <c r="DG188" i="13"/>
  <c r="DF188" i="13"/>
  <c r="DE188" i="13"/>
  <c r="DD188" i="13"/>
  <c r="DC188" i="13"/>
  <c r="DB188" i="13"/>
  <c r="DA188" i="13"/>
  <c r="CZ188" i="13"/>
  <c r="CY188" i="13"/>
  <c r="CX188" i="13"/>
  <c r="CW188" i="13"/>
  <c r="CV188" i="13"/>
  <c r="CU188" i="13"/>
  <c r="CT188" i="13"/>
  <c r="CS188" i="13" a="1"/>
  <c r="CS188" i="13" s="1"/>
  <c r="CR188" i="13" a="1"/>
  <c r="CR188" i="13" s="1"/>
  <c r="CQ188" i="13"/>
  <c r="CP188" i="13" a="1"/>
  <c r="CP188" i="13" s="1"/>
  <c r="CO188" i="13"/>
  <c r="CN188" i="13" a="1"/>
  <c r="CN188" i="13" s="1"/>
  <c r="CM188" i="13"/>
  <c r="CL188" i="13" a="1"/>
  <c r="CL188" i="13" s="1"/>
  <c r="CK188" i="13"/>
  <c r="CJ188" i="13" a="1"/>
  <c r="CJ188" i="13" s="1"/>
  <c r="CI188" i="13"/>
  <c r="CH188" i="13" a="1"/>
  <c r="CH188" i="13" s="1"/>
  <c r="CG188" i="13"/>
  <c r="CF188" i="13" a="1"/>
  <c r="CF188" i="13" s="1"/>
  <c r="CE188" i="13" a="1"/>
  <c r="CE188" i="13" s="1"/>
  <c r="CD188" i="13"/>
  <c r="CC188" i="13"/>
  <c r="CB188" i="13" a="1"/>
  <c r="CB188" i="13" s="1"/>
  <c r="CA188" i="13" a="1"/>
  <c r="CA188" i="13" s="1"/>
  <c r="BZ188" i="13" a="1"/>
  <c r="BZ188" i="13" s="1"/>
  <c r="BY188" i="13" a="1"/>
  <c r="BY188" i="13" s="1"/>
  <c r="BX188" i="13"/>
  <c r="BW188" i="13" a="1"/>
  <c r="BW188" i="13" s="1"/>
  <c r="BV188" i="13" a="1"/>
  <c r="BV188" i="13" s="1"/>
  <c r="BU188" i="13"/>
  <c r="BT188" i="13" a="1"/>
  <c r="BT188" i="13" s="1"/>
  <c r="BS188" i="13"/>
  <c r="BR188" i="13" a="1"/>
  <c r="BR188" i="13" s="1"/>
  <c r="BQ188" i="13" a="1"/>
  <c r="BQ188" i="13" s="1"/>
  <c r="BP188" i="13" a="1"/>
  <c r="BP188" i="13" s="1"/>
  <c r="BO188" i="13"/>
  <c r="BN188" i="13" a="1"/>
  <c r="BN188" i="13" s="1"/>
  <c r="BM188" i="13"/>
  <c r="BL188" i="13" a="1"/>
  <c r="BL188" i="13" s="1"/>
  <c r="BK188" i="13"/>
  <c r="BJ188" i="13"/>
  <c r="BI188" i="13" a="1"/>
  <c r="BI188" i="13" s="1"/>
  <c r="BH188" i="13" a="1"/>
  <c r="BH188" i="13" s="1"/>
  <c r="BG188" i="13" a="1"/>
  <c r="BG188" i="13" s="1"/>
  <c r="BF188" i="13" a="1"/>
  <c r="BF188" i="13" s="1"/>
  <c r="AZ188" i="13"/>
  <c r="BA188" i="13" s="1"/>
  <c r="BB188" i="13" s="1"/>
  <c r="BC188" i="13" s="1"/>
  <c r="BD188" i="13" s="1"/>
  <c r="BE188" i="13" s="1"/>
  <c r="AY188" i="13"/>
  <c r="AX188" i="13"/>
  <c r="AW188" i="13"/>
  <c r="AV188" i="13"/>
  <c r="AU188" i="13"/>
  <c r="AT188" i="13"/>
  <c r="AS188" i="13"/>
  <c r="AP188" i="13"/>
  <c r="AL188" i="13"/>
  <c r="DL187" i="13"/>
  <c r="DK187" i="13"/>
  <c r="DJ187" i="13"/>
  <c r="DI187" i="13"/>
  <c r="DH187" i="13"/>
  <c r="DG187" i="13"/>
  <c r="DF187" i="13"/>
  <c r="DE187" i="13"/>
  <c r="DD187" i="13"/>
  <c r="DC187" i="13"/>
  <c r="DB187" i="13"/>
  <c r="DA187" i="13"/>
  <c r="CZ187" i="13"/>
  <c r="CY187" i="13"/>
  <c r="CX187" i="13"/>
  <c r="CW187" i="13"/>
  <c r="CV187" i="13"/>
  <c r="CU187" i="13"/>
  <c r="CT187" i="13"/>
  <c r="CS187" i="13" a="1"/>
  <c r="CS187" i="13" s="1"/>
  <c r="CR187" i="13" a="1"/>
  <c r="CR187" i="13" s="1"/>
  <c r="CQ187" i="13"/>
  <c r="CP187" i="13" a="1"/>
  <c r="CP187" i="13" s="1"/>
  <c r="CO187" i="13"/>
  <c r="CN187" i="13" a="1"/>
  <c r="CN187" i="13" s="1"/>
  <c r="CM187" i="13"/>
  <c r="CL187" i="13" a="1"/>
  <c r="CL187" i="13" s="1"/>
  <c r="CK187" i="13"/>
  <c r="CJ187" i="13" a="1"/>
  <c r="CJ187" i="13" s="1"/>
  <c r="CI187" i="13"/>
  <c r="CH187" i="13" a="1"/>
  <c r="CH187" i="13" s="1"/>
  <c r="CG187" i="13"/>
  <c r="CF187" i="13" a="1"/>
  <c r="CF187" i="13" s="1"/>
  <c r="CE187" i="13" a="1"/>
  <c r="CE187" i="13" s="1"/>
  <c r="CD187" i="13"/>
  <c r="CC187" i="13"/>
  <c r="CB187" i="13" a="1"/>
  <c r="CB187" i="13" s="1"/>
  <c r="CA187" i="13" a="1"/>
  <c r="CA187" i="13" s="1"/>
  <c r="BZ187" i="13" a="1"/>
  <c r="BZ187" i="13" s="1"/>
  <c r="BY187" i="13" a="1"/>
  <c r="BY187" i="13" s="1"/>
  <c r="BX187" i="13"/>
  <c r="BW187" i="13" a="1"/>
  <c r="BW187" i="13" s="1"/>
  <c r="BV187" i="13" a="1"/>
  <c r="BV187" i="13" s="1"/>
  <c r="BU187" i="13"/>
  <c r="BT187" i="13" a="1"/>
  <c r="BT187" i="13" s="1"/>
  <c r="BS187" i="13"/>
  <c r="BR187" i="13" a="1"/>
  <c r="BR187" i="13" s="1"/>
  <c r="BQ187" i="13" a="1"/>
  <c r="BQ187" i="13" s="1"/>
  <c r="BP187" i="13" a="1"/>
  <c r="BP187" i="13" s="1"/>
  <c r="BO187" i="13"/>
  <c r="BN187" i="13" a="1"/>
  <c r="BN187" i="13" s="1"/>
  <c r="BM187" i="13"/>
  <c r="BL187" i="13" a="1"/>
  <c r="BL187" i="13" s="1"/>
  <c r="BK187" i="13"/>
  <c r="BJ187" i="13"/>
  <c r="BI187" i="13" a="1"/>
  <c r="BI187" i="13" s="1"/>
  <c r="BH187" i="13" a="1"/>
  <c r="BH187" i="13" s="1"/>
  <c r="BG187" i="13" a="1"/>
  <c r="BG187" i="13" s="1"/>
  <c r="BF187" i="13" a="1"/>
  <c r="BF187" i="13" s="1"/>
  <c r="AZ187" i="13"/>
  <c r="BA187" i="13" s="1"/>
  <c r="BB187" i="13" s="1"/>
  <c r="BC187" i="13" s="1"/>
  <c r="BD187" i="13" s="1"/>
  <c r="BE187" i="13" s="1"/>
  <c r="AY187" i="13"/>
  <c r="AX187" i="13"/>
  <c r="AW187" i="13"/>
  <c r="AV187" i="13"/>
  <c r="AU187" i="13"/>
  <c r="AT187" i="13"/>
  <c r="AS187" i="13"/>
  <c r="AP187" i="13"/>
  <c r="AL187" i="13"/>
  <c r="DL186" i="13"/>
  <c r="DK186" i="13"/>
  <c r="DJ186" i="13"/>
  <c r="DI186" i="13"/>
  <c r="DH186" i="13"/>
  <c r="DG186" i="13"/>
  <c r="DF186" i="13"/>
  <c r="DE186" i="13"/>
  <c r="DD186" i="13"/>
  <c r="DC186" i="13"/>
  <c r="DB186" i="13"/>
  <c r="DA186" i="13"/>
  <c r="CZ186" i="13"/>
  <c r="CY186" i="13"/>
  <c r="CX186" i="13"/>
  <c r="CW186" i="13"/>
  <c r="CV186" i="13"/>
  <c r="CU186" i="13"/>
  <c r="CT186" i="13"/>
  <c r="CS186" i="13" a="1"/>
  <c r="CS186" i="13" s="1"/>
  <c r="CR186" i="13" a="1"/>
  <c r="CR186" i="13" s="1"/>
  <c r="CQ186" i="13"/>
  <c r="CP186" i="13" a="1"/>
  <c r="CP186" i="13" s="1"/>
  <c r="CO186" i="13"/>
  <c r="CN186" i="13" a="1"/>
  <c r="CN186" i="13" s="1"/>
  <c r="CM186" i="13"/>
  <c r="CL186" i="13" a="1"/>
  <c r="CL186" i="13" s="1"/>
  <c r="CK186" i="13"/>
  <c r="CJ186" i="13" a="1"/>
  <c r="CJ186" i="13" s="1"/>
  <c r="CI186" i="13"/>
  <c r="CH186" i="13" a="1"/>
  <c r="CH186" i="13" s="1"/>
  <c r="CG186" i="13"/>
  <c r="CF186" i="13" a="1"/>
  <c r="CF186" i="13" s="1"/>
  <c r="CE186" i="13" a="1"/>
  <c r="CE186" i="13" s="1"/>
  <c r="CD186" i="13"/>
  <c r="CC186" i="13"/>
  <c r="CB186" i="13" a="1"/>
  <c r="CB186" i="13" s="1"/>
  <c r="CA186" i="13" a="1"/>
  <c r="CA186" i="13" s="1"/>
  <c r="BZ186" i="13" a="1"/>
  <c r="BZ186" i="13" s="1"/>
  <c r="BY186" i="13" a="1"/>
  <c r="BY186" i="13" s="1"/>
  <c r="BX186" i="13"/>
  <c r="BW186" i="13" a="1"/>
  <c r="BW186" i="13" s="1"/>
  <c r="BV186" i="13" a="1"/>
  <c r="BV186" i="13" s="1"/>
  <c r="BU186" i="13"/>
  <c r="BT186" i="13" a="1"/>
  <c r="BT186" i="13" s="1"/>
  <c r="BS186" i="13"/>
  <c r="BR186" i="13" a="1"/>
  <c r="BR186" i="13" s="1"/>
  <c r="BQ186" i="13" a="1"/>
  <c r="BQ186" i="13" s="1"/>
  <c r="BP186" i="13" a="1"/>
  <c r="BP186" i="13" s="1"/>
  <c r="BO186" i="13"/>
  <c r="BN186" i="13" a="1"/>
  <c r="BN186" i="13" s="1"/>
  <c r="BM186" i="13"/>
  <c r="BL186" i="13" a="1"/>
  <c r="BL186" i="13" s="1"/>
  <c r="BK186" i="13"/>
  <c r="BJ186" i="13"/>
  <c r="BI186" i="13" a="1"/>
  <c r="BI186" i="13" s="1"/>
  <c r="BH186" i="13" a="1"/>
  <c r="BH186" i="13" s="1"/>
  <c r="BG186" i="13" a="1"/>
  <c r="BG186" i="13" s="1"/>
  <c r="BF186" i="13" a="1"/>
  <c r="BF186" i="13" s="1"/>
  <c r="AZ186" i="13"/>
  <c r="BA186" i="13" s="1"/>
  <c r="BB186" i="13" s="1"/>
  <c r="BC186" i="13" s="1"/>
  <c r="BD186" i="13" s="1"/>
  <c r="BE186" i="13" s="1"/>
  <c r="AY186" i="13"/>
  <c r="AX186" i="13"/>
  <c r="AW186" i="13"/>
  <c r="AV186" i="13"/>
  <c r="AU186" i="13"/>
  <c r="AT186" i="13"/>
  <c r="AS186" i="13"/>
  <c r="AP186" i="13"/>
  <c r="AL186" i="13"/>
  <c r="DL185" i="13"/>
  <c r="DK185" i="13"/>
  <c r="DJ185" i="13"/>
  <c r="DI185" i="13"/>
  <c r="DH185" i="13"/>
  <c r="DG185" i="13"/>
  <c r="DF185" i="13"/>
  <c r="DE185" i="13"/>
  <c r="DD185" i="13"/>
  <c r="DC185" i="13"/>
  <c r="DB185" i="13"/>
  <c r="DA185" i="13"/>
  <c r="CZ185" i="13"/>
  <c r="CY185" i="13"/>
  <c r="CX185" i="13"/>
  <c r="CW185" i="13"/>
  <c r="CV185" i="13"/>
  <c r="CU185" i="13"/>
  <c r="CT185" i="13"/>
  <c r="CS185" i="13" a="1"/>
  <c r="CS185" i="13" s="1"/>
  <c r="CR185" i="13" a="1"/>
  <c r="CR185" i="13" s="1"/>
  <c r="CQ185" i="13"/>
  <c r="CP185" i="13" a="1"/>
  <c r="CP185" i="13" s="1"/>
  <c r="CO185" i="13"/>
  <c r="CN185" i="13" a="1"/>
  <c r="CN185" i="13" s="1"/>
  <c r="CM185" i="13"/>
  <c r="CL185" i="13" a="1"/>
  <c r="CL185" i="13" s="1"/>
  <c r="CK185" i="13"/>
  <c r="CJ185" i="13" a="1"/>
  <c r="CJ185" i="13" s="1"/>
  <c r="CI185" i="13"/>
  <c r="CH185" i="13" a="1"/>
  <c r="CH185" i="13" s="1"/>
  <c r="CG185" i="13"/>
  <c r="CF185" i="13" a="1"/>
  <c r="CF185" i="13" s="1"/>
  <c r="CE185" i="13" a="1"/>
  <c r="CE185" i="13" s="1"/>
  <c r="CD185" i="13"/>
  <c r="CC185" i="13"/>
  <c r="CB185" i="13" a="1"/>
  <c r="CB185" i="13" s="1"/>
  <c r="CA185" i="13" a="1"/>
  <c r="CA185" i="13" s="1"/>
  <c r="BZ185" i="13" a="1"/>
  <c r="BZ185" i="13" s="1"/>
  <c r="BY185" i="13" a="1"/>
  <c r="BY185" i="13" s="1"/>
  <c r="BX185" i="13"/>
  <c r="BW185" i="13" a="1"/>
  <c r="BW185" i="13" s="1"/>
  <c r="BV185" i="13" a="1"/>
  <c r="BV185" i="13" s="1"/>
  <c r="BU185" i="13"/>
  <c r="BT185" i="13" a="1"/>
  <c r="BT185" i="13" s="1"/>
  <c r="BS185" i="13"/>
  <c r="BR185" i="13" a="1"/>
  <c r="BR185" i="13" s="1"/>
  <c r="BQ185" i="13" a="1"/>
  <c r="BQ185" i="13" s="1"/>
  <c r="BP185" i="13" a="1"/>
  <c r="BP185" i="13" s="1"/>
  <c r="BO185" i="13"/>
  <c r="BN185" i="13" a="1"/>
  <c r="BN185" i="13" s="1"/>
  <c r="BM185" i="13"/>
  <c r="BL185" i="13" a="1"/>
  <c r="BL185" i="13" s="1"/>
  <c r="BK185" i="13"/>
  <c r="BJ185" i="13"/>
  <c r="BI185" i="13" a="1"/>
  <c r="BI185" i="13" s="1"/>
  <c r="BH185" i="13" a="1"/>
  <c r="BH185" i="13" s="1"/>
  <c r="BG185" i="13" a="1"/>
  <c r="BG185" i="13" s="1"/>
  <c r="BF185" i="13" a="1"/>
  <c r="BF185" i="13" s="1"/>
  <c r="AZ185" i="13"/>
  <c r="BA185" i="13" s="1"/>
  <c r="BB185" i="13" s="1"/>
  <c r="BC185" i="13" s="1"/>
  <c r="BD185" i="13" s="1"/>
  <c r="BE185" i="13" s="1"/>
  <c r="AY185" i="13"/>
  <c r="AX185" i="13"/>
  <c r="AW185" i="13"/>
  <c r="AV185" i="13"/>
  <c r="AU185" i="13"/>
  <c r="AT185" i="13"/>
  <c r="AS185" i="13"/>
  <c r="AP185" i="13"/>
  <c r="AL185" i="13"/>
  <c r="DL184" i="13"/>
  <c r="DK184" i="13"/>
  <c r="DJ184" i="13"/>
  <c r="DI184" i="13"/>
  <c r="DH184" i="13"/>
  <c r="DG184" i="13"/>
  <c r="DF184" i="13"/>
  <c r="DE184" i="13"/>
  <c r="DD184" i="13"/>
  <c r="DC184" i="13"/>
  <c r="DB184" i="13"/>
  <c r="DA184" i="13"/>
  <c r="CZ184" i="13"/>
  <c r="CY184" i="13"/>
  <c r="CX184" i="13"/>
  <c r="CW184" i="13"/>
  <c r="CV184" i="13"/>
  <c r="CU184" i="13"/>
  <c r="CT184" i="13"/>
  <c r="CS184" i="13" a="1"/>
  <c r="CS184" i="13" s="1"/>
  <c r="CR184" i="13" a="1"/>
  <c r="CR184" i="13" s="1"/>
  <c r="CQ184" i="13"/>
  <c r="CP184" i="13" a="1"/>
  <c r="CP184" i="13" s="1"/>
  <c r="CO184" i="13"/>
  <c r="CN184" i="13" a="1"/>
  <c r="CN184" i="13" s="1"/>
  <c r="CM184" i="13"/>
  <c r="CL184" i="13" a="1"/>
  <c r="CL184" i="13" s="1"/>
  <c r="CK184" i="13"/>
  <c r="CJ184" i="13" a="1"/>
  <c r="CJ184" i="13" s="1"/>
  <c r="CI184" i="13"/>
  <c r="CH184" i="13" a="1"/>
  <c r="CH184" i="13" s="1"/>
  <c r="CG184" i="13"/>
  <c r="CF184" i="13" a="1"/>
  <c r="CF184" i="13" s="1"/>
  <c r="CE184" i="13" a="1"/>
  <c r="CE184" i="13" s="1"/>
  <c r="CD184" i="13"/>
  <c r="CC184" i="13"/>
  <c r="CB184" i="13" a="1"/>
  <c r="CB184" i="13" s="1"/>
  <c r="CA184" i="13" a="1"/>
  <c r="CA184" i="13" s="1"/>
  <c r="BZ184" i="13" a="1"/>
  <c r="BZ184" i="13" s="1"/>
  <c r="BY184" i="13" a="1"/>
  <c r="BY184" i="13" s="1"/>
  <c r="BX184" i="13"/>
  <c r="BW184" i="13" a="1"/>
  <c r="BW184" i="13" s="1"/>
  <c r="BV184" i="13" a="1"/>
  <c r="BV184" i="13" s="1"/>
  <c r="BU184" i="13"/>
  <c r="BT184" i="13" a="1"/>
  <c r="BT184" i="13" s="1"/>
  <c r="BS184" i="13"/>
  <c r="BR184" i="13" a="1"/>
  <c r="BR184" i="13" s="1"/>
  <c r="BQ184" i="13" a="1"/>
  <c r="BQ184" i="13" s="1"/>
  <c r="BP184" i="13" a="1"/>
  <c r="BP184" i="13" s="1"/>
  <c r="BO184" i="13"/>
  <c r="BN184" i="13" a="1"/>
  <c r="BN184" i="13" s="1"/>
  <c r="BM184" i="13"/>
  <c r="BL184" i="13" a="1"/>
  <c r="BL184" i="13" s="1"/>
  <c r="BK184" i="13"/>
  <c r="BJ184" i="13"/>
  <c r="BI184" i="13" a="1"/>
  <c r="BI184" i="13" s="1"/>
  <c r="BH184" i="13" a="1"/>
  <c r="BH184" i="13" s="1"/>
  <c r="BG184" i="13" a="1"/>
  <c r="BG184" i="13" s="1"/>
  <c r="BF184" i="13" a="1"/>
  <c r="BF184" i="13" s="1"/>
  <c r="AZ184" i="13"/>
  <c r="BA184" i="13" s="1"/>
  <c r="BB184" i="13" s="1"/>
  <c r="BC184" i="13" s="1"/>
  <c r="BD184" i="13" s="1"/>
  <c r="BE184" i="13" s="1"/>
  <c r="AY184" i="13"/>
  <c r="AX184" i="13"/>
  <c r="AW184" i="13"/>
  <c r="AV184" i="13"/>
  <c r="AU184" i="13"/>
  <c r="AT184" i="13"/>
  <c r="AS184" i="13"/>
  <c r="AP184" i="13"/>
  <c r="AL184" i="13"/>
  <c r="AD184" i="13"/>
  <c r="DL183" i="13"/>
  <c r="DK183" i="13"/>
  <c r="DJ183" i="13"/>
  <c r="DI183" i="13"/>
  <c r="DH183" i="13"/>
  <c r="DG183" i="13"/>
  <c r="DF183" i="13"/>
  <c r="DE183" i="13"/>
  <c r="DD183" i="13"/>
  <c r="DC183" i="13"/>
  <c r="DB183" i="13"/>
  <c r="DA183" i="13"/>
  <c r="CZ183" i="13"/>
  <c r="CY183" i="13"/>
  <c r="CX183" i="13"/>
  <c r="CW183" i="13"/>
  <c r="CV183" i="13"/>
  <c r="CU183" i="13"/>
  <c r="CT183" i="13"/>
  <c r="CS183" i="13" a="1"/>
  <c r="CS183" i="13" s="1"/>
  <c r="CR183" i="13" a="1"/>
  <c r="CR183" i="13" s="1"/>
  <c r="CQ183" i="13"/>
  <c r="CP183" i="13" a="1"/>
  <c r="CP183" i="13" s="1"/>
  <c r="CO183" i="13"/>
  <c r="CN183" i="13" a="1"/>
  <c r="CN183" i="13" s="1"/>
  <c r="CM183" i="13"/>
  <c r="CL183" i="13" a="1"/>
  <c r="CL183" i="13" s="1"/>
  <c r="CK183" i="13"/>
  <c r="CJ183" i="13" a="1"/>
  <c r="CJ183" i="13" s="1"/>
  <c r="CI183" i="13"/>
  <c r="CH183" i="13" a="1"/>
  <c r="CH183" i="13" s="1"/>
  <c r="CG183" i="13"/>
  <c r="CF183" i="13" a="1"/>
  <c r="CF183" i="13" s="1"/>
  <c r="CE183" i="13" a="1"/>
  <c r="CE183" i="13" s="1"/>
  <c r="CD183" i="13"/>
  <c r="CC183" i="13"/>
  <c r="CB183" i="13" a="1"/>
  <c r="CB183" i="13" s="1"/>
  <c r="CA183" i="13" a="1"/>
  <c r="CA183" i="13" s="1"/>
  <c r="BZ183" i="13" a="1"/>
  <c r="BZ183" i="13" s="1"/>
  <c r="BY183" i="13" a="1"/>
  <c r="BY183" i="13" s="1"/>
  <c r="BX183" i="13"/>
  <c r="BW183" i="13" a="1"/>
  <c r="BW183" i="13" s="1"/>
  <c r="BV183" i="13" a="1"/>
  <c r="BV183" i="13" s="1"/>
  <c r="BU183" i="13"/>
  <c r="BT183" i="13" a="1"/>
  <c r="BT183" i="13" s="1"/>
  <c r="BS183" i="13"/>
  <c r="BR183" i="13" a="1"/>
  <c r="BR183" i="13" s="1"/>
  <c r="BQ183" i="13" a="1"/>
  <c r="BQ183" i="13" s="1"/>
  <c r="BP183" i="13" a="1"/>
  <c r="BP183" i="13" s="1"/>
  <c r="BO183" i="13"/>
  <c r="BN183" i="13" a="1"/>
  <c r="BN183" i="13" s="1"/>
  <c r="BM183" i="13"/>
  <c r="BL183" i="13" a="1"/>
  <c r="BL183" i="13" s="1"/>
  <c r="BK183" i="13"/>
  <c r="BJ183" i="13"/>
  <c r="BI183" i="13" a="1"/>
  <c r="BI183" i="13" s="1"/>
  <c r="BH183" i="13" a="1"/>
  <c r="BH183" i="13" s="1"/>
  <c r="BG183" i="13" a="1"/>
  <c r="BG183" i="13" s="1"/>
  <c r="BF183" i="13" a="1"/>
  <c r="BF183" i="13" s="1"/>
  <c r="AZ183" i="13"/>
  <c r="BA183" i="13" s="1"/>
  <c r="BB183" i="13" s="1"/>
  <c r="BC183" i="13" s="1"/>
  <c r="BD183" i="13" s="1"/>
  <c r="BE183" i="13" s="1"/>
  <c r="AY183" i="13"/>
  <c r="AX183" i="13"/>
  <c r="AW183" i="13"/>
  <c r="AV183" i="13"/>
  <c r="AU183" i="13"/>
  <c r="AT183" i="13"/>
  <c r="AS183" i="13"/>
  <c r="AP183" i="13"/>
  <c r="AL183" i="13"/>
  <c r="DL182" i="13"/>
  <c r="DK182" i="13"/>
  <c r="DJ182" i="13"/>
  <c r="DI182" i="13"/>
  <c r="DH182" i="13"/>
  <c r="DG182" i="13"/>
  <c r="DF182" i="13"/>
  <c r="DE182" i="13"/>
  <c r="DD182" i="13"/>
  <c r="DC182" i="13"/>
  <c r="DB182" i="13"/>
  <c r="DA182" i="13"/>
  <c r="CZ182" i="13"/>
  <c r="CY182" i="13"/>
  <c r="CX182" i="13"/>
  <c r="CW182" i="13"/>
  <c r="CV182" i="13"/>
  <c r="CU182" i="13"/>
  <c r="CT182" i="13"/>
  <c r="CS182" i="13" a="1"/>
  <c r="CS182" i="13" s="1"/>
  <c r="CR182" i="13" a="1"/>
  <c r="CR182" i="13" s="1"/>
  <c r="CQ182" i="13"/>
  <c r="CP182" i="13" a="1"/>
  <c r="CP182" i="13" s="1"/>
  <c r="CO182" i="13"/>
  <c r="CN182" i="13" a="1"/>
  <c r="CN182" i="13" s="1"/>
  <c r="CM182" i="13"/>
  <c r="CL182" i="13" a="1"/>
  <c r="CL182" i="13" s="1"/>
  <c r="CK182" i="13"/>
  <c r="CJ182" i="13" a="1"/>
  <c r="CJ182" i="13" s="1"/>
  <c r="CI182" i="13"/>
  <c r="CH182" i="13" a="1"/>
  <c r="CH182" i="13" s="1"/>
  <c r="CG182" i="13"/>
  <c r="CF182" i="13" a="1"/>
  <c r="CF182" i="13" s="1"/>
  <c r="CE182" i="13" a="1"/>
  <c r="CE182" i="13" s="1"/>
  <c r="CD182" i="13"/>
  <c r="CC182" i="13"/>
  <c r="CB182" i="13" a="1"/>
  <c r="CB182" i="13" s="1"/>
  <c r="CA182" i="13" a="1"/>
  <c r="CA182" i="13" s="1"/>
  <c r="BZ182" i="13" a="1"/>
  <c r="BZ182" i="13" s="1"/>
  <c r="BY182" i="13" a="1"/>
  <c r="BY182" i="13" s="1"/>
  <c r="BX182" i="13"/>
  <c r="BW182" i="13" a="1"/>
  <c r="BW182" i="13" s="1"/>
  <c r="BV182" i="13" a="1"/>
  <c r="BV182" i="13" s="1"/>
  <c r="BU182" i="13"/>
  <c r="BT182" i="13" a="1"/>
  <c r="BT182" i="13" s="1"/>
  <c r="BS182" i="13"/>
  <c r="BR182" i="13" a="1"/>
  <c r="BR182" i="13" s="1"/>
  <c r="BQ182" i="13" a="1"/>
  <c r="BQ182" i="13" s="1"/>
  <c r="BP182" i="13" a="1"/>
  <c r="BP182" i="13" s="1"/>
  <c r="BO182" i="13"/>
  <c r="BN182" i="13" a="1"/>
  <c r="BN182" i="13" s="1"/>
  <c r="BM182" i="13"/>
  <c r="BL182" i="13" a="1"/>
  <c r="BL182" i="13" s="1"/>
  <c r="BK182" i="13"/>
  <c r="BJ182" i="13"/>
  <c r="BI182" i="13" a="1"/>
  <c r="BI182" i="13" s="1"/>
  <c r="BH182" i="13" a="1"/>
  <c r="BH182" i="13" s="1"/>
  <c r="BG182" i="13" a="1"/>
  <c r="BG182" i="13" s="1"/>
  <c r="BF182" i="13" a="1"/>
  <c r="BF182" i="13" s="1"/>
  <c r="AZ182" i="13"/>
  <c r="BA182" i="13" s="1"/>
  <c r="BB182" i="13" s="1"/>
  <c r="BC182" i="13" s="1"/>
  <c r="BD182" i="13" s="1"/>
  <c r="BE182" i="13" s="1"/>
  <c r="AY182" i="13"/>
  <c r="AX182" i="13"/>
  <c r="AW182" i="13"/>
  <c r="AV182" i="13"/>
  <c r="AU182" i="13"/>
  <c r="AT182" i="13"/>
  <c r="AS182" i="13"/>
  <c r="AP182" i="13"/>
  <c r="AL182" i="13"/>
  <c r="DL181" i="13"/>
  <c r="DK181" i="13"/>
  <c r="DJ181" i="13"/>
  <c r="DI181" i="13"/>
  <c r="DH181" i="13"/>
  <c r="DG181" i="13"/>
  <c r="DF181" i="13"/>
  <c r="DE181" i="13"/>
  <c r="DD181" i="13"/>
  <c r="DC181" i="13"/>
  <c r="DB181" i="13"/>
  <c r="DA181" i="13"/>
  <c r="CZ181" i="13"/>
  <c r="CY181" i="13"/>
  <c r="CX181" i="13"/>
  <c r="CW181" i="13"/>
  <c r="CV181" i="13"/>
  <c r="CU181" i="13"/>
  <c r="CT181" i="13"/>
  <c r="CS181" i="13" a="1"/>
  <c r="CS181" i="13" s="1"/>
  <c r="CR181" i="13" a="1"/>
  <c r="CR181" i="13" s="1"/>
  <c r="CQ181" i="13"/>
  <c r="CP181" i="13" a="1"/>
  <c r="CP181" i="13" s="1"/>
  <c r="CO181" i="13"/>
  <c r="CN181" i="13" a="1"/>
  <c r="CN181" i="13" s="1"/>
  <c r="CM181" i="13"/>
  <c r="CL181" i="13" a="1"/>
  <c r="CL181" i="13" s="1"/>
  <c r="CK181" i="13"/>
  <c r="CJ181" i="13" a="1"/>
  <c r="CJ181" i="13" s="1"/>
  <c r="CI181" i="13"/>
  <c r="CH181" i="13" a="1"/>
  <c r="CH181" i="13" s="1"/>
  <c r="CG181" i="13"/>
  <c r="CF181" i="13" a="1"/>
  <c r="CF181" i="13" s="1"/>
  <c r="CE181" i="13" a="1"/>
  <c r="CE181" i="13" s="1"/>
  <c r="CD181" i="13"/>
  <c r="CC181" i="13"/>
  <c r="CB181" i="13" a="1"/>
  <c r="CB181" i="13" s="1"/>
  <c r="CA181" i="13" a="1"/>
  <c r="CA181" i="13" s="1"/>
  <c r="BZ181" i="13" a="1"/>
  <c r="BZ181" i="13" s="1"/>
  <c r="BY181" i="13" a="1"/>
  <c r="BY181" i="13" s="1"/>
  <c r="BX181" i="13"/>
  <c r="BW181" i="13" a="1"/>
  <c r="BW181" i="13" s="1"/>
  <c r="BV181" i="13" a="1"/>
  <c r="BV181" i="13" s="1"/>
  <c r="BU181" i="13"/>
  <c r="BT181" i="13" a="1"/>
  <c r="BT181" i="13" s="1"/>
  <c r="BS181" i="13"/>
  <c r="BR181" i="13" a="1"/>
  <c r="BR181" i="13" s="1"/>
  <c r="BQ181" i="13" a="1"/>
  <c r="BQ181" i="13" s="1"/>
  <c r="BP181" i="13" a="1"/>
  <c r="BP181" i="13" s="1"/>
  <c r="BO181" i="13"/>
  <c r="BN181" i="13" a="1"/>
  <c r="BN181" i="13" s="1"/>
  <c r="BM181" i="13"/>
  <c r="BL181" i="13" a="1"/>
  <c r="BL181" i="13" s="1"/>
  <c r="BK181" i="13"/>
  <c r="BJ181" i="13"/>
  <c r="BI181" i="13" a="1"/>
  <c r="BI181" i="13" s="1"/>
  <c r="BH181" i="13" a="1"/>
  <c r="BH181" i="13" s="1"/>
  <c r="BG181" i="13" a="1"/>
  <c r="BG181" i="13" s="1"/>
  <c r="BF181" i="13" a="1"/>
  <c r="BF181" i="13" s="1"/>
  <c r="AZ181" i="13"/>
  <c r="BA181" i="13" s="1"/>
  <c r="BB181" i="13" s="1"/>
  <c r="BC181" i="13" s="1"/>
  <c r="BD181" i="13" s="1"/>
  <c r="BE181" i="13" s="1"/>
  <c r="AY181" i="13"/>
  <c r="AX181" i="13"/>
  <c r="AW181" i="13"/>
  <c r="AV181" i="13"/>
  <c r="AU181" i="13"/>
  <c r="AT181" i="13"/>
  <c r="AS181" i="13"/>
  <c r="AP181" i="13"/>
  <c r="AL181" i="13"/>
  <c r="DL180" i="13"/>
  <c r="DK180" i="13"/>
  <c r="DJ180" i="13"/>
  <c r="DI180" i="13"/>
  <c r="DH180" i="13"/>
  <c r="DG180" i="13"/>
  <c r="DF180" i="13"/>
  <c r="DE180" i="13"/>
  <c r="DD180" i="13"/>
  <c r="DC180" i="13"/>
  <c r="DB180" i="13"/>
  <c r="DA180" i="13"/>
  <c r="CZ180" i="13"/>
  <c r="CY180" i="13"/>
  <c r="CX180" i="13"/>
  <c r="CW180" i="13"/>
  <c r="CV180" i="13"/>
  <c r="CU180" i="13"/>
  <c r="CT180" i="13"/>
  <c r="CS180" i="13" a="1"/>
  <c r="CS180" i="13" s="1"/>
  <c r="CR180" i="13" a="1"/>
  <c r="CR180" i="13" s="1"/>
  <c r="CQ180" i="13"/>
  <c r="CP180" i="13" a="1"/>
  <c r="CP180" i="13" s="1"/>
  <c r="CO180" i="13"/>
  <c r="CN180" i="13" a="1"/>
  <c r="CN180" i="13" s="1"/>
  <c r="CM180" i="13"/>
  <c r="CL180" i="13" a="1"/>
  <c r="CL180" i="13" s="1"/>
  <c r="CK180" i="13"/>
  <c r="CJ180" i="13" a="1"/>
  <c r="CJ180" i="13" s="1"/>
  <c r="CI180" i="13"/>
  <c r="CH180" i="13" a="1"/>
  <c r="CH180" i="13" s="1"/>
  <c r="CG180" i="13"/>
  <c r="CF180" i="13" a="1"/>
  <c r="CF180" i="13" s="1"/>
  <c r="CE180" i="13" a="1"/>
  <c r="CE180" i="13" s="1"/>
  <c r="CD180" i="13"/>
  <c r="CC180" i="13"/>
  <c r="CB180" i="13" a="1"/>
  <c r="CB180" i="13" s="1"/>
  <c r="CA180" i="13" a="1"/>
  <c r="CA180" i="13" s="1"/>
  <c r="BZ180" i="13" a="1"/>
  <c r="BZ180" i="13" s="1"/>
  <c r="BY180" i="13" a="1"/>
  <c r="BY180" i="13" s="1"/>
  <c r="BX180" i="13"/>
  <c r="BW180" i="13" a="1"/>
  <c r="BW180" i="13" s="1"/>
  <c r="BV180" i="13" a="1"/>
  <c r="BV180" i="13" s="1"/>
  <c r="BU180" i="13"/>
  <c r="BT180" i="13" a="1"/>
  <c r="BT180" i="13" s="1"/>
  <c r="BS180" i="13"/>
  <c r="BR180" i="13" a="1"/>
  <c r="BR180" i="13" s="1"/>
  <c r="BQ180" i="13" a="1"/>
  <c r="BQ180" i="13" s="1"/>
  <c r="BP180" i="13" a="1"/>
  <c r="BP180" i="13" s="1"/>
  <c r="BO180" i="13"/>
  <c r="BN180" i="13" a="1"/>
  <c r="BN180" i="13" s="1"/>
  <c r="BM180" i="13"/>
  <c r="BL180" i="13" a="1"/>
  <c r="BL180" i="13" s="1"/>
  <c r="BK180" i="13"/>
  <c r="BJ180" i="13"/>
  <c r="BI180" i="13" a="1"/>
  <c r="BI180" i="13" s="1"/>
  <c r="BH180" i="13" a="1"/>
  <c r="BH180" i="13" s="1"/>
  <c r="BG180" i="13" a="1"/>
  <c r="BG180" i="13" s="1"/>
  <c r="BF180" i="13" a="1"/>
  <c r="BF180" i="13" s="1"/>
  <c r="AZ180" i="13"/>
  <c r="BA180" i="13" s="1"/>
  <c r="BB180" i="13" s="1"/>
  <c r="BC180" i="13" s="1"/>
  <c r="BD180" i="13" s="1"/>
  <c r="BE180" i="13" s="1"/>
  <c r="AY180" i="13"/>
  <c r="AX180" i="13"/>
  <c r="AW180" i="13"/>
  <c r="AV180" i="13"/>
  <c r="AU180" i="13"/>
  <c r="AT180" i="13"/>
  <c r="AS180" i="13"/>
  <c r="AP180" i="13"/>
  <c r="AL180" i="13"/>
  <c r="DL179" i="13"/>
  <c r="DK179" i="13"/>
  <c r="DJ179" i="13"/>
  <c r="DI179" i="13"/>
  <c r="DH179" i="13"/>
  <c r="DG179" i="13"/>
  <c r="DF179" i="13"/>
  <c r="DE179" i="13"/>
  <c r="DD179" i="13"/>
  <c r="DC179" i="13"/>
  <c r="DB179" i="13"/>
  <c r="DA179" i="13"/>
  <c r="CZ179" i="13"/>
  <c r="CY179" i="13"/>
  <c r="CX179" i="13"/>
  <c r="CW179" i="13"/>
  <c r="CV179" i="13"/>
  <c r="CU179" i="13"/>
  <c r="CT179" i="13"/>
  <c r="CS179" i="13" a="1"/>
  <c r="CS179" i="13" s="1"/>
  <c r="CR179" i="13" a="1"/>
  <c r="CR179" i="13" s="1"/>
  <c r="CQ179" i="13"/>
  <c r="CP179" i="13" a="1"/>
  <c r="CP179" i="13" s="1"/>
  <c r="CO179" i="13"/>
  <c r="CN179" i="13" a="1"/>
  <c r="CN179" i="13" s="1"/>
  <c r="CM179" i="13"/>
  <c r="CL179" i="13" a="1"/>
  <c r="CL179" i="13" s="1"/>
  <c r="CK179" i="13"/>
  <c r="CJ179" i="13" a="1"/>
  <c r="CJ179" i="13" s="1"/>
  <c r="CI179" i="13"/>
  <c r="CH179" i="13" a="1"/>
  <c r="CH179" i="13" s="1"/>
  <c r="CG179" i="13"/>
  <c r="CF179" i="13" a="1"/>
  <c r="CF179" i="13" s="1"/>
  <c r="CE179" i="13" a="1"/>
  <c r="CE179" i="13" s="1"/>
  <c r="CD179" i="13"/>
  <c r="CC179" i="13"/>
  <c r="CB179" i="13" a="1"/>
  <c r="CB179" i="13" s="1"/>
  <c r="CA179" i="13" a="1"/>
  <c r="CA179" i="13" s="1"/>
  <c r="BZ179" i="13" a="1"/>
  <c r="BZ179" i="13" s="1"/>
  <c r="BY179" i="13" a="1"/>
  <c r="BY179" i="13" s="1"/>
  <c r="BX179" i="13"/>
  <c r="BW179" i="13" a="1"/>
  <c r="BW179" i="13" s="1"/>
  <c r="BV179" i="13" a="1"/>
  <c r="BV179" i="13" s="1"/>
  <c r="BU179" i="13"/>
  <c r="BT179" i="13" a="1"/>
  <c r="BT179" i="13" s="1"/>
  <c r="BS179" i="13"/>
  <c r="BR179" i="13" a="1"/>
  <c r="BR179" i="13" s="1"/>
  <c r="BQ179" i="13" a="1"/>
  <c r="BQ179" i="13" s="1"/>
  <c r="BP179" i="13" a="1"/>
  <c r="BP179" i="13" s="1"/>
  <c r="BO179" i="13"/>
  <c r="BN179" i="13" a="1"/>
  <c r="BN179" i="13" s="1"/>
  <c r="BM179" i="13"/>
  <c r="BL179" i="13" a="1"/>
  <c r="BL179" i="13" s="1"/>
  <c r="BK179" i="13"/>
  <c r="BJ179" i="13"/>
  <c r="BI179" i="13" a="1"/>
  <c r="BI179" i="13" s="1"/>
  <c r="BH179" i="13" a="1"/>
  <c r="BH179" i="13" s="1"/>
  <c r="BG179" i="13" a="1"/>
  <c r="BG179" i="13" s="1"/>
  <c r="BF179" i="13" a="1"/>
  <c r="BF179" i="13" s="1"/>
  <c r="AZ179" i="13"/>
  <c r="BA179" i="13" s="1"/>
  <c r="BB179" i="13" s="1"/>
  <c r="BC179" i="13" s="1"/>
  <c r="BD179" i="13" s="1"/>
  <c r="BE179" i="13" s="1"/>
  <c r="AY179" i="13"/>
  <c r="AX179" i="13"/>
  <c r="AW179" i="13"/>
  <c r="AV179" i="13"/>
  <c r="AU179" i="13"/>
  <c r="AT179" i="13"/>
  <c r="AS179" i="13"/>
  <c r="AP179" i="13"/>
  <c r="AL179" i="13"/>
  <c r="DL178" i="13"/>
  <c r="DK178" i="13"/>
  <c r="DJ178" i="13"/>
  <c r="DI178" i="13"/>
  <c r="DH178" i="13"/>
  <c r="DG178" i="13"/>
  <c r="DF178" i="13"/>
  <c r="DE178" i="13"/>
  <c r="DD178" i="13"/>
  <c r="DC178" i="13"/>
  <c r="DB178" i="13"/>
  <c r="DA178" i="13"/>
  <c r="CZ178" i="13"/>
  <c r="CY178" i="13"/>
  <c r="CX178" i="13"/>
  <c r="CW178" i="13"/>
  <c r="CV178" i="13"/>
  <c r="CU178" i="13"/>
  <c r="CT178" i="13"/>
  <c r="CS178" i="13" a="1"/>
  <c r="CS178" i="13" s="1"/>
  <c r="CR178" i="13" a="1"/>
  <c r="CR178" i="13" s="1"/>
  <c r="CQ178" i="13"/>
  <c r="CP178" i="13" a="1"/>
  <c r="CP178" i="13" s="1"/>
  <c r="CO178" i="13"/>
  <c r="CN178" i="13" a="1"/>
  <c r="CN178" i="13" s="1"/>
  <c r="CM178" i="13"/>
  <c r="CL178" i="13" a="1"/>
  <c r="CL178" i="13" s="1"/>
  <c r="CK178" i="13"/>
  <c r="CJ178" i="13" a="1"/>
  <c r="CJ178" i="13" s="1"/>
  <c r="CI178" i="13"/>
  <c r="CH178" i="13" a="1"/>
  <c r="CH178" i="13" s="1"/>
  <c r="CG178" i="13"/>
  <c r="CF178" i="13" a="1"/>
  <c r="CF178" i="13" s="1"/>
  <c r="CE178" i="13" a="1"/>
  <c r="CE178" i="13" s="1"/>
  <c r="CD178" i="13"/>
  <c r="CC178" i="13"/>
  <c r="CB178" i="13" a="1"/>
  <c r="CB178" i="13" s="1"/>
  <c r="CA178" i="13" a="1"/>
  <c r="CA178" i="13" s="1"/>
  <c r="BZ178" i="13" a="1"/>
  <c r="BZ178" i="13" s="1"/>
  <c r="BY178" i="13" a="1"/>
  <c r="BY178" i="13" s="1"/>
  <c r="BX178" i="13"/>
  <c r="BW178" i="13" a="1"/>
  <c r="BW178" i="13" s="1"/>
  <c r="BV178" i="13" a="1"/>
  <c r="BV178" i="13" s="1"/>
  <c r="BU178" i="13"/>
  <c r="BT178" i="13" a="1"/>
  <c r="BT178" i="13" s="1"/>
  <c r="BS178" i="13"/>
  <c r="BR178" i="13" a="1"/>
  <c r="BR178" i="13" s="1"/>
  <c r="BQ178" i="13" a="1"/>
  <c r="BQ178" i="13" s="1"/>
  <c r="BP178" i="13" a="1"/>
  <c r="BP178" i="13" s="1"/>
  <c r="BO178" i="13"/>
  <c r="BN178" i="13" a="1"/>
  <c r="BN178" i="13" s="1"/>
  <c r="BM178" i="13"/>
  <c r="BL178" i="13" a="1"/>
  <c r="BL178" i="13" s="1"/>
  <c r="BK178" i="13"/>
  <c r="BJ178" i="13"/>
  <c r="BI178" i="13" a="1"/>
  <c r="BI178" i="13" s="1"/>
  <c r="BH178" i="13" a="1"/>
  <c r="BH178" i="13" s="1"/>
  <c r="BG178" i="13" a="1"/>
  <c r="BG178" i="13" s="1"/>
  <c r="BF178" i="13" a="1"/>
  <c r="BF178" i="13" s="1"/>
  <c r="AZ178" i="13"/>
  <c r="BA178" i="13" s="1"/>
  <c r="BB178" i="13" s="1"/>
  <c r="BC178" i="13" s="1"/>
  <c r="BD178" i="13" s="1"/>
  <c r="BE178" i="13" s="1"/>
  <c r="AY178" i="13"/>
  <c r="AX178" i="13"/>
  <c r="AW178" i="13"/>
  <c r="AV178" i="13"/>
  <c r="AU178" i="13"/>
  <c r="AT178" i="13"/>
  <c r="AS178" i="13"/>
  <c r="AP178" i="13"/>
  <c r="AL178" i="13"/>
  <c r="DL177" i="13"/>
  <c r="DK177" i="13"/>
  <c r="DJ177" i="13"/>
  <c r="DI177" i="13"/>
  <c r="DH177" i="13"/>
  <c r="DG177" i="13"/>
  <c r="DF177" i="13"/>
  <c r="DE177" i="13"/>
  <c r="DD177" i="13"/>
  <c r="DC177" i="13"/>
  <c r="DB177" i="13"/>
  <c r="DA177" i="13"/>
  <c r="CZ177" i="13"/>
  <c r="CY177" i="13"/>
  <c r="CX177" i="13"/>
  <c r="CW177" i="13"/>
  <c r="CV177" i="13"/>
  <c r="CU177" i="13"/>
  <c r="CT177" i="13"/>
  <c r="CS177" i="13" a="1"/>
  <c r="CS177" i="13" s="1"/>
  <c r="CR177" i="13" a="1"/>
  <c r="CR177" i="13" s="1"/>
  <c r="CQ177" i="13"/>
  <c r="CP177" i="13" a="1"/>
  <c r="CP177" i="13" s="1"/>
  <c r="CO177" i="13"/>
  <c r="CN177" i="13" a="1"/>
  <c r="CN177" i="13" s="1"/>
  <c r="CM177" i="13"/>
  <c r="CL177" i="13" a="1"/>
  <c r="CL177" i="13" s="1"/>
  <c r="CK177" i="13"/>
  <c r="CJ177" i="13" a="1"/>
  <c r="CJ177" i="13" s="1"/>
  <c r="CI177" i="13"/>
  <c r="CH177" i="13" a="1"/>
  <c r="CH177" i="13" s="1"/>
  <c r="CG177" i="13"/>
  <c r="CF177" i="13" a="1"/>
  <c r="CF177" i="13" s="1"/>
  <c r="CE177" i="13" a="1"/>
  <c r="CE177" i="13" s="1"/>
  <c r="CD177" i="13"/>
  <c r="CC177" i="13"/>
  <c r="CB177" i="13" a="1"/>
  <c r="CB177" i="13" s="1"/>
  <c r="CA177" i="13" a="1"/>
  <c r="CA177" i="13" s="1"/>
  <c r="BZ177" i="13" a="1"/>
  <c r="BZ177" i="13" s="1"/>
  <c r="BY177" i="13" a="1"/>
  <c r="BY177" i="13" s="1"/>
  <c r="BX177" i="13"/>
  <c r="BW177" i="13" a="1"/>
  <c r="BW177" i="13" s="1"/>
  <c r="BV177" i="13" a="1"/>
  <c r="BV177" i="13" s="1"/>
  <c r="BU177" i="13"/>
  <c r="BT177" i="13" a="1"/>
  <c r="BT177" i="13" s="1"/>
  <c r="BS177" i="13"/>
  <c r="BR177" i="13" a="1"/>
  <c r="BR177" i="13" s="1"/>
  <c r="BQ177" i="13" a="1"/>
  <c r="BQ177" i="13" s="1"/>
  <c r="BP177" i="13" a="1"/>
  <c r="BP177" i="13" s="1"/>
  <c r="BO177" i="13"/>
  <c r="BN177" i="13" a="1"/>
  <c r="BN177" i="13" s="1"/>
  <c r="BM177" i="13"/>
  <c r="BL177" i="13" a="1"/>
  <c r="BL177" i="13" s="1"/>
  <c r="BK177" i="13"/>
  <c r="BJ177" i="13"/>
  <c r="BI177" i="13" a="1"/>
  <c r="BI177" i="13" s="1"/>
  <c r="BH177" i="13" a="1"/>
  <c r="BH177" i="13" s="1"/>
  <c r="BG177" i="13" a="1"/>
  <c r="BG177" i="13" s="1"/>
  <c r="BF177" i="13" a="1"/>
  <c r="BF177" i="13" s="1"/>
  <c r="AZ177" i="13"/>
  <c r="BA177" i="13" s="1"/>
  <c r="BB177" i="13" s="1"/>
  <c r="BC177" i="13" s="1"/>
  <c r="BD177" i="13" s="1"/>
  <c r="BE177" i="13" s="1"/>
  <c r="AY177" i="13"/>
  <c r="AX177" i="13"/>
  <c r="AW177" i="13"/>
  <c r="AV177" i="13"/>
  <c r="AU177" i="13"/>
  <c r="AT177" i="13"/>
  <c r="AS177" i="13"/>
  <c r="AP177" i="13"/>
  <c r="AL177" i="13"/>
  <c r="DL176" i="13"/>
  <c r="DK176" i="13"/>
  <c r="DJ176" i="13"/>
  <c r="DI176" i="13"/>
  <c r="DH176" i="13"/>
  <c r="DG176" i="13"/>
  <c r="DF176" i="13"/>
  <c r="DE176" i="13"/>
  <c r="DD176" i="13"/>
  <c r="DC176" i="13"/>
  <c r="DB176" i="13"/>
  <c r="DA176" i="13"/>
  <c r="CZ176" i="13"/>
  <c r="CY176" i="13"/>
  <c r="CX176" i="13"/>
  <c r="CW176" i="13"/>
  <c r="CV176" i="13"/>
  <c r="CU176" i="13"/>
  <c r="CT176" i="13"/>
  <c r="CS176" i="13" a="1"/>
  <c r="CS176" i="13" s="1"/>
  <c r="CR176" i="13" a="1"/>
  <c r="CR176" i="13" s="1"/>
  <c r="CQ176" i="13"/>
  <c r="CP176" i="13" a="1"/>
  <c r="CP176" i="13" s="1"/>
  <c r="CO176" i="13"/>
  <c r="CN176" i="13" a="1"/>
  <c r="CN176" i="13" s="1"/>
  <c r="CM176" i="13"/>
  <c r="CL176" i="13" a="1"/>
  <c r="CL176" i="13" s="1"/>
  <c r="CK176" i="13"/>
  <c r="CJ176" i="13" a="1"/>
  <c r="CJ176" i="13" s="1"/>
  <c r="CI176" i="13"/>
  <c r="CH176" i="13" a="1"/>
  <c r="CH176" i="13" s="1"/>
  <c r="CG176" i="13"/>
  <c r="CF176" i="13" a="1"/>
  <c r="CF176" i="13" s="1"/>
  <c r="CE176" i="13" a="1"/>
  <c r="CE176" i="13" s="1"/>
  <c r="CD176" i="13"/>
  <c r="CC176" i="13"/>
  <c r="CB176" i="13" a="1"/>
  <c r="CB176" i="13" s="1"/>
  <c r="CA176" i="13" a="1"/>
  <c r="CA176" i="13" s="1"/>
  <c r="BZ176" i="13" a="1"/>
  <c r="BZ176" i="13" s="1"/>
  <c r="BY176" i="13" a="1"/>
  <c r="BY176" i="13" s="1"/>
  <c r="BX176" i="13"/>
  <c r="BW176" i="13" a="1"/>
  <c r="BW176" i="13" s="1"/>
  <c r="BV176" i="13" a="1"/>
  <c r="BV176" i="13" s="1"/>
  <c r="BU176" i="13"/>
  <c r="BT176" i="13" a="1"/>
  <c r="BT176" i="13" s="1"/>
  <c r="BS176" i="13"/>
  <c r="BR176" i="13" a="1"/>
  <c r="BR176" i="13" s="1"/>
  <c r="BQ176" i="13" a="1"/>
  <c r="BQ176" i="13" s="1"/>
  <c r="BP176" i="13" a="1"/>
  <c r="BP176" i="13" s="1"/>
  <c r="BO176" i="13"/>
  <c r="BN176" i="13" a="1"/>
  <c r="BN176" i="13" s="1"/>
  <c r="BM176" i="13"/>
  <c r="BL176" i="13" a="1"/>
  <c r="BL176" i="13" s="1"/>
  <c r="BK176" i="13"/>
  <c r="BJ176" i="13"/>
  <c r="BI176" i="13" a="1"/>
  <c r="BI176" i="13" s="1"/>
  <c r="BH176" i="13" a="1"/>
  <c r="BH176" i="13" s="1"/>
  <c r="BG176" i="13" a="1"/>
  <c r="BG176" i="13" s="1"/>
  <c r="BF176" i="13" a="1"/>
  <c r="BF176" i="13" s="1"/>
  <c r="AZ176" i="13"/>
  <c r="BA176" i="13" s="1"/>
  <c r="BB176" i="13" s="1"/>
  <c r="BC176" i="13" s="1"/>
  <c r="BD176" i="13" s="1"/>
  <c r="BE176" i="13" s="1"/>
  <c r="AY176" i="13"/>
  <c r="AX176" i="13"/>
  <c r="AW176" i="13"/>
  <c r="AV176" i="13"/>
  <c r="AU176" i="13"/>
  <c r="AT176" i="13"/>
  <c r="AS176" i="13"/>
  <c r="AP176" i="13"/>
  <c r="AL176" i="13"/>
  <c r="DL175" i="13"/>
  <c r="DK175" i="13"/>
  <c r="DJ175" i="13"/>
  <c r="DI175" i="13"/>
  <c r="DH175" i="13"/>
  <c r="DG175" i="13"/>
  <c r="DF175" i="13"/>
  <c r="DE175" i="13"/>
  <c r="DD175" i="13"/>
  <c r="DC175" i="13"/>
  <c r="DB175" i="13"/>
  <c r="DA175" i="13"/>
  <c r="CZ175" i="13"/>
  <c r="CY175" i="13"/>
  <c r="CX175" i="13"/>
  <c r="CW175" i="13"/>
  <c r="CV175" i="13"/>
  <c r="CU175" i="13"/>
  <c r="CT175" i="13"/>
  <c r="CS175" i="13" a="1"/>
  <c r="CS175" i="13" s="1"/>
  <c r="CR175" i="13" a="1"/>
  <c r="CR175" i="13" s="1"/>
  <c r="CQ175" i="13"/>
  <c r="CP175" i="13" a="1"/>
  <c r="CP175" i="13" s="1"/>
  <c r="CO175" i="13"/>
  <c r="CN175" i="13" a="1"/>
  <c r="CN175" i="13" s="1"/>
  <c r="CM175" i="13"/>
  <c r="CL175" i="13" a="1"/>
  <c r="CL175" i="13" s="1"/>
  <c r="CK175" i="13"/>
  <c r="CJ175" i="13" a="1"/>
  <c r="CJ175" i="13" s="1"/>
  <c r="CI175" i="13"/>
  <c r="CH175" i="13" a="1"/>
  <c r="CH175" i="13" s="1"/>
  <c r="CG175" i="13"/>
  <c r="CF175" i="13" a="1"/>
  <c r="CF175" i="13" s="1"/>
  <c r="CE175" i="13" a="1"/>
  <c r="CE175" i="13" s="1"/>
  <c r="CD175" i="13"/>
  <c r="CC175" i="13"/>
  <c r="CB175" i="13" a="1"/>
  <c r="CB175" i="13" s="1"/>
  <c r="CA175" i="13" a="1"/>
  <c r="CA175" i="13" s="1"/>
  <c r="BZ175" i="13" a="1"/>
  <c r="BZ175" i="13" s="1"/>
  <c r="BY175" i="13" a="1"/>
  <c r="BY175" i="13" s="1"/>
  <c r="BX175" i="13"/>
  <c r="BW175" i="13" a="1"/>
  <c r="BW175" i="13" s="1"/>
  <c r="BV175" i="13" a="1"/>
  <c r="BV175" i="13" s="1"/>
  <c r="BU175" i="13"/>
  <c r="BT175" i="13" a="1"/>
  <c r="BT175" i="13" s="1"/>
  <c r="BS175" i="13"/>
  <c r="BR175" i="13" a="1"/>
  <c r="BR175" i="13" s="1"/>
  <c r="BQ175" i="13" a="1"/>
  <c r="BQ175" i="13" s="1"/>
  <c r="BP175" i="13" a="1"/>
  <c r="BP175" i="13" s="1"/>
  <c r="BO175" i="13"/>
  <c r="BN175" i="13" a="1"/>
  <c r="BN175" i="13" s="1"/>
  <c r="BM175" i="13"/>
  <c r="BL175" i="13" a="1"/>
  <c r="BL175" i="13" s="1"/>
  <c r="BK175" i="13"/>
  <c r="BJ175" i="13"/>
  <c r="BI175" i="13" a="1"/>
  <c r="BI175" i="13" s="1"/>
  <c r="BH175" i="13" a="1"/>
  <c r="BH175" i="13" s="1"/>
  <c r="BG175" i="13" a="1"/>
  <c r="BG175" i="13" s="1"/>
  <c r="BF175" i="13" a="1"/>
  <c r="BF175" i="13" s="1"/>
  <c r="AZ175" i="13"/>
  <c r="BA175" i="13" s="1"/>
  <c r="BB175" i="13" s="1"/>
  <c r="BC175" i="13" s="1"/>
  <c r="BD175" i="13" s="1"/>
  <c r="BE175" i="13" s="1"/>
  <c r="AY175" i="13"/>
  <c r="AX175" i="13"/>
  <c r="AW175" i="13"/>
  <c r="AV175" i="13"/>
  <c r="AU175" i="13"/>
  <c r="AT175" i="13"/>
  <c r="AS175" i="13"/>
  <c r="AP175" i="13"/>
  <c r="AL175" i="13"/>
  <c r="DL174" i="13"/>
  <c r="DK174" i="13"/>
  <c r="DJ174" i="13"/>
  <c r="DI174" i="13"/>
  <c r="DH174" i="13"/>
  <c r="DG174" i="13"/>
  <c r="DF174" i="13"/>
  <c r="DE174" i="13"/>
  <c r="DD174" i="13"/>
  <c r="DC174" i="13"/>
  <c r="DB174" i="13"/>
  <c r="DA174" i="13"/>
  <c r="CZ174" i="13"/>
  <c r="CY174" i="13"/>
  <c r="CX174" i="13"/>
  <c r="CW174" i="13"/>
  <c r="CV174" i="13"/>
  <c r="CU174" i="13"/>
  <c r="CT174" i="13"/>
  <c r="CS174" i="13" a="1"/>
  <c r="CS174" i="13" s="1"/>
  <c r="CR174" i="13" a="1"/>
  <c r="CR174" i="13" s="1"/>
  <c r="CQ174" i="13"/>
  <c r="CP174" i="13" a="1"/>
  <c r="CP174" i="13" s="1"/>
  <c r="CO174" i="13"/>
  <c r="CN174" i="13" a="1"/>
  <c r="CN174" i="13" s="1"/>
  <c r="CM174" i="13"/>
  <c r="CL174" i="13" a="1"/>
  <c r="CL174" i="13" s="1"/>
  <c r="CK174" i="13"/>
  <c r="CJ174" i="13" a="1"/>
  <c r="CJ174" i="13" s="1"/>
  <c r="CI174" i="13"/>
  <c r="CH174" i="13" a="1"/>
  <c r="CH174" i="13" s="1"/>
  <c r="CG174" i="13"/>
  <c r="CF174" i="13" a="1"/>
  <c r="CF174" i="13" s="1"/>
  <c r="CE174" i="13" a="1"/>
  <c r="CE174" i="13" s="1"/>
  <c r="CD174" i="13"/>
  <c r="CC174" i="13"/>
  <c r="CB174" i="13" a="1"/>
  <c r="CB174" i="13" s="1"/>
  <c r="CA174" i="13" a="1"/>
  <c r="CA174" i="13" s="1"/>
  <c r="BZ174" i="13" a="1"/>
  <c r="BZ174" i="13" s="1"/>
  <c r="BY174" i="13" a="1"/>
  <c r="BY174" i="13" s="1"/>
  <c r="BX174" i="13"/>
  <c r="BW174" i="13" a="1"/>
  <c r="BW174" i="13" s="1"/>
  <c r="BV174" i="13" a="1"/>
  <c r="BV174" i="13" s="1"/>
  <c r="BU174" i="13"/>
  <c r="BT174" i="13" a="1"/>
  <c r="BT174" i="13" s="1"/>
  <c r="BS174" i="13"/>
  <c r="BR174" i="13" a="1"/>
  <c r="BR174" i="13" s="1"/>
  <c r="BQ174" i="13" a="1"/>
  <c r="BQ174" i="13" s="1"/>
  <c r="BP174" i="13" a="1"/>
  <c r="BP174" i="13" s="1"/>
  <c r="BO174" i="13"/>
  <c r="BN174" i="13" a="1"/>
  <c r="BN174" i="13" s="1"/>
  <c r="BM174" i="13"/>
  <c r="BL174" i="13" a="1"/>
  <c r="BL174" i="13" s="1"/>
  <c r="BK174" i="13"/>
  <c r="BJ174" i="13"/>
  <c r="BI174" i="13" a="1"/>
  <c r="BI174" i="13" s="1"/>
  <c r="BH174" i="13" a="1"/>
  <c r="BH174" i="13" s="1"/>
  <c r="BG174" i="13" a="1"/>
  <c r="BG174" i="13" s="1"/>
  <c r="BF174" i="13" a="1"/>
  <c r="BF174" i="13" s="1"/>
  <c r="AZ174" i="13"/>
  <c r="BA174" i="13" s="1"/>
  <c r="BB174" i="13" s="1"/>
  <c r="BC174" i="13" s="1"/>
  <c r="BD174" i="13" s="1"/>
  <c r="BE174" i="13" s="1"/>
  <c r="AY174" i="13"/>
  <c r="AX174" i="13"/>
  <c r="AW174" i="13"/>
  <c r="AV174" i="13"/>
  <c r="AU174" i="13"/>
  <c r="AT174" i="13"/>
  <c r="AS174" i="13"/>
  <c r="AP174" i="13"/>
  <c r="AL174" i="13"/>
  <c r="DL173" i="13"/>
  <c r="DK173" i="13"/>
  <c r="DJ173" i="13"/>
  <c r="DI173" i="13"/>
  <c r="DH173" i="13"/>
  <c r="DG173" i="13"/>
  <c r="DF173" i="13"/>
  <c r="DE173" i="13"/>
  <c r="DD173" i="13"/>
  <c r="DC173" i="13"/>
  <c r="DB173" i="13"/>
  <c r="DA173" i="13"/>
  <c r="CZ173" i="13"/>
  <c r="CY173" i="13"/>
  <c r="CX173" i="13"/>
  <c r="CW173" i="13"/>
  <c r="CV173" i="13"/>
  <c r="CU173" i="13"/>
  <c r="CT173" i="13"/>
  <c r="CS173" i="13" a="1"/>
  <c r="CS173" i="13" s="1"/>
  <c r="CR173" i="13" a="1"/>
  <c r="CR173" i="13" s="1"/>
  <c r="CQ173" i="13"/>
  <c r="CP173" i="13" a="1"/>
  <c r="CP173" i="13" s="1"/>
  <c r="CO173" i="13"/>
  <c r="CN173" i="13" a="1"/>
  <c r="CN173" i="13" s="1"/>
  <c r="CM173" i="13"/>
  <c r="CL173" i="13" a="1"/>
  <c r="CL173" i="13" s="1"/>
  <c r="CK173" i="13"/>
  <c r="CJ173" i="13" a="1"/>
  <c r="CJ173" i="13" s="1"/>
  <c r="CI173" i="13"/>
  <c r="CH173" i="13" a="1"/>
  <c r="CH173" i="13" s="1"/>
  <c r="CG173" i="13"/>
  <c r="CF173" i="13" a="1"/>
  <c r="CF173" i="13" s="1"/>
  <c r="CE173" i="13" a="1"/>
  <c r="CE173" i="13" s="1"/>
  <c r="CD173" i="13"/>
  <c r="CC173" i="13"/>
  <c r="CB173" i="13" a="1"/>
  <c r="CB173" i="13" s="1"/>
  <c r="CA173" i="13" a="1"/>
  <c r="CA173" i="13" s="1"/>
  <c r="BZ173" i="13" a="1"/>
  <c r="BZ173" i="13" s="1"/>
  <c r="BY173" i="13" a="1"/>
  <c r="BY173" i="13" s="1"/>
  <c r="BX173" i="13"/>
  <c r="BW173" i="13" a="1"/>
  <c r="BW173" i="13" s="1"/>
  <c r="BV173" i="13" a="1"/>
  <c r="BV173" i="13" s="1"/>
  <c r="BU173" i="13"/>
  <c r="BT173" i="13" a="1"/>
  <c r="BT173" i="13" s="1"/>
  <c r="BS173" i="13"/>
  <c r="BR173" i="13" a="1"/>
  <c r="BR173" i="13" s="1"/>
  <c r="BQ173" i="13" a="1"/>
  <c r="BQ173" i="13" s="1"/>
  <c r="BP173" i="13" a="1"/>
  <c r="BP173" i="13" s="1"/>
  <c r="BO173" i="13"/>
  <c r="BN173" i="13" a="1"/>
  <c r="BN173" i="13" s="1"/>
  <c r="BM173" i="13"/>
  <c r="BL173" i="13" a="1"/>
  <c r="BL173" i="13" s="1"/>
  <c r="BK173" i="13"/>
  <c r="BJ173" i="13"/>
  <c r="BI173" i="13" a="1"/>
  <c r="BI173" i="13" s="1"/>
  <c r="BH173" i="13" a="1"/>
  <c r="BH173" i="13" s="1"/>
  <c r="BG173" i="13" a="1"/>
  <c r="BG173" i="13" s="1"/>
  <c r="BF173" i="13" a="1"/>
  <c r="BF173" i="13" s="1"/>
  <c r="AZ173" i="13"/>
  <c r="BA173" i="13" s="1"/>
  <c r="BB173" i="13" s="1"/>
  <c r="BC173" i="13" s="1"/>
  <c r="BD173" i="13" s="1"/>
  <c r="BE173" i="13" s="1"/>
  <c r="AY173" i="13"/>
  <c r="AX173" i="13"/>
  <c r="AW173" i="13"/>
  <c r="AV173" i="13"/>
  <c r="AU173" i="13"/>
  <c r="AT173" i="13"/>
  <c r="AS173" i="13"/>
  <c r="AP173" i="13"/>
  <c r="AL173" i="13"/>
  <c r="DL172" i="13"/>
  <c r="DK172" i="13"/>
  <c r="DJ172" i="13"/>
  <c r="DI172" i="13"/>
  <c r="DH172" i="13"/>
  <c r="DG172" i="13"/>
  <c r="DF172" i="13"/>
  <c r="DE172" i="13"/>
  <c r="DD172" i="13"/>
  <c r="DC172" i="13"/>
  <c r="DB172" i="13"/>
  <c r="DA172" i="13"/>
  <c r="CZ172" i="13"/>
  <c r="CY172" i="13"/>
  <c r="CX172" i="13"/>
  <c r="CW172" i="13"/>
  <c r="CV172" i="13"/>
  <c r="CU172" i="13"/>
  <c r="CT172" i="13"/>
  <c r="CS172" i="13" a="1"/>
  <c r="CS172" i="13" s="1"/>
  <c r="CR172" i="13" a="1"/>
  <c r="CR172" i="13" s="1"/>
  <c r="CQ172" i="13"/>
  <c r="CP172" i="13" a="1"/>
  <c r="CP172" i="13" s="1"/>
  <c r="CO172" i="13"/>
  <c r="CN172" i="13" a="1"/>
  <c r="CN172" i="13" s="1"/>
  <c r="CM172" i="13"/>
  <c r="CL172" i="13" a="1"/>
  <c r="CL172" i="13" s="1"/>
  <c r="CK172" i="13"/>
  <c r="CJ172" i="13" a="1"/>
  <c r="CJ172" i="13" s="1"/>
  <c r="CI172" i="13"/>
  <c r="CH172" i="13" a="1"/>
  <c r="CH172" i="13" s="1"/>
  <c r="CG172" i="13"/>
  <c r="CF172" i="13" a="1"/>
  <c r="CF172" i="13" s="1"/>
  <c r="CE172" i="13" a="1"/>
  <c r="CE172" i="13" s="1"/>
  <c r="CD172" i="13"/>
  <c r="CC172" i="13"/>
  <c r="CB172" i="13" a="1"/>
  <c r="CB172" i="13" s="1"/>
  <c r="CA172" i="13" a="1"/>
  <c r="CA172" i="13" s="1"/>
  <c r="BZ172" i="13" a="1"/>
  <c r="BZ172" i="13" s="1"/>
  <c r="BY172" i="13" a="1"/>
  <c r="BY172" i="13" s="1"/>
  <c r="BX172" i="13"/>
  <c r="BW172" i="13" a="1"/>
  <c r="BW172" i="13" s="1"/>
  <c r="BV172" i="13" a="1"/>
  <c r="BV172" i="13" s="1"/>
  <c r="BU172" i="13"/>
  <c r="BT172" i="13" a="1"/>
  <c r="BT172" i="13" s="1"/>
  <c r="BS172" i="13"/>
  <c r="BR172" i="13" a="1"/>
  <c r="BR172" i="13" s="1"/>
  <c r="BQ172" i="13" a="1"/>
  <c r="BQ172" i="13" s="1"/>
  <c r="BP172" i="13" a="1"/>
  <c r="BP172" i="13" s="1"/>
  <c r="BO172" i="13"/>
  <c r="BN172" i="13" a="1"/>
  <c r="BN172" i="13" s="1"/>
  <c r="BM172" i="13"/>
  <c r="BL172" i="13" a="1"/>
  <c r="BL172" i="13" s="1"/>
  <c r="BK172" i="13"/>
  <c r="BJ172" i="13"/>
  <c r="BI172" i="13" a="1"/>
  <c r="BI172" i="13" s="1"/>
  <c r="BH172" i="13" a="1"/>
  <c r="BH172" i="13" s="1"/>
  <c r="BG172" i="13" a="1"/>
  <c r="BG172" i="13" s="1"/>
  <c r="BF172" i="13" a="1"/>
  <c r="BF172" i="13" s="1"/>
  <c r="AZ172" i="13"/>
  <c r="BA172" i="13" s="1"/>
  <c r="BB172" i="13" s="1"/>
  <c r="BC172" i="13" s="1"/>
  <c r="BD172" i="13" s="1"/>
  <c r="BE172" i="13" s="1"/>
  <c r="AY172" i="13"/>
  <c r="AX172" i="13"/>
  <c r="AW172" i="13"/>
  <c r="AV172" i="13"/>
  <c r="AU172" i="13"/>
  <c r="AT172" i="13"/>
  <c r="AS172" i="13"/>
  <c r="AP172" i="13"/>
  <c r="AL172" i="13"/>
  <c r="DL171" i="13"/>
  <c r="DK171" i="13"/>
  <c r="DJ171" i="13"/>
  <c r="DI171" i="13"/>
  <c r="DH171" i="13"/>
  <c r="DG171" i="13"/>
  <c r="DF171" i="13"/>
  <c r="DE171" i="13"/>
  <c r="DD171" i="13"/>
  <c r="DC171" i="13"/>
  <c r="DB171" i="13"/>
  <c r="DA171" i="13"/>
  <c r="CZ171" i="13"/>
  <c r="CY171" i="13"/>
  <c r="CX171" i="13"/>
  <c r="CW171" i="13"/>
  <c r="CV171" i="13"/>
  <c r="CU171" i="13"/>
  <c r="CT171" i="13"/>
  <c r="CS171" i="13" a="1"/>
  <c r="CS171" i="13" s="1"/>
  <c r="CR171" i="13" a="1"/>
  <c r="CR171" i="13" s="1"/>
  <c r="CQ171" i="13"/>
  <c r="CP171" i="13" a="1"/>
  <c r="CP171" i="13" s="1"/>
  <c r="CO171" i="13"/>
  <c r="CN171" i="13" a="1"/>
  <c r="CN171" i="13" s="1"/>
  <c r="CM171" i="13"/>
  <c r="CL171" i="13" a="1"/>
  <c r="CL171" i="13" s="1"/>
  <c r="CK171" i="13"/>
  <c r="CJ171" i="13" a="1"/>
  <c r="CJ171" i="13" s="1"/>
  <c r="CI171" i="13"/>
  <c r="CH171" i="13" a="1"/>
  <c r="CH171" i="13" s="1"/>
  <c r="CG171" i="13"/>
  <c r="CF171" i="13" a="1"/>
  <c r="CF171" i="13" s="1"/>
  <c r="CE171" i="13" a="1"/>
  <c r="CE171" i="13" s="1"/>
  <c r="CD171" i="13"/>
  <c r="CC171" i="13"/>
  <c r="CB171" i="13" a="1"/>
  <c r="CB171" i="13" s="1"/>
  <c r="CA171" i="13" a="1"/>
  <c r="CA171" i="13" s="1"/>
  <c r="BZ171" i="13" a="1"/>
  <c r="BZ171" i="13" s="1"/>
  <c r="BY171" i="13" a="1"/>
  <c r="BY171" i="13" s="1"/>
  <c r="BX171" i="13"/>
  <c r="BW171" i="13" a="1"/>
  <c r="BW171" i="13" s="1"/>
  <c r="BV171" i="13" a="1"/>
  <c r="BV171" i="13" s="1"/>
  <c r="BU171" i="13"/>
  <c r="BT171" i="13" a="1"/>
  <c r="BT171" i="13" s="1"/>
  <c r="BS171" i="13"/>
  <c r="BR171" i="13" a="1"/>
  <c r="BR171" i="13" s="1"/>
  <c r="BQ171" i="13" a="1"/>
  <c r="BQ171" i="13" s="1"/>
  <c r="BP171" i="13" a="1"/>
  <c r="BP171" i="13" s="1"/>
  <c r="BO171" i="13"/>
  <c r="BN171" i="13" a="1"/>
  <c r="BN171" i="13" s="1"/>
  <c r="BM171" i="13"/>
  <c r="BL171" i="13" a="1"/>
  <c r="BL171" i="13" s="1"/>
  <c r="BK171" i="13"/>
  <c r="BJ171" i="13"/>
  <c r="BI171" i="13" a="1"/>
  <c r="BI171" i="13" s="1"/>
  <c r="BH171" i="13" a="1"/>
  <c r="BH171" i="13" s="1"/>
  <c r="BG171" i="13" a="1"/>
  <c r="BG171" i="13" s="1"/>
  <c r="BF171" i="13" a="1"/>
  <c r="BF171" i="13" s="1"/>
  <c r="AZ171" i="13"/>
  <c r="BA171" i="13" s="1"/>
  <c r="BB171" i="13" s="1"/>
  <c r="BC171" i="13" s="1"/>
  <c r="BD171" i="13" s="1"/>
  <c r="BE171" i="13" s="1"/>
  <c r="AY171" i="13"/>
  <c r="AX171" i="13"/>
  <c r="AW171" i="13"/>
  <c r="AV171" i="13"/>
  <c r="AU171" i="13"/>
  <c r="AT171" i="13"/>
  <c r="AS171" i="13"/>
  <c r="AP171" i="13"/>
  <c r="AL171" i="13"/>
  <c r="DL170" i="13"/>
  <c r="DK170" i="13"/>
  <c r="DJ170" i="13"/>
  <c r="DI170" i="13"/>
  <c r="DH170" i="13"/>
  <c r="DG170" i="13"/>
  <c r="DF170" i="13"/>
  <c r="DE170" i="13"/>
  <c r="DD170" i="13"/>
  <c r="DC170" i="13"/>
  <c r="DB170" i="13"/>
  <c r="DA170" i="13"/>
  <c r="CZ170" i="13"/>
  <c r="CY170" i="13"/>
  <c r="CX170" i="13"/>
  <c r="CW170" i="13"/>
  <c r="CV170" i="13"/>
  <c r="CU170" i="13"/>
  <c r="CT170" i="13"/>
  <c r="CS170" i="13" a="1"/>
  <c r="CS170" i="13" s="1"/>
  <c r="CR170" i="13" a="1"/>
  <c r="CR170" i="13" s="1"/>
  <c r="CQ170" i="13"/>
  <c r="CP170" i="13" a="1"/>
  <c r="CP170" i="13" s="1"/>
  <c r="CO170" i="13"/>
  <c r="CN170" i="13" a="1"/>
  <c r="CN170" i="13" s="1"/>
  <c r="CM170" i="13"/>
  <c r="CL170" i="13" a="1"/>
  <c r="CL170" i="13" s="1"/>
  <c r="CK170" i="13"/>
  <c r="CJ170" i="13" a="1"/>
  <c r="CJ170" i="13" s="1"/>
  <c r="CI170" i="13"/>
  <c r="CH170" i="13" a="1"/>
  <c r="CH170" i="13" s="1"/>
  <c r="CG170" i="13"/>
  <c r="CF170" i="13" a="1"/>
  <c r="CF170" i="13" s="1"/>
  <c r="CE170" i="13" a="1"/>
  <c r="CE170" i="13" s="1"/>
  <c r="CD170" i="13"/>
  <c r="CC170" i="13"/>
  <c r="CB170" i="13" a="1"/>
  <c r="CB170" i="13" s="1"/>
  <c r="CA170" i="13" a="1"/>
  <c r="CA170" i="13" s="1"/>
  <c r="BZ170" i="13" a="1"/>
  <c r="BZ170" i="13" s="1"/>
  <c r="BY170" i="13" a="1"/>
  <c r="BY170" i="13" s="1"/>
  <c r="BX170" i="13"/>
  <c r="BW170" i="13" a="1"/>
  <c r="BW170" i="13" s="1"/>
  <c r="BV170" i="13" a="1"/>
  <c r="BV170" i="13" s="1"/>
  <c r="BU170" i="13"/>
  <c r="BT170" i="13" a="1"/>
  <c r="BT170" i="13" s="1"/>
  <c r="BS170" i="13"/>
  <c r="BR170" i="13" a="1"/>
  <c r="BR170" i="13" s="1"/>
  <c r="BQ170" i="13" a="1"/>
  <c r="BQ170" i="13" s="1"/>
  <c r="BP170" i="13" a="1"/>
  <c r="BP170" i="13" s="1"/>
  <c r="BO170" i="13"/>
  <c r="BN170" i="13" a="1"/>
  <c r="BN170" i="13" s="1"/>
  <c r="BM170" i="13"/>
  <c r="BL170" i="13" a="1"/>
  <c r="BL170" i="13" s="1"/>
  <c r="BK170" i="13"/>
  <c r="BJ170" i="13"/>
  <c r="BI170" i="13" a="1"/>
  <c r="BI170" i="13" s="1"/>
  <c r="BH170" i="13" a="1"/>
  <c r="BH170" i="13" s="1"/>
  <c r="BG170" i="13" a="1"/>
  <c r="BG170" i="13" s="1"/>
  <c r="BF170" i="13" a="1"/>
  <c r="BF170" i="13" s="1"/>
  <c r="AZ170" i="13"/>
  <c r="BA170" i="13" s="1"/>
  <c r="BB170" i="13" s="1"/>
  <c r="BC170" i="13" s="1"/>
  <c r="BD170" i="13" s="1"/>
  <c r="BE170" i="13" s="1"/>
  <c r="AY170" i="13"/>
  <c r="AX170" i="13"/>
  <c r="AW170" i="13"/>
  <c r="AV170" i="13"/>
  <c r="AU170" i="13"/>
  <c r="AT170" i="13"/>
  <c r="AS170" i="13"/>
  <c r="AP170" i="13"/>
  <c r="AL170" i="13"/>
  <c r="AD170" i="13"/>
  <c r="DL169" i="13"/>
  <c r="DK169" i="13"/>
  <c r="DJ169" i="13"/>
  <c r="DI169" i="13"/>
  <c r="DH169" i="13"/>
  <c r="DG169" i="13"/>
  <c r="DF169" i="13"/>
  <c r="DE169" i="13"/>
  <c r="DD169" i="13"/>
  <c r="DC169" i="13"/>
  <c r="DB169" i="13"/>
  <c r="DA169" i="13"/>
  <c r="CZ169" i="13"/>
  <c r="CY169" i="13"/>
  <c r="CX169" i="13"/>
  <c r="CW169" i="13"/>
  <c r="CV169" i="13"/>
  <c r="CU169" i="13"/>
  <c r="CT169" i="13"/>
  <c r="CS169" i="13" a="1"/>
  <c r="CS169" i="13" s="1"/>
  <c r="CR169" i="13" a="1"/>
  <c r="CR169" i="13" s="1"/>
  <c r="CQ169" i="13"/>
  <c r="CP169" i="13" a="1"/>
  <c r="CP169" i="13" s="1"/>
  <c r="CO169" i="13"/>
  <c r="CN169" i="13" a="1"/>
  <c r="CN169" i="13" s="1"/>
  <c r="CM169" i="13"/>
  <c r="CL169" i="13" a="1"/>
  <c r="CL169" i="13" s="1"/>
  <c r="CK169" i="13"/>
  <c r="CJ169" i="13" a="1"/>
  <c r="CJ169" i="13" s="1"/>
  <c r="CI169" i="13"/>
  <c r="CH169" i="13" a="1"/>
  <c r="CH169" i="13" s="1"/>
  <c r="CG169" i="13"/>
  <c r="CF169" i="13" a="1"/>
  <c r="CF169" i="13" s="1"/>
  <c r="CE169" i="13" a="1"/>
  <c r="CE169" i="13" s="1"/>
  <c r="CD169" i="13"/>
  <c r="CC169" i="13"/>
  <c r="CB169" i="13" a="1"/>
  <c r="CB169" i="13" s="1"/>
  <c r="CA169" i="13" a="1"/>
  <c r="CA169" i="13" s="1"/>
  <c r="BZ169" i="13" a="1"/>
  <c r="BZ169" i="13" s="1"/>
  <c r="BY169" i="13" a="1"/>
  <c r="BY169" i="13" s="1"/>
  <c r="BX169" i="13"/>
  <c r="BW169" i="13" a="1"/>
  <c r="BW169" i="13" s="1"/>
  <c r="BV169" i="13" a="1"/>
  <c r="BV169" i="13" s="1"/>
  <c r="BU169" i="13"/>
  <c r="BT169" i="13" a="1"/>
  <c r="BT169" i="13" s="1"/>
  <c r="BS169" i="13"/>
  <c r="BR169" i="13" a="1"/>
  <c r="BR169" i="13" s="1"/>
  <c r="BQ169" i="13" a="1"/>
  <c r="BQ169" i="13" s="1"/>
  <c r="BP169" i="13" a="1"/>
  <c r="BP169" i="13" s="1"/>
  <c r="BO169" i="13"/>
  <c r="BN169" i="13" a="1"/>
  <c r="BN169" i="13" s="1"/>
  <c r="BM169" i="13"/>
  <c r="BL169" i="13" a="1"/>
  <c r="BL169" i="13" s="1"/>
  <c r="BK169" i="13"/>
  <c r="BJ169" i="13"/>
  <c r="BI169" i="13" a="1"/>
  <c r="BI169" i="13" s="1"/>
  <c r="BH169" i="13" a="1"/>
  <c r="BH169" i="13" s="1"/>
  <c r="BG169" i="13" a="1"/>
  <c r="BG169" i="13" s="1"/>
  <c r="BF169" i="13" a="1"/>
  <c r="BF169" i="13" s="1"/>
  <c r="AZ169" i="13"/>
  <c r="BA169" i="13" s="1"/>
  <c r="BB169" i="13" s="1"/>
  <c r="BC169" i="13" s="1"/>
  <c r="BD169" i="13" s="1"/>
  <c r="BE169" i="13" s="1"/>
  <c r="AY169" i="13"/>
  <c r="AX169" i="13"/>
  <c r="AW169" i="13"/>
  <c r="AV169" i="13"/>
  <c r="AU169" i="13"/>
  <c r="AT169" i="13"/>
  <c r="AS169" i="13"/>
  <c r="AP169" i="13"/>
  <c r="AL169" i="13"/>
  <c r="DL168" i="13"/>
  <c r="DK168" i="13"/>
  <c r="DJ168" i="13"/>
  <c r="DI168" i="13"/>
  <c r="DH168" i="13"/>
  <c r="DG168" i="13"/>
  <c r="DF168" i="13"/>
  <c r="DE168" i="13"/>
  <c r="DD168" i="13"/>
  <c r="DC168" i="13"/>
  <c r="DB168" i="13"/>
  <c r="DA168" i="13"/>
  <c r="CZ168" i="13"/>
  <c r="CY168" i="13"/>
  <c r="CX168" i="13"/>
  <c r="CW168" i="13"/>
  <c r="CV168" i="13"/>
  <c r="CU168" i="13"/>
  <c r="CT168" i="13"/>
  <c r="CS168" i="13" a="1"/>
  <c r="CS168" i="13" s="1"/>
  <c r="CR168" i="13" a="1"/>
  <c r="CR168" i="13" s="1"/>
  <c r="CQ168" i="13"/>
  <c r="CP168" i="13" a="1"/>
  <c r="CP168" i="13" s="1"/>
  <c r="CO168" i="13"/>
  <c r="CN168" i="13" a="1"/>
  <c r="CN168" i="13" s="1"/>
  <c r="CM168" i="13"/>
  <c r="CL168" i="13" a="1"/>
  <c r="CL168" i="13" s="1"/>
  <c r="CK168" i="13"/>
  <c r="CJ168" i="13" a="1"/>
  <c r="CJ168" i="13" s="1"/>
  <c r="CI168" i="13"/>
  <c r="CH168" i="13" a="1"/>
  <c r="CH168" i="13" s="1"/>
  <c r="CG168" i="13"/>
  <c r="CF168" i="13" a="1"/>
  <c r="CF168" i="13" s="1"/>
  <c r="CE168" i="13" a="1"/>
  <c r="CE168" i="13" s="1"/>
  <c r="CD168" i="13"/>
  <c r="CC168" i="13"/>
  <c r="CB168" i="13" a="1"/>
  <c r="CB168" i="13" s="1"/>
  <c r="CA168" i="13" a="1"/>
  <c r="CA168" i="13" s="1"/>
  <c r="BZ168" i="13" a="1"/>
  <c r="BZ168" i="13" s="1"/>
  <c r="BY168" i="13" a="1"/>
  <c r="BY168" i="13" s="1"/>
  <c r="BX168" i="13"/>
  <c r="BW168" i="13" a="1"/>
  <c r="BW168" i="13" s="1"/>
  <c r="BV168" i="13" a="1"/>
  <c r="BV168" i="13" s="1"/>
  <c r="BU168" i="13"/>
  <c r="BT168" i="13" a="1"/>
  <c r="BT168" i="13" s="1"/>
  <c r="BS168" i="13"/>
  <c r="BR168" i="13" a="1"/>
  <c r="BR168" i="13" s="1"/>
  <c r="BQ168" i="13" a="1"/>
  <c r="BQ168" i="13" s="1"/>
  <c r="BP168" i="13" a="1"/>
  <c r="BP168" i="13" s="1"/>
  <c r="BO168" i="13"/>
  <c r="BN168" i="13" a="1"/>
  <c r="BN168" i="13" s="1"/>
  <c r="BM168" i="13"/>
  <c r="BL168" i="13" a="1"/>
  <c r="BL168" i="13" s="1"/>
  <c r="BK168" i="13"/>
  <c r="BJ168" i="13"/>
  <c r="BI168" i="13" a="1"/>
  <c r="BI168" i="13" s="1"/>
  <c r="BH168" i="13" a="1"/>
  <c r="BH168" i="13" s="1"/>
  <c r="BG168" i="13" a="1"/>
  <c r="BG168" i="13" s="1"/>
  <c r="BF168" i="13" a="1"/>
  <c r="BF168" i="13" s="1"/>
  <c r="AZ168" i="13"/>
  <c r="BA168" i="13" s="1"/>
  <c r="BB168" i="13" s="1"/>
  <c r="BC168" i="13" s="1"/>
  <c r="BD168" i="13" s="1"/>
  <c r="BE168" i="13" s="1"/>
  <c r="AY168" i="13"/>
  <c r="AX168" i="13"/>
  <c r="AW168" i="13"/>
  <c r="AV168" i="13"/>
  <c r="AU168" i="13"/>
  <c r="AT168" i="13"/>
  <c r="AS168" i="13"/>
  <c r="AP168" i="13"/>
  <c r="AL168" i="13"/>
  <c r="DL167" i="13"/>
  <c r="DK167" i="13"/>
  <c r="DJ167" i="13"/>
  <c r="DI167" i="13"/>
  <c r="DH167" i="13"/>
  <c r="DG167" i="13"/>
  <c r="DF167" i="13"/>
  <c r="DE167" i="13"/>
  <c r="DD167" i="13"/>
  <c r="DC167" i="13"/>
  <c r="DB167" i="13"/>
  <c r="DA167" i="13"/>
  <c r="CZ167" i="13"/>
  <c r="CY167" i="13"/>
  <c r="CX167" i="13"/>
  <c r="CW167" i="13"/>
  <c r="CV167" i="13"/>
  <c r="CU167" i="13"/>
  <c r="CT167" i="13"/>
  <c r="CS167" i="13" a="1"/>
  <c r="CS167" i="13" s="1"/>
  <c r="CR167" i="13" a="1"/>
  <c r="CR167" i="13" s="1"/>
  <c r="CQ167" i="13"/>
  <c r="CP167" i="13" a="1"/>
  <c r="CP167" i="13" s="1"/>
  <c r="CO167" i="13"/>
  <c r="CN167" i="13" a="1"/>
  <c r="CN167" i="13" s="1"/>
  <c r="CM167" i="13"/>
  <c r="CL167" i="13" a="1"/>
  <c r="CL167" i="13" s="1"/>
  <c r="CK167" i="13"/>
  <c r="CJ167" i="13" a="1"/>
  <c r="CJ167" i="13" s="1"/>
  <c r="CI167" i="13"/>
  <c r="CH167" i="13" a="1"/>
  <c r="CH167" i="13" s="1"/>
  <c r="CG167" i="13"/>
  <c r="CF167" i="13" a="1"/>
  <c r="CF167" i="13" s="1"/>
  <c r="CE167" i="13" a="1"/>
  <c r="CE167" i="13" s="1"/>
  <c r="CD167" i="13"/>
  <c r="CC167" i="13"/>
  <c r="CB167" i="13" a="1"/>
  <c r="CB167" i="13" s="1"/>
  <c r="CA167" i="13" a="1"/>
  <c r="CA167" i="13" s="1"/>
  <c r="BZ167" i="13" a="1"/>
  <c r="BZ167" i="13" s="1"/>
  <c r="BY167" i="13" a="1"/>
  <c r="BY167" i="13" s="1"/>
  <c r="BX167" i="13"/>
  <c r="BW167" i="13" a="1"/>
  <c r="BW167" i="13" s="1"/>
  <c r="BV167" i="13" a="1"/>
  <c r="BV167" i="13" s="1"/>
  <c r="BU167" i="13"/>
  <c r="BT167" i="13" a="1"/>
  <c r="BT167" i="13" s="1"/>
  <c r="BS167" i="13"/>
  <c r="BR167" i="13" a="1"/>
  <c r="BR167" i="13" s="1"/>
  <c r="BQ167" i="13" a="1"/>
  <c r="BQ167" i="13" s="1"/>
  <c r="BP167" i="13" a="1"/>
  <c r="BP167" i="13" s="1"/>
  <c r="BO167" i="13"/>
  <c r="BN167" i="13" a="1"/>
  <c r="BN167" i="13" s="1"/>
  <c r="BM167" i="13"/>
  <c r="BL167" i="13" a="1"/>
  <c r="BL167" i="13" s="1"/>
  <c r="BK167" i="13"/>
  <c r="BJ167" i="13"/>
  <c r="BI167" i="13" a="1"/>
  <c r="BI167" i="13" s="1"/>
  <c r="BH167" i="13" a="1"/>
  <c r="BH167" i="13" s="1"/>
  <c r="BG167" i="13" a="1"/>
  <c r="BG167" i="13" s="1"/>
  <c r="BF167" i="13" a="1"/>
  <c r="BF167" i="13" s="1"/>
  <c r="AZ167" i="13"/>
  <c r="BA167" i="13" s="1"/>
  <c r="BB167" i="13" s="1"/>
  <c r="BC167" i="13" s="1"/>
  <c r="BD167" i="13" s="1"/>
  <c r="BE167" i="13" s="1"/>
  <c r="AY167" i="13"/>
  <c r="AX167" i="13"/>
  <c r="AW167" i="13"/>
  <c r="AV167" i="13"/>
  <c r="AU167" i="13"/>
  <c r="AT167" i="13"/>
  <c r="AS167" i="13"/>
  <c r="AP167" i="13"/>
  <c r="AL167" i="13"/>
  <c r="DL166" i="13"/>
  <c r="DK166" i="13"/>
  <c r="DJ166" i="13"/>
  <c r="DI166" i="13"/>
  <c r="DH166" i="13"/>
  <c r="DG166" i="13"/>
  <c r="DF166" i="13"/>
  <c r="DE166" i="13"/>
  <c r="DD166" i="13"/>
  <c r="DC166" i="13"/>
  <c r="DB166" i="13"/>
  <c r="DA166" i="13"/>
  <c r="CZ166" i="13"/>
  <c r="CY166" i="13"/>
  <c r="CX166" i="13"/>
  <c r="CW166" i="13"/>
  <c r="CV166" i="13"/>
  <c r="CU166" i="13"/>
  <c r="CT166" i="13"/>
  <c r="CS166" i="13" a="1"/>
  <c r="CS166" i="13" s="1"/>
  <c r="CR166" i="13" a="1"/>
  <c r="CR166" i="13" s="1"/>
  <c r="CQ166" i="13"/>
  <c r="CP166" i="13" a="1"/>
  <c r="CP166" i="13" s="1"/>
  <c r="CO166" i="13"/>
  <c r="CN166" i="13" a="1"/>
  <c r="CN166" i="13" s="1"/>
  <c r="CM166" i="13"/>
  <c r="CL166" i="13" a="1"/>
  <c r="CL166" i="13" s="1"/>
  <c r="CK166" i="13"/>
  <c r="CJ166" i="13" a="1"/>
  <c r="CJ166" i="13" s="1"/>
  <c r="CI166" i="13"/>
  <c r="CH166" i="13" a="1"/>
  <c r="CH166" i="13" s="1"/>
  <c r="CG166" i="13"/>
  <c r="CF166" i="13" a="1"/>
  <c r="CF166" i="13" s="1"/>
  <c r="CE166" i="13" a="1"/>
  <c r="CE166" i="13" s="1"/>
  <c r="CD166" i="13"/>
  <c r="CC166" i="13"/>
  <c r="CB166" i="13" a="1"/>
  <c r="CB166" i="13" s="1"/>
  <c r="CA166" i="13" a="1"/>
  <c r="CA166" i="13" s="1"/>
  <c r="BZ166" i="13" a="1"/>
  <c r="BZ166" i="13" s="1"/>
  <c r="BY166" i="13" a="1"/>
  <c r="BY166" i="13" s="1"/>
  <c r="BX166" i="13"/>
  <c r="BW166" i="13" a="1"/>
  <c r="BW166" i="13" s="1"/>
  <c r="BV166" i="13" a="1"/>
  <c r="BV166" i="13" s="1"/>
  <c r="BU166" i="13"/>
  <c r="BT166" i="13" a="1"/>
  <c r="BT166" i="13" s="1"/>
  <c r="BS166" i="13"/>
  <c r="BR166" i="13" a="1"/>
  <c r="BR166" i="13" s="1"/>
  <c r="BQ166" i="13" a="1"/>
  <c r="BQ166" i="13" s="1"/>
  <c r="BP166" i="13" a="1"/>
  <c r="BP166" i="13" s="1"/>
  <c r="BO166" i="13"/>
  <c r="BN166" i="13" a="1"/>
  <c r="BN166" i="13" s="1"/>
  <c r="BM166" i="13"/>
  <c r="BL166" i="13" a="1"/>
  <c r="BL166" i="13" s="1"/>
  <c r="BK166" i="13"/>
  <c r="BJ166" i="13"/>
  <c r="BI166" i="13" a="1"/>
  <c r="BI166" i="13" s="1"/>
  <c r="BH166" i="13" a="1"/>
  <c r="BH166" i="13" s="1"/>
  <c r="BG166" i="13" a="1"/>
  <c r="BG166" i="13" s="1"/>
  <c r="BF166" i="13" a="1"/>
  <c r="BF166" i="13" s="1"/>
  <c r="AZ166" i="13"/>
  <c r="BA166" i="13" s="1"/>
  <c r="BB166" i="13" s="1"/>
  <c r="BC166" i="13" s="1"/>
  <c r="BD166" i="13" s="1"/>
  <c r="BE166" i="13" s="1"/>
  <c r="AY166" i="13"/>
  <c r="AX166" i="13"/>
  <c r="AW166" i="13"/>
  <c r="AV166" i="13"/>
  <c r="AU166" i="13"/>
  <c r="AT166" i="13"/>
  <c r="AS166" i="13"/>
  <c r="AP166" i="13"/>
  <c r="AL166" i="13"/>
  <c r="DL165" i="13"/>
  <c r="DK165" i="13"/>
  <c r="DJ165" i="13"/>
  <c r="DI165" i="13"/>
  <c r="DH165" i="13"/>
  <c r="DG165" i="13"/>
  <c r="DF165" i="13"/>
  <c r="DE165" i="13"/>
  <c r="DD165" i="13"/>
  <c r="DC165" i="13"/>
  <c r="DB165" i="13"/>
  <c r="DA165" i="13"/>
  <c r="CZ165" i="13"/>
  <c r="CY165" i="13"/>
  <c r="CX165" i="13"/>
  <c r="CW165" i="13"/>
  <c r="CV165" i="13"/>
  <c r="CU165" i="13"/>
  <c r="CT165" i="13"/>
  <c r="CS165" i="13" a="1"/>
  <c r="CS165" i="13" s="1"/>
  <c r="CR165" i="13" a="1"/>
  <c r="CR165" i="13" s="1"/>
  <c r="CQ165" i="13"/>
  <c r="CP165" i="13" a="1"/>
  <c r="CP165" i="13" s="1"/>
  <c r="CO165" i="13"/>
  <c r="CN165" i="13" a="1"/>
  <c r="CN165" i="13" s="1"/>
  <c r="CM165" i="13"/>
  <c r="CL165" i="13" a="1"/>
  <c r="CL165" i="13" s="1"/>
  <c r="CK165" i="13"/>
  <c r="CJ165" i="13" a="1"/>
  <c r="CJ165" i="13" s="1"/>
  <c r="CI165" i="13"/>
  <c r="CH165" i="13" a="1"/>
  <c r="CH165" i="13" s="1"/>
  <c r="CG165" i="13"/>
  <c r="CF165" i="13" a="1"/>
  <c r="CF165" i="13" s="1"/>
  <c r="CE165" i="13" a="1"/>
  <c r="CE165" i="13" s="1"/>
  <c r="CD165" i="13"/>
  <c r="CC165" i="13"/>
  <c r="CB165" i="13" a="1"/>
  <c r="CB165" i="13" s="1"/>
  <c r="CA165" i="13" a="1"/>
  <c r="CA165" i="13" s="1"/>
  <c r="BZ165" i="13" a="1"/>
  <c r="BZ165" i="13" s="1"/>
  <c r="BY165" i="13" a="1"/>
  <c r="BY165" i="13" s="1"/>
  <c r="BX165" i="13"/>
  <c r="BW165" i="13" a="1"/>
  <c r="BW165" i="13" s="1"/>
  <c r="BV165" i="13" a="1"/>
  <c r="BV165" i="13" s="1"/>
  <c r="BU165" i="13"/>
  <c r="BT165" i="13" a="1"/>
  <c r="BT165" i="13" s="1"/>
  <c r="BS165" i="13"/>
  <c r="BR165" i="13" a="1"/>
  <c r="BR165" i="13" s="1"/>
  <c r="BQ165" i="13" a="1"/>
  <c r="BQ165" i="13" s="1"/>
  <c r="BP165" i="13" a="1"/>
  <c r="BP165" i="13" s="1"/>
  <c r="BO165" i="13"/>
  <c r="BN165" i="13" a="1"/>
  <c r="BN165" i="13" s="1"/>
  <c r="BM165" i="13"/>
  <c r="BL165" i="13" a="1"/>
  <c r="BL165" i="13" s="1"/>
  <c r="BK165" i="13"/>
  <c r="BJ165" i="13"/>
  <c r="BI165" i="13" a="1"/>
  <c r="BI165" i="13" s="1"/>
  <c r="BH165" i="13" a="1"/>
  <c r="BH165" i="13" s="1"/>
  <c r="BG165" i="13" a="1"/>
  <c r="BG165" i="13" s="1"/>
  <c r="BF165" i="13" a="1"/>
  <c r="BF165" i="13" s="1"/>
  <c r="AZ165" i="13"/>
  <c r="BA165" i="13" s="1"/>
  <c r="BB165" i="13" s="1"/>
  <c r="BC165" i="13" s="1"/>
  <c r="BD165" i="13" s="1"/>
  <c r="BE165" i="13" s="1"/>
  <c r="AY165" i="13"/>
  <c r="AX165" i="13"/>
  <c r="AW165" i="13"/>
  <c r="AV165" i="13"/>
  <c r="AU165" i="13"/>
  <c r="AT165" i="13"/>
  <c r="AS165" i="13"/>
  <c r="AP165" i="13"/>
  <c r="AL165" i="13"/>
  <c r="DL164" i="13"/>
  <c r="DK164" i="13"/>
  <c r="DJ164" i="13"/>
  <c r="DI164" i="13"/>
  <c r="DH164" i="13"/>
  <c r="DG164" i="13"/>
  <c r="DF164" i="13"/>
  <c r="DE164" i="13"/>
  <c r="DD164" i="13"/>
  <c r="DC164" i="13"/>
  <c r="DB164" i="13"/>
  <c r="DA164" i="13"/>
  <c r="CZ164" i="13"/>
  <c r="CY164" i="13"/>
  <c r="CX164" i="13"/>
  <c r="CW164" i="13"/>
  <c r="CV164" i="13"/>
  <c r="CU164" i="13"/>
  <c r="CT164" i="13"/>
  <c r="CS164" i="13" a="1"/>
  <c r="CS164" i="13" s="1"/>
  <c r="CR164" i="13" a="1"/>
  <c r="CR164" i="13" s="1"/>
  <c r="CQ164" i="13"/>
  <c r="CP164" i="13" a="1"/>
  <c r="CP164" i="13" s="1"/>
  <c r="CO164" i="13"/>
  <c r="CN164" i="13" a="1"/>
  <c r="CN164" i="13" s="1"/>
  <c r="CM164" i="13"/>
  <c r="CL164" i="13" a="1"/>
  <c r="CL164" i="13" s="1"/>
  <c r="CK164" i="13"/>
  <c r="CJ164" i="13" a="1"/>
  <c r="CJ164" i="13" s="1"/>
  <c r="CI164" i="13"/>
  <c r="CH164" i="13" a="1"/>
  <c r="CH164" i="13" s="1"/>
  <c r="CG164" i="13"/>
  <c r="CF164" i="13" a="1"/>
  <c r="CF164" i="13" s="1"/>
  <c r="CE164" i="13" a="1"/>
  <c r="CE164" i="13" s="1"/>
  <c r="CD164" i="13"/>
  <c r="CC164" i="13"/>
  <c r="CB164" i="13" a="1"/>
  <c r="CB164" i="13" s="1"/>
  <c r="CA164" i="13" a="1"/>
  <c r="CA164" i="13" s="1"/>
  <c r="BZ164" i="13" a="1"/>
  <c r="BZ164" i="13" s="1"/>
  <c r="BY164" i="13" a="1"/>
  <c r="BY164" i="13" s="1"/>
  <c r="BX164" i="13"/>
  <c r="BW164" i="13" a="1"/>
  <c r="BW164" i="13" s="1"/>
  <c r="BV164" i="13" a="1"/>
  <c r="BV164" i="13" s="1"/>
  <c r="BU164" i="13"/>
  <c r="BT164" i="13" a="1"/>
  <c r="BT164" i="13" s="1"/>
  <c r="BS164" i="13"/>
  <c r="BR164" i="13" a="1"/>
  <c r="BR164" i="13" s="1"/>
  <c r="BQ164" i="13" a="1"/>
  <c r="BQ164" i="13" s="1"/>
  <c r="BP164" i="13" a="1"/>
  <c r="BP164" i="13" s="1"/>
  <c r="BO164" i="13"/>
  <c r="BN164" i="13" a="1"/>
  <c r="BN164" i="13" s="1"/>
  <c r="BM164" i="13"/>
  <c r="BL164" i="13" a="1"/>
  <c r="BL164" i="13" s="1"/>
  <c r="BK164" i="13"/>
  <c r="BJ164" i="13"/>
  <c r="BI164" i="13" a="1"/>
  <c r="BI164" i="13" s="1"/>
  <c r="BH164" i="13" a="1"/>
  <c r="BH164" i="13" s="1"/>
  <c r="BG164" i="13" a="1"/>
  <c r="BG164" i="13" s="1"/>
  <c r="BF164" i="13" a="1"/>
  <c r="BF164" i="13" s="1"/>
  <c r="AZ164" i="13"/>
  <c r="BA164" i="13" s="1"/>
  <c r="BB164" i="13" s="1"/>
  <c r="BC164" i="13" s="1"/>
  <c r="BD164" i="13" s="1"/>
  <c r="BE164" i="13" s="1"/>
  <c r="AY164" i="13"/>
  <c r="AX164" i="13"/>
  <c r="AW164" i="13"/>
  <c r="AV164" i="13"/>
  <c r="AU164" i="13"/>
  <c r="AT164" i="13"/>
  <c r="AS164" i="13"/>
  <c r="AP164" i="13"/>
  <c r="AL164" i="13"/>
  <c r="DL163" i="13"/>
  <c r="DK163" i="13"/>
  <c r="DJ163" i="13"/>
  <c r="DI163" i="13"/>
  <c r="DH163" i="13"/>
  <c r="DG163" i="13"/>
  <c r="DF163" i="13"/>
  <c r="DE163" i="13"/>
  <c r="DD163" i="13"/>
  <c r="DC163" i="13"/>
  <c r="DB163" i="13"/>
  <c r="DA163" i="13"/>
  <c r="CZ163" i="13"/>
  <c r="CY163" i="13"/>
  <c r="CX163" i="13"/>
  <c r="CW163" i="13"/>
  <c r="CV163" i="13"/>
  <c r="CU163" i="13"/>
  <c r="CT163" i="13"/>
  <c r="CS163" i="13" a="1"/>
  <c r="CS163" i="13" s="1"/>
  <c r="CR163" i="13" a="1"/>
  <c r="CR163" i="13" s="1"/>
  <c r="CQ163" i="13"/>
  <c r="CP163" i="13" a="1"/>
  <c r="CP163" i="13" s="1"/>
  <c r="CO163" i="13"/>
  <c r="CN163" i="13" a="1"/>
  <c r="CN163" i="13" s="1"/>
  <c r="CM163" i="13"/>
  <c r="CL163" i="13" a="1"/>
  <c r="CL163" i="13" s="1"/>
  <c r="CK163" i="13"/>
  <c r="CJ163" i="13" a="1"/>
  <c r="CJ163" i="13" s="1"/>
  <c r="CI163" i="13"/>
  <c r="CH163" i="13" a="1"/>
  <c r="CH163" i="13" s="1"/>
  <c r="CG163" i="13"/>
  <c r="CF163" i="13" a="1"/>
  <c r="CF163" i="13" s="1"/>
  <c r="CE163" i="13" a="1"/>
  <c r="CE163" i="13" s="1"/>
  <c r="CD163" i="13"/>
  <c r="CC163" i="13"/>
  <c r="CB163" i="13" a="1"/>
  <c r="CB163" i="13" s="1"/>
  <c r="CA163" i="13" a="1"/>
  <c r="CA163" i="13" s="1"/>
  <c r="BZ163" i="13" a="1"/>
  <c r="BZ163" i="13" s="1"/>
  <c r="BY163" i="13" a="1"/>
  <c r="BY163" i="13" s="1"/>
  <c r="BX163" i="13"/>
  <c r="BW163" i="13" a="1"/>
  <c r="BW163" i="13" s="1"/>
  <c r="BV163" i="13" a="1"/>
  <c r="BV163" i="13" s="1"/>
  <c r="BU163" i="13"/>
  <c r="BT163" i="13" a="1"/>
  <c r="BT163" i="13" s="1"/>
  <c r="BS163" i="13"/>
  <c r="BR163" i="13" a="1"/>
  <c r="BR163" i="13" s="1"/>
  <c r="BQ163" i="13" a="1"/>
  <c r="BQ163" i="13" s="1"/>
  <c r="BP163" i="13" a="1"/>
  <c r="BP163" i="13" s="1"/>
  <c r="BO163" i="13"/>
  <c r="BN163" i="13" a="1"/>
  <c r="BN163" i="13" s="1"/>
  <c r="BM163" i="13"/>
  <c r="BL163" i="13" a="1"/>
  <c r="BL163" i="13" s="1"/>
  <c r="BK163" i="13"/>
  <c r="BJ163" i="13"/>
  <c r="BI163" i="13" a="1"/>
  <c r="BI163" i="13" s="1"/>
  <c r="BH163" i="13" a="1"/>
  <c r="BH163" i="13" s="1"/>
  <c r="BG163" i="13" a="1"/>
  <c r="BG163" i="13" s="1"/>
  <c r="BF163" i="13" a="1"/>
  <c r="BF163" i="13" s="1"/>
  <c r="AZ163" i="13"/>
  <c r="BA163" i="13" s="1"/>
  <c r="BB163" i="13" s="1"/>
  <c r="BC163" i="13" s="1"/>
  <c r="BD163" i="13" s="1"/>
  <c r="BE163" i="13" s="1"/>
  <c r="AY163" i="13"/>
  <c r="AX163" i="13"/>
  <c r="AW163" i="13"/>
  <c r="AV163" i="13"/>
  <c r="AU163" i="13"/>
  <c r="AT163" i="13"/>
  <c r="AS163" i="13"/>
  <c r="AP163" i="13"/>
  <c r="AL163" i="13"/>
  <c r="DL162" i="13"/>
  <c r="DK162" i="13"/>
  <c r="DJ162" i="13"/>
  <c r="DI162" i="13"/>
  <c r="DH162" i="13"/>
  <c r="DG162" i="13"/>
  <c r="DF162" i="13"/>
  <c r="DE162" i="13"/>
  <c r="DD162" i="13"/>
  <c r="DC162" i="13"/>
  <c r="DB162" i="13"/>
  <c r="DA162" i="13"/>
  <c r="CZ162" i="13"/>
  <c r="CY162" i="13"/>
  <c r="CX162" i="13"/>
  <c r="CW162" i="13"/>
  <c r="CV162" i="13"/>
  <c r="CU162" i="13"/>
  <c r="CT162" i="13"/>
  <c r="CS162" i="13" a="1"/>
  <c r="CS162" i="13" s="1"/>
  <c r="CR162" i="13" a="1"/>
  <c r="CR162" i="13" s="1"/>
  <c r="CQ162" i="13"/>
  <c r="CP162" i="13" a="1"/>
  <c r="CP162" i="13" s="1"/>
  <c r="CO162" i="13"/>
  <c r="CN162" i="13" a="1"/>
  <c r="CN162" i="13" s="1"/>
  <c r="CM162" i="13"/>
  <c r="CL162" i="13" a="1"/>
  <c r="CL162" i="13" s="1"/>
  <c r="CK162" i="13"/>
  <c r="CJ162" i="13" a="1"/>
  <c r="CJ162" i="13" s="1"/>
  <c r="CI162" i="13"/>
  <c r="CH162" i="13" a="1"/>
  <c r="CH162" i="13" s="1"/>
  <c r="CG162" i="13"/>
  <c r="CF162" i="13" a="1"/>
  <c r="CF162" i="13" s="1"/>
  <c r="CE162" i="13" a="1"/>
  <c r="CE162" i="13" s="1"/>
  <c r="CD162" i="13"/>
  <c r="CC162" i="13"/>
  <c r="CB162" i="13" a="1"/>
  <c r="CB162" i="13" s="1"/>
  <c r="CA162" i="13" a="1"/>
  <c r="CA162" i="13" s="1"/>
  <c r="BZ162" i="13" a="1"/>
  <c r="BZ162" i="13" s="1"/>
  <c r="BY162" i="13" a="1"/>
  <c r="BY162" i="13" s="1"/>
  <c r="BX162" i="13"/>
  <c r="BW162" i="13" a="1"/>
  <c r="BW162" i="13" s="1"/>
  <c r="BV162" i="13" a="1"/>
  <c r="BV162" i="13" s="1"/>
  <c r="BU162" i="13"/>
  <c r="BT162" i="13" a="1"/>
  <c r="BT162" i="13" s="1"/>
  <c r="BS162" i="13"/>
  <c r="BR162" i="13" a="1"/>
  <c r="BR162" i="13" s="1"/>
  <c r="BQ162" i="13" a="1"/>
  <c r="BQ162" i="13" s="1"/>
  <c r="BP162" i="13" a="1"/>
  <c r="BP162" i="13" s="1"/>
  <c r="BO162" i="13"/>
  <c r="BN162" i="13" a="1"/>
  <c r="BN162" i="13" s="1"/>
  <c r="BM162" i="13"/>
  <c r="BL162" i="13" a="1"/>
  <c r="BL162" i="13" s="1"/>
  <c r="BK162" i="13"/>
  <c r="BJ162" i="13"/>
  <c r="BI162" i="13" a="1"/>
  <c r="BI162" i="13" s="1"/>
  <c r="BH162" i="13" a="1"/>
  <c r="BH162" i="13" s="1"/>
  <c r="BG162" i="13" a="1"/>
  <c r="BG162" i="13" s="1"/>
  <c r="BF162" i="13" a="1"/>
  <c r="BF162" i="13" s="1"/>
  <c r="AZ162" i="13"/>
  <c r="BA162" i="13" s="1"/>
  <c r="BB162" i="13" s="1"/>
  <c r="BC162" i="13" s="1"/>
  <c r="BD162" i="13" s="1"/>
  <c r="BE162" i="13" s="1"/>
  <c r="AY162" i="13"/>
  <c r="AX162" i="13"/>
  <c r="AW162" i="13"/>
  <c r="AV162" i="13"/>
  <c r="AU162" i="13"/>
  <c r="AT162" i="13"/>
  <c r="AS162" i="13"/>
  <c r="AP162" i="13"/>
  <c r="AL162" i="13"/>
  <c r="DL161" i="13"/>
  <c r="DK161" i="13"/>
  <c r="DJ161" i="13"/>
  <c r="DI161" i="13"/>
  <c r="DH161" i="13"/>
  <c r="DG161" i="13"/>
  <c r="DF161" i="13"/>
  <c r="DE161" i="13"/>
  <c r="DD161" i="13"/>
  <c r="DC161" i="13"/>
  <c r="DB161" i="13"/>
  <c r="DA161" i="13"/>
  <c r="CZ161" i="13"/>
  <c r="CY161" i="13"/>
  <c r="CX161" i="13"/>
  <c r="CW161" i="13"/>
  <c r="CV161" i="13"/>
  <c r="CU161" i="13"/>
  <c r="CT161" i="13"/>
  <c r="CS161" i="13" a="1"/>
  <c r="CS161" i="13" s="1"/>
  <c r="CR161" i="13" a="1"/>
  <c r="CR161" i="13" s="1"/>
  <c r="CQ161" i="13"/>
  <c r="CP161" i="13" a="1"/>
  <c r="CP161" i="13" s="1"/>
  <c r="CO161" i="13"/>
  <c r="CN161" i="13" a="1"/>
  <c r="CN161" i="13" s="1"/>
  <c r="CM161" i="13"/>
  <c r="CL161" i="13" a="1"/>
  <c r="CL161" i="13" s="1"/>
  <c r="CK161" i="13"/>
  <c r="CJ161" i="13" a="1"/>
  <c r="CJ161" i="13" s="1"/>
  <c r="CI161" i="13"/>
  <c r="CH161" i="13" a="1"/>
  <c r="CH161" i="13" s="1"/>
  <c r="CG161" i="13"/>
  <c r="CF161" i="13" a="1"/>
  <c r="CF161" i="13" s="1"/>
  <c r="CE161" i="13" a="1"/>
  <c r="CE161" i="13" s="1"/>
  <c r="CD161" i="13"/>
  <c r="CC161" i="13"/>
  <c r="CB161" i="13" a="1"/>
  <c r="CB161" i="13" s="1"/>
  <c r="CA161" i="13" a="1"/>
  <c r="CA161" i="13" s="1"/>
  <c r="BZ161" i="13" a="1"/>
  <c r="BZ161" i="13" s="1"/>
  <c r="BY161" i="13" a="1"/>
  <c r="BY161" i="13" s="1"/>
  <c r="BX161" i="13"/>
  <c r="BW161" i="13" a="1"/>
  <c r="BW161" i="13" s="1"/>
  <c r="BV161" i="13" a="1"/>
  <c r="BV161" i="13" s="1"/>
  <c r="BU161" i="13"/>
  <c r="BT161" i="13" a="1"/>
  <c r="BT161" i="13" s="1"/>
  <c r="BS161" i="13"/>
  <c r="BR161" i="13" a="1"/>
  <c r="BR161" i="13" s="1"/>
  <c r="BQ161" i="13" a="1"/>
  <c r="BQ161" i="13" s="1"/>
  <c r="BP161" i="13" a="1"/>
  <c r="BP161" i="13" s="1"/>
  <c r="BO161" i="13"/>
  <c r="BN161" i="13" a="1"/>
  <c r="BN161" i="13" s="1"/>
  <c r="BM161" i="13"/>
  <c r="BL161" i="13" a="1"/>
  <c r="BL161" i="13" s="1"/>
  <c r="BK161" i="13"/>
  <c r="BJ161" i="13"/>
  <c r="BI161" i="13" a="1"/>
  <c r="BI161" i="13" s="1"/>
  <c r="BH161" i="13" a="1"/>
  <c r="BH161" i="13" s="1"/>
  <c r="BG161" i="13" a="1"/>
  <c r="BG161" i="13" s="1"/>
  <c r="BF161" i="13" a="1"/>
  <c r="BF161" i="13" s="1"/>
  <c r="AZ161" i="13"/>
  <c r="BA161" i="13" s="1"/>
  <c r="BB161" i="13" s="1"/>
  <c r="BC161" i="13" s="1"/>
  <c r="BD161" i="13" s="1"/>
  <c r="BE161" i="13" s="1"/>
  <c r="AY161" i="13"/>
  <c r="AX161" i="13"/>
  <c r="AW161" i="13"/>
  <c r="AV161" i="13"/>
  <c r="AU161" i="13"/>
  <c r="AT161" i="13"/>
  <c r="AS161" i="13"/>
  <c r="AP161" i="13"/>
  <c r="AL161" i="13"/>
  <c r="DL160" i="13"/>
  <c r="DK160" i="13"/>
  <c r="DJ160" i="13"/>
  <c r="DI160" i="13"/>
  <c r="DH160" i="13"/>
  <c r="DG160" i="13"/>
  <c r="DF160" i="13"/>
  <c r="DE160" i="13"/>
  <c r="DD160" i="13"/>
  <c r="DC160" i="13"/>
  <c r="DB160" i="13"/>
  <c r="DA160" i="13"/>
  <c r="CZ160" i="13"/>
  <c r="CY160" i="13"/>
  <c r="CX160" i="13"/>
  <c r="CW160" i="13"/>
  <c r="CV160" i="13"/>
  <c r="CU160" i="13"/>
  <c r="CT160" i="13"/>
  <c r="CS160" i="13" a="1"/>
  <c r="CS160" i="13" s="1"/>
  <c r="CR160" i="13" a="1"/>
  <c r="CR160" i="13" s="1"/>
  <c r="CQ160" i="13"/>
  <c r="CP160" i="13" a="1"/>
  <c r="CP160" i="13" s="1"/>
  <c r="CO160" i="13"/>
  <c r="CN160" i="13" a="1"/>
  <c r="CN160" i="13" s="1"/>
  <c r="CM160" i="13"/>
  <c r="CL160" i="13" a="1"/>
  <c r="CL160" i="13" s="1"/>
  <c r="CK160" i="13"/>
  <c r="CJ160" i="13" a="1"/>
  <c r="CJ160" i="13" s="1"/>
  <c r="CI160" i="13"/>
  <c r="CH160" i="13" a="1"/>
  <c r="CH160" i="13" s="1"/>
  <c r="CG160" i="13"/>
  <c r="CF160" i="13" a="1"/>
  <c r="CF160" i="13" s="1"/>
  <c r="CE160" i="13" a="1"/>
  <c r="CE160" i="13" s="1"/>
  <c r="CD160" i="13"/>
  <c r="CC160" i="13"/>
  <c r="CB160" i="13" a="1"/>
  <c r="CB160" i="13" s="1"/>
  <c r="CA160" i="13" a="1"/>
  <c r="CA160" i="13" s="1"/>
  <c r="BZ160" i="13" a="1"/>
  <c r="BZ160" i="13" s="1"/>
  <c r="BY160" i="13" a="1"/>
  <c r="BY160" i="13" s="1"/>
  <c r="BX160" i="13"/>
  <c r="BW160" i="13" a="1"/>
  <c r="BW160" i="13" s="1"/>
  <c r="BV160" i="13" a="1"/>
  <c r="BV160" i="13" s="1"/>
  <c r="BU160" i="13"/>
  <c r="BT160" i="13" a="1"/>
  <c r="BT160" i="13" s="1"/>
  <c r="BS160" i="13"/>
  <c r="BR160" i="13" a="1"/>
  <c r="BR160" i="13" s="1"/>
  <c r="BQ160" i="13" a="1"/>
  <c r="BQ160" i="13" s="1"/>
  <c r="BP160" i="13" a="1"/>
  <c r="BP160" i="13" s="1"/>
  <c r="BO160" i="13"/>
  <c r="BN160" i="13" a="1"/>
  <c r="BN160" i="13" s="1"/>
  <c r="BM160" i="13"/>
  <c r="BL160" i="13" a="1"/>
  <c r="BL160" i="13" s="1"/>
  <c r="BK160" i="13"/>
  <c r="BJ160" i="13"/>
  <c r="BI160" i="13" a="1"/>
  <c r="BI160" i="13" s="1"/>
  <c r="BH160" i="13" a="1"/>
  <c r="BH160" i="13" s="1"/>
  <c r="BG160" i="13" a="1"/>
  <c r="BG160" i="13" s="1"/>
  <c r="BF160" i="13" a="1"/>
  <c r="BF160" i="13" s="1"/>
  <c r="AZ160" i="13"/>
  <c r="BA160" i="13" s="1"/>
  <c r="BB160" i="13" s="1"/>
  <c r="BC160" i="13" s="1"/>
  <c r="BD160" i="13" s="1"/>
  <c r="BE160" i="13" s="1"/>
  <c r="AY160" i="13"/>
  <c r="AX160" i="13"/>
  <c r="AW160" i="13"/>
  <c r="AV160" i="13"/>
  <c r="AU160" i="13"/>
  <c r="AT160" i="13"/>
  <c r="AS160" i="13"/>
  <c r="AP160" i="13"/>
  <c r="AL160" i="13"/>
  <c r="DL159" i="13"/>
  <c r="DK159" i="13"/>
  <c r="DJ159" i="13"/>
  <c r="DI159" i="13"/>
  <c r="DH159" i="13"/>
  <c r="DG159" i="13"/>
  <c r="DF159" i="13"/>
  <c r="DE159" i="13"/>
  <c r="DD159" i="13"/>
  <c r="DC159" i="13"/>
  <c r="DB159" i="13"/>
  <c r="DA159" i="13"/>
  <c r="CZ159" i="13"/>
  <c r="CY159" i="13"/>
  <c r="CX159" i="13"/>
  <c r="CW159" i="13"/>
  <c r="CV159" i="13"/>
  <c r="CU159" i="13"/>
  <c r="CT159" i="13"/>
  <c r="CS159" i="13" a="1"/>
  <c r="CS159" i="13" s="1"/>
  <c r="CR159" i="13" a="1"/>
  <c r="CR159" i="13" s="1"/>
  <c r="CQ159" i="13"/>
  <c r="CP159" i="13" a="1"/>
  <c r="CP159" i="13" s="1"/>
  <c r="CO159" i="13"/>
  <c r="CN159" i="13" a="1"/>
  <c r="CN159" i="13" s="1"/>
  <c r="CM159" i="13"/>
  <c r="CL159" i="13" a="1"/>
  <c r="CL159" i="13" s="1"/>
  <c r="CK159" i="13"/>
  <c r="CJ159" i="13" a="1"/>
  <c r="CJ159" i="13" s="1"/>
  <c r="CI159" i="13"/>
  <c r="CH159" i="13" a="1"/>
  <c r="CH159" i="13" s="1"/>
  <c r="CG159" i="13"/>
  <c r="CF159" i="13" a="1"/>
  <c r="CF159" i="13" s="1"/>
  <c r="CE159" i="13" a="1"/>
  <c r="CE159" i="13" s="1"/>
  <c r="CD159" i="13"/>
  <c r="CC159" i="13"/>
  <c r="CB159" i="13" a="1"/>
  <c r="CB159" i="13" s="1"/>
  <c r="CA159" i="13" a="1"/>
  <c r="CA159" i="13" s="1"/>
  <c r="BZ159" i="13" a="1"/>
  <c r="BZ159" i="13" s="1"/>
  <c r="BY159" i="13" a="1"/>
  <c r="BY159" i="13" s="1"/>
  <c r="BX159" i="13"/>
  <c r="BW159" i="13" a="1"/>
  <c r="BW159" i="13" s="1"/>
  <c r="BV159" i="13" a="1"/>
  <c r="BV159" i="13" s="1"/>
  <c r="BU159" i="13"/>
  <c r="BT159" i="13" a="1"/>
  <c r="BT159" i="13" s="1"/>
  <c r="BS159" i="13"/>
  <c r="BR159" i="13" a="1"/>
  <c r="BR159" i="13" s="1"/>
  <c r="BQ159" i="13" a="1"/>
  <c r="BQ159" i="13" s="1"/>
  <c r="BP159" i="13" a="1"/>
  <c r="BP159" i="13" s="1"/>
  <c r="BO159" i="13"/>
  <c r="BN159" i="13" a="1"/>
  <c r="BN159" i="13" s="1"/>
  <c r="BM159" i="13"/>
  <c r="BL159" i="13" a="1"/>
  <c r="BL159" i="13" s="1"/>
  <c r="BK159" i="13"/>
  <c r="BJ159" i="13"/>
  <c r="BI159" i="13" a="1"/>
  <c r="BI159" i="13" s="1"/>
  <c r="BH159" i="13" a="1"/>
  <c r="BH159" i="13" s="1"/>
  <c r="BG159" i="13" a="1"/>
  <c r="BG159" i="13" s="1"/>
  <c r="BF159" i="13" a="1"/>
  <c r="BF159" i="13" s="1"/>
  <c r="AZ159" i="13"/>
  <c r="BA159" i="13" s="1"/>
  <c r="BB159" i="13" s="1"/>
  <c r="BC159" i="13" s="1"/>
  <c r="BD159" i="13" s="1"/>
  <c r="BE159" i="13" s="1"/>
  <c r="AY159" i="13"/>
  <c r="AX159" i="13"/>
  <c r="AW159" i="13"/>
  <c r="AV159" i="13"/>
  <c r="AU159" i="13"/>
  <c r="AT159" i="13"/>
  <c r="AS159" i="13"/>
  <c r="AP159" i="13"/>
  <c r="AL159" i="13"/>
  <c r="DL158" i="13"/>
  <c r="DK158" i="13"/>
  <c r="DJ158" i="13"/>
  <c r="DI158" i="13"/>
  <c r="DH158" i="13"/>
  <c r="DG158" i="13"/>
  <c r="DF158" i="13"/>
  <c r="DE158" i="13"/>
  <c r="DD158" i="13"/>
  <c r="DC158" i="13"/>
  <c r="DB158" i="13"/>
  <c r="DA158" i="13"/>
  <c r="CZ158" i="13"/>
  <c r="CY158" i="13"/>
  <c r="CX158" i="13"/>
  <c r="CW158" i="13"/>
  <c r="CV158" i="13"/>
  <c r="CU158" i="13"/>
  <c r="CT158" i="13"/>
  <c r="CS158" i="13" a="1"/>
  <c r="CS158" i="13" s="1"/>
  <c r="CR158" i="13" a="1"/>
  <c r="CR158" i="13" s="1"/>
  <c r="CQ158" i="13"/>
  <c r="CP158" i="13" a="1"/>
  <c r="CP158" i="13" s="1"/>
  <c r="CO158" i="13"/>
  <c r="CN158" i="13" a="1"/>
  <c r="CN158" i="13" s="1"/>
  <c r="CM158" i="13"/>
  <c r="CL158" i="13" a="1"/>
  <c r="CL158" i="13" s="1"/>
  <c r="CK158" i="13"/>
  <c r="CJ158" i="13" a="1"/>
  <c r="CJ158" i="13" s="1"/>
  <c r="CI158" i="13"/>
  <c r="CH158" i="13" a="1"/>
  <c r="CH158" i="13" s="1"/>
  <c r="CG158" i="13"/>
  <c r="CF158" i="13" a="1"/>
  <c r="CF158" i="13" s="1"/>
  <c r="CE158" i="13" a="1"/>
  <c r="CE158" i="13" s="1"/>
  <c r="CD158" i="13"/>
  <c r="CC158" i="13"/>
  <c r="CB158" i="13" a="1"/>
  <c r="CB158" i="13" s="1"/>
  <c r="CA158" i="13" a="1"/>
  <c r="CA158" i="13" s="1"/>
  <c r="BZ158" i="13" a="1"/>
  <c r="BZ158" i="13" s="1"/>
  <c r="BY158" i="13" a="1"/>
  <c r="BY158" i="13" s="1"/>
  <c r="BX158" i="13"/>
  <c r="BW158" i="13" a="1"/>
  <c r="BW158" i="13" s="1"/>
  <c r="BV158" i="13" a="1"/>
  <c r="BV158" i="13" s="1"/>
  <c r="BU158" i="13"/>
  <c r="BT158" i="13" a="1"/>
  <c r="BT158" i="13" s="1"/>
  <c r="BS158" i="13"/>
  <c r="BR158" i="13" a="1"/>
  <c r="BR158" i="13" s="1"/>
  <c r="BQ158" i="13" a="1"/>
  <c r="BQ158" i="13" s="1"/>
  <c r="BP158" i="13" a="1"/>
  <c r="BP158" i="13" s="1"/>
  <c r="BO158" i="13"/>
  <c r="BN158" i="13" a="1"/>
  <c r="BN158" i="13" s="1"/>
  <c r="BM158" i="13"/>
  <c r="BL158" i="13" a="1"/>
  <c r="BL158" i="13" s="1"/>
  <c r="BK158" i="13"/>
  <c r="BJ158" i="13"/>
  <c r="BI158" i="13" a="1"/>
  <c r="BI158" i="13" s="1"/>
  <c r="BH158" i="13" a="1"/>
  <c r="BH158" i="13" s="1"/>
  <c r="BG158" i="13" a="1"/>
  <c r="BG158" i="13" s="1"/>
  <c r="BF158" i="13" a="1"/>
  <c r="BF158" i="13" s="1"/>
  <c r="AZ158" i="13"/>
  <c r="BA158" i="13" s="1"/>
  <c r="BB158" i="13" s="1"/>
  <c r="BC158" i="13" s="1"/>
  <c r="BD158" i="13" s="1"/>
  <c r="BE158" i="13" s="1"/>
  <c r="AY158" i="13"/>
  <c r="AX158" i="13"/>
  <c r="AW158" i="13"/>
  <c r="AV158" i="13"/>
  <c r="AU158" i="13"/>
  <c r="AT158" i="13"/>
  <c r="AS158" i="13"/>
  <c r="AP158" i="13"/>
  <c r="AL158" i="13"/>
  <c r="DL157" i="13"/>
  <c r="DK157" i="13"/>
  <c r="DJ157" i="13"/>
  <c r="DI157" i="13"/>
  <c r="DH157" i="13"/>
  <c r="DG157" i="13"/>
  <c r="DF157" i="13"/>
  <c r="DE157" i="13"/>
  <c r="DD157" i="13"/>
  <c r="DC157" i="13"/>
  <c r="DB157" i="13"/>
  <c r="DA157" i="13"/>
  <c r="CZ157" i="13"/>
  <c r="CY157" i="13"/>
  <c r="CX157" i="13"/>
  <c r="CW157" i="13"/>
  <c r="CV157" i="13"/>
  <c r="CU157" i="13"/>
  <c r="CT157" i="13"/>
  <c r="CS157" i="13" a="1"/>
  <c r="CS157" i="13" s="1"/>
  <c r="CR157" i="13" a="1"/>
  <c r="CR157" i="13" s="1"/>
  <c r="CQ157" i="13"/>
  <c r="CP157" i="13" a="1"/>
  <c r="CP157" i="13" s="1"/>
  <c r="CO157" i="13"/>
  <c r="CN157" i="13" a="1"/>
  <c r="CN157" i="13" s="1"/>
  <c r="CM157" i="13"/>
  <c r="CL157" i="13" a="1"/>
  <c r="CL157" i="13" s="1"/>
  <c r="CK157" i="13"/>
  <c r="CJ157" i="13" a="1"/>
  <c r="CJ157" i="13" s="1"/>
  <c r="CI157" i="13"/>
  <c r="CH157" i="13" a="1"/>
  <c r="CH157" i="13" s="1"/>
  <c r="CG157" i="13"/>
  <c r="CF157" i="13" a="1"/>
  <c r="CF157" i="13" s="1"/>
  <c r="CE157" i="13" a="1"/>
  <c r="CE157" i="13" s="1"/>
  <c r="CD157" i="13"/>
  <c r="CC157" i="13"/>
  <c r="CB157" i="13" a="1"/>
  <c r="CB157" i="13" s="1"/>
  <c r="CA157" i="13" a="1"/>
  <c r="CA157" i="13" s="1"/>
  <c r="BZ157" i="13" a="1"/>
  <c r="BZ157" i="13" s="1"/>
  <c r="BY157" i="13" a="1"/>
  <c r="BY157" i="13" s="1"/>
  <c r="BX157" i="13"/>
  <c r="BW157" i="13" a="1"/>
  <c r="BW157" i="13" s="1"/>
  <c r="BV157" i="13" a="1"/>
  <c r="BV157" i="13" s="1"/>
  <c r="BU157" i="13"/>
  <c r="BT157" i="13" a="1"/>
  <c r="BT157" i="13" s="1"/>
  <c r="BS157" i="13"/>
  <c r="BR157" i="13" a="1"/>
  <c r="BR157" i="13" s="1"/>
  <c r="BQ157" i="13" a="1"/>
  <c r="BQ157" i="13" s="1"/>
  <c r="BP157" i="13" a="1"/>
  <c r="BP157" i="13" s="1"/>
  <c r="BO157" i="13"/>
  <c r="BN157" i="13" a="1"/>
  <c r="BN157" i="13" s="1"/>
  <c r="BM157" i="13"/>
  <c r="BL157" i="13" a="1"/>
  <c r="BL157" i="13" s="1"/>
  <c r="BK157" i="13"/>
  <c r="BJ157" i="13"/>
  <c r="BI157" i="13" a="1"/>
  <c r="BI157" i="13" s="1"/>
  <c r="BH157" i="13" a="1"/>
  <c r="BH157" i="13" s="1"/>
  <c r="BG157" i="13" a="1"/>
  <c r="BG157" i="13" s="1"/>
  <c r="BF157" i="13" a="1"/>
  <c r="BF157" i="13" s="1"/>
  <c r="AZ157" i="13"/>
  <c r="BA157" i="13" s="1"/>
  <c r="BB157" i="13" s="1"/>
  <c r="BC157" i="13" s="1"/>
  <c r="BD157" i="13" s="1"/>
  <c r="BE157" i="13" s="1"/>
  <c r="AY157" i="13"/>
  <c r="AX157" i="13"/>
  <c r="AW157" i="13"/>
  <c r="AV157" i="13"/>
  <c r="AU157" i="13"/>
  <c r="AT157" i="13"/>
  <c r="AS157" i="13"/>
  <c r="AP157" i="13"/>
  <c r="AL157" i="13"/>
  <c r="DL156" i="13"/>
  <c r="DK156" i="13"/>
  <c r="DJ156" i="13"/>
  <c r="DI156" i="13"/>
  <c r="DH156" i="13"/>
  <c r="DG156" i="13"/>
  <c r="DF156" i="13"/>
  <c r="DE156" i="13"/>
  <c r="DD156" i="13"/>
  <c r="DC156" i="13"/>
  <c r="DB156" i="13"/>
  <c r="DA156" i="13"/>
  <c r="CZ156" i="13"/>
  <c r="CY156" i="13"/>
  <c r="CX156" i="13"/>
  <c r="CW156" i="13"/>
  <c r="CV156" i="13"/>
  <c r="CU156" i="13"/>
  <c r="CT156" i="13"/>
  <c r="CS156" i="13" a="1"/>
  <c r="CS156" i="13" s="1"/>
  <c r="CR156" i="13" a="1"/>
  <c r="CR156" i="13" s="1"/>
  <c r="CQ156" i="13"/>
  <c r="CP156" i="13" a="1"/>
  <c r="CP156" i="13" s="1"/>
  <c r="CO156" i="13"/>
  <c r="CN156" i="13" a="1"/>
  <c r="CN156" i="13" s="1"/>
  <c r="CM156" i="13"/>
  <c r="CL156" i="13" a="1"/>
  <c r="CL156" i="13" s="1"/>
  <c r="CK156" i="13"/>
  <c r="CJ156" i="13" a="1"/>
  <c r="CJ156" i="13" s="1"/>
  <c r="CI156" i="13"/>
  <c r="CH156" i="13" a="1"/>
  <c r="CH156" i="13" s="1"/>
  <c r="CG156" i="13"/>
  <c r="CF156" i="13" a="1"/>
  <c r="CF156" i="13" s="1"/>
  <c r="CE156" i="13" a="1"/>
  <c r="CE156" i="13" s="1"/>
  <c r="CD156" i="13"/>
  <c r="CC156" i="13"/>
  <c r="CB156" i="13" a="1"/>
  <c r="CB156" i="13" s="1"/>
  <c r="CA156" i="13" a="1"/>
  <c r="CA156" i="13" s="1"/>
  <c r="BZ156" i="13" a="1"/>
  <c r="BZ156" i="13" s="1"/>
  <c r="BY156" i="13" a="1"/>
  <c r="BY156" i="13" s="1"/>
  <c r="BX156" i="13"/>
  <c r="BW156" i="13" a="1"/>
  <c r="BW156" i="13" s="1"/>
  <c r="BV156" i="13" a="1"/>
  <c r="BV156" i="13" s="1"/>
  <c r="BU156" i="13"/>
  <c r="BT156" i="13" a="1"/>
  <c r="BT156" i="13" s="1"/>
  <c r="BS156" i="13"/>
  <c r="BR156" i="13" a="1"/>
  <c r="BR156" i="13" s="1"/>
  <c r="BQ156" i="13" a="1"/>
  <c r="BQ156" i="13" s="1"/>
  <c r="BP156" i="13" a="1"/>
  <c r="BP156" i="13" s="1"/>
  <c r="BO156" i="13"/>
  <c r="BN156" i="13" a="1"/>
  <c r="BN156" i="13" s="1"/>
  <c r="BM156" i="13"/>
  <c r="BL156" i="13" a="1"/>
  <c r="BL156" i="13" s="1"/>
  <c r="BK156" i="13"/>
  <c r="BJ156" i="13"/>
  <c r="BI156" i="13" a="1"/>
  <c r="BI156" i="13" s="1"/>
  <c r="BH156" i="13" a="1"/>
  <c r="BH156" i="13" s="1"/>
  <c r="BG156" i="13" a="1"/>
  <c r="BG156" i="13" s="1"/>
  <c r="BF156" i="13" a="1"/>
  <c r="BF156" i="13" s="1"/>
  <c r="AZ156" i="13"/>
  <c r="BA156" i="13" s="1"/>
  <c r="BB156" i="13" s="1"/>
  <c r="BC156" i="13" s="1"/>
  <c r="BD156" i="13" s="1"/>
  <c r="BE156" i="13" s="1"/>
  <c r="AY156" i="13"/>
  <c r="AX156" i="13"/>
  <c r="AW156" i="13"/>
  <c r="AV156" i="13"/>
  <c r="AU156" i="13"/>
  <c r="AT156" i="13"/>
  <c r="AS156" i="13"/>
  <c r="AP156" i="13"/>
  <c r="AL156" i="13"/>
  <c r="AD156" i="13"/>
  <c r="DL155" i="13"/>
  <c r="DK155" i="13"/>
  <c r="DJ155" i="13"/>
  <c r="DI155" i="13"/>
  <c r="DH155" i="13"/>
  <c r="DG155" i="13"/>
  <c r="DF155" i="13"/>
  <c r="DE155" i="13"/>
  <c r="DD155" i="13"/>
  <c r="DC155" i="13"/>
  <c r="DB155" i="13"/>
  <c r="DA155" i="13"/>
  <c r="CZ155" i="13"/>
  <c r="CY155" i="13"/>
  <c r="CX155" i="13"/>
  <c r="CW155" i="13"/>
  <c r="CV155" i="13"/>
  <c r="CU155" i="13"/>
  <c r="CT155" i="13"/>
  <c r="CS155" i="13" a="1"/>
  <c r="CS155" i="13" s="1"/>
  <c r="CR155" i="13" a="1"/>
  <c r="CR155" i="13" s="1"/>
  <c r="CQ155" i="13"/>
  <c r="CP155" i="13" a="1"/>
  <c r="CP155" i="13" s="1"/>
  <c r="CO155" i="13"/>
  <c r="CN155" i="13" a="1"/>
  <c r="CN155" i="13" s="1"/>
  <c r="CM155" i="13"/>
  <c r="CL155" i="13" a="1"/>
  <c r="CL155" i="13" s="1"/>
  <c r="CK155" i="13"/>
  <c r="CJ155" i="13" a="1"/>
  <c r="CJ155" i="13" s="1"/>
  <c r="CI155" i="13"/>
  <c r="CH155" i="13" a="1"/>
  <c r="CH155" i="13" s="1"/>
  <c r="CG155" i="13"/>
  <c r="CF155" i="13" a="1"/>
  <c r="CF155" i="13" s="1"/>
  <c r="CE155" i="13" a="1"/>
  <c r="CE155" i="13" s="1"/>
  <c r="CD155" i="13"/>
  <c r="CC155" i="13"/>
  <c r="CB155" i="13" a="1"/>
  <c r="CB155" i="13" s="1"/>
  <c r="CA155" i="13" a="1"/>
  <c r="CA155" i="13" s="1"/>
  <c r="BZ155" i="13" a="1"/>
  <c r="BZ155" i="13" s="1"/>
  <c r="BY155" i="13" a="1"/>
  <c r="BY155" i="13" s="1"/>
  <c r="BX155" i="13"/>
  <c r="BW155" i="13" a="1"/>
  <c r="BW155" i="13" s="1"/>
  <c r="BV155" i="13" a="1"/>
  <c r="BV155" i="13" s="1"/>
  <c r="BU155" i="13"/>
  <c r="BT155" i="13" a="1"/>
  <c r="BT155" i="13" s="1"/>
  <c r="BS155" i="13"/>
  <c r="BR155" i="13" a="1"/>
  <c r="BR155" i="13" s="1"/>
  <c r="BQ155" i="13" a="1"/>
  <c r="BQ155" i="13" s="1"/>
  <c r="BP155" i="13" a="1"/>
  <c r="BP155" i="13" s="1"/>
  <c r="BO155" i="13"/>
  <c r="BN155" i="13" a="1"/>
  <c r="BN155" i="13" s="1"/>
  <c r="BM155" i="13"/>
  <c r="BL155" i="13" a="1"/>
  <c r="BL155" i="13" s="1"/>
  <c r="BK155" i="13"/>
  <c r="BJ155" i="13"/>
  <c r="BI155" i="13" a="1"/>
  <c r="BI155" i="13" s="1"/>
  <c r="BH155" i="13" a="1"/>
  <c r="BH155" i="13" s="1"/>
  <c r="BG155" i="13" a="1"/>
  <c r="BG155" i="13" s="1"/>
  <c r="BF155" i="13" a="1"/>
  <c r="BF155" i="13" s="1"/>
  <c r="AZ155" i="13"/>
  <c r="BA155" i="13" s="1"/>
  <c r="BB155" i="13" s="1"/>
  <c r="BC155" i="13" s="1"/>
  <c r="BD155" i="13" s="1"/>
  <c r="BE155" i="13" s="1"/>
  <c r="AY155" i="13"/>
  <c r="AX155" i="13"/>
  <c r="AW155" i="13"/>
  <c r="AV155" i="13"/>
  <c r="AU155" i="13"/>
  <c r="AT155" i="13"/>
  <c r="AS155" i="13"/>
  <c r="AP155" i="13"/>
  <c r="AL155" i="13"/>
  <c r="DL154" i="13"/>
  <c r="DK154" i="13"/>
  <c r="DJ154" i="13"/>
  <c r="DI154" i="13"/>
  <c r="DH154" i="13"/>
  <c r="DG154" i="13"/>
  <c r="DF154" i="13"/>
  <c r="DE154" i="13"/>
  <c r="DD154" i="13"/>
  <c r="DC154" i="13"/>
  <c r="DB154" i="13"/>
  <c r="DA154" i="13"/>
  <c r="CZ154" i="13"/>
  <c r="CY154" i="13"/>
  <c r="CX154" i="13"/>
  <c r="CW154" i="13"/>
  <c r="CV154" i="13"/>
  <c r="CU154" i="13"/>
  <c r="CT154" i="13"/>
  <c r="CS154" i="13" a="1"/>
  <c r="CS154" i="13" s="1"/>
  <c r="CR154" i="13" a="1"/>
  <c r="CR154" i="13" s="1"/>
  <c r="CQ154" i="13"/>
  <c r="CP154" i="13" a="1"/>
  <c r="CP154" i="13" s="1"/>
  <c r="CO154" i="13"/>
  <c r="CN154" i="13" a="1"/>
  <c r="CN154" i="13" s="1"/>
  <c r="CM154" i="13"/>
  <c r="CL154" i="13" a="1"/>
  <c r="CL154" i="13" s="1"/>
  <c r="CK154" i="13"/>
  <c r="CJ154" i="13" a="1"/>
  <c r="CJ154" i="13" s="1"/>
  <c r="CI154" i="13"/>
  <c r="CH154" i="13" a="1"/>
  <c r="CH154" i="13" s="1"/>
  <c r="CG154" i="13"/>
  <c r="CF154" i="13" a="1"/>
  <c r="CF154" i="13" s="1"/>
  <c r="CE154" i="13" a="1"/>
  <c r="CE154" i="13" s="1"/>
  <c r="CD154" i="13"/>
  <c r="CC154" i="13"/>
  <c r="CB154" i="13" a="1"/>
  <c r="CB154" i="13" s="1"/>
  <c r="CA154" i="13" a="1"/>
  <c r="CA154" i="13" s="1"/>
  <c r="BZ154" i="13" a="1"/>
  <c r="BZ154" i="13" s="1"/>
  <c r="BY154" i="13" a="1"/>
  <c r="BY154" i="13" s="1"/>
  <c r="BX154" i="13"/>
  <c r="BW154" i="13" a="1"/>
  <c r="BW154" i="13" s="1"/>
  <c r="BV154" i="13" a="1"/>
  <c r="BV154" i="13" s="1"/>
  <c r="BU154" i="13"/>
  <c r="BT154" i="13" a="1"/>
  <c r="BT154" i="13" s="1"/>
  <c r="BS154" i="13"/>
  <c r="BR154" i="13" a="1"/>
  <c r="BR154" i="13" s="1"/>
  <c r="BQ154" i="13" a="1"/>
  <c r="BQ154" i="13" s="1"/>
  <c r="BP154" i="13" a="1"/>
  <c r="BP154" i="13" s="1"/>
  <c r="BO154" i="13"/>
  <c r="BN154" i="13" a="1"/>
  <c r="BN154" i="13" s="1"/>
  <c r="BM154" i="13"/>
  <c r="BL154" i="13" a="1"/>
  <c r="BL154" i="13" s="1"/>
  <c r="BK154" i="13"/>
  <c r="BJ154" i="13"/>
  <c r="BI154" i="13" a="1"/>
  <c r="BI154" i="13" s="1"/>
  <c r="BH154" i="13" a="1"/>
  <c r="BH154" i="13" s="1"/>
  <c r="BG154" i="13" a="1"/>
  <c r="BG154" i="13" s="1"/>
  <c r="BF154" i="13" a="1"/>
  <c r="BF154" i="13" s="1"/>
  <c r="AZ154" i="13"/>
  <c r="BA154" i="13" s="1"/>
  <c r="BB154" i="13" s="1"/>
  <c r="BC154" i="13" s="1"/>
  <c r="BD154" i="13" s="1"/>
  <c r="BE154" i="13" s="1"/>
  <c r="AY154" i="13"/>
  <c r="AX154" i="13"/>
  <c r="AW154" i="13"/>
  <c r="AV154" i="13"/>
  <c r="AU154" i="13"/>
  <c r="AT154" i="13"/>
  <c r="AS154" i="13"/>
  <c r="AP154" i="13"/>
  <c r="AL154" i="13"/>
  <c r="DL153" i="13"/>
  <c r="DK153" i="13"/>
  <c r="DJ153" i="13"/>
  <c r="DI153" i="13"/>
  <c r="DH153" i="13"/>
  <c r="DG153" i="13"/>
  <c r="DF153" i="13"/>
  <c r="DE153" i="13"/>
  <c r="DD153" i="13"/>
  <c r="DC153" i="13"/>
  <c r="DB153" i="13"/>
  <c r="DA153" i="13"/>
  <c r="CZ153" i="13"/>
  <c r="CY153" i="13"/>
  <c r="CX153" i="13"/>
  <c r="CW153" i="13"/>
  <c r="CV153" i="13"/>
  <c r="CU153" i="13"/>
  <c r="CT153" i="13"/>
  <c r="CS153" i="13" a="1"/>
  <c r="CS153" i="13" s="1"/>
  <c r="CR153" i="13" a="1"/>
  <c r="CR153" i="13" s="1"/>
  <c r="CQ153" i="13"/>
  <c r="CP153" i="13" a="1"/>
  <c r="CP153" i="13" s="1"/>
  <c r="CO153" i="13"/>
  <c r="CN153" i="13" a="1"/>
  <c r="CN153" i="13" s="1"/>
  <c r="CM153" i="13"/>
  <c r="CL153" i="13" a="1"/>
  <c r="CL153" i="13" s="1"/>
  <c r="CK153" i="13"/>
  <c r="CJ153" i="13" a="1"/>
  <c r="CJ153" i="13" s="1"/>
  <c r="CI153" i="13"/>
  <c r="CH153" i="13" a="1"/>
  <c r="CH153" i="13" s="1"/>
  <c r="CG153" i="13"/>
  <c r="CF153" i="13" a="1"/>
  <c r="CF153" i="13" s="1"/>
  <c r="CE153" i="13" a="1"/>
  <c r="CE153" i="13" s="1"/>
  <c r="CD153" i="13"/>
  <c r="CC153" i="13"/>
  <c r="CB153" i="13" a="1"/>
  <c r="CB153" i="13" s="1"/>
  <c r="CA153" i="13" a="1"/>
  <c r="CA153" i="13" s="1"/>
  <c r="BZ153" i="13" a="1"/>
  <c r="BZ153" i="13" s="1"/>
  <c r="BY153" i="13" a="1"/>
  <c r="BY153" i="13" s="1"/>
  <c r="BX153" i="13"/>
  <c r="BW153" i="13" a="1"/>
  <c r="BW153" i="13" s="1"/>
  <c r="BV153" i="13" a="1"/>
  <c r="BV153" i="13" s="1"/>
  <c r="BU153" i="13"/>
  <c r="BT153" i="13" a="1"/>
  <c r="BT153" i="13" s="1"/>
  <c r="BS153" i="13"/>
  <c r="BR153" i="13" a="1"/>
  <c r="BR153" i="13" s="1"/>
  <c r="BQ153" i="13" a="1"/>
  <c r="BQ153" i="13" s="1"/>
  <c r="BP153" i="13" a="1"/>
  <c r="BP153" i="13" s="1"/>
  <c r="BO153" i="13"/>
  <c r="BN153" i="13" a="1"/>
  <c r="BN153" i="13" s="1"/>
  <c r="BM153" i="13"/>
  <c r="BL153" i="13" a="1"/>
  <c r="BL153" i="13" s="1"/>
  <c r="BK153" i="13"/>
  <c r="BJ153" i="13"/>
  <c r="BI153" i="13" a="1"/>
  <c r="BI153" i="13" s="1"/>
  <c r="BH153" i="13" a="1"/>
  <c r="BH153" i="13" s="1"/>
  <c r="BG153" i="13" a="1"/>
  <c r="BG153" i="13" s="1"/>
  <c r="BF153" i="13" a="1"/>
  <c r="BF153" i="13" s="1"/>
  <c r="AZ153" i="13"/>
  <c r="BA153" i="13" s="1"/>
  <c r="BB153" i="13" s="1"/>
  <c r="BC153" i="13" s="1"/>
  <c r="BD153" i="13" s="1"/>
  <c r="BE153" i="13" s="1"/>
  <c r="AY153" i="13"/>
  <c r="AX153" i="13"/>
  <c r="AW153" i="13"/>
  <c r="AV153" i="13"/>
  <c r="AU153" i="13"/>
  <c r="AT153" i="13"/>
  <c r="AS153" i="13"/>
  <c r="AP153" i="13"/>
  <c r="AL153" i="13"/>
  <c r="DL152" i="13"/>
  <c r="DK152" i="13"/>
  <c r="DJ152" i="13"/>
  <c r="DI152" i="13"/>
  <c r="DH152" i="13"/>
  <c r="DG152" i="13"/>
  <c r="DF152" i="13"/>
  <c r="DE152" i="13"/>
  <c r="DD152" i="13"/>
  <c r="DC152" i="13"/>
  <c r="DB152" i="13"/>
  <c r="DA152" i="13"/>
  <c r="CZ152" i="13"/>
  <c r="CY152" i="13"/>
  <c r="CX152" i="13"/>
  <c r="CW152" i="13"/>
  <c r="CV152" i="13"/>
  <c r="CU152" i="13"/>
  <c r="CT152" i="13"/>
  <c r="CS152" i="13" a="1"/>
  <c r="CS152" i="13" s="1"/>
  <c r="CR152" i="13" a="1"/>
  <c r="CR152" i="13" s="1"/>
  <c r="CQ152" i="13"/>
  <c r="CP152" i="13" a="1"/>
  <c r="CP152" i="13" s="1"/>
  <c r="CO152" i="13"/>
  <c r="CN152" i="13" a="1"/>
  <c r="CN152" i="13" s="1"/>
  <c r="CM152" i="13"/>
  <c r="CL152" i="13" a="1"/>
  <c r="CL152" i="13" s="1"/>
  <c r="CK152" i="13"/>
  <c r="CJ152" i="13" a="1"/>
  <c r="CJ152" i="13" s="1"/>
  <c r="CI152" i="13"/>
  <c r="CH152" i="13" a="1"/>
  <c r="CH152" i="13" s="1"/>
  <c r="CG152" i="13"/>
  <c r="CF152" i="13" a="1"/>
  <c r="CF152" i="13" s="1"/>
  <c r="CE152" i="13" a="1"/>
  <c r="CE152" i="13" s="1"/>
  <c r="CD152" i="13"/>
  <c r="CC152" i="13"/>
  <c r="CB152" i="13" a="1"/>
  <c r="CB152" i="13" s="1"/>
  <c r="CA152" i="13" a="1"/>
  <c r="CA152" i="13" s="1"/>
  <c r="BZ152" i="13" a="1"/>
  <c r="BZ152" i="13" s="1"/>
  <c r="BY152" i="13" a="1"/>
  <c r="BY152" i="13" s="1"/>
  <c r="BX152" i="13"/>
  <c r="BW152" i="13" a="1"/>
  <c r="BW152" i="13" s="1"/>
  <c r="BV152" i="13" a="1"/>
  <c r="BV152" i="13" s="1"/>
  <c r="BU152" i="13"/>
  <c r="BT152" i="13" a="1"/>
  <c r="BT152" i="13" s="1"/>
  <c r="BS152" i="13"/>
  <c r="BR152" i="13" a="1"/>
  <c r="BR152" i="13" s="1"/>
  <c r="BQ152" i="13" a="1"/>
  <c r="BQ152" i="13" s="1"/>
  <c r="BP152" i="13" a="1"/>
  <c r="BP152" i="13" s="1"/>
  <c r="BO152" i="13"/>
  <c r="BN152" i="13" a="1"/>
  <c r="BN152" i="13" s="1"/>
  <c r="BM152" i="13"/>
  <c r="BL152" i="13" a="1"/>
  <c r="BL152" i="13" s="1"/>
  <c r="BK152" i="13"/>
  <c r="BJ152" i="13"/>
  <c r="BI152" i="13" a="1"/>
  <c r="BI152" i="13" s="1"/>
  <c r="BH152" i="13" a="1"/>
  <c r="BH152" i="13" s="1"/>
  <c r="BG152" i="13" a="1"/>
  <c r="BG152" i="13" s="1"/>
  <c r="BF152" i="13" a="1"/>
  <c r="BF152" i="13" s="1"/>
  <c r="AZ152" i="13"/>
  <c r="BA152" i="13" s="1"/>
  <c r="BB152" i="13" s="1"/>
  <c r="BC152" i="13" s="1"/>
  <c r="BD152" i="13" s="1"/>
  <c r="BE152" i="13" s="1"/>
  <c r="AY152" i="13"/>
  <c r="AX152" i="13"/>
  <c r="AW152" i="13"/>
  <c r="AV152" i="13"/>
  <c r="AU152" i="13"/>
  <c r="AT152" i="13"/>
  <c r="AS152" i="13"/>
  <c r="AP152" i="13"/>
  <c r="AL152" i="13"/>
  <c r="DL151" i="13"/>
  <c r="DK151" i="13"/>
  <c r="DJ151" i="13"/>
  <c r="DI151" i="13"/>
  <c r="DH151" i="13"/>
  <c r="DG151" i="13"/>
  <c r="DF151" i="13"/>
  <c r="DE151" i="13"/>
  <c r="DD151" i="13"/>
  <c r="DC151" i="13"/>
  <c r="DB151" i="13"/>
  <c r="DA151" i="13"/>
  <c r="CZ151" i="13"/>
  <c r="CY151" i="13"/>
  <c r="CX151" i="13"/>
  <c r="CW151" i="13"/>
  <c r="CV151" i="13"/>
  <c r="CU151" i="13"/>
  <c r="CT151" i="13"/>
  <c r="CS151" i="13" a="1"/>
  <c r="CS151" i="13" s="1"/>
  <c r="CR151" i="13" a="1"/>
  <c r="CR151" i="13" s="1"/>
  <c r="CQ151" i="13"/>
  <c r="CP151" i="13" a="1"/>
  <c r="CP151" i="13" s="1"/>
  <c r="CO151" i="13"/>
  <c r="CN151" i="13" a="1"/>
  <c r="CN151" i="13" s="1"/>
  <c r="CM151" i="13"/>
  <c r="CL151" i="13" a="1"/>
  <c r="CL151" i="13" s="1"/>
  <c r="CK151" i="13"/>
  <c r="CJ151" i="13" a="1"/>
  <c r="CJ151" i="13" s="1"/>
  <c r="CI151" i="13"/>
  <c r="CH151" i="13" a="1"/>
  <c r="CH151" i="13" s="1"/>
  <c r="CG151" i="13"/>
  <c r="CF151" i="13" a="1"/>
  <c r="CF151" i="13" s="1"/>
  <c r="CE151" i="13" a="1"/>
  <c r="CE151" i="13" s="1"/>
  <c r="CD151" i="13"/>
  <c r="CC151" i="13"/>
  <c r="CB151" i="13" a="1"/>
  <c r="CB151" i="13" s="1"/>
  <c r="CA151" i="13" a="1"/>
  <c r="CA151" i="13" s="1"/>
  <c r="BZ151" i="13" a="1"/>
  <c r="BZ151" i="13" s="1"/>
  <c r="BY151" i="13" a="1"/>
  <c r="BY151" i="13" s="1"/>
  <c r="BX151" i="13"/>
  <c r="BW151" i="13" a="1"/>
  <c r="BW151" i="13" s="1"/>
  <c r="BV151" i="13" a="1"/>
  <c r="BV151" i="13" s="1"/>
  <c r="BU151" i="13"/>
  <c r="BT151" i="13" a="1"/>
  <c r="BT151" i="13" s="1"/>
  <c r="BS151" i="13"/>
  <c r="BR151" i="13" a="1"/>
  <c r="BR151" i="13" s="1"/>
  <c r="BQ151" i="13" a="1"/>
  <c r="BQ151" i="13" s="1"/>
  <c r="BP151" i="13" a="1"/>
  <c r="BP151" i="13" s="1"/>
  <c r="BO151" i="13"/>
  <c r="BN151" i="13" a="1"/>
  <c r="BN151" i="13" s="1"/>
  <c r="BM151" i="13"/>
  <c r="BL151" i="13" a="1"/>
  <c r="BL151" i="13" s="1"/>
  <c r="BK151" i="13"/>
  <c r="BJ151" i="13"/>
  <c r="BI151" i="13" a="1"/>
  <c r="BI151" i="13" s="1"/>
  <c r="BH151" i="13" a="1"/>
  <c r="BH151" i="13" s="1"/>
  <c r="BG151" i="13" a="1"/>
  <c r="BG151" i="13" s="1"/>
  <c r="BF151" i="13" a="1"/>
  <c r="BF151" i="13" s="1"/>
  <c r="AZ151" i="13"/>
  <c r="BA151" i="13" s="1"/>
  <c r="BB151" i="13" s="1"/>
  <c r="BC151" i="13" s="1"/>
  <c r="BD151" i="13" s="1"/>
  <c r="BE151" i="13" s="1"/>
  <c r="AY151" i="13"/>
  <c r="AX151" i="13"/>
  <c r="AW151" i="13"/>
  <c r="AV151" i="13"/>
  <c r="AU151" i="13"/>
  <c r="AT151" i="13"/>
  <c r="AS151" i="13"/>
  <c r="AP151" i="13"/>
  <c r="AL151" i="13"/>
  <c r="DL150" i="13"/>
  <c r="DK150" i="13"/>
  <c r="DJ150" i="13"/>
  <c r="DI150" i="13"/>
  <c r="DH150" i="13"/>
  <c r="DG150" i="13"/>
  <c r="DF150" i="13"/>
  <c r="DE150" i="13"/>
  <c r="DD150" i="13"/>
  <c r="DC150" i="13"/>
  <c r="DB150" i="13"/>
  <c r="DA150" i="13"/>
  <c r="CZ150" i="13"/>
  <c r="CY150" i="13"/>
  <c r="CX150" i="13"/>
  <c r="CW150" i="13"/>
  <c r="CV150" i="13"/>
  <c r="CU150" i="13"/>
  <c r="CT150" i="13"/>
  <c r="CS150" i="13" a="1"/>
  <c r="CS150" i="13" s="1"/>
  <c r="CR150" i="13" a="1"/>
  <c r="CR150" i="13" s="1"/>
  <c r="CQ150" i="13"/>
  <c r="CP150" i="13" a="1"/>
  <c r="CP150" i="13" s="1"/>
  <c r="CO150" i="13"/>
  <c r="CN150" i="13" a="1"/>
  <c r="CN150" i="13" s="1"/>
  <c r="CM150" i="13"/>
  <c r="CL150" i="13" a="1"/>
  <c r="CL150" i="13" s="1"/>
  <c r="CK150" i="13"/>
  <c r="CJ150" i="13" a="1"/>
  <c r="CJ150" i="13" s="1"/>
  <c r="CI150" i="13"/>
  <c r="CH150" i="13" a="1"/>
  <c r="CH150" i="13" s="1"/>
  <c r="CG150" i="13"/>
  <c r="CF150" i="13" a="1"/>
  <c r="CF150" i="13" s="1"/>
  <c r="CE150" i="13" a="1"/>
  <c r="CE150" i="13" s="1"/>
  <c r="CD150" i="13"/>
  <c r="CC150" i="13"/>
  <c r="CB150" i="13" a="1"/>
  <c r="CB150" i="13" s="1"/>
  <c r="CA150" i="13" a="1"/>
  <c r="CA150" i="13" s="1"/>
  <c r="BZ150" i="13" a="1"/>
  <c r="BZ150" i="13" s="1"/>
  <c r="BY150" i="13" a="1"/>
  <c r="BY150" i="13" s="1"/>
  <c r="BX150" i="13"/>
  <c r="BW150" i="13" a="1"/>
  <c r="BW150" i="13" s="1"/>
  <c r="BV150" i="13" a="1"/>
  <c r="BV150" i="13" s="1"/>
  <c r="BU150" i="13"/>
  <c r="BT150" i="13" a="1"/>
  <c r="BT150" i="13" s="1"/>
  <c r="BS150" i="13"/>
  <c r="BR150" i="13" a="1"/>
  <c r="BR150" i="13" s="1"/>
  <c r="BQ150" i="13" a="1"/>
  <c r="BQ150" i="13" s="1"/>
  <c r="BP150" i="13" a="1"/>
  <c r="BP150" i="13" s="1"/>
  <c r="BO150" i="13"/>
  <c r="BN150" i="13" a="1"/>
  <c r="BN150" i="13" s="1"/>
  <c r="BM150" i="13"/>
  <c r="BL150" i="13" a="1"/>
  <c r="BL150" i="13" s="1"/>
  <c r="BK150" i="13"/>
  <c r="BJ150" i="13"/>
  <c r="BI150" i="13" a="1"/>
  <c r="BI150" i="13" s="1"/>
  <c r="BH150" i="13" a="1"/>
  <c r="BH150" i="13" s="1"/>
  <c r="BG150" i="13" a="1"/>
  <c r="BG150" i="13" s="1"/>
  <c r="BF150" i="13" a="1"/>
  <c r="BF150" i="13" s="1"/>
  <c r="AZ150" i="13"/>
  <c r="BA150" i="13" s="1"/>
  <c r="BB150" i="13" s="1"/>
  <c r="BC150" i="13" s="1"/>
  <c r="BD150" i="13" s="1"/>
  <c r="BE150" i="13" s="1"/>
  <c r="AY150" i="13"/>
  <c r="AX150" i="13"/>
  <c r="AW150" i="13"/>
  <c r="AV150" i="13"/>
  <c r="AU150" i="13"/>
  <c r="AT150" i="13"/>
  <c r="AS150" i="13"/>
  <c r="AP150" i="13"/>
  <c r="AL150" i="13"/>
  <c r="DL149" i="13"/>
  <c r="DK149" i="13"/>
  <c r="DJ149" i="13"/>
  <c r="DI149" i="13"/>
  <c r="DH149" i="13"/>
  <c r="DG149" i="13"/>
  <c r="DF149" i="13"/>
  <c r="DE149" i="13"/>
  <c r="DD149" i="13"/>
  <c r="DC149" i="13"/>
  <c r="DB149" i="13"/>
  <c r="DA149" i="13"/>
  <c r="CZ149" i="13"/>
  <c r="CY149" i="13"/>
  <c r="CX149" i="13"/>
  <c r="CW149" i="13"/>
  <c r="CV149" i="13"/>
  <c r="CU149" i="13"/>
  <c r="CT149" i="13"/>
  <c r="CS149" i="13" a="1"/>
  <c r="CS149" i="13" s="1"/>
  <c r="CR149" i="13" a="1"/>
  <c r="CR149" i="13" s="1"/>
  <c r="CQ149" i="13"/>
  <c r="CP149" i="13" a="1"/>
  <c r="CP149" i="13" s="1"/>
  <c r="CO149" i="13"/>
  <c r="CN149" i="13" a="1"/>
  <c r="CN149" i="13" s="1"/>
  <c r="CM149" i="13"/>
  <c r="CL149" i="13" a="1"/>
  <c r="CL149" i="13" s="1"/>
  <c r="CK149" i="13"/>
  <c r="CJ149" i="13" a="1"/>
  <c r="CJ149" i="13" s="1"/>
  <c r="CI149" i="13"/>
  <c r="CH149" i="13" a="1"/>
  <c r="CH149" i="13" s="1"/>
  <c r="CG149" i="13"/>
  <c r="CF149" i="13" a="1"/>
  <c r="CF149" i="13" s="1"/>
  <c r="CE149" i="13" a="1"/>
  <c r="CE149" i="13" s="1"/>
  <c r="CD149" i="13"/>
  <c r="CC149" i="13"/>
  <c r="CB149" i="13" a="1"/>
  <c r="CB149" i="13" s="1"/>
  <c r="CA149" i="13" a="1"/>
  <c r="CA149" i="13" s="1"/>
  <c r="BZ149" i="13" a="1"/>
  <c r="BZ149" i="13" s="1"/>
  <c r="BY149" i="13" a="1"/>
  <c r="BY149" i="13" s="1"/>
  <c r="BX149" i="13"/>
  <c r="BW149" i="13" a="1"/>
  <c r="BW149" i="13" s="1"/>
  <c r="BV149" i="13" a="1"/>
  <c r="BV149" i="13" s="1"/>
  <c r="BU149" i="13"/>
  <c r="BT149" i="13" a="1"/>
  <c r="BT149" i="13" s="1"/>
  <c r="BS149" i="13"/>
  <c r="BR149" i="13" a="1"/>
  <c r="BR149" i="13" s="1"/>
  <c r="BQ149" i="13" a="1"/>
  <c r="BQ149" i="13" s="1"/>
  <c r="BP149" i="13" a="1"/>
  <c r="BP149" i="13" s="1"/>
  <c r="BO149" i="13"/>
  <c r="BN149" i="13" a="1"/>
  <c r="BN149" i="13" s="1"/>
  <c r="BM149" i="13"/>
  <c r="BL149" i="13" a="1"/>
  <c r="BL149" i="13" s="1"/>
  <c r="BK149" i="13"/>
  <c r="BJ149" i="13"/>
  <c r="BI149" i="13" a="1"/>
  <c r="BI149" i="13" s="1"/>
  <c r="BH149" i="13" a="1"/>
  <c r="BH149" i="13" s="1"/>
  <c r="BG149" i="13" a="1"/>
  <c r="BG149" i="13" s="1"/>
  <c r="BF149" i="13" a="1"/>
  <c r="BF149" i="13" s="1"/>
  <c r="AZ149" i="13"/>
  <c r="BA149" i="13" s="1"/>
  <c r="BB149" i="13" s="1"/>
  <c r="BC149" i="13" s="1"/>
  <c r="BD149" i="13" s="1"/>
  <c r="BE149" i="13" s="1"/>
  <c r="AY149" i="13"/>
  <c r="AX149" i="13"/>
  <c r="AW149" i="13"/>
  <c r="AV149" i="13"/>
  <c r="AU149" i="13"/>
  <c r="AT149" i="13"/>
  <c r="AS149" i="13"/>
  <c r="AP149" i="13"/>
  <c r="AL149" i="13"/>
  <c r="DL148" i="13"/>
  <c r="DK148" i="13"/>
  <c r="DJ148" i="13"/>
  <c r="DI148" i="13"/>
  <c r="DH148" i="13"/>
  <c r="DG148" i="13"/>
  <c r="DF148" i="13"/>
  <c r="DE148" i="13"/>
  <c r="DD148" i="13"/>
  <c r="DC148" i="13"/>
  <c r="DB148" i="13"/>
  <c r="DA148" i="13"/>
  <c r="CZ148" i="13"/>
  <c r="CY148" i="13"/>
  <c r="CX148" i="13"/>
  <c r="CW148" i="13"/>
  <c r="CV148" i="13"/>
  <c r="CU148" i="13"/>
  <c r="CT148" i="13"/>
  <c r="CS148" i="13" a="1"/>
  <c r="CS148" i="13" s="1"/>
  <c r="CR148" i="13" a="1"/>
  <c r="CR148" i="13" s="1"/>
  <c r="CQ148" i="13"/>
  <c r="CP148" i="13" a="1"/>
  <c r="CP148" i="13" s="1"/>
  <c r="CO148" i="13"/>
  <c r="CN148" i="13" a="1"/>
  <c r="CN148" i="13" s="1"/>
  <c r="CM148" i="13"/>
  <c r="CL148" i="13" a="1"/>
  <c r="CL148" i="13" s="1"/>
  <c r="CK148" i="13"/>
  <c r="CJ148" i="13" a="1"/>
  <c r="CJ148" i="13" s="1"/>
  <c r="CI148" i="13"/>
  <c r="CH148" i="13" a="1"/>
  <c r="CH148" i="13" s="1"/>
  <c r="CG148" i="13"/>
  <c r="CF148" i="13" a="1"/>
  <c r="CF148" i="13" s="1"/>
  <c r="CE148" i="13" a="1"/>
  <c r="CE148" i="13" s="1"/>
  <c r="CD148" i="13"/>
  <c r="CC148" i="13"/>
  <c r="CB148" i="13" a="1"/>
  <c r="CB148" i="13" s="1"/>
  <c r="CA148" i="13" a="1"/>
  <c r="CA148" i="13" s="1"/>
  <c r="BZ148" i="13" a="1"/>
  <c r="BZ148" i="13" s="1"/>
  <c r="BY148" i="13" a="1"/>
  <c r="BY148" i="13" s="1"/>
  <c r="BX148" i="13"/>
  <c r="BW148" i="13" a="1"/>
  <c r="BW148" i="13" s="1"/>
  <c r="BV148" i="13" a="1"/>
  <c r="BV148" i="13" s="1"/>
  <c r="BU148" i="13"/>
  <c r="BT148" i="13" a="1"/>
  <c r="BT148" i="13" s="1"/>
  <c r="BS148" i="13"/>
  <c r="BR148" i="13" a="1"/>
  <c r="BR148" i="13" s="1"/>
  <c r="BQ148" i="13" a="1"/>
  <c r="BQ148" i="13" s="1"/>
  <c r="BP148" i="13" a="1"/>
  <c r="BP148" i="13" s="1"/>
  <c r="BO148" i="13"/>
  <c r="BN148" i="13" a="1"/>
  <c r="BN148" i="13" s="1"/>
  <c r="BM148" i="13"/>
  <c r="BL148" i="13" a="1"/>
  <c r="BL148" i="13" s="1"/>
  <c r="BK148" i="13"/>
  <c r="BJ148" i="13"/>
  <c r="BI148" i="13" a="1"/>
  <c r="BI148" i="13" s="1"/>
  <c r="BH148" i="13" a="1"/>
  <c r="BH148" i="13" s="1"/>
  <c r="BG148" i="13" a="1"/>
  <c r="BG148" i="13" s="1"/>
  <c r="BF148" i="13" a="1"/>
  <c r="BF148" i="13" s="1"/>
  <c r="AZ148" i="13"/>
  <c r="BA148" i="13" s="1"/>
  <c r="BB148" i="13" s="1"/>
  <c r="BC148" i="13" s="1"/>
  <c r="BD148" i="13" s="1"/>
  <c r="BE148" i="13" s="1"/>
  <c r="AY148" i="13"/>
  <c r="AX148" i="13"/>
  <c r="AW148" i="13"/>
  <c r="AV148" i="13"/>
  <c r="AU148" i="13"/>
  <c r="AT148" i="13"/>
  <c r="AS148" i="13"/>
  <c r="AP148" i="13"/>
  <c r="AL148" i="13"/>
  <c r="DL147" i="13"/>
  <c r="DK147" i="13"/>
  <c r="DJ147" i="13"/>
  <c r="DI147" i="13"/>
  <c r="DH147" i="13"/>
  <c r="DG147" i="13"/>
  <c r="DF147" i="13"/>
  <c r="DE147" i="13"/>
  <c r="DD147" i="13"/>
  <c r="DC147" i="13"/>
  <c r="DB147" i="13"/>
  <c r="DA147" i="13"/>
  <c r="CZ147" i="13"/>
  <c r="CY147" i="13"/>
  <c r="CX147" i="13"/>
  <c r="CW147" i="13"/>
  <c r="CV147" i="13"/>
  <c r="CU147" i="13"/>
  <c r="CT147" i="13"/>
  <c r="CS147" i="13" a="1"/>
  <c r="CS147" i="13" s="1"/>
  <c r="CR147" i="13" a="1"/>
  <c r="CR147" i="13" s="1"/>
  <c r="CQ147" i="13"/>
  <c r="CP147" i="13" a="1"/>
  <c r="CP147" i="13" s="1"/>
  <c r="CO147" i="13"/>
  <c r="CN147" i="13" a="1"/>
  <c r="CN147" i="13" s="1"/>
  <c r="CM147" i="13"/>
  <c r="CL147" i="13" a="1"/>
  <c r="CL147" i="13" s="1"/>
  <c r="CK147" i="13"/>
  <c r="CJ147" i="13" a="1"/>
  <c r="CJ147" i="13" s="1"/>
  <c r="CI147" i="13"/>
  <c r="CH147" i="13" a="1"/>
  <c r="CH147" i="13" s="1"/>
  <c r="CG147" i="13"/>
  <c r="CF147" i="13" a="1"/>
  <c r="CF147" i="13" s="1"/>
  <c r="CE147" i="13" a="1"/>
  <c r="CE147" i="13" s="1"/>
  <c r="CD147" i="13"/>
  <c r="CC147" i="13"/>
  <c r="CB147" i="13" a="1"/>
  <c r="CB147" i="13" s="1"/>
  <c r="CA147" i="13" a="1"/>
  <c r="CA147" i="13" s="1"/>
  <c r="BZ147" i="13" a="1"/>
  <c r="BZ147" i="13" s="1"/>
  <c r="BY147" i="13" a="1"/>
  <c r="BY147" i="13" s="1"/>
  <c r="BX147" i="13"/>
  <c r="BW147" i="13" a="1"/>
  <c r="BW147" i="13" s="1"/>
  <c r="BV147" i="13" a="1"/>
  <c r="BV147" i="13" s="1"/>
  <c r="BU147" i="13"/>
  <c r="BT147" i="13" a="1"/>
  <c r="BT147" i="13" s="1"/>
  <c r="BS147" i="13"/>
  <c r="BR147" i="13" a="1"/>
  <c r="BR147" i="13" s="1"/>
  <c r="BQ147" i="13" a="1"/>
  <c r="BQ147" i="13" s="1"/>
  <c r="BP147" i="13" a="1"/>
  <c r="BP147" i="13" s="1"/>
  <c r="BO147" i="13"/>
  <c r="BN147" i="13" a="1"/>
  <c r="BN147" i="13" s="1"/>
  <c r="BM147" i="13"/>
  <c r="BL147" i="13" a="1"/>
  <c r="BL147" i="13" s="1"/>
  <c r="BK147" i="13"/>
  <c r="BJ147" i="13"/>
  <c r="BI147" i="13" a="1"/>
  <c r="BI147" i="13" s="1"/>
  <c r="BH147" i="13" a="1"/>
  <c r="BH147" i="13" s="1"/>
  <c r="BG147" i="13" a="1"/>
  <c r="BG147" i="13" s="1"/>
  <c r="BF147" i="13" a="1"/>
  <c r="BF147" i="13" s="1"/>
  <c r="AZ147" i="13"/>
  <c r="BA147" i="13" s="1"/>
  <c r="BB147" i="13" s="1"/>
  <c r="BC147" i="13" s="1"/>
  <c r="BD147" i="13" s="1"/>
  <c r="BE147" i="13" s="1"/>
  <c r="AY147" i="13"/>
  <c r="AX147" i="13"/>
  <c r="AW147" i="13"/>
  <c r="AV147" i="13"/>
  <c r="AU147" i="13"/>
  <c r="AT147" i="13"/>
  <c r="AS147" i="13"/>
  <c r="AP147" i="13"/>
  <c r="AL147" i="13"/>
  <c r="DL146" i="13"/>
  <c r="DK146" i="13"/>
  <c r="DJ146" i="13"/>
  <c r="DI146" i="13"/>
  <c r="DH146" i="13"/>
  <c r="DG146" i="13"/>
  <c r="DF146" i="13"/>
  <c r="DE146" i="13"/>
  <c r="DD146" i="13"/>
  <c r="DC146" i="13"/>
  <c r="DB146" i="13"/>
  <c r="DA146" i="13"/>
  <c r="CZ146" i="13"/>
  <c r="CY146" i="13"/>
  <c r="CX146" i="13"/>
  <c r="CW146" i="13"/>
  <c r="CV146" i="13"/>
  <c r="CU146" i="13"/>
  <c r="CT146" i="13"/>
  <c r="CS146" i="13" a="1"/>
  <c r="CS146" i="13" s="1"/>
  <c r="CR146" i="13" a="1"/>
  <c r="CR146" i="13" s="1"/>
  <c r="CQ146" i="13"/>
  <c r="CP146" i="13" a="1"/>
  <c r="CP146" i="13" s="1"/>
  <c r="CO146" i="13"/>
  <c r="CN146" i="13" a="1"/>
  <c r="CN146" i="13" s="1"/>
  <c r="CM146" i="13"/>
  <c r="CL146" i="13" a="1"/>
  <c r="CL146" i="13" s="1"/>
  <c r="CK146" i="13"/>
  <c r="CJ146" i="13" a="1"/>
  <c r="CJ146" i="13" s="1"/>
  <c r="CI146" i="13"/>
  <c r="CH146" i="13" a="1"/>
  <c r="CH146" i="13" s="1"/>
  <c r="CG146" i="13"/>
  <c r="CF146" i="13" a="1"/>
  <c r="CF146" i="13" s="1"/>
  <c r="CE146" i="13" a="1"/>
  <c r="CE146" i="13" s="1"/>
  <c r="CD146" i="13"/>
  <c r="CC146" i="13"/>
  <c r="CB146" i="13" a="1"/>
  <c r="CB146" i="13" s="1"/>
  <c r="CA146" i="13" a="1"/>
  <c r="CA146" i="13" s="1"/>
  <c r="BZ146" i="13" a="1"/>
  <c r="BZ146" i="13" s="1"/>
  <c r="BY146" i="13" a="1"/>
  <c r="BY146" i="13" s="1"/>
  <c r="BX146" i="13"/>
  <c r="BW146" i="13" a="1"/>
  <c r="BW146" i="13" s="1"/>
  <c r="BV146" i="13" a="1"/>
  <c r="BV146" i="13" s="1"/>
  <c r="BU146" i="13"/>
  <c r="BT146" i="13" a="1"/>
  <c r="BT146" i="13" s="1"/>
  <c r="BS146" i="13"/>
  <c r="BR146" i="13" a="1"/>
  <c r="BR146" i="13" s="1"/>
  <c r="BQ146" i="13" a="1"/>
  <c r="BQ146" i="13" s="1"/>
  <c r="BP146" i="13" a="1"/>
  <c r="BP146" i="13" s="1"/>
  <c r="BO146" i="13"/>
  <c r="BN146" i="13" a="1"/>
  <c r="BN146" i="13" s="1"/>
  <c r="BM146" i="13"/>
  <c r="BL146" i="13" a="1"/>
  <c r="BL146" i="13" s="1"/>
  <c r="BK146" i="13"/>
  <c r="BJ146" i="13"/>
  <c r="BI146" i="13" a="1"/>
  <c r="BI146" i="13" s="1"/>
  <c r="BH146" i="13" a="1"/>
  <c r="BH146" i="13" s="1"/>
  <c r="BG146" i="13" a="1"/>
  <c r="BG146" i="13" s="1"/>
  <c r="BF146" i="13" a="1"/>
  <c r="BF146" i="13" s="1"/>
  <c r="AZ146" i="13"/>
  <c r="BA146" i="13" s="1"/>
  <c r="BB146" i="13" s="1"/>
  <c r="BC146" i="13" s="1"/>
  <c r="BD146" i="13" s="1"/>
  <c r="BE146" i="13" s="1"/>
  <c r="AY146" i="13"/>
  <c r="AX146" i="13"/>
  <c r="AW146" i="13"/>
  <c r="AV146" i="13"/>
  <c r="AU146" i="13"/>
  <c r="AT146" i="13"/>
  <c r="AS146" i="13"/>
  <c r="AP146" i="13"/>
  <c r="AL146" i="13"/>
  <c r="DL145" i="13"/>
  <c r="DK145" i="13"/>
  <c r="DJ145" i="13"/>
  <c r="DI145" i="13"/>
  <c r="DH145" i="13"/>
  <c r="DG145" i="13"/>
  <c r="DF145" i="13"/>
  <c r="DE145" i="13"/>
  <c r="DD145" i="13"/>
  <c r="DC145" i="13"/>
  <c r="DB145" i="13"/>
  <c r="DA145" i="13"/>
  <c r="CZ145" i="13"/>
  <c r="CY145" i="13"/>
  <c r="CX145" i="13"/>
  <c r="CW145" i="13"/>
  <c r="CV145" i="13"/>
  <c r="CU145" i="13"/>
  <c r="CT145" i="13"/>
  <c r="CS145" i="13" a="1"/>
  <c r="CS145" i="13" s="1"/>
  <c r="CR145" i="13" a="1"/>
  <c r="CR145" i="13" s="1"/>
  <c r="CQ145" i="13"/>
  <c r="CP145" i="13" a="1"/>
  <c r="CP145" i="13" s="1"/>
  <c r="CO145" i="13"/>
  <c r="CN145" i="13" a="1"/>
  <c r="CN145" i="13" s="1"/>
  <c r="CM145" i="13"/>
  <c r="CL145" i="13" a="1"/>
  <c r="CL145" i="13" s="1"/>
  <c r="CK145" i="13"/>
  <c r="CJ145" i="13" a="1"/>
  <c r="CJ145" i="13" s="1"/>
  <c r="CI145" i="13"/>
  <c r="CH145" i="13" a="1"/>
  <c r="CH145" i="13" s="1"/>
  <c r="CG145" i="13"/>
  <c r="CF145" i="13" a="1"/>
  <c r="CF145" i="13" s="1"/>
  <c r="CE145" i="13" a="1"/>
  <c r="CE145" i="13" s="1"/>
  <c r="CD145" i="13"/>
  <c r="CC145" i="13"/>
  <c r="CB145" i="13" a="1"/>
  <c r="CB145" i="13" s="1"/>
  <c r="CA145" i="13" a="1"/>
  <c r="CA145" i="13" s="1"/>
  <c r="BZ145" i="13" a="1"/>
  <c r="BZ145" i="13" s="1"/>
  <c r="BY145" i="13" a="1"/>
  <c r="BY145" i="13" s="1"/>
  <c r="BX145" i="13"/>
  <c r="BW145" i="13" a="1"/>
  <c r="BW145" i="13" s="1"/>
  <c r="BV145" i="13" a="1"/>
  <c r="BV145" i="13" s="1"/>
  <c r="BU145" i="13"/>
  <c r="BT145" i="13" a="1"/>
  <c r="BT145" i="13" s="1"/>
  <c r="BS145" i="13"/>
  <c r="BR145" i="13" a="1"/>
  <c r="BR145" i="13" s="1"/>
  <c r="BQ145" i="13" a="1"/>
  <c r="BQ145" i="13" s="1"/>
  <c r="BP145" i="13" a="1"/>
  <c r="BP145" i="13" s="1"/>
  <c r="BO145" i="13"/>
  <c r="BN145" i="13" a="1"/>
  <c r="BN145" i="13" s="1"/>
  <c r="BM145" i="13"/>
  <c r="BL145" i="13" a="1"/>
  <c r="BL145" i="13" s="1"/>
  <c r="BK145" i="13"/>
  <c r="BJ145" i="13"/>
  <c r="BI145" i="13" a="1"/>
  <c r="BI145" i="13" s="1"/>
  <c r="BH145" i="13" a="1"/>
  <c r="BH145" i="13" s="1"/>
  <c r="BG145" i="13" a="1"/>
  <c r="BG145" i="13" s="1"/>
  <c r="BF145" i="13" a="1"/>
  <c r="BF145" i="13" s="1"/>
  <c r="AZ145" i="13"/>
  <c r="BA145" i="13" s="1"/>
  <c r="BB145" i="13" s="1"/>
  <c r="BC145" i="13" s="1"/>
  <c r="BD145" i="13" s="1"/>
  <c r="BE145" i="13" s="1"/>
  <c r="AY145" i="13"/>
  <c r="AX145" i="13"/>
  <c r="AW145" i="13"/>
  <c r="AV145" i="13"/>
  <c r="AU145" i="13"/>
  <c r="AT145" i="13"/>
  <c r="AS145" i="13"/>
  <c r="AP145" i="13"/>
  <c r="AL145" i="13"/>
  <c r="DL144" i="13"/>
  <c r="DK144" i="13"/>
  <c r="DJ144" i="13"/>
  <c r="DI144" i="13"/>
  <c r="DH144" i="13"/>
  <c r="DG144" i="13"/>
  <c r="DF144" i="13"/>
  <c r="DE144" i="13"/>
  <c r="DD144" i="13"/>
  <c r="DC144" i="13"/>
  <c r="DB144" i="13"/>
  <c r="DA144" i="13"/>
  <c r="CZ144" i="13"/>
  <c r="CY144" i="13"/>
  <c r="CX144" i="13"/>
  <c r="CW144" i="13"/>
  <c r="CV144" i="13"/>
  <c r="CU144" i="13"/>
  <c r="CT144" i="13"/>
  <c r="CS144" i="13" a="1"/>
  <c r="CS144" i="13" s="1"/>
  <c r="CR144" i="13" a="1"/>
  <c r="CR144" i="13" s="1"/>
  <c r="CQ144" i="13"/>
  <c r="CP144" i="13" a="1"/>
  <c r="CP144" i="13" s="1"/>
  <c r="CO144" i="13"/>
  <c r="CN144" i="13" a="1"/>
  <c r="CN144" i="13" s="1"/>
  <c r="CM144" i="13"/>
  <c r="CL144" i="13" a="1"/>
  <c r="CL144" i="13" s="1"/>
  <c r="CK144" i="13"/>
  <c r="CJ144" i="13" a="1"/>
  <c r="CJ144" i="13" s="1"/>
  <c r="CI144" i="13"/>
  <c r="CH144" i="13" a="1"/>
  <c r="CH144" i="13" s="1"/>
  <c r="CG144" i="13"/>
  <c r="CF144" i="13" a="1"/>
  <c r="CF144" i="13" s="1"/>
  <c r="CE144" i="13" a="1"/>
  <c r="CE144" i="13" s="1"/>
  <c r="CD144" i="13"/>
  <c r="CC144" i="13"/>
  <c r="CB144" i="13" a="1"/>
  <c r="CB144" i="13" s="1"/>
  <c r="CA144" i="13" a="1"/>
  <c r="CA144" i="13" s="1"/>
  <c r="BZ144" i="13" a="1"/>
  <c r="BZ144" i="13" s="1"/>
  <c r="BY144" i="13" a="1"/>
  <c r="BY144" i="13" s="1"/>
  <c r="BX144" i="13"/>
  <c r="BW144" i="13" a="1"/>
  <c r="BW144" i="13" s="1"/>
  <c r="BV144" i="13" a="1"/>
  <c r="BV144" i="13" s="1"/>
  <c r="BU144" i="13"/>
  <c r="BT144" i="13" a="1"/>
  <c r="BT144" i="13" s="1"/>
  <c r="BS144" i="13"/>
  <c r="BR144" i="13" a="1"/>
  <c r="BR144" i="13" s="1"/>
  <c r="BQ144" i="13" a="1"/>
  <c r="BQ144" i="13" s="1"/>
  <c r="BP144" i="13" a="1"/>
  <c r="BP144" i="13" s="1"/>
  <c r="BO144" i="13"/>
  <c r="BN144" i="13" a="1"/>
  <c r="BN144" i="13" s="1"/>
  <c r="BM144" i="13"/>
  <c r="BL144" i="13" a="1"/>
  <c r="BL144" i="13" s="1"/>
  <c r="BK144" i="13"/>
  <c r="BJ144" i="13"/>
  <c r="BI144" i="13" a="1"/>
  <c r="BI144" i="13" s="1"/>
  <c r="BH144" i="13" a="1"/>
  <c r="BH144" i="13" s="1"/>
  <c r="BG144" i="13" a="1"/>
  <c r="BG144" i="13" s="1"/>
  <c r="BF144" i="13" a="1"/>
  <c r="BF144" i="13" s="1"/>
  <c r="AZ144" i="13"/>
  <c r="BA144" i="13" s="1"/>
  <c r="BB144" i="13" s="1"/>
  <c r="BC144" i="13" s="1"/>
  <c r="BD144" i="13" s="1"/>
  <c r="BE144" i="13" s="1"/>
  <c r="AY144" i="13"/>
  <c r="AX144" i="13"/>
  <c r="AW144" i="13"/>
  <c r="AV144" i="13"/>
  <c r="AU144" i="13"/>
  <c r="AT144" i="13"/>
  <c r="AS144" i="13"/>
  <c r="AP144" i="13"/>
  <c r="AL144" i="13"/>
  <c r="DL143" i="13"/>
  <c r="DK143" i="13"/>
  <c r="DJ143" i="13"/>
  <c r="DI143" i="13"/>
  <c r="DH143" i="13"/>
  <c r="DG143" i="13"/>
  <c r="DF143" i="13"/>
  <c r="DE143" i="13"/>
  <c r="DD143" i="13"/>
  <c r="DC143" i="13"/>
  <c r="DB143" i="13"/>
  <c r="DA143" i="13"/>
  <c r="CZ143" i="13"/>
  <c r="CY143" i="13"/>
  <c r="CX143" i="13"/>
  <c r="CW143" i="13"/>
  <c r="CV143" i="13"/>
  <c r="CU143" i="13"/>
  <c r="CT143" i="13"/>
  <c r="CS143" i="13" a="1"/>
  <c r="CS143" i="13" s="1"/>
  <c r="CR143" i="13" a="1"/>
  <c r="CR143" i="13" s="1"/>
  <c r="CQ143" i="13"/>
  <c r="CP143" i="13" a="1"/>
  <c r="CP143" i="13" s="1"/>
  <c r="CO143" i="13"/>
  <c r="CN143" i="13" a="1"/>
  <c r="CN143" i="13" s="1"/>
  <c r="CM143" i="13"/>
  <c r="CL143" i="13" a="1"/>
  <c r="CL143" i="13" s="1"/>
  <c r="CK143" i="13"/>
  <c r="CJ143" i="13" a="1"/>
  <c r="CJ143" i="13" s="1"/>
  <c r="CI143" i="13"/>
  <c r="CH143" i="13" a="1"/>
  <c r="CH143" i="13" s="1"/>
  <c r="CG143" i="13"/>
  <c r="CF143" i="13" a="1"/>
  <c r="CF143" i="13" s="1"/>
  <c r="CE143" i="13" a="1"/>
  <c r="CE143" i="13" s="1"/>
  <c r="CD143" i="13"/>
  <c r="CC143" i="13"/>
  <c r="CB143" i="13" a="1"/>
  <c r="CB143" i="13" s="1"/>
  <c r="CA143" i="13" a="1"/>
  <c r="CA143" i="13" s="1"/>
  <c r="BZ143" i="13" a="1"/>
  <c r="BZ143" i="13" s="1"/>
  <c r="BY143" i="13" a="1"/>
  <c r="BY143" i="13" s="1"/>
  <c r="BX143" i="13"/>
  <c r="BW143" i="13" a="1"/>
  <c r="BW143" i="13" s="1"/>
  <c r="BV143" i="13" a="1"/>
  <c r="BV143" i="13" s="1"/>
  <c r="BU143" i="13"/>
  <c r="BT143" i="13" a="1"/>
  <c r="BT143" i="13" s="1"/>
  <c r="BS143" i="13"/>
  <c r="BR143" i="13" a="1"/>
  <c r="BR143" i="13" s="1"/>
  <c r="BQ143" i="13" a="1"/>
  <c r="BQ143" i="13" s="1"/>
  <c r="BP143" i="13" a="1"/>
  <c r="BP143" i="13" s="1"/>
  <c r="BO143" i="13"/>
  <c r="BN143" i="13" a="1"/>
  <c r="BN143" i="13" s="1"/>
  <c r="BM143" i="13"/>
  <c r="BL143" i="13" a="1"/>
  <c r="BL143" i="13" s="1"/>
  <c r="BK143" i="13"/>
  <c r="BJ143" i="13"/>
  <c r="BI143" i="13" a="1"/>
  <c r="BI143" i="13" s="1"/>
  <c r="BH143" i="13" a="1"/>
  <c r="BH143" i="13" s="1"/>
  <c r="BG143" i="13" a="1"/>
  <c r="BG143" i="13" s="1"/>
  <c r="BF143" i="13" a="1"/>
  <c r="BF143" i="13" s="1"/>
  <c r="AZ143" i="13"/>
  <c r="BA143" i="13" s="1"/>
  <c r="BB143" i="13" s="1"/>
  <c r="BC143" i="13" s="1"/>
  <c r="BD143" i="13" s="1"/>
  <c r="BE143" i="13" s="1"/>
  <c r="AY143" i="13"/>
  <c r="AX143" i="13"/>
  <c r="AW143" i="13"/>
  <c r="AV143" i="13"/>
  <c r="AU143" i="13"/>
  <c r="AT143" i="13"/>
  <c r="AS143" i="13"/>
  <c r="AP143" i="13"/>
  <c r="AL143" i="13"/>
  <c r="DL142" i="13"/>
  <c r="DK142" i="13"/>
  <c r="DJ142" i="13"/>
  <c r="DI142" i="13"/>
  <c r="DH142" i="13"/>
  <c r="DG142" i="13"/>
  <c r="DF142" i="13"/>
  <c r="DE142" i="13"/>
  <c r="DD142" i="13"/>
  <c r="DC142" i="13"/>
  <c r="DB142" i="13"/>
  <c r="DA142" i="13"/>
  <c r="CZ142" i="13"/>
  <c r="CY142" i="13"/>
  <c r="CX142" i="13"/>
  <c r="CW142" i="13"/>
  <c r="CV142" i="13"/>
  <c r="CU142" i="13"/>
  <c r="CT142" i="13"/>
  <c r="CS142" i="13" a="1"/>
  <c r="CS142" i="13" s="1"/>
  <c r="CR142" i="13" a="1"/>
  <c r="CR142" i="13" s="1"/>
  <c r="CQ142" i="13"/>
  <c r="CP142" i="13" a="1"/>
  <c r="CP142" i="13" s="1"/>
  <c r="CO142" i="13"/>
  <c r="CN142" i="13" a="1"/>
  <c r="CN142" i="13" s="1"/>
  <c r="CM142" i="13"/>
  <c r="CL142" i="13" a="1"/>
  <c r="CL142" i="13" s="1"/>
  <c r="CK142" i="13"/>
  <c r="CJ142" i="13" a="1"/>
  <c r="CJ142" i="13" s="1"/>
  <c r="CI142" i="13"/>
  <c r="CH142" i="13" a="1"/>
  <c r="CH142" i="13" s="1"/>
  <c r="CG142" i="13"/>
  <c r="CF142" i="13" a="1"/>
  <c r="CF142" i="13" s="1"/>
  <c r="CE142" i="13" a="1"/>
  <c r="CE142" i="13" s="1"/>
  <c r="CD142" i="13"/>
  <c r="CC142" i="13"/>
  <c r="CB142" i="13" a="1"/>
  <c r="CB142" i="13" s="1"/>
  <c r="CA142" i="13" a="1"/>
  <c r="CA142" i="13" s="1"/>
  <c r="BZ142" i="13" a="1"/>
  <c r="BZ142" i="13" s="1"/>
  <c r="BY142" i="13" a="1"/>
  <c r="BY142" i="13" s="1"/>
  <c r="BX142" i="13"/>
  <c r="BW142" i="13" a="1"/>
  <c r="BW142" i="13" s="1"/>
  <c r="BV142" i="13" a="1"/>
  <c r="BV142" i="13" s="1"/>
  <c r="BU142" i="13"/>
  <c r="BT142" i="13" a="1"/>
  <c r="BT142" i="13" s="1"/>
  <c r="BS142" i="13"/>
  <c r="BR142" i="13" a="1"/>
  <c r="BR142" i="13" s="1"/>
  <c r="BQ142" i="13" a="1"/>
  <c r="BQ142" i="13" s="1"/>
  <c r="BP142" i="13" a="1"/>
  <c r="BP142" i="13" s="1"/>
  <c r="BO142" i="13"/>
  <c r="BN142" i="13" a="1"/>
  <c r="BN142" i="13" s="1"/>
  <c r="BM142" i="13"/>
  <c r="BL142" i="13" a="1"/>
  <c r="BL142" i="13" s="1"/>
  <c r="BK142" i="13"/>
  <c r="BJ142" i="13"/>
  <c r="BI142" i="13" a="1"/>
  <c r="BI142" i="13" s="1"/>
  <c r="BH142" i="13" a="1"/>
  <c r="BH142" i="13" s="1"/>
  <c r="BG142" i="13" a="1"/>
  <c r="BG142" i="13" s="1"/>
  <c r="BF142" i="13" a="1"/>
  <c r="BF142" i="13" s="1"/>
  <c r="AZ142" i="13"/>
  <c r="BA142" i="13" s="1"/>
  <c r="BB142" i="13" s="1"/>
  <c r="BC142" i="13" s="1"/>
  <c r="BD142" i="13" s="1"/>
  <c r="BE142" i="13" s="1"/>
  <c r="AY142" i="13"/>
  <c r="AX142" i="13"/>
  <c r="AW142" i="13"/>
  <c r="AV142" i="13"/>
  <c r="AU142" i="13"/>
  <c r="AT142" i="13"/>
  <c r="AS142" i="13"/>
  <c r="AP142" i="13"/>
  <c r="AL142" i="13"/>
  <c r="AD142" i="13"/>
  <c r="DL141" i="13"/>
  <c r="DK141" i="13"/>
  <c r="DJ141" i="13"/>
  <c r="DI141" i="13"/>
  <c r="DH141" i="13"/>
  <c r="DG141" i="13"/>
  <c r="DF141" i="13"/>
  <c r="DE141" i="13"/>
  <c r="DD141" i="13"/>
  <c r="DC141" i="13"/>
  <c r="DB141" i="13"/>
  <c r="DA141" i="13"/>
  <c r="CZ141" i="13"/>
  <c r="CY141" i="13"/>
  <c r="CX141" i="13"/>
  <c r="CW141" i="13"/>
  <c r="CV141" i="13"/>
  <c r="CU141" i="13"/>
  <c r="CT141" i="13"/>
  <c r="CS141" i="13" a="1"/>
  <c r="CS141" i="13" s="1"/>
  <c r="CR141" i="13" a="1"/>
  <c r="CR141" i="13" s="1"/>
  <c r="CQ141" i="13"/>
  <c r="CP141" i="13" a="1"/>
  <c r="CP141" i="13" s="1"/>
  <c r="CO141" i="13"/>
  <c r="CN141" i="13" a="1"/>
  <c r="CN141" i="13" s="1"/>
  <c r="CM141" i="13"/>
  <c r="CL141" i="13" a="1"/>
  <c r="CL141" i="13" s="1"/>
  <c r="CK141" i="13"/>
  <c r="CJ141" i="13" a="1"/>
  <c r="CJ141" i="13" s="1"/>
  <c r="CI141" i="13"/>
  <c r="CH141" i="13" a="1"/>
  <c r="CH141" i="13" s="1"/>
  <c r="CG141" i="13"/>
  <c r="CF141" i="13" a="1"/>
  <c r="CF141" i="13" s="1"/>
  <c r="CE141" i="13" a="1"/>
  <c r="CE141" i="13" s="1"/>
  <c r="CD141" i="13"/>
  <c r="CC141" i="13"/>
  <c r="CB141" i="13" a="1"/>
  <c r="CB141" i="13" s="1"/>
  <c r="CA141" i="13" a="1"/>
  <c r="CA141" i="13" s="1"/>
  <c r="BZ141" i="13" a="1"/>
  <c r="BZ141" i="13" s="1"/>
  <c r="BY141" i="13" a="1"/>
  <c r="BY141" i="13" s="1"/>
  <c r="BX141" i="13"/>
  <c r="BW141" i="13" a="1"/>
  <c r="BW141" i="13" s="1"/>
  <c r="BV141" i="13" a="1"/>
  <c r="BV141" i="13" s="1"/>
  <c r="BU141" i="13"/>
  <c r="BT141" i="13" a="1"/>
  <c r="BT141" i="13" s="1"/>
  <c r="BS141" i="13"/>
  <c r="BR141" i="13" a="1"/>
  <c r="BR141" i="13" s="1"/>
  <c r="BQ141" i="13" a="1"/>
  <c r="BQ141" i="13" s="1"/>
  <c r="BP141" i="13" a="1"/>
  <c r="BP141" i="13" s="1"/>
  <c r="BO141" i="13"/>
  <c r="BN141" i="13" a="1"/>
  <c r="BN141" i="13" s="1"/>
  <c r="BM141" i="13"/>
  <c r="BL141" i="13" a="1"/>
  <c r="BL141" i="13" s="1"/>
  <c r="BK141" i="13"/>
  <c r="BJ141" i="13"/>
  <c r="BI141" i="13" a="1"/>
  <c r="BI141" i="13" s="1"/>
  <c r="BH141" i="13" a="1"/>
  <c r="BH141" i="13" s="1"/>
  <c r="BG141" i="13" a="1"/>
  <c r="BG141" i="13" s="1"/>
  <c r="BF141" i="13" a="1"/>
  <c r="BF141" i="13" s="1"/>
  <c r="AZ141" i="13"/>
  <c r="BA141" i="13" s="1"/>
  <c r="BB141" i="13" s="1"/>
  <c r="BC141" i="13" s="1"/>
  <c r="BD141" i="13" s="1"/>
  <c r="BE141" i="13" s="1"/>
  <c r="AY141" i="13"/>
  <c r="AX141" i="13"/>
  <c r="AW141" i="13"/>
  <c r="AV141" i="13"/>
  <c r="AU141" i="13"/>
  <c r="AT141" i="13"/>
  <c r="AS141" i="13"/>
  <c r="AP141" i="13"/>
  <c r="AL141" i="13"/>
  <c r="DL140" i="13"/>
  <c r="DK140" i="13"/>
  <c r="DJ140" i="13"/>
  <c r="DI140" i="13"/>
  <c r="DH140" i="13"/>
  <c r="DG140" i="13"/>
  <c r="DF140" i="13"/>
  <c r="DE140" i="13"/>
  <c r="DD140" i="13"/>
  <c r="DC140" i="13"/>
  <c r="DB140" i="13"/>
  <c r="DA140" i="13"/>
  <c r="CZ140" i="13"/>
  <c r="CY140" i="13"/>
  <c r="CX140" i="13"/>
  <c r="CW140" i="13"/>
  <c r="CV140" i="13"/>
  <c r="CU140" i="13"/>
  <c r="CT140" i="13"/>
  <c r="CS140" i="13" a="1"/>
  <c r="CS140" i="13" s="1"/>
  <c r="CR140" i="13" a="1"/>
  <c r="CR140" i="13" s="1"/>
  <c r="CQ140" i="13"/>
  <c r="CP140" i="13" a="1"/>
  <c r="CP140" i="13" s="1"/>
  <c r="CO140" i="13"/>
  <c r="CN140" i="13" a="1"/>
  <c r="CN140" i="13" s="1"/>
  <c r="CM140" i="13"/>
  <c r="CL140" i="13" a="1"/>
  <c r="CL140" i="13" s="1"/>
  <c r="CK140" i="13"/>
  <c r="CJ140" i="13" a="1"/>
  <c r="CJ140" i="13" s="1"/>
  <c r="CI140" i="13"/>
  <c r="CH140" i="13" a="1"/>
  <c r="CH140" i="13" s="1"/>
  <c r="CG140" i="13"/>
  <c r="CF140" i="13" a="1"/>
  <c r="CF140" i="13" s="1"/>
  <c r="CE140" i="13" a="1"/>
  <c r="CE140" i="13" s="1"/>
  <c r="CD140" i="13"/>
  <c r="CC140" i="13"/>
  <c r="CB140" i="13" a="1"/>
  <c r="CB140" i="13" s="1"/>
  <c r="CA140" i="13" a="1"/>
  <c r="CA140" i="13" s="1"/>
  <c r="BZ140" i="13" a="1"/>
  <c r="BZ140" i="13" s="1"/>
  <c r="BY140" i="13" a="1"/>
  <c r="BY140" i="13" s="1"/>
  <c r="BX140" i="13"/>
  <c r="BW140" i="13" a="1"/>
  <c r="BW140" i="13" s="1"/>
  <c r="BV140" i="13" a="1"/>
  <c r="BV140" i="13" s="1"/>
  <c r="BU140" i="13"/>
  <c r="BT140" i="13" a="1"/>
  <c r="BT140" i="13" s="1"/>
  <c r="BS140" i="13"/>
  <c r="BR140" i="13" a="1"/>
  <c r="BR140" i="13" s="1"/>
  <c r="BQ140" i="13" a="1"/>
  <c r="BQ140" i="13" s="1"/>
  <c r="BP140" i="13" a="1"/>
  <c r="BP140" i="13" s="1"/>
  <c r="BO140" i="13"/>
  <c r="BN140" i="13" a="1"/>
  <c r="BN140" i="13" s="1"/>
  <c r="BM140" i="13"/>
  <c r="BL140" i="13" a="1"/>
  <c r="BL140" i="13" s="1"/>
  <c r="BK140" i="13"/>
  <c r="BJ140" i="13"/>
  <c r="BI140" i="13" a="1"/>
  <c r="BI140" i="13" s="1"/>
  <c r="BH140" i="13" a="1"/>
  <c r="BH140" i="13" s="1"/>
  <c r="BG140" i="13" a="1"/>
  <c r="BG140" i="13" s="1"/>
  <c r="BF140" i="13" a="1"/>
  <c r="BF140" i="13" s="1"/>
  <c r="AZ140" i="13"/>
  <c r="BA140" i="13" s="1"/>
  <c r="BB140" i="13" s="1"/>
  <c r="BC140" i="13" s="1"/>
  <c r="BD140" i="13" s="1"/>
  <c r="BE140" i="13" s="1"/>
  <c r="AY140" i="13"/>
  <c r="AX140" i="13"/>
  <c r="AW140" i="13"/>
  <c r="AV140" i="13"/>
  <c r="AU140" i="13"/>
  <c r="AT140" i="13"/>
  <c r="AS140" i="13"/>
  <c r="AP140" i="13"/>
  <c r="AL140" i="13"/>
  <c r="DL139" i="13"/>
  <c r="DK139" i="13"/>
  <c r="DJ139" i="13"/>
  <c r="DI139" i="13"/>
  <c r="DH139" i="13"/>
  <c r="DG139" i="13"/>
  <c r="DF139" i="13"/>
  <c r="DE139" i="13"/>
  <c r="DD139" i="13"/>
  <c r="DC139" i="13"/>
  <c r="DB139" i="13"/>
  <c r="DA139" i="13"/>
  <c r="CZ139" i="13"/>
  <c r="CY139" i="13"/>
  <c r="CX139" i="13"/>
  <c r="CW139" i="13"/>
  <c r="CV139" i="13"/>
  <c r="CU139" i="13"/>
  <c r="CT139" i="13"/>
  <c r="CS139" i="13" a="1"/>
  <c r="CS139" i="13" s="1"/>
  <c r="CR139" i="13" a="1"/>
  <c r="CR139" i="13" s="1"/>
  <c r="CQ139" i="13"/>
  <c r="CP139" i="13" a="1"/>
  <c r="CP139" i="13" s="1"/>
  <c r="CO139" i="13"/>
  <c r="CN139" i="13" a="1"/>
  <c r="CN139" i="13" s="1"/>
  <c r="CM139" i="13"/>
  <c r="CL139" i="13" a="1"/>
  <c r="CL139" i="13" s="1"/>
  <c r="CK139" i="13"/>
  <c r="CJ139" i="13" a="1"/>
  <c r="CJ139" i="13" s="1"/>
  <c r="CI139" i="13"/>
  <c r="CH139" i="13" a="1"/>
  <c r="CH139" i="13" s="1"/>
  <c r="CG139" i="13"/>
  <c r="CF139" i="13" a="1"/>
  <c r="CF139" i="13" s="1"/>
  <c r="CE139" i="13" a="1"/>
  <c r="CE139" i="13" s="1"/>
  <c r="CD139" i="13"/>
  <c r="CC139" i="13"/>
  <c r="CB139" i="13" a="1"/>
  <c r="CB139" i="13" s="1"/>
  <c r="CA139" i="13" a="1"/>
  <c r="CA139" i="13" s="1"/>
  <c r="BZ139" i="13" a="1"/>
  <c r="BZ139" i="13" s="1"/>
  <c r="BY139" i="13" a="1"/>
  <c r="BY139" i="13" s="1"/>
  <c r="BX139" i="13"/>
  <c r="BW139" i="13" a="1"/>
  <c r="BW139" i="13" s="1"/>
  <c r="BV139" i="13" a="1"/>
  <c r="BV139" i="13" s="1"/>
  <c r="BU139" i="13"/>
  <c r="BT139" i="13" a="1"/>
  <c r="BT139" i="13" s="1"/>
  <c r="BS139" i="13"/>
  <c r="BR139" i="13" a="1"/>
  <c r="BR139" i="13" s="1"/>
  <c r="BQ139" i="13" a="1"/>
  <c r="BQ139" i="13" s="1"/>
  <c r="BP139" i="13" a="1"/>
  <c r="BP139" i="13" s="1"/>
  <c r="BO139" i="13"/>
  <c r="BN139" i="13" a="1"/>
  <c r="BN139" i="13" s="1"/>
  <c r="BM139" i="13"/>
  <c r="BL139" i="13" a="1"/>
  <c r="BL139" i="13" s="1"/>
  <c r="BK139" i="13"/>
  <c r="BJ139" i="13"/>
  <c r="BI139" i="13" a="1"/>
  <c r="BI139" i="13" s="1"/>
  <c r="BH139" i="13" a="1"/>
  <c r="BH139" i="13" s="1"/>
  <c r="BG139" i="13" a="1"/>
  <c r="BG139" i="13" s="1"/>
  <c r="BF139" i="13" a="1"/>
  <c r="BF139" i="13" s="1"/>
  <c r="AZ139" i="13"/>
  <c r="BA139" i="13" s="1"/>
  <c r="BB139" i="13" s="1"/>
  <c r="BC139" i="13" s="1"/>
  <c r="BD139" i="13" s="1"/>
  <c r="BE139" i="13" s="1"/>
  <c r="AY139" i="13"/>
  <c r="AX139" i="13"/>
  <c r="AW139" i="13"/>
  <c r="AV139" i="13"/>
  <c r="AU139" i="13"/>
  <c r="AT139" i="13"/>
  <c r="AS139" i="13"/>
  <c r="AP139" i="13"/>
  <c r="AL139" i="13"/>
  <c r="DL138" i="13"/>
  <c r="DK138" i="13"/>
  <c r="DJ138" i="13"/>
  <c r="DI138" i="13"/>
  <c r="DH138" i="13"/>
  <c r="DG138" i="13"/>
  <c r="DF138" i="13"/>
  <c r="DE138" i="13"/>
  <c r="DD138" i="13"/>
  <c r="DC138" i="13"/>
  <c r="DB138" i="13"/>
  <c r="DA138" i="13"/>
  <c r="CZ138" i="13"/>
  <c r="CY138" i="13"/>
  <c r="CX138" i="13"/>
  <c r="CW138" i="13"/>
  <c r="CV138" i="13"/>
  <c r="CU138" i="13"/>
  <c r="CT138" i="13"/>
  <c r="CS138" i="13" a="1"/>
  <c r="CS138" i="13" s="1"/>
  <c r="CR138" i="13" a="1"/>
  <c r="CR138" i="13" s="1"/>
  <c r="CQ138" i="13"/>
  <c r="CP138" i="13" a="1"/>
  <c r="CP138" i="13" s="1"/>
  <c r="CO138" i="13"/>
  <c r="CN138" i="13" a="1"/>
  <c r="CN138" i="13" s="1"/>
  <c r="CM138" i="13"/>
  <c r="CL138" i="13" a="1"/>
  <c r="CL138" i="13" s="1"/>
  <c r="CK138" i="13"/>
  <c r="CJ138" i="13" a="1"/>
  <c r="CJ138" i="13" s="1"/>
  <c r="CI138" i="13"/>
  <c r="CH138" i="13" a="1"/>
  <c r="CH138" i="13" s="1"/>
  <c r="CG138" i="13"/>
  <c r="CF138" i="13" a="1"/>
  <c r="CF138" i="13" s="1"/>
  <c r="CE138" i="13" a="1"/>
  <c r="CE138" i="13" s="1"/>
  <c r="CD138" i="13"/>
  <c r="CC138" i="13"/>
  <c r="CB138" i="13" a="1"/>
  <c r="CB138" i="13" s="1"/>
  <c r="CA138" i="13" a="1"/>
  <c r="CA138" i="13" s="1"/>
  <c r="BZ138" i="13" a="1"/>
  <c r="BZ138" i="13" s="1"/>
  <c r="BY138" i="13" a="1"/>
  <c r="BY138" i="13" s="1"/>
  <c r="BX138" i="13"/>
  <c r="BW138" i="13" a="1"/>
  <c r="BW138" i="13" s="1"/>
  <c r="BV138" i="13" a="1"/>
  <c r="BV138" i="13" s="1"/>
  <c r="BU138" i="13"/>
  <c r="BT138" i="13" a="1"/>
  <c r="BT138" i="13" s="1"/>
  <c r="BS138" i="13"/>
  <c r="BR138" i="13" a="1"/>
  <c r="BR138" i="13" s="1"/>
  <c r="BQ138" i="13" a="1"/>
  <c r="BQ138" i="13" s="1"/>
  <c r="BP138" i="13" a="1"/>
  <c r="BP138" i="13" s="1"/>
  <c r="BO138" i="13"/>
  <c r="BN138" i="13" a="1"/>
  <c r="BN138" i="13" s="1"/>
  <c r="BM138" i="13"/>
  <c r="BL138" i="13" a="1"/>
  <c r="BL138" i="13" s="1"/>
  <c r="BK138" i="13"/>
  <c r="BJ138" i="13"/>
  <c r="BI138" i="13" a="1"/>
  <c r="BI138" i="13" s="1"/>
  <c r="BH138" i="13" a="1"/>
  <c r="BH138" i="13" s="1"/>
  <c r="BG138" i="13" a="1"/>
  <c r="BG138" i="13" s="1"/>
  <c r="BF138" i="13" a="1"/>
  <c r="BF138" i="13" s="1"/>
  <c r="AZ138" i="13"/>
  <c r="BA138" i="13" s="1"/>
  <c r="BB138" i="13" s="1"/>
  <c r="BC138" i="13" s="1"/>
  <c r="BD138" i="13" s="1"/>
  <c r="BE138" i="13" s="1"/>
  <c r="AY138" i="13"/>
  <c r="AX138" i="13"/>
  <c r="AW138" i="13"/>
  <c r="AV138" i="13"/>
  <c r="AU138" i="13"/>
  <c r="AT138" i="13"/>
  <c r="AS138" i="13"/>
  <c r="AP138" i="13"/>
  <c r="AL138" i="13"/>
  <c r="DL137" i="13"/>
  <c r="DK137" i="13"/>
  <c r="DJ137" i="13"/>
  <c r="DI137" i="13"/>
  <c r="DH137" i="13"/>
  <c r="DG137" i="13"/>
  <c r="DF137" i="13"/>
  <c r="DE137" i="13"/>
  <c r="DD137" i="13"/>
  <c r="DC137" i="13"/>
  <c r="DB137" i="13"/>
  <c r="DA137" i="13"/>
  <c r="CZ137" i="13"/>
  <c r="CY137" i="13"/>
  <c r="CX137" i="13"/>
  <c r="CW137" i="13"/>
  <c r="CV137" i="13"/>
  <c r="CU137" i="13"/>
  <c r="CT137" i="13"/>
  <c r="CS137" i="13" a="1"/>
  <c r="CS137" i="13" s="1"/>
  <c r="CR137" i="13" a="1"/>
  <c r="CR137" i="13" s="1"/>
  <c r="CQ137" i="13"/>
  <c r="CP137" i="13" a="1"/>
  <c r="CP137" i="13" s="1"/>
  <c r="CO137" i="13"/>
  <c r="CN137" i="13" a="1"/>
  <c r="CN137" i="13" s="1"/>
  <c r="CM137" i="13"/>
  <c r="CL137" i="13" a="1"/>
  <c r="CL137" i="13" s="1"/>
  <c r="CK137" i="13"/>
  <c r="CJ137" i="13" a="1"/>
  <c r="CJ137" i="13" s="1"/>
  <c r="CI137" i="13"/>
  <c r="CH137" i="13" a="1"/>
  <c r="CH137" i="13" s="1"/>
  <c r="CG137" i="13"/>
  <c r="CF137" i="13" a="1"/>
  <c r="CF137" i="13" s="1"/>
  <c r="CE137" i="13" a="1"/>
  <c r="CE137" i="13" s="1"/>
  <c r="CD137" i="13"/>
  <c r="CC137" i="13"/>
  <c r="CB137" i="13" a="1"/>
  <c r="CB137" i="13" s="1"/>
  <c r="CA137" i="13" a="1"/>
  <c r="CA137" i="13" s="1"/>
  <c r="BZ137" i="13" a="1"/>
  <c r="BZ137" i="13" s="1"/>
  <c r="BY137" i="13" a="1"/>
  <c r="BY137" i="13" s="1"/>
  <c r="BX137" i="13"/>
  <c r="BW137" i="13" a="1"/>
  <c r="BW137" i="13" s="1"/>
  <c r="BV137" i="13" a="1"/>
  <c r="BV137" i="13" s="1"/>
  <c r="BU137" i="13"/>
  <c r="BT137" i="13" a="1"/>
  <c r="BT137" i="13" s="1"/>
  <c r="BS137" i="13"/>
  <c r="BR137" i="13" a="1"/>
  <c r="BR137" i="13" s="1"/>
  <c r="BQ137" i="13" a="1"/>
  <c r="BQ137" i="13" s="1"/>
  <c r="BP137" i="13" a="1"/>
  <c r="BP137" i="13" s="1"/>
  <c r="BO137" i="13"/>
  <c r="BN137" i="13" a="1"/>
  <c r="BN137" i="13" s="1"/>
  <c r="BM137" i="13"/>
  <c r="BL137" i="13" a="1"/>
  <c r="BL137" i="13" s="1"/>
  <c r="BK137" i="13"/>
  <c r="BJ137" i="13"/>
  <c r="BI137" i="13" a="1"/>
  <c r="BI137" i="13" s="1"/>
  <c r="BH137" i="13" a="1"/>
  <c r="BH137" i="13" s="1"/>
  <c r="BG137" i="13" a="1"/>
  <c r="BG137" i="13" s="1"/>
  <c r="BF137" i="13" a="1"/>
  <c r="BF137" i="13" s="1"/>
  <c r="AZ137" i="13"/>
  <c r="BA137" i="13" s="1"/>
  <c r="BB137" i="13" s="1"/>
  <c r="BC137" i="13" s="1"/>
  <c r="BD137" i="13" s="1"/>
  <c r="BE137" i="13" s="1"/>
  <c r="AY137" i="13"/>
  <c r="AX137" i="13"/>
  <c r="AW137" i="13"/>
  <c r="AV137" i="13"/>
  <c r="AU137" i="13"/>
  <c r="AT137" i="13"/>
  <c r="AS137" i="13"/>
  <c r="AP137" i="13"/>
  <c r="AL137" i="13"/>
  <c r="DL136" i="13"/>
  <c r="DK136" i="13"/>
  <c r="DJ136" i="13"/>
  <c r="DI136" i="13"/>
  <c r="DH136" i="13"/>
  <c r="DG136" i="13"/>
  <c r="DF136" i="13"/>
  <c r="DE136" i="13"/>
  <c r="DD136" i="13"/>
  <c r="DC136" i="13"/>
  <c r="DB136" i="13"/>
  <c r="DA136" i="13"/>
  <c r="CZ136" i="13"/>
  <c r="CY136" i="13"/>
  <c r="CX136" i="13"/>
  <c r="CW136" i="13"/>
  <c r="CV136" i="13"/>
  <c r="CU136" i="13"/>
  <c r="CT136" i="13"/>
  <c r="CS136" i="13" a="1"/>
  <c r="CS136" i="13" s="1"/>
  <c r="CR136" i="13" a="1"/>
  <c r="CR136" i="13" s="1"/>
  <c r="CQ136" i="13"/>
  <c r="CP136" i="13" a="1"/>
  <c r="CP136" i="13" s="1"/>
  <c r="CO136" i="13"/>
  <c r="CN136" i="13" a="1"/>
  <c r="CN136" i="13" s="1"/>
  <c r="CM136" i="13"/>
  <c r="CL136" i="13" a="1"/>
  <c r="CL136" i="13" s="1"/>
  <c r="CK136" i="13"/>
  <c r="CJ136" i="13" a="1"/>
  <c r="CJ136" i="13" s="1"/>
  <c r="CI136" i="13"/>
  <c r="CH136" i="13" a="1"/>
  <c r="CH136" i="13" s="1"/>
  <c r="CG136" i="13"/>
  <c r="CF136" i="13" a="1"/>
  <c r="CF136" i="13" s="1"/>
  <c r="CE136" i="13" a="1"/>
  <c r="CE136" i="13" s="1"/>
  <c r="CD136" i="13"/>
  <c r="CC136" i="13"/>
  <c r="CB136" i="13" a="1"/>
  <c r="CB136" i="13" s="1"/>
  <c r="CA136" i="13" a="1"/>
  <c r="CA136" i="13" s="1"/>
  <c r="BZ136" i="13" a="1"/>
  <c r="BZ136" i="13" s="1"/>
  <c r="BY136" i="13" a="1"/>
  <c r="BY136" i="13" s="1"/>
  <c r="BX136" i="13"/>
  <c r="BW136" i="13" a="1"/>
  <c r="BW136" i="13" s="1"/>
  <c r="BV136" i="13" a="1"/>
  <c r="BV136" i="13" s="1"/>
  <c r="BU136" i="13"/>
  <c r="BT136" i="13" a="1"/>
  <c r="BT136" i="13" s="1"/>
  <c r="BS136" i="13"/>
  <c r="BR136" i="13" a="1"/>
  <c r="BR136" i="13" s="1"/>
  <c r="BQ136" i="13" a="1"/>
  <c r="BQ136" i="13" s="1"/>
  <c r="BP136" i="13" a="1"/>
  <c r="BP136" i="13" s="1"/>
  <c r="BO136" i="13"/>
  <c r="BN136" i="13" a="1"/>
  <c r="BN136" i="13" s="1"/>
  <c r="BM136" i="13"/>
  <c r="BL136" i="13" a="1"/>
  <c r="BL136" i="13" s="1"/>
  <c r="BK136" i="13"/>
  <c r="BJ136" i="13"/>
  <c r="BI136" i="13" a="1"/>
  <c r="BI136" i="13" s="1"/>
  <c r="BH136" i="13" a="1"/>
  <c r="BH136" i="13" s="1"/>
  <c r="BG136" i="13" a="1"/>
  <c r="BG136" i="13" s="1"/>
  <c r="BF136" i="13" a="1"/>
  <c r="BF136" i="13" s="1"/>
  <c r="AZ136" i="13"/>
  <c r="BA136" i="13" s="1"/>
  <c r="BB136" i="13" s="1"/>
  <c r="BC136" i="13" s="1"/>
  <c r="BD136" i="13" s="1"/>
  <c r="BE136" i="13" s="1"/>
  <c r="AY136" i="13"/>
  <c r="AX136" i="13"/>
  <c r="AW136" i="13"/>
  <c r="AV136" i="13"/>
  <c r="AU136" i="13"/>
  <c r="AT136" i="13"/>
  <c r="AS136" i="13"/>
  <c r="AP136" i="13"/>
  <c r="AL136" i="13"/>
  <c r="DL135" i="13"/>
  <c r="DK135" i="13"/>
  <c r="DJ135" i="13"/>
  <c r="DI135" i="13"/>
  <c r="DH135" i="13"/>
  <c r="DG135" i="13"/>
  <c r="DF135" i="13"/>
  <c r="DE135" i="13"/>
  <c r="DD135" i="13"/>
  <c r="DC135" i="13"/>
  <c r="DB135" i="13"/>
  <c r="DA135" i="13"/>
  <c r="CZ135" i="13"/>
  <c r="CY135" i="13"/>
  <c r="CX135" i="13"/>
  <c r="CW135" i="13"/>
  <c r="CV135" i="13"/>
  <c r="CU135" i="13"/>
  <c r="CT135" i="13"/>
  <c r="CS135" i="13" a="1"/>
  <c r="CS135" i="13" s="1"/>
  <c r="CR135" i="13" a="1"/>
  <c r="CR135" i="13" s="1"/>
  <c r="CQ135" i="13"/>
  <c r="CP135" i="13" a="1"/>
  <c r="CP135" i="13" s="1"/>
  <c r="CO135" i="13"/>
  <c r="CN135" i="13" a="1"/>
  <c r="CN135" i="13" s="1"/>
  <c r="CM135" i="13"/>
  <c r="CL135" i="13" a="1"/>
  <c r="CL135" i="13" s="1"/>
  <c r="CK135" i="13"/>
  <c r="CJ135" i="13" a="1"/>
  <c r="CJ135" i="13" s="1"/>
  <c r="CI135" i="13"/>
  <c r="CH135" i="13" a="1"/>
  <c r="CH135" i="13" s="1"/>
  <c r="CG135" i="13"/>
  <c r="CF135" i="13" a="1"/>
  <c r="CF135" i="13" s="1"/>
  <c r="CE135" i="13" a="1"/>
  <c r="CE135" i="13" s="1"/>
  <c r="CD135" i="13"/>
  <c r="CC135" i="13"/>
  <c r="CB135" i="13" a="1"/>
  <c r="CB135" i="13" s="1"/>
  <c r="CA135" i="13" a="1"/>
  <c r="CA135" i="13" s="1"/>
  <c r="BZ135" i="13" a="1"/>
  <c r="BZ135" i="13" s="1"/>
  <c r="BY135" i="13" a="1"/>
  <c r="BY135" i="13" s="1"/>
  <c r="BX135" i="13"/>
  <c r="BW135" i="13" a="1"/>
  <c r="BW135" i="13" s="1"/>
  <c r="BV135" i="13" a="1"/>
  <c r="BV135" i="13" s="1"/>
  <c r="BU135" i="13"/>
  <c r="BT135" i="13" a="1"/>
  <c r="BT135" i="13" s="1"/>
  <c r="BS135" i="13"/>
  <c r="BR135" i="13" a="1"/>
  <c r="BR135" i="13" s="1"/>
  <c r="BQ135" i="13" a="1"/>
  <c r="BQ135" i="13" s="1"/>
  <c r="BP135" i="13" a="1"/>
  <c r="BP135" i="13" s="1"/>
  <c r="BO135" i="13"/>
  <c r="BN135" i="13" a="1"/>
  <c r="BN135" i="13" s="1"/>
  <c r="BM135" i="13"/>
  <c r="BL135" i="13" a="1"/>
  <c r="BL135" i="13" s="1"/>
  <c r="BK135" i="13"/>
  <c r="BJ135" i="13"/>
  <c r="BI135" i="13" a="1"/>
  <c r="BI135" i="13" s="1"/>
  <c r="BH135" i="13" a="1"/>
  <c r="BH135" i="13" s="1"/>
  <c r="BG135" i="13" a="1"/>
  <c r="BG135" i="13" s="1"/>
  <c r="BF135" i="13" a="1"/>
  <c r="BF135" i="13" s="1"/>
  <c r="AZ135" i="13"/>
  <c r="BA135" i="13" s="1"/>
  <c r="BB135" i="13" s="1"/>
  <c r="BC135" i="13" s="1"/>
  <c r="BD135" i="13" s="1"/>
  <c r="BE135" i="13" s="1"/>
  <c r="AY135" i="13"/>
  <c r="AX135" i="13"/>
  <c r="AW135" i="13"/>
  <c r="AV135" i="13"/>
  <c r="AU135" i="13"/>
  <c r="AT135" i="13"/>
  <c r="AS135" i="13"/>
  <c r="AP135" i="13"/>
  <c r="AL135" i="13"/>
  <c r="DL134" i="13"/>
  <c r="DK134" i="13"/>
  <c r="DJ134" i="13"/>
  <c r="DI134" i="13"/>
  <c r="DH134" i="13"/>
  <c r="DG134" i="13"/>
  <c r="DF134" i="13"/>
  <c r="DE134" i="13"/>
  <c r="DD134" i="13"/>
  <c r="DC134" i="13"/>
  <c r="DB134" i="13"/>
  <c r="DA134" i="13"/>
  <c r="CZ134" i="13"/>
  <c r="CY134" i="13"/>
  <c r="CX134" i="13"/>
  <c r="CW134" i="13"/>
  <c r="CV134" i="13"/>
  <c r="CU134" i="13"/>
  <c r="CT134" i="13"/>
  <c r="CS134" i="13" a="1"/>
  <c r="CS134" i="13" s="1"/>
  <c r="CR134" i="13" a="1"/>
  <c r="CR134" i="13" s="1"/>
  <c r="CQ134" i="13"/>
  <c r="CP134" i="13" a="1"/>
  <c r="CP134" i="13" s="1"/>
  <c r="CO134" i="13"/>
  <c r="CN134" i="13" a="1"/>
  <c r="CN134" i="13" s="1"/>
  <c r="CM134" i="13"/>
  <c r="CL134" i="13" a="1"/>
  <c r="CL134" i="13" s="1"/>
  <c r="CK134" i="13"/>
  <c r="CJ134" i="13" a="1"/>
  <c r="CJ134" i="13" s="1"/>
  <c r="CI134" i="13"/>
  <c r="CH134" i="13" a="1"/>
  <c r="CH134" i="13" s="1"/>
  <c r="CG134" i="13"/>
  <c r="CF134" i="13" a="1"/>
  <c r="CF134" i="13" s="1"/>
  <c r="CE134" i="13" a="1"/>
  <c r="CE134" i="13" s="1"/>
  <c r="CD134" i="13"/>
  <c r="CC134" i="13"/>
  <c r="CB134" i="13" a="1"/>
  <c r="CB134" i="13" s="1"/>
  <c r="CA134" i="13" a="1"/>
  <c r="CA134" i="13" s="1"/>
  <c r="BZ134" i="13" a="1"/>
  <c r="BZ134" i="13" s="1"/>
  <c r="BY134" i="13" a="1"/>
  <c r="BY134" i="13" s="1"/>
  <c r="BX134" i="13"/>
  <c r="BW134" i="13" a="1"/>
  <c r="BW134" i="13" s="1"/>
  <c r="BV134" i="13" a="1"/>
  <c r="BV134" i="13" s="1"/>
  <c r="BU134" i="13"/>
  <c r="BT134" i="13" a="1"/>
  <c r="BT134" i="13" s="1"/>
  <c r="BS134" i="13"/>
  <c r="BR134" i="13" a="1"/>
  <c r="BR134" i="13" s="1"/>
  <c r="BQ134" i="13" a="1"/>
  <c r="BQ134" i="13" s="1"/>
  <c r="BP134" i="13" a="1"/>
  <c r="BP134" i="13" s="1"/>
  <c r="BO134" i="13"/>
  <c r="BN134" i="13" a="1"/>
  <c r="BN134" i="13" s="1"/>
  <c r="BM134" i="13"/>
  <c r="BL134" i="13" a="1"/>
  <c r="BL134" i="13" s="1"/>
  <c r="BK134" i="13"/>
  <c r="BJ134" i="13"/>
  <c r="BI134" i="13" a="1"/>
  <c r="BI134" i="13" s="1"/>
  <c r="BH134" i="13" a="1"/>
  <c r="BH134" i="13" s="1"/>
  <c r="BG134" i="13" a="1"/>
  <c r="BG134" i="13" s="1"/>
  <c r="BF134" i="13" a="1"/>
  <c r="BF134" i="13" s="1"/>
  <c r="AZ134" i="13"/>
  <c r="BA134" i="13" s="1"/>
  <c r="BB134" i="13" s="1"/>
  <c r="BC134" i="13" s="1"/>
  <c r="BD134" i="13" s="1"/>
  <c r="BE134" i="13" s="1"/>
  <c r="AY134" i="13"/>
  <c r="AX134" i="13"/>
  <c r="AW134" i="13"/>
  <c r="AV134" i="13"/>
  <c r="AU134" i="13"/>
  <c r="AT134" i="13"/>
  <c r="AS134" i="13"/>
  <c r="AP134" i="13"/>
  <c r="AL134" i="13"/>
  <c r="DL133" i="13"/>
  <c r="DK133" i="13"/>
  <c r="DJ133" i="13"/>
  <c r="DI133" i="13"/>
  <c r="DH133" i="13"/>
  <c r="DG133" i="13"/>
  <c r="DF133" i="13"/>
  <c r="DE133" i="13"/>
  <c r="DD133" i="13"/>
  <c r="DC133" i="13"/>
  <c r="DB133" i="13"/>
  <c r="DA133" i="13"/>
  <c r="CZ133" i="13"/>
  <c r="CY133" i="13"/>
  <c r="CX133" i="13"/>
  <c r="CW133" i="13"/>
  <c r="CV133" i="13"/>
  <c r="CU133" i="13"/>
  <c r="CT133" i="13"/>
  <c r="CS133" i="13" a="1"/>
  <c r="CS133" i="13" s="1"/>
  <c r="CR133" i="13" a="1"/>
  <c r="CR133" i="13" s="1"/>
  <c r="CQ133" i="13"/>
  <c r="CP133" i="13" a="1"/>
  <c r="CP133" i="13" s="1"/>
  <c r="CO133" i="13"/>
  <c r="CN133" i="13" a="1"/>
  <c r="CN133" i="13" s="1"/>
  <c r="CM133" i="13"/>
  <c r="CL133" i="13" a="1"/>
  <c r="CL133" i="13" s="1"/>
  <c r="CK133" i="13"/>
  <c r="CJ133" i="13" a="1"/>
  <c r="CJ133" i="13" s="1"/>
  <c r="CI133" i="13"/>
  <c r="CH133" i="13" a="1"/>
  <c r="CH133" i="13" s="1"/>
  <c r="CG133" i="13"/>
  <c r="CF133" i="13" a="1"/>
  <c r="CF133" i="13" s="1"/>
  <c r="CE133" i="13" a="1"/>
  <c r="CE133" i="13" s="1"/>
  <c r="CD133" i="13"/>
  <c r="CC133" i="13"/>
  <c r="CB133" i="13" a="1"/>
  <c r="CB133" i="13" s="1"/>
  <c r="CA133" i="13" a="1"/>
  <c r="CA133" i="13" s="1"/>
  <c r="BZ133" i="13" a="1"/>
  <c r="BZ133" i="13" s="1"/>
  <c r="BY133" i="13" a="1"/>
  <c r="BY133" i="13" s="1"/>
  <c r="BX133" i="13"/>
  <c r="BW133" i="13" a="1"/>
  <c r="BW133" i="13" s="1"/>
  <c r="BV133" i="13" a="1"/>
  <c r="BV133" i="13" s="1"/>
  <c r="BU133" i="13"/>
  <c r="BT133" i="13" a="1"/>
  <c r="BT133" i="13" s="1"/>
  <c r="BS133" i="13"/>
  <c r="BR133" i="13" a="1"/>
  <c r="BR133" i="13" s="1"/>
  <c r="BQ133" i="13" a="1"/>
  <c r="BQ133" i="13" s="1"/>
  <c r="BP133" i="13" a="1"/>
  <c r="BP133" i="13" s="1"/>
  <c r="BO133" i="13"/>
  <c r="BN133" i="13" a="1"/>
  <c r="BN133" i="13" s="1"/>
  <c r="BM133" i="13"/>
  <c r="BL133" i="13" a="1"/>
  <c r="BL133" i="13" s="1"/>
  <c r="BK133" i="13"/>
  <c r="BJ133" i="13"/>
  <c r="BI133" i="13" a="1"/>
  <c r="BI133" i="13" s="1"/>
  <c r="BH133" i="13" a="1"/>
  <c r="BH133" i="13" s="1"/>
  <c r="BG133" i="13" a="1"/>
  <c r="BG133" i="13" s="1"/>
  <c r="BF133" i="13" a="1"/>
  <c r="BF133" i="13" s="1"/>
  <c r="AZ133" i="13"/>
  <c r="BA133" i="13" s="1"/>
  <c r="BB133" i="13" s="1"/>
  <c r="BC133" i="13" s="1"/>
  <c r="BD133" i="13" s="1"/>
  <c r="BE133" i="13" s="1"/>
  <c r="AY133" i="13"/>
  <c r="AX133" i="13"/>
  <c r="AW133" i="13"/>
  <c r="AV133" i="13"/>
  <c r="AU133" i="13"/>
  <c r="AT133" i="13"/>
  <c r="AS133" i="13"/>
  <c r="AP133" i="13"/>
  <c r="AL133" i="13"/>
  <c r="DL132" i="13"/>
  <c r="DK132" i="13"/>
  <c r="DJ132" i="13"/>
  <c r="DI132" i="13"/>
  <c r="DH132" i="13"/>
  <c r="DG132" i="13"/>
  <c r="DF132" i="13"/>
  <c r="DE132" i="13"/>
  <c r="DD132" i="13"/>
  <c r="DC132" i="13"/>
  <c r="DB132" i="13"/>
  <c r="DA132" i="13"/>
  <c r="CZ132" i="13"/>
  <c r="CY132" i="13"/>
  <c r="CX132" i="13"/>
  <c r="CW132" i="13"/>
  <c r="CV132" i="13"/>
  <c r="CU132" i="13"/>
  <c r="CT132" i="13"/>
  <c r="CS132" i="13" a="1"/>
  <c r="CS132" i="13" s="1"/>
  <c r="CR132" i="13" a="1"/>
  <c r="CR132" i="13" s="1"/>
  <c r="CQ132" i="13"/>
  <c r="CP132" i="13" a="1"/>
  <c r="CP132" i="13" s="1"/>
  <c r="CO132" i="13"/>
  <c r="CN132" i="13" a="1"/>
  <c r="CN132" i="13" s="1"/>
  <c r="CM132" i="13"/>
  <c r="CL132" i="13" a="1"/>
  <c r="CL132" i="13" s="1"/>
  <c r="CK132" i="13"/>
  <c r="CJ132" i="13" a="1"/>
  <c r="CJ132" i="13" s="1"/>
  <c r="CI132" i="13"/>
  <c r="CH132" i="13" a="1"/>
  <c r="CH132" i="13" s="1"/>
  <c r="CG132" i="13"/>
  <c r="CF132" i="13" a="1"/>
  <c r="CF132" i="13" s="1"/>
  <c r="CE132" i="13" a="1"/>
  <c r="CE132" i="13" s="1"/>
  <c r="CD132" i="13"/>
  <c r="CC132" i="13"/>
  <c r="CB132" i="13" a="1"/>
  <c r="CB132" i="13" s="1"/>
  <c r="CA132" i="13" a="1"/>
  <c r="CA132" i="13" s="1"/>
  <c r="BZ132" i="13" a="1"/>
  <c r="BZ132" i="13" s="1"/>
  <c r="BY132" i="13" a="1"/>
  <c r="BY132" i="13" s="1"/>
  <c r="BX132" i="13"/>
  <c r="BW132" i="13" a="1"/>
  <c r="BW132" i="13" s="1"/>
  <c r="BV132" i="13" a="1"/>
  <c r="BV132" i="13" s="1"/>
  <c r="BU132" i="13"/>
  <c r="BT132" i="13" a="1"/>
  <c r="BT132" i="13" s="1"/>
  <c r="BS132" i="13"/>
  <c r="BR132" i="13" a="1"/>
  <c r="BR132" i="13" s="1"/>
  <c r="BQ132" i="13" a="1"/>
  <c r="BQ132" i="13" s="1"/>
  <c r="BP132" i="13" a="1"/>
  <c r="BP132" i="13" s="1"/>
  <c r="BO132" i="13"/>
  <c r="BN132" i="13" a="1"/>
  <c r="BN132" i="13" s="1"/>
  <c r="BM132" i="13"/>
  <c r="BL132" i="13" a="1"/>
  <c r="BL132" i="13" s="1"/>
  <c r="BK132" i="13"/>
  <c r="BJ132" i="13"/>
  <c r="BI132" i="13" a="1"/>
  <c r="BI132" i="13" s="1"/>
  <c r="BH132" i="13" a="1"/>
  <c r="BH132" i="13" s="1"/>
  <c r="BG132" i="13" a="1"/>
  <c r="BG132" i="13" s="1"/>
  <c r="BF132" i="13" a="1"/>
  <c r="BF132" i="13" s="1"/>
  <c r="AZ132" i="13"/>
  <c r="BA132" i="13" s="1"/>
  <c r="BB132" i="13" s="1"/>
  <c r="BC132" i="13" s="1"/>
  <c r="BD132" i="13" s="1"/>
  <c r="BE132" i="13" s="1"/>
  <c r="AY132" i="13"/>
  <c r="AX132" i="13"/>
  <c r="AW132" i="13"/>
  <c r="AV132" i="13"/>
  <c r="AU132" i="13"/>
  <c r="AT132" i="13"/>
  <c r="AS132" i="13"/>
  <c r="AP132" i="13"/>
  <c r="AL132" i="13"/>
  <c r="DL131" i="13"/>
  <c r="DK131" i="13"/>
  <c r="DJ131" i="13"/>
  <c r="DI131" i="13"/>
  <c r="DH131" i="13"/>
  <c r="DG131" i="13"/>
  <c r="DF131" i="13"/>
  <c r="DE131" i="13"/>
  <c r="DD131" i="13"/>
  <c r="DC131" i="13"/>
  <c r="DB131" i="13"/>
  <c r="DA131" i="13"/>
  <c r="CZ131" i="13"/>
  <c r="CY131" i="13"/>
  <c r="CX131" i="13"/>
  <c r="CW131" i="13"/>
  <c r="CV131" i="13"/>
  <c r="CU131" i="13"/>
  <c r="CT131" i="13"/>
  <c r="CS131" i="13" a="1"/>
  <c r="CS131" i="13" s="1"/>
  <c r="CR131" i="13" a="1"/>
  <c r="CR131" i="13" s="1"/>
  <c r="CQ131" i="13"/>
  <c r="CP131" i="13" a="1"/>
  <c r="CP131" i="13" s="1"/>
  <c r="CO131" i="13"/>
  <c r="CN131" i="13" a="1"/>
  <c r="CN131" i="13" s="1"/>
  <c r="CM131" i="13"/>
  <c r="CL131" i="13" a="1"/>
  <c r="CL131" i="13" s="1"/>
  <c r="CK131" i="13"/>
  <c r="CJ131" i="13" a="1"/>
  <c r="CJ131" i="13" s="1"/>
  <c r="CI131" i="13"/>
  <c r="CH131" i="13" a="1"/>
  <c r="CH131" i="13" s="1"/>
  <c r="CG131" i="13"/>
  <c r="CF131" i="13" a="1"/>
  <c r="CF131" i="13" s="1"/>
  <c r="CE131" i="13" a="1"/>
  <c r="CE131" i="13" s="1"/>
  <c r="CD131" i="13"/>
  <c r="CC131" i="13"/>
  <c r="CB131" i="13" a="1"/>
  <c r="CB131" i="13" s="1"/>
  <c r="CA131" i="13" a="1"/>
  <c r="CA131" i="13" s="1"/>
  <c r="BZ131" i="13" a="1"/>
  <c r="BZ131" i="13" s="1"/>
  <c r="BY131" i="13" a="1"/>
  <c r="BY131" i="13" s="1"/>
  <c r="BX131" i="13"/>
  <c r="BW131" i="13" a="1"/>
  <c r="BW131" i="13" s="1"/>
  <c r="BV131" i="13" a="1"/>
  <c r="BV131" i="13" s="1"/>
  <c r="BU131" i="13"/>
  <c r="BT131" i="13" a="1"/>
  <c r="BT131" i="13" s="1"/>
  <c r="BS131" i="13"/>
  <c r="BR131" i="13" a="1"/>
  <c r="BR131" i="13" s="1"/>
  <c r="BQ131" i="13" a="1"/>
  <c r="BQ131" i="13" s="1"/>
  <c r="BP131" i="13" a="1"/>
  <c r="BP131" i="13" s="1"/>
  <c r="BO131" i="13"/>
  <c r="BN131" i="13" a="1"/>
  <c r="BN131" i="13" s="1"/>
  <c r="BM131" i="13"/>
  <c r="BL131" i="13" a="1"/>
  <c r="BL131" i="13" s="1"/>
  <c r="BK131" i="13"/>
  <c r="BJ131" i="13"/>
  <c r="BI131" i="13" a="1"/>
  <c r="BI131" i="13" s="1"/>
  <c r="BH131" i="13" a="1"/>
  <c r="BH131" i="13" s="1"/>
  <c r="BG131" i="13" a="1"/>
  <c r="BG131" i="13" s="1"/>
  <c r="BF131" i="13" a="1"/>
  <c r="BF131" i="13" s="1"/>
  <c r="AZ131" i="13"/>
  <c r="BA131" i="13" s="1"/>
  <c r="BB131" i="13" s="1"/>
  <c r="BC131" i="13" s="1"/>
  <c r="BD131" i="13" s="1"/>
  <c r="BE131" i="13" s="1"/>
  <c r="AY131" i="13"/>
  <c r="AX131" i="13"/>
  <c r="AW131" i="13"/>
  <c r="AV131" i="13"/>
  <c r="AU131" i="13"/>
  <c r="AT131" i="13"/>
  <c r="AS131" i="13"/>
  <c r="AP131" i="13"/>
  <c r="AL131" i="13"/>
  <c r="DL130" i="13"/>
  <c r="DK130" i="13"/>
  <c r="DJ130" i="13"/>
  <c r="DI130" i="13"/>
  <c r="DH130" i="13"/>
  <c r="DG130" i="13"/>
  <c r="DF130" i="13"/>
  <c r="DE130" i="13"/>
  <c r="DD130" i="13"/>
  <c r="DC130" i="13"/>
  <c r="DB130" i="13"/>
  <c r="DA130" i="13"/>
  <c r="CZ130" i="13"/>
  <c r="CY130" i="13"/>
  <c r="CX130" i="13"/>
  <c r="CW130" i="13"/>
  <c r="CV130" i="13"/>
  <c r="CU130" i="13"/>
  <c r="CT130" i="13"/>
  <c r="CS130" i="13" a="1"/>
  <c r="CS130" i="13" s="1"/>
  <c r="CR130" i="13" a="1"/>
  <c r="CR130" i="13" s="1"/>
  <c r="CQ130" i="13"/>
  <c r="CP130" i="13" a="1"/>
  <c r="CP130" i="13" s="1"/>
  <c r="CO130" i="13"/>
  <c r="CN130" i="13" a="1"/>
  <c r="CN130" i="13" s="1"/>
  <c r="CM130" i="13"/>
  <c r="CL130" i="13" a="1"/>
  <c r="CL130" i="13" s="1"/>
  <c r="CK130" i="13"/>
  <c r="CJ130" i="13" a="1"/>
  <c r="CJ130" i="13" s="1"/>
  <c r="CI130" i="13"/>
  <c r="CH130" i="13" a="1"/>
  <c r="CH130" i="13" s="1"/>
  <c r="CG130" i="13"/>
  <c r="CF130" i="13" a="1"/>
  <c r="CF130" i="13" s="1"/>
  <c r="CE130" i="13" a="1"/>
  <c r="CE130" i="13" s="1"/>
  <c r="CD130" i="13"/>
  <c r="CC130" i="13"/>
  <c r="CB130" i="13" a="1"/>
  <c r="CB130" i="13" s="1"/>
  <c r="CA130" i="13" a="1"/>
  <c r="CA130" i="13" s="1"/>
  <c r="BZ130" i="13" a="1"/>
  <c r="BZ130" i="13" s="1"/>
  <c r="BY130" i="13" a="1"/>
  <c r="BY130" i="13" s="1"/>
  <c r="BX130" i="13"/>
  <c r="BW130" i="13" a="1"/>
  <c r="BW130" i="13" s="1"/>
  <c r="BV130" i="13" a="1"/>
  <c r="BV130" i="13" s="1"/>
  <c r="BU130" i="13"/>
  <c r="BT130" i="13" a="1"/>
  <c r="BT130" i="13" s="1"/>
  <c r="BS130" i="13"/>
  <c r="BR130" i="13" a="1"/>
  <c r="BR130" i="13" s="1"/>
  <c r="BQ130" i="13" a="1"/>
  <c r="BQ130" i="13" s="1"/>
  <c r="BP130" i="13" a="1"/>
  <c r="BP130" i="13" s="1"/>
  <c r="BO130" i="13"/>
  <c r="BN130" i="13" a="1"/>
  <c r="BN130" i="13" s="1"/>
  <c r="BM130" i="13"/>
  <c r="BL130" i="13" a="1"/>
  <c r="BL130" i="13" s="1"/>
  <c r="BK130" i="13"/>
  <c r="BJ130" i="13"/>
  <c r="BI130" i="13" a="1"/>
  <c r="BI130" i="13" s="1"/>
  <c r="BH130" i="13" a="1"/>
  <c r="BH130" i="13" s="1"/>
  <c r="BG130" i="13" a="1"/>
  <c r="BG130" i="13" s="1"/>
  <c r="BF130" i="13" a="1"/>
  <c r="BF130" i="13" s="1"/>
  <c r="AZ130" i="13"/>
  <c r="BA130" i="13" s="1"/>
  <c r="BB130" i="13" s="1"/>
  <c r="BC130" i="13" s="1"/>
  <c r="BD130" i="13" s="1"/>
  <c r="BE130" i="13" s="1"/>
  <c r="AY130" i="13"/>
  <c r="AX130" i="13"/>
  <c r="AW130" i="13"/>
  <c r="AV130" i="13"/>
  <c r="AU130" i="13"/>
  <c r="AT130" i="13"/>
  <c r="AS130" i="13"/>
  <c r="AP130" i="13"/>
  <c r="AL130" i="13"/>
  <c r="DL129" i="13"/>
  <c r="DK129" i="13"/>
  <c r="DJ129" i="13"/>
  <c r="DI129" i="13"/>
  <c r="DH129" i="13"/>
  <c r="DG129" i="13"/>
  <c r="DF129" i="13"/>
  <c r="DE129" i="13"/>
  <c r="DD129" i="13"/>
  <c r="DC129" i="13"/>
  <c r="DB129" i="13"/>
  <c r="DA129" i="13"/>
  <c r="CZ129" i="13"/>
  <c r="CY129" i="13"/>
  <c r="CX129" i="13"/>
  <c r="CW129" i="13"/>
  <c r="CV129" i="13"/>
  <c r="CU129" i="13"/>
  <c r="CT129" i="13"/>
  <c r="CS129" i="13" a="1"/>
  <c r="CS129" i="13" s="1"/>
  <c r="CR129" i="13" a="1"/>
  <c r="CR129" i="13" s="1"/>
  <c r="CQ129" i="13"/>
  <c r="CP129" i="13" a="1"/>
  <c r="CP129" i="13" s="1"/>
  <c r="CO129" i="13"/>
  <c r="CN129" i="13" a="1"/>
  <c r="CN129" i="13" s="1"/>
  <c r="CM129" i="13"/>
  <c r="CL129" i="13" a="1"/>
  <c r="CL129" i="13" s="1"/>
  <c r="CK129" i="13"/>
  <c r="CJ129" i="13" a="1"/>
  <c r="CJ129" i="13" s="1"/>
  <c r="CI129" i="13"/>
  <c r="CH129" i="13" a="1"/>
  <c r="CH129" i="13" s="1"/>
  <c r="CG129" i="13"/>
  <c r="CF129" i="13" a="1"/>
  <c r="CF129" i="13" s="1"/>
  <c r="CE129" i="13" a="1"/>
  <c r="CE129" i="13" s="1"/>
  <c r="CD129" i="13"/>
  <c r="CC129" i="13"/>
  <c r="CB129" i="13" a="1"/>
  <c r="CB129" i="13" s="1"/>
  <c r="CA129" i="13" a="1"/>
  <c r="CA129" i="13" s="1"/>
  <c r="BZ129" i="13" a="1"/>
  <c r="BZ129" i="13" s="1"/>
  <c r="BY129" i="13" a="1"/>
  <c r="BY129" i="13" s="1"/>
  <c r="BX129" i="13"/>
  <c r="BW129" i="13" a="1"/>
  <c r="BW129" i="13" s="1"/>
  <c r="BV129" i="13" a="1"/>
  <c r="BV129" i="13" s="1"/>
  <c r="BU129" i="13"/>
  <c r="BT129" i="13" a="1"/>
  <c r="BT129" i="13" s="1"/>
  <c r="BS129" i="13"/>
  <c r="BR129" i="13" a="1"/>
  <c r="BR129" i="13" s="1"/>
  <c r="BQ129" i="13" a="1"/>
  <c r="BQ129" i="13" s="1"/>
  <c r="BP129" i="13" a="1"/>
  <c r="BP129" i="13" s="1"/>
  <c r="BO129" i="13"/>
  <c r="BN129" i="13" a="1"/>
  <c r="BN129" i="13" s="1"/>
  <c r="BM129" i="13"/>
  <c r="BL129" i="13" a="1"/>
  <c r="BL129" i="13" s="1"/>
  <c r="BK129" i="13"/>
  <c r="BJ129" i="13"/>
  <c r="BI129" i="13" a="1"/>
  <c r="BI129" i="13" s="1"/>
  <c r="BH129" i="13" a="1"/>
  <c r="BH129" i="13" s="1"/>
  <c r="BG129" i="13" a="1"/>
  <c r="BG129" i="13" s="1"/>
  <c r="BF129" i="13" a="1"/>
  <c r="BF129" i="13" s="1"/>
  <c r="AZ129" i="13"/>
  <c r="BA129" i="13" s="1"/>
  <c r="BB129" i="13" s="1"/>
  <c r="BC129" i="13" s="1"/>
  <c r="BD129" i="13" s="1"/>
  <c r="BE129" i="13" s="1"/>
  <c r="AY129" i="13"/>
  <c r="AX129" i="13"/>
  <c r="AW129" i="13"/>
  <c r="AV129" i="13"/>
  <c r="AU129" i="13"/>
  <c r="AT129" i="13"/>
  <c r="AS129" i="13"/>
  <c r="AP129" i="13"/>
  <c r="AL129" i="13"/>
  <c r="DL128" i="13"/>
  <c r="DK128" i="13"/>
  <c r="DJ128" i="13"/>
  <c r="DI128" i="13"/>
  <c r="DH128" i="13"/>
  <c r="DG128" i="13"/>
  <c r="DF128" i="13"/>
  <c r="DE128" i="13"/>
  <c r="DD128" i="13"/>
  <c r="DC128" i="13"/>
  <c r="DB128" i="13"/>
  <c r="DA128" i="13"/>
  <c r="CZ128" i="13"/>
  <c r="CY128" i="13"/>
  <c r="CX128" i="13"/>
  <c r="CW128" i="13"/>
  <c r="CV128" i="13"/>
  <c r="CU128" i="13"/>
  <c r="CT128" i="13"/>
  <c r="CS128" i="13" a="1"/>
  <c r="CS128" i="13" s="1"/>
  <c r="CR128" i="13" a="1"/>
  <c r="CR128" i="13" s="1"/>
  <c r="CQ128" i="13"/>
  <c r="CP128" i="13" a="1"/>
  <c r="CP128" i="13" s="1"/>
  <c r="CO128" i="13"/>
  <c r="CN128" i="13" a="1"/>
  <c r="CN128" i="13" s="1"/>
  <c r="CM128" i="13"/>
  <c r="CL128" i="13" a="1"/>
  <c r="CL128" i="13" s="1"/>
  <c r="CK128" i="13"/>
  <c r="CJ128" i="13" a="1"/>
  <c r="CJ128" i="13" s="1"/>
  <c r="CI128" i="13"/>
  <c r="CH128" i="13" a="1"/>
  <c r="CH128" i="13" s="1"/>
  <c r="CG128" i="13"/>
  <c r="CF128" i="13" a="1"/>
  <c r="CF128" i="13" s="1"/>
  <c r="CE128" i="13" a="1"/>
  <c r="CE128" i="13" s="1"/>
  <c r="CD128" i="13"/>
  <c r="CC128" i="13"/>
  <c r="CB128" i="13" a="1"/>
  <c r="CB128" i="13" s="1"/>
  <c r="CA128" i="13" a="1"/>
  <c r="CA128" i="13" s="1"/>
  <c r="BZ128" i="13" a="1"/>
  <c r="BZ128" i="13" s="1"/>
  <c r="BY128" i="13" a="1"/>
  <c r="BY128" i="13" s="1"/>
  <c r="BX128" i="13"/>
  <c r="BW128" i="13" a="1"/>
  <c r="BW128" i="13" s="1"/>
  <c r="BV128" i="13" a="1"/>
  <c r="BV128" i="13" s="1"/>
  <c r="BU128" i="13"/>
  <c r="BT128" i="13" a="1"/>
  <c r="BT128" i="13" s="1"/>
  <c r="BS128" i="13"/>
  <c r="BR128" i="13" a="1"/>
  <c r="BR128" i="13" s="1"/>
  <c r="BQ128" i="13" a="1"/>
  <c r="BQ128" i="13" s="1"/>
  <c r="BP128" i="13" a="1"/>
  <c r="BP128" i="13" s="1"/>
  <c r="BO128" i="13"/>
  <c r="BN128" i="13" a="1"/>
  <c r="BN128" i="13" s="1"/>
  <c r="BM128" i="13"/>
  <c r="BL128" i="13" a="1"/>
  <c r="BL128" i="13" s="1"/>
  <c r="BK128" i="13"/>
  <c r="BJ128" i="13"/>
  <c r="BI128" i="13" a="1"/>
  <c r="BI128" i="13" s="1"/>
  <c r="BH128" i="13" a="1"/>
  <c r="BH128" i="13" s="1"/>
  <c r="BG128" i="13" a="1"/>
  <c r="BG128" i="13" s="1"/>
  <c r="BF128" i="13" a="1"/>
  <c r="BF128" i="13" s="1"/>
  <c r="AZ128" i="13"/>
  <c r="BA128" i="13" s="1"/>
  <c r="BB128" i="13" s="1"/>
  <c r="BC128" i="13" s="1"/>
  <c r="BD128" i="13" s="1"/>
  <c r="BE128" i="13" s="1"/>
  <c r="AY128" i="13"/>
  <c r="AX128" i="13"/>
  <c r="AW128" i="13"/>
  <c r="AV128" i="13"/>
  <c r="AU128" i="13"/>
  <c r="AT128" i="13"/>
  <c r="AS128" i="13"/>
  <c r="AP128" i="13"/>
  <c r="AL128" i="13"/>
  <c r="AD128" i="13"/>
  <c r="DL127" i="13"/>
  <c r="DK127" i="13"/>
  <c r="DJ127" i="13"/>
  <c r="DI127" i="13"/>
  <c r="DH127" i="13"/>
  <c r="DG127" i="13"/>
  <c r="DF127" i="13"/>
  <c r="DE127" i="13"/>
  <c r="DD127" i="13"/>
  <c r="DC127" i="13"/>
  <c r="DB127" i="13"/>
  <c r="DA127" i="13"/>
  <c r="CZ127" i="13"/>
  <c r="CY127" i="13"/>
  <c r="CX127" i="13"/>
  <c r="CW127" i="13"/>
  <c r="CV127" i="13"/>
  <c r="CU127" i="13"/>
  <c r="CT127" i="13"/>
  <c r="CS127" i="13" a="1"/>
  <c r="CS127" i="13" s="1"/>
  <c r="CR127" i="13" a="1"/>
  <c r="CR127" i="13" s="1"/>
  <c r="CQ127" i="13"/>
  <c r="CP127" i="13" a="1"/>
  <c r="CP127" i="13" s="1"/>
  <c r="CO127" i="13"/>
  <c r="CN127" i="13" a="1"/>
  <c r="CN127" i="13" s="1"/>
  <c r="CM127" i="13"/>
  <c r="CL127" i="13" a="1"/>
  <c r="CL127" i="13" s="1"/>
  <c r="CK127" i="13"/>
  <c r="CJ127" i="13" a="1"/>
  <c r="CJ127" i="13" s="1"/>
  <c r="CI127" i="13"/>
  <c r="CH127" i="13" a="1"/>
  <c r="CH127" i="13" s="1"/>
  <c r="CG127" i="13"/>
  <c r="CF127" i="13" a="1"/>
  <c r="CF127" i="13" s="1"/>
  <c r="CE127" i="13" a="1"/>
  <c r="CE127" i="13" s="1"/>
  <c r="CD127" i="13"/>
  <c r="CC127" i="13"/>
  <c r="CB127" i="13" a="1"/>
  <c r="CB127" i="13" s="1"/>
  <c r="CA127" i="13" a="1"/>
  <c r="CA127" i="13" s="1"/>
  <c r="BZ127" i="13" a="1"/>
  <c r="BZ127" i="13" s="1"/>
  <c r="BY127" i="13" a="1"/>
  <c r="BY127" i="13" s="1"/>
  <c r="BX127" i="13"/>
  <c r="BW127" i="13" a="1"/>
  <c r="BW127" i="13" s="1"/>
  <c r="BV127" i="13" a="1"/>
  <c r="BV127" i="13" s="1"/>
  <c r="BU127" i="13"/>
  <c r="BT127" i="13" a="1"/>
  <c r="BT127" i="13" s="1"/>
  <c r="BS127" i="13"/>
  <c r="BR127" i="13" a="1"/>
  <c r="BR127" i="13" s="1"/>
  <c r="BQ127" i="13" a="1"/>
  <c r="BQ127" i="13" s="1"/>
  <c r="BP127" i="13" a="1"/>
  <c r="BP127" i="13" s="1"/>
  <c r="BO127" i="13"/>
  <c r="BN127" i="13" a="1"/>
  <c r="BN127" i="13" s="1"/>
  <c r="BM127" i="13"/>
  <c r="BL127" i="13" a="1"/>
  <c r="BL127" i="13" s="1"/>
  <c r="BK127" i="13"/>
  <c r="BJ127" i="13"/>
  <c r="BI127" i="13" a="1"/>
  <c r="BI127" i="13" s="1"/>
  <c r="BH127" i="13" a="1"/>
  <c r="BH127" i="13" s="1"/>
  <c r="BG127" i="13" a="1"/>
  <c r="BG127" i="13" s="1"/>
  <c r="BF127" i="13" a="1"/>
  <c r="BF127" i="13" s="1"/>
  <c r="AZ127" i="13"/>
  <c r="BA127" i="13" s="1"/>
  <c r="BB127" i="13" s="1"/>
  <c r="BC127" i="13" s="1"/>
  <c r="BD127" i="13" s="1"/>
  <c r="BE127" i="13" s="1"/>
  <c r="AY127" i="13"/>
  <c r="AX127" i="13"/>
  <c r="AW127" i="13"/>
  <c r="AV127" i="13"/>
  <c r="AU127" i="13"/>
  <c r="AT127" i="13"/>
  <c r="AS127" i="13"/>
  <c r="AP127" i="13"/>
  <c r="AL127" i="13"/>
  <c r="DL126" i="13"/>
  <c r="DK126" i="13"/>
  <c r="DJ126" i="13"/>
  <c r="DI126" i="13"/>
  <c r="DH126" i="13"/>
  <c r="DG126" i="13"/>
  <c r="DF126" i="13"/>
  <c r="DE126" i="13"/>
  <c r="DD126" i="13"/>
  <c r="DC126" i="13"/>
  <c r="DB126" i="13"/>
  <c r="DA126" i="13"/>
  <c r="CZ126" i="13"/>
  <c r="CY126" i="13"/>
  <c r="CX126" i="13"/>
  <c r="CW126" i="13"/>
  <c r="CV126" i="13"/>
  <c r="CU126" i="13"/>
  <c r="CT126" i="13"/>
  <c r="CS126" i="13" a="1"/>
  <c r="CS126" i="13" s="1"/>
  <c r="CR126" i="13" a="1"/>
  <c r="CR126" i="13" s="1"/>
  <c r="CQ126" i="13"/>
  <c r="CP126" i="13" a="1"/>
  <c r="CP126" i="13" s="1"/>
  <c r="CO126" i="13"/>
  <c r="CN126" i="13" a="1"/>
  <c r="CN126" i="13" s="1"/>
  <c r="CM126" i="13"/>
  <c r="CL126" i="13" a="1"/>
  <c r="CL126" i="13" s="1"/>
  <c r="CK126" i="13"/>
  <c r="CJ126" i="13" a="1"/>
  <c r="CJ126" i="13" s="1"/>
  <c r="CI126" i="13"/>
  <c r="CH126" i="13" a="1"/>
  <c r="CH126" i="13" s="1"/>
  <c r="CG126" i="13"/>
  <c r="CF126" i="13" a="1"/>
  <c r="CF126" i="13" s="1"/>
  <c r="CE126" i="13" a="1"/>
  <c r="CE126" i="13" s="1"/>
  <c r="CD126" i="13"/>
  <c r="CC126" i="13"/>
  <c r="CB126" i="13" a="1"/>
  <c r="CB126" i="13" s="1"/>
  <c r="CA126" i="13" a="1"/>
  <c r="CA126" i="13" s="1"/>
  <c r="BZ126" i="13" a="1"/>
  <c r="BZ126" i="13" s="1"/>
  <c r="BY126" i="13" a="1"/>
  <c r="BY126" i="13" s="1"/>
  <c r="BX126" i="13"/>
  <c r="BW126" i="13" a="1"/>
  <c r="BW126" i="13" s="1"/>
  <c r="BV126" i="13" a="1"/>
  <c r="BV126" i="13" s="1"/>
  <c r="BU126" i="13"/>
  <c r="BT126" i="13" a="1"/>
  <c r="BT126" i="13" s="1"/>
  <c r="BS126" i="13"/>
  <c r="BR126" i="13" a="1"/>
  <c r="BR126" i="13" s="1"/>
  <c r="BQ126" i="13" a="1"/>
  <c r="BQ126" i="13" s="1"/>
  <c r="BP126" i="13" a="1"/>
  <c r="BP126" i="13" s="1"/>
  <c r="BO126" i="13"/>
  <c r="BN126" i="13" a="1"/>
  <c r="BN126" i="13" s="1"/>
  <c r="BM126" i="13"/>
  <c r="BL126" i="13" a="1"/>
  <c r="BL126" i="13" s="1"/>
  <c r="BK126" i="13"/>
  <c r="BJ126" i="13"/>
  <c r="BI126" i="13" a="1"/>
  <c r="BI126" i="13" s="1"/>
  <c r="BH126" i="13" a="1"/>
  <c r="BH126" i="13" s="1"/>
  <c r="BG126" i="13" a="1"/>
  <c r="BG126" i="13" s="1"/>
  <c r="BF126" i="13" a="1"/>
  <c r="BF126" i="13" s="1"/>
  <c r="AZ126" i="13"/>
  <c r="BA126" i="13" s="1"/>
  <c r="BB126" i="13" s="1"/>
  <c r="BC126" i="13" s="1"/>
  <c r="BD126" i="13" s="1"/>
  <c r="BE126" i="13" s="1"/>
  <c r="AY126" i="13"/>
  <c r="AX126" i="13"/>
  <c r="AW126" i="13"/>
  <c r="AV126" i="13"/>
  <c r="AU126" i="13"/>
  <c r="AT126" i="13"/>
  <c r="AS126" i="13"/>
  <c r="AP126" i="13"/>
  <c r="AL126" i="13"/>
  <c r="DL125" i="13"/>
  <c r="DK125" i="13"/>
  <c r="DJ125" i="13"/>
  <c r="DI125" i="13"/>
  <c r="DH125" i="13"/>
  <c r="DG125" i="13"/>
  <c r="DF125" i="13"/>
  <c r="DE125" i="13"/>
  <c r="DD125" i="13"/>
  <c r="DC125" i="13"/>
  <c r="DB125" i="13"/>
  <c r="DA125" i="13"/>
  <c r="CZ125" i="13"/>
  <c r="CY125" i="13"/>
  <c r="CX125" i="13"/>
  <c r="CW125" i="13"/>
  <c r="CV125" i="13"/>
  <c r="CU125" i="13"/>
  <c r="CT125" i="13"/>
  <c r="CS125" i="13" a="1"/>
  <c r="CS125" i="13" s="1"/>
  <c r="CR125" i="13" a="1"/>
  <c r="CR125" i="13" s="1"/>
  <c r="CQ125" i="13"/>
  <c r="CP125" i="13" a="1"/>
  <c r="CP125" i="13" s="1"/>
  <c r="CO125" i="13"/>
  <c r="CN125" i="13" a="1"/>
  <c r="CN125" i="13" s="1"/>
  <c r="CM125" i="13"/>
  <c r="CL125" i="13" a="1"/>
  <c r="CL125" i="13" s="1"/>
  <c r="CK125" i="13"/>
  <c r="CJ125" i="13" a="1"/>
  <c r="CJ125" i="13" s="1"/>
  <c r="CI125" i="13"/>
  <c r="CH125" i="13" a="1"/>
  <c r="CH125" i="13" s="1"/>
  <c r="CG125" i="13"/>
  <c r="CF125" i="13" a="1"/>
  <c r="CF125" i="13" s="1"/>
  <c r="CE125" i="13" a="1"/>
  <c r="CE125" i="13" s="1"/>
  <c r="CD125" i="13"/>
  <c r="CC125" i="13"/>
  <c r="CB125" i="13" a="1"/>
  <c r="CB125" i="13" s="1"/>
  <c r="CA125" i="13" a="1"/>
  <c r="CA125" i="13" s="1"/>
  <c r="BZ125" i="13" a="1"/>
  <c r="BZ125" i="13" s="1"/>
  <c r="BY125" i="13" a="1"/>
  <c r="BY125" i="13" s="1"/>
  <c r="BX125" i="13"/>
  <c r="BW125" i="13" a="1"/>
  <c r="BW125" i="13" s="1"/>
  <c r="BV125" i="13" a="1"/>
  <c r="BV125" i="13" s="1"/>
  <c r="BU125" i="13"/>
  <c r="BT125" i="13" a="1"/>
  <c r="BT125" i="13" s="1"/>
  <c r="BS125" i="13"/>
  <c r="BR125" i="13" a="1"/>
  <c r="BR125" i="13" s="1"/>
  <c r="BQ125" i="13" a="1"/>
  <c r="BQ125" i="13" s="1"/>
  <c r="BP125" i="13" a="1"/>
  <c r="BP125" i="13" s="1"/>
  <c r="BO125" i="13"/>
  <c r="BN125" i="13" a="1"/>
  <c r="BN125" i="13" s="1"/>
  <c r="BM125" i="13"/>
  <c r="BL125" i="13" a="1"/>
  <c r="BL125" i="13" s="1"/>
  <c r="BK125" i="13"/>
  <c r="BJ125" i="13"/>
  <c r="BI125" i="13" a="1"/>
  <c r="BI125" i="13" s="1"/>
  <c r="BH125" i="13" a="1"/>
  <c r="BH125" i="13" s="1"/>
  <c r="BG125" i="13" a="1"/>
  <c r="BG125" i="13" s="1"/>
  <c r="BF125" i="13" a="1"/>
  <c r="BF125" i="13" s="1"/>
  <c r="AZ125" i="13"/>
  <c r="BA125" i="13" s="1"/>
  <c r="BB125" i="13" s="1"/>
  <c r="BC125" i="13" s="1"/>
  <c r="BD125" i="13" s="1"/>
  <c r="BE125" i="13" s="1"/>
  <c r="AY125" i="13"/>
  <c r="AX125" i="13"/>
  <c r="AW125" i="13"/>
  <c r="AV125" i="13"/>
  <c r="AU125" i="13"/>
  <c r="AT125" i="13"/>
  <c r="AS125" i="13"/>
  <c r="AP125" i="13"/>
  <c r="AL125" i="13"/>
  <c r="DL124" i="13"/>
  <c r="DK124" i="13"/>
  <c r="DJ124" i="13"/>
  <c r="DI124" i="13"/>
  <c r="DH124" i="13"/>
  <c r="DG124" i="13"/>
  <c r="DF124" i="13"/>
  <c r="DE124" i="13"/>
  <c r="DD124" i="13"/>
  <c r="DC124" i="13"/>
  <c r="DB124" i="13"/>
  <c r="DA124" i="13"/>
  <c r="CZ124" i="13"/>
  <c r="CY124" i="13"/>
  <c r="CX124" i="13"/>
  <c r="CW124" i="13"/>
  <c r="CV124" i="13"/>
  <c r="CU124" i="13"/>
  <c r="CT124" i="13"/>
  <c r="CS124" i="13" a="1"/>
  <c r="CS124" i="13" s="1"/>
  <c r="CR124" i="13" a="1"/>
  <c r="CR124" i="13" s="1"/>
  <c r="CQ124" i="13"/>
  <c r="CP124" i="13" a="1"/>
  <c r="CP124" i="13" s="1"/>
  <c r="CO124" i="13"/>
  <c r="CN124" i="13" a="1"/>
  <c r="CN124" i="13" s="1"/>
  <c r="CM124" i="13"/>
  <c r="CL124" i="13" a="1"/>
  <c r="CL124" i="13" s="1"/>
  <c r="CK124" i="13"/>
  <c r="CJ124" i="13" a="1"/>
  <c r="CJ124" i="13" s="1"/>
  <c r="CI124" i="13"/>
  <c r="CH124" i="13" a="1"/>
  <c r="CH124" i="13" s="1"/>
  <c r="CG124" i="13"/>
  <c r="CF124" i="13" a="1"/>
  <c r="CF124" i="13" s="1"/>
  <c r="CE124" i="13" a="1"/>
  <c r="CE124" i="13" s="1"/>
  <c r="CD124" i="13"/>
  <c r="CC124" i="13"/>
  <c r="CB124" i="13" a="1"/>
  <c r="CB124" i="13" s="1"/>
  <c r="CA124" i="13" a="1"/>
  <c r="CA124" i="13" s="1"/>
  <c r="BZ124" i="13" a="1"/>
  <c r="BZ124" i="13" s="1"/>
  <c r="BY124" i="13" a="1"/>
  <c r="BY124" i="13" s="1"/>
  <c r="BX124" i="13"/>
  <c r="BW124" i="13" a="1"/>
  <c r="BW124" i="13" s="1"/>
  <c r="BV124" i="13" a="1"/>
  <c r="BV124" i="13" s="1"/>
  <c r="BU124" i="13"/>
  <c r="BT124" i="13" a="1"/>
  <c r="BT124" i="13" s="1"/>
  <c r="BS124" i="13"/>
  <c r="BR124" i="13" a="1"/>
  <c r="BR124" i="13" s="1"/>
  <c r="BQ124" i="13" a="1"/>
  <c r="BQ124" i="13" s="1"/>
  <c r="BP124" i="13" a="1"/>
  <c r="BP124" i="13" s="1"/>
  <c r="BO124" i="13"/>
  <c r="BN124" i="13" a="1"/>
  <c r="BN124" i="13" s="1"/>
  <c r="BM124" i="13"/>
  <c r="BL124" i="13" a="1"/>
  <c r="BL124" i="13" s="1"/>
  <c r="BK124" i="13"/>
  <c r="BJ124" i="13"/>
  <c r="BI124" i="13" a="1"/>
  <c r="BI124" i="13" s="1"/>
  <c r="BH124" i="13" a="1"/>
  <c r="BH124" i="13" s="1"/>
  <c r="BG124" i="13" a="1"/>
  <c r="BG124" i="13" s="1"/>
  <c r="BF124" i="13" a="1"/>
  <c r="BF124" i="13" s="1"/>
  <c r="AZ124" i="13"/>
  <c r="BA124" i="13" s="1"/>
  <c r="BB124" i="13" s="1"/>
  <c r="BC124" i="13" s="1"/>
  <c r="BD124" i="13" s="1"/>
  <c r="BE124" i="13" s="1"/>
  <c r="AY124" i="13"/>
  <c r="AX124" i="13"/>
  <c r="AW124" i="13"/>
  <c r="AV124" i="13"/>
  <c r="AU124" i="13"/>
  <c r="AT124" i="13"/>
  <c r="AS124" i="13"/>
  <c r="AP124" i="13"/>
  <c r="AL124" i="13"/>
  <c r="DL123" i="13"/>
  <c r="DK123" i="13"/>
  <c r="DJ123" i="13"/>
  <c r="DI123" i="13"/>
  <c r="DH123" i="13"/>
  <c r="DG123" i="13"/>
  <c r="DF123" i="13"/>
  <c r="DE123" i="13"/>
  <c r="DD123" i="13"/>
  <c r="DC123" i="13"/>
  <c r="DB123" i="13"/>
  <c r="DA123" i="13"/>
  <c r="CZ123" i="13"/>
  <c r="CY123" i="13"/>
  <c r="CX123" i="13"/>
  <c r="CW123" i="13"/>
  <c r="CV123" i="13"/>
  <c r="CU123" i="13"/>
  <c r="CT123" i="13"/>
  <c r="CS123" i="13" a="1"/>
  <c r="CS123" i="13" s="1"/>
  <c r="CR123" i="13" a="1"/>
  <c r="CR123" i="13" s="1"/>
  <c r="CQ123" i="13"/>
  <c r="CP123" i="13" a="1"/>
  <c r="CP123" i="13" s="1"/>
  <c r="CO123" i="13"/>
  <c r="CN123" i="13" a="1"/>
  <c r="CN123" i="13" s="1"/>
  <c r="CM123" i="13"/>
  <c r="CL123" i="13" a="1"/>
  <c r="CL123" i="13" s="1"/>
  <c r="CK123" i="13"/>
  <c r="CJ123" i="13" a="1"/>
  <c r="CJ123" i="13" s="1"/>
  <c r="CI123" i="13"/>
  <c r="CH123" i="13" a="1"/>
  <c r="CH123" i="13" s="1"/>
  <c r="CG123" i="13"/>
  <c r="CF123" i="13" a="1"/>
  <c r="CF123" i="13" s="1"/>
  <c r="CE123" i="13" a="1"/>
  <c r="CE123" i="13" s="1"/>
  <c r="CD123" i="13"/>
  <c r="CC123" i="13"/>
  <c r="CB123" i="13" a="1"/>
  <c r="CB123" i="13" s="1"/>
  <c r="CA123" i="13" a="1"/>
  <c r="CA123" i="13" s="1"/>
  <c r="BZ123" i="13" a="1"/>
  <c r="BZ123" i="13" s="1"/>
  <c r="BY123" i="13" a="1"/>
  <c r="BY123" i="13" s="1"/>
  <c r="BX123" i="13"/>
  <c r="BW123" i="13" a="1"/>
  <c r="BW123" i="13" s="1"/>
  <c r="BV123" i="13" a="1"/>
  <c r="BV123" i="13" s="1"/>
  <c r="BU123" i="13"/>
  <c r="BT123" i="13" a="1"/>
  <c r="BT123" i="13" s="1"/>
  <c r="BS123" i="13"/>
  <c r="BR123" i="13" a="1"/>
  <c r="BR123" i="13" s="1"/>
  <c r="BQ123" i="13" a="1"/>
  <c r="BQ123" i="13" s="1"/>
  <c r="BP123" i="13" a="1"/>
  <c r="BP123" i="13" s="1"/>
  <c r="BO123" i="13"/>
  <c r="BN123" i="13" a="1"/>
  <c r="BN123" i="13" s="1"/>
  <c r="BM123" i="13"/>
  <c r="BL123" i="13" a="1"/>
  <c r="BL123" i="13" s="1"/>
  <c r="BK123" i="13"/>
  <c r="BJ123" i="13"/>
  <c r="BI123" i="13" a="1"/>
  <c r="BI123" i="13" s="1"/>
  <c r="BH123" i="13" a="1"/>
  <c r="BH123" i="13" s="1"/>
  <c r="BG123" i="13" a="1"/>
  <c r="BG123" i="13" s="1"/>
  <c r="BF123" i="13" a="1"/>
  <c r="BF123" i="13" s="1"/>
  <c r="AZ123" i="13"/>
  <c r="BA123" i="13" s="1"/>
  <c r="BB123" i="13" s="1"/>
  <c r="BC123" i="13" s="1"/>
  <c r="BD123" i="13" s="1"/>
  <c r="BE123" i="13" s="1"/>
  <c r="AY123" i="13"/>
  <c r="AX123" i="13"/>
  <c r="AW123" i="13"/>
  <c r="AV123" i="13"/>
  <c r="AU123" i="13"/>
  <c r="AT123" i="13"/>
  <c r="AS123" i="13"/>
  <c r="AP123" i="13"/>
  <c r="AL123" i="13"/>
  <c r="DL122" i="13"/>
  <c r="DK122" i="13"/>
  <c r="DJ122" i="13"/>
  <c r="DI122" i="13"/>
  <c r="DH122" i="13"/>
  <c r="DG122" i="13"/>
  <c r="DF122" i="13"/>
  <c r="DE122" i="13"/>
  <c r="DD122" i="13"/>
  <c r="DC122" i="13"/>
  <c r="DB122" i="13"/>
  <c r="DA122" i="13"/>
  <c r="CZ122" i="13"/>
  <c r="CY122" i="13"/>
  <c r="CX122" i="13"/>
  <c r="CW122" i="13"/>
  <c r="CV122" i="13"/>
  <c r="CU122" i="13"/>
  <c r="CT122" i="13"/>
  <c r="CS122" i="13" a="1"/>
  <c r="CS122" i="13" s="1"/>
  <c r="CR122" i="13" a="1"/>
  <c r="CR122" i="13" s="1"/>
  <c r="CQ122" i="13"/>
  <c r="CP122" i="13" a="1"/>
  <c r="CP122" i="13" s="1"/>
  <c r="CO122" i="13"/>
  <c r="CN122" i="13" a="1"/>
  <c r="CN122" i="13" s="1"/>
  <c r="CM122" i="13"/>
  <c r="CL122" i="13" a="1"/>
  <c r="CL122" i="13" s="1"/>
  <c r="CK122" i="13"/>
  <c r="CJ122" i="13" a="1"/>
  <c r="CJ122" i="13" s="1"/>
  <c r="CI122" i="13"/>
  <c r="CH122" i="13" a="1"/>
  <c r="CH122" i="13" s="1"/>
  <c r="CG122" i="13"/>
  <c r="CF122" i="13" a="1"/>
  <c r="CF122" i="13" s="1"/>
  <c r="CE122" i="13" a="1"/>
  <c r="CE122" i="13" s="1"/>
  <c r="CD122" i="13"/>
  <c r="CC122" i="13"/>
  <c r="CB122" i="13" a="1"/>
  <c r="CB122" i="13" s="1"/>
  <c r="CA122" i="13" a="1"/>
  <c r="CA122" i="13" s="1"/>
  <c r="BZ122" i="13" a="1"/>
  <c r="BZ122" i="13" s="1"/>
  <c r="BY122" i="13" a="1"/>
  <c r="BY122" i="13" s="1"/>
  <c r="BX122" i="13"/>
  <c r="BW122" i="13" a="1"/>
  <c r="BW122" i="13" s="1"/>
  <c r="BV122" i="13" a="1"/>
  <c r="BV122" i="13" s="1"/>
  <c r="BU122" i="13"/>
  <c r="BT122" i="13" a="1"/>
  <c r="BT122" i="13" s="1"/>
  <c r="BS122" i="13"/>
  <c r="BR122" i="13" a="1"/>
  <c r="BR122" i="13" s="1"/>
  <c r="BQ122" i="13" a="1"/>
  <c r="BQ122" i="13" s="1"/>
  <c r="BP122" i="13" a="1"/>
  <c r="BP122" i="13" s="1"/>
  <c r="BO122" i="13"/>
  <c r="BN122" i="13" a="1"/>
  <c r="BN122" i="13" s="1"/>
  <c r="BM122" i="13"/>
  <c r="BL122" i="13" a="1"/>
  <c r="BL122" i="13" s="1"/>
  <c r="BK122" i="13"/>
  <c r="BJ122" i="13"/>
  <c r="BI122" i="13" a="1"/>
  <c r="BI122" i="13" s="1"/>
  <c r="BH122" i="13" a="1"/>
  <c r="BH122" i="13" s="1"/>
  <c r="BG122" i="13" a="1"/>
  <c r="BG122" i="13" s="1"/>
  <c r="BF122" i="13" a="1"/>
  <c r="BF122" i="13" s="1"/>
  <c r="AZ122" i="13"/>
  <c r="BA122" i="13" s="1"/>
  <c r="BB122" i="13" s="1"/>
  <c r="BC122" i="13" s="1"/>
  <c r="BD122" i="13" s="1"/>
  <c r="BE122" i="13" s="1"/>
  <c r="AY122" i="13"/>
  <c r="AX122" i="13"/>
  <c r="AW122" i="13"/>
  <c r="AV122" i="13"/>
  <c r="AU122" i="13"/>
  <c r="AT122" i="13"/>
  <c r="AS122" i="13"/>
  <c r="AP122" i="13"/>
  <c r="AL122" i="13"/>
  <c r="DL121" i="13"/>
  <c r="DK121" i="13"/>
  <c r="DJ121" i="13"/>
  <c r="DI121" i="13"/>
  <c r="DH121" i="13"/>
  <c r="DG121" i="13"/>
  <c r="DF121" i="13"/>
  <c r="DE121" i="13"/>
  <c r="DD121" i="13"/>
  <c r="DC121" i="13"/>
  <c r="DB121" i="13"/>
  <c r="DA121" i="13"/>
  <c r="CZ121" i="13"/>
  <c r="CY121" i="13"/>
  <c r="CX121" i="13"/>
  <c r="CW121" i="13"/>
  <c r="CV121" i="13"/>
  <c r="CU121" i="13"/>
  <c r="CT121" i="13"/>
  <c r="CS121" i="13" a="1"/>
  <c r="CS121" i="13" s="1"/>
  <c r="CR121" i="13" a="1"/>
  <c r="CR121" i="13" s="1"/>
  <c r="CQ121" i="13"/>
  <c r="CP121" i="13" a="1"/>
  <c r="CP121" i="13" s="1"/>
  <c r="CO121" i="13"/>
  <c r="CN121" i="13" a="1"/>
  <c r="CN121" i="13" s="1"/>
  <c r="CM121" i="13"/>
  <c r="CL121" i="13" a="1"/>
  <c r="CL121" i="13" s="1"/>
  <c r="CK121" i="13"/>
  <c r="CJ121" i="13" a="1"/>
  <c r="CJ121" i="13" s="1"/>
  <c r="CI121" i="13"/>
  <c r="CH121" i="13" a="1"/>
  <c r="CH121" i="13" s="1"/>
  <c r="CG121" i="13"/>
  <c r="CF121" i="13" a="1"/>
  <c r="CF121" i="13" s="1"/>
  <c r="CE121" i="13" a="1"/>
  <c r="CE121" i="13" s="1"/>
  <c r="CD121" i="13"/>
  <c r="CC121" i="13"/>
  <c r="CB121" i="13" a="1"/>
  <c r="CB121" i="13" s="1"/>
  <c r="CA121" i="13" a="1"/>
  <c r="CA121" i="13" s="1"/>
  <c r="BZ121" i="13" a="1"/>
  <c r="BZ121" i="13" s="1"/>
  <c r="BY121" i="13" a="1"/>
  <c r="BY121" i="13" s="1"/>
  <c r="BX121" i="13"/>
  <c r="BW121" i="13" a="1"/>
  <c r="BW121" i="13" s="1"/>
  <c r="BV121" i="13" a="1"/>
  <c r="BV121" i="13" s="1"/>
  <c r="BU121" i="13"/>
  <c r="BT121" i="13" a="1"/>
  <c r="BT121" i="13" s="1"/>
  <c r="BS121" i="13"/>
  <c r="BR121" i="13" a="1"/>
  <c r="BR121" i="13" s="1"/>
  <c r="BQ121" i="13" a="1"/>
  <c r="BQ121" i="13" s="1"/>
  <c r="BP121" i="13" a="1"/>
  <c r="BP121" i="13" s="1"/>
  <c r="BO121" i="13"/>
  <c r="BN121" i="13" a="1"/>
  <c r="BN121" i="13" s="1"/>
  <c r="BM121" i="13"/>
  <c r="BL121" i="13" a="1"/>
  <c r="BL121" i="13" s="1"/>
  <c r="BK121" i="13"/>
  <c r="BJ121" i="13"/>
  <c r="BI121" i="13" a="1"/>
  <c r="BI121" i="13" s="1"/>
  <c r="BH121" i="13" a="1"/>
  <c r="BH121" i="13" s="1"/>
  <c r="BG121" i="13" a="1"/>
  <c r="BG121" i="13" s="1"/>
  <c r="BF121" i="13" a="1"/>
  <c r="BF121" i="13" s="1"/>
  <c r="AZ121" i="13"/>
  <c r="BA121" i="13" s="1"/>
  <c r="BB121" i="13" s="1"/>
  <c r="BC121" i="13" s="1"/>
  <c r="BD121" i="13" s="1"/>
  <c r="BE121" i="13" s="1"/>
  <c r="AY121" i="13"/>
  <c r="AX121" i="13"/>
  <c r="AW121" i="13"/>
  <c r="AV121" i="13"/>
  <c r="AU121" i="13"/>
  <c r="AT121" i="13"/>
  <c r="AS121" i="13"/>
  <c r="AP121" i="13"/>
  <c r="AL121" i="13"/>
  <c r="DL120" i="13"/>
  <c r="DK120" i="13"/>
  <c r="DJ120" i="13"/>
  <c r="DI120" i="13"/>
  <c r="DH120" i="13"/>
  <c r="DG120" i="13"/>
  <c r="DF120" i="13"/>
  <c r="DE120" i="13"/>
  <c r="DD120" i="13"/>
  <c r="DC120" i="13"/>
  <c r="DB120" i="13"/>
  <c r="DA120" i="13"/>
  <c r="CZ120" i="13"/>
  <c r="CY120" i="13"/>
  <c r="CX120" i="13"/>
  <c r="CW120" i="13"/>
  <c r="CV120" i="13"/>
  <c r="CU120" i="13"/>
  <c r="CT120" i="13"/>
  <c r="CS120" i="13" a="1"/>
  <c r="CS120" i="13" s="1"/>
  <c r="CR120" i="13" a="1"/>
  <c r="CR120" i="13" s="1"/>
  <c r="CQ120" i="13"/>
  <c r="CP120" i="13" a="1"/>
  <c r="CP120" i="13" s="1"/>
  <c r="CO120" i="13"/>
  <c r="CN120" i="13" a="1"/>
  <c r="CN120" i="13" s="1"/>
  <c r="CM120" i="13"/>
  <c r="CL120" i="13" a="1"/>
  <c r="CL120" i="13" s="1"/>
  <c r="CK120" i="13"/>
  <c r="CJ120" i="13" a="1"/>
  <c r="CJ120" i="13" s="1"/>
  <c r="CI120" i="13"/>
  <c r="CH120" i="13" a="1"/>
  <c r="CH120" i="13" s="1"/>
  <c r="CG120" i="13"/>
  <c r="CF120" i="13" a="1"/>
  <c r="CF120" i="13" s="1"/>
  <c r="CE120" i="13" a="1"/>
  <c r="CE120" i="13" s="1"/>
  <c r="CD120" i="13"/>
  <c r="CC120" i="13"/>
  <c r="CB120" i="13" a="1"/>
  <c r="CB120" i="13" s="1"/>
  <c r="CA120" i="13" a="1"/>
  <c r="CA120" i="13" s="1"/>
  <c r="BZ120" i="13" a="1"/>
  <c r="BZ120" i="13" s="1"/>
  <c r="BY120" i="13" a="1"/>
  <c r="BY120" i="13" s="1"/>
  <c r="BX120" i="13"/>
  <c r="BW120" i="13" a="1"/>
  <c r="BW120" i="13" s="1"/>
  <c r="BV120" i="13" a="1"/>
  <c r="BV120" i="13" s="1"/>
  <c r="BU120" i="13"/>
  <c r="BT120" i="13" a="1"/>
  <c r="BT120" i="13" s="1"/>
  <c r="BS120" i="13"/>
  <c r="BR120" i="13" a="1"/>
  <c r="BR120" i="13" s="1"/>
  <c r="BQ120" i="13" a="1"/>
  <c r="BQ120" i="13" s="1"/>
  <c r="BP120" i="13" a="1"/>
  <c r="BP120" i="13" s="1"/>
  <c r="BO120" i="13"/>
  <c r="BN120" i="13" a="1"/>
  <c r="BN120" i="13" s="1"/>
  <c r="BM120" i="13"/>
  <c r="BL120" i="13" a="1"/>
  <c r="BL120" i="13" s="1"/>
  <c r="BK120" i="13"/>
  <c r="BJ120" i="13"/>
  <c r="BI120" i="13" a="1"/>
  <c r="BI120" i="13" s="1"/>
  <c r="BH120" i="13" a="1"/>
  <c r="BH120" i="13" s="1"/>
  <c r="BG120" i="13" a="1"/>
  <c r="BG120" i="13" s="1"/>
  <c r="BF120" i="13" a="1"/>
  <c r="BF120" i="13" s="1"/>
  <c r="AZ120" i="13"/>
  <c r="BA120" i="13" s="1"/>
  <c r="BB120" i="13" s="1"/>
  <c r="BC120" i="13" s="1"/>
  <c r="BD120" i="13" s="1"/>
  <c r="BE120" i="13" s="1"/>
  <c r="AY120" i="13"/>
  <c r="AX120" i="13"/>
  <c r="AW120" i="13"/>
  <c r="AV120" i="13"/>
  <c r="AU120" i="13"/>
  <c r="AT120" i="13"/>
  <c r="AS120" i="13"/>
  <c r="AP120" i="13"/>
  <c r="AL120" i="13"/>
  <c r="DL119" i="13"/>
  <c r="DK119" i="13"/>
  <c r="DJ119" i="13"/>
  <c r="DI119" i="13"/>
  <c r="DH119" i="13"/>
  <c r="DG119" i="13"/>
  <c r="DF119" i="13"/>
  <c r="DE119" i="13"/>
  <c r="DD119" i="13"/>
  <c r="DC119" i="13"/>
  <c r="DB119" i="13"/>
  <c r="DA119" i="13"/>
  <c r="CZ119" i="13"/>
  <c r="CY119" i="13"/>
  <c r="CX119" i="13"/>
  <c r="CW119" i="13"/>
  <c r="CV119" i="13"/>
  <c r="CU119" i="13"/>
  <c r="CT119" i="13"/>
  <c r="CS119" i="13" a="1"/>
  <c r="CS119" i="13" s="1"/>
  <c r="CR119" i="13" a="1"/>
  <c r="CR119" i="13" s="1"/>
  <c r="CQ119" i="13"/>
  <c r="CP119" i="13" a="1"/>
  <c r="CP119" i="13" s="1"/>
  <c r="CO119" i="13"/>
  <c r="CN119" i="13" a="1"/>
  <c r="CN119" i="13" s="1"/>
  <c r="CM119" i="13"/>
  <c r="CL119" i="13" a="1"/>
  <c r="CL119" i="13" s="1"/>
  <c r="CK119" i="13"/>
  <c r="CJ119" i="13" a="1"/>
  <c r="CJ119" i="13" s="1"/>
  <c r="CI119" i="13"/>
  <c r="CH119" i="13" a="1"/>
  <c r="CH119" i="13" s="1"/>
  <c r="CG119" i="13"/>
  <c r="CF119" i="13" a="1"/>
  <c r="CF119" i="13" s="1"/>
  <c r="CE119" i="13" a="1"/>
  <c r="CE119" i="13" s="1"/>
  <c r="CD119" i="13"/>
  <c r="CC119" i="13"/>
  <c r="CB119" i="13" a="1"/>
  <c r="CB119" i="13" s="1"/>
  <c r="CA119" i="13" a="1"/>
  <c r="CA119" i="13" s="1"/>
  <c r="BZ119" i="13" a="1"/>
  <c r="BZ119" i="13" s="1"/>
  <c r="BY119" i="13" a="1"/>
  <c r="BY119" i="13" s="1"/>
  <c r="BX119" i="13"/>
  <c r="BW119" i="13" a="1"/>
  <c r="BW119" i="13" s="1"/>
  <c r="BV119" i="13" a="1"/>
  <c r="BV119" i="13" s="1"/>
  <c r="BU119" i="13"/>
  <c r="BT119" i="13" a="1"/>
  <c r="BT119" i="13" s="1"/>
  <c r="BS119" i="13"/>
  <c r="BR119" i="13" a="1"/>
  <c r="BR119" i="13" s="1"/>
  <c r="BQ119" i="13" a="1"/>
  <c r="BQ119" i="13" s="1"/>
  <c r="BP119" i="13" a="1"/>
  <c r="BP119" i="13" s="1"/>
  <c r="BO119" i="13"/>
  <c r="BN119" i="13" a="1"/>
  <c r="BN119" i="13" s="1"/>
  <c r="BM119" i="13"/>
  <c r="BL119" i="13" a="1"/>
  <c r="BL119" i="13" s="1"/>
  <c r="BK119" i="13"/>
  <c r="BJ119" i="13"/>
  <c r="BI119" i="13" a="1"/>
  <c r="BI119" i="13" s="1"/>
  <c r="BH119" i="13" a="1"/>
  <c r="BH119" i="13" s="1"/>
  <c r="BG119" i="13" a="1"/>
  <c r="BG119" i="13" s="1"/>
  <c r="BF119" i="13" a="1"/>
  <c r="BF119" i="13" s="1"/>
  <c r="AZ119" i="13"/>
  <c r="BA119" i="13" s="1"/>
  <c r="BB119" i="13" s="1"/>
  <c r="BC119" i="13" s="1"/>
  <c r="BD119" i="13" s="1"/>
  <c r="BE119" i="13" s="1"/>
  <c r="AY119" i="13"/>
  <c r="AX119" i="13"/>
  <c r="AW119" i="13"/>
  <c r="AV119" i="13"/>
  <c r="AU119" i="13"/>
  <c r="AT119" i="13"/>
  <c r="AS119" i="13"/>
  <c r="AP119" i="13"/>
  <c r="AL119" i="13"/>
  <c r="DL118" i="13"/>
  <c r="DK118" i="13"/>
  <c r="DJ118" i="13"/>
  <c r="DI118" i="13"/>
  <c r="DH118" i="13"/>
  <c r="DG118" i="13"/>
  <c r="DF118" i="13"/>
  <c r="DE118" i="13"/>
  <c r="DD118" i="13"/>
  <c r="DC118" i="13"/>
  <c r="DB118" i="13"/>
  <c r="DA118" i="13"/>
  <c r="CZ118" i="13"/>
  <c r="CY118" i="13"/>
  <c r="CX118" i="13"/>
  <c r="CW118" i="13"/>
  <c r="CV118" i="13"/>
  <c r="CU118" i="13"/>
  <c r="CT118" i="13"/>
  <c r="CS118" i="13" a="1"/>
  <c r="CS118" i="13" s="1"/>
  <c r="CR118" i="13" a="1"/>
  <c r="CR118" i="13" s="1"/>
  <c r="CQ118" i="13"/>
  <c r="CP118" i="13" a="1"/>
  <c r="CP118" i="13" s="1"/>
  <c r="CO118" i="13"/>
  <c r="CN118" i="13" a="1"/>
  <c r="CN118" i="13" s="1"/>
  <c r="CM118" i="13"/>
  <c r="CL118" i="13" a="1"/>
  <c r="CL118" i="13" s="1"/>
  <c r="CK118" i="13"/>
  <c r="CJ118" i="13" a="1"/>
  <c r="CJ118" i="13" s="1"/>
  <c r="CI118" i="13"/>
  <c r="CH118" i="13" a="1"/>
  <c r="CH118" i="13" s="1"/>
  <c r="CG118" i="13"/>
  <c r="CF118" i="13" a="1"/>
  <c r="CF118" i="13" s="1"/>
  <c r="CE118" i="13" a="1"/>
  <c r="CE118" i="13" s="1"/>
  <c r="CD118" i="13"/>
  <c r="CC118" i="13"/>
  <c r="CB118" i="13" a="1"/>
  <c r="CB118" i="13" s="1"/>
  <c r="CA118" i="13" a="1"/>
  <c r="CA118" i="13" s="1"/>
  <c r="BZ118" i="13" a="1"/>
  <c r="BZ118" i="13" s="1"/>
  <c r="BY118" i="13" a="1"/>
  <c r="BY118" i="13" s="1"/>
  <c r="BX118" i="13"/>
  <c r="BW118" i="13" a="1"/>
  <c r="BW118" i="13" s="1"/>
  <c r="BV118" i="13" a="1"/>
  <c r="BV118" i="13" s="1"/>
  <c r="BU118" i="13"/>
  <c r="BT118" i="13" a="1"/>
  <c r="BT118" i="13" s="1"/>
  <c r="BS118" i="13"/>
  <c r="BR118" i="13" a="1"/>
  <c r="BR118" i="13" s="1"/>
  <c r="BQ118" i="13" a="1"/>
  <c r="BQ118" i="13" s="1"/>
  <c r="BP118" i="13" a="1"/>
  <c r="BP118" i="13" s="1"/>
  <c r="BO118" i="13"/>
  <c r="BN118" i="13" a="1"/>
  <c r="BN118" i="13" s="1"/>
  <c r="BM118" i="13"/>
  <c r="BL118" i="13" a="1"/>
  <c r="BL118" i="13" s="1"/>
  <c r="BK118" i="13"/>
  <c r="BJ118" i="13"/>
  <c r="BI118" i="13" a="1"/>
  <c r="BI118" i="13" s="1"/>
  <c r="BH118" i="13" a="1"/>
  <c r="BH118" i="13" s="1"/>
  <c r="BG118" i="13" a="1"/>
  <c r="BG118" i="13" s="1"/>
  <c r="BF118" i="13" a="1"/>
  <c r="BF118" i="13" s="1"/>
  <c r="AZ118" i="13"/>
  <c r="BA118" i="13" s="1"/>
  <c r="BB118" i="13" s="1"/>
  <c r="BC118" i="13" s="1"/>
  <c r="BD118" i="13" s="1"/>
  <c r="BE118" i="13" s="1"/>
  <c r="AY118" i="13"/>
  <c r="AX118" i="13"/>
  <c r="AW118" i="13"/>
  <c r="AV118" i="13"/>
  <c r="AU118" i="13"/>
  <c r="AT118" i="13"/>
  <c r="AS118" i="13"/>
  <c r="AP118" i="13"/>
  <c r="AL118" i="13"/>
  <c r="DL117" i="13"/>
  <c r="DK117" i="13"/>
  <c r="DJ117" i="13"/>
  <c r="DI117" i="13"/>
  <c r="DH117" i="13"/>
  <c r="DG117" i="13"/>
  <c r="DF117" i="13"/>
  <c r="DE117" i="13"/>
  <c r="DD117" i="13"/>
  <c r="DC117" i="13"/>
  <c r="DB117" i="13"/>
  <c r="DA117" i="13"/>
  <c r="CZ117" i="13"/>
  <c r="CY117" i="13"/>
  <c r="CX117" i="13"/>
  <c r="CW117" i="13"/>
  <c r="CV117" i="13"/>
  <c r="CU117" i="13"/>
  <c r="CT117" i="13"/>
  <c r="CS117" i="13" a="1"/>
  <c r="CS117" i="13" s="1"/>
  <c r="CR117" i="13" a="1"/>
  <c r="CR117" i="13" s="1"/>
  <c r="CQ117" i="13"/>
  <c r="CP117" i="13" a="1"/>
  <c r="CP117" i="13" s="1"/>
  <c r="CO117" i="13"/>
  <c r="CN117" i="13" a="1"/>
  <c r="CN117" i="13" s="1"/>
  <c r="CM117" i="13"/>
  <c r="CL117" i="13" a="1"/>
  <c r="CL117" i="13" s="1"/>
  <c r="CK117" i="13"/>
  <c r="CJ117" i="13" a="1"/>
  <c r="CJ117" i="13" s="1"/>
  <c r="CI117" i="13"/>
  <c r="CH117" i="13" a="1"/>
  <c r="CH117" i="13" s="1"/>
  <c r="CG117" i="13"/>
  <c r="CF117" i="13" a="1"/>
  <c r="CF117" i="13" s="1"/>
  <c r="CE117" i="13" a="1"/>
  <c r="CE117" i="13" s="1"/>
  <c r="CD117" i="13"/>
  <c r="CC117" i="13"/>
  <c r="CB117" i="13" a="1"/>
  <c r="CB117" i="13" s="1"/>
  <c r="CA117" i="13" a="1"/>
  <c r="CA117" i="13" s="1"/>
  <c r="BZ117" i="13" a="1"/>
  <c r="BZ117" i="13" s="1"/>
  <c r="BY117" i="13" a="1"/>
  <c r="BY117" i="13" s="1"/>
  <c r="BX117" i="13"/>
  <c r="BW117" i="13" a="1"/>
  <c r="BW117" i="13" s="1"/>
  <c r="BV117" i="13" a="1"/>
  <c r="BV117" i="13" s="1"/>
  <c r="BU117" i="13"/>
  <c r="BT117" i="13" a="1"/>
  <c r="BT117" i="13" s="1"/>
  <c r="BS117" i="13"/>
  <c r="BR117" i="13" a="1"/>
  <c r="BR117" i="13" s="1"/>
  <c r="BQ117" i="13" a="1"/>
  <c r="BQ117" i="13" s="1"/>
  <c r="BP117" i="13" a="1"/>
  <c r="BP117" i="13" s="1"/>
  <c r="BO117" i="13"/>
  <c r="BN117" i="13" a="1"/>
  <c r="BN117" i="13" s="1"/>
  <c r="BM117" i="13"/>
  <c r="BL117" i="13" a="1"/>
  <c r="BL117" i="13" s="1"/>
  <c r="BK117" i="13"/>
  <c r="BJ117" i="13"/>
  <c r="BI117" i="13" a="1"/>
  <c r="BI117" i="13" s="1"/>
  <c r="BH117" i="13" a="1"/>
  <c r="BH117" i="13" s="1"/>
  <c r="BG117" i="13" a="1"/>
  <c r="BG117" i="13" s="1"/>
  <c r="BF117" i="13" a="1"/>
  <c r="BF117" i="13" s="1"/>
  <c r="AZ117" i="13"/>
  <c r="BA117" i="13" s="1"/>
  <c r="BB117" i="13" s="1"/>
  <c r="BC117" i="13" s="1"/>
  <c r="BD117" i="13" s="1"/>
  <c r="BE117" i="13" s="1"/>
  <c r="AY117" i="13"/>
  <c r="AX117" i="13"/>
  <c r="AW117" i="13"/>
  <c r="AV117" i="13"/>
  <c r="AU117" i="13"/>
  <c r="AT117" i="13"/>
  <c r="AS117" i="13"/>
  <c r="AP117" i="13"/>
  <c r="AL117" i="13"/>
  <c r="DL116" i="13"/>
  <c r="DK116" i="13"/>
  <c r="DJ116" i="13"/>
  <c r="DI116" i="13"/>
  <c r="DH116" i="13"/>
  <c r="DG116" i="13"/>
  <c r="DF116" i="13"/>
  <c r="DE116" i="13"/>
  <c r="DD116" i="13"/>
  <c r="DC116" i="13"/>
  <c r="DB116" i="13"/>
  <c r="DA116" i="13"/>
  <c r="CZ116" i="13"/>
  <c r="CY116" i="13"/>
  <c r="CX116" i="13"/>
  <c r="CW116" i="13"/>
  <c r="CV116" i="13"/>
  <c r="CU116" i="13"/>
  <c r="CT116" i="13"/>
  <c r="CS116" i="13" a="1"/>
  <c r="CS116" i="13" s="1"/>
  <c r="CR116" i="13" a="1"/>
  <c r="CR116" i="13" s="1"/>
  <c r="CQ116" i="13"/>
  <c r="CP116" i="13" a="1"/>
  <c r="CP116" i="13" s="1"/>
  <c r="CO116" i="13"/>
  <c r="CN116" i="13" a="1"/>
  <c r="CN116" i="13" s="1"/>
  <c r="CM116" i="13"/>
  <c r="CL116" i="13" a="1"/>
  <c r="CL116" i="13" s="1"/>
  <c r="CK116" i="13"/>
  <c r="CJ116" i="13" a="1"/>
  <c r="CJ116" i="13" s="1"/>
  <c r="CI116" i="13"/>
  <c r="CH116" i="13" a="1"/>
  <c r="CH116" i="13" s="1"/>
  <c r="CG116" i="13"/>
  <c r="CF116" i="13" a="1"/>
  <c r="CF116" i="13" s="1"/>
  <c r="CE116" i="13" a="1"/>
  <c r="CE116" i="13" s="1"/>
  <c r="CD116" i="13"/>
  <c r="CC116" i="13"/>
  <c r="CB116" i="13" a="1"/>
  <c r="CB116" i="13" s="1"/>
  <c r="CA116" i="13" a="1"/>
  <c r="CA116" i="13" s="1"/>
  <c r="BZ116" i="13" a="1"/>
  <c r="BZ116" i="13" s="1"/>
  <c r="BY116" i="13" a="1"/>
  <c r="BY116" i="13" s="1"/>
  <c r="BX116" i="13"/>
  <c r="BW116" i="13" a="1"/>
  <c r="BW116" i="13" s="1"/>
  <c r="BV116" i="13" a="1"/>
  <c r="BV116" i="13" s="1"/>
  <c r="BU116" i="13"/>
  <c r="BT116" i="13" a="1"/>
  <c r="BT116" i="13" s="1"/>
  <c r="BS116" i="13"/>
  <c r="BR116" i="13" a="1"/>
  <c r="BR116" i="13" s="1"/>
  <c r="BQ116" i="13" a="1"/>
  <c r="BQ116" i="13" s="1"/>
  <c r="BP116" i="13" a="1"/>
  <c r="BP116" i="13" s="1"/>
  <c r="BO116" i="13"/>
  <c r="BN116" i="13" a="1"/>
  <c r="BN116" i="13" s="1"/>
  <c r="BM116" i="13"/>
  <c r="BL116" i="13" a="1"/>
  <c r="BL116" i="13" s="1"/>
  <c r="BK116" i="13"/>
  <c r="BJ116" i="13"/>
  <c r="BI116" i="13" a="1"/>
  <c r="BI116" i="13" s="1"/>
  <c r="BH116" i="13" a="1"/>
  <c r="BH116" i="13" s="1"/>
  <c r="BG116" i="13" a="1"/>
  <c r="BG116" i="13" s="1"/>
  <c r="BF116" i="13" a="1"/>
  <c r="BF116" i="13" s="1"/>
  <c r="AZ116" i="13"/>
  <c r="BA116" i="13" s="1"/>
  <c r="BB116" i="13" s="1"/>
  <c r="BC116" i="13" s="1"/>
  <c r="BD116" i="13" s="1"/>
  <c r="BE116" i="13" s="1"/>
  <c r="AY116" i="13"/>
  <c r="AX116" i="13"/>
  <c r="AW116" i="13"/>
  <c r="AV116" i="13"/>
  <c r="AU116" i="13"/>
  <c r="AT116" i="13"/>
  <c r="AS116" i="13"/>
  <c r="AP116" i="13"/>
  <c r="AL116" i="13"/>
  <c r="DL115" i="13"/>
  <c r="DK115" i="13"/>
  <c r="DJ115" i="13"/>
  <c r="DI115" i="13"/>
  <c r="DH115" i="13"/>
  <c r="DG115" i="13"/>
  <c r="DF115" i="13"/>
  <c r="DE115" i="13"/>
  <c r="DD115" i="13"/>
  <c r="DC115" i="13"/>
  <c r="DB115" i="13"/>
  <c r="DA115" i="13"/>
  <c r="CZ115" i="13"/>
  <c r="CY115" i="13"/>
  <c r="CX115" i="13"/>
  <c r="CW115" i="13"/>
  <c r="CV115" i="13"/>
  <c r="CU115" i="13"/>
  <c r="CT115" i="13"/>
  <c r="CS115" i="13" a="1"/>
  <c r="CS115" i="13" s="1"/>
  <c r="CR115" i="13" a="1"/>
  <c r="CR115" i="13" s="1"/>
  <c r="CQ115" i="13"/>
  <c r="CP115" i="13" a="1"/>
  <c r="CP115" i="13" s="1"/>
  <c r="CO115" i="13"/>
  <c r="CN115" i="13" a="1"/>
  <c r="CN115" i="13" s="1"/>
  <c r="CM115" i="13"/>
  <c r="CL115" i="13" a="1"/>
  <c r="CL115" i="13" s="1"/>
  <c r="CK115" i="13"/>
  <c r="CJ115" i="13" a="1"/>
  <c r="CJ115" i="13" s="1"/>
  <c r="CI115" i="13"/>
  <c r="CH115" i="13" a="1"/>
  <c r="CH115" i="13" s="1"/>
  <c r="CG115" i="13"/>
  <c r="CF115" i="13" a="1"/>
  <c r="CF115" i="13" s="1"/>
  <c r="CE115" i="13" a="1"/>
  <c r="CE115" i="13" s="1"/>
  <c r="CD115" i="13"/>
  <c r="CC115" i="13"/>
  <c r="CB115" i="13" a="1"/>
  <c r="CB115" i="13" s="1"/>
  <c r="CA115" i="13" a="1"/>
  <c r="CA115" i="13" s="1"/>
  <c r="BZ115" i="13" a="1"/>
  <c r="BZ115" i="13" s="1"/>
  <c r="BY115" i="13" a="1"/>
  <c r="BY115" i="13" s="1"/>
  <c r="BX115" i="13"/>
  <c r="BW115" i="13" a="1"/>
  <c r="BW115" i="13" s="1"/>
  <c r="BV115" i="13" a="1"/>
  <c r="BV115" i="13" s="1"/>
  <c r="BU115" i="13"/>
  <c r="BT115" i="13" a="1"/>
  <c r="BT115" i="13" s="1"/>
  <c r="BS115" i="13"/>
  <c r="BR115" i="13" a="1"/>
  <c r="BR115" i="13" s="1"/>
  <c r="BQ115" i="13" a="1"/>
  <c r="BQ115" i="13" s="1"/>
  <c r="BP115" i="13" a="1"/>
  <c r="BP115" i="13" s="1"/>
  <c r="BO115" i="13"/>
  <c r="BN115" i="13" a="1"/>
  <c r="BN115" i="13" s="1"/>
  <c r="BM115" i="13"/>
  <c r="BL115" i="13" a="1"/>
  <c r="BL115" i="13" s="1"/>
  <c r="BK115" i="13"/>
  <c r="BJ115" i="13"/>
  <c r="BI115" i="13" a="1"/>
  <c r="BI115" i="13" s="1"/>
  <c r="BH115" i="13" a="1"/>
  <c r="BH115" i="13" s="1"/>
  <c r="BG115" i="13" a="1"/>
  <c r="BG115" i="13" s="1"/>
  <c r="BF115" i="13" a="1"/>
  <c r="BF115" i="13" s="1"/>
  <c r="AZ115" i="13"/>
  <c r="BA115" i="13" s="1"/>
  <c r="BB115" i="13" s="1"/>
  <c r="BC115" i="13" s="1"/>
  <c r="BD115" i="13" s="1"/>
  <c r="BE115" i="13" s="1"/>
  <c r="AY115" i="13"/>
  <c r="AX115" i="13"/>
  <c r="AW115" i="13"/>
  <c r="AV115" i="13"/>
  <c r="AU115" i="13"/>
  <c r="AT115" i="13"/>
  <c r="AS115" i="13"/>
  <c r="AP115" i="13"/>
  <c r="AL115" i="13"/>
  <c r="DL114" i="13"/>
  <c r="DK114" i="13"/>
  <c r="DJ114" i="13"/>
  <c r="DI114" i="13"/>
  <c r="DH114" i="13"/>
  <c r="DG114" i="13"/>
  <c r="DF114" i="13"/>
  <c r="DE114" i="13"/>
  <c r="DD114" i="13"/>
  <c r="DC114" i="13"/>
  <c r="DB114" i="13"/>
  <c r="DA114" i="13"/>
  <c r="CZ114" i="13"/>
  <c r="CY114" i="13"/>
  <c r="CX114" i="13"/>
  <c r="CW114" i="13"/>
  <c r="CV114" i="13"/>
  <c r="CU114" i="13"/>
  <c r="CT114" i="13"/>
  <c r="CS114" i="13" a="1"/>
  <c r="CS114" i="13" s="1"/>
  <c r="CR114" i="13" a="1"/>
  <c r="CR114" i="13" s="1"/>
  <c r="CQ114" i="13"/>
  <c r="CP114" i="13" a="1"/>
  <c r="CP114" i="13" s="1"/>
  <c r="CO114" i="13"/>
  <c r="CN114" i="13" a="1"/>
  <c r="CN114" i="13" s="1"/>
  <c r="CM114" i="13"/>
  <c r="CL114" i="13" a="1"/>
  <c r="CL114" i="13" s="1"/>
  <c r="CK114" i="13"/>
  <c r="CJ114" i="13" a="1"/>
  <c r="CJ114" i="13" s="1"/>
  <c r="CI114" i="13"/>
  <c r="CH114" i="13" a="1"/>
  <c r="CH114" i="13" s="1"/>
  <c r="CG114" i="13"/>
  <c r="CF114" i="13" a="1"/>
  <c r="CF114" i="13" s="1"/>
  <c r="CE114" i="13" a="1"/>
  <c r="CE114" i="13" s="1"/>
  <c r="CD114" i="13"/>
  <c r="CC114" i="13"/>
  <c r="CB114" i="13" a="1"/>
  <c r="CB114" i="13" s="1"/>
  <c r="CA114" i="13" a="1"/>
  <c r="CA114" i="13" s="1"/>
  <c r="BZ114" i="13" a="1"/>
  <c r="BZ114" i="13" s="1"/>
  <c r="BY114" i="13" a="1"/>
  <c r="BY114" i="13" s="1"/>
  <c r="BX114" i="13"/>
  <c r="BW114" i="13" a="1"/>
  <c r="BW114" i="13" s="1"/>
  <c r="BV114" i="13" a="1"/>
  <c r="BV114" i="13" s="1"/>
  <c r="BU114" i="13"/>
  <c r="BT114" i="13" a="1"/>
  <c r="BT114" i="13" s="1"/>
  <c r="BS114" i="13"/>
  <c r="BR114" i="13" a="1"/>
  <c r="BR114" i="13" s="1"/>
  <c r="BQ114" i="13" a="1"/>
  <c r="BQ114" i="13" s="1"/>
  <c r="BP114" i="13" a="1"/>
  <c r="BP114" i="13" s="1"/>
  <c r="BO114" i="13"/>
  <c r="BN114" i="13" a="1"/>
  <c r="BN114" i="13" s="1"/>
  <c r="BM114" i="13"/>
  <c r="BL114" i="13" a="1"/>
  <c r="BL114" i="13" s="1"/>
  <c r="BK114" i="13"/>
  <c r="BJ114" i="13"/>
  <c r="BI114" i="13" a="1"/>
  <c r="BI114" i="13" s="1"/>
  <c r="BH114" i="13" a="1"/>
  <c r="BH114" i="13" s="1"/>
  <c r="BG114" i="13" a="1"/>
  <c r="BG114" i="13" s="1"/>
  <c r="BF114" i="13" a="1"/>
  <c r="BF114" i="13" s="1"/>
  <c r="AZ114" i="13"/>
  <c r="BA114" i="13" s="1"/>
  <c r="BB114" i="13" s="1"/>
  <c r="BC114" i="13" s="1"/>
  <c r="BD114" i="13" s="1"/>
  <c r="BE114" i="13" s="1"/>
  <c r="AY114" i="13"/>
  <c r="AX114" i="13"/>
  <c r="AW114" i="13"/>
  <c r="AV114" i="13"/>
  <c r="AU114" i="13"/>
  <c r="AT114" i="13"/>
  <c r="AS114" i="13"/>
  <c r="AP114" i="13"/>
  <c r="AL114" i="13"/>
  <c r="AD114" i="13"/>
  <c r="DL113" i="13"/>
  <c r="DK113" i="13"/>
  <c r="DJ113" i="13"/>
  <c r="DI113" i="13"/>
  <c r="DH113" i="13"/>
  <c r="DG113" i="13"/>
  <c r="DF113" i="13"/>
  <c r="DE113" i="13"/>
  <c r="DD113" i="13"/>
  <c r="DC113" i="13"/>
  <c r="DB113" i="13"/>
  <c r="DA113" i="13"/>
  <c r="CZ113" i="13"/>
  <c r="CY113" i="13"/>
  <c r="CX113" i="13"/>
  <c r="CW113" i="13"/>
  <c r="CV113" i="13"/>
  <c r="CU113" i="13"/>
  <c r="CT113" i="13"/>
  <c r="CS113" i="13" a="1"/>
  <c r="CS113" i="13" s="1"/>
  <c r="CR113" i="13" a="1"/>
  <c r="CR113" i="13" s="1"/>
  <c r="CQ113" i="13"/>
  <c r="CP113" i="13" a="1"/>
  <c r="CP113" i="13" s="1"/>
  <c r="CO113" i="13"/>
  <c r="CN113" i="13" a="1"/>
  <c r="CN113" i="13" s="1"/>
  <c r="CM113" i="13"/>
  <c r="CL113" i="13" a="1"/>
  <c r="CL113" i="13" s="1"/>
  <c r="CK113" i="13"/>
  <c r="CJ113" i="13" a="1"/>
  <c r="CJ113" i="13" s="1"/>
  <c r="CI113" i="13"/>
  <c r="CH113" i="13" a="1"/>
  <c r="CH113" i="13" s="1"/>
  <c r="CG113" i="13"/>
  <c r="CF113" i="13" a="1"/>
  <c r="CF113" i="13" s="1"/>
  <c r="CE113" i="13" a="1"/>
  <c r="CE113" i="13" s="1"/>
  <c r="CD113" i="13"/>
  <c r="CC113" i="13"/>
  <c r="CB113" i="13" a="1"/>
  <c r="CB113" i="13" s="1"/>
  <c r="CA113" i="13" a="1"/>
  <c r="CA113" i="13" s="1"/>
  <c r="BZ113" i="13" a="1"/>
  <c r="BZ113" i="13" s="1"/>
  <c r="BY113" i="13" a="1"/>
  <c r="BY113" i="13" s="1"/>
  <c r="BX113" i="13"/>
  <c r="BW113" i="13" a="1"/>
  <c r="BW113" i="13" s="1"/>
  <c r="BV113" i="13" a="1"/>
  <c r="BV113" i="13" s="1"/>
  <c r="BU113" i="13"/>
  <c r="BT113" i="13" a="1"/>
  <c r="BT113" i="13" s="1"/>
  <c r="BS113" i="13"/>
  <c r="BR113" i="13" a="1"/>
  <c r="BR113" i="13" s="1"/>
  <c r="BQ113" i="13" a="1"/>
  <c r="BQ113" i="13" s="1"/>
  <c r="BP113" i="13" a="1"/>
  <c r="BP113" i="13" s="1"/>
  <c r="BO113" i="13"/>
  <c r="BN113" i="13" a="1"/>
  <c r="BN113" i="13" s="1"/>
  <c r="BM113" i="13"/>
  <c r="BL113" i="13" a="1"/>
  <c r="BL113" i="13" s="1"/>
  <c r="BK113" i="13"/>
  <c r="BJ113" i="13"/>
  <c r="BI113" i="13" a="1"/>
  <c r="BI113" i="13" s="1"/>
  <c r="BH113" i="13" a="1"/>
  <c r="BH113" i="13" s="1"/>
  <c r="BG113" i="13" a="1"/>
  <c r="BG113" i="13" s="1"/>
  <c r="BF113" i="13" a="1"/>
  <c r="BF113" i="13" s="1"/>
  <c r="AZ113" i="13"/>
  <c r="BA113" i="13" s="1"/>
  <c r="BB113" i="13" s="1"/>
  <c r="BC113" i="13" s="1"/>
  <c r="BD113" i="13" s="1"/>
  <c r="BE113" i="13" s="1"/>
  <c r="AY113" i="13"/>
  <c r="AX113" i="13"/>
  <c r="AW113" i="13"/>
  <c r="AV113" i="13"/>
  <c r="AU113" i="13"/>
  <c r="AT113" i="13"/>
  <c r="AS113" i="13"/>
  <c r="AP113" i="13"/>
  <c r="AL113" i="13"/>
  <c r="DL112" i="13"/>
  <c r="DK112" i="13"/>
  <c r="DJ112" i="13"/>
  <c r="DI112" i="13"/>
  <c r="DH112" i="13"/>
  <c r="DG112" i="13"/>
  <c r="DF112" i="13"/>
  <c r="DE112" i="13"/>
  <c r="DD112" i="13"/>
  <c r="DC112" i="13"/>
  <c r="DB112" i="13"/>
  <c r="DA112" i="13"/>
  <c r="CZ112" i="13"/>
  <c r="CY112" i="13"/>
  <c r="CX112" i="13"/>
  <c r="CW112" i="13"/>
  <c r="CV112" i="13"/>
  <c r="CU112" i="13"/>
  <c r="CT112" i="13"/>
  <c r="CS112" i="13" a="1"/>
  <c r="CS112" i="13" s="1"/>
  <c r="CR112" i="13" a="1"/>
  <c r="CR112" i="13" s="1"/>
  <c r="CQ112" i="13"/>
  <c r="CP112" i="13" a="1"/>
  <c r="CP112" i="13" s="1"/>
  <c r="CO112" i="13"/>
  <c r="CN112" i="13" a="1"/>
  <c r="CN112" i="13" s="1"/>
  <c r="CM112" i="13"/>
  <c r="CL112" i="13" a="1"/>
  <c r="CL112" i="13" s="1"/>
  <c r="CK112" i="13"/>
  <c r="CJ112" i="13" a="1"/>
  <c r="CJ112" i="13" s="1"/>
  <c r="CI112" i="13"/>
  <c r="CH112" i="13" a="1"/>
  <c r="CH112" i="13" s="1"/>
  <c r="CG112" i="13"/>
  <c r="CF112" i="13" a="1"/>
  <c r="CF112" i="13" s="1"/>
  <c r="CE112" i="13" a="1"/>
  <c r="CE112" i="13" s="1"/>
  <c r="CD112" i="13"/>
  <c r="CC112" i="13"/>
  <c r="CB112" i="13" a="1"/>
  <c r="CB112" i="13" s="1"/>
  <c r="CA112" i="13" a="1"/>
  <c r="CA112" i="13" s="1"/>
  <c r="BZ112" i="13" a="1"/>
  <c r="BZ112" i="13" s="1"/>
  <c r="BY112" i="13" a="1"/>
  <c r="BY112" i="13" s="1"/>
  <c r="BX112" i="13"/>
  <c r="BW112" i="13" a="1"/>
  <c r="BW112" i="13" s="1"/>
  <c r="BV112" i="13" a="1"/>
  <c r="BV112" i="13" s="1"/>
  <c r="BU112" i="13"/>
  <c r="BT112" i="13" a="1"/>
  <c r="BT112" i="13" s="1"/>
  <c r="BS112" i="13"/>
  <c r="BR112" i="13" a="1"/>
  <c r="BR112" i="13" s="1"/>
  <c r="BQ112" i="13" a="1"/>
  <c r="BQ112" i="13" s="1"/>
  <c r="BP112" i="13" a="1"/>
  <c r="BP112" i="13" s="1"/>
  <c r="BO112" i="13"/>
  <c r="BN112" i="13" a="1"/>
  <c r="BN112" i="13" s="1"/>
  <c r="BM112" i="13"/>
  <c r="BL112" i="13" a="1"/>
  <c r="BL112" i="13" s="1"/>
  <c r="BK112" i="13"/>
  <c r="BJ112" i="13"/>
  <c r="BI112" i="13" a="1"/>
  <c r="BI112" i="13" s="1"/>
  <c r="BH112" i="13" a="1"/>
  <c r="BH112" i="13" s="1"/>
  <c r="BG112" i="13" a="1"/>
  <c r="BG112" i="13" s="1"/>
  <c r="BF112" i="13" a="1"/>
  <c r="BF112" i="13" s="1"/>
  <c r="AZ112" i="13"/>
  <c r="BA112" i="13" s="1"/>
  <c r="BB112" i="13" s="1"/>
  <c r="BC112" i="13" s="1"/>
  <c r="BD112" i="13" s="1"/>
  <c r="BE112" i="13" s="1"/>
  <c r="AY112" i="13"/>
  <c r="AX112" i="13"/>
  <c r="AW112" i="13"/>
  <c r="AV112" i="13"/>
  <c r="AU112" i="13"/>
  <c r="AT112" i="13"/>
  <c r="AS112" i="13"/>
  <c r="AP112" i="13"/>
  <c r="AL112" i="13"/>
  <c r="DL111" i="13"/>
  <c r="DK111" i="13"/>
  <c r="DJ111" i="13"/>
  <c r="DI111" i="13"/>
  <c r="DH111" i="13"/>
  <c r="DG111" i="13"/>
  <c r="DF111" i="13"/>
  <c r="DE111" i="13"/>
  <c r="DD111" i="13"/>
  <c r="DC111" i="13"/>
  <c r="DB111" i="13"/>
  <c r="DA111" i="13"/>
  <c r="CZ111" i="13"/>
  <c r="CY111" i="13"/>
  <c r="CX111" i="13"/>
  <c r="CW111" i="13"/>
  <c r="CV111" i="13"/>
  <c r="CU111" i="13"/>
  <c r="CT111" i="13"/>
  <c r="CS111" i="13" a="1"/>
  <c r="CS111" i="13" s="1"/>
  <c r="CR111" i="13" a="1"/>
  <c r="CR111" i="13" s="1"/>
  <c r="CQ111" i="13"/>
  <c r="CP111" i="13" a="1"/>
  <c r="CP111" i="13" s="1"/>
  <c r="CO111" i="13"/>
  <c r="CN111" i="13" a="1"/>
  <c r="CN111" i="13" s="1"/>
  <c r="CM111" i="13"/>
  <c r="CL111" i="13" a="1"/>
  <c r="CL111" i="13" s="1"/>
  <c r="CK111" i="13"/>
  <c r="CJ111" i="13" a="1"/>
  <c r="CJ111" i="13" s="1"/>
  <c r="CI111" i="13"/>
  <c r="CH111" i="13" a="1"/>
  <c r="CH111" i="13" s="1"/>
  <c r="CG111" i="13"/>
  <c r="CF111" i="13" a="1"/>
  <c r="CF111" i="13" s="1"/>
  <c r="CE111" i="13" a="1"/>
  <c r="CE111" i="13" s="1"/>
  <c r="CD111" i="13"/>
  <c r="CC111" i="13"/>
  <c r="CB111" i="13" a="1"/>
  <c r="CB111" i="13" s="1"/>
  <c r="CA111" i="13" a="1"/>
  <c r="CA111" i="13" s="1"/>
  <c r="BZ111" i="13" a="1"/>
  <c r="BZ111" i="13" s="1"/>
  <c r="BY111" i="13" a="1"/>
  <c r="BY111" i="13" s="1"/>
  <c r="BX111" i="13"/>
  <c r="BW111" i="13" a="1"/>
  <c r="BW111" i="13" s="1"/>
  <c r="BV111" i="13" a="1"/>
  <c r="BV111" i="13" s="1"/>
  <c r="BU111" i="13"/>
  <c r="BT111" i="13" a="1"/>
  <c r="BT111" i="13" s="1"/>
  <c r="BS111" i="13"/>
  <c r="BR111" i="13" a="1"/>
  <c r="BR111" i="13" s="1"/>
  <c r="BQ111" i="13" a="1"/>
  <c r="BQ111" i="13" s="1"/>
  <c r="BP111" i="13" a="1"/>
  <c r="BP111" i="13" s="1"/>
  <c r="BO111" i="13"/>
  <c r="BN111" i="13" a="1"/>
  <c r="BN111" i="13" s="1"/>
  <c r="BM111" i="13"/>
  <c r="BL111" i="13" a="1"/>
  <c r="BL111" i="13" s="1"/>
  <c r="BK111" i="13"/>
  <c r="BJ111" i="13"/>
  <c r="BI111" i="13" a="1"/>
  <c r="BI111" i="13" s="1"/>
  <c r="BH111" i="13" a="1"/>
  <c r="BH111" i="13" s="1"/>
  <c r="BG111" i="13" a="1"/>
  <c r="BG111" i="13" s="1"/>
  <c r="BF111" i="13" a="1"/>
  <c r="BF111" i="13" s="1"/>
  <c r="AZ111" i="13"/>
  <c r="BA111" i="13" s="1"/>
  <c r="BB111" i="13" s="1"/>
  <c r="BC111" i="13" s="1"/>
  <c r="BD111" i="13" s="1"/>
  <c r="BE111" i="13" s="1"/>
  <c r="AY111" i="13"/>
  <c r="AX111" i="13"/>
  <c r="AW111" i="13"/>
  <c r="AV111" i="13"/>
  <c r="AU111" i="13"/>
  <c r="AT111" i="13"/>
  <c r="AS111" i="13"/>
  <c r="AP111" i="13"/>
  <c r="AL111" i="13"/>
  <c r="DL110" i="13"/>
  <c r="DK110" i="13"/>
  <c r="DJ110" i="13"/>
  <c r="DI110" i="13"/>
  <c r="DH110" i="13"/>
  <c r="DG110" i="13"/>
  <c r="DF110" i="13"/>
  <c r="DE110" i="13"/>
  <c r="DD110" i="13"/>
  <c r="DC110" i="13"/>
  <c r="DB110" i="13"/>
  <c r="DA110" i="13"/>
  <c r="CZ110" i="13"/>
  <c r="CY110" i="13"/>
  <c r="CX110" i="13"/>
  <c r="CW110" i="13"/>
  <c r="CV110" i="13"/>
  <c r="CU110" i="13"/>
  <c r="CT110" i="13"/>
  <c r="CS110" i="13" a="1"/>
  <c r="CS110" i="13" s="1"/>
  <c r="CR110" i="13" a="1"/>
  <c r="CR110" i="13" s="1"/>
  <c r="CQ110" i="13"/>
  <c r="CP110" i="13" a="1"/>
  <c r="CP110" i="13" s="1"/>
  <c r="CO110" i="13"/>
  <c r="CN110" i="13" a="1"/>
  <c r="CN110" i="13" s="1"/>
  <c r="CM110" i="13"/>
  <c r="CL110" i="13" a="1"/>
  <c r="CL110" i="13" s="1"/>
  <c r="CK110" i="13"/>
  <c r="CJ110" i="13" a="1"/>
  <c r="CJ110" i="13" s="1"/>
  <c r="CI110" i="13"/>
  <c r="CH110" i="13" a="1"/>
  <c r="CH110" i="13" s="1"/>
  <c r="CG110" i="13"/>
  <c r="CF110" i="13" a="1"/>
  <c r="CF110" i="13" s="1"/>
  <c r="CE110" i="13" a="1"/>
  <c r="CE110" i="13" s="1"/>
  <c r="CD110" i="13"/>
  <c r="CC110" i="13"/>
  <c r="CB110" i="13" a="1"/>
  <c r="CB110" i="13" s="1"/>
  <c r="CA110" i="13" a="1"/>
  <c r="CA110" i="13" s="1"/>
  <c r="BZ110" i="13" a="1"/>
  <c r="BZ110" i="13" s="1"/>
  <c r="BY110" i="13" a="1"/>
  <c r="BY110" i="13" s="1"/>
  <c r="BX110" i="13"/>
  <c r="BW110" i="13" a="1"/>
  <c r="BW110" i="13" s="1"/>
  <c r="BV110" i="13" a="1"/>
  <c r="BV110" i="13" s="1"/>
  <c r="BU110" i="13"/>
  <c r="BT110" i="13" a="1"/>
  <c r="BT110" i="13" s="1"/>
  <c r="BS110" i="13"/>
  <c r="BR110" i="13" a="1"/>
  <c r="BR110" i="13" s="1"/>
  <c r="BQ110" i="13" a="1"/>
  <c r="BQ110" i="13" s="1"/>
  <c r="BP110" i="13" a="1"/>
  <c r="BP110" i="13" s="1"/>
  <c r="BO110" i="13"/>
  <c r="BN110" i="13" a="1"/>
  <c r="BN110" i="13" s="1"/>
  <c r="BM110" i="13"/>
  <c r="BL110" i="13" a="1"/>
  <c r="BL110" i="13" s="1"/>
  <c r="BK110" i="13"/>
  <c r="BJ110" i="13"/>
  <c r="BI110" i="13" a="1"/>
  <c r="BI110" i="13" s="1"/>
  <c r="BH110" i="13" a="1"/>
  <c r="BH110" i="13" s="1"/>
  <c r="BG110" i="13" a="1"/>
  <c r="BG110" i="13" s="1"/>
  <c r="BF110" i="13" a="1"/>
  <c r="BF110" i="13" s="1"/>
  <c r="AZ110" i="13"/>
  <c r="BA110" i="13" s="1"/>
  <c r="BB110" i="13" s="1"/>
  <c r="BC110" i="13" s="1"/>
  <c r="BD110" i="13" s="1"/>
  <c r="BE110" i="13" s="1"/>
  <c r="AY110" i="13"/>
  <c r="AX110" i="13"/>
  <c r="AW110" i="13"/>
  <c r="AV110" i="13"/>
  <c r="AU110" i="13"/>
  <c r="AT110" i="13"/>
  <c r="AS110" i="13"/>
  <c r="AP110" i="13"/>
  <c r="AL110" i="13"/>
  <c r="DL109" i="13"/>
  <c r="DK109" i="13"/>
  <c r="DJ109" i="13"/>
  <c r="DI109" i="13"/>
  <c r="DH109" i="13"/>
  <c r="DG109" i="13"/>
  <c r="DF109" i="13"/>
  <c r="DE109" i="13"/>
  <c r="DD109" i="13"/>
  <c r="DC109" i="13"/>
  <c r="DB109" i="13"/>
  <c r="DA109" i="13"/>
  <c r="CZ109" i="13"/>
  <c r="CY109" i="13"/>
  <c r="CX109" i="13"/>
  <c r="CW109" i="13"/>
  <c r="CV109" i="13"/>
  <c r="CU109" i="13"/>
  <c r="CT109" i="13"/>
  <c r="CS109" i="13" a="1"/>
  <c r="CS109" i="13" s="1"/>
  <c r="CR109" i="13" a="1"/>
  <c r="CR109" i="13" s="1"/>
  <c r="CQ109" i="13"/>
  <c r="CP109" i="13" a="1"/>
  <c r="CP109" i="13" s="1"/>
  <c r="CO109" i="13"/>
  <c r="CN109" i="13" a="1"/>
  <c r="CN109" i="13" s="1"/>
  <c r="CM109" i="13"/>
  <c r="CL109" i="13" a="1"/>
  <c r="CL109" i="13" s="1"/>
  <c r="CK109" i="13"/>
  <c r="CJ109" i="13" a="1"/>
  <c r="CJ109" i="13" s="1"/>
  <c r="CI109" i="13"/>
  <c r="CH109" i="13" a="1"/>
  <c r="CH109" i="13" s="1"/>
  <c r="CG109" i="13"/>
  <c r="CF109" i="13" a="1"/>
  <c r="CF109" i="13" s="1"/>
  <c r="CE109" i="13" a="1"/>
  <c r="CE109" i="13" s="1"/>
  <c r="CD109" i="13"/>
  <c r="CC109" i="13"/>
  <c r="CB109" i="13" a="1"/>
  <c r="CB109" i="13" s="1"/>
  <c r="CA109" i="13" a="1"/>
  <c r="CA109" i="13" s="1"/>
  <c r="BZ109" i="13" a="1"/>
  <c r="BZ109" i="13" s="1"/>
  <c r="BY109" i="13" a="1"/>
  <c r="BY109" i="13" s="1"/>
  <c r="BX109" i="13"/>
  <c r="BW109" i="13" a="1"/>
  <c r="BW109" i="13" s="1"/>
  <c r="BV109" i="13" a="1"/>
  <c r="BV109" i="13" s="1"/>
  <c r="BU109" i="13"/>
  <c r="BT109" i="13" a="1"/>
  <c r="BT109" i="13" s="1"/>
  <c r="BS109" i="13"/>
  <c r="BR109" i="13" a="1"/>
  <c r="BR109" i="13" s="1"/>
  <c r="BQ109" i="13" a="1"/>
  <c r="BQ109" i="13" s="1"/>
  <c r="BP109" i="13" a="1"/>
  <c r="BP109" i="13" s="1"/>
  <c r="BO109" i="13"/>
  <c r="BN109" i="13" a="1"/>
  <c r="BN109" i="13" s="1"/>
  <c r="BM109" i="13"/>
  <c r="BL109" i="13" a="1"/>
  <c r="BL109" i="13" s="1"/>
  <c r="BK109" i="13"/>
  <c r="BJ109" i="13"/>
  <c r="BI109" i="13" a="1"/>
  <c r="BI109" i="13" s="1"/>
  <c r="BH109" i="13" a="1"/>
  <c r="BH109" i="13" s="1"/>
  <c r="BG109" i="13" a="1"/>
  <c r="BG109" i="13" s="1"/>
  <c r="BF109" i="13" a="1"/>
  <c r="BF109" i="13" s="1"/>
  <c r="AZ109" i="13"/>
  <c r="BA109" i="13" s="1"/>
  <c r="BB109" i="13" s="1"/>
  <c r="BC109" i="13" s="1"/>
  <c r="BD109" i="13" s="1"/>
  <c r="BE109" i="13" s="1"/>
  <c r="AY109" i="13"/>
  <c r="AX109" i="13"/>
  <c r="AW109" i="13"/>
  <c r="AV109" i="13"/>
  <c r="AU109" i="13"/>
  <c r="AT109" i="13"/>
  <c r="AS109" i="13"/>
  <c r="AP109" i="13"/>
  <c r="AL109" i="13"/>
  <c r="DL108" i="13"/>
  <c r="DK108" i="13"/>
  <c r="DJ108" i="13"/>
  <c r="DI108" i="13"/>
  <c r="DH108" i="13"/>
  <c r="DG108" i="13"/>
  <c r="DF108" i="13"/>
  <c r="DE108" i="13"/>
  <c r="DD108" i="13"/>
  <c r="DC108" i="13"/>
  <c r="DB108" i="13"/>
  <c r="DA108" i="13"/>
  <c r="CZ108" i="13"/>
  <c r="CY108" i="13"/>
  <c r="CX108" i="13"/>
  <c r="CW108" i="13"/>
  <c r="CV108" i="13"/>
  <c r="CU108" i="13"/>
  <c r="CT108" i="13"/>
  <c r="CS108" i="13" a="1"/>
  <c r="CS108" i="13" s="1"/>
  <c r="CR108" i="13" a="1"/>
  <c r="CR108" i="13" s="1"/>
  <c r="CQ108" i="13"/>
  <c r="CP108" i="13" a="1"/>
  <c r="CP108" i="13" s="1"/>
  <c r="CO108" i="13"/>
  <c r="CN108" i="13" a="1"/>
  <c r="CN108" i="13" s="1"/>
  <c r="CM108" i="13"/>
  <c r="CL108" i="13" a="1"/>
  <c r="CL108" i="13" s="1"/>
  <c r="CK108" i="13"/>
  <c r="CJ108" i="13" a="1"/>
  <c r="CJ108" i="13" s="1"/>
  <c r="CI108" i="13"/>
  <c r="CH108" i="13" a="1"/>
  <c r="CH108" i="13" s="1"/>
  <c r="CG108" i="13"/>
  <c r="CF108" i="13" a="1"/>
  <c r="CF108" i="13" s="1"/>
  <c r="CE108" i="13" a="1"/>
  <c r="CE108" i="13" s="1"/>
  <c r="CD108" i="13"/>
  <c r="CC108" i="13"/>
  <c r="CB108" i="13" a="1"/>
  <c r="CB108" i="13" s="1"/>
  <c r="CA108" i="13" a="1"/>
  <c r="CA108" i="13" s="1"/>
  <c r="BZ108" i="13" a="1"/>
  <c r="BZ108" i="13" s="1"/>
  <c r="BY108" i="13" a="1"/>
  <c r="BY108" i="13" s="1"/>
  <c r="BX108" i="13"/>
  <c r="BW108" i="13" a="1"/>
  <c r="BW108" i="13" s="1"/>
  <c r="BV108" i="13" a="1"/>
  <c r="BV108" i="13" s="1"/>
  <c r="BU108" i="13"/>
  <c r="BT108" i="13" a="1"/>
  <c r="BT108" i="13" s="1"/>
  <c r="BS108" i="13"/>
  <c r="BR108" i="13" a="1"/>
  <c r="BR108" i="13" s="1"/>
  <c r="BQ108" i="13" a="1"/>
  <c r="BQ108" i="13" s="1"/>
  <c r="BP108" i="13" a="1"/>
  <c r="BP108" i="13" s="1"/>
  <c r="BO108" i="13"/>
  <c r="BN108" i="13" a="1"/>
  <c r="BN108" i="13" s="1"/>
  <c r="BM108" i="13"/>
  <c r="BL108" i="13" a="1"/>
  <c r="BL108" i="13" s="1"/>
  <c r="BK108" i="13"/>
  <c r="BJ108" i="13"/>
  <c r="BI108" i="13" a="1"/>
  <c r="BI108" i="13" s="1"/>
  <c r="BH108" i="13" a="1"/>
  <c r="BH108" i="13" s="1"/>
  <c r="BG108" i="13" a="1"/>
  <c r="BG108" i="13" s="1"/>
  <c r="BF108" i="13" a="1"/>
  <c r="BF108" i="13" s="1"/>
  <c r="AZ108" i="13"/>
  <c r="BA108" i="13" s="1"/>
  <c r="BB108" i="13" s="1"/>
  <c r="BC108" i="13" s="1"/>
  <c r="BD108" i="13" s="1"/>
  <c r="BE108" i="13" s="1"/>
  <c r="AY108" i="13"/>
  <c r="AX108" i="13"/>
  <c r="AW108" i="13"/>
  <c r="AV108" i="13"/>
  <c r="AU108" i="13"/>
  <c r="AT108" i="13"/>
  <c r="AS108" i="13"/>
  <c r="AP108" i="13"/>
  <c r="AL108" i="13"/>
  <c r="DL107" i="13"/>
  <c r="DK107" i="13"/>
  <c r="DJ107" i="13"/>
  <c r="DI107" i="13"/>
  <c r="DH107" i="13"/>
  <c r="DG107" i="13"/>
  <c r="DF107" i="13"/>
  <c r="DE107" i="13"/>
  <c r="DD107" i="13"/>
  <c r="DC107" i="13"/>
  <c r="DB107" i="13"/>
  <c r="DA107" i="13"/>
  <c r="CZ107" i="13"/>
  <c r="CY107" i="13"/>
  <c r="CX107" i="13"/>
  <c r="CW107" i="13"/>
  <c r="CV107" i="13"/>
  <c r="CU107" i="13"/>
  <c r="CT107" i="13"/>
  <c r="CS107" i="13" a="1"/>
  <c r="CS107" i="13" s="1"/>
  <c r="CR107" i="13" a="1"/>
  <c r="CR107" i="13" s="1"/>
  <c r="CQ107" i="13"/>
  <c r="CP107" i="13" a="1"/>
  <c r="CP107" i="13" s="1"/>
  <c r="CO107" i="13"/>
  <c r="CN107" i="13" a="1"/>
  <c r="CN107" i="13" s="1"/>
  <c r="CM107" i="13"/>
  <c r="CL107" i="13" a="1"/>
  <c r="CL107" i="13" s="1"/>
  <c r="CK107" i="13"/>
  <c r="CJ107" i="13" a="1"/>
  <c r="CJ107" i="13" s="1"/>
  <c r="CI107" i="13"/>
  <c r="CH107" i="13" a="1"/>
  <c r="CH107" i="13" s="1"/>
  <c r="CG107" i="13"/>
  <c r="CF107" i="13" a="1"/>
  <c r="CF107" i="13" s="1"/>
  <c r="CE107" i="13" a="1"/>
  <c r="CE107" i="13" s="1"/>
  <c r="CD107" i="13"/>
  <c r="CC107" i="13"/>
  <c r="CB107" i="13" a="1"/>
  <c r="CB107" i="13" s="1"/>
  <c r="CA107" i="13" a="1"/>
  <c r="CA107" i="13" s="1"/>
  <c r="BZ107" i="13" a="1"/>
  <c r="BZ107" i="13" s="1"/>
  <c r="BY107" i="13" a="1"/>
  <c r="BY107" i="13" s="1"/>
  <c r="BX107" i="13"/>
  <c r="BW107" i="13" a="1"/>
  <c r="BW107" i="13" s="1"/>
  <c r="BV107" i="13" a="1"/>
  <c r="BV107" i="13" s="1"/>
  <c r="BU107" i="13"/>
  <c r="BT107" i="13" a="1"/>
  <c r="BT107" i="13" s="1"/>
  <c r="BS107" i="13"/>
  <c r="BR107" i="13" a="1"/>
  <c r="BR107" i="13" s="1"/>
  <c r="BQ107" i="13" a="1"/>
  <c r="BQ107" i="13" s="1"/>
  <c r="BP107" i="13" a="1"/>
  <c r="BP107" i="13" s="1"/>
  <c r="BO107" i="13"/>
  <c r="BN107" i="13" a="1"/>
  <c r="BN107" i="13" s="1"/>
  <c r="BM107" i="13"/>
  <c r="BL107" i="13" a="1"/>
  <c r="BL107" i="13" s="1"/>
  <c r="BK107" i="13"/>
  <c r="BJ107" i="13"/>
  <c r="BI107" i="13" a="1"/>
  <c r="BI107" i="13" s="1"/>
  <c r="BH107" i="13" a="1"/>
  <c r="BH107" i="13" s="1"/>
  <c r="BG107" i="13" a="1"/>
  <c r="BG107" i="13" s="1"/>
  <c r="BF107" i="13" a="1"/>
  <c r="BF107" i="13" s="1"/>
  <c r="AZ107" i="13"/>
  <c r="BA107" i="13" s="1"/>
  <c r="BB107" i="13" s="1"/>
  <c r="BC107" i="13" s="1"/>
  <c r="BD107" i="13" s="1"/>
  <c r="BE107" i="13" s="1"/>
  <c r="AY107" i="13"/>
  <c r="AX107" i="13"/>
  <c r="AW107" i="13"/>
  <c r="AV107" i="13"/>
  <c r="AU107" i="13"/>
  <c r="AT107" i="13"/>
  <c r="AS107" i="13"/>
  <c r="AP107" i="13"/>
  <c r="AL107" i="13"/>
  <c r="DL106" i="13"/>
  <c r="DK106" i="13"/>
  <c r="DJ106" i="13"/>
  <c r="DI106" i="13"/>
  <c r="DH106" i="13"/>
  <c r="DG106" i="13"/>
  <c r="DF106" i="13"/>
  <c r="DE106" i="13"/>
  <c r="DD106" i="13"/>
  <c r="DC106" i="13"/>
  <c r="DB106" i="13"/>
  <c r="DA106" i="13"/>
  <c r="CZ106" i="13"/>
  <c r="CY106" i="13"/>
  <c r="CX106" i="13"/>
  <c r="CW106" i="13"/>
  <c r="CV106" i="13"/>
  <c r="CU106" i="13"/>
  <c r="CT106" i="13"/>
  <c r="CS106" i="13" a="1"/>
  <c r="CS106" i="13" s="1"/>
  <c r="CR106" i="13" a="1"/>
  <c r="CR106" i="13" s="1"/>
  <c r="CQ106" i="13"/>
  <c r="CP106" i="13" a="1"/>
  <c r="CP106" i="13" s="1"/>
  <c r="CO106" i="13"/>
  <c r="CN106" i="13" a="1"/>
  <c r="CN106" i="13" s="1"/>
  <c r="CM106" i="13"/>
  <c r="CL106" i="13" a="1"/>
  <c r="CL106" i="13" s="1"/>
  <c r="CK106" i="13"/>
  <c r="CJ106" i="13" a="1"/>
  <c r="CJ106" i="13" s="1"/>
  <c r="CI106" i="13"/>
  <c r="CH106" i="13" a="1"/>
  <c r="CH106" i="13" s="1"/>
  <c r="CG106" i="13"/>
  <c r="CF106" i="13" a="1"/>
  <c r="CF106" i="13" s="1"/>
  <c r="CE106" i="13" a="1"/>
  <c r="CE106" i="13" s="1"/>
  <c r="CD106" i="13"/>
  <c r="CC106" i="13"/>
  <c r="CB106" i="13" a="1"/>
  <c r="CB106" i="13" s="1"/>
  <c r="CA106" i="13" a="1"/>
  <c r="CA106" i="13" s="1"/>
  <c r="BZ106" i="13" a="1"/>
  <c r="BZ106" i="13" s="1"/>
  <c r="BY106" i="13" a="1"/>
  <c r="BY106" i="13" s="1"/>
  <c r="BX106" i="13"/>
  <c r="BW106" i="13" a="1"/>
  <c r="BW106" i="13" s="1"/>
  <c r="BV106" i="13" a="1"/>
  <c r="BV106" i="13" s="1"/>
  <c r="BU106" i="13"/>
  <c r="BT106" i="13" a="1"/>
  <c r="BT106" i="13" s="1"/>
  <c r="BS106" i="13"/>
  <c r="BR106" i="13" a="1"/>
  <c r="BR106" i="13" s="1"/>
  <c r="BQ106" i="13" a="1"/>
  <c r="BQ106" i="13" s="1"/>
  <c r="BP106" i="13" a="1"/>
  <c r="BP106" i="13" s="1"/>
  <c r="BO106" i="13"/>
  <c r="BN106" i="13" a="1"/>
  <c r="BN106" i="13" s="1"/>
  <c r="BM106" i="13"/>
  <c r="BL106" i="13" a="1"/>
  <c r="BL106" i="13" s="1"/>
  <c r="BK106" i="13"/>
  <c r="BJ106" i="13"/>
  <c r="BI106" i="13" a="1"/>
  <c r="BI106" i="13" s="1"/>
  <c r="BH106" i="13" a="1"/>
  <c r="BH106" i="13" s="1"/>
  <c r="BG106" i="13" a="1"/>
  <c r="BG106" i="13" s="1"/>
  <c r="BF106" i="13" a="1"/>
  <c r="BF106" i="13" s="1"/>
  <c r="AZ106" i="13"/>
  <c r="BA106" i="13" s="1"/>
  <c r="BB106" i="13" s="1"/>
  <c r="BC106" i="13" s="1"/>
  <c r="BD106" i="13" s="1"/>
  <c r="BE106" i="13" s="1"/>
  <c r="AY106" i="13"/>
  <c r="AX106" i="13"/>
  <c r="AW106" i="13"/>
  <c r="AV106" i="13"/>
  <c r="AU106" i="13"/>
  <c r="AT106" i="13"/>
  <c r="AS106" i="13"/>
  <c r="AP106" i="13"/>
  <c r="AL106" i="13"/>
  <c r="DL105" i="13"/>
  <c r="DK105" i="13"/>
  <c r="DJ105" i="13"/>
  <c r="DI105" i="13"/>
  <c r="DH105" i="13"/>
  <c r="DG105" i="13"/>
  <c r="DF105" i="13"/>
  <c r="DE105" i="13"/>
  <c r="DD105" i="13"/>
  <c r="DC105" i="13"/>
  <c r="DB105" i="13"/>
  <c r="DA105" i="13"/>
  <c r="CZ105" i="13"/>
  <c r="CY105" i="13"/>
  <c r="CX105" i="13"/>
  <c r="CW105" i="13"/>
  <c r="CV105" i="13"/>
  <c r="CU105" i="13"/>
  <c r="CT105" i="13"/>
  <c r="CS105" i="13" a="1"/>
  <c r="CS105" i="13" s="1"/>
  <c r="CR105" i="13" a="1"/>
  <c r="CR105" i="13" s="1"/>
  <c r="CQ105" i="13"/>
  <c r="CP105" i="13" a="1"/>
  <c r="CP105" i="13" s="1"/>
  <c r="CO105" i="13"/>
  <c r="CN105" i="13" a="1"/>
  <c r="CN105" i="13" s="1"/>
  <c r="CM105" i="13"/>
  <c r="CL105" i="13" a="1"/>
  <c r="CL105" i="13" s="1"/>
  <c r="CK105" i="13"/>
  <c r="CJ105" i="13" a="1"/>
  <c r="CJ105" i="13" s="1"/>
  <c r="CI105" i="13"/>
  <c r="CH105" i="13" a="1"/>
  <c r="CH105" i="13" s="1"/>
  <c r="CG105" i="13"/>
  <c r="CF105" i="13" a="1"/>
  <c r="CF105" i="13" s="1"/>
  <c r="CE105" i="13" a="1"/>
  <c r="CE105" i="13" s="1"/>
  <c r="CD105" i="13"/>
  <c r="CC105" i="13"/>
  <c r="CB105" i="13" a="1"/>
  <c r="CB105" i="13" s="1"/>
  <c r="CA105" i="13" a="1"/>
  <c r="CA105" i="13" s="1"/>
  <c r="BZ105" i="13" a="1"/>
  <c r="BZ105" i="13" s="1"/>
  <c r="BY105" i="13" a="1"/>
  <c r="BY105" i="13" s="1"/>
  <c r="BX105" i="13"/>
  <c r="BW105" i="13" a="1"/>
  <c r="BW105" i="13" s="1"/>
  <c r="BV105" i="13" a="1"/>
  <c r="BV105" i="13" s="1"/>
  <c r="BU105" i="13"/>
  <c r="BT105" i="13" a="1"/>
  <c r="BT105" i="13" s="1"/>
  <c r="BS105" i="13"/>
  <c r="BR105" i="13" a="1"/>
  <c r="BR105" i="13" s="1"/>
  <c r="BQ105" i="13" a="1"/>
  <c r="BQ105" i="13" s="1"/>
  <c r="BP105" i="13" a="1"/>
  <c r="BP105" i="13" s="1"/>
  <c r="BO105" i="13"/>
  <c r="BN105" i="13" a="1"/>
  <c r="BN105" i="13" s="1"/>
  <c r="BM105" i="13"/>
  <c r="BL105" i="13" a="1"/>
  <c r="BL105" i="13" s="1"/>
  <c r="BK105" i="13"/>
  <c r="BJ105" i="13"/>
  <c r="BI105" i="13" a="1"/>
  <c r="BI105" i="13" s="1"/>
  <c r="BH105" i="13" a="1"/>
  <c r="BH105" i="13" s="1"/>
  <c r="BG105" i="13" a="1"/>
  <c r="BG105" i="13" s="1"/>
  <c r="BF105" i="13" a="1"/>
  <c r="BF105" i="13" s="1"/>
  <c r="AZ105" i="13"/>
  <c r="BA105" i="13" s="1"/>
  <c r="BB105" i="13" s="1"/>
  <c r="BC105" i="13" s="1"/>
  <c r="BD105" i="13" s="1"/>
  <c r="BE105" i="13" s="1"/>
  <c r="AY105" i="13"/>
  <c r="AX105" i="13"/>
  <c r="AW105" i="13"/>
  <c r="AV105" i="13"/>
  <c r="AU105" i="13"/>
  <c r="AT105" i="13"/>
  <c r="AS105" i="13"/>
  <c r="AP105" i="13"/>
  <c r="AL105" i="13"/>
  <c r="DL104" i="13"/>
  <c r="DK104" i="13"/>
  <c r="DJ104" i="13"/>
  <c r="DI104" i="13"/>
  <c r="DH104" i="13"/>
  <c r="DG104" i="13"/>
  <c r="DF104" i="13"/>
  <c r="DE104" i="13"/>
  <c r="DD104" i="13"/>
  <c r="DC104" i="13"/>
  <c r="DB104" i="13"/>
  <c r="DA104" i="13"/>
  <c r="CZ104" i="13"/>
  <c r="CY104" i="13"/>
  <c r="CX104" i="13"/>
  <c r="CW104" i="13"/>
  <c r="CV104" i="13"/>
  <c r="CU104" i="13"/>
  <c r="CT104" i="13"/>
  <c r="CS104" i="13" a="1"/>
  <c r="CS104" i="13" s="1"/>
  <c r="CR104" i="13" a="1"/>
  <c r="CR104" i="13" s="1"/>
  <c r="CQ104" i="13"/>
  <c r="CP104" i="13" a="1"/>
  <c r="CP104" i="13" s="1"/>
  <c r="CO104" i="13"/>
  <c r="CN104" i="13" a="1"/>
  <c r="CN104" i="13" s="1"/>
  <c r="CM104" i="13"/>
  <c r="CL104" i="13" a="1"/>
  <c r="CL104" i="13" s="1"/>
  <c r="CK104" i="13"/>
  <c r="CJ104" i="13" a="1"/>
  <c r="CJ104" i="13" s="1"/>
  <c r="CI104" i="13"/>
  <c r="CH104" i="13" a="1"/>
  <c r="CH104" i="13" s="1"/>
  <c r="CG104" i="13"/>
  <c r="CF104" i="13" a="1"/>
  <c r="CF104" i="13" s="1"/>
  <c r="CE104" i="13" a="1"/>
  <c r="CE104" i="13" s="1"/>
  <c r="CD104" i="13"/>
  <c r="CC104" i="13"/>
  <c r="CB104" i="13" a="1"/>
  <c r="CB104" i="13" s="1"/>
  <c r="CA104" i="13" a="1"/>
  <c r="CA104" i="13" s="1"/>
  <c r="BZ104" i="13" a="1"/>
  <c r="BZ104" i="13" s="1"/>
  <c r="BY104" i="13" a="1"/>
  <c r="BY104" i="13" s="1"/>
  <c r="BX104" i="13"/>
  <c r="BW104" i="13" a="1"/>
  <c r="BW104" i="13" s="1"/>
  <c r="BV104" i="13" a="1"/>
  <c r="BV104" i="13" s="1"/>
  <c r="BU104" i="13"/>
  <c r="BT104" i="13" a="1"/>
  <c r="BT104" i="13" s="1"/>
  <c r="BS104" i="13"/>
  <c r="BR104" i="13" a="1"/>
  <c r="BR104" i="13" s="1"/>
  <c r="BQ104" i="13" a="1"/>
  <c r="BQ104" i="13" s="1"/>
  <c r="BP104" i="13" a="1"/>
  <c r="BP104" i="13" s="1"/>
  <c r="BO104" i="13"/>
  <c r="BN104" i="13" a="1"/>
  <c r="BN104" i="13" s="1"/>
  <c r="BM104" i="13"/>
  <c r="BL104" i="13" a="1"/>
  <c r="BL104" i="13" s="1"/>
  <c r="BK104" i="13"/>
  <c r="BJ104" i="13"/>
  <c r="BI104" i="13" a="1"/>
  <c r="BI104" i="13" s="1"/>
  <c r="BH104" i="13" a="1"/>
  <c r="BH104" i="13" s="1"/>
  <c r="BG104" i="13" a="1"/>
  <c r="BG104" i="13" s="1"/>
  <c r="BF104" i="13" a="1"/>
  <c r="BF104" i="13" s="1"/>
  <c r="AZ104" i="13"/>
  <c r="BA104" i="13" s="1"/>
  <c r="BB104" i="13" s="1"/>
  <c r="BC104" i="13" s="1"/>
  <c r="BD104" i="13" s="1"/>
  <c r="BE104" i="13" s="1"/>
  <c r="AY104" i="13"/>
  <c r="AX104" i="13"/>
  <c r="AW104" i="13"/>
  <c r="AV104" i="13"/>
  <c r="AU104" i="13"/>
  <c r="AT104" i="13"/>
  <c r="AS104" i="13"/>
  <c r="AP104" i="13"/>
  <c r="AL104" i="13"/>
  <c r="DL103" i="13"/>
  <c r="DK103" i="13"/>
  <c r="DJ103" i="13"/>
  <c r="DI103" i="13"/>
  <c r="DH103" i="13"/>
  <c r="DG103" i="13"/>
  <c r="DF103" i="13"/>
  <c r="DE103" i="13"/>
  <c r="DD103" i="13"/>
  <c r="DC103" i="13"/>
  <c r="DB103" i="13"/>
  <c r="DA103" i="13"/>
  <c r="CZ103" i="13"/>
  <c r="CY103" i="13"/>
  <c r="CX103" i="13"/>
  <c r="CW103" i="13"/>
  <c r="CV103" i="13"/>
  <c r="CU103" i="13"/>
  <c r="CT103" i="13"/>
  <c r="CS103" i="13" a="1"/>
  <c r="CS103" i="13" s="1"/>
  <c r="CR103" i="13" a="1"/>
  <c r="CR103" i="13" s="1"/>
  <c r="CQ103" i="13"/>
  <c r="CP103" i="13" a="1"/>
  <c r="CP103" i="13" s="1"/>
  <c r="CO103" i="13"/>
  <c r="CN103" i="13" a="1"/>
  <c r="CN103" i="13" s="1"/>
  <c r="CM103" i="13"/>
  <c r="CL103" i="13" a="1"/>
  <c r="CL103" i="13" s="1"/>
  <c r="CK103" i="13"/>
  <c r="CJ103" i="13" a="1"/>
  <c r="CJ103" i="13" s="1"/>
  <c r="CI103" i="13"/>
  <c r="CH103" i="13" a="1"/>
  <c r="CH103" i="13" s="1"/>
  <c r="CG103" i="13"/>
  <c r="CF103" i="13" a="1"/>
  <c r="CF103" i="13" s="1"/>
  <c r="CE103" i="13" a="1"/>
  <c r="CE103" i="13" s="1"/>
  <c r="CD103" i="13"/>
  <c r="CC103" i="13"/>
  <c r="CB103" i="13" a="1"/>
  <c r="CB103" i="13" s="1"/>
  <c r="CA103" i="13" a="1"/>
  <c r="CA103" i="13" s="1"/>
  <c r="BZ103" i="13" a="1"/>
  <c r="BZ103" i="13" s="1"/>
  <c r="BY103" i="13" a="1"/>
  <c r="BY103" i="13" s="1"/>
  <c r="BX103" i="13"/>
  <c r="BW103" i="13" a="1"/>
  <c r="BW103" i="13" s="1"/>
  <c r="BV103" i="13" a="1"/>
  <c r="BV103" i="13" s="1"/>
  <c r="BU103" i="13"/>
  <c r="BT103" i="13" a="1"/>
  <c r="BT103" i="13" s="1"/>
  <c r="BS103" i="13"/>
  <c r="BR103" i="13" a="1"/>
  <c r="BR103" i="13" s="1"/>
  <c r="BQ103" i="13" a="1"/>
  <c r="BQ103" i="13" s="1"/>
  <c r="BP103" i="13" a="1"/>
  <c r="BP103" i="13" s="1"/>
  <c r="BO103" i="13"/>
  <c r="BN103" i="13" a="1"/>
  <c r="BN103" i="13" s="1"/>
  <c r="BM103" i="13"/>
  <c r="BL103" i="13" a="1"/>
  <c r="BL103" i="13" s="1"/>
  <c r="BK103" i="13"/>
  <c r="BJ103" i="13"/>
  <c r="BI103" i="13" a="1"/>
  <c r="BI103" i="13" s="1"/>
  <c r="BH103" i="13" a="1"/>
  <c r="BH103" i="13" s="1"/>
  <c r="BG103" i="13" a="1"/>
  <c r="BG103" i="13" s="1"/>
  <c r="BF103" i="13" a="1"/>
  <c r="BF103" i="13" s="1"/>
  <c r="AZ103" i="13"/>
  <c r="BA103" i="13" s="1"/>
  <c r="BB103" i="13" s="1"/>
  <c r="BC103" i="13" s="1"/>
  <c r="BD103" i="13" s="1"/>
  <c r="BE103" i="13" s="1"/>
  <c r="AY103" i="13"/>
  <c r="AX103" i="13"/>
  <c r="AW103" i="13"/>
  <c r="AV103" i="13"/>
  <c r="AU103" i="13"/>
  <c r="AT103" i="13"/>
  <c r="AS103" i="13"/>
  <c r="AP103" i="13"/>
  <c r="AL103" i="13"/>
  <c r="DL102" i="13"/>
  <c r="DK102" i="13"/>
  <c r="DJ102" i="13"/>
  <c r="DI102" i="13"/>
  <c r="DH102" i="13"/>
  <c r="DG102" i="13"/>
  <c r="DF102" i="13"/>
  <c r="DE102" i="13"/>
  <c r="DD102" i="13"/>
  <c r="DC102" i="13"/>
  <c r="DB102" i="13"/>
  <c r="DA102" i="13"/>
  <c r="CZ102" i="13"/>
  <c r="CY102" i="13"/>
  <c r="CX102" i="13"/>
  <c r="CW102" i="13"/>
  <c r="CV102" i="13"/>
  <c r="CU102" i="13"/>
  <c r="CT102" i="13"/>
  <c r="CS102" i="13" a="1"/>
  <c r="CS102" i="13" s="1"/>
  <c r="CR102" i="13" a="1"/>
  <c r="CR102" i="13" s="1"/>
  <c r="CQ102" i="13"/>
  <c r="CP102" i="13" a="1"/>
  <c r="CP102" i="13" s="1"/>
  <c r="CO102" i="13"/>
  <c r="CN102" i="13" a="1"/>
  <c r="CN102" i="13" s="1"/>
  <c r="CM102" i="13"/>
  <c r="CL102" i="13" a="1"/>
  <c r="CL102" i="13" s="1"/>
  <c r="CK102" i="13"/>
  <c r="CJ102" i="13" a="1"/>
  <c r="CJ102" i="13" s="1"/>
  <c r="CI102" i="13"/>
  <c r="CH102" i="13" a="1"/>
  <c r="CH102" i="13" s="1"/>
  <c r="CG102" i="13"/>
  <c r="CF102" i="13" a="1"/>
  <c r="CF102" i="13" s="1"/>
  <c r="CE102" i="13" a="1"/>
  <c r="CE102" i="13" s="1"/>
  <c r="CD102" i="13"/>
  <c r="CC102" i="13"/>
  <c r="CB102" i="13" a="1"/>
  <c r="CB102" i="13" s="1"/>
  <c r="CA102" i="13" a="1"/>
  <c r="CA102" i="13" s="1"/>
  <c r="BZ102" i="13" a="1"/>
  <c r="BZ102" i="13" s="1"/>
  <c r="BY102" i="13" a="1"/>
  <c r="BY102" i="13" s="1"/>
  <c r="BX102" i="13"/>
  <c r="BW102" i="13" a="1"/>
  <c r="BW102" i="13" s="1"/>
  <c r="BV102" i="13" a="1"/>
  <c r="BV102" i="13" s="1"/>
  <c r="BU102" i="13"/>
  <c r="BT102" i="13" a="1"/>
  <c r="BT102" i="13" s="1"/>
  <c r="BS102" i="13"/>
  <c r="BR102" i="13" a="1"/>
  <c r="BR102" i="13" s="1"/>
  <c r="BQ102" i="13" a="1"/>
  <c r="BQ102" i="13" s="1"/>
  <c r="BP102" i="13" a="1"/>
  <c r="BP102" i="13" s="1"/>
  <c r="BO102" i="13"/>
  <c r="BN102" i="13" a="1"/>
  <c r="BN102" i="13" s="1"/>
  <c r="BM102" i="13"/>
  <c r="BL102" i="13" a="1"/>
  <c r="BL102" i="13" s="1"/>
  <c r="BK102" i="13"/>
  <c r="BJ102" i="13"/>
  <c r="BI102" i="13" a="1"/>
  <c r="BI102" i="13" s="1"/>
  <c r="BH102" i="13" a="1"/>
  <c r="BH102" i="13" s="1"/>
  <c r="BG102" i="13" a="1"/>
  <c r="BG102" i="13" s="1"/>
  <c r="BF102" i="13" a="1"/>
  <c r="BF102" i="13" s="1"/>
  <c r="AZ102" i="13"/>
  <c r="BA102" i="13" s="1"/>
  <c r="BB102" i="13" s="1"/>
  <c r="BC102" i="13" s="1"/>
  <c r="BD102" i="13" s="1"/>
  <c r="BE102" i="13" s="1"/>
  <c r="AY102" i="13"/>
  <c r="AX102" i="13"/>
  <c r="AW102" i="13"/>
  <c r="AV102" i="13"/>
  <c r="AU102" i="13"/>
  <c r="AT102" i="13"/>
  <c r="AS102" i="13"/>
  <c r="AP102" i="13"/>
  <c r="AL102" i="13"/>
  <c r="DL101" i="13"/>
  <c r="DK101" i="13"/>
  <c r="DJ101" i="13"/>
  <c r="DI101" i="13"/>
  <c r="DH101" i="13"/>
  <c r="DG101" i="13"/>
  <c r="DF101" i="13"/>
  <c r="DE101" i="13"/>
  <c r="DD101" i="13"/>
  <c r="DC101" i="13"/>
  <c r="DB101" i="13"/>
  <c r="DA101" i="13"/>
  <c r="CZ101" i="13"/>
  <c r="CY101" i="13"/>
  <c r="CX101" i="13"/>
  <c r="CW101" i="13"/>
  <c r="CV101" i="13"/>
  <c r="CU101" i="13"/>
  <c r="CT101" i="13"/>
  <c r="CS101" i="13" a="1"/>
  <c r="CS101" i="13" s="1"/>
  <c r="CR101" i="13" a="1"/>
  <c r="CR101" i="13" s="1"/>
  <c r="CQ101" i="13"/>
  <c r="CP101" i="13" a="1"/>
  <c r="CP101" i="13" s="1"/>
  <c r="CO101" i="13"/>
  <c r="CN101" i="13" a="1"/>
  <c r="CN101" i="13" s="1"/>
  <c r="CM101" i="13"/>
  <c r="CL101" i="13" a="1"/>
  <c r="CL101" i="13" s="1"/>
  <c r="CK101" i="13"/>
  <c r="CJ101" i="13" a="1"/>
  <c r="CJ101" i="13" s="1"/>
  <c r="CI101" i="13"/>
  <c r="CH101" i="13" a="1"/>
  <c r="CH101" i="13" s="1"/>
  <c r="CG101" i="13"/>
  <c r="CF101" i="13" a="1"/>
  <c r="CF101" i="13" s="1"/>
  <c r="CE101" i="13" a="1"/>
  <c r="CE101" i="13" s="1"/>
  <c r="CD101" i="13"/>
  <c r="CC101" i="13"/>
  <c r="CB101" i="13" a="1"/>
  <c r="CB101" i="13" s="1"/>
  <c r="CA101" i="13" a="1"/>
  <c r="CA101" i="13" s="1"/>
  <c r="BZ101" i="13" a="1"/>
  <c r="BZ101" i="13" s="1"/>
  <c r="BY101" i="13" a="1"/>
  <c r="BY101" i="13" s="1"/>
  <c r="BX101" i="13"/>
  <c r="BW101" i="13" a="1"/>
  <c r="BW101" i="13" s="1"/>
  <c r="BV101" i="13" a="1"/>
  <c r="BV101" i="13" s="1"/>
  <c r="BU101" i="13"/>
  <c r="BT101" i="13" a="1"/>
  <c r="BT101" i="13" s="1"/>
  <c r="BS101" i="13"/>
  <c r="BR101" i="13" a="1"/>
  <c r="BR101" i="13" s="1"/>
  <c r="BQ101" i="13" a="1"/>
  <c r="BQ101" i="13" s="1"/>
  <c r="BP101" i="13" a="1"/>
  <c r="BP101" i="13" s="1"/>
  <c r="BO101" i="13"/>
  <c r="BN101" i="13" a="1"/>
  <c r="BN101" i="13" s="1"/>
  <c r="BM101" i="13"/>
  <c r="BL101" i="13" a="1"/>
  <c r="BL101" i="13" s="1"/>
  <c r="BK101" i="13"/>
  <c r="BJ101" i="13"/>
  <c r="BI101" i="13" a="1"/>
  <c r="BI101" i="13" s="1"/>
  <c r="BH101" i="13" a="1"/>
  <c r="BH101" i="13" s="1"/>
  <c r="BG101" i="13" a="1"/>
  <c r="BG101" i="13" s="1"/>
  <c r="BF101" i="13" a="1"/>
  <c r="BF101" i="13" s="1"/>
  <c r="AZ101" i="13"/>
  <c r="BA101" i="13" s="1"/>
  <c r="BB101" i="13" s="1"/>
  <c r="BC101" i="13" s="1"/>
  <c r="BD101" i="13" s="1"/>
  <c r="BE101" i="13" s="1"/>
  <c r="AY101" i="13"/>
  <c r="AX101" i="13"/>
  <c r="AW101" i="13"/>
  <c r="AV101" i="13"/>
  <c r="AU101" i="13"/>
  <c r="AT101" i="13"/>
  <c r="AS101" i="13"/>
  <c r="AP101" i="13"/>
  <c r="AL101" i="13"/>
  <c r="DL100" i="13"/>
  <c r="DK100" i="13"/>
  <c r="DJ100" i="13"/>
  <c r="DI100" i="13"/>
  <c r="DH100" i="13"/>
  <c r="DG100" i="13"/>
  <c r="DF100" i="13"/>
  <c r="DE100" i="13"/>
  <c r="DD100" i="13"/>
  <c r="DC100" i="13"/>
  <c r="DB100" i="13"/>
  <c r="DA100" i="13"/>
  <c r="CZ100" i="13"/>
  <c r="CY100" i="13"/>
  <c r="CX100" i="13"/>
  <c r="CW100" i="13"/>
  <c r="CV100" i="13"/>
  <c r="CU100" i="13"/>
  <c r="CT100" i="13"/>
  <c r="CS100" i="13" a="1"/>
  <c r="CS100" i="13" s="1"/>
  <c r="CR100" i="13" a="1"/>
  <c r="CR100" i="13" s="1"/>
  <c r="CQ100" i="13"/>
  <c r="CP100" i="13" a="1"/>
  <c r="CP100" i="13" s="1"/>
  <c r="CO100" i="13"/>
  <c r="CN100" i="13" a="1"/>
  <c r="CN100" i="13" s="1"/>
  <c r="CM100" i="13"/>
  <c r="CL100" i="13" a="1"/>
  <c r="CL100" i="13" s="1"/>
  <c r="CK100" i="13"/>
  <c r="CJ100" i="13" a="1"/>
  <c r="CJ100" i="13" s="1"/>
  <c r="CI100" i="13"/>
  <c r="CH100" i="13" a="1"/>
  <c r="CH100" i="13" s="1"/>
  <c r="CG100" i="13"/>
  <c r="CF100" i="13" a="1"/>
  <c r="CF100" i="13" s="1"/>
  <c r="CE100" i="13" a="1"/>
  <c r="CE100" i="13" s="1"/>
  <c r="CD100" i="13"/>
  <c r="CC100" i="13"/>
  <c r="CB100" i="13" a="1"/>
  <c r="CB100" i="13" s="1"/>
  <c r="CA100" i="13" a="1"/>
  <c r="CA100" i="13" s="1"/>
  <c r="BZ100" i="13" a="1"/>
  <c r="BZ100" i="13" s="1"/>
  <c r="BY100" i="13" a="1"/>
  <c r="BY100" i="13" s="1"/>
  <c r="BX100" i="13"/>
  <c r="BW100" i="13" a="1"/>
  <c r="BW100" i="13" s="1"/>
  <c r="BV100" i="13" a="1"/>
  <c r="BV100" i="13" s="1"/>
  <c r="BU100" i="13"/>
  <c r="BT100" i="13" a="1"/>
  <c r="BT100" i="13" s="1"/>
  <c r="BS100" i="13"/>
  <c r="BR100" i="13" a="1"/>
  <c r="BR100" i="13" s="1"/>
  <c r="BQ100" i="13" a="1"/>
  <c r="BQ100" i="13" s="1"/>
  <c r="BP100" i="13" a="1"/>
  <c r="BP100" i="13" s="1"/>
  <c r="BO100" i="13"/>
  <c r="BN100" i="13" a="1"/>
  <c r="BN100" i="13" s="1"/>
  <c r="BM100" i="13"/>
  <c r="BL100" i="13" a="1"/>
  <c r="BL100" i="13" s="1"/>
  <c r="BK100" i="13"/>
  <c r="BJ100" i="13"/>
  <c r="BI100" i="13" a="1"/>
  <c r="BI100" i="13" s="1"/>
  <c r="BH100" i="13" a="1"/>
  <c r="BH100" i="13" s="1"/>
  <c r="BG100" i="13" a="1"/>
  <c r="BG100" i="13" s="1"/>
  <c r="BF100" i="13" a="1"/>
  <c r="BF100" i="13" s="1"/>
  <c r="AZ100" i="13"/>
  <c r="BA100" i="13" s="1"/>
  <c r="BB100" i="13" s="1"/>
  <c r="BC100" i="13" s="1"/>
  <c r="BD100" i="13" s="1"/>
  <c r="BE100" i="13" s="1"/>
  <c r="AY100" i="13"/>
  <c r="AX100" i="13"/>
  <c r="AW100" i="13"/>
  <c r="AV100" i="13"/>
  <c r="AU100" i="13"/>
  <c r="AT100" i="13"/>
  <c r="AS100" i="13"/>
  <c r="AP100" i="13"/>
  <c r="AL100" i="13"/>
  <c r="AD100" i="13"/>
  <c r="DL99" i="13"/>
  <c r="DK99" i="13"/>
  <c r="DJ99" i="13"/>
  <c r="DI99" i="13"/>
  <c r="DH99" i="13"/>
  <c r="DG99" i="13"/>
  <c r="DF99" i="13"/>
  <c r="DE99" i="13"/>
  <c r="DD99" i="13"/>
  <c r="DC99" i="13"/>
  <c r="DB99" i="13"/>
  <c r="DA99" i="13"/>
  <c r="CZ99" i="13"/>
  <c r="CY99" i="13"/>
  <c r="CX99" i="13"/>
  <c r="CW99" i="13"/>
  <c r="CV99" i="13"/>
  <c r="CU99" i="13"/>
  <c r="CT99" i="13"/>
  <c r="CS99" i="13" a="1"/>
  <c r="CS99" i="13" s="1"/>
  <c r="CR99" i="13" a="1"/>
  <c r="CR99" i="13" s="1"/>
  <c r="CQ99" i="13"/>
  <c r="CP99" i="13" a="1"/>
  <c r="CP99" i="13" s="1"/>
  <c r="CO99" i="13"/>
  <c r="CN99" i="13" a="1"/>
  <c r="CN99" i="13" s="1"/>
  <c r="CM99" i="13"/>
  <c r="CL99" i="13" a="1"/>
  <c r="CL99" i="13" s="1"/>
  <c r="CK99" i="13"/>
  <c r="CJ99" i="13" a="1"/>
  <c r="CJ99" i="13" s="1"/>
  <c r="CI99" i="13"/>
  <c r="CH99" i="13" a="1"/>
  <c r="CH99" i="13" s="1"/>
  <c r="CG99" i="13"/>
  <c r="CF99" i="13" a="1"/>
  <c r="CF99" i="13" s="1"/>
  <c r="CE99" i="13" a="1"/>
  <c r="CE99" i="13" s="1"/>
  <c r="CD99" i="13"/>
  <c r="CC99" i="13"/>
  <c r="CB99" i="13" a="1"/>
  <c r="CB99" i="13" s="1"/>
  <c r="CA99" i="13" a="1"/>
  <c r="CA99" i="13" s="1"/>
  <c r="BZ99" i="13" a="1"/>
  <c r="BZ99" i="13" s="1"/>
  <c r="BY99" i="13" a="1"/>
  <c r="BY99" i="13" s="1"/>
  <c r="BX99" i="13"/>
  <c r="BW99" i="13" a="1"/>
  <c r="BW99" i="13" s="1"/>
  <c r="BV99" i="13" a="1"/>
  <c r="BV99" i="13" s="1"/>
  <c r="BU99" i="13"/>
  <c r="BT99" i="13" a="1"/>
  <c r="BT99" i="13" s="1"/>
  <c r="BS99" i="13"/>
  <c r="BR99" i="13" a="1"/>
  <c r="BR99" i="13" s="1"/>
  <c r="BQ99" i="13" a="1"/>
  <c r="BQ99" i="13" s="1"/>
  <c r="BP99" i="13" a="1"/>
  <c r="BP99" i="13" s="1"/>
  <c r="BO99" i="13"/>
  <c r="BN99" i="13" a="1"/>
  <c r="BN99" i="13" s="1"/>
  <c r="BM99" i="13"/>
  <c r="BL99" i="13" a="1"/>
  <c r="BL99" i="13" s="1"/>
  <c r="BK99" i="13"/>
  <c r="BJ99" i="13"/>
  <c r="BI99" i="13" a="1"/>
  <c r="BI99" i="13" s="1"/>
  <c r="BH99" i="13" a="1"/>
  <c r="BH99" i="13" s="1"/>
  <c r="BG99" i="13" a="1"/>
  <c r="BG99" i="13" s="1"/>
  <c r="BF99" i="13" a="1"/>
  <c r="BF99" i="13" s="1"/>
  <c r="AZ99" i="13"/>
  <c r="BA99" i="13" s="1"/>
  <c r="BB99" i="13" s="1"/>
  <c r="BC99" i="13" s="1"/>
  <c r="BD99" i="13" s="1"/>
  <c r="BE99" i="13" s="1"/>
  <c r="AY99" i="13"/>
  <c r="AX99" i="13"/>
  <c r="AW99" i="13"/>
  <c r="AV99" i="13"/>
  <c r="AU99" i="13"/>
  <c r="AT99" i="13"/>
  <c r="AS99" i="13"/>
  <c r="AP99" i="13"/>
  <c r="AL99" i="13"/>
  <c r="DL98" i="13"/>
  <c r="DK98" i="13"/>
  <c r="DJ98" i="13"/>
  <c r="DI98" i="13"/>
  <c r="DH98" i="13"/>
  <c r="DG98" i="13"/>
  <c r="DF98" i="13"/>
  <c r="DE98" i="13"/>
  <c r="DD98" i="13"/>
  <c r="DC98" i="13"/>
  <c r="DB98" i="13"/>
  <c r="DA98" i="13"/>
  <c r="CZ98" i="13"/>
  <c r="CY98" i="13"/>
  <c r="CX98" i="13"/>
  <c r="CW98" i="13"/>
  <c r="CV98" i="13"/>
  <c r="CU98" i="13"/>
  <c r="CT98" i="13"/>
  <c r="CS98" i="13" a="1"/>
  <c r="CS98" i="13" s="1"/>
  <c r="CR98" i="13" a="1"/>
  <c r="CR98" i="13" s="1"/>
  <c r="CQ98" i="13"/>
  <c r="CP98" i="13" a="1"/>
  <c r="CP98" i="13" s="1"/>
  <c r="CO98" i="13"/>
  <c r="CN98" i="13" a="1"/>
  <c r="CN98" i="13" s="1"/>
  <c r="CM98" i="13"/>
  <c r="CL98" i="13" a="1"/>
  <c r="CL98" i="13" s="1"/>
  <c r="CK98" i="13"/>
  <c r="CJ98" i="13" a="1"/>
  <c r="CJ98" i="13" s="1"/>
  <c r="CI98" i="13"/>
  <c r="CH98" i="13" a="1"/>
  <c r="CH98" i="13" s="1"/>
  <c r="CG98" i="13"/>
  <c r="CF98" i="13" a="1"/>
  <c r="CF98" i="13" s="1"/>
  <c r="CE98" i="13" a="1"/>
  <c r="CE98" i="13" s="1"/>
  <c r="CD98" i="13"/>
  <c r="CC98" i="13"/>
  <c r="CB98" i="13" a="1"/>
  <c r="CB98" i="13" s="1"/>
  <c r="CA98" i="13" a="1"/>
  <c r="CA98" i="13" s="1"/>
  <c r="BZ98" i="13" a="1"/>
  <c r="BZ98" i="13" s="1"/>
  <c r="BY98" i="13" a="1"/>
  <c r="BY98" i="13" s="1"/>
  <c r="BX98" i="13"/>
  <c r="BW98" i="13" a="1"/>
  <c r="BW98" i="13" s="1"/>
  <c r="BV98" i="13" a="1"/>
  <c r="BV98" i="13" s="1"/>
  <c r="BU98" i="13"/>
  <c r="BT98" i="13" a="1"/>
  <c r="BT98" i="13" s="1"/>
  <c r="BS98" i="13"/>
  <c r="BR98" i="13" a="1"/>
  <c r="BR98" i="13" s="1"/>
  <c r="BQ98" i="13" a="1"/>
  <c r="BQ98" i="13" s="1"/>
  <c r="BP98" i="13" a="1"/>
  <c r="BP98" i="13" s="1"/>
  <c r="BO98" i="13"/>
  <c r="BN98" i="13" a="1"/>
  <c r="BN98" i="13" s="1"/>
  <c r="BM98" i="13"/>
  <c r="BL98" i="13" a="1"/>
  <c r="BL98" i="13" s="1"/>
  <c r="BK98" i="13"/>
  <c r="BJ98" i="13"/>
  <c r="BI98" i="13" a="1"/>
  <c r="BI98" i="13" s="1"/>
  <c r="BH98" i="13" a="1"/>
  <c r="BH98" i="13" s="1"/>
  <c r="BG98" i="13" a="1"/>
  <c r="BG98" i="13" s="1"/>
  <c r="BF98" i="13" a="1"/>
  <c r="BF98" i="13" s="1"/>
  <c r="AZ98" i="13"/>
  <c r="BA98" i="13" s="1"/>
  <c r="BB98" i="13" s="1"/>
  <c r="BC98" i="13" s="1"/>
  <c r="BD98" i="13" s="1"/>
  <c r="BE98" i="13" s="1"/>
  <c r="AY98" i="13"/>
  <c r="AX98" i="13"/>
  <c r="AW98" i="13"/>
  <c r="AV98" i="13"/>
  <c r="AU98" i="13"/>
  <c r="AT98" i="13"/>
  <c r="AS98" i="13"/>
  <c r="AP98" i="13"/>
  <c r="AL98" i="13"/>
  <c r="DL97" i="13"/>
  <c r="DK97" i="13"/>
  <c r="DJ97" i="13"/>
  <c r="DI97" i="13"/>
  <c r="DH97" i="13"/>
  <c r="DG97" i="13"/>
  <c r="DF97" i="13"/>
  <c r="DE97" i="13"/>
  <c r="DD97" i="13"/>
  <c r="DC97" i="13"/>
  <c r="DB97" i="13"/>
  <c r="DA97" i="13"/>
  <c r="CZ97" i="13"/>
  <c r="CY97" i="13"/>
  <c r="CX97" i="13"/>
  <c r="CW97" i="13"/>
  <c r="CV97" i="13"/>
  <c r="CU97" i="13"/>
  <c r="CT97" i="13"/>
  <c r="CS97" i="13" a="1"/>
  <c r="CS97" i="13" s="1"/>
  <c r="CR97" i="13" a="1"/>
  <c r="CR97" i="13" s="1"/>
  <c r="CQ97" i="13"/>
  <c r="CP97" i="13" a="1"/>
  <c r="CP97" i="13" s="1"/>
  <c r="CO97" i="13"/>
  <c r="CN97" i="13" a="1"/>
  <c r="CN97" i="13" s="1"/>
  <c r="CM97" i="13"/>
  <c r="CL97" i="13" a="1"/>
  <c r="CL97" i="13" s="1"/>
  <c r="CK97" i="13"/>
  <c r="CJ97" i="13" a="1"/>
  <c r="CJ97" i="13" s="1"/>
  <c r="CI97" i="13"/>
  <c r="CH97" i="13" a="1"/>
  <c r="CH97" i="13" s="1"/>
  <c r="CG97" i="13"/>
  <c r="CF97" i="13" a="1"/>
  <c r="CF97" i="13" s="1"/>
  <c r="CE97" i="13" a="1"/>
  <c r="CE97" i="13" s="1"/>
  <c r="CD97" i="13"/>
  <c r="CC97" i="13"/>
  <c r="CB97" i="13" a="1"/>
  <c r="CB97" i="13" s="1"/>
  <c r="CA97" i="13" a="1"/>
  <c r="CA97" i="13" s="1"/>
  <c r="BZ97" i="13" a="1"/>
  <c r="BZ97" i="13" s="1"/>
  <c r="BY97" i="13" a="1"/>
  <c r="BY97" i="13" s="1"/>
  <c r="BX97" i="13"/>
  <c r="BW97" i="13" a="1"/>
  <c r="BW97" i="13" s="1"/>
  <c r="BV97" i="13" a="1"/>
  <c r="BV97" i="13" s="1"/>
  <c r="BU97" i="13"/>
  <c r="BT97" i="13" a="1"/>
  <c r="BT97" i="13" s="1"/>
  <c r="BS97" i="13"/>
  <c r="BR97" i="13" a="1"/>
  <c r="BR97" i="13" s="1"/>
  <c r="BQ97" i="13" a="1"/>
  <c r="BQ97" i="13" s="1"/>
  <c r="BP97" i="13" a="1"/>
  <c r="BP97" i="13" s="1"/>
  <c r="BO97" i="13"/>
  <c r="BN97" i="13" a="1"/>
  <c r="BN97" i="13" s="1"/>
  <c r="BM97" i="13"/>
  <c r="BL97" i="13" a="1"/>
  <c r="BL97" i="13" s="1"/>
  <c r="BK97" i="13"/>
  <c r="BJ97" i="13"/>
  <c r="BI97" i="13" a="1"/>
  <c r="BI97" i="13" s="1"/>
  <c r="BH97" i="13" a="1"/>
  <c r="BH97" i="13" s="1"/>
  <c r="BG97" i="13" a="1"/>
  <c r="BG97" i="13" s="1"/>
  <c r="BF97" i="13" a="1"/>
  <c r="BF97" i="13" s="1"/>
  <c r="AZ97" i="13"/>
  <c r="BA97" i="13" s="1"/>
  <c r="BB97" i="13" s="1"/>
  <c r="BC97" i="13" s="1"/>
  <c r="BD97" i="13" s="1"/>
  <c r="BE97" i="13" s="1"/>
  <c r="AY97" i="13"/>
  <c r="AX97" i="13"/>
  <c r="AW97" i="13"/>
  <c r="AV97" i="13"/>
  <c r="AU97" i="13"/>
  <c r="AT97" i="13"/>
  <c r="AS97" i="13"/>
  <c r="AP97" i="13"/>
  <c r="AL97" i="13"/>
  <c r="DL96" i="13"/>
  <c r="DK96" i="13"/>
  <c r="DJ96" i="13"/>
  <c r="DI96" i="13"/>
  <c r="DH96" i="13"/>
  <c r="DG96" i="13"/>
  <c r="DF96" i="13"/>
  <c r="DE96" i="13"/>
  <c r="DD96" i="13"/>
  <c r="DC96" i="13"/>
  <c r="DB96" i="13"/>
  <c r="DA96" i="13"/>
  <c r="CZ96" i="13"/>
  <c r="CY96" i="13"/>
  <c r="CX96" i="13"/>
  <c r="CW96" i="13"/>
  <c r="CV96" i="13"/>
  <c r="CU96" i="13"/>
  <c r="CT96" i="13"/>
  <c r="CS96" i="13" a="1"/>
  <c r="CS96" i="13" s="1"/>
  <c r="CR96" i="13" a="1"/>
  <c r="CR96" i="13" s="1"/>
  <c r="CQ96" i="13"/>
  <c r="CP96" i="13" a="1"/>
  <c r="CP96" i="13" s="1"/>
  <c r="CO96" i="13"/>
  <c r="CN96" i="13" a="1"/>
  <c r="CN96" i="13" s="1"/>
  <c r="CM96" i="13"/>
  <c r="CL96" i="13" a="1"/>
  <c r="CL96" i="13" s="1"/>
  <c r="CK96" i="13"/>
  <c r="CJ96" i="13" a="1"/>
  <c r="CJ96" i="13" s="1"/>
  <c r="CI96" i="13"/>
  <c r="CH96" i="13" a="1"/>
  <c r="CH96" i="13" s="1"/>
  <c r="CG96" i="13"/>
  <c r="CF96" i="13" a="1"/>
  <c r="CF96" i="13" s="1"/>
  <c r="CE96" i="13" a="1"/>
  <c r="CE96" i="13" s="1"/>
  <c r="CD96" i="13"/>
  <c r="CC96" i="13"/>
  <c r="CB96" i="13" a="1"/>
  <c r="CB96" i="13" s="1"/>
  <c r="CA96" i="13" a="1"/>
  <c r="CA96" i="13" s="1"/>
  <c r="BZ96" i="13" a="1"/>
  <c r="BZ96" i="13" s="1"/>
  <c r="BY96" i="13" a="1"/>
  <c r="BY96" i="13" s="1"/>
  <c r="BX96" i="13"/>
  <c r="BW96" i="13" a="1"/>
  <c r="BW96" i="13" s="1"/>
  <c r="BV96" i="13" a="1"/>
  <c r="BV96" i="13" s="1"/>
  <c r="BU96" i="13"/>
  <c r="BT96" i="13" a="1"/>
  <c r="BT96" i="13" s="1"/>
  <c r="BS96" i="13"/>
  <c r="BR96" i="13" a="1"/>
  <c r="BR96" i="13" s="1"/>
  <c r="BQ96" i="13" a="1"/>
  <c r="BQ96" i="13" s="1"/>
  <c r="BP96" i="13" a="1"/>
  <c r="BP96" i="13" s="1"/>
  <c r="BO96" i="13"/>
  <c r="BN96" i="13" a="1"/>
  <c r="BN96" i="13" s="1"/>
  <c r="BM96" i="13"/>
  <c r="BL96" i="13" a="1"/>
  <c r="BL96" i="13" s="1"/>
  <c r="BK96" i="13"/>
  <c r="BJ96" i="13"/>
  <c r="BI96" i="13" a="1"/>
  <c r="BI96" i="13" s="1"/>
  <c r="BH96" i="13" a="1"/>
  <c r="BH96" i="13" s="1"/>
  <c r="BG96" i="13" a="1"/>
  <c r="BG96" i="13" s="1"/>
  <c r="BF96" i="13" a="1"/>
  <c r="BF96" i="13" s="1"/>
  <c r="AZ96" i="13"/>
  <c r="BA96" i="13" s="1"/>
  <c r="BB96" i="13" s="1"/>
  <c r="BC96" i="13" s="1"/>
  <c r="BD96" i="13" s="1"/>
  <c r="BE96" i="13" s="1"/>
  <c r="AY96" i="13"/>
  <c r="AX96" i="13"/>
  <c r="AW96" i="13"/>
  <c r="AV96" i="13"/>
  <c r="AU96" i="13"/>
  <c r="AT96" i="13"/>
  <c r="AS96" i="13"/>
  <c r="AP96" i="13"/>
  <c r="AL96" i="13"/>
  <c r="DL95" i="13"/>
  <c r="DK95" i="13"/>
  <c r="DJ95" i="13"/>
  <c r="DI95" i="13"/>
  <c r="DH95" i="13"/>
  <c r="DG95" i="13"/>
  <c r="DF95" i="13"/>
  <c r="DE95" i="13"/>
  <c r="DD95" i="13"/>
  <c r="DC95" i="13"/>
  <c r="DB95" i="13"/>
  <c r="DA95" i="13"/>
  <c r="CZ95" i="13"/>
  <c r="CY95" i="13"/>
  <c r="CX95" i="13"/>
  <c r="CW95" i="13"/>
  <c r="CV95" i="13"/>
  <c r="CU95" i="13"/>
  <c r="CT95" i="13"/>
  <c r="CS95" i="13" a="1"/>
  <c r="CS95" i="13" s="1"/>
  <c r="CR95" i="13" a="1"/>
  <c r="CR95" i="13" s="1"/>
  <c r="CQ95" i="13"/>
  <c r="CP95" i="13" a="1"/>
  <c r="CP95" i="13" s="1"/>
  <c r="CO95" i="13"/>
  <c r="CN95" i="13" a="1"/>
  <c r="CN95" i="13" s="1"/>
  <c r="CM95" i="13"/>
  <c r="CL95" i="13" a="1"/>
  <c r="CL95" i="13" s="1"/>
  <c r="CK95" i="13"/>
  <c r="CJ95" i="13" a="1"/>
  <c r="CJ95" i="13" s="1"/>
  <c r="CI95" i="13"/>
  <c r="CH95" i="13" a="1"/>
  <c r="CH95" i="13" s="1"/>
  <c r="CG95" i="13"/>
  <c r="CF95" i="13" a="1"/>
  <c r="CF95" i="13" s="1"/>
  <c r="CE95" i="13" a="1"/>
  <c r="CE95" i="13" s="1"/>
  <c r="CD95" i="13"/>
  <c r="CC95" i="13"/>
  <c r="CB95" i="13" a="1"/>
  <c r="CB95" i="13" s="1"/>
  <c r="CA95" i="13" a="1"/>
  <c r="CA95" i="13" s="1"/>
  <c r="BZ95" i="13" a="1"/>
  <c r="BZ95" i="13" s="1"/>
  <c r="BY95" i="13" a="1"/>
  <c r="BY95" i="13" s="1"/>
  <c r="BX95" i="13"/>
  <c r="BW95" i="13" a="1"/>
  <c r="BW95" i="13" s="1"/>
  <c r="BV95" i="13" a="1"/>
  <c r="BV95" i="13" s="1"/>
  <c r="BU95" i="13"/>
  <c r="BT95" i="13" a="1"/>
  <c r="BT95" i="13" s="1"/>
  <c r="BS95" i="13"/>
  <c r="BR95" i="13" a="1"/>
  <c r="BR95" i="13" s="1"/>
  <c r="BQ95" i="13" a="1"/>
  <c r="BQ95" i="13" s="1"/>
  <c r="BP95" i="13" a="1"/>
  <c r="BP95" i="13" s="1"/>
  <c r="BO95" i="13"/>
  <c r="BN95" i="13" a="1"/>
  <c r="BN95" i="13" s="1"/>
  <c r="BM95" i="13"/>
  <c r="BL95" i="13" a="1"/>
  <c r="BL95" i="13" s="1"/>
  <c r="BK95" i="13"/>
  <c r="BJ95" i="13"/>
  <c r="BI95" i="13" a="1"/>
  <c r="BI95" i="13" s="1"/>
  <c r="BH95" i="13" a="1"/>
  <c r="BH95" i="13" s="1"/>
  <c r="BG95" i="13" a="1"/>
  <c r="BG95" i="13" s="1"/>
  <c r="BF95" i="13" a="1"/>
  <c r="BF95" i="13" s="1"/>
  <c r="AZ95" i="13"/>
  <c r="BA95" i="13" s="1"/>
  <c r="BB95" i="13" s="1"/>
  <c r="BC95" i="13" s="1"/>
  <c r="BD95" i="13" s="1"/>
  <c r="BE95" i="13" s="1"/>
  <c r="AY95" i="13"/>
  <c r="AX95" i="13"/>
  <c r="AW95" i="13"/>
  <c r="AV95" i="13"/>
  <c r="AU95" i="13"/>
  <c r="AT95" i="13"/>
  <c r="AS95" i="13"/>
  <c r="AP95" i="13"/>
  <c r="AL95" i="13"/>
  <c r="DL94" i="13"/>
  <c r="DK94" i="13"/>
  <c r="DJ94" i="13"/>
  <c r="DI94" i="13"/>
  <c r="DH94" i="13"/>
  <c r="DG94" i="13"/>
  <c r="DF94" i="13"/>
  <c r="DE94" i="13"/>
  <c r="DD94" i="13"/>
  <c r="DC94" i="13"/>
  <c r="DB94" i="13"/>
  <c r="DA94" i="13"/>
  <c r="CZ94" i="13"/>
  <c r="CY94" i="13"/>
  <c r="CX94" i="13"/>
  <c r="CW94" i="13"/>
  <c r="CV94" i="13"/>
  <c r="CU94" i="13"/>
  <c r="CT94" i="13"/>
  <c r="CS94" i="13" a="1"/>
  <c r="CS94" i="13" s="1"/>
  <c r="CR94" i="13" a="1"/>
  <c r="CR94" i="13" s="1"/>
  <c r="CQ94" i="13"/>
  <c r="CP94" i="13" a="1"/>
  <c r="CP94" i="13" s="1"/>
  <c r="CO94" i="13"/>
  <c r="CN94" i="13" a="1"/>
  <c r="CN94" i="13" s="1"/>
  <c r="CM94" i="13"/>
  <c r="CL94" i="13" a="1"/>
  <c r="CL94" i="13" s="1"/>
  <c r="CK94" i="13"/>
  <c r="CJ94" i="13" a="1"/>
  <c r="CJ94" i="13" s="1"/>
  <c r="CI94" i="13"/>
  <c r="CH94" i="13" a="1"/>
  <c r="CH94" i="13" s="1"/>
  <c r="CG94" i="13"/>
  <c r="CF94" i="13" a="1"/>
  <c r="CF94" i="13" s="1"/>
  <c r="CE94" i="13" a="1"/>
  <c r="CE94" i="13" s="1"/>
  <c r="CD94" i="13"/>
  <c r="CC94" i="13"/>
  <c r="CB94" i="13" a="1"/>
  <c r="CB94" i="13" s="1"/>
  <c r="CA94" i="13" a="1"/>
  <c r="CA94" i="13" s="1"/>
  <c r="BZ94" i="13" a="1"/>
  <c r="BZ94" i="13" s="1"/>
  <c r="BY94" i="13" a="1"/>
  <c r="BY94" i="13" s="1"/>
  <c r="BX94" i="13"/>
  <c r="BW94" i="13" a="1"/>
  <c r="BW94" i="13" s="1"/>
  <c r="BV94" i="13" a="1"/>
  <c r="BV94" i="13" s="1"/>
  <c r="BU94" i="13"/>
  <c r="BT94" i="13" a="1"/>
  <c r="BT94" i="13" s="1"/>
  <c r="BS94" i="13"/>
  <c r="BR94" i="13" a="1"/>
  <c r="BR94" i="13" s="1"/>
  <c r="BQ94" i="13" a="1"/>
  <c r="BQ94" i="13" s="1"/>
  <c r="BP94" i="13" a="1"/>
  <c r="BP94" i="13" s="1"/>
  <c r="BO94" i="13"/>
  <c r="BN94" i="13" a="1"/>
  <c r="BN94" i="13" s="1"/>
  <c r="BM94" i="13"/>
  <c r="BL94" i="13" a="1"/>
  <c r="BL94" i="13" s="1"/>
  <c r="BK94" i="13"/>
  <c r="BJ94" i="13"/>
  <c r="BI94" i="13" a="1"/>
  <c r="BI94" i="13" s="1"/>
  <c r="BH94" i="13" a="1"/>
  <c r="BH94" i="13" s="1"/>
  <c r="BG94" i="13" a="1"/>
  <c r="BG94" i="13" s="1"/>
  <c r="BF94" i="13" a="1"/>
  <c r="BF94" i="13" s="1"/>
  <c r="AZ94" i="13"/>
  <c r="BA94" i="13" s="1"/>
  <c r="BB94" i="13" s="1"/>
  <c r="BC94" i="13" s="1"/>
  <c r="BD94" i="13" s="1"/>
  <c r="BE94" i="13" s="1"/>
  <c r="AY94" i="13"/>
  <c r="AX94" i="13"/>
  <c r="AW94" i="13"/>
  <c r="AV94" i="13"/>
  <c r="AU94" i="13"/>
  <c r="AT94" i="13"/>
  <c r="AS94" i="13"/>
  <c r="AP94" i="13"/>
  <c r="AL94" i="13"/>
  <c r="DL93" i="13"/>
  <c r="DK93" i="13"/>
  <c r="DJ93" i="13"/>
  <c r="DI93" i="13"/>
  <c r="DH93" i="13"/>
  <c r="DG93" i="13"/>
  <c r="DF93" i="13"/>
  <c r="DE93" i="13"/>
  <c r="DD93" i="13"/>
  <c r="DC93" i="13"/>
  <c r="DB93" i="13"/>
  <c r="DA93" i="13"/>
  <c r="CZ93" i="13"/>
  <c r="CY93" i="13"/>
  <c r="CX93" i="13"/>
  <c r="CW93" i="13"/>
  <c r="CV93" i="13"/>
  <c r="CU93" i="13"/>
  <c r="CT93" i="13"/>
  <c r="CS93" i="13" a="1"/>
  <c r="CS93" i="13" s="1"/>
  <c r="CR93" i="13" a="1"/>
  <c r="CR93" i="13" s="1"/>
  <c r="CQ93" i="13"/>
  <c r="CP93" i="13" a="1"/>
  <c r="CP93" i="13" s="1"/>
  <c r="CO93" i="13"/>
  <c r="CN93" i="13" a="1"/>
  <c r="CN93" i="13" s="1"/>
  <c r="CM93" i="13"/>
  <c r="CL93" i="13" a="1"/>
  <c r="CL93" i="13" s="1"/>
  <c r="CK93" i="13"/>
  <c r="CJ93" i="13" a="1"/>
  <c r="CJ93" i="13" s="1"/>
  <c r="CI93" i="13"/>
  <c r="CH93" i="13" a="1"/>
  <c r="CH93" i="13" s="1"/>
  <c r="CG93" i="13"/>
  <c r="CF93" i="13" a="1"/>
  <c r="CF93" i="13" s="1"/>
  <c r="CE93" i="13" a="1"/>
  <c r="CE93" i="13" s="1"/>
  <c r="CD93" i="13"/>
  <c r="CC93" i="13"/>
  <c r="CB93" i="13" a="1"/>
  <c r="CB93" i="13" s="1"/>
  <c r="CA93" i="13" a="1"/>
  <c r="CA93" i="13" s="1"/>
  <c r="BZ93" i="13" a="1"/>
  <c r="BZ93" i="13" s="1"/>
  <c r="BY93" i="13" a="1"/>
  <c r="BY93" i="13" s="1"/>
  <c r="BX93" i="13"/>
  <c r="BW93" i="13" a="1"/>
  <c r="BW93" i="13" s="1"/>
  <c r="BV93" i="13" a="1"/>
  <c r="BV93" i="13" s="1"/>
  <c r="BU93" i="13"/>
  <c r="BT93" i="13" a="1"/>
  <c r="BT93" i="13" s="1"/>
  <c r="BS93" i="13"/>
  <c r="BR93" i="13" a="1"/>
  <c r="BR93" i="13" s="1"/>
  <c r="BQ93" i="13" a="1"/>
  <c r="BQ93" i="13" s="1"/>
  <c r="BP93" i="13" a="1"/>
  <c r="BP93" i="13" s="1"/>
  <c r="BO93" i="13"/>
  <c r="BN93" i="13" a="1"/>
  <c r="BN93" i="13" s="1"/>
  <c r="BM93" i="13"/>
  <c r="BL93" i="13" a="1"/>
  <c r="BL93" i="13" s="1"/>
  <c r="BK93" i="13"/>
  <c r="BJ93" i="13"/>
  <c r="BI93" i="13" a="1"/>
  <c r="BI93" i="13" s="1"/>
  <c r="BH93" i="13" a="1"/>
  <c r="BH93" i="13" s="1"/>
  <c r="BG93" i="13" a="1"/>
  <c r="BG93" i="13" s="1"/>
  <c r="BF93" i="13" a="1"/>
  <c r="BF93" i="13" s="1"/>
  <c r="AZ93" i="13"/>
  <c r="BA93" i="13" s="1"/>
  <c r="BB93" i="13" s="1"/>
  <c r="BC93" i="13" s="1"/>
  <c r="BD93" i="13" s="1"/>
  <c r="BE93" i="13" s="1"/>
  <c r="AY93" i="13"/>
  <c r="AX93" i="13"/>
  <c r="AW93" i="13"/>
  <c r="AV93" i="13"/>
  <c r="AU93" i="13"/>
  <c r="AT93" i="13"/>
  <c r="AS93" i="13"/>
  <c r="AP93" i="13"/>
  <c r="AL93" i="13"/>
  <c r="DL92" i="13"/>
  <c r="DK92" i="13"/>
  <c r="DJ92" i="13"/>
  <c r="DI92" i="13"/>
  <c r="DH92" i="13"/>
  <c r="DG92" i="13"/>
  <c r="DF92" i="13"/>
  <c r="DE92" i="13"/>
  <c r="DD92" i="13"/>
  <c r="DC92" i="13"/>
  <c r="DB92" i="13"/>
  <c r="DA92" i="13"/>
  <c r="CZ92" i="13"/>
  <c r="CY92" i="13"/>
  <c r="CX92" i="13"/>
  <c r="CW92" i="13"/>
  <c r="CV92" i="13"/>
  <c r="CU92" i="13"/>
  <c r="CT92" i="13"/>
  <c r="CS92" i="13" a="1"/>
  <c r="CS92" i="13" s="1"/>
  <c r="CR92" i="13" a="1"/>
  <c r="CR92" i="13" s="1"/>
  <c r="CQ92" i="13"/>
  <c r="CP92" i="13" a="1"/>
  <c r="CP92" i="13" s="1"/>
  <c r="CO92" i="13"/>
  <c r="CN92" i="13" a="1"/>
  <c r="CN92" i="13" s="1"/>
  <c r="CM92" i="13"/>
  <c r="CL92" i="13" a="1"/>
  <c r="CL92" i="13" s="1"/>
  <c r="CK92" i="13"/>
  <c r="CJ92" i="13" a="1"/>
  <c r="CJ92" i="13" s="1"/>
  <c r="CI92" i="13"/>
  <c r="CH92" i="13" a="1"/>
  <c r="CH92" i="13" s="1"/>
  <c r="CG92" i="13"/>
  <c r="CF92" i="13" a="1"/>
  <c r="CF92" i="13" s="1"/>
  <c r="CE92" i="13" a="1"/>
  <c r="CE92" i="13" s="1"/>
  <c r="CD92" i="13"/>
  <c r="CC92" i="13"/>
  <c r="CB92" i="13" a="1"/>
  <c r="CB92" i="13" s="1"/>
  <c r="CA92" i="13" a="1"/>
  <c r="CA92" i="13" s="1"/>
  <c r="BZ92" i="13" a="1"/>
  <c r="BZ92" i="13" s="1"/>
  <c r="BY92" i="13" a="1"/>
  <c r="BY92" i="13" s="1"/>
  <c r="BX92" i="13"/>
  <c r="BW92" i="13" a="1"/>
  <c r="BW92" i="13" s="1"/>
  <c r="BV92" i="13" a="1"/>
  <c r="BV92" i="13" s="1"/>
  <c r="BU92" i="13"/>
  <c r="BT92" i="13" a="1"/>
  <c r="BT92" i="13" s="1"/>
  <c r="BS92" i="13"/>
  <c r="BR92" i="13" a="1"/>
  <c r="BR92" i="13" s="1"/>
  <c r="BQ92" i="13" a="1"/>
  <c r="BQ92" i="13" s="1"/>
  <c r="BP92" i="13" a="1"/>
  <c r="BP92" i="13" s="1"/>
  <c r="BO92" i="13"/>
  <c r="BN92" i="13" a="1"/>
  <c r="BN92" i="13" s="1"/>
  <c r="BM92" i="13"/>
  <c r="BL92" i="13" a="1"/>
  <c r="BL92" i="13" s="1"/>
  <c r="BK92" i="13"/>
  <c r="BJ92" i="13"/>
  <c r="BI92" i="13" a="1"/>
  <c r="BI92" i="13" s="1"/>
  <c r="BH92" i="13" a="1"/>
  <c r="BH92" i="13" s="1"/>
  <c r="BG92" i="13" a="1"/>
  <c r="BG92" i="13" s="1"/>
  <c r="BF92" i="13" a="1"/>
  <c r="BF92" i="13" s="1"/>
  <c r="AZ92" i="13"/>
  <c r="BA92" i="13" s="1"/>
  <c r="BB92" i="13" s="1"/>
  <c r="BC92" i="13" s="1"/>
  <c r="BD92" i="13" s="1"/>
  <c r="BE92" i="13" s="1"/>
  <c r="AY92" i="13"/>
  <c r="AX92" i="13"/>
  <c r="AW92" i="13"/>
  <c r="AV92" i="13"/>
  <c r="AU92" i="13"/>
  <c r="AT92" i="13"/>
  <c r="AS92" i="13"/>
  <c r="AP92" i="13"/>
  <c r="AL92" i="13"/>
  <c r="DL91" i="13"/>
  <c r="DK91" i="13"/>
  <c r="DJ91" i="13"/>
  <c r="DI91" i="13"/>
  <c r="DH91" i="13"/>
  <c r="DG91" i="13"/>
  <c r="DF91" i="13"/>
  <c r="DE91" i="13"/>
  <c r="DD91" i="13"/>
  <c r="DC91" i="13"/>
  <c r="DB91" i="13"/>
  <c r="DA91" i="13"/>
  <c r="CZ91" i="13"/>
  <c r="CY91" i="13"/>
  <c r="CX91" i="13"/>
  <c r="CW91" i="13"/>
  <c r="CV91" i="13"/>
  <c r="CU91" i="13"/>
  <c r="CT91" i="13"/>
  <c r="CS91" i="13" a="1"/>
  <c r="CS91" i="13" s="1"/>
  <c r="CR91" i="13" a="1"/>
  <c r="CR91" i="13" s="1"/>
  <c r="CQ91" i="13"/>
  <c r="CP91" i="13" a="1"/>
  <c r="CP91" i="13" s="1"/>
  <c r="CO91" i="13"/>
  <c r="CN91" i="13" a="1"/>
  <c r="CN91" i="13" s="1"/>
  <c r="CM91" i="13"/>
  <c r="CL91" i="13" a="1"/>
  <c r="CL91" i="13" s="1"/>
  <c r="CK91" i="13"/>
  <c r="CJ91" i="13" a="1"/>
  <c r="CJ91" i="13" s="1"/>
  <c r="CI91" i="13"/>
  <c r="CH91" i="13" a="1"/>
  <c r="CH91" i="13" s="1"/>
  <c r="CG91" i="13"/>
  <c r="CF91" i="13" a="1"/>
  <c r="CF91" i="13" s="1"/>
  <c r="CE91" i="13" a="1"/>
  <c r="CE91" i="13" s="1"/>
  <c r="CD91" i="13"/>
  <c r="CC91" i="13"/>
  <c r="CB91" i="13" a="1"/>
  <c r="CB91" i="13" s="1"/>
  <c r="CA91" i="13" a="1"/>
  <c r="CA91" i="13" s="1"/>
  <c r="BZ91" i="13" a="1"/>
  <c r="BZ91" i="13" s="1"/>
  <c r="BY91" i="13" a="1"/>
  <c r="BY91" i="13" s="1"/>
  <c r="BX91" i="13"/>
  <c r="BW91" i="13" a="1"/>
  <c r="BW91" i="13" s="1"/>
  <c r="BV91" i="13" a="1"/>
  <c r="BV91" i="13" s="1"/>
  <c r="BU91" i="13"/>
  <c r="BT91" i="13" a="1"/>
  <c r="BT91" i="13" s="1"/>
  <c r="BS91" i="13"/>
  <c r="BR91" i="13" a="1"/>
  <c r="BR91" i="13" s="1"/>
  <c r="BQ91" i="13" a="1"/>
  <c r="BQ91" i="13" s="1"/>
  <c r="BP91" i="13" a="1"/>
  <c r="BP91" i="13" s="1"/>
  <c r="BO91" i="13"/>
  <c r="BN91" i="13" a="1"/>
  <c r="BN91" i="13" s="1"/>
  <c r="BM91" i="13"/>
  <c r="BL91" i="13" a="1"/>
  <c r="BL91" i="13" s="1"/>
  <c r="BK91" i="13"/>
  <c r="BJ91" i="13"/>
  <c r="BI91" i="13" a="1"/>
  <c r="BI91" i="13" s="1"/>
  <c r="BH91" i="13" a="1"/>
  <c r="BH91" i="13" s="1"/>
  <c r="BG91" i="13" a="1"/>
  <c r="BG91" i="13" s="1"/>
  <c r="BF91" i="13" a="1"/>
  <c r="BF91" i="13" s="1"/>
  <c r="AZ91" i="13"/>
  <c r="BA91" i="13" s="1"/>
  <c r="BB91" i="13" s="1"/>
  <c r="BC91" i="13" s="1"/>
  <c r="BD91" i="13" s="1"/>
  <c r="BE91" i="13" s="1"/>
  <c r="AY91" i="13"/>
  <c r="AX91" i="13"/>
  <c r="AW91" i="13"/>
  <c r="AV91" i="13"/>
  <c r="AU91" i="13"/>
  <c r="AT91" i="13"/>
  <c r="AS91" i="13"/>
  <c r="AP91" i="13"/>
  <c r="AL91" i="13"/>
  <c r="DL90" i="13"/>
  <c r="DK90" i="13"/>
  <c r="DJ90" i="13"/>
  <c r="DI90" i="13"/>
  <c r="DH90" i="13"/>
  <c r="DG90" i="13"/>
  <c r="DF90" i="13"/>
  <c r="DE90" i="13"/>
  <c r="DD90" i="13"/>
  <c r="DC90" i="13"/>
  <c r="DB90" i="13"/>
  <c r="DA90" i="13"/>
  <c r="CZ90" i="13"/>
  <c r="CY90" i="13"/>
  <c r="CX90" i="13"/>
  <c r="CW90" i="13"/>
  <c r="CV90" i="13"/>
  <c r="CU90" i="13"/>
  <c r="CT90" i="13"/>
  <c r="CS90" i="13" a="1"/>
  <c r="CS90" i="13" s="1"/>
  <c r="CR90" i="13" a="1"/>
  <c r="CR90" i="13" s="1"/>
  <c r="CQ90" i="13"/>
  <c r="CP90" i="13" a="1"/>
  <c r="CP90" i="13" s="1"/>
  <c r="CO90" i="13"/>
  <c r="CN90" i="13" a="1"/>
  <c r="CN90" i="13" s="1"/>
  <c r="CM90" i="13"/>
  <c r="CL90" i="13" a="1"/>
  <c r="CL90" i="13" s="1"/>
  <c r="CK90" i="13"/>
  <c r="CJ90" i="13" a="1"/>
  <c r="CJ90" i="13" s="1"/>
  <c r="CI90" i="13"/>
  <c r="CH90" i="13" a="1"/>
  <c r="CH90" i="13" s="1"/>
  <c r="CG90" i="13"/>
  <c r="CF90" i="13" a="1"/>
  <c r="CF90" i="13" s="1"/>
  <c r="CE90" i="13" a="1"/>
  <c r="CE90" i="13" s="1"/>
  <c r="CD90" i="13"/>
  <c r="CC90" i="13"/>
  <c r="CB90" i="13" a="1"/>
  <c r="CB90" i="13" s="1"/>
  <c r="CA90" i="13" a="1"/>
  <c r="CA90" i="13" s="1"/>
  <c r="BZ90" i="13" a="1"/>
  <c r="BZ90" i="13" s="1"/>
  <c r="BY90" i="13" a="1"/>
  <c r="BY90" i="13" s="1"/>
  <c r="BX90" i="13"/>
  <c r="BW90" i="13" a="1"/>
  <c r="BW90" i="13" s="1"/>
  <c r="BV90" i="13" a="1"/>
  <c r="BV90" i="13" s="1"/>
  <c r="BU90" i="13"/>
  <c r="BT90" i="13" a="1"/>
  <c r="BT90" i="13" s="1"/>
  <c r="BS90" i="13"/>
  <c r="BR90" i="13" a="1"/>
  <c r="BR90" i="13" s="1"/>
  <c r="BQ90" i="13" a="1"/>
  <c r="BQ90" i="13" s="1"/>
  <c r="BP90" i="13" a="1"/>
  <c r="BP90" i="13" s="1"/>
  <c r="BO90" i="13"/>
  <c r="BN90" i="13" a="1"/>
  <c r="BN90" i="13" s="1"/>
  <c r="BM90" i="13"/>
  <c r="BL90" i="13" a="1"/>
  <c r="BL90" i="13" s="1"/>
  <c r="BK90" i="13"/>
  <c r="BJ90" i="13"/>
  <c r="BI90" i="13" a="1"/>
  <c r="BI90" i="13" s="1"/>
  <c r="BH90" i="13" a="1"/>
  <c r="BH90" i="13" s="1"/>
  <c r="BG90" i="13" a="1"/>
  <c r="BG90" i="13" s="1"/>
  <c r="BF90" i="13" a="1"/>
  <c r="BF90" i="13" s="1"/>
  <c r="AZ90" i="13"/>
  <c r="BA90" i="13" s="1"/>
  <c r="BB90" i="13" s="1"/>
  <c r="BC90" i="13" s="1"/>
  <c r="BD90" i="13" s="1"/>
  <c r="BE90" i="13" s="1"/>
  <c r="AY90" i="13"/>
  <c r="AX90" i="13"/>
  <c r="AW90" i="13"/>
  <c r="AV90" i="13"/>
  <c r="AU90" i="13"/>
  <c r="AT90" i="13"/>
  <c r="AS90" i="13"/>
  <c r="AP90" i="13"/>
  <c r="AL90" i="13"/>
  <c r="DL89" i="13"/>
  <c r="DK89" i="13"/>
  <c r="DJ89" i="13"/>
  <c r="DI89" i="13"/>
  <c r="DH89" i="13"/>
  <c r="DG89" i="13"/>
  <c r="DF89" i="13"/>
  <c r="DE89" i="13"/>
  <c r="DD89" i="13"/>
  <c r="DC89" i="13"/>
  <c r="DB89" i="13"/>
  <c r="DA89" i="13"/>
  <c r="CZ89" i="13"/>
  <c r="CY89" i="13"/>
  <c r="CX89" i="13"/>
  <c r="CW89" i="13"/>
  <c r="CV89" i="13"/>
  <c r="CU89" i="13"/>
  <c r="CT89" i="13"/>
  <c r="CS89" i="13" a="1"/>
  <c r="CS89" i="13" s="1"/>
  <c r="CR89" i="13" a="1"/>
  <c r="CR89" i="13" s="1"/>
  <c r="CQ89" i="13"/>
  <c r="CP89" i="13" a="1"/>
  <c r="CP89" i="13" s="1"/>
  <c r="CO89" i="13"/>
  <c r="CN89" i="13" a="1"/>
  <c r="CN89" i="13" s="1"/>
  <c r="CM89" i="13"/>
  <c r="CL89" i="13" a="1"/>
  <c r="CL89" i="13" s="1"/>
  <c r="CK89" i="13"/>
  <c r="CJ89" i="13" a="1"/>
  <c r="CJ89" i="13" s="1"/>
  <c r="CI89" i="13"/>
  <c r="CH89" i="13" a="1"/>
  <c r="CH89" i="13" s="1"/>
  <c r="CG89" i="13"/>
  <c r="CF89" i="13" a="1"/>
  <c r="CF89" i="13" s="1"/>
  <c r="CE89" i="13" a="1"/>
  <c r="CE89" i="13" s="1"/>
  <c r="CD89" i="13"/>
  <c r="CC89" i="13"/>
  <c r="CB89" i="13" a="1"/>
  <c r="CB89" i="13" s="1"/>
  <c r="CA89" i="13" a="1"/>
  <c r="CA89" i="13" s="1"/>
  <c r="BZ89" i="13" a="1"/>
  <c r="BZ89" i="13" s="1"/>
  <c r="BY89" i="13" a="1"/>
  <c r="BY89" i="13" s="1"/>
  <c r="BX89" i="13"/>
  <c r="BW89" i="13" a="1"/>
  <c r="BW89" i="13" s="1"/>
  <c r="BV89" i="13" a="1"/>
  <c r="BV89" i="13" s="1"/>
  <c r="BU89" i="13"/>
  <c r="BT89" i="13" a="1"/>
  <c r="BT89" i="13" s="1"/>
  <c r="BS89" i="13"/>
  <c r="BR89" i="13" a="1"/>
  <c r="BR89" i="13" s="1"/>
  <c r="BQ89" i="13" a="1"/>
  <c r="BQ89" i="13" s="1"/>
  <c r="BP89" i="13" a="1"/>
  <c r="BP89" i="13" s="1"/>
  <c r="BO89" i="13"/>
  <c r="BN89" i="13" a="1"/>
  <c r="BN89" i="13" s="1"/>
  <c r="BM89" i="13"/>
  <c r="BL89" i="13" a="1"/>
  <c r="BL89" i="13" s="1"/>
  <c r="BK89" i="13"/>
  <c r="BJ89" i="13"/>
  <c r="BI89" i="13" a="1"/>
  <c r="BI89" i="13" s="1"/>
  <c r="BH89" i="13" a="1"/>
  <c r="BH89" i="13" s="1"/>
  <c r="BG89" i="13" a="1"/>
  <c r="BG89" i="13" s="1"/>
  <c r="BF89" i="13" a="1"/>
  <c r="BF89" i="13" s="1"/>
  <c r="AZ89" i="13"/>
  <c r="BA89" i="13" s="1"/>
  <c r="BB89" i="13" s="1"/>
  <c r="BC89" i="13" s="1"/>
  <c r="BD89" i="13" s="1"/>
  <c r="BE89" i="13" s="1"/>
  <c r="AY89" i="13"/>
  <c r="AX89" i="13"/>
  <c r="AW89" i="13"/>
  <c r="AV89" i="13"/>
  <c r="AU89" i="13"/>
  <c r="AT89" i="13"/>
  <c r="AS89" i="13"/>
  <c r="AP89" i="13"/>
  <c r="AL89" i="13"/>
  <c r="DL88" i="13"/>
  <c r="DK88" i="13"/>
  <c r="DJ88" i="13"/>
  <c r="DI88" i="13"/>
  <c r="DH88" i="13"/>
  <c r="DG88" i="13"/>
  <c r="DF88" i="13"/>
  <c r="DE88" i="13"/>
  <c r="DD88" i="13"/>
  <c r="DC88" i="13"/>
  <c r="DB88" i="13"/>
  <c r="DA88" i="13"/>
  <c r="CZ88" i="13"/>
  <c r="CY88" i="13"/>
  <c r="CX88" i="13"/>
  <c r="CW88" i="13"/>
  <c r="CV88" i="13"/>
  <c r="CU88" i="13"/>
  <c r="CT88" i="13"/>
  <c r="CS88" i="13" a="1"/>
  <c r="CS88" i="13" s="1"/>
  <c r="CR88" i="13" a="1"/>
  <c r="CR88" i="13" s="1"/>
  <c r="CQ88" i="13"/>
  <c r="CP88" i="13" a="1"/>
  <c r="CP88" i="13" s="1"/>
  <c r="CO88" i="13"/>
  <c r="CN88" i="13" a="1"/>
  <c r="CN88" i="13" s="1"/>
  <c r="CM88" i="13"/>
  <c r="CL88" i="13" a="1"/>
  <c r="CL88" i="13" s="1"/>
  <c r="CK88" i="13"/>
  <c r="CJ88" i="13" a="1"/>
  <c r="CJ88" i="13" s="1"/>
  <c r="CI88" i="13"/>
  <c r="CH88" i="13" a="1"/>
  <c r="CH88" i="13" s="1"/>
  <c r="CG88" i="13"/>
  <c r="CF88" i="13" a="1"/>
  <c r="CF88" i="13" s="1"/>
  <c r="CE88" i="13" a="1"/>
  <c r="CE88" i="13" s="1"/>
  <c r="CD88" i="13"/>
  <c r="CC88" i="13"/>
  <c r="CB88" i="13" a="1"/>
  <c r="CB88" i="13" s="1"/>
  <c r="CA88" i="13" a="1"/>
  <c r="CA88" i="13" s="1"/>
  <c r="BZ88" i="13" a="1"/>
  <c r="BZ88" i="13" s="1"/>
  <c r="BY88" i="13" a="1"/>
  <c r="BY88" i="13" s="1"/>
  <c r="BX88" i="13"/>
  <c r="BW88" i="13" a="1"/>
  <c r="BW88" i="13" s="1"/>
  <c r="BV88" i="13" a="1"/>
  <c r="BV88" i="13" s="1"/>
  <c r="BU88" i="13"/>
  <c r="BT88" i="13" a="1"/>
  <c r="BT88" i="13" s="1"/>
  <c r="BS88" i="13"/>
  <c r="BR88" i="13" a="1"/>
  <c r="BR88" i="13" s="1"/>
  <c r="BQ88" i="13" a="1"/>
  <c r="BQ88" i="13" s="1"/>
  <c r="BP88" i="13" a="1"/>
  <c r="BP88" i="13" s="1"/>
  <c r="BO88" i="13"/>
  <c r="BN88" i="13" a="1"/>
  <c r="BN88" i="13" s="1"/>
  <c r="BM88" i="13"/>
  <c r="BL88" i="13" a="1"/>
  <c r="BL88" i="13" s="1"/>
  <c r="BK88" i="13"/>
  <c r="BJ88" i="13"/>
  <c r="BI88" i="13" a="1"/>
  <c r="BI88" i="13" s="1"/>
  <c r="BH88" i="13" a="1"/>
  <c r="BH88" i="13" s="1"/>
  <c r="BG88" i="13" a="1"/>
  <c r="BG88" i="13" s="1"/>
  <c r="BF88" i="13" a="1"/>
  <c r="BF88" i="13" s="1"/>
  <c r="AZ88" i="13"/>
  <c r="BA88" i="13" s="1"/>
  <c r="BB88" i="13" s="1"/>
  <c r="BC88" i="13" s="1"/>
  <c r="BD88" i="13" s="1"/>
  <c r="BE88" i="13" s="1"/>
  <c r="AY88" i="13"/>
  <c r="AX88" i="13"/>
  <c r="AW88" i="13"/>
  <c r="AV88" i="13"/>
  <c r="AU88" i="13"/>
  <c r="AT88" i="13"/>
  <c r="AS88" i="13"/>
  <c r="AP88" i="13"/>
  <c r="AL88" i="13"/>
  <c r="DL87" i="13"/>
  <c r="DK87" i="13"/>
  <c r="DJ87" i="13"/>
  <c r="DI87" i="13"/>
  <c r="DH87" i="13"/>
  <c r="DG87" i="13"/>
  <c r="DF87" i="13"/>
  <c r="DE87" i="13"/>
  <c r="DD87" i="13"/>
  <c r="DC87" i="13"/>
  <c r="DB87" i="13"/>
  <c r="DA87" i="13"/>
  <c r="CZ87" i="13"/>
  <c r="CY87" i="13"/>
  <c r="CX87" i="13"/>
  <c r="CW87" i="13"/>
  <c r="CV87" i="13"/>
  <c r="CU87" i="13"/>
  <c r="CT87" i="13"/>
  <c r="CS87" i="13" a="1"/>
  <c r="CS87" i="13" s="1"/>
  <c r="CR87" i="13" a="1"/>
  <c r="CR87" i="13" s="1"/>
  <c r="CQ87" i="13"/>
  <c r="CP87" i="13" a="1"/>
  <c r="CP87" i="13" s="1"/>
  <c r="CO87" i="13"/>
  <c r="CN87" i="13" a="1"/>
  <c r="CN87" i="13" s="1"/>
  <c r="CM87" i="13"/>
  <c r="CL87" i="13" a="1"/>
  <c r="CL87" i="13" s="1"/>
  <c r="CK87" i="13"/>
  <c r="CJ87" i="13" a="1"/>
  <c r="CJ87" i="13" s="1"/>
  <c r="CI87" i="13"/>
  <c r="CH87" i="13" a="1"/>
  <c r="CH87" i="13" s="1"/>
  <c r="CG87" i="13"/>
  <c r="CF87" i="13" a="1"/>
  <c r="CF87" i="13" s="1"/>
  <c r="CE87" i="13" a="1"/>
  <c r="CE87" i="13" s="1"/>
  <c r="CD87" i="13"/>
  <c r="CC87" i="13"/>
  <c r="CB87" i="13" a="1"/>
  <c r="CB87" i="13" s="1"/>
  <c r="CA87" i="13" a="1"/>
  <c r="CA87" i="13" s="1"/>
  <c r="BZ87" i="13" a="1"/>
  <c r="BZ87" i="13" s="1"/>
  <c r="BY87" i="13" a="1"/>
  <c r="BY87" i="13" s="1"/>
  <c r="BX87" i="13"/>
  <c r="BW87" i="13" a="1"/>
  <c r="BW87" i="13" s="1"/>
  <c r="BV87" i="13" a="1"/>
  <c r="BV87" i="13" s="1"/>
  <c r="BU87" i="13"/>
  <c r="BT87" i="13" a="1"/>
  <c r="BT87" i="13" s="1"/>
  <c r="BS87" i="13"/>
  <c r="BR87" i="13" a="1"/>
  <c r="BR87" i="13" s="1"/>
  <c r="BQ87" i="13" a="1"/>
  <c r="BQ87" i="13" s="1"/>
  <c r="BP87" i="13" a="1"/>
  <c r="BP87" i="13" s="1"/>
  <c r="BO87" i="13"/>
  <c r="BN87" i="13" a="1"/>
  <c r="BN87" i="13" s="1"/>
  <c r="BM87" i="13"/>
  <c r="BL87" i="13" a="1"/>
  <c r="BL87" i="13" s="1"/>
  <c r="BK87" i="13"/>
  <c r="BJ87" i="13"/>
  <c r="BI87" i="13" a="1"/>
  <c r="BI87" i="13" s="1"/>
  <c r="BH87" i="13" a="1"/>
  <c r="BH87" i="13" s="1"/>
  <c r="BG87" i="13" a="1"/>
  <c r="BG87" i="13" s="1"/>
  <c r="BF87" i="13" a="1"/>
  <c r="BF87" i="13" s="1"/>
  <c r="AZ87" i="13"/>
  <c r="BA87" i="13" s="1"/>
  <c r="BB87" i="13" s="1"/>
  <c r="BC87" i="13" s="1"/>
  <c r="BD87" i="13" s="1"/>
  <c r="BE87" i="13" s="1"/>
  <c r="AY87" i="13"/>
  <c r="AX87" i="13"/>
  <c r="AW87" i="13"/>
  <c r="AV87" i="13"/>
  <c r="AU87" i="13"/>
  <c r="AT87" i="13"/>
  <c r="AS87" i="13"/>
  <c r="AP87" i="13"/>
  <c r="AL87" i="13"/>
  <c r="DL86" i="13"/>
  <c r="DK86" i="13"/>
  <c r="DJ86" i="13"/>
  <c r="DI86" i="13"/>
  <c r="DH86" i="13"/>
  <c r="DG86" i="13"/>
  <c r="DF86" i="13"/>
  <c r="DE86" i="13"/>
  <c r="DD86" i="13"/>
  <c r="DC86" i="13"/>
  <c r="DB86" i="13"/>
  <c r="DA86" i="13"/>
  <c r="CZ86" i="13"/>
  <c r="CY86" i="13"/>
  <c r="CX86" i="13"/>
  <c r="CW86" i="13"/>
  <c r="CV86" i="13"/>
  <c r="CU86" i="13"/>
  <c r="CT86" i="13"/>
  <c r="CS86" i="13" a="1"/>
  <c r="CS86" i="13" s="1"/>
  <c r="CR86" i="13" a="1"/>
  <c r="CR86" i="13" s="1"/>
  <c r="CQ86" i="13"/>
  <c r="CP86" i="13" a="1"/>
  <c r="CP86" i="13" s="1"/>
  <c r="CO86" i="13"/>
  <c r="CN86" i="13" a="1"/>
  <c r="CN86" i="13" s="1"/>
  <c r="CM86" i="13"/>
  <c r="CL86" i="13" a="1"/>
  <c r="CL86" i="13" s="1"/>
  <c r="CK86" i="13"/>
  <c r="CJ86" i="13" a="1"/>
  <c r="CJ86" i="13" s="1"/>
  <c r="CI86" i="13"/>
  <c r="CH86" i="13" a="1"/>
  <c r="CH86" i="13" s="1"/>
  <c r="CG86" i="13"/>
  <c r="CF86" i="13" a="1"/>
  <c r="CF86" i="13" s="1"/>
  <c r="CE86" i="13" a="1"/>
  <c r="CE86" i="13" s="1"/>
  <c r="CD86" i="13"/>
  <c r="CC86" i="13"/>
  <c r="CB86" i="13" a="1"/>
  <c r="CB86" i="13" s="1"/>
  <c r="CA86" i="13" a="1"/>
  <c r="CA86" i="13" s="1"/>
  <c r="BZ86" i="13" a="1"/>
  <c r="BZ86" i="13" s="1"/>
  <c r="BY86" i="13" a="1"/>
  <c r="BY86" i="13" s="1"/>
  <c r="BX86" i="13"/>
  <c r="BW86" i="13" a="1"/>
  <c r="BW86" i="13" s="1"/>
  <c r="BV86" i="13" a="1"/>
  <c r="BV86" i="13" s="1"/>
  <c r="BU86" i="13"/>
  <c r="BT86" i="13" a="1"/>
  <c r="BT86" i="13" s="1"/>
  <c r="BS86" i="13"/>
  <c r="BR86" i="13" a="1"/>
  <c r="BR86" i="13" s="1"/>
  <c r="BQ86" i="13" a="1"/>
  <c r="BQ86" i="13" s="1"/>
  <c r="BP86" i="13" a="1"/>
  <c r="BP86" i="13" s="1"/>
  <c r="BO86" i="13"/>
  <c r="BN86" i="13" a="1"/>
  <c r="BN86" i="13" s="1"/>
  <c r="BM86" i="13"/>
  <c r="BL86" i="13" a="1"/>
  <c r="BL86" i="13" s="1"/>
  <c r="BK86" i="13"/>
  <c r="BJ86" i="13"/>
  <c r="BI86" i="13" a="1"/>
  <c r="BI86" i="13" s="1"/>
  <c r="BH86" i="13" a="1"/>
  <c r="BH86" i="13" s="1"/>
  <c r="BG86" i="13" a="1"/>
  <c r="BG86" i="13" s="1"/>
  <c r="BF86" i="13" a="1"/>
  <c r="BF86" i="13" s="1"/>
  <c r="AZ86" i="13"/>
  <c r="BA86" i="13" s="1"/>
  <c r="BB86" i="13" s="1"/>
  <c r="BC86" i="13" s="1"/>
  <c r="BD86" i="13" s="1"/>
  <c r="BE86" i="13" s="1"/>
  <c r="AY86" i="13"/>
  <c r="AX86" i="13"/>
  <c r="AW86" i="13"/>
  <c r="AV86" i="13"/>
  <c r="AU86" i="13"/>
  <c r="AT86" i="13"/>
  <c r="AS86" i="13"/>
  <c r="AP86" i="13"/>
  <c r="AL86" i="13"/>
  <c r="AD86" i="13"/>
  <c r="DL85" i="13"/>
  <c r="DK85" i="13"/>
  <c r="DJ85" i="13"/>
  <c r="DI85" i="13"/>
  <c r="DH85" i="13"/>
  <c r="DG85" i="13"/>
  <c r="DF85" i="13"/>
  <c r="DE85" i="13"/>
  <c r="DD85" i="13"/>
  <c r="DC85" i="13"/>
  <c r="DB85" i="13"/>
  <c r="DA85" i="13"/>
  <c r="CZ85" i="13"/>
  <c r="CY85" i="13"/>
  <c r="CX85" i="13"/>
  <c r="CW85" i="13"/>
  <c r="CV85" i="13"/>
  <c r="CU85" i="13"/>
  <c r="CT85" i="13"/>
  <c r="CS85" i="13" a="1"/>
  <c r="CS85" i="13" s="1"/>
  <c r="CR85" i="13" a="1"/>
  <c r="CR85" i="13" s="1"/>
  <c r="CQ85" i="13"/>
  <c r="CP85" i="13" a="1"/>
  <c r="CP85" i="13" s="1"/>
  <c r="CO85" i="13"/>
  <c r="CN85" i="13" a="1"/>
  <c r="CN85" i="13" s="1"/>
  <c r="CM85" i="13"/>
  <c r="CL85" i="13" a="1"/>
  <c r="CL85" i="13" s="1"/>
  <c r="CK85" i="13"/>
  <c r="CJ85" i="13" a="1"/>
  <c r="CJ85" i="13" s="1"/>
  <c r="CI85" i="13"/>
  <c r="CH85" i="13" a="1"/>
  <c r="CH85" i="13" s="1"/>
  <c r="CG85" i="13"/>
  <c r="CF85" i="13" a="1"/>
  <c r="CF85" i="13" s="1"/>
  <c r="CE85" i="13" a="1"/>
  <c r="CE85" i="13" s="1"/>
  <c r="CD85" i="13"/>
  <c r="CC85" i="13"/>
  <c r="CB85" i="13" a="1"/>
  <c r="CB85" i="13" s="1"/>
  <c r="CA85" i="13" a="1"/>
  <c r="CA85" i="13" s="1"/>
  <c r="BZ85" i="13" a="1"/>
  <c r="BZ85" i="13" s="1"/>
  <c r="BY85" i="13" a="1"/>
  <c r="BY85" i="13" s="1"/>
  <c r="BX85" i="13"/>
  <c r="BW85" i="13" a="1"/>
  <c r="BW85" i="13" s="1"/>
  <c r="BV85" i="13" a="1"/>
  <c r="BV85" i="13" s="1"/>
  <c r="BU85" i="13"/>
  <c r="BT85" i="13" a="1"/>
  <c r="BT85" i="13" s="1"/>
  <c r="BS85" i="13"/>
  <c r="BR85" i="13" a="1"/>
  <c r="BR85" i="13" s="1"/>
  <c r="BQ85" i="13" a="1"/>
  <c r="BQ85" i="13" s="1"/>
  <c r="BP85" i="13" a="1"/>
  <c r="BP85" i="13" s="1"/>
  <c r="BO85" i="13"/>
  <c r="BN85" i="13" a="1"/>
  <c r="BN85" i="13" s="1"/>
  <c r="BM85" i="13"/>
  <c r="BL85" i="13" a="1"/>
  <c r="BL85" i="13" s="1"/>
  <c r="BK85" i="13"/>
  <c r="BJ85" i="13"/>
  <c r="BI85" i="13" a="1"/>
  <c r="BI85" i="13" s="1"/>
  <c r="BH85" i="13" a="1"/>
  <c r="BH85" i="13" s="1"/>
  <c r="BG85" i="13" a="1"/>
  <c r="BG85" i="13" s="1"/>
  <c r="BF85" i="13" a="1"/>
  <c r="BF85" i="13" s="1"/>
  <c r="AZ85" i="13"/>
  <c r="BA85" i="13" s="1"/>
  <c r="BB85" i="13" s="1"/>
  <c r="BC85" i="13" s="1"/>
  <c r="BD85" i="13" s="1"/>
  <c r="BE85" i="13" s="1"/>
  <c r="AY85" i="13"/>
  <c r="AX85" i="13"/>
  <c r="AW85" i="13"/>
  <c r="AV85" i="13"/>
  <c r="AU85" i="13"/>
  <c r="AT85" i="13"/>
  <c r="AS85" i="13"/>
  <c r="AP85" i="13"/>
  <c r="AL85" i="13"/>
  <c r="DL84" i="13"/>
  <c r="DK84" i="13"/>
  <c r="DJ84" i="13"/>
  <c r="DI84" i="13"/>
  <c r="DH84" i="13"/>
  <c r="DG84" i="13"/>
  <c r="DF84" i="13"/>
  <c r="DE84" i="13"/>
  <c r="DD84" i="13"/>
  <c r="DC84" i="13"/>
  <c r="DB84" i="13"/>
  <c r="DA84" i="13"/>
  <c r="CZ84" i="13"/>
  <c r="CY84" i="13"/>
  <c r="CX84" i="13"/>
  <c r="CW84" i="13"/>
  <c r="CV84" i="13"/>
  <c r="CU84" i="13"/>
  <c r="CT84" i="13"/>
  <c r="CS84" i="13" a="1"/>
  <c r="CS84" i="13" s="1"/>
  <c r="CR84" i="13" a="1"/>
  <c r="CR84" i="13" s="1"/>
  <c r="CQ84" i="13"/>
  <c r="CP84" i="13" a="1"/>
  <c r="CP84" i="13" s="1"/>
  <c r="CO84" i="13"/>
  <c r="CN84" i="13" a="1"/>
  <c r="CN84" i="13" s="1"/>
  <c r="CM84" i="13"/>
  <c r="CL84" i="13" a="1"/>
  <c r="CL84" i="13" s="1"/>
  <c r="CK84" i="13"/>
  <c r="CJ84" i="13" a="1"/>
  <c r="CJ84" i="13" s="1"/>
  <c r="CI84" i="13"/>
  <c r="CH84" i="13" a="1"/>
  <c r="CH84" i="13" s="1"/>
  <c r="CG84" i="13"/>
  <c r="CF84" i="13" a="1"/>
  <c r="CF84" i="13" s="1"/>
  <c r="CE84" i="13" a="1"/>
  <c r="CE84" i="13" s="1"/>
  <c r="CD84" i="13"/>
  <c r="CC84" i="13"/>
  <c r="CB84" i="13" a="1"/>
  <c r="CB84" i="13" s="1"/>
  <c r="CA84" i="13" a="1"/>
  <c r="CA84" i="13" s="1"/>
  <c r="BZ84" i="13" a="1"/>
  <c r="BZ84" i="13" s="1"/>
  <c r="BY84" i="13" a="1"/>
  <c r="BY84" i="13" s="1"/>
  <c r="BX84" i="13"/>
  <c r="BW84" i="13" a="1"/>
  <c r="BW84" i="13" s="1"/>
  <c r="BV84" i="13" a="1"/>
  <c r="BV84" i="13" s="1"/>
  <c r="BU84" i="13"/>
  <c r="BT84" i="13" a="1"/>
  <c r="BT84" i="13" s="1"/>
  <c r="BS84" i="13"/>
  <c r="BR84" i="13" a="1"/>
  <c r="BR84" i="13" s="1"/>
  <c r="BQ84" i="13" a="1"/>
  <c r="BQ84" i="13" s="1"/>
  <c r="BP84" i="13" a="1"/>
  <c r="BP84" i="13" s="1"/>
  <c r="BO84" i="13"/>
  <c r="BN84" i="13" a="1"/>
  <c r="BN84" i="13" s="1"/>
  <c r="BM84" i="13"/>
  <c r="BL84" i="13" a="1"/>
  <c r="BL84" i="13" s="1"/>
  <c r="BK84" i="13"/>
  <c r="BJ84" i="13"/>
  <c r="BI84" i="13" a="1"/>
  <c r="BI84" i="13" s="1"/>
  <c r="BH84" i="13" a="1"/>
  <c r="BH84" i="13" s="1"/>
  <c r="BG84" i="13" a="1"/>
  <c r="BG84" i="13" s="1"/>
  <c r="BF84" i="13" a="1"/>
  <c r="BF84" i="13" s="1"/>
  <c r="AZ84" i="13"/>
  <c r="BA84" i="13" s="1"/>
  <c r="BB84" i="13" s="1"/>
  <c r="BC84" i="13" s="1"/>
  <c r="BD84" i="13" s="1"/>
  <c r="BE84" i="13" s="1"/>
  <c r="AY84" i="13"/>
  <c r="AX84" i="13"/>
  <c r="AW84" i="13"/>
  <c r="AV84" i="13"/>
  <c r="AU84" i="13"/>
  <c r="AT84" i="13"/>
  <c r="AS84" i="13"/>
  <c r="AP84" i="13"/>
  <c r="AL84" i="13"/>
  <c r="DL83" i="13"/>
  <c r="DK83" i="13"/>
  <c r="DJ83" i="13"/>
  <c r="DI83" i="13"/>
  <c r="DH83" i="13"/>
  <c r="DG83" i="13"/>
  <c r="DF83" i="13"/>
  <c r="DE83" i="13"/>
  <c r="DD83" i="13"/>
  <c r="DC83" i="13"/>
  <c r="DB83" i="13"/>
  <c r="DA83" i="13"/>
  <c r="CZ83" i="13"/>
  <c r="CY83" i="13"/>
  <c r="CX83" i="13"/>
  <c r="CW83" i="13"/>
  <c r="CV83" i="13"/>
  <c r="CU83" i="13"/>
  <c r="CT83" i="13"/>
  <c r="CS83" i="13" a="1"/>
  <c r="CS83" i="13" s="1"/>
  <c r="CR83" i="13" a="1"/>
  <c r="CR83" i="13" s="1"/>
  <c r="CQ83" i="13"/>
  <c r="CP83" i="13" a="1"/>
  <c r="CP83" i="13" s="1"/>
  <c r="CO83" i="13"/>
  <c r="CN83" i="13" a="1"/>
  <c r="CN83" i="13" s="1"/>
  <c r="CM83" i="13"/>
  <c r="CL83" i="13" a="1"/>
  <c r="CL83" i="13" s="1"/>
  <c r="CK83" i="13"/>
  <c r="CJ83" i="13" a="1"/>
  <c r="CJ83" i="13" s="1"/>
  <c r="CI83" i="13"/>
  <c r="CH83" i="13" a="1"/>
  <c r="CH83" i="13" s="1"/>
  <c r="CG83" i="13"/>
  <c r="CF83" i="13" a="1"/>
  <c r="CF83" i="13" s="1"/>
  <c r="CE83" i="13" a="1"/>
  <c r="CE83" i="13" s="1"/>
  <c r="CD83" i="13"/>
  <c r="CC83" i="13"/>
  <c r="CB83" i="13" a="1"/>
  <c r="CB83" i="13" s="1"/>
  <c r="CA83" i="13" a="1"/>
  <c r="CA83" i="13" s="1"/>
  <c r="BZ83" i="13" a="1"/>
  <c r="BZ83" i="13" s="1"/>
  <c r="BY83" i="13" a="1"/>
  <c r="BY83" i="13" s="1"/>
  <c r="BX83" i="13"/>
  <c r="BW83" i="13" a="1"/>
  <c r="BW83" i="13" s="1"/>
  <c r="BV83" i="13" a="1"/>
  <c r="BV83" i="13" s="1"/>
  <c r="BU83" i="13"/>
  <c r="BT83" i="13" a="1"/>
  <c r="BT83" i="13" s="1"/>
  <c r="BS83" i="13"/>
  <c r="BR83" i="13" a="1"/>
  <c r="BR83" i="13" s="1"/>
  <c r="BQ83" i="13" a="1"/>
  <c r="BQ83" i="13" s="1"/>
  <c r="BP83" i="13" a="1"/>
  <c r="BP83" i="13" s="1"/>
  <c r="BO83" i="13"/>
  <c r="BN83" i="13" a="1"/>
  <c r="BN83" i="13" s="1"/>
  <c r="BM83" i="13"/>
  <c r="BL83" i="13" a="1"/>
  <c r="BL83" i="13" s="1"/>
  <c r="BK83" i="13"/>
  <c r="BJ83" i="13"/>
  <c r="BI83" i="13" a="1"/>
  <c r="BI83" i="13" s="1"/>
  <c r="BH83" i="13" a="1"/>
  <c r="BH83" i="13" s="1"/>
  <c r="BG83" i="13" a="1"/>
  <c r="BG83" i="13" s="1"/>
  <c r="BF83" i="13" a="1"/>
  <c r="BF83" i="13" s="1"/>
  <c r="AZ83" i="13"/>
  <c r="BA83" i="13" s="1"/>
  <c r="BB83" i="13" s="1"/>
  <c r="BC83" i="13" s="1"/>
  <c r="BD83" i="13" s="1"/>
  <c r="BE83" i="13" s="1"/>
  <c r="AY83" i="13"/>
  <c r="AX83" i="13"/>
  <c r="AW83" i="13"/>
  <c r="AV83" i="13"/>
  <c r="AU83" i="13"/>
  <c r="AT83" i="13"/>
  <c r="AS83" i="13"/>
  <c r="AP83" i="13"/>
  <c r="AL83" i="13"/>
  <c r="DL82" i="13"/>
  <c r="DK82" i="13"/>
  <c r="DJ82" i="13"/>
  <c r="DI82" i="13"/>
  <c r="DH82" i="13"/>
  <c r="DG82" i="13"/>
  <c r="DF82" i="13"/>
  <c r="DE82" i="13"/>
  <c r="DD82" i="13"/>
  <c r="DC82" i="13"/>
  <c r="DB82" i="13"/>
  <c r="DA82" i="13"/>
  <c r="CZ82" i="13"/>
  <c r="CY82" i="13"/>
  <c r="CX82" i="13"/>
  <c r="CW82" i="13"/>
  <c r="CV82" i="13"/>
  <c r="CU82" i="13"/>
  <c r="CT82" i="13"/>
  <c r="CS82" i="13" a="1"/>
  <c r="CS82" i="13" s="1"/>
  <c r="CR82" i="13" a="1"/>
  <c r="CR82" i="13" s="1"/>
  <c r="CQ82" i="13"/>
  <c r="CP82" i="13" a="1"/>
  <c r="CP82" i="13" s="1"/>
  <c r="CO82" i="13"/>
  <c r="CN82" i="13" a="1"/>
  <c r="CN82" i="13" s="1"/>
  <c r="CM82" i="13"/>
  <c r="CL82" i="13" a="1"/>
  <c r="CL82" i="13" s="1"/>
  <c r="CK82" i="13"/>
  <c r="CJ82" i="13" a="1"/>
  <c r="CJ82" i="13" s="1"/>
  <c r="CI82" i="13"/>
  <c r="CH82" i="13" a="1"/>
  <c r="CH82" i="13" s="1"/>
  <c r="CG82" i="13"/>
  <c r="CF82" i="13" a="1"/>
  <c r="CF82" i="13" s="1"/>
  <c r="CE82" i="13" a="1"/>
  <c r="CE82" i="13" s="1"/>
  <c r="CD82" i="13"/>
  <c r="CC82" i="13"/>
  <c r="CB82" i="13" a="1"/>
  <c r="CB82" i="13" s="1"/>
  <c r="CA82" i="13" a="1"/>
  <c r="CA82" i="13" s="1"/>
  <c r="BZ82" i="13" a="1"/>
  <c r="BZ82" i="13" s="1"/>
  <c r="BY82" i="13" a="1"/>
  <c r="BY82" i="13" s="1"/>
  <c r="BX82" i="13"/>
  <c r="BW82" i="13" a="1"/>
  <c r="BW82" i="13" s="1"/>
  <c r="BV82" i="13" a="1"/>
  <c r="BV82" i="13" s="1"/>
  <c r="BU82" i="13"/>
  <c r="BT82" i="13" a="1"/>
  <c r="BT82" i="13" s="1"/>
  <c r="BS82" i="13"/>
  <c r="BR82" i="13" a="1"/>
  <c r="BR82" i="13" s="1"/>
  <c r="BQ82" i="13" a="1"/>
  <c r="BQ82" i="13" s="1"/>
  <c r="BP82" i="13" a="1"/>
  <c r="BP82" i="13" s="1"/>
  <c r="BO82" i="13"/>
  <c r="BN82" i="13" a="1"/>
  <c r="BN82" i="13" s="1"/>
  <c r="BM82" i="13"/>
  <c r="BL82" i="13" a="1"/>
  <c r="BL82" i="13" s="1"/>
  <c r="BK82" i="13"/>
  <c r="BJ82" i="13"/>
  <c r="BI82" i="13" a="1"/>
  <c r="BI82" i="13" s="1"/>
  <c r="BH82" i="13" a="1"/>
  <c r="BH82" i="13" s="1"/>
  <c r="BG82" i="13" a="1"/>
  <c r="BG82" i="13" s="1"/>
  <c r="BF82" i="13" a="1"/>
  <c r="BF82" i="13" s="1"/>
  <c r="AZ82" i="13"/>
  <c r="BA82" i="13" s="1"/>
  <c r="BB82" i="13" s="1"/>
  <c r="BC82" i="13" s="1"/>
  <c r="BD82" i="13" s="1"/>
  <c r="BE82" i="13" s="1"/>
  <c r="AY82" i="13"/>
  <c r="AX82" i="13"/>
  <c r="AW82" i="13"/>
  <c r="AV82" i="13"/>
  <c r="AU82" i="13"/>
  <c r="AT82" i="13"/>
  <c r="AS82" i="13"/>
  <c r="AP82" i="13"/>
  <c r="AL82" i="13"/>
  <c r="DL81" i="13"/>
  <c r="DK81" i="13"/>
  <c r="DJ81" i="13"/>
  <c r="DI81" i="13"/>
  <c r="DH81" i="13"/>
  <c r="DG81" i="13"/>
  <c r="DF81" i="13"/>
  <c r="DE81" i="13"/>
  <c r="DD81" i="13"/>
  <c r="DC81" i="13"/>
  <c r="DB81" i="13"/>
  <c r="DA81" i="13"/>
  <c r="CZ81" i="13"/>
  <c r="CY81" i="13"/>
  <c r="CX81" i="13"/>
  <c r="CW81" i="13"/>
  <c r="CV81" i="13"/>
  <c r="CU81" i="13"/>
  <c r="CT81" i="13"/>
  <c r="CS81" i="13" a="1"/>
  <c r="CS81" i="13" s="1"/>
  <c r="CR81" i="13" a="1"/>
  <c r="CR81" i="13" s="1"/>
  <c r="CQ81" i="13"/>
  <c r="CP81" i="13" a="1"/>
  <c r="CP81" i="13" s="1"/>
  <c r="CO81" i="13"/>
  <c r="CN81" i="13" a="1"/>
  <c r="CN81" i="13" s="1"/>
  <c r="CM81" i="13"/>
  <c r="CL81" i="13" a="1"/>
  <c r="CL81" i="13" s="1"/>
  <c r="CK81" i="13"/>
  <c r="CJ81" i="13" a="1"/>
  <c r="CJ81" i="13" s="1"/>
  <c r="CI81" i="13"/>
  <c r="CH81" i="13" a="1"/>
  <c r="CH81" i="13" s="1"/>
  <c r="CG81" i="13"/>
  <c r="CF81" i="13" a="1"/>
  <c r="CF81" i="13" s="1"/>
  <c r="CE81" i="13" a="1"/>
  <c r="CE81" i="13" s="1"/>
  <c r="CD81" i="13"/>
  <c r="CC81" i="13"/>
  <c r="CB81" i="13" a="1"/>
  <c r="CB81" i="13" s="1"/>
  <c r="CA81" i="13" a="1"/>
  <c r="CA81" i="13" s="1"/>
  <c r="BZ81" i="13" a="1"/>
  <c r="BZ81" i="13" s="1"/>
  <c r="BY81" i="13" a="1"/>
  <c r="BY81" i="13" s="1"/>
  <c r="BX81" i="13"/>
  <c r="BW81" i="13" a="1"/>
  <c r="BW81" i="13" s="1"/>
  <c r="BV81" i="13" a="1"/>
  <c r="BV81" i="13" s="1"/>
  <c r="BU81" i="13"/>
  <c r="BT81" i="13" a="1"/>
  <c r="BT81" i="13" s="1"/>
  <c r="BS81" i="13"/>
  <c r="BR81" i="13" a="1"/>
  <c r="BR81" i="13" s="1"/>
  <c r="BQ81" i="13" a="1"/>
  <c r="BQ81" i="13" s="1"/>
  <c r="BP81" i="13" a="1"/>
  <c r="BP81" i="13" s="1"/>
  <c r="BO81" i="13"/>
  <c r="BN81" i="13" a="1"/>
  <c r="BN81" i="13" s="1"/>
  <c r="BM81" i="13"/>
  <c r="BL81" i="13" a="1"/>
  <c r="BL81" i="13" s="1"/>
  <c r="BK81" i="13"/>
  <c r="BJ81" i="13"/>
  <c r="BI81" i="13" a="1"/>
  <c r="BI81" i="13" s="1"/>
  <c r="BH81" i="13" a="1"/>
  <c r="BH81" i="13" s="1"/>
  <c r="BG81" i="13" a="1"/>
  <c r="BG81" i="13" s="1"/>
  <c r="BF81" i="13" a="1"/>
  <c r="BF81" i="13" s="1"/>
  <c r="AZ81" i="13"/>
  <c r="BA81" i="13" s="1"/>
  <c r="BB81" i="13" s="1"/>
  <c r="BC81" i="13" s="1"/>
  <c r="BD81" i="13" s="1"/>
  <c r="BE81" i="13" s="1"/>
  <c r="AY81" i="13"/>
  <c r="AX81" i="13"/>
  <c r="AW81" i="13"/>
  <c r="AV81" i="13"/>
  <c r="AU81" i="13"/>
  <c r="AT81" i="13"/>
  <c r="AS81" i="13"/>
  <c r="AP81" i="13"/>
  <c r="AL81" i="13"/>
  <c r="DL80" i="13"/>
  <c r="DK80" i="13"/>
  <c r="DJ80" i="13"/>
  <c r="DI80" i="13"/>
  <c r="DH80" i="13"/>
  <c r="DG80" i="13"/>
  <c r="DF80" i="13"/>
  <c r="DE80" i="13"/>
  <c r="DD80" i="13"/>
  <c r="DC80" i="13"/>
  <c r="DB80" i="13"/>
  <c r="DA80" i="13"/>
  <c r="CZ80" i="13"/>
  <c r="CY80" i="13"/>
  <c r="CX80" i="13"/>
  <c r="CW80" i="13"/>
  <c r="CV80" i="13"/>
  <c r="CU80" i="13"/>
  <c r="CT80" i="13"/>
  <c r="CS80" i="13" a="1"/>
  <c r="CS80" i="13" s="1"/>
  <c r="CR80" i="13" a="1"/>
  <c r="CR80" i="13" s="1"/>
  <c r="CQ80" i="13"/>
  <c r="CP80" i="13" a="1"/>
  <c r="CP80" i="13" s="1"/>
  <c r="CO80" i="13"/>
  <c r="CN80" i="13" a="1"/>
  <c r="CN80" i="13" s="1"/>
  <c r="CM80" i="13"/>
  <c r="CL80" i="13" a="1"/>
  <c r="CL80" i="13" s="1"/>
  <c r="CK80" i="13"/>
  <c r="CJ80" i="13" a="1"/>
  <c r="CJ80" i="13" s="1"/>
  <c r="CI80" i="13"/>
  <c r="CH80" i="13" a="1"/>
  <c r="CH80" i="13" s="1"/>
  <c r="CG80" i="13"/>
  <c r="CF80" i="13" a="1"/>
  <c r="CF80" i="13" s="1"/>
  <c r="CE80" i="13" a="1"/>
  <c r="CE80" i="13" s="1"/>
  <c r="CD80" i="13"/>
  <c r="CC80" i="13"/>
  <c r="CB80" i="13" a="1"/>
  <c r="CB80" i="13" s="1"/>
  <c r="CA80" i="13" a="1"/>
  <c r="CA80" i="13" s="1"/>
  <c r="BZ80" i="13" a="1"/>
  <c r="BZ80" i="13" s="1"/>
  <c r="BY80" i="13" a="1"/>
  <c r="BY80" i="13" s="1"/>
  <c r="BX80" i="13"/>
  <c r="BW80" i="13" a="1"/>
  <c r="BW80" i="13" s="1"/>
  <c r="BV80" i="13" a="1"/>
  <c r="BV80" i="13" s="1"/>
  <c r="BU80" i="13"/>
  <c r="BT80" i="13" a="1"/>
  <c r="BT80" i="13" s="1"/>
  <c r="BS80" i="13"/>
  <c r="BR80" i="13" a="1"/>
  <c r="BR80" i="13" s="1"/>
  <c r="BQ80" i="13" a="1"/>
  <c r="BQ80" i="13" s="1"/>
  <c r="BP80" i="13" a="1"/>
  <c r="BP80" i="13" s="1"/>
  <c r="BO80" i="13"/>
  <c r="BN80" i="13" a="1"/>
  <c r="BN80" i="13" s="1"/>
  <c r="BM80" i="13"/>
  <c r="BL80" i="13" a="1"/>
  <c r="BL80" i="13" s="1"/>
  <c r="BK80" i="13"/>
  <c r="BJ80" i="13"/>
  <c r="BI80" i="13" a="1"/>
  <c r="BI80" i="13" s="1"/>
  <c r="BH80" i="13" a="1"/>
  <c r="BH80" i="13" s="1"/>
  <c r="BG80" i="13" a="1"/>
  <c r="BG80" i="13" s="1"/>
  <c r="BF80" i="13" a="1"/>
  <c r="BF80" i="13" s="1"/>
  <c r="AZ80" i="13"/>
  <c r="BA80" i="13" s="1"/>
  <c r="BB80" i="13" s="1"/>
  <c r="BC80" i="13" s="1"/>
  <c r="BD80" i="13" s="1"/>
  <c r="BE80" i="13" s="1"/>
  <c r="AY80" i="13"/>
  <c r="AX80" i="13"/>
  <c r="AW80" i="13"/>
  <c r="AV80" i="13"/>
  <c r="AU80" i="13"/>
  <c r="AT80" i="13"/>
  <c r="AS80" i="13"/>
  <c r="AP80" i="13"/>
  <c r="AL80" i="13"/>
  <c r="DL79" i="13"/>
  <c r="DK79" i="13"/>
  <c r="DJ79" i="13"/>
  <c r="DI79" i="13"/>
  <c r="DH79" i="13"/>
  <c r="DG79" i="13"/>
  <c r="DF79" i="13"/>
  <c r="DE79" i="13"/>
  <c r="DD79" i="13"/>
  <c r="DC79" i="13"/>
  <c r="DB79" i="13"/>
  <c r="DA79" i="13"/>
  <c r="CZ79" i="13"/>
  <c r="CY79" i="13"/>
  <c r="CX79" i="13"/>
  <c r="CW79" i="13"/>
  <c r="CV79" i="13"/>
  <c r="CU79" i="13"/>
  <c r="CT79" i="13"/>
  <c r="CS79" i="13" a="1"/>
  <c r="CS79" i="13" s="1"/>
  <c r="CR79" i="13" a="1"/>
  <c r="CR79" i="13" s="1"/>
  <c r="CQ79" i="13"/>
  <c r="CP79" i="13" a="1"/>
  <c r="CP79" i="13" s="1"/>
  <c r="CO79" i="13"/>
  <c r="CN79" i="13" a="1"/>
  <c r="CN79" i="13" s="1"/>
  <c r="CM79" i="13"/>
  <c r="CL79" i="13" a="1"/>
  <c r="CL79" i="13" s="1"/>
  <c r="CK79" i="13"/>
  <c r="CJ79" i="13" a="1"/>
  <c r="CJ79" i="13" s="1"/>
  <c r="CI79" i="13"/>
  <c r="CH79" i="13" a="1"/>
  <c r="CH79" i="13" s="1"/>
  <c r="CG79" i="13"/>
  <c r="CF79" i="13" a="1"/>
  <c r="CF79" i="13" s="1"/>
  <c r="CE79" i="13" a="1"/>
  <c r="CE79" i="13" s="1"/>
  <c r="CD79" i="13"/>
  <c r="CC79" i="13"/>
  <c r="CB79" i="13" a="1"/>
  <c r="CB79" i="13" s="1"/>
  <c r="CA79" i="13" a="1"/>
  <c r="CA79" i="13" s="1"/>
  <c r="BZ79" i="13" a="1"/>
  <c r="BZ79" i="13" s="1"/>
  <c r="BY79" i="13" a="1"/>
  <c r="BY79" i="13" s="1"/>
  <c r="BX79" i="13"/>
  <c r="BW79" i="13" a="1"/>
  <c r="BW79" i="13" s="1"/>
  <c r="BV79" i="13" a="1"/>
  <c r="BV79" i="13" s="1"/>
  <c r="BU79" i="13"/>
  <c r="BT79" i="13" a="1"/>
  <c r="BT79" i="13" s="1"/>
  <c r="BS79" i="13"/>
  <c r="BR79" i="13" a="1"/>
  <c r="BR79" i="13" s="1"/>
  <c r="BQ79" i="13" a="1"/>
  <c r="BQ79" i="13" s="1"/>
  <c r="BP79" i="13" a="1"/>
  <c r="BP79" i="13" s="1"/>
  <c r="BO79" i="13"/>
  <c r="BN79" i="13" a="1"/>
  <c r="BN79" i="13" s="1"/>
  <c r="BM79" i="13"/>
  <c r="BL79" i="13" a="1"/>
  <c r="BL79" i="13" s="1"/>
  <c r="BK79" i="13"/>
  <c r="BJ79" i="13"/>
  <c r="BI79" i="13" a="1"/>
  <c r="BI79" i="13" s="1"/>
  <c r="BH79" i="13" a="1"/>
  <c r="BH79" i="13" s="1"/>
  <c r="BG79" i="13" a="1"/>
  <c r="BG79" i="13" s="1"/>
  <c r="BF79" i="13" a="1"/>
  <c r="BF79" i="13" s="1"/>
  <c r="AZ79" i="13"/>
  <c r="BA79" i="13" s="1"/>
  <c r="BB79" i="13" s="1"/>
  <c r="BC79" i="13" s="1"/>
  <c r="BD79" i="13" s="1"/>
  <c r="BE79" i="13" s="1"/>
  <c r="AY79" i="13"/>
  <c r="AX79" i="13"/>
  <c r="AW79" i="13"/>
  <c r="AV79" i="13"/>
  <c r="AU79" i="13"/>
  <c r="AT79" i="13"/>
  <c r="AS79" i="13"/>
  <c r="AP79" i="13"/>
  <c r="AL79" i="13"/>
  <c r="DL78" i="13"/>
  <c r="DK78" i="13"/>
  <c r="DJ78" i="13"/>
  <c r="DI78" i="13"/>
  <c r="DH78" i="13"/>
  <c r="DG78" i="13"/>
  <c r="DF78" i="13"/>
  <c r="DE78" i="13"/>
  <c r="DD78" i="13"/>
  <c r="DC78" i="13"/>
  <c r="DB78" i="13"/>
  <c r="DA78" i="13"/>
  <c r="CZ78" i="13"/>
  <c r="CY78" i="13"/>
  <c r="CX78" i="13"/>
  <c r="CW78" i="13"/>
  <c r="CV78" i="13"/>
  <c r="CU78" i="13"/>
  <c r="CT78" i="13"/>
  <c r="CS78" i="13" a="1"/>
  <c r="CS78" i="13" s="1"/>
  <c r="CR78" i="13" a="1"/>
  <c r="CR78" i="13" s="1"/>
  <c r="CQ78" i="13"/>
  <c r="CP78" i="13" a="1"/>
  <c r="CP78" i="13" s="1"/>
  <c r="CO78" i="13"/>
  <c r="CN78" i="13" a="1"/>
  <c r="CN78" i="13" s="1"/>
  <c r="CM78" i="13"/>
  <c r="CL78" i="13" a="1"/>
  <c r="CL78" i="13" s="1"/>
  <c r="CK78" i="13"/>
  <c r="CJ78" i="13" a="1"/>
  <c r="CJ78" i="13" s="1"/>
  <c r="CI78" i="13"/>
  <c r="CH78" i="13" a="1"/>
  <c r="CH78" i="13" s="1"/>
  <c r="CG78" i="13"/>
  <c r="CF78" i="13" a="1"/>
  <c r="CF78" i="13" s="1"/>
  <c r="CE78" i="13" a="1"/>
  <c r="CE78" i="13" s="1"/>
  <c r="CD78" i="13"/>
  <c r="CC78" i="13"/>
  <c r="CB78" i="13" a="1"/>
  <c r="CB78" i="13" s="1"/>
  <c r="CA78" i="13" a="1"/>
  <c r="CA78" i="13" s="1"/>
  <c r="BZ78" i="13" a="1"/>
  <c r="BZ78" i="13" s="1"/>
  <c r="BY78" i="13" a="1"/>
  <c r="BY78" i="13" s="1"/>
  <c r="BX78" i="13"/>
  <c r="BW78" i="13" a="1"/>
  <c r="BW78" i="13" s="1"/>
  <c r="BV78" i="13" a="1"/>
  <c r="BV78" i="13" s="1"/>
  <c r="BU78" i="13"/>
  <c r="BT78" i="13" a="1"/>
  <c r="BT78" i="13" s="1"/>
  <c r="BS78" i="13"/>
  <c r="BR78" i="13" a="1"/>
  <c r="BR78" i="13" s="1"/>
  <c r="BQ78" i="13" a="1"/>
  <c r="BQ78" i="13" s="1"/>
  <c r="BP78" i="13" a="1"/>
  <c r="BP78" i="13" s="1"/>
  <c r="BO78" i="13"/>
  <c r="BN78" i="13" a="1"/>
  <c r="BN78" i="13" s="1"/>
  <c r="BM78" i="13"/>
  <c r="BL78" i="13" a="1"/>
  <c r="BL78" i="13" s="1"/>
  <c r="BK78" i="13"/>
  <c r="BJ78" i="13"/>
  <c r="BI78" i="13" a="1"/>
  <c r="BI78" i="13" s="1"/>
  <c r="BH78" i="13" a="1"/>
  <c r="BH78" i="13" s="1"/>
  <c r="BG78" i="13" a="1"/>
  <c r="BG78" i="13" s="1"/>
  <c r="BF78" i="13" a="1"/>
  <c r="BF78" i="13" s="1"/>
  <c r="AZ78" i="13"/>
  <c r="BA78" i="13" s="1"/>
  <c r="BB78" i="13" s="1"/>
  <c r="BC78" i="13" s="1"/>
  <c r="BD78" i="13" s="1"/>
  <c r="BE78" i="13" s="1"/>
  <c r="AY78" i="13"/>
  <c r="AX78" i="13"/>
  <c r="AW78" i="13"/>
  <c r="AV78" i="13"/>
  <c r="AU78" i="13"/>
  <c r="AT78" i="13"/>
  <c r="AS78" i="13"/>
  <c r="AP78" i="13"/>
  <c r="AL78" i="13"/>
  <c r="DL77" i="13"/>
  <c r="DK77" i="13"/>
  <c r="DJ77" i="13"/>
  <c r="DI77" i="13"/>
  <c r="DH77" i="13"/>
  <c r="DG77" i="13"/>
  <c r="DF77" i="13"/>
  <c r="DE77" i="13"/>
  <c r="DD77" i="13"/>
  <c r="DC77" i="13"/>
  <c r="DB77" i="13"/>
  <c r="DA77" i="13"/>
  <c r="CZ77" i="13"/>
  <c r="CY77" i="13"/>
  <c r="CX77" i="13"/>
  <c r="CW77" i="13"/>
  <c r="CV77" i="13"/>
  <c r="CU77" i="13"/>
  <c r="CT77" i="13"/>
  <c r="CS77" i="13" a="1"/>
  <c r="CS77" i="13" s="1"/>
  <c r="CR77" i="13" a="1"/>
  <c r="CR77" i="13" s="1"/>
  <c r="CQ77" i="13"/>
  <c r="CP77" i="13" a="1"/>
  <c r="CP77" i="13" s="1"/>
  <c r="CO77" i="13"/>
  <c r="CN77" i="13" a="1"/>
  <c r="CN77" i="13" s="1"/>
  <c r="CM77" i="13"/>
  <c r="CL77" i="13" a="1"/>
  <c r="CL77" i="13" s="1"/>
  <c r="CK77" i="13"/>
  <c r="CJ77" i="13" a="1"/>
  <c r="CJ77" i="13" s="1"/>
  <c r="CI77" i="13"/>
  <c r="CH77" i="13" a="1"/>
  <c r="CH77" i="13" s="1"/>
  <c r="CG77" i="13"/>
  <c r="CF77" i="13" a="1"/>
  <c r="CF77" i="13" s="1"/>
  <c r="CE77" i="13" a="1"/>
  <c r="CE77" i="13" s="1"/>
  <c r="CD77" i="13"/>
  <c r="CC77" i="13"/>
  <c r="CB77" i="13" a="1"/>
  <c r="CB77" i="13" s="1"/>
  <c r="CA77" i="13" a="1"/>
  <c r="CA77" i="13" s="1"/>
  <c r="BZ77" i="13" a="1"/>
  <c r="BZ77" i="13" s="1"/>
  <c r="BY77" i="13" a="1"/>
  <c r="BY77" i="13" s="1"/>
  <c r="BX77" i="13"/>
  <c r="BW77" i="13" a="1"/>
  <c r="BW77" i="13" s="1"/>
  <c r="BV77" i="13" a="1"/>
  <c r="BV77" i="13" s="1"/>
  <c r="BU77" i="13"/>
  <c r="BT77" i="13" a="1"/>
  <c r="BT77" i="13" s="1"/>
  <c r="BS77" i="13"/>
  <c r="BR77" i="13" a="1"/>
  <c r="BR77" i="13" s="1"/>
  <c r="BQ77" i="13" a="1"/>
  <c r="BQ77" i="13" s="1"/>
  <c r="BP77" i="13" a="1"/>
  <c r="BP77" i="13" s="1"/>
  <c r="BO77" i="13"/>
  <c r="BN77" i="13" a="1"/>
  <c r="BN77" i="13" s="1"/>
  <c r="BM77" i="13"/>
  <c r="BL77" i="13" a="1"/>
  <c r="BL77" i="13" s="1"/>
  <c r="BK77" i="13"/>
  <c r="BJ77" i="13"/>
  <c r="BI77" i="13" a="1"/>
  <c r="BI77" i="13" s="1"/>
  <c r="BH77" i="13" a="1"/>
  <c r="BH77" i="13" s="1"/>
  <c r="BG77" i="13" a="1"/>
  <c r="BG77" i="13" s="1"/>
  <c r="BF77" i="13" a="1"/>
  <c r="BF77" i="13" s="1"/>
  <c r="AZ77" i="13"/>
  <c r="BA77" i="13" s="1"/>
  <c r="BB77" i="13" s="1"/>
  <c r="BC77" i="13" s="1"/>
  <c r="BD77" i="13" s="1"/>
  <c r="BE77" i="13" s="1"/>
  <c r="AY77" i="13"/>
  <c r="AX77" i="13"/>
  <c r="AW77" i="13"/>
  <c r="AV77" i="13"/>
  <c r="AU77" i="13"/>
  <c r="AT77" i="13"/>
  <c r="AS77" i="13"/>
  <c r="AP77" i="13"/>
  <c r="AL77" i="13"/>
  <c r="DL76" i="13"/>
  <c r="DK76" i="13"/>
  <c r="DJ76" i="13"/>
  <c r="DI76" i="13"/>
  <c r="DH76" i="13"/>
  <c r="DG76" i="13"/>
  <c r="DF76" i="13"/>
  <c r="DE76" i="13"/>
  <c r="DD76" i="13"/>
  <c r="DC76" i="13"/>
  <c r="DB76" i="13"/>
  <c r="DA76" i="13"/>
  <c r="CZ76" i="13"/>
  <c r="CY76" i="13"/>
  <c r="CX76" i="13"/>
  <c r="CW76" i="13"/>
  <c r="CV76" i="13"/>
  <c r="CU76" i="13"/>
  <c r="CT76" i="13"/>
  <c r="CS76" i="13" a="1"/>
  <c r="CS76" i="13" s="1"/>
  <c r="CR76" i="13" a="1"/>
  <c r="CR76" i="13" s="1"/>
  <c r="CQ76" i="13"/>
  <c r="CP76" i="13" a="1"/>
  <c r="CP76" i="13" s="1"/>
  <c r="CO76" i="13"/>
  <c r="CN76" i="13" a="1"/>
  <c r="CN76" i="13" s="1"/>
  <c r="CM76" i="13"/>
  <c r="CL76" i="13" a="1"/>
  <c r="CL76" i="13" s="1"/>
  <c r="CK76" i="13"/>
  <c r="CJ76" i="13" a="1"/>
  <c r="CJ76" i="13" s="1"/>
  <c r="CI76" i="13"/>
  <c r="CH76" i="13" a="1"/>
  <c r="CH76" i="13" s="1"/>
  <c r="CG76" i="13"/>
  <c r="CF76" i="13" a="1"/>
  <c r="CF76" i="13" s="1"/>
  <c r="CE76" i="13" a="1"/>
  <c r="CE76" i="13" s="1"/>
  <c r="CD76" i="13"/>
  <c r="CC76" i="13"/>
  <c r="CB76" i="13" a="1"/>
  <c r="CB76" i="13" s="1"/>
  <c r="CA76" i="13" a="1"/>
  <c r="CA76" i="13" s="1"/>
  <c r="BZ76" i="13" a="1"/>
  <c r="BZ76" i="13" s="1"/>
  <c r="BY76" i="13" a="1"/>
  <c r="BY76" i="13" s="1"/>
  <c r="BX76" i="13"/>
  <c r="BW76" i="13" a="1"/>
  <c r="BW76" i="13" s="1"/>
  <c r="BV76" i="13" a="1"/>
  <c r="BV76" i="13" s="1"/>
  <c r="BU76" i="13"/>
  <c r="BT76" i="13" a="1"/>
  <c r="BT76" i="13" s="1"/>
  <c r="BS76" i="13"/>
  <c r="BR76" i="13" a="1"/>
  <c r="BR76" i="13" s="1"/>
  <c r="BQ76" i="13" a="1"/>
  <c r="BQ76" i="13" s="1"/>
  <c r="BP76" i="13" a="1"/>
  <c r="BP76" i="13" s="1"/>
  <c r="BO76" i="13"/>
  <c r="BN76" i="13" a="1"/>
  <c r="BN76" i="13" s="1"/>
  <c r="BM76" i="13"/>
  <c r="BL76" i="13" a="1"/>
  <c r="BL76" i="13" s="1"/>
  <c r="BK76" i="13"/>
  <c r="BJ76" i="13"/>
  <c r="BI76" i="13" a="1"/>
  <c r="BI76" i="13" s="1"/>
  <c r="BH76" i="13" a="1"/>
  <c r="BH76" i="13" s="1"/>
  <c r="BG76" i="13" a="1"/>
  <c r="BG76" i="13" s="1"/>
  <c r="BF76" i="13" a="1"/>
  <c r="BF76" i="13" s="1"/>
  <c r="AZ76" i="13"/>
  <c r="BA76" i="13" s="1"/>
  <c r="BB76" i="13" s="1"/>
  <c r="BC76" i="13" s="1"/>
  <c r="BD76" i="13" s="1"/>
  <c r="BE76" i="13" s="1"/>
  <c r="AY76" i="13"/>
  <c r="AX76" i="13"/>
  <c r="AW76" i="13"/>
  <c r="AV76" i="13"/>
  <c r="AU76" i="13"/>
  <c r="AT76" i="13"/>
  <c r="AS76" i="13"/>
  <c r="AP76" i="13"/>
  <c r="AL76" i="13"/>
  <c r="DL75" i="13"/>
  <c r="DK75" i="13"/>
  <c r="DJ75" i="13"/>
  <c r="DI75" i="13"/>
  <c r="DH75" i="13"/>
  <c r="DG75" i="13"/>
  <c r="DF75" i="13"/>
  <c r="DE75" i="13"/>
  <c r="DD75" i="13"/>
  <c r="DC75" i="13"/>
  <c r="DB75" i="13"/>
  <c r="DA75" i="13"/>
  <c r="CZ75" i="13"/>
  <c r="CY75" i="13"/>
  <c r="CX75" i="13"/>
  <c r="CW75" i="13"/>
  <c r="CV75" i="13"/>
  <c r="CU75" i="13"/>
  <c r="CT75" i="13"/>
  <c r="CS75" i="13" a="1"/>
  <c r="CS75" i="13" s="1"/>
  <c r="CR75" i="13" a="1"/>
  <c r="CR75" i="13" s="1"/>
  <c r="CQ75" i="13"/>
  <c r="CP75" i="13" a="1"/>
  <c r="CP75" i="13" s="1"/>
  <c r="CO75" i="13"/>
  <c r="CN75" i="13" a="1"/>
  <c r="CN75" i="13" s="1"/>
  <c r="CM75" i="13"/>
  <c r="CL75" i="13" a="1"/>
  <c r="CL75" i="13" s="1"/>
  <c r="CK75" i="13"/>
  <c r="CJ75" i="13" a="1"/>
  <c r="CJ75" i="13" s="1"/>
  <c r="CI75" i="13"/>
  <c r="CH75" i="13" a="1"/>
  <c r="CH75" i="13" s="1"/>
  <c r="CG75" i="13"/>
  <c r="CF75" i="13" a="1"/>
  <c r="CF75" i="13" s="1"/>
  <c r="CE75" i="13" a="1"/>
  <c r="CE75" i="13" s="1"/>
  <c r="CD75" i="13"/>
  <c r="CC75" i="13"/>
  <c r="CB75" i="13" a="1"/>
  <c r="CB75" i="13" s="1"/>
  <c r="CA75" i="13" a="1"/>
  <c r="CA75" i="13" s="1"/>
  <c r="BZ75" i="13" a="1"/>
  <c r="BZ75" i="13" s="1"/>
  <c r="BY75" i="13" a="1"/>
  <c r="BY75" i="13" s="1"/>
  <c r="BX75" i="13"/>
  <c r="BW75" i="13" a="1"/>
  <c r="BW75" i="13" s="1"/>
  <c r="BV75" i="13" a="1"/>
  <c r="BV75" i="13" s="1"/>
  <c r="BU75" i="13"/>
  <c r="BT75" i="13" a="1"/>
  <c r="BT75" i="13" s="1"/>
  <c r="BS75" i="13"/>
  <c r="BR75" i="13" a="1"/>
  <c r="BR75" i="13" s="1"/>
  <c r="BQ75" i="13" a="1"/>
  <c r="BQ75" i="13" s="1"/>
  <c r="BP75" i="13" a="1"/>
  <c r="BP75" i="13" s="1"/>
  <c r="BO75" i="13"/>
  <c r="BN75" i="13" a="1"/>
  <c r="BN75" i="13" s="1"/>
  <c r="BM75" i="13"/>
  <c r="BL75" i="13" a="1"/>
  <c r="BL75" i="13" s="1"/>
  <c r="BK75" i="13"/>
  <c r="BJ75" i="13"/>
  <c r="BI75" i="13" a="1"/>
  <c r="BI75" i="13" s="1"/>
  <c r="BH75" i="13" a="1"/>
  <c r="BH75" i="13" s="1"/>
  <c r="BG75" i="13" a="1"/>
  <c r="BG75" i="13" s="1"/>
  <c r="BF75" i="13" a="1"/>
  <c r="BF75" i="13" s="1"/>
  <c r="AZ75" i="13"/>
  <c r="BA75" i="13" s="1"/>
  <c r="BB75" i="13" s="1"/>
  <c r="BC75" i="13" s="1"/>
  <c r="BD75" i="13" s="1"/>
  <c r="BE75" i="13" s="1"/>
  <c r="AY75" i="13"/>
  <c r="AX75" i="13"/>
  <c r="AW75" i="13"/>
  <c r="AV75" i="13"/>
  <c r="AU75" i="13"/>
  <c r="AT75" i="13"/>
  <c r="AS75" i="13"/>
  <c r="AP75" i="13"/>
  <c r="AL75" i="13"/>
  <c r="DL74" i="13"/>
  <c r="DK74" i="13"/>
  <c r="DJ74" i="13"/>
  <c r="DI74" i="13"/>
  <c r="DH74" i="13"/>
  <c r="DG74" i="13"/>
  <c r="DF74" i="13"/>
  <c r="DE74" i="13"/>
  <c r="DD74" i="13"/>
  <c r="DC74" i="13"/>
  <c r="DB74" i="13"/>
  <c r="DA74" i="13"/>
  <c r="CZ74" i="13"/>
  <c r="CY74" i="13"/>
  <c r="CX74" i="13"/>
  <c r="CW74" i="13"/>
  <c r="CV74" i="13"/>
  <c r="CU74" i="13"/>
  <c r="CT74" i="13"/>
  <c r="CS74" i="13" a="1"/>
  <c r="CS74" i="13" s="1"/>
  <c r="CR74" i="13" a="1"/>
  <c r="CR74" i="13" s="1"/>
  <c r="CQ74" i="13"/>
  <c r="CP74" i="13" a="1"/>
  <c r="CP74" i="13" s="1"/>
  <c r="CO74" i="13"/>
  <c r="CN74" i="13" a="1"/>
  <c r="CN74" i="13" s="1"/>
  <c r="CM74" i="13"/>
  <c r="CL74" i="13" a="1"/>
  <c r="CL74" i="13" s="1"/>
  <c r="CK74" i="13"/>
  <c r="CJ74" i="13" a="1"/>
  <c r="CJ74" i="13" s="1"/>
  <c r="CI74" i="13"/>
  <c r="CH74" i="13" a="1"/>
  <c r="CH74" i="13" s="1"/>
  <c r="CG74" i="13"/>
  <c r="CF74" i="13" a="1"/>
  <c r="CF74" i="13" s="1"/>
  <c r="CE74" i="13" a="1"/>
  <c r="CE74" i="13" s="1"/>
  <c r="CD74" i="13"/>
  <c r="CC74" i="13"/>
  <c r="CB74" i="13" a="1"/>
  <c r="CB74" i="13" s="1"/>
  <c r="CA74" i="13" a="1"/>
  <c r="CA74" i="13" s="1"/>
  <c r="BZ74" i="13" a="1"/>
  <c r="BZ74" i="13" s="1"/>
  <c r="BY74" i="13" a="1"/>
  <c r="BY74" i="13" s="1"/>
  <c r="BX74" i="13"/>
  <c r="BW74" i="13" a="1"/>
  <c r="BW74" i="13" s="1"/>
  <c r="BV74" i="13" a="1"/>
  <c r="BV74" i="13" s="1"/>
  <c r="BU74" i="13"/>
  <c r="BT74" i="13" a="1"/>
  <c r="BT74" i="13" s="1"/>
  <c r="BS74" i="13"/>
  <c r="BR74" i="13" a="1"/>
  <c r="BR74" i="13" s="1"/>
  <c r="BQ74" i="13" a="1"/>
  <c r="BQ74" i="13" s="1"/>
  <c r="BP74" i="13" a="1"/>
  <c r="BP74" i="13" s="1"/>
  <c r="BO74" i="13"/>
  <c r="BN74" i="13" a="1"/>
  <c r="BN74" i="13" s="1"/>
  <c r="BM74" i="13"/>
  <c r="BL74" i="13" a="1"/>
  <c r="BL74" i="13" s="1"/>
  <c r="BK74" i="13"/>
  <c r="BJ74" i="13"/>
  <c r="BI74" i="13" a="1"/>
  <c r="BI74" i="13" s="1"/>
  <c r="BH74" i="13" a="1"/>
  <c r="BH74" i="13" s="1"/>
  <c r="BG74" i="13" a="1"/>
  <c r="BG74" i="13" s="1"/>
  <c r="BF74" i="13" a="1"/>
  <c r="BF74" i="13" s="1"/>
  <c r="AZ74" i="13"/>
  <c r="BA74" i="13" s="1"/>
  <c r="BB74" i="13" s="1"/>
  <c r="BC74" i="13" s="1"/>
  <c r="BD74" i="13" s="1"/>
  <c r="BE74" i="13" s="1"/>
  <c r="AY74" i="13"/>
  <c r="AX74" i="13"/>
  <c r="AW74" i="13"/>
  <c r="AV74" i="13"/>
  <c r="AU74" i="13"/>
  <c r="AT74" i="13"/>
  <c r="AS74" i="13"/>
  <c r="AP74" i="13"/>
  <c r="AL74" i="13"/>
  <c r="DL73" i="13"/>
  <c r="DK73" i="13"/>
  <c r="DJ73" i="13"/>
  <c r="DI73" i="13"/>
  <c r="DH73" i="13"/>
  <c r="DG73" i="13"/>
  <c r="DF73" i="13"/>
  <c r="DE73" i="13"/>
  <c r="DD73" i="13"/>
  <c r="DC73" i="13"/>
  <c r="DB73" i="13"/>
  <c r="DA73" i="13"/>
  <c r="CZ73" i="13"/>
  <c r="CY73" i="13"/>
  <c r="CX73" i="13"/>
  <c r="CW73" i="13"/>
  <c r="CV73" i="13"/>
  <c r="CU73" i="13"/>
  <c r="CT73" i="13"/>
  <c r="CS73" i="13" a="1"/>
  <c r="CS73" i="13" s="1"/>
  <c r="CR73" i="13" a="1"/>
  <c r="CR73" i="13" s="1"/>
  <c r="CQ73" i="13"/>
  <c r="CP73" i="13" a="1"/>
  <c r="CP73" i="13" s="1"/>
  <c r="CO73" i="13"/>
  <c r="CN73" i="13" a="1"/>
  <c r="CN73" i="13" s="1"/>
  <c r="CM73" i="13"/>
  <c r="CL73" i="13" a="1"/>
  <c r="CL73" i="13" s="1"/>
  <c r="CK73" i="13"/>
  <c r="CJ73" i="13" a="1"/>
  <c r="CJ73" i="13" s="1"/>
  <c r="CI73" i="13"/>
  <c r="CH73" i="13" a="1"/>
  <c r="CH73" i="13" s="1"/>
  <c r="CG73" i="13"/>
  <c r="CF73" i="13" a="1"/>
  <c r="CF73" i="13" s="1"/>
  <c r="CE73" i="13" a="1"/>
  <c r="CE73" i="13" s="1"/>
  <c r="CD73" i="13"/>
  <c r="CC73" i="13"/>
  <c r="CB73" i="13" a="1"/>
  <c r="CB73" i="13" s="1"/>
  <c r="CA73" i="13" a="1"/>
  <c r="CA73" i="13" s="1"/>
  <c r="BZ73" i="13" a="1"/>
  <c r="BZ73" i="13" s="1"/>
  <c r="BY73" i="13" a="1"/>
  <c r="BY73" i="13" s="1"/>
  <c r="BX73" i="13"/>
  <c r="BW73" i="13" a="1"/>
  <c r="BW73" i="13" s="1"/>
  <c r="BV73" i="13" a="1"/>
  <c r="BV73" i="13" s="1"/>
  <c r="BU73" i="13"/>
  <c r="BT73" i="13" a="1"/>
  <c r="BT73" i="13" s="1"/>
  <c r="BS73" i="13"/>
  <c r="BR73" i="13" a="1"/>
  <c r="BR73" i="13" s="1"/>
  <c r="BQ73" i="13" a="1"/>
  <c r="BQ73" i="13" s="1"/>
  <c r="BP73" i="13" a="1"/>
  <c r="BP73" i="13" s="1"/>
  <c r="BO73" i="13"/>
  <c r="BN73" i="13" a="1"/>
  <c r="BN73" i="13" s="1"/>
  <c r="BM73" i="13"/>
  <c r="BL73" i="13" a="1"/>
  <c r="BL73" i="13" s="1"/>
  <c r="BK73" i="13"/>
  <c r="BJ73" i="13"/>
  <c r="BI73" i="13" a="1"/>
  <c r="BI73" i="13" s="1"/>
  <c r="BH73" i="13" a="1"/>
  <c r="BH73" i="13" s="1"/>
  <c r="BG73" i="13" a="1"/>
  <c r="BG73" i="13" s="1"/>
  <c r="BF73" i="13" a="1"/>
  <c r="BF73" i="13" s="1"/>
  <c r="AZ73" i="13"/>
  <c r="BA73" i="13" s="1"/>
  <c r="BB73" i="13" s="1"/>
  <c r="BC73" i="13" s="1"/>
  <c r="BD73" i="13" s="1"/>
  <c r="BE73" i="13" s="1"/>
  <c r="AY73" i="13"/>
  <c r="AX73" i="13"/>
  <c r="AW73" i="13"/>
  <c r="AV73" i="13"/>
  <c r="AU73" i="13"/>
  <c r="AT73" i="13"/>
  <c r="AS73" i="13"/>
  <c r="AP73" i="13"/>
  <c r="AL73" i="13"/>
  <c r="DL72" i="13"/>
  <c r="DK72" i="13"/>
  <c r="DJ72" i="13"/>
  <c r="DI72" i="13"/>
  <c r="DH72" i="13"/>
  <c r="DG72" i="13"/>
  <c r="DF72" i="13"/>
  <c r="DE72" i="13"/>
  <c r="DD72" i="13"/>
  <c r="DC72" i="13"/>
  <c r="DB72" i="13"/>
  <c r="DA72" i="13"/>
  <c r="CZ72" i="13"/>
  <c r="CY72" i="13"/>
  <c r="CX72" i="13"/>
  <c r="CW72" i="13"/>
  <c r="CV72" i="13"/>
  <c r="CU72" i="13"/>
  <c r="CT72" i="13"/>
  <c r="CS72" i="13" a="1"/>
  <c r="CS72" i="13" s="1"/>
  <c r="CR72" i="13" a="1"/>
  <c r="CR72" i="13" s="1"/>
  <c r="CQ72" i="13"/>
  <c r="CP72" i="13" a="1"/>
  <c r="CP72" i="13" s="1"/>
  <c r="CO72" i="13"/>
  <c r="CN72" i="13" a="1"/>
  <c r="CN72" i="13" s="1"/>
  <c r="CM72" i="13"/>
  <c r="CL72" i="13" a="1"/>
  <c r="CL72" i="13" s="1"/>
  <c r="CK72" i="13"/>
  <c r="CJ72" i="13" a="1"/>
  <c r="CJ72" i="13" s="1"/>
  <c r="CI72" i="13"/>
  <c r="CH72" i="13" a="1"/>
  <c r="CH72" i="13" s="1"/>
  <c r="CG72" i="13"/>
  <c r="CF72" i="13" a="1"/>
  <c r="CF72" i="13" s="1"/>
  <c r="CE72" i="13" a="1"/>
  <c r="CE72" i="13" s="1"/>
  <c r="CD72" i="13"/>
  <c r="CC72" i="13"/>
  <c r="CB72" i="13" a="1"/>
  <c r="CB72" i="13" s="1"/>
  <c r="CA72" i="13" a="1"/>
  <c r="CA72" i="13" s="1"/>
  <c r="BZ72" i="13" a="1"/>
  <c r="BZ72" i="13" s="1"/>
  <c r="BY72" i="13" a="1"/>
  <c r="BY72" i="13" s="1"/>
  <c r="BX72" i="13"/>
  <c r="BW72" i="13" a="1"/>
  <c r="BW72" i="13" s="1"/>
  <c r="BV72" i="13" a="1"/>
  <c r="BV72" i="13" s="1"/>
  <c r="BU72" i="13"/>
  <c r="BT72" i="13" a="1"/>
  <c r="BT72" i="13" s="1"/>
  <c r="BS72" i="13"/>
  <c r="BR72" i="13" a="1"/>
  <c r="BR72" i="13" s="1"/>
  <c r="BQ72" i="13" a="1"/>
  <c r="BQ72" i="13" s="1"/>
  <c r="BP72" i="13" a="1"/>
  <c r="BP72" i="13" s="1"/>
  <c r="BO72" i="13"/>
  <c r="BN72" i="13" a="1"/>
  <c r="BN72" i="13" s="1"/>
  <c r="BM72" i="13"/>
  <c r="BL72" i="13" a="1"/>
  <c r="BL72" i="13" s="1"/>
  <c r="BK72" i="13"/>
  <c r="BJ72" i="13"/>
  <c r="BI72" i="13" a="1"/>
  <c r="BI72" i="13" s="1"/>
  <c r="BH72" i="13" a="1"/>
  <c r="BH72" i="13" s="1"/>
  <c r="BG72" i="13" a="1"/>
  <c r="BG72" i="13" s="1"/>
  <c r="BF72" i="13" a="1"/>
  <c r="BF72" i="13" s="1"/>
  <c r="AZ72" i="13"/>
  <c r="BA72" i="13" s="1"/>
  <c r="BB72" i="13" s="1"/>
  <c r="BC72" i="13" s="1"/>
  <c r="BD72" i="13" s="1"/>
  <c r="BE72" i="13" s="1"/>
  <c r="AY72" i="13"/>
  <c r="AX72" i="13"/>
  <c r="AW72" i="13"/>
  <c r="AV72" i="13"/>
  <c r="AU72" i="13"/>
  <c r="AT72" i="13"/>
  <c r="AS72" i="13"/>
  <c r="AP72" i="13"/>
  <c r="AL72" i="13"/>
  <c r="AD72" i="13"/>
  <c r="DL71" i="13"/>
  <c r="DK71" i="13"/>
  <c r="DJ71" i="13"/>
  <c r="DI71" i="13"/>
  <c r="DH71" i="13"/>
  <c r="DG71" i="13"/>
  <c r="DF71" i="13"/>
  <c r="DE71" i="13"/>
  <c r="DD71" i="13"/>
  <c r="DC71" i="13"/>
  <c r="DB71" i="13"/>
  <c r="DA71" i="13"/>
  <c r="CZ71" i="13"/>
  <c r="CY71" i="13"/>
  <c r="CX71" i="13"/>
  <c r="CW71" i="13"/>
  <c r="CV71" i="13"/>
  <c r="CU71" i="13"/>
  <c r="CT71" i="13"/>
  <c r="CS71" i="13" a="1"/>
  <c r="CS71" i="13" s="1"/>
  <c r="CR71" i="13" a="1"/>
  <c r="CR71" i="13" s="1"/>
  <c r="CQ71" i="13"/>
  <c r="CP71" i="13" a="1"/>
  <c r="CP71" i="13" s="1"/>
  <c r="CO71" i="13"/>
  <c r="CN71" i="13" a="1"/>
  <c r="CN71" i="13" s="1"/>
  <c r="CM71" i="13"/>
  <c r="CL71" i="13" a="1"/>
  <c r="CL71" i="13" s="1"/>
  <c r="CK71" i="13"/>
  <c r="CJ71" i="13" a="1"/>
  <c r="CJ71" i="13" s="1"/>
  <c r="CI71" i="13"/>
  <c r="CH71" i="13" a="1"/>
  <c r="CH71" i="13" s="1"/>
  <c r="CG71" i="13"/>
  <c r="CF71" i="13" a="1"/>
  <c r="CF71" i="13" s="1"/>
  <c r="CE71" i="13" a="1"/>
  <c r="CE71" i="13" s="1"/>
  <c r="CD71" i="13"/>
  <c r="CC71" i="13"/>
  <c r="CB71" i="13" a="1"/>
  <c r="CB71" i="13" s="1"/>
  <c r="CA71" i="13" a="1"/>
  <c r="CA71" i="13" s="1"/>
  <c r="BZ71" i="13" a="1"/>
  <c r="BZ71" i="13" s="1"/>
  <c r="BY71" i="13" a="1"/>
  <c r="BY71" i="13" s="1"/>
  <c r="BX71" i="13"/>
  <c r="BW71" i="13" a="1"/>
  <c r="BW71" i="13" s="1"/>
  <c r="BV71" i="13" a="1"/>
  <c r="BV71" i="13" s="1"/>
  <c r="BU71" i="13"/>
  <c r="BT71" i="13" a="1"/>
  <c r="BT71" i="13" s="1"/>
  <c r="BS71" i="13"/>
  <c r="BR71" i="13" a="1"/>
  <c r="BR71" i="13" s="1"/>
  <c r="BQ71" i="13" a="1"/>
  <c r="BQ71" i="13" s="1"/>
  <c r="BP71" i="13" a="1"/>
  <c r="BP71" i="13" s="1"/>
  <c r="BO71" i="13"/>
  <c r="BN71" i="13" a="1"/>
  <c r="BN71" i="13" s="1"/>
  <c r="BM71" i="13"/>
  <c r="BL71" i="13" a="1"/>
  <c r="BL71" i="13" s="1"/>
  <c r="BK71" i="13"/>
  <c r="BJ71" i="13"/>
  <c r="BI71" i="13" a="1"/>
  <c r="BI71" i="13" s="1"/>
  <c r="BH71" i="13" a="1"/>
  <c r="BH71" i="13" s="1"/>
  <c r="BG71" i="13" a="1"/>
  <c r="BG71" i="13" s="1"/>
  <c r="BF71" i="13" a="1"/>
  <c r="BF71" i="13" s="1"/>
  <c r="AZ71" i="13"/>
  <c r="BA71" i="13" s="1"/>
  <c r="BB71" i="13" s="1"/>
  <c r="BC71" i="13" s="1"/>
  <c r="BD71" i="13" s="1"/>
  <c r="BE71" i="13" s="1"/>
  <c r="AY71" i="13"/>
  <c r="AX71" i="13"/>
  <c r="AW71" i="13"/>
  <c r="AV71" i="13"/>
  <c r="AU71" i="13"/>
  <c r="AT71" i="13"/>
  <c r="AS71" i="13"/>
  <c r="AP71" i="13"/>
  <c r="AL71" i="13"/>
  <c r="DL70" i="13"/>
  <c r="DK70" i="13"/>
  <c r="DJ70" i="13"/>
  <c r="DI70" i="13"/>
  <c r="DH70" i="13"/>
  <c r="DG70" i="13"/>
  <c r="DF70" i="13"/>
  <c r="DE70" i="13"/>
  <c r="DD70" i="13"/>
  <c r="DC70" i="13"/>
  <c r="DB70" i="13"/>
  <c r="DA70" i="13"/>
  <c r="CZ70" i="13"/>
  <c r="CY70" i="13"/>
  <c r="CX70" i="13"/>
  <c r="CW70" i="13"/>
  <c r="CV70" i="13"/>
  <c r="CU70" i="13"/>
  <c r="CT70" i="13"/>
  <c r="CS70" i="13" a="1"/>
  <c r="CS70" i="13" s="1"/>
  <c r="CR70" i="13" a="1"/>
  <c r="CR70" i="13" s="1"/>
  <c r="CQ70" i="13"/>
  <c r="CP70" i="13" a="1"/>
  <c r="CP70" i="13" s="1"/>
  <c r="CO70" i="13"/>
  <c r="CN70" i="13" a="1"/>
  <c r="CN70" i="13" s="1"/>
  <c r="CM70" i="13"/>
  <c r="CL70" i="13" a="1"/>
  <c r="CL70" i="13" s="1"/>
  <c r="CK70" i="13"/>
  <c r="CJ70" i="13" a="1"/>
  <c r="CJ70" i="13" s="1"/>
  <c r="CI70" i="13"/>
  <c r="CH70" i="13" a="1"/>
  <c r="CH70" i="13" s="1"/>
  <c r="CG70" i="13"/>
  <c r="CF70" i="13" a="1"/>
  <c r="CF70" i="13" s="1"/>
  <c r="CE70" i="13" a="1"/>
  <c r="CE70" i="13" s="1"/>
  <c r="CD70" i="13"/>
  <c r="CC70" i="13"/>
  <c r="CB70" i="13" a="1"/>
  <c r="CB70" i="13" s="1"/>
  <c r="CA70" i="13" a="1"/>
  <c r="CA70" i="13" s="1"/>
  <c r="BZ70" i="13" a="1"/>
  <c r="BZ70" i="13" s="1"/>
  <c r="BY70" i="13" a="1"/>
  <c r="BY70" i="13" s="1"/>
  <c r="BX70" i="13"/>
  <c r="BW70" i="13" a="1"/>
  <c r="BW70" i="13" s="1"/>
  <c r="BV70" i="13" a="1"/>
  <c r="BV70" i="13" s="1"/>
  <c r="BU70" i="13"/>
  <c r="BT70" i="13" a="1"/>
  <c r="BT70" i="13" s="1"/>
  <c r="BS70" i="13"/>
  <c r="BR70" i="13" a="1"/>
  <c r="BR70" i="13" s="1"/>
  <c r="BQ70" i="13" a="1"/>
  <c r="BQ70" i="13" s="1"/>
  <c r="BP70" i="13" a="1"/>
  <c r="BP70" i="13" s="1"/>
  <c r="BO70" i="13"/>
  <c r="BN70" i="13" a="1"/>
  <c r="BN70" i="13" s="1"/>
  <c r="BM70" i="13"/>
  <c r="BL70" i="13" a="1"/>
  <c r="BL70" i="13" s="1"/>
  <c r="BK70" i="13"/>
  <c r="BJ70" i="13"/>
  <c r="BI70" i="13" a="1"/>
  <c r="BI70" i="13" s="1"/>
  <c r="BH70" i="13" a="1"/>
  <c r="BH70" i="13" s="1"/>
  <c r="BG70" i="13" a="1"/>
  <c r="BG70" i="13" s="1"/>
  <c r="BF70" i="13" a="1"/>
  <c r="BF70" i="13" s="1"/>
  <c r="AZ70" i="13"/>
  <c r="BA70" i="13" s="1"/>
  <c r="BB70" i="13" s="1"/>
  <c r="BC70" i="13" s="1"/>
  <c r="BD70" i="13" s="1"/>
  <c r="BE70" i="13" s="1"/>
  <c r="AY70" i="13"/>
  <c r="AX70" i="13"/>
  <c r="AW70" i="13"/>
  <c r="AV70" i="13"/>
  <c r="AU70" i="13"/>
  <c r="AT70" i="13"/>
  <c r="AS70" i="13"/>
  <c r="AP70" i="13"/>
  <c r="AL70" i="13"/>
  <c r="DL69" i="13"/>
  <c r="DK69" i="13"/>
  <c r="DJ69" i="13"/>
  <c r="DI69" i="13"/>
  <c r="DH69" i="13"/>
  <c r="DG69" i="13"/>
  <c r="DF69" i="13"/>
  <c r="DE69" i="13"/>
  <c r="DD69" i="13"/>
  <c r="DC69" i="13"/>
  <c r="DB69" i="13"/>
  <c r="DA69" i="13"/>
  <c r="CZ69" i="13"/>
  <c r="CY69" i="13"/>
  <c r="CX69" i="13"/>
  <c r="CW69" i="13"/>
  <c r="CV69" i="13"/>
  <c r="CU69" i="13"/>
  <c r="CT69" i="13"/>
  <c r="CS69" i="13" a="1"/>
  <c r="CS69" i="13" s="1"/>
  <c r="CR69" i="13" a="1"/>
  <c r="CR69" i="13" s="1"/>
  <c r="CQ69" i="13"/>
  <c r="CP69" i="13" a="1"/>
  <c r="CP69" i="13" s="1"/>
  <c r="CO69" i="13"/>
  <c r="CN69" i="13" a="1"/>
  <c r="CN69" i="13" s="1"/>
  <c r="CM69" i="13"/>
  <c r="CL69" i="13" a="1"/>
  <c r="CL69" i="13" s="1"/>
  <c r="CK69" i="13"/>
  <c r="CJ69" i="13" a="1"/>
  <c r="CJ69" i="13" s="1"/>
  <c r="CI69" i="13"/>
  <c r="CH69" i="13" a="1"/>
  <c r="CH69" i="13" s="1"/>
  <c r="CG69" i="13"/>
  <c r="CF69" i="13" a="1"/>
  <c r="CF69" i="13" s="1"/>
  <c r="CE69" i="13" a="1"/>
  <c r="CE69" i="13" s="1"/>
  <c r="CD69" i="13"/>
  <c r="CC69" i="13"/>
  <c r="CB69" i="13" a="1"/>
  <c r="CB69" i="13" s="1"/>
  <c r="CA69" i="13" a="1"/>
  <c r="CA69" i="13" s="1"/>
  <c r="BZ69" i="13" a="1"/>
  <c r="BZ69" i="13" s="1"/>
  <c r="BY69" i="13" a="1"/>
  <c r="BY69" i="13" s="1"/>
  <c r="BX69" i="13"/>
  <c r="BW69" i="13" a="1"/>
  <c r="BW69" i="13" s="1"/>
  <c r="BV69" i="13" a="1"/>
  <c r="BV69" i="13" s="1"/>
  <c r="BU69" i="13"/>
  <c r="BT69" i="13" a="1"/>
  <c r="BT69" i="13" s="1"/>
  <c r="BS69" i="13"/>
  <c r="BR69" i="13" a="1"/>
  <c r="BR69" i="13" s="1"/>
  <c r="BQ69" i="13" a="1"/>
  <c r="BQ69" i="13" s="1"/>
  <c r="BP69" i="13" a="1"/>
  <c r="BP69" i="13" s="1"/>
  <c r="BO69" i="13"/>
  <c r="BN69" i="13" a="1"/>
  <c r="BN69" i="13" s="1"/>
  <c r="BM69" i="13"/>
  <c r="BL69" i="13" a="1"/>
  <c r="BL69" i="13" s="1"/>
  <c r="BK69" i="13"/>
  <c r="BJ69" i="13"/>
  <c r="BI69" i="13" a="1"/>
  <c r="BI69" i="13" s="1"/>
  <c r="BH69" i="13" a="1"/>
  <c r="BH69" i="13" s="1"/>
  <c r="BG69" i="13" a="1"/>
  <c r="BG69" i="13" s="1"/>
  <c r="BF69" i="13" a="1"/>
  <c r="BF69" i="13" s="1"/>
  <c r="AZ69" i="13"/>
  <c r="BA69" i="13" s="1"/>
  <c r="BB69" i="13" s="1"/>
  <c r="BC69" i="13" s="1"/>
  <c r="BD69" i="13" s="1"/>
  <c r="BE69" i="13" s="1"/>
  <c r="AY69" i="13"/>
  <c r="AX69" i="13"/>
  <c r="AW69" i="13"/>
  <c r="AV69" i="13"/>
  <c r="AU69" i="13"/>
  <c r="AT69" i="13"/>
  <c r="AS69" i="13"/>
  <c r="AP69" i="13"/>
  <c r="AL69" i="13"/>
  <c r="DL68" i="13"/>
  <c r="DK68" i="13"/>
  <c r="DJ68" i="13"/>
  <c r="DI68" i="13"/>
  <c r="DH68" i="13"/>
  <c r="DG68" i="13"/>
  <c r="DF68" i="13"/>
  <c r="DE68" i="13"/>
  <c r="DD68" i="13"/>
  <c r="DC68" i="13"/>
  <c r="DB68" i="13"/>
  <c r="DA68" i="13"/>
  <c r="CZ68" i="13"/>
  <c r="CY68" i="13"/>
  <c r="CX68" i="13"/>
  <c r="CW68" i="13"/>
  <c r="CV68" i="13"/>
  <c r="CU68" i="13"/>
  <c r="CT68" i="13"/>
  <c r="CS68" i="13" a="1"/>
  <c r="CS68" i="13" s="1"/>
  <c r="CR68" i="13" a="1"/>
  <c r="CR68" i="13" s="1"/>
  <c r="CQ68" i="13"/>
  <c r="CP68" i="13" a="1"/>
  <c r="CP68" i="13" s="1"/>
  <c r="CO68" i="13"/>
  <c r="CN68" i="13" a="1"/>
  <c r="CN68" i="13" s="1"/>
  <c r="CM68" i="13"/>
  <c r="CL68" i="13" a="1"/>
  <c r="CL68" i="13" s="1"/>
  <c r="CK68" i="13"/>
  <c r="CJ68" i="13" a="1"/>
  <c r="CJ68" i="13" s="1"/>
  <c r="CI68" i="13"/>
  <c r="CH68" i="13" a="1"/>
  <c r="CH68" i="13" s="1"/>
  <c r="CG68" i="13"/>
  <c r="CF68" i="13" a="1"/>
  <c r="CF68" i="13" s="1"/>
  <c r="CE68" i="13" a="1"/>
  <c r="CE68" i="13" s="1"/>
  <c r="CD68" i="13"/>
  <c r="CC68" i="13"/>
  <c r="CB68" i="13" a="1"/>
  <c r="CB68" i="13" s="1"/>
  <c r="CA68" i="13" a="1"/>
  <c r="CA68" i="13" s="1"/>
  <c r="BZ68" i="13" a="1"/>
  <c r="BZ68" i="13" s="1"/>
  <c r="BY68" i="13" a="1"/>
  <c r="BY68" i="13" s="1"/>
  <c r="BX68" i="13"/>
  <c r="BW68" i="13" a="1"/>
  <c r="BW68" i="13" s="1"/>
  <c r="BV68" i="13" a="1"/>
  <c r="BV68" i="13" s="1"/>
  <c r="BU68" i="13"/>
  <c r="BT68" i="13" a="1"/>
  <c r="BT68" i="13" s="1"/>
  <c r="BS68" i="13"/>
  <c r="BR68" i="13" a="1"/>
  <c r="BR68" i="13" s="1"/>
  <c r="BQ68" i="13" a="1"/>
  <c r="BQ68" i="13" s="1"/>
  <c r="BP68" i="13" a="1"/>
  <c r="BP68" i="13" s="1"/>
  <c r="BO68" i="13"/>
  <c r="BN68" i="13" a="1"/>
  <c r="BN68" i="13" s="1"/>
  <c r="BM68" i="13"/>
  <c r="BL68" i="13" a="1"/>
  <c r="BL68" i="13" s="1"/>
  <c r="BK68" i="13"/>
  <c r="BJ68" i="13"/>
  <c r="BI68" i="13" a="1"/>
  <c r="BI68" i="13" s="1"/>
  <c r="BH68" i="13" a="1"/>
  <c r="BH68" i="13" s="1"/>
  <c r="BG68" i="13" a="1"/>
  <c r="BG68" i="13" s="1"/>
  <c r="BF68" i="13" a="1"/>
  <c r="BF68" i="13" s="1"/>
  <c r="AZ68" i="13"/>
  <c r="BA68" i="13" s="1"/>
  <c r="BB68" i="13" s="1"/>
  <c r="BC68" i="13" s="1"/>
  <c r="BD68" i="13" s="1"/>
  <c r="BE68" i="13" s="1"/>
  <c r="AY68" i="13"/>
  <c r="AX68" i="13"/>
  <c r="AW68" i="13"/>
  <c r="AV68" i="13"/>
  <c r="AU68" i="13"/>
  <c r="AT68" i="13"/>
  <c r="AS68" i="13"/>
  <c r="AP68" i="13"/>
  <c r="AL68" i="13"/>
  <c r="DL67" i="13"/>
  <c r="DK67" i="13"/>
  <c r="DJ67" i="13"/>
  <c r="DI67" i="13"/>
  <c r="DH67" i="13"/>
  <c r="DG67" i="13"/>
  <c r="DF67" i="13"/>
  <c r="DE67" i="13"/>
  <c r="DD67" i="13"/>
  <c r="DC67" i="13"/>
  <c r="DB67" i="13"/>
  <c r="DA67" i="13"/>
  <c r="CZ67" i="13"/>
  <c r="CY67" i="13"/>
  <c r="CX67" i="13"/>
  <c r="CW67" i="13"/>
  <c r="CV67" i="13"/>
  <c r="CU67" i="13"/>
  <c r="CT67" i="13"/>
  <c r="CS67" i="13" a="1"/>
  <c r="CS67" i="13" s="1"/>
  <c r="CR67" i="13" a="1"/>
  <c r="CR67" i="13" s="1"/>
  <c r="CQ67" i="13"/>
  <c r="CP67" i="13" a="1"/>
  <c r="CP67" i="13" s="1"/>
  <c r="CO67" i="13"/>
  <c r="CN67" i="13" a="1"/>
  <c r="CN67" i="13" s="1"/>
  <c r="CM67" i="13"/>
  <c r="CL67" i="13" a="1"/>
  <c r="CL67" i="13" s="1"/>
  <c r="CK67" i="13"/>
  <c r="CJ67" i="13" a="1"/>
  <c r="CJ67" i="13" s="1"/>
  <c r="CI67" i="13"/>
  <c r="CH67" i="13" a="1"/>
  <c r="CH67" i="13" s="1"/>
  <c r="CG67" i="13"/>
  <c r="CF67" i="13" a="1"/>
  <c r="CF67" i="13" s="1"/>
  <c r="CE67" i="13" a="1"/>
  <c r="CE67" i="13" s="1"/>
  <c r="CD67" i="13"/>
  <c r="CC67" i="13"/>
  <c r="CB67" i="13" a="1"/>
  <c r="CB67" i="13" s="1"/>
  <c r="CA67" i="13" a="1"/>
  <c r="CA67" i="13" s="1"/>
  <c r="BZ67" i="13" a="1"/>
  <c r="BZ67" i="13" s="1"/>
  <c r="BY67" i="13" a="1"/>
  <c r="BY67" i="13" s="1"/>
  <c r="BX67" i="13"/>
  <c r="BW67" i="13" a="1"/>
  <c r="BW67" i="13" s="1"/>
  <c r="BV67" i="13" a="1"/>
  <c r="BV67" i="13" s="1"/>
  <c r="BU67" i="13"/>
  <c r="BT67" i="13" a="1"/>
  <c r="BT67" i="13" s="1"/>
  <c r="BS67" i="13"/>
  <c r="BR67" i="13" a="1"/>
  <c r="BR67" i="13" s="1"/>
  <c r="BQ67" i="13" a="1"/>
  <c r="BQ67" i="13" s="1"/>
  <c r="BP67" i="13" a="1"/>
  <c r="BP67" i="13" s="1"/>
  <c r="BO67" i="13"/>
  <c r="BN67" i="13" a="1"/>
  <c r="BN67" i="13" s="1"/>
  <c r="BM67" i="13"/>
  <c r="BL67" i="13" a="1"/>
  <c r="BL67" i="13" s="1"/>
  <c r="BK67" i="13"/>
  <c r="BJ67" i="13"/>
  <c r="BI67" i="13" a="1"/>
  <c r="BI67" i="13" s="1"/>
  <c r="BH67" i="13" a="1"/>
  <c r="BH67" i="13" s="1"/>
  <c r="BG67" i="13" a="1"/>
  <c r="BG67" i="13" s="1"/>
  <c r="BF67" i="13" a="1"/>
  <c r="BF67" i="13" s="1"/>
  <c r="AZ67" i="13"/>
  <c r="BA67" i="13" s="1"/>
  <c r="BB67" i="13" s="1"/>
  <c r="BC67" i="13" s="1"/>
  <c r="BD67" i="13" s="1"/>
  <c r="BE67" i="13" s="1"/>
  <c r="AY67" i="13"/>
  <c r="AX67" i="13"/>
  <c r="AW67" i="13"/>
  <c r="AV67" i="13"/>
  <c r="AU67" i="13"/>
  <c r="AT67" i="13"/>
  <c r="AS67" i="13"/>
  <c r="AP67" i="13"/>
  <c r="AL67" i="13"/>
  <c r="DL66" i="13"/>
  <c r="DK66" i="13"/>
  <c r="DJ66" i="13"/>
  <c r="DI66" i="13"/>
  <c r="DH66" i="13"/>
  <c r="DG66" i="13"/>
  <c r="DF66" i="13"/>
  <c r="DE66" i="13"/>
  <c r="DD66" i="13"/>
  <c r="DC66" i="13"/>
  <c r="DB66" i="13"/>
  <c r="DA66" i="13"/>
  <c r="CZ66" i="13"/>
  <c r="CY66" i="13"/>
  <c r="CX66" i="13"/>
  <c r="CW66" i="13"/>
  <c r="CV66" i="13"/>
  <c r="CU66" i="13"/>
  <c r="CT66" i="13"/>
  <c r="CS66" i="13" a="1"/>
  <c r="CS66" i="13" s="1"/>
  <c r="CR66" i="13" a="1"/>
  <c r="CR66" i="13" s="1"/>
  <c r="CQ66" i="13"/>
  <c r="CP66" i="13" a="1"/>
  <c r="CP66" i="13" s="1"/>
  <c r="CO66" i="13"/>
  <c r="CN66" i="13" a="1"/>
  <c r="CN66" i="13" s="1"/>
  <c r="CM66" i="13"/>
  <c r="CL66" i="13" a="1"/>
  <c r="CL66" i="13" s="1"/>
  <c r="CK66" i="13"/>
  <c r="CJ66" i="13" a="1"/>
  <c r="CJ66" i="13" s="1"/>
  <c r="CI66" i="13"/>
  <c r="CH66" i="13" a="1"/>
  <c r="CH66" i="13" s="1"/>
  <c r="CG66" i="13"/>
  <c r="CF66" i="13" a="1"/>
  <c r="CF66" i="13" s="1"/>
  <c r="CE66" i="13" a="1"/>
  <c r="CE66" i="13" s="1"/>
  <c r="CD66" i="13"/>
  <c r="CC66" i="13"/>
  <c r="CB66" i="13" a="1"/>
  <c r="CB66" i="13" s="1"/>
  <c r="CA66" i="13" a="1"/>
  <c r="CA66" i="13" s="1"/>
  <c r="BZ66" i="13" a="1"/>
  <c r="BZ66" i="13" s="1"/>
  <c r="BY66" i="13" a="1"/>
  <c r="BY66" i="13" s="1"/>
  <c r="BX66" i="13"/>
  <c r="BW66" i="13" a="1"/>
  <c r="BW66" i="13" s="1"/>
  <c r="BV66" i="13" a="1"/>
  <c r="BV66" i="13" s="1"/>
  <c r="BU66" i="13"/>
  <c r="BT66" i="13" a="1"/>
  <c r="BT66" i="13" s="1"/>
  <c r="BS66" i="13"/>
  <c r="BR66" i="13" a="1"/>
  <c r="BR66" i="13" s="1"/>
  <c r="BQ66" i="13" a="1"/>
  <c r="BQ66" i="13" s="1"/>
  <c r="BP66" i="13" a="1"/>
  <c r="BP66" i="13" s="1"/>
  <c r="BO66" i="13"/>
  <c r="BN66" i="13" a="1"/>
  <c r="BN66" i="13" s="1"/>
  <c r="BM66" i="13"/>
  <c r="BL66" i="13" a="1"/>
  <c r="BL66" i="13" s="1"/>
  <c r="BK66" i="13"/>
  <c r="BJ66" i="13"/>
  <c r="BI66" i="13" a="1"/>
  <c r="BI66" i="13" s="1"/>
  <c r="BH66" i="13" a="1"/>
  <c r="BH66" i="13" s="1"/>
  <c r="BG66" i="13" a="1"/>
  <c r="BG66" i="13" s="1"/>
  <c r="BF66" i="13" a="1"/>
  <c r="BF66" i="13" s="1"/>
  <c r="AZ66" i="13"/>
  <c r="BA66" i="13" s="1"/>
  <c r="BB66" i="13" s="1"/>
  <c r="BC66" i="13" s="1"/>
  <c r="BD66" i="13" s="1"/>
  <c r="BE66" i="13" s="1"/>
  <c r="AY66" i="13"/>
  <c r="AX66" i="13"/>
  <c r="AW66" i="13"/>
  <c r="AV66" i="13"/>
  <c r="AU66" i="13"/>
  <c r="AT66" i="13"/>
  <c r="AS66" i="13"/>
  <c r="AP66" i="13"/>
  <c r="AL66" i="13"/>
  <c r="DL65" i="13"/>
  <c r="DK65" i="13"/>
  <c r="DJ65" i="13"/>
  <c r="DI65" i="13"/>
  <c r="DH65" i="13"/>
  <c r="DG65" i="13"/>
  <c r="DF65" i="13"/>
  <c r="DE65" i="13"/>
  <c r="DD65" i="13"/>
  <c r="DC65" i="13"/>
  <c r="DB65" i="13"/>
  <c r="DA65" i="13"/>
  <c r="CZ65" i="13"/>
  <c r="CY65" i="13"/>
  <c r="CX65" i="13"/>
  <c r="CW65" i="13"/>
  <c r="CV65" i="13"/>
  <c r="CU65" i="13"/>
  <c r="CT65" i="13"/>
  <c r="CS65" i="13" a="1"/>
  <c r="CS65" i="13" s="1"/>
  <c r="CR65" i="13" a="1"/>
  <c r="CR65" i="13" s="1"/>
  <c r="CQ65" i="13"/>
  <c r="CP65" i="13" a="1"/>
  <c r="CP65" i="13" s="1"/>
  <c r="CO65" i="13"/>
  <c r="CN65" i="13" a="1"/>
  <c r="CN65" i="13" s="1"/>
  <c r="CM65" i="13"/>
  <c r="CL65" i="13" a="1"/>
  <c r="CL65" i="13" s="1"/>
  <c r="CK65" i="13"/>
  <c r="CJ65" i="13" a="1"/>
  <c r="CJ65" i="13" s="1"/>
  <c r="CI65" i="13"/>
  <c r="CH65" i="13" a="1"/>
  <c r="CH65" i="13" s="1"/>
  <c r="CG65" i="13"/>
  <c r="CF65" i="13" a="1"/>
  <c r="CF65" i="13" s="1"/>
  <c r="CE65" i="13" a="1"/>
  <c r="CE65" i="13" s="1"/>
  <c r="CD65" i="13"/>
  <c r="CC65" i="13"/>
  <c r="CB65" i="13" a="1"/>
  <c r="CB65" i="13" s="1"/>
  <c r="CA65" i="13" a="1"/>
  <c r="CA65" i="13" s="1"/>
  <c r="BZ65" i="13" a="1"/>
  <c r="BZ65" i="13" s="1"/>
  <c r="BY65" i="13" a="1"/>
  <c r="BY65" i="13" s="1"/>
  <c r="BX65" i="13"/>
  <c r="BW65" i="13" a="1"/>
  <c r="BW65" i="13" s="1"/>
  <c r="BV65" i="13" a="1"/>
  <c r="BV65" i="13" s="1"/>
  <c r="BU65" i="13"/>
  <c r="BT65" i="13" a="1"/>
  <c r="BT65" i="13" s="1"/>
  <c r="BS65" i="13"/>
  <c r="BR65" i="13" a="1"/>
  <c r="BR65" i="13" s="1"/>
  <c r="BQ65" i="13" a="1"/>
  <c r="BQ65" i="13" s="1"/>
  <c r="BP65" i="13" a="1"/>
  <c r="BP65" i="13" s="1"/>
  <c r="BO65" i="13"/>
  <c r="BN65" i="13" a="1"/>
  <c r="BN65" i="13" s="1"/>
  <c r="BM65" i="13"/>
  <c r="BL65" i="13" a="1"/>
  <c r="BL65" i="13" s="1"/>
  <c r="BK65" i="13"/>
  <c r="BJ65" i="13"/>
  <c r="BI65" i="13" a="1"/>
  <c r="BI65" i="13" s="1"/>
  <c r="BH65" i="13" a="1"/>
  <c r="BH65" i="13" s="1"/>
  <c r="BG65" i="13" a="1"/>
  <c r="BG65" i="13" s="1"/>
  <c r="BF65" i="13" a="1"/>
  <c r="BF65" i="13" s="1"/>
  <c r="AZ65" i="13"/>
  <c r="BA65" i="13" s="1"/>
  <c r="BB65" i="13" s="1"/>
  <c r="BC65" i="13" s="1"/>
  <c r="BD65" i="13" s="1"/>
  <c r="BE65" i="13" s="1"/>
  <c r="AY65" i="13"/>
  <c r="AX65" i="13"/>
  <c r="AW65" i="13"/>
  <c r="AV65" i="13"/>
  <c r="AU65" i="13"/>
  <c r="AT65" i="13"/>
  <c r="AS65" i="13"/>
  <c r="AP65" i="13"/>
  <c r="AL65" i="13"/>
  <c r="DL64" i="13"/>
  <c r="DK64" i="13"/>
  <c r="DJ64" i="13"/>
  <c r="DI64" i="13"/>
  <c r="DH64" i="13"/>
  <c r="DG64" i="13"/>
  <c r="DF64" i="13"/>
  <c r="DE64" i="13"/>
  <c r="DD64" i="13"/>
  <c r="DC64" i="13"/>
  <c r="DB64" i="13"/>
  <c r="DA64" i="13"/>
  <c r="CZ64" i="13"/>
  <c r="CY64" i="13"/>
  <c r="CX64" i="13"/>
  <c r="CW64" i="13"/>
  <c r="CV64" i="13"/>
  <c r="CU64" i="13"/>
  <c r="CT64" i="13"/>
  <c r="CS64" i="13" a="1"/>
  <c r="CS64" i="13" s="1"/>
  <c r="CR64" i="13" a="1"/>
  <c r="CR64" i="13" s="1"/>
  <c r="CQ64" i="13"/>
  <c r="CP64" i="13" a="1"/>
  <c r="CP64" i="13" s="1"/>
  <c r="CO64" i="13"/>
  <c r="CN64" i="13" a="1"/>
  <c r="CN64" i="13" s="1"/>
  <c r="CM64" i="13"/>
  <c r="CL64" i="13" a="1"/>
  <c r="CL64" i="13" s="1"/>
  <c r="CK64" i="13"/>
  <c r="CJ64" i="13" a="1"/>
  <c r="CJ64" i="13" s="1"/>
  <c r="CI64" i="13"/>
  <c r="CH64" i="13" a="1"/>
  <c r="CH64" i="13" s="1"/>
  <c r="CG64" i="13"/>
  <c r="CF64" i="13" a="1"/>
  <c r="CF64" i="13" s="1"/>
  <c r="CE64" i="13" a="1"/>
  <c r="CE64" i="13" s="1"/>
  <c r="CD64" i="13"/>
  <c r="CC64" i="13"/>
  <c r="CB64" i="13" a="1"/>
  <c r="CB64" i="13" s="1"/>
  <c r="CA64" i="13" a="1"/>
  <c r="CA64" i="13" s="1"/>
  <c r="BZ64" i="13" a="1"/>
  <c r="BZ64" i="13" s="1"/>
  <c r="BY64" i="13" a="1"/>
  <c r="BY64" i="13" s="1"/>
  <c r="BX64" i="13"/>
  <c r="BW64" i="13" a="1"/>
  <c r="BW64" i="13" s="1"/>
  <c r="BV64" i="13" a="1"/>
  <c r="BV64" i="13" s="1"/>
  <c r="BU64" i="13"/>
  <c r="BT64" i="13" a="1"/>
  <c r="BT64" i="13" s="1"/>
  <c r="BS64" i="13"/>
  <c r="BR64" i="13" a="1"/>
  <c r="BR64" i="13" s="1"/>
  <c r="BQ64" i="13" a="1"/>
  <c r="BQ64" i="13" s="1"/>
  <c r="BP64" i="13" a="1"/>
  <c r="BP64" i="13" s="1"/>
  <c r="BO64" i="13"/>
  <c r="BN64" i="13" a="1"/>
  <c r="BN64" i="13" s="1"/>
  <c r="BM64" i="13"/>
  <c r="BL64" i="13" a="1"/>
  <c r="BL64" i="13" s="1"/>
  <c r="BK64" i="13"/>
  <c r="BJ64" i="13"/>
  <c r="BI64" i="13" a="1"/>
  <c r="BI64" i="13" s="1"/>
  <c r="BH64" i="13" a="1"/>
  <c r="BH64" i="13" s="1"/>
  <c r="BG64" i="13" a="1"/>
  <c r="BG64" i="13" s="1"/>
  <c r="BF64" i="13" a="1"/>
  <c r="BF64" i="13" s="1"/>
  <c r="AZ64" i="13"/>
  <c r="BA64" i="13" s="1"/>
  <c r="BB64" i="13" s="1"/>
  <c r="BC64" i="13" s="1"/>
  <c r="BD64" i="13" s="1"/>
  <c r="BE64" i="13" s="1"/>
  <c r="AY64" i="13"/>
  <c r="AX64" i="13"/>
  <c r="AW64" i="13"/>
  <c r="AV64" i="13"/>
  <c r="AU64" i="13"/>
  <c r="AT64" i="13"/>
  <c r="AS64" i="13"/>
  <c r="AP64" i="13"/>
  <c r="AL64" i="13"/>
  <c r="DL63" i="13"/>
  <c r="DK63" i="13"/>
  <c r="DJ63" i="13"/>
  <c r="DI63" i="13"/>
  <c r="DH63" i="13"/>
  <c r="DG63" i="13"/>
  <c r="DF63" i="13"/>
  <c r="DE63" i="13"/>
  <c r="DD63" i="13"/>
  <c r="DC63" i="13"/>
  <c r="DB63" i="13"/>
  <c r="DA63" i="13"/>
  <c r="CZ63" i="13"/>
  <c r="CY63" i="13"/>
  <c r="CX63" i="13"/>
  <c r="CW63" i="13"/>
  <c r="CV63" i="13"/>
  <c r="CU63" i="13"/>
  <c r="CT63" i="13"/>
  <c r="CS63" i="13" a="1"/>
  <c r="CS63" i="13" s="1"/>
  <c r="CR63" i="13" a="1"/>
  <c r="CR63" i="13" s="1"/>
  <c r="CQ63" i="13"/>
  <c r="CP63" i="13" a="1"/>
  <c r="CP63" i="13" s="1"/>
  <c r="CO63" i="13"/>
  <c r="CN63" i="13" a="1"/>
  <c r="CN63" i="13" s="1"/>
  <c r="CM63" i="13"/>
  <c r="CL63" i="13" a="1"/>
  <c r="CL63" i="13" s="1"/>
  <c r="CK63" i="13"/>
  <c r="CJ63" i="13" a="1"/>
  <c r="CJ63" i="13" s="1"/>
  <c r="CI63" i="13"/>
  <c r="CH63" i="13" a="1"/>
  <c r="CH63" i="13" s="1"/>
  <c r="CG63" i="13"/>
  <c r="CF63" i="13" a="1"/>
  <c r="CF63" i="13" s="1"/>
  <c r="CE63" i="13" a="1"/>
  <c r="CE63" i="13" s="1"/>
  <c r="CD63" i="13"/>
  <c r="CC63" i="13"/>
  <c r="CB63" i="13" a="1"/>
  <c r="CB63" i="13" s="1"/>
  <c r="CA63" i="13" a="1"/>
  <c r="CA63" i="13" s="1"/>
  <c r="BZ63" i="13" a="1"/>
  <c r="BZ63" i="13" s="1"/>
  <c r="BY63" i="13" a="1"/>
  <c r="BY63" i="13" s="1"/>
  <c r="BX63" i="13"/>
  <c r="BW63" i="13" a="1"/>
  <c r="BW63" i="13" s="1"/>
  <c r="BV63" i="13" a="1"/>
  <c r="BV63" i="13" s="1"/>
  <c r="BU63" i="13"/>
  <c r="BT63" i="13" a="1"/>
  <c r="BT63" i="13" s="1"/>
  <c r="BS63" i="13"/>
  <c r="BR63" i="13" a="1"/>
  <c r="BR63" i="13" s="1"/>
  <c r="BQ63" i="13" a="1"/>
  <c r="BQ63" i="13" s="1"/>
  <c r="BP63" i="13" a="1"/>
  <c r="BP63" i="13" s="1"/>
  <c r="BO63" i="13"/>
  <c r="BN63" i="13" a="1"/>
  <c r="BN63" i="13" s="1"/>
  <c r="BM63" i="13"/>
  <c r="BL63" i="13" a="1"/>
  <c r="BL63" i="13" s="1"/>
  <c r="BK63" i="13"/>
  <c r="BJ63" i="13"/>
  <c r="BI63" i="13" a="1"/>
  <c r="BI63" i="13" s="1"/>
  <c r="BH63" i="13" a="1"/>
  <c r="BH63" i="13" s="1"/>
  <c r="BG63" i="13" a="1"/>
  <c r="BG63" i="13" s="1"/>
  <c r="BF63" i="13" a="1"/>
  <c r="BF63" i="13" s="1"/>
  <c r="AZ63" i="13"/>
  <c r="BA63" i="13" s="1"/>
  <c r="BB63" i="13" s="1"/>
  <c r="BC63" i="13" s="1"/>
  <c r="BD63" i="13" s="1"/>
  <c r="BE63" i="13" s="1"/>
  <c r="AY63" i="13"/>
  <c r="AX63" i="13"/>
  <c r="AW63" i="13"/>
  <c r="AV63" i="13"/>
  <c r="AU63" i="13"/>
  <c r="AT63" i="13"/>
  <c r="AS63" i="13"/>
  <c r="AP63" i="13"/>
  <c r="AL63" i="13"/>
  <c r="DL62" i="13"/>
  <c r="DK62" i="13"/>
  <c r="DJ62" i="13"/>
  <c r="DI62" i="13"/>
  <c r="DH62" i="13"/>
  <c r="DG62" i="13"/>
  <c r="DF62" i="13"/>
  <c r="DE62" i="13"/>
  <c r="DD62" i="13"/>
  <c r="DC62" i="13"/>
  <c r="DB62" i="13"/>
  <c r="DA62" i="13"/>
  <c r="CZ62" i="13"/>
  <c r="CY62" i="13"/>
  <c r="CX62" i="13"/>
  <c r="CW62" i="13"/>
  <c r="CV62" i="13"/>
  <c r="CU62" i="13"/>
  <c r="CT62" i="13"/>
  <c r="CS62" i="13" a="1"/>
  <c r="CS62" i="13" s="1"/>
  <c r="CR62" i="13" a="1"/>
  <c r="CR62" i="13" s="1"/>
  <c r="CQ62" i="13"/>
  <c r="CP62" i="13" a="1"/>
  <c r="CP62" i="13" s="1"/>
  <c r="CO62" i="13"/>
  <c r="CN62" i="13" a="1"/>
  <c r="CN62" i="13" s="1"/>
  <c r="CM62" i="13"/>
  <c r="CL62" i="13" a="1"/>
  <c r="CL62" i="13" s="1"/>
  <c r="CK62" i="13"/>
  <c r="CJ62" i="13" a="1"/>
  <c r="CJ62" i="13" s="1"/>
  <c r="CI62" i="13"/>
  <c r="CH62" i="13" a="1"/>
  <c r="CH62" i="13" s="1"/>
  <c r="CG62" i="13"/>
  <c r="CF62" i="13" a="1"/>
  <c r="CF62" i="13" s="1"/>
  <c r="CE62" i="13" a="1"/>
  <c r="CE62" i="13" s="1"/>
  <c r="CD62" i="13"/>
  <c r="CC62" i="13"/>
  <c r="CB62" i="13" a="1"/>
  <c r="CB62" i="13" s="1"/>
  <c r="CA62" i="13" a="1"/>
  <c r="CA62" i="13" s="1"/>
  <c r="BZ62" i="13" a="1"/>
  <c r="BZ62" i="13" s="1"/>
  <c r="BY62" i="13" a="1"/>
  <c r="BY62" i="13" s="1"/>
  <c r="BX62" i="13"/>
  <c r="BW62" i="13" a="1"/>
  <c r="BW62" i="13" s="1"/>
  <c r="BV62" i="13" a="1"/>
  <c r="BV62" i="13" s="1"/>
  <c r="BU62" i="13"/>
  <c r="BT62" i="13" a="1"/>
  <c r="BT62" i="13" s="1"/>
  <c r="BS62" i="13"/>
  <c r="BR62" i="13" a="1"/>
  <c r="BR62" i="13" s="1"/>
  <c r="BQ62" i="13" a="1"/>
  <c r="BQ62" i="13" s="1"/>
  <c r="BP62" i="13" a="1"/>
  <c r="BP62" i="13" s="1"/>
  <c r="BO62" i="13"/>
  <c r="BN62" i="13" a="1"/>
  <c r="BN62" i="13" s="1"/>
  <c r="BM62" i="13"/>
  <c r="BL62" i="13" a="1"/>
  <c r="BL62" i="13" s="1"/>
  <c r="BK62" i="13"/>
  <c r="BJ62" i="13"/>
  <c r="BI62" i="13" a="1"/>
  <c r="BI62" i="13" s="1"/>
  <c r="BH62" i="13" a="1"/>
  <c r="BH62" i="13" s="1"/>
  <c r="BG62" i="13" a="1"/>
  <c r="BG62" i="13" s="1"/>
  <c r="BF62" i="13" a="1"/>
  <c r="BF62" i="13" s="1"/>
  <c r="AZ62" i="13"/>
  <c r="BA62" i="13" s="1"/>
  <c r="BB62" i="13" s="1"/>
  <c r="BC62" i="13" s="1"/>
  <c r="BD62" i="13" s="1"/>
  <c r="BE62" i="13" s="1"/>
  <c r="AY62" i="13"/>
  <c r="AX62" i="13"/>
  <c r="AW62" i="13"/>
  <c r="AV62" i="13"/>
  <c r="AU62" i="13"/>
  <c r="AT62" i="13"/>
  <c r="AS62" i="13"/>
  <c r="AP62" i="13"/>
  <c r="AL62" i="13"/>
  <c r="DL61" i="13"/>
  <c r="DK61" i="13"/>
  <c r="DJ61" i="13"/>
  <c r="DI61" i="13"/>
  <c r="DH61" i="13"/>
  <c r="DG61" i="13"/>
  <c r="DF61" i="13"/>
  <c r="DE61" i="13"/>
  <c r="DD61" i="13"/>
  <c r="DC61" i="13"/>
  <c r="DB61" i="13"/>
  <c r="DA61" i="13"/>
  <c r="CZ61" i="13"/>
  <c r="CY61" i="13"/>
  <c r="CX61" i="13"/>
  <c r="CW61" i="13"/>
  <c r="CV61" i="13"/>
  <c r="CU61" i="13"/>
  <c r="CT61" i="13"/>
  <c r="CS61" i="13" a="1"/>
  <c r="CS61" i="13" s="1"/>
  <c r="CR61" i="13" a="1"/>
  <c r="CR61" i="13" s="1"/>
  <c r="CQ61" i="13"/>
  <c r="CP61" i="13" a="1"/>
  <c r="CP61" i="13" s="1"/>
  <c r="CO61" i="13"/>
  <c r="CN61" i="13" a="1"/>
  <c r="CN61" i="13" s="1"/>
  <c r="CM61" i="13"/>
  <c r="CL61" i="13" a="1"/>
  <c r="CL61" i="13" s="1"/>
  <c r="CK61" i="13"/>
  <c r="CJ61" i="13" a="1"/>
  <c r="CJ61" i="13" s="1"/>
  <c r="CI61" i="13"/>
  <c r="CH61" i="13" a="1"/>
  <c r="CH61" i="13" s="1"/>
  <c r="CG61" i="13"/>
  <c r="CF61" i="13" a="1"/>
  <c r="CF61" i="13" s="1"/>
  <c r="CE61" i="13" a="1"/>
  <c r="CE61" i="13" s="1"/>
  <c r="CD61" i="13"/>
  <c r="CC61" i="13"/>
  <c r="CB61" i="13" a="1"/>
  <c r="CB61" i="13" s="1"/>
  <c r="CA61" i="13" a="1"/>
  <c r="CA61" i="13" s="1"/>
  <c r="BZ61" i="13" a="1"/>
  <c r="BZ61" i="13" s="1"/>
  <c r="BY61" i="13" a="1"/>
  <c r="BY61" i="13" s="1"/>
  <c r="BX61" i="13"/>
  <c r="BW61" i="13" a="1"/>
  <c r="BW61" i="13" s="1"/>
  <c r="BV61" i="13" a="1"/>
  <c r="BV61" i="13" s="1"/>
  <c r="BU61" i="13"/>
  <c r="BT61" i="13" a="1"/>
  <c r="BT61" i="13" s="1"/>
  <c r="BS61" i="13"/>
  <c r="BR61" i="13" a="1"/>
  <c r="BR61" i="13" s="1"/>
  <c r="BQ61" i="13" a="1"/>
  <c r="BQ61" i="13" s="1"/>
  <c r="BP61" i="13" a="1"/>
  <c r="BP61" i="13" s="1"/>
  <c r="BO61" i="13"/>
  <c r="BN61" i="13" a="1"/>
  <c r="BN61" i="13" s="1"/>
  <c r="BM61" i="13"/>
  <c r="BL61" i="13" a="1"/>
  <c r="BL61" i="13" s="1"/>
  <c r="BK61" i="13"/>
  <c r="BJ61" i="13"/>
  <c r="BI61" i="13" a="1"/>
  <c r="BI61" i="13" s="1"/>
  <c r="BH61" i="13" a="1"/>
  <c r="BH61" i="13" s="1"/>
  <c r="BG61" i="13" a="1"/>
  <c r="BG61" i="13" s="1"/>
  <c r="BF61" i="13" a="1"/>
  <c r="BF61" i="13" s="1"/>
  <c r="AZ61" i="13"/>
  <c r="BA61" i="13" s="1"/>
  <c r="BB61" i="13" s="1"/>
  <c r="BC61" i="13" s="1"/>
  <c r="BD61" i="13" s="1"/>
  <c r="BE61" i="13" s="1"/>
  <c r="AY61" i="13"/>
  <c r="AX61" i="13"/>
  <c r="AW61" i="13"/>
  <c r="AV61" i="13"/>
  <c r="AU61" i="13"/>
  <c r="AT61" i="13"/>
  <c r="AS61" i="13"/>
  <c r="AP61" i="13"/>
  <c r="AN61" i="13"/>
  <c r="AL61" i="13"/>
  <c r="DL60" i="13"/>
  <c r="DK60" i="13"/>
  <c r="DJ60" i="13"/>
  <c r="DI60" i="13"/>
  <c r="DH60" i="13"/>
  <c r="DG60" i="13"/>
  <c r="DF60" i="13"/>
  <c r="DE60" i="13"/>
  <c r="DD60" i="13"/>
  <c r="DC60" i="13"/>
  <c r="DB60" i="13"/>
  <c r="DA60" i="13"/>
  <c r="CZ60" i="13"/>
  <c r="CY60" i="13"/>
  <c r="CX60" i="13"/>
  <c r="CW60" i="13"/>
  <c r="CV60" i="13"/>
  <c r="CU60" i="13"/>
  <c r="CT60" i="13"/>
  <c r="CS60" i="13" a="1"/>
  <c r="CS60" i="13" s="1"/>
  <c r="CR60" i="13" a="1"/>
  <c r="CR60" i="13" s="1"/>
  <c r="CQ60" i="13"/>
  <c r="CP60" i="13" a="1"/>
  <c r="CP60" i="13" s="1"/>
  <c r="CO60" i="13"/>
  <c r="CN60" i="13" a="1"/>
  <c r="CN60" i="13" s="1"/>
  <c r="CM60" i="13"/>
  <c r="CL60" i="13" a="1"/>
  <c r="CL60" i="13" s="1"/>
  <c r="CK60" i="13"/>
  <c r="CJ60" i="13" a="1"/>
  <c r="CJ60" i="13" s="1"/>
  <c r="CI60" i="13"/>
  <c r="CH60" i="13" a="1"/>
  <c r="CH60" i="13" s="1"/>
  <c r="CG60" i="13"/>
  <c r="CF60" i="13" a="1"/>
  <c r="CF60" i="13" s="1"/>
  <c r="CE60" i="13" a="1"/>
  <c r="CE60" i="13" s="1"/>
  <c r="CD60" i="13"/>
  <c r="CC60" i="13"/>
  <c r="CB60" i="13" a="1"/>
  <c r="CB60" i="13" s="1"/>
  <c r="CA60" i="13" a="1"/>
  <c r="CA60" i="13" s="1"/>
  <c r="BZ60" i="13" a="1"/>
  <c r="BZ60" i="13" s="1"/>
  <c r="BY60" i="13" a="1"/>
  <c r="BY60" i="13" s="1"/>
  <c r="BX60" i="13"/>
  <c r="BW60" i="13" a="1"/>
  <c r="BW60" i="13" s="1"/>
  <c r="BV60" i="13" a="1"/>
  <c r="BV60" i="13" s="1"/>
  <c r="BU60" i="13"/>
  <c r="BT60" i="13" a="1"/>
  <c r="BT60" i="13" s="1"/>
  <c r="BS60" i="13"/>
  <c r="BR60" i="13" a="1"/>
  <c r="BR60" i="13" s="1"/>
  <c r="BQ60" i="13" a="1"/>
  <c r="BQ60" i="13" s="1"/>
  <c r="BP60" i="13" a="1"/>
  <c r="BP60" i="13" s="1"/>
  <c r="BO60" i="13"/>
  <c r="BN60" i="13" a="1"/>
  <c r="BN60" i="13" s="1"/>
  <c r="BM60" i="13"/>
  <c r="BL60" i="13" a="1"/>
  <c r="BL60" i="13" s="1"/>
  <c r="BK60" i="13"/>
  <c r="BJ60" i="13"/>
  <c r="BI60" i="13" a="1"/>
  <c r="BI60" i="13" s="1"/>
  <c r="BH60" i="13" a="1"/>
  <c r="BH60" i="13" s="1"/>
  <c r="BG60" i="13" a="1"/>
  <c r="BG60" i="13" s="1"/>
  <c r="BF60" i="13" a="1"/>
  <c r="BF60" i="13" s="1"/>
  <c r="AZ60" i="13"/>
  <c r="BA60" i="13" s="1"/>
  <c r="BB60" i="13" s="1"/>
  <c r="BC60" i="13" s="1"/>
  <c r="BD60" i="13" s="1"/>
  <c r="BE60" i="13" s="1"/>
  <c r="AY60" i="13"/>
  <c r="AX60" i="13"/>
  <c r="AW60" i="13"/>
  <c r="AV60" i="13"/>
  <c r="AU60" i="13"/>
  <c r="AT60" i="13"/>
  <c r="AN60" i="13" s="1"/>
  <c r="AS60" i="13"/>
  <c r="AP60" i="13"/>
  <c r="AL60" i="13"/>
  <c r="DL59" i="13"/>
  <c r="DK59" i="13"/>
  <c r="DJ59" i="13"/>
  <c r="DI59" i="13"/>
  <c r="DH59" i="13"/>
  <c r="DG59" i="13"/>
  <c r="DF59" i="13"/>
  <c r="DE59" i="13"/>
  <c r="DD59" i="13"/>
  <c r="DC59" i="13"/>
  <c r="DB59" i="13"/>
  <c r="DA59" i="13"/>
  <c r="CZ59" i="13"/>
  <c r="CY59" i="13"/>
  <c r="CX59" i="13"/>
  <c r="CW59" i="13"/>
  <c r="CV59" i="13"/>
  <c r="CU59" i="13"/>
  <c r="CT59" i="13"/>
  <c r="CS59" i="13" a="1"/>
  <c r="CS59" i="13" s="1"/>
  <c r="CR59" i="13" a="1"/>
  <c r="CR59" i="13" s="1"/>
  <c r="CQ59" i="13"/>
  <c r="CP59" i="13" a="1"/>
  <c r="CP59" i="13" s="1"/>
  <c r="CO59" i="13"/>
  <c r="CN59" i="13" a="1"/>
  <c r="CN59" i="13" s="1"/>
  <c r="CM59" i="13"/>
  <c r="CL59" i="13" a="1"/>
  <c r="CL59" i="13" s="1"/>
  <c r="CK59" i="13"/>
  <c r="CJ59" i="13" a="1"/>
  <c r="CJ59" i="13" s="1"/>
  <c r="CI59" i="13"/>
  <c r="CH59" i="13" a="1"/>
  <c r="CH59" i="13" s="1"/>
  <c r="CG59" i="13"/>
  <c r="CF59" i="13" a="1"/>
  <c r="CF59" i="13" s="1"/>
  <c r="CE59" i="13" a="1"/>
  <c r="CE59" i="13" s="1"/>
  <c r="CD59" i="13"/>
  <c r="CC59" i="13"/>
  <c r="CB59" i="13" a="1"/>
  <c r="CB59" i="13" s="1"/>
  <c r="CA59" i="13" a="1"/>
  <c r="CA59" i="13" s="1"/>
  <c r="BZ59" i="13" a="1"/>
  <c r="BZ59" i="13" s="1"/>
  <c r="BY59" i="13" a="1"/>
  <c r="BY59" i="13" s="1"/>
  <c r="BX59" i="13"/>
  <c r="BW59" i="13" a="1"/>
  <c r="BW59" i="13" s="1"/>
  <c r="BV59" i="13" a="1"/>
  <c r="BV59" i="13" s="1"/>
  <c r="BU59" i="13"/>
  <c r="BT59" i="13" a="1"/>
  <c r="BT59" i="13" s="1"/>
  <c r="BS59" i="13"/>
  <c r="BR59" i="13" a="1"/>
  <c r="BR59" i="13" s="1"/>
  <c r="BQ59" i="13" a="1"/>
  <c r="BQ59" i="13" s="1"/>
  <c r="BP59" i="13" a="1"/>
  <c r="BP59" i="13" s="1"/>
  <c r="BO59" i="13"/>
  <c r="BN59" i="13" a="1"/>
  <c r="BN59" i="13" s="1"/>
  <c r="BM59" i="13"/>
  <c r="BL59" i="13" a="1"/>
  <c r="BL59" i="13" s="1"/>
  <c r="BK59" i="13"/>
  <c r="BJ59" i="13"/>
  <c r="BI59" i="13" a="1"/>
  <c r="BI59" i="13" s="1"/>
  <c r="BH59" i="13" a="1"/>
  <c r="BH59" i="13" s="1"/>
  <c r="BG59" i="13" a="1"/>
  <c r="BG59" i="13" s="1"/>
  <c r="BF59" i="13" a="1"/>
  <c r="BF59" i="13" s="1"/>
  <c r="AZ59" i="13"/>
  <c r="BA59" i="13" s="1"/>
  <c r="BB59" i="13" s="1"/>
  <c r="BC59" i="13" s="1"/>
  <c r="BD59" i="13" s="1"/>
  <c r="BE59" i="13" s="1"/>
  <c r="AY59" i="13"/>
  <c r="AX59" i="13"/>
  <c r="AW59" i="13"/>
  <c r="AV59" i="13"/>
  <c r="AU59" i="13"/>
  <c r="AT59" i="13"/>
  <c r="AN59" i="13" s="1"/>
  <c r="AS59" i="13"/>
  <c r="AP59" i="13"/>
  <c r="AL59" i="13"/>
  <c r="AK59" i="13"/>
  <c r="AK60" i="13" s="1"/>
  <c r="AZ58" i="13"/>
  <c r="BA58" i="13" s="1"/>
  <c r="BB58" i="13" s="1"/>
  <c r="BC58" i="13" s="1"/>
  <c r="BD58" i="13" s="1"/>
  <c r="BE58" i="13" s="1"/>
  <c r="AL58" i="13"/>
  <c r="AJ58" i="13"/>
  <c r="AD58" i="13"/>
  <c r="CT57" i="13"/>
  <c r="AL57" i="13"/>
  <c r="AJ57" i="13"/>
  <c r="CY56" i="13"/>
  <c r="AL56" i="13"/>
  <c r="AJ56" i="13"/>
  <c r="AL55" i="13"/>
  <c r="AJ55" i="13"/>
  <c r="CN54" i="13" a="1"/>
  <c r="CN54" i="13" s="1"/>
  <c r="AL54" i="13"/>
  <c r="AJ54" i="13"/>
  <c r="DH53" i="13"/>
  <c r="AL53" i="13"/>
  <c r="AJ53" i="13"/>
  <c r="CP52" i="13" a="1"/>
  <c r="CP52" i="13" s="1"/>
  <c r="AL52" i="13"/>
  <c r="AJ52" i="13"/>
  <c r="CZ51" i="13"/>
  <c r="AL51" i="13"/>
  <c r="AJ51" i="13"/>
  <c r="CN50" i="13" a="1"/>
  <c r="CN50" i="13" s="1"/>
  <c r="AL50" i="13"/>
  <c r="AJ50" i="13"/>
  <c r="DH49" i="13"/>
  <c r="AL49" i="13"/>
  <c r="AJ49" i="13"/>
  <c r="AL48" i="13"/>
  <c r="AJ48" i="13"/>
  <c r="AT47" i="13"/>
  <c r="AN47" i="13" s="1"/>
  <c r="AL47" i="13"/>
  <c r="AJ47" i="13"/>
  <c r="BH46" i="13" a="1"/>
  <c r="BH46" i="13" s="1"/>
  <c r="AL46" i="13"/>
  <c r="AJ46" i="13"/>
  <c r="BN45" i="13" a="1"/>
  <c r="BN45" i="13" s="1"/>
  <c r="AL45" i="13"/>
  <c r="AJ45" i="13"/>
  <c r="BU44" i="13"/>
  <c r="AL44" i="13"/>
  <c r="AJ44" i="13"/>
  <c r="AD44" i="13"/>
  <c r="CA43" i="13" a="1"/>
  <c r="CA43" i="13" s="1"/>
  <c r="AL43" i="13"/>
  <c r="AJ43" i="13"/>
  <c r="CT42" i="13"/>
  <c r="AL42" i="13"/>
  <c r="AJ42" i="13"/>
  <c r="BU41" i="13"/>
  <c r="AL41" i="13"/>
  <c r="AJ41" i="13"/>
  <c r="CD40" i="13"/>
  <c r="AL40" i="13"/>
  <c r="AJ40" i="13"/>
  <c r="BS39" i="13"/>
  <c r="AL39" i="13"/>
  <c r="AJ39" i="13"/>
  <c r="AL38" i="13"/>
  <c r="AJ38" i="13"/>
  <c r="BP37" i="13" a="1"/>
  <c r="BP37" i="13" s="1"/>
  <c r="AL37" i="13"/>
  <c r="AJ37" i="13"/>
  <c r="AZ36" i="13"/>
  <c r="BA36" i="13" s="1"/>
  <c r="BB36" i="13" s="1"/>
  <c r="BC36" i="13" s="1"/>
  <c r="BD36" i="13" s="1"/>
  <c r="BE36" i="13" s="1"/>
  <c r="AJ36" i="13"/>
  <c r="AP35" i="13"/>
  <c r="AJ35" i="13"/>
  <c r="AP34" i="13"/>
  <c r="AJ34" i="13"/>
  <c r="AJ33" i="13"/>
  <c r="AZ32" i="13"/>
  <c r="BA32" i="13" s="1"/>
  <c r="BB32" i="13" s="1"/>
  <c r="BC32" i="13" s="1"/>
  <c r="BD32" i="13" s="1"/>
  <c r="BE32" i="13" s="1"/>
  <c r="AJ32" i="13"/>
  <c r="AP31" i="13"/>
  <c r="AJ31" i="13"/>
  <c r="AP30" i="13"/>
  <c r="AJ30" i="13"/>
  <c r="AD30" i="13"/>
  <c r="AZ29" i="13"/>
  <c r="BA29" i="13" s="1"/>
  <c r="BB29" i="13" s="1"/>
  <c r="BC29" i="13" s="1"/>
  <c r="BD29" i="13" s="1"/>
  <c r="BE29" i="13" s="1"/>
  <c r="AJ29" i="13"/>
  <c r="AJ28" i="13"/>
  <c r="AP27" i="13"/>
  <c r="AJ27" i="13"/>
  <c r="AJ26" i="13"/>
  <c r="AP25" i="13"/>
  <c r="AJ25" i="13"/>
  <c r="AP24" i="13"/>
  <c r="AJ24" i="13"/>
  <c r="AP23" i="13"/>
  <c r="AJ23" i="13"/>
  <c r="AP22" i="13"/>
  <c r="AJ22" i="13"/>
  <c r="BN21" i="13" a="1"/>
  <c r="BN21" i="13" s="1"/>
  <c r="AJ21" i="13"/>
  <c r="AZ20" i="13"/>
  <c r="BA20" i="13" s="1"/>
  <c r="BB20" i="13" s="1"/>
  <c r="BC20" i="13" s="1"/>
  <c r="BD20" i="13" s="1"/>
  <c r="BE20" i="13" s="1"/>
  <c r="BW20" i="13" s="1" a="1"/>
  <c r="BW20" i="13" s="1"/>
  <c r="AJ20" i="13"/>
  <c r="AP19" i="13"/>
  <c r="AJ19" i="13"/>
  <c r="AP18" i="13"/>
  <c r="AJ18" i="13"/>
  <c r="AZ17" i="13"/>
  <c r="BA17" i="13" s="1"/>
  <c r="BB17" i="13" s="1"/>
  <c r="BC17" i="13" s="1"/>
  <c r="BD17" i="13" s="1"/>
  <c r="BE17" i="13" s="1"/>
  <c r="AJ17" i="13"/>
  <c r="AZ16" i="13"/>
  <c r="BA16" i="13" s="1"/>
  <c r="BB16" i="13" s="1"/>
  <c r="BC16" i="13" s="1"/>
  <c r="BD16" i="13" s="1"/>
  <c r="BE16" i="13" s="1"/>
  <c r="AJ16" i="13"/>
  <c r="AD16" i="13"/>
  <c r="AZ15" i="13"/>
  <c r="BA15" i="13" s="1"/>
  <c r="BB15" i="13" s="1"/>
  <c r="BC15" i="13" s="1"/>
  <c r="BD15" i="13" s="1"/>
  <c r="BE15" i="13" s="1"/>
  <c r="AJ15" i="13"/>
  <c r="AP14" i="13"/>
  <c r="AJ14" i="13"/>
  <c r="AN12" i="13"/>
  <c r="AM12" i="13"/>
  <c r="AK12" i="13"/>
  <c r="AA12" i="13" s="1"/>
  <c r="AT11" i="13"/>
  <c r="AS11" i="13"/>
  <c r="AQ11" i="13"/>
  <c r="AK11" i="13"/>
  <c r="AP8" i="13"/>
  <c r="AK10" i="13" s="1"/>
  <c r="AK8" i="13"/>
  <c r="AP7" i="13"/>
  <c r="AK9" i="13" s="1"/>
  <c r="AM6" i="13"/>
  <c r="AM5" i="13"/>
  <c r="AM7" i="13" s="1"/>
  <c r="AL5" i="13"/>
  <c r="AK5" i="13"/>
  <c r="AK6" i="13" s="1"/>
  <c r="AJ5" i="13"/>
  <c r="AI5" i="13"/>
  <c r="AH5" i="13"/>
  <c r="AG5" i="13"/>
  <c r="AF5" i="13"/>
  <c r="AE5" i="13"/>
  <c r="AD5" i="13"/>
  <c r="AM4" i="13"/>
  <c r="AL4" i="13"/>
  <c r="AK4" i="13"/>
  <c r="AJ4" i="13"/>
  <c r="AI4" i="13"/>
  <c r="AH4" i="13"/>
  <c r="AG4" i="13"/>
  <c r="AF4" i="13"/>
  <c r="AE4" i="13"/>
  <c r="AD4" i="13"/>
  <c r="A1" i="13"/>
  <c r="BG26" i="18" l="1"/>
  <c r="AT23" i="18"/>
  <c r="W35" i="18"/>
  <c r="AT33" i="18"/>
  <c r="AT35" i="18"/>
  <c r="BG20" i="18"/>
  <c r="BG36" i="18"/>
  <c r="AK17" i="18"/>
  <c r="AT34" i="18"/>
  <c r="AF58" i="18"/>
  <c r="AT30" i="18"/>
  <c r="AK22" i="18"/>
  <c r="AK35" i="18"/>
  <c r="AK18" i="18"/>
  <c r="AT22" i="18"/>
  <c r="BG28" i="18"/>
  <c r="W28" i="18"/>
  <c r="X28" i="18" s="1"/>
  <c r="W27" i="18"/>
  <c r="X27" i="18" s="1"/>
  <c r="AP18" i="18"/>
  <c r="AQ18" i="18" s="1"/>
  <c r="AT20" i="18"/>
  <c r="AK28" i="18"/>
  <c r="AK24" i="18"/>
  <c r="AK30" i="18"/>
  <c r="AP16" i="18"/>
  <c r="AQ16" i="18" s="1"/>
  <c r="BG32" i="18"/>
  <c r="AT27" i="18"/>
  <c r="AP36" i="18"/>
  <c r="AQ36" i="18" s="1"/>
  <c r="BG14" i="18"/>
  <c r="AT26" i="18"/>
  <c r="AF20" i="18"/>
  <c r="BG58" i="18"/>
  <c r="W58" i="18"/>
  <c r="W26" i="18"/>
  <c r="BH26" i="18" s="1"/>
  <c r="BI26" i="18" s="1"/>
  <c r="BJ26" i="18" s="1"/>
  <c r="AP58" i="18"/>
  <c r="AQ58" i="18" s="1"/>
  <c r="W30" i="18"/>
  <c r="X30" i="18" s="1"/>
  <c r="BG24" i="18"/>
  <c r="AP14" i="18"/>
  <c r="AQ14" i="18" s="1"/>
  <c r="AT16" i="18"/>
  <c r="AK34" i="18"/>
  <c r="AP32" i="18"/>
  <c r="AQ32" i="18" s="1"/>
  <c r="AT32" i="18"/>
  <c r="AP22" i="18"/>
  <c r="AQ22" i="18" s="1"/>
  <c r="W25" i="18"/>
  <c r="X25" i="18" s="1"/>
  <c r="AF23" i="18"/>
  <c r="AF29" i="18"/>
  <c r="AP33" i="18"/>
  <c r="AQ33" i="18" s="1"/>
  <c r="AP35" i="18"/>
  <c r="AQ35" i="18" s="1"/>
  <c r="AK23" i="18"/>
  <c r="W36" i="18"/>
  <c r="X36" i="18" s="1"/>
  <c r="W31" i="18"/>
  <c r="BH31" i="18" s="1"/>
  <c r="BI31" i="18" s="1"/>
  <c r="BJ31" i="18" s="1"/>
  <c r="AP30" i="18"/>
  <c r="AQ30" i="18" s="1"/>
  <c r="AK32" i="18"/>
  <c r="AK14" i="18"/>
  <c r="AP29" i="18"/>
  <c r="AQ29" i="18" s="1"/>
  <c r="W29" i="18"/>
  <c r="BH29" i="18" s="1"/>
  <c r="BI29" i="18" s="1"/>
  <c r="BJ29" i="18" s="1"/>
  <c r="BG34" i="18"/>
  <c r="BG22" i="18"/>
  <c r="AF25" i="18"/>
  <c r="AK16" i="18"/>
  <c r="W33" i="18"/>
  <c r="W34" i="18"/>
  <c r="BH35" i="18"/>
  <c r="BI35" i="18" s="1"/>
  <c r="BJ35" i="18" s="1"/>
  <c r="BK35" i="18" s="1"/>
  <c r="BL35" i="18" s="1"/>
  <c r="X35" i="18"/>
  <c r="AP23" i="18"/>
  <c r="BG15" i="18"/>
  <c r="AF28" i="18"/>
  <c r="AK27" i="18"/>
  <c r="AT36" i="18"/>
  <c r="BG23" i="18"/>
  <c r="AP26" i="18"/>
  <c r="AF15" i="18"/>
  <c r="AF27" i="18"/>
  <c r="AF18" i="18"/>
  <c r="AT17" i="18"/>
  <c r="W16" i="18"/>
  <c r="AP20" i="18"/>
  <c r="AF30" i="18"/>
  <c r="AK29" i="18"/>
  <c r="AP24" i="18"/>
  <c r="AF17" i="18"/>
  <c r="W20" i="18"/>
  <c r="AP28" i="18"/>
  <c r="AF19" i="18"/>
  <c r="AF22" i="18"/>
  <c r="AP34" i="18"/>
  <c r="AK31" i="18"/>
  <c r="AF26" i="18"/>
  <c r="W24" i="18"/>
  <c r="W19" i="18"/>
  <c r="W32" i="18"/>
  <c r="BG18" i="18"/>
  <c r="W17" i="18"/>
  <c r="BG16" i="18"/>
  <c r="W15" i="18"/>
  <c r="AF24" i="18"/>
  <c r="AF32" i="18"/>
  <c r="BG27" i="18"/>
  <c r="AT18" i="18"/>
  <c r="W22" i="18"/>
  <c r="AF36" i="18"/>
  <c r="AP31" i="18"/>
  <c r="AP25" i="18"/>
  <c r="W18" i="18"/>
  <c r="AP27" i="18"/>
  <c r="AT14" i="18"/>
  <c r="AK15" i="18"/>
  <c r="AT24" i="18"/>
  <c r="AK36" i="18"/>
  <c r="BG31" i="18"/>
  <c r="AK26" i="18"/>
  <c r="AT25" i="18"/>
  <c r="BG30" i="18"/>
  <c r="BG19" i="18"/>
  <c r="AT19" i="18"/>
  <c r="AP17" i="18"/>
  <c r="W14" i="18"/>
  <c r="AF34" i="18"/>
  <c r="AT29" i="18"/>
  <c r="AF14" i="18"/>
  <c r="AF33" i="18"/>
  <c r="AT15" i="18"/>
  <c r="BG17" i="18"/>
  <c r="AK25" i="18"/>
  <c r="BG29" i="18"/>
  <c r="AT28" i="18"/>
  <c r="AP19" i="18"/>
  <c r="AF16" i="18"/>
  <c r="BG35" i="18"/>
  <c r="AF31" i="18"/>
  <c r="BG25" i="18"/>
  <c r="W23" i="18"/>
  <c r="AK20" i="18"/>
  <c r="AP15" i="18"/>
  <c r="AQ54" i="16" a="1"/>
  <c r="AQ54" i="16" s="1"/>
  <c r="AU54" i="16" a="1"/>
  <c r="AU54" i="16" s="1"/>
  <c r="Y46" i="16"/>
  <c r="Z46" i="16" s="1"/>
  <c r="AA46" i="16" s="1"/>
  <c r="AB46" i="16" s="1"/>
  <c r="AC46" i="16" s="1"/>
  <c r="AD46" i="16" s="1"/>
  <c r="AH46" i="16" a="1"/>
  <c r="AH46" i="16" s="1"/>
  <c r="AO54" i="16" a="1"/>
  <c r="AO54" i="16" s="1"/>
  <c r="BV46" i="16"/>
  <c r="CC54" i="16"/>
  <c r="AR46" i="16"/>
  <c r="BW46" i="16"/>
  <c r="AS46" i="16" a="1"/>
  <c r="AS46" i="16" s="1"/>
  <c r="BD44" i="16" a="1"/>
  <c r="BD44" i="16" s="1"/>
  <c r="AP52" i="16" a="1"/>
  <c r="AP52" i="16" s="1"/>
  <c r="BL44" i="16"/>
  <c r="BM52" i="16" a="1"/>
  <c r="BM52" i="16" s="1"/>
  <c r="CG52" i="16"/>
  <c r="CE41" i="16"/>
  <c r="BZ39" i="16"/>
  <c r="BC21" i="16"/>
  <c r="O28" i="16"/>
  <c r="CA39" i="16"/>
  <c r="BX21" i="16"/>
  <c r="CI39" i="16"/>
  <c r="O44" i="16"/>
  <c r="BS57" i="16"/>
  <c r="BZ44" i="16"/>
  <c r="BY46" i="16"/>
  <c r="BC54" i="16"/>
  <c r="CC41" i="16"/>
  <c r="CF44" i="16"/>
  <c r="BP54" i="16"/>
  <c r="CG44" i="16"/>
  <c r="BQ54" i="16" a="1"/>
  <c r="BQ54" i="16" s="1"/>
  <c r="AE39" i="16" a="1"/>
  <c r="AE39" i="16" s="1"/>
  <c r="CH44" i="16"/>
  <c r="AO52" i="16" a="1"/>
  <c r="AO52" i="16" s="1"/>
  <c r="BX54" i="16"/>
  <c r="BY39" i="16"/>
  <c r="CA54" i="16"/>
  <c r="CE39" i="16"/>
  <c r="X41" i="16"/>
  <c r="W39" i="16"/>
  <c r="CF39" i="16"/>
  <c r="Y41" i="16"/>
  <c r="Z41" i="16" s="1"/>
  <c r="AA41" i="16" s="1"/>
  <c r="AB41" i="16" s="1"/>
  <c r="AC41" i="16" s="1"/>
  <c r="AD41" i="16" s="1"/>
  <c r="BQ46" i="16" a="1"/>
  <c r="BQ46" i="16" s="1"/>
  <c r="X39" i="16"/>
  <c r="CG39" i="16"/>
  <c r="AO41" i="16" a="1"/>
  <c r="AO41" i="16" s="1"/>
  <c r="BR46" i="16" a="1"/>
  <c r="BR46" i="16" s="1"/>
  <c r="AW41" i="16"/>
  <c r="AF39" i="16" a="1"/>
  <c r="AF39" i="16" s="1"/>
  <c r="AX41" i="16" a="1"/>
  <c r="AX41" i="16" s="1"/>
  <c r="AI39" i="16"/>
  <c r="AY41" i="16" a="1"/>
  <c r="AY41" i="16" s="1"/>
  <c r="BX46" i="16"/>
  <c r="BA41" i="16" a="1"/>
  <c r="BA41" i="16" s="1"/>
  <c r="AM39" i="16" a="1"/>
  <c r="AM39" i="16" s="1"/>
  <c r="BU40" i="16"/>
  <c r="BB41" i="16"/>
  <c r="S46" i="16"/>
  <c r="M46" i="16" s="1"/>
  <c r="CB46" i="16"/>
  <c r="AN39" i="16"/>
  <c r="BV40" i="16"/>
  <c r="BC41" i="16"/>
  <c r="T46" i="16"/>
  <c r="CG46" i="16"/>
  <c r="BA39" i="16" a="1"/>
  <c r="BA39" i="16" s="1"/>
  <c r="CB40" i="16"/>
  <c r="BD41" i="16" a="1"/>
  <c r="BD41" i="16" s="1"/>
  <c r="U46" i="16"/>
  <c r="BY57" i="16"/>
  <c r="BB39" i="16"/>
  <c r="CC40" i="16"/>
  <c r="BH41" i="16"/>
  <c r="V46" i="16"/>
  <c r="BZ57" i="16"/>
  <c r="BK39" i="16" a="1"/>
  <c r="BK39" i="16" s="1"/>
  <c r="CD40" i="16"/>
  <c r="BQ41" i="16" a="1"/>
  <c r="BQ41" i="16" s="1"/>
  <c r="BJ44" i="16"/>
  <c r="W46" i="16"/>
  <c r="AL52" i="16"/>
  <c r="CB57" i="16"/>
  <c r="AJ39" i="16"/>
  <c r="BN39" i="16"/>
  <c r="CE40" i="16"/>
  <c r="CB41" i="16"/>
  <c r="X46" i="16"/>
  <c r="CK57" i="16"/>
  <c r="BK50" i="16" a="1"/>
  <c r="BK50" i="16" s="1"/>
  <c r="AP39" i="16" a="1"/>
  <c r="AP39" i="16" s="1"/>
  <c r="CH39" i="16"/>
  <c r="BG41" i="16" a="1"/>
  <c r="BG41" i="16" s="1"/>
  <c r="AT42" i="16"/>
  <c r="W44" i="16"/>
  <c r="CK44" i="16"/>
  <c r="AQ46" i="16" a="1"/>
  <c r="AQ46" i="16" s="1"/>
  <c r="CB54" i="16"/>
  <c r="AG57" i="16" a="1"/>
  <c r="AG57" i="16" s="1"/>
  <c r="BN42" i="16"/>
  <c r="X44" i="16"/>
  <c r="AH57" i="16" a="1"/>
  <c r="AH57" i="16" s="1"/>
  <c r="CI44" i="16"/>
  <c r="BO42" i="16" a="1"/>
  <c r="BO42" i="16" s="1"/>
  <c r="AE44" i="16" a="1"/>
  <c r="AE44" i="16" s="1"/>
  <c r="CH54" i="16"/>
  <c r="AN57" i="16"/>
  <c r="BC39" i="16"/>
  <c r="AE41" i="16" a="1"/>
  <c r="AE41" i="16" s="1"/>
  <c r="BR41" i="16" a="1"/>
  <c r="BR41" i="16" s="1"/>
  <c r="BP42" i="16"/>
  <c r="AQ44" i="16" a="1"/>
  <c r="AQ44" i="16" s="1"/>
  <c r="O45" i="16"/>
  <c r="AW46" i="16"/>
  <c r="AS51" i="16" a="1"/>
  <c r="AS51" i="16" s="1"/>
  <c r="AK54" i="16" a="1"/>
  <c r="AK54" i="16" s="1"/>
  <c r="CK54" i="16"/>
  <c r="AU57" i="16" a="1"/>
  <c r="AU57" i="16" s="1"/>
  <c r="AM50" i="16" a="1"/>
  <c r="AM50" i="16" s="1"/>
  <c r="O26" i="16"/>
  <c r="BD39" i="16" a="1"/>
  <c r="BD39" i="16" s="1"/>
  <c r="AH41" i="16" a="1"/>
  <c r="AH41" i="16" s="1"/>
  <c r="BS41" i="16"/>
  <c r="BQ42" i="16" a="1"/>
  <c r="BQ42" i="16" s="1"/>
  <c r="AR44" i="16"/>
  <c r="AX46" i="16" a="1"/>
  <c r="AX46" i="16" s="1"/>
  <c r="AW57" i="16"/>
  <c r="AF42" i="16" a="1"/>
  <c r="AF42" i="16" s="1"/>
  <c r="T57" i="16"/>
  <c r="BH39" i="16"/>
  <c r="AH40" i="16" a="1"/>
  <c r="AH40" i="16" s="1"/>
  <c r="AI41" i="16"/>
  <c r="BW41" i="16"/>
  <c r="BR42" i="16" a="1"/>
  <c r="BR42" i="16" s="1"/>
  <c r="AS44" i="16" a="1"/>
  <c r="AS44" i="16" s="1"/>
  <c r="BA46" i="16" a="1"/>
  <c r="BA46" i="16" s="1"/>
  <c r="AL54" i="16"/>
  <c r="AX57" i="16" a="1"/>
  <c r="AX57" i="16" s="1"/>
  <c r="BF50" i="16"/>
  <c r="AP42" i="16" a="1"/>
  <c r="AP42" i="16" s="1"/>
  <c r="U57" i="16"/>
  <c r="BI39" i="16" a="1"/>
  <c r="BI39" i="16" s="1"/>
  <c r="BM40" i="16" a="1"/>
  <c r="BM40" i="16" s="1"/>
  <c r="AJ41" i="16"/>
  <c r="BZ41" i="16"/>
  <c r="CA42" i="16"/>
  <c r="AY44" i="16" a="1"/>
  <c r="AY44" i="16" s="1"/>
  <c r="BB46" i="16"/>
  <c r="AM54" i="16" a="1"/>
  <c r="AM54" i="16" s="1"/>
  <c r="AY57" i="16" a="1"/>
  <c r="AY57" i="16" s="1"/>
  <c r="BJ39" i="16"/>
  <c r="BT40" i="16"/>
  <c r="AK41" i="16" a="1"/>
  <c r="AK41" i="16" s="1"/>
  <c r="CA41" i="16"/>
  <c r="CD42" i="16"/>
  <c r="BB44" i="16"/>
  <c r="BD46" i="16" a="1"/>
  <c r="BD46" i="16" s="1"/>
  <c r="AN54" i="16"/>
  <c r="CD55" i="16"/>
  <c r="BK57" i="16" a="1"/>
  <c r="BK57" i="16" s="1"/>
  <c r="BP37" i="16"/>
  <c r="AX37" i="16" a="1"/>
  <c r="AX37" i="16" s="1"/>
  <c r="AW37" i="16"/>
  <c r="AV37" i="16" a="1"/>
  <c r="AV37" i="16" s="1"/>
  <c r="AU37" i="16" a="1"/>
  <c r="AU37" i="16" s="1"/>
  <c r="AN37" i="16"/>
  <c r="AI37" i="16"/>
  <c r="AY37" i="16" a="1"/>
  <c r="AY37" i="16" s="1"/>
  <c r="CB42" i="16"/>
  <c r="BM37" i="16" a="1"/>
  <c r="BM37" i="16" s="1"/>
  <c r="O48" i="16"/>
  <c r="AN48" i="16"/>
  <c r="BS56" i="16"/>
  <c r="BN37" i="16"/>
  <c r="AL48" i="16"/>
  <c r="O51" i="16"/>
  <c r="BY51" i="16"/>
  <c r="AT51" i="16"/>
  <c r="BS37" i="16"/>
  <c r="BV42" i="16"/>
  <c r="BK42" i="16" a="1"/>
  <c r="BK42" i="16" s="1"/>
  <c r="BJ42" i="16"/>
  <c r="CK42" i="16"/>
  <c r="BC42" i="16"/>
  <c r="CJ42" i="16"/>
  <c r="AZ42" i="16" a="1"/>
  <c r="AZ42" i="16" s="1"/>
  <c r="CI42" i="16"/>
  <c r="AY42" i="16" a="1"/>
  <c r="AY42" i="16" s="1"/>
  <c r="CH42" i="16"/>
  <c r="AU42" i="16" a="1"/>
  <c r="AU42" i="16" s="1"/>
  <c r="CC42" i="16"/>
  <c r="AQ42" i="16" a="1"/>
  <c r="AQ42" i="16" s="1"/>
  <c r="AN42" i="16"/>
  <c r="AM48" i="16" a="1"/>
  <c r="AM48" i="16" s="1"/>
  <c r="BU37" i="16"/>
  <c r="AG42" i="16" a="1"/>
  <c r="AG42" i="16" s="1"/>
  <c r="BL48" i="16"/>
  <c r="AM42" i="16" a="1"/>
  <c r="AM42" i="16" s="1"/>
  <c r="AO42" i="16" a="1"/>
  <c r="AO42" i="16" s="1"/>
  <c r="BC44" i="16"/>
  <c r="CJ44" i="16"/>
  <c r="AO39" i="16" a="1"/>
  <c r="AO39" i="16" s="1"/>
  <c r="BL39" i="16"/>
  <c r="AL41" i="16"/>
  <c r="CD41" i="16"/>
  <c r="Y44" i="16"/>
  <c r="Z44" i="16" s="1"/>
  <c r="AA44" i="16" s="1"/>
  <c r="AB44" i="16" s="1"/>
  <c r="AC44" i="16" s="1"/>
  <c r="AD44" i="16" s="1"/>
  <c r="BK44" i="16" a="1"/>
  <c r="BK44" i="16" s="1"/>
  <c r="BC46" i="16"/>
  <c r="CF46" i="16"/>
  <c r="BB54" i="16"/>
  <c r="CA57" i="16"/>
  <c r="AQ39" i="16" a="1"/>
  <c r="AQ39" i="16" s="1"/>
  <c r="BQ39" i="16" a="1"/>
  <c r="BQ39" i="16" s="1"/>
  <c r="O41" i="16"/>
  <c r="AR41" i="16"/>
  <c r="BI41" i="16" a="1"/>
  <c r="BI41" i="16" s="1"/>
  <c r="CF41" i="16"/>
  <c r="AF44" i="16" a="1"/>
  <c r="AF44" i="16" s="1"/>
  <c r="BM44" i="16" a="1"/>
  <c r="BM44" i="16" s="1"/>
  <c r="BG46" i="16" a="1"/>
  <c r="BG46" i="16" s="1"/>
  <c r="CH46" i="16"/>
  <c r="BD54" i="16" a="1"/>
  <c r="BD54" i="16" s="1"/>
  <c r="CF57" i="16"/>
  <c r="AR39" i="16"/>
  <c r="BR39" i="16" a="1"/>
  <c r="BR39" i="16" s="1"/>
  <c r="AS41" i="16" a="1"/>
  <c r="AS41" i="16" s="1"/>
  <c r="BL41" i="16"/>
  <c r="CG41" i="16"/>
  <c r="AG44" i="16" a="1"/>
  <c r="AG44" i="16" s="1"/>
  <c r="BN44" i="16"/>
  <c r="AK45" i="16" a="1"/>
  <c r="AK45" i="16" s="1"/>
  <c r="AI46" i="16"/>
  <c r="BH46" i="16"/>
  <c r="BG54" i="16" a="1"/>
  <c r="BG54" i="16" s="1"/>
  <c r="S55" i="16"/>
  <c r="M55" i="16" s="1"/>
  <c r="CJ57" i="16"/>
  <c r="S39" i="16"/>
  <c r="M39" i="16" s="1"/>
  <c r="AW39" i="16"/>
  <c r="BU39" i="16"/>
  <c r="BA40" i="16" a="1"/>
  <c r="BA40" i="16" s="1"/>
  <c r="T41" i="16"/>
  <c r="BM41" i="16" a="1"/>
  <c r="BM41" i="16" s="1"/>
  <c r="CH41" i="16"/>
  <c r="AK44" i="16" a="1"/>
  <c r="AK44" i="16" s="1"/>
  <c r="BO44" i="16" a="1"/>
  <c r="BO44" i="16" s="1"/>
  <c r="AJ46" i="16"/>
  <c r="BK46" i="16" a="1"/>
  <c r="BK46" i="16" s="1"/>
  <c r="S54" i="16"/>
  <c r="M54" i="16" s="1"/>
  <c r="BH54" i="16"/>
  <c r="BK55" i="16" a="1"/>
  <c r="BK55" i="16" s="1"/>
  <c r="BY21" i="16"/>
  <c r="AU27" i="16" a="1"/>
  <c r="AU27" i="16" s="1"/>
  <c r="T39" i="16"/>
  <c r="AX39" i="16" a="1"/>
  <c r="AX39" i="16" s="1"/>
  <c r="BV39" i="16"/>
  <c r="BB40" i="16"/>
  <c r="U41" i="16"/>
  <c r="AT41" i="16"/>
  <c r="BN41" i="16"/>
  <c r="CI41" i="16"/>
  <c r="AN44" i="16"/>
  <c r="BR44" i="16" a="1"/>
  <c r="BR44" i="16" s="1"/>
  <c r="AM46" i="16" a="1"/>
  <c r="AM46" i="16" s="1"/>
  <c r="BL46" i="16"/>
  <c r="O52" i="16"/>
  <c r="AH54" i="16" a="1"/>
  <c r="AH54" i="16" s="1"/>
  <c r="BJ54" i="16"/>
  <c r="BR55" i="16" a="1"/>
  <c r="BR55" i="16" s="1"/>
  <c r="AK57" i="16" a="1"/>
  <c r="AK57" i="16" s="1"/>
  <c r="BI27" i="16" a="1"/>
  <c r="BI27" i="16" s="1"/>
  <c r="BJ27" i="16" s="1"/>
  <c r="U39" i="16"/>
  <c r="AY39" i="16" a="1"/>
  <c r="AY39" i="16" s="1"/>
  <c r="BW39" i="16"/>
  <c r="BC40" i="16"/>
  <c r="V41" i="16"/>
  <c r="AU41" i="16" a="1"/>
  <c r="AU41" i="16" s="1"/>
  <c r="BO41" i="16" a="1"/>
  <c r="BO41" i="16" s="1"/>
  <c r="AO44" i="16" a="1"/>
  <c r="AO44" i="16" s="1"/>
  <c r="BX44" i="16"/>
  <c r="AN46" i="16"/>
  <c r="BO46" i="16" a="1"/>
  <c r="BO46" i="16" s="1"/>
  <c r="AE47" i="16" a="1"/>
  <c r="AE47" i="16" s="1"/>
  <c r="AI54" i="16"/>
  <c r="BN54" i="16"/>
  <c r="BS55" i="16"/>
  <c r="V39" i="16"/>
  <c r="AZ39" i="16" a="1"/>
  <c r="AZ39" i="16" s="1"/>
  <c r="BX39" i="16"/>
  <c r="BD40" i="16" a="1"/>
  <c r="BD40" i="16" s="1"/>
  <c r="W41" i="16"/>
  <c r="AV41" i="16" a="1"/>
  <c r="AV41" i="16" s="1"/>
  <c r="BP41" i="16"/>
  <c r="AP44" i="16" a="1"/>
  <c r="AP44" i="16" s="1"/>
  <c r="BY44" i="16"/>
  <c r="AO46" i="16" a="1"/>
  <c r="AO46" i="16" s="1"/>
  <c r="BP46" i="16"/>
  <c r="AK50" i="16" a="1"/>
  <c r="AK50" i="16" s="1"/>
  <c r="AJ54" i="16"/>
  <c r="AT57" i="16"/>
  <c r="AP38" i="16" a="1"/>
  <c r="AP38" i="16" s="1"/>
  <c r="AK38" i="16" a="1"/>
  <c r="AK38" i="16" s="1"/>
  <c r="AF38" i="16" a="1"/>
  <c r="AF38" i="16" s="1"/>
  <c r="BI38" i="16" a="1"/>
  <c r="BI38" i="16" s="1"/>
  <c r="BH38" i="16"/>
  <c r="BG38" i="16" a="1"/>
  <c r="BG38" i="16" s="1"/>
  <c r="BF38" i="16"/>
  <c r="CK38" i="16"/>
  <c r="CJ38" i="16"/>
  <c r="CI38" i="16"/>
  <c r="CH38" i="16"/>
  <c r="CG38" i="16"/>
  <c r="CF38" i="16"/>
  <c r="BO38" i="16" a="1"/>
  <c r="BO38" i="16" s="1"/>
  <c r="AQ38" i="16" a="1"/>
  <c r="AQ38" i="16" s="1"/>
  <c r="BJ43" i="16"/>
  <c r="BI43" i="16" a="1"/>
  <c r="BI43" i="16" s="1"/>
  <c r="AN43" i="16"/>
  <c r="BE38" i="16" a="1"/>
  <c r="BE38" i="16" s="1"/>
  <c r="CD47" i="16"/>
  <c r="CH47" i="16"/>
  <c r="AV47" i="16" a="1"/>
  <c r="AV47" i="16" s="1"/>
  <c r="CG47" i="16"/>
  <c r="AU47" i="16" a="1"/>
  <c r="AU47" i="16" s="1"/>
  <c r="CC47" i="16"/>
  <c r="AT47" i="16"/>
  <c r="BB47" i="16"/>
  <c r="AZ47" i="16" a="1"/>
  <c r="AZ47" i="16" s="1"/>
  <c r="CK47" i="16"/>
  <c r="AS47" i="16" a="1"/>
  <c r="AS47" i="16" s="1"/>
  <c r="CJ47" i="16"/>
  <c r="AO47" i="16" a="1"/>
  <c r="AO47" i="16" s="1"/>
  <c r="BD47" i="16" a="1"/>
  <c r="BD47" i="16" s="1"/>
  <c r="BC47" i="16"/>
  <c r="AN47" i="16"/>
  <c r="AJ47" i="16"/>
  <c r="AI47" i="16"/>
  <c r="AF47" i="16" a="1"/>
  <c r="AF47" i="16" s="1"/>
  <c r="BT47" i="16"/>
  <c r="CI47" i="16"/>
  <c r="BS47" i="16"/>
  <c r="BR47" i="16" a="1"/>
  <c r="BR47" i="16" s="1"/>
  <c r="BQ47" i="16" a="1"/>
  <c r="BQ47" i="16" s="1"/>
  <c r="BP47" i="16"/>
  <c r="BO47" i="16" a="1"/>
  <c r="BO47" i="16" s="1"/>
  <c r="BN47" i="16"/>
  <c r="CJ56" i="16"/>
  <c r="CG56" i="16"/>
  <c r="BG56" i="16" a="1"/>
  <c r="BG56" i="16" s="1"/>
  <c r="AH56" i="16" a="1"/>
  <c r="AH56" i="16" s="1"/>
  <c r="CF56" i="16"/>
  <c r="BF56" i="16"/>
  <c r="AG56" i="16" a="1"/>
  <c r="AG56" i="16" s="1"/>
  <c r="CE56" i="16"/>
  <c r="BL56" i="16"/>
  <c r="AO56" i="16" a="1"/>
  <c r="AO56" i="16" s="1"/>
  <c r="BK56" i="16" a="1"/>
  <c r="BK56" i="16" s="1"/>
  <c r="AF56" i="16" a="1"/>
  <c r="AF56" i="16" s="1"/>
  <c r="BH56" i="16"/>
  <c r="AE56" i="16" a="1"/>
  <c r="AE56" i="16" s="1"/>
  <c r="CH56" i="16"/>
  <c r="AR56" i="16"/>
  <c r="CD56" i="16"/>
  <c r="CC56" i="16"/>
  <c r="AQ56" i="16" a="1"/>
  <c r="AQ56" i="16" s="1"/>
  <c r="BY56" i="16"/>
  <c r="BU56" i="16"/>
  <c r="AP56" i="16" a="1"/>
  <c r="AP56" i="16" s="1"/>
  <c r="BT56" i="16"/>
  <c r="S56" i="16"/>
  <c r="M56" i="16" s="1"/>
  <c r="AS56" i="16" a="1"/>
  <c r="AS56" i="16" s="1"/>
  <c r="BO37" i="16" a="1"/>
  <c r="BO37" i="16" s="1"/>
  <c r="CF49" i="16"/>
  <c r="AP49" i="16" a="1"/>
  <c r="AP49" i="16" s="1"/>
  <c r="AO49" i="16" a="1"/>
  <c r="AO49" i="16" s="1"/>
  <c r="AN49" i="16"/>
  <c r="AH49" i="16" a="1"/>
  <c r="AH49" i="16" s="1"/>
  <c r="BR49" i="16" a="1"/>
  <c r="BR49" i="16" s="1"/>
  <c r="BN49" i="16"/>
  <c r="AV56" i="16" a="1"/>
  <c r="AV56" i="16" s="1"/>
  <c r="O37" i="16"/>
  <c r="BF49" i="16"/>
  <c r="BV37" i="16"/>
  <c r="CA37" i="16"/>
  <c r="BH37" i="16"/>
  <c r="AT37" i="16"/>
  <c r="W37" i="16"/>
  <c r="BY37" i="16"/>
  <c r="AR37" i="16"/>
  <c r="U37" i="16"/>
  <c r="BZ37" i="16"/>
  <c r="AS37" i="16" a="1"/>
  <c r="AS37" i="16" s="1"/>
  <c r="V37" i="16"/>
  <c r="BG37" i="16" a="1"/>
  <c r="BG37" i="16" s="1"/>
  <c r="CD37" i="16"/>
  <c r="BF37" i="16"/>
  <c r="AM37" i="16" a="1"/>
  <c r="AM37" i="16" s="1"/>
  <c r="CC37" i="16"/>
  <c r="BE37" i="16" a="1"/>
  <c r="BE37" i="16" s="1"/>
  <c r="AL37" i="16"/>
  <c r="CB37" i="16"/>
  <c r="BD37" i="16" a="1"/>
  <c r="BD37" i="16" s="1"/>
  <c r="AK37" i="16" a="1"/>
  <c r="AK37" i="16" s="1"/>
  <c r="BX37" i="16"/>
  <c r="BC37" i="16"/>
  <c r="AJ37" i="16"/>
  <c r="BL37" i="16"/>
  <c r="AH37" i="16" a="1"/>
  <c r="AH37" i="16" s="1"/>
  <c r="CK37" i="16"/>
  <c r="BJ37" i="16"/>
  <c r="AE37" i="16" a="1"/>
  <c r="AE37" i="16" s="1"/>
  <c r="CI37" i="16"/>
  <c r="BI37" i="16" a="1"/>
  <c r="BI37" i="16" s="1"/>
  <c r="CH37" i="16"/>
  <c r="BB37" i="16"/>
  <c r="Y37" i="16"/>
  <c r="Z37" i="16" s="1"/>
  <c r="AA37" i="16" s="1"/>
  <c r="AB37" i="16" s="1"/>
  <c r="AC37" i="16" s="1"/>
  <c r="AD37" i="16" s="1"/>
  <c r="CG37" i="16"/>
  <c r="BA37" i="16" a="1"/>
  <c r="BA37" i="16" s="1"/>
  <c r="X37" i="16"/>
  <c r="CF37" i="16"/>
  <c r="AZ37" i="16" a="1"/>
  <c r="AZ37" i="16" s="1"/>
  <c r="T37" i="16"/>
  <c r="BQ37" i="16" a="1"/>
  <c r="BQ37" i="16" s="1"/>
  <c r="CC55" i="16"/>
  <c r="BJ55" i="16"/>
  <c r="O55" i="16"/>
  <c r="AZ55" i="16" a="1"/>
  <c r="AZ55" i="16" s="1"/>
  <c r="AY55" i="16" a="1"/>
  <c r="AY55" i="16" s="1"/>
  <c r="AV55" i="16" a="1"/>
  <c r="AV55" i="16" s="1"/>
  <c r="AO55" i="16" a="1"/>
  <c r="AO55" i="16" s="1"/>
  <c r="AN55" i="16"/>
  <c r="AM55" i="16" a="1"/>
  <c r="AM55" i="16" s="1"/>
  <c r="AW55" i="16"/>
  <c r="AL55" i="16"/>
  <c r="AI55" i="16"/>
  <c r="AG55" i="16" a="1"/>
  <c r="AG55" i="16" s="1"/>
  <c r="Y55" i="16"/>
  <c r="Z55" i="16" s="1"/>
  <c r="AA55" i="16" s="1"/>
  <c r="AB55" i="16" s="1"/>
  <c r="AC55" i="16" s="1"/>
  <c r="AD55" i="16" s="1"/>
  <c r="W55" i="16"/>
  <c r="AY56" i="16" a="1"/>
  <c r="AY56" i="16" s="1"/>
  <c r="R37" i="16"/>
  <c r="C336" i="16" s="1"/>
  <c r="C337" i="16" s="1"/>
  <c r="BR37" i="16" a="1"/>
  <c r="BR37" i="16" s="1"/>
  <c r="R55" i="16"/>
  <c r="C588" i="16" s="1"/>
  <c r="C589" i="16" s="1"/>
  <c r="C591" i="16" s="1"/>
  <c r="D588" i="16" s="1" a="1"/>
  <c r="D588" i="16" s="1"/>
  <c r="BB56" i="16"/>
  <c r="AO37" i="16" a="1"/>
  <c r="AO37" i="16" s="1"/>
  <c r="BW37" i="16"/>
  <c r="BO45" i="16" a="1"/>
  <c r="BO45" i="16" s="1"/>
  <c r="BN45" i="16"/>
  <c r="BJ45" i="16"/>
  <c r="AS45" i="16" a="1"/>
  <c r="AS45" i="16" s="1"/>
  <c r="BN55" i="16"/>
  <c r="BM56" i="16" a="1"/>
  <c r="BM56" i="16" s="1"/>
  <c r="BE56" i="16" a="1"/>
  <c r="BE56" i="16" s="1"/>
  <c r="CE37" i="16"/>
  <c r="BO55" i="16" a="1"/>
  <c r="BO55" i="16" s="1"/>
  <c r="BR56" i="16" a="1"/>
  <c r="BR56" i="16" s="1"/>
  <c r="CJ54" i="16"/>
  <c r="BV54" i="16"/>
  <c r="BF54" i="16"/>
  <c r="AT54" i="16"/>
  <c r="Y54" i="16"/>
  <c r="Z54" i="16" s="1"/>
  <c r="AA54" i="16" s="1"/>
  <c r="AB54" i="16" s="1"/>
  <c r="AC54" i="16" s="1"/>
  <c r="AD54" i="16" s="1"/>
  <c r="BU54" i="16"/>
  <c r="BE54" i="16" a="1"/>
  <c r="BE54" i="16" s="1"/>
  <c r="AS54" i="16" a="1"/>
  <c r="AS54" i="16" s="1"/>
  <c r="X54" i="16"/>
  <c r="BR54" i="16" a="1"/>
  <c r="BR54" i="16" s="1"/>
  <c r="AR54" i="16"/>
  <c r="W54" i="16"/>
  <c r="CG54" i="16"/>
  <c r="AX54" i="16" a="1"/>
  <c r="AX54" i="16" s="1"/>
  <c r="AG54" i="16" a="1"/>
  <c r="AG54" i="16" s="1"/>
  <c r="CF54" i="16"/>
  <c r="BM54" i="16" a="1"/>
  <c r="BM54" i="16" s="1"/>
  <c r="AW54" i="16"/>
  <c r="AE54" i="16" a="1"/>
  <c r="AE54" i="16" s="1"/>
  <c r="CE54" i="16"/>
  <c r="BL54" i="16"/>
  <c r="V54" i="16"/>
  <c r="CD54" i="16"/>
  <c r="BK54" i="16" a="1"/>
  <c r="BK54" i="16" s="1"/>
  <c r="AV54" i="16" a="1"/>
  <c r="AV54" i="16" s="1"/>
  <c r="U54" i="16"/>
  <c r="BB21" i="16"/>
  <c r="R54" i="16"/>
  <c r="C574" i="16" s="1"/>
  <c r="C575" i="16" s="1"/>
  <c r="C577" i="16" s="1"/>
  <c r="D574" i="16" s="1" a="1"/>
  <c r="D574" i="16" s="1"/>
  <c r="AZ54" i="16" a="1"/>
  <c r="AZ54" i="16" s="1"/>
  <c r="BW54" i="16"/>
  <c r="BX48" i="16"/>
  <c r="BK48" i="16" a="1"/>
  <c r="BK48" i="16" s="1"/>
  <c r="BG48" i="16" a="1"/>
  <c r="BG48" i="16" s="1"/>
  <c r="BJ48" i="16"/>
  <c r="BD21" i="16" a="1"/>
  <c r="BD21" i="16" s="1"/>
  <c r="AH48" i="16" a="1"/>
  <c r="AH48" i="16" s="1"/>
  <c r="CJ52" i="16"/>
  <c r="CE52" i="16"/>
  <c r="BP52" i="16"/>
  <c r="BQ52" i="16" a="1"/>
  <c r="BQ52" i="16" s="1"/>
  <c r="BL52" i="16"/>
  <c r="BK52" i="16" a="1"/>
  <c r="BK52" i="16" s="1"/>
  <c r="AV52" i="16" a="1"/>
  <c r="AV52" i="16" s="1"/>
  <c r="T54" i="16"/>
  <c r="BA54" i="16" a="1"/>
  <c r="BA54" i="16" s="1"/>
  <c r="BY54" i="16"/>
  <c r="BR21" i="16" a="1"/>
  <c r="BR21" i="16" s="1"/>
  <c r="BI40" i="16" a="1"/>
  <c r="BI40" i="16" s="1"/>
  <c r="BE40" i="16" a="1"/>
  <c r="BE40" i="16" s="1"/>
  <c r="BF40" i="16"/>
  <c r="AT40" i="16"/>
  <c r="CK40" i="16"/>
  <c r="AQ40" i="16" a="1"/>
  <c r="AQ40" i="16" s="1"/>
  <c r="CJ40" i="16"/>
  <c r="AP40" i="16" a="1"/>
  <c r="AP40" i="16" s="1"/>
  <c r="CI40" i="16"/>
  <c r="AI40" i="16"/>
  <c r="AK48" i="16" a="1"/>
  <c r="AK48" i="16" s="1"/>
  <c r="BZ54" i="16"/>
  <c r="O27" i="16"/>
  <c r="O30" i="16"/>
  <c r="O57" i="16"/>
  <c r="BR57" i="16" a="1"/>
  <c r="BR57" i="16" s="1"/>
  <c r="AJ57" i="16"/>
  <c r="AI57" i="16"/>
  <c r="BM57" i="16" a="1"/>
  <c r="BM57" i="16" s="1"/>
  <c r="BA57" i="16" a="1"/>
  <c r="BA57" i="16" s="1"/>
  <c r="AK46" i="16" a="1"/>
  <c r="AK46" i="16" s="1"/>
  <c r="BE46" i="16" a="1"/>
  <c r="BE46" i="16" s="1"/>
  <c r="R57" i="16"/>
  <c r="C616" i="16" s="1"/>
  <c r="C617" i="16" s="1"/>
  <c r="C619" i="16" s="1"/>
  <c r="D616" i="16" s="1" a="1"/>
  <c r="D616" i="16" s="1"/>
  <c r="BI57" i="16" a="1"/>
  <c r="BI57" i="16" s="1"/>
  <c r="CK46" i="16"/>
  <c r="CE46" i="16"/>
  <c r="BN46" i="16"/>
  <c r="AV46" i="16" a="1"/>
  <c r="AV46" i="16" s="1"/>
  <c r="BM46" i="16" a="1"/>
  <c r="BM46" i="16" s="1"/>
  <c r="CD46" i="16"/>
  <c r="AU46" i="16" a="1"/>
  <c r="AU46" i="16" s="1"/>
  <c r="AG46" i="16" a="1"/>
  <c r="AG46" i="16" s="1"/>
  <c r="CC46" i="16"/>
  <c r="AT46" i="16"/>
  <c r="AE46" i="16" a="1"/>
  <c r="AE46" i="16" s="1"/>
  <c r="AL46" i="16"/>
  <c r="BF46" i="16"/>
  <c r="CA46" i="16"/>
  <c r="BM51" i="16" a="1"/>
  <c r="BM51" i="16" s="1"/>
  <c r="CB51" i="16"/>
  <c r="CA51" i="16"/>
  <c r="BZ51" i="16"/>
  <c r="S57" i="16"/>
  <c r="M57" i="16" s="1"/>
  <c r="BJ57" i="16"/>
  <c r="BD42" i="16" a="1"/>
  <c r="BD42" i="16" s="1"/>
  <c r="CE42" i="16"/>
  <c r="Y23" i="16"/>
  <c r="Z23" i="16" s="1"/>
  <c r="AA23" i="16" s="1"/>
  <c r="AB23" i="16" s="1"/>
  <c r="AC23" i="16" s="1"/>
  <c r="AD23" i="16" s="1"/>
  <c r="AS23" i="16" s="1" a="1"/>
  <c r="AS23" i="16" s="1"/>
  <c r="AT23" i="16" s="1"/>
  <c r="AM41" i="16" a="1"/>
  <c r="AM41" i="16" s="1"/>
  <c r="BE41" i="16" a="1"/>
  <c r="BE41" i="16" s="1"/>
  <c r="BX41" i="16"/>
  <c r="Y42" i="16"/>
  <c r="Z42" i="16" s="1"/>
  <c r="AA42" i="16" s="1"/>
  <c r="AB42" i="16" s="1"/>
  <c r="AC42" i="16" s="1"/>
  <c r="AD42" i="16" s="1"/>
  <c r="BE42" i="16" a="1"/>
  <c r="BE42" i="16" s="1"/>
  <c r="CF42" i="16"/>
  <c r="AZ44" i="16" a="1"/>
  <c r="AZ44" i="16" s="1"/>
  <c r="CA44" i="16"/>
  <c r="BM39" i="16" a="1"/>
  <c r="BM39" i="16" s="1"/>
  <c r="CJ39" i="16"/>
  <c r="R41" i="16"/>
  <c r="C392" i="16" s="1"/>
  <c r="C393" i="16" s="1"/>
  <c r="AN41" i="16"/>
  <c r="BF41" i="16"/>
  <c r="BY41" i="16"/>
  <c r="AE42" i="16" a="1"/>
  <c r="AE42" i="16" s="1"/>
  <c r="BF42" i="16"/>
  <c r="CG42" i="16"/>
  <c r="V44" i="16"/>
  <c r="BA44" i="16" a="1"/>
  <c r="BA44" i="16" s="1"/>
  <c r="AJ50" i="16"/>
  <c r="O18" i="16"/>
  <c r="Y18" i="16"/>
  <c r="Z18" i="16" s="1"/>
  <c r="AA18" i="16" s="1"/>
  <c r="AB18" i="16" s="1"/>
  <c r="AC18" i="16" s="1"/>
  <c r="AD18" i="16" s="1"/>
  <c r="AV18" i="16" s="1" a="1"/>
  <c r="AV18" i="16" s="1"/>
  <c r="L13" i="16"/>
  <c r="B1" i="16"/>
  <c r="AU32" i="16" a="1"/>
  <c r="AU32" i="16" s="1"/>
  <c r="AG32" i="16" a="1"/>
  <c r="AG32" i="16" s="1"/>
  <c r="BD32" i="16" a="1"/>
  <c r="BD32" i="16" s="1"/>
  <c r="BR32" i="16" a="1"/>
  <c r="BR32" i="16" s="1"/>
  <c r="AH32" i="16" a="1"/>
  <c r="AH32" i="16" s="1"/>
  <c r="BQ32" i="16" a="1"/>
  <c r="BQ32" i="16" s="1"/>
  <c r="BE32" i="16" a="1"/>
  <c r="BE32" i="16" s="1"/>
  <c r="AS32" i="16" a="1"/>
  <c r="AS32" i="16" s="1"/>
  <c r="AT32" i="16" s="1"/>
  <c r="AE32" i="16" a="1"/>
  <c r="AE32" i="16" s="1"/>
  <c r="BK32" i="16" a="1"/>
  <c r="BK32" i="16" s="1"/>
  <c r="BL32" i="16" s="1"/>
  <c r="AQ32" i="16" a="1"/>
  <c r="AQ32" i="16" s="1"/>
  <c r="BG32" i="16" a="1"/>
  <c r="BG32" i="16" s="1"/>
  <c r="BH32" i="16" s="1"/>
  <c r="AX32" i="16" a="1"/>
  <c r="AX32" i="16" s="1"/>
  <c r="AO32" i="16" a="1"/>
  <c r="AO32" i="16" s="1"/>
  <c r="AM32" i="16" a="1"/>
  <c r="AM32" i="16" s="1"/>
  <c r="AN32" i="16" s="1"/>
  <c r="BO32" i="16" a="1"/>
  <c r="BO32" i="16" s="1"/>
  <c r="BP32" i="16" s="1"/>
  <c r="AV32" i="16" a="1"/>
  <c r="AV32" i="16" s="1"/>
  <c r="BM32" i="16" a="1"/>
  <c r="BM32" i="16" s="1"/>
  <c r="BN32" i="16" s="1"/>
  <c r="BA32" i="16" a="1"/>
  <c r="BA32" i="16" s="1"/>
  <c r="AK32" i="16" a="1"/>
  <c r="AK32" i="16" s="1"/>
  <c r="AL32" i="16" s="1"/>
  <c r="BD28" i="16" a="1"/>
  <c r="BD28" i="16" s="1"/>
  <c r="BK28" i="16" a="1"/>
  <c r="BK28" i="16" s="1"/>
  <c r="BL28" i="16" s="1"/>
  <c r="BE28" i="16" a="1"/>
  <c r="BE28" i="16" s="1"/>
  <c r="AM28" i="16" a="1"/>
  <c r="AM28" i="16" s="1"/>
  <c r="AN28" i="16" s="1"/>
  <c r="BR28" i="16" a="1"/>
  <c r="BR28" i="16" s="1"/>
  <c r="AY28" i="16" a="1"/>
  <c r="AY28" i="16" s="1"/>
  <c r="AE28" i="16" a="1"/>
  <c r="AE28" i="16" s="1"/>
  <c r="AP28" i="16" a="1"/>
  <c r="AP28" i="16" s="1"/>
  <c r="AO28" i="16" a="1"/>
  <c r="AO28" i="16" s="1"/>
  <c r="AG28" i="16" a="1"/>
  <c r="AG28" i="16" s="1"/>
  <c r="AZ28" i="16" a="1"/>
  <c r="AZ28" i="16" s="1"/>
  <c r="AF28" i="16" a="1"/>
  <c r="AF28" i="16" s="1"/>
  <c r="BQ28" i="16" a="1"/>
  <c r="BQ28" i="16" s="1"/>
  <c r="BO28" i="16" a="1"/>
  <c r="BO28" i="16" s="1"/>
  <c r="BP28" i="16" s="1"/>
  <c r="AU28" i="16" a="1"/>
  <c r="AU28" i="16" s="1"/>
  <c r="AZ30" i="16" a="1"/>
  <c r="AZ30" i="16" s="1"/>
  <c r="AY30" i="16" a="1"/>
  <c r="AY30" i="16" s="1"/>
  <c r="BA30" i="16" a="1"/>
  <c r="BA30" i="16" s="1"/>
  <c r="BR30" i="16" a="1"/>
  <c r="BR30" i="16" s="1"/>
  <c r="BM30" i="16" a="1"/>
  <c r="BM30" i="16" s="1"/>
  <c r="BN30" i="16" s="1"/>
  <c r="AK30" i="16" a="1"/>
  <c r="AK30" i="16" s="1"/>
  <c r="AL30" i="16" s="1"/>
  <c r="AG30" i="16" a="1"/>
  <c r="AG30" i="16" s="1"/>
  <c r="AF30" i="16" a="1"/>
  <c r="AF30" i="16" s="1"/>
  <c r="BO30" i="16" a="1"/>
  <c r="BO30" i="16" s="1"/>
  <c r="BP30" i="16" s="1"/>
  <c r="AE30" i="16" a="1"/>
  <c r="AE30" i="16" s="1"/>
  <c r="AS30" i="16" a="1"/>
  <c r="AS30" i="16" s="1"/>
  <c r="AT30" i="16" s="1"/>
  <c r="AP30" i="16" a="1"/>
  <c r="AP30" i="16" s="1"/>
  <c r="BK30" i="16" a="1"/>
  <c r="BK30" i="16" s="1"/>
  <c r="BL30" i="16" s="1"/>
  <c r="BD30" i="16" a="1"/>
  <c r="BD30" i="16" s="1"/>
  <c r="AQ30" i="16" a="1"/>
  <c r="AQ30" i="16" s="1"/>
  <c r="AY26" i="16" a="1"/>
  <c r="AY26" i="16" s="1"/>
  <c r="AX26" i="16" a="1"/>
  <c r="AX26" i="16" s="1"/>
  <c r="AH26" i="16" a="1"/>
  <c r="AH26" i="16" s="1"/>
  <c r="BQ26" i="16" a="1"/>
  <c r="BQ26" i="16" s="1"/>
  <c r="BO26" i="16" a="1"/>
  <c r="BO26" i="16" s="1"/>
  <c r="BP26" i="16" s="1"/>
  <c r="AG26" i="16" a="1"/>
  <c r="AG26" i="16" s="1"/>
  <c r="AV26" i="16" a="1"/>
  <c r="AV26" i="16" s="1"/>
  <c r="BI26" i="16" a="1"/>
  <c r="BI26" i="16" s="1"/>
  <c r="BJ26" i="16" s="1"/>
  <c r="AU26" i="16" a="1"/>
  <c r="AU26" i="16" s="1"/>
  <c r="AS26" i="16" a="1"/>
  <c r="AS26" i="16" s="1"/>
  <c r="AT26" i="16" s="1"/>
  <c r="AQ28" i="16" a="1"/>
  <c r="AQ28" i="16" s="1"/>
  <c r="AO30" i="16" a="1"/>
  <c r="AO30" i="16" s="1"/>
  <c r="O34" i="16"/>
  <c r="Y34" i="16"/>
  <c r="Z34" i="16" s="1"/>
  <c r="AA34" i="16" s="1"/>
  <c r="AB34" i="16" s="1"/>
  <c r="AC34" i="16" s="1"/>
  <c r="AD34" i="16" s="1"/>
  <c r="BR34" i="16" s="1" a="1"/>
  <c r="BR34" i="16" s="1"/>
  <c r="AV53" i="16" a="1"/>
  <c r="AV53" i="16" s="1"/>
  <c r="AP36" i="16" a="1"/>
  <c r="AP36" i="16" s="1"/>
  <c r="CD21" i="16"/>
  <c r="BP21" i="16"/>
  <c r="AV21" i="16" a="1"/>
  <c r="AV21" i="16" s="1"/>
  <c r="AL21" i="16"/>
  <c r="CB21" i="16"/>
  <c r="BO21" i="16" a="1"/>
  <c r="BO21" i="16" s="1"/>
  <c r="AU21" i="16" a="1"/>
  <c r="AU21" i="16" s="1"/>
  <c r="AK21" i="16" a="1"/>
  <c r="AK21" i="16" s="1"/>
  <c r="Y21" i="16"/>
  <c r="Z21" i="16" s="1"/>
  <c r="AA21" i="16" s="1"/>
  <c r="AB21" i="16" s="1"/>
  <c r="AC21" i="16" s="1"/>
  <c r="AD21" i="16" s="1"/>
  <c r="BW21" i="16"/>
  <c r="BJ21" i="16"/>
  <c r="AY21" i="16" a="1"/>
  <c r="AY21" i="16" s="1"/>
  <c r="AN21" i="16"/>
  <c r="BT21" i="16"/>
  <c r="BH21" i="16"/>
  <c r="AW21" i="16"/>
  <c r="W21" i="16"/>
  <c r="BS21" i="16"/>
  <c r="BV21" i="16"/>
  <c r="BU21" i="16"/>
  <c r="BI21" i="16" a="1"/>
  <c r="BI21" i="16" s="1"/>
  <c r="AX21" i="16" a="1"/>
  <c r="AX21" i="16" s="1"/>
  <c r="AM21" i="16" a="1"/>
  <c r="AM21" i="16" s="1"/>
  <c r="X21" i="16"/>
  <c r="CK21" i="16"/>
  <c r="AJ21" i="16"/>
  <c r="V21" i="16"/>
  <c r="BA21" i="16" a="1"/>
  <c r="BA21" i="16" s="1"/>
  <c r="BQ21" i="16" a="1"/>
  <c r="BQ21" i="16" s="1"/>
  <c r="AH21" i="16" a="1"/>
  <c r="AH21" i="16" s="1"/>
  <c r="CJ21" i="16"/>
  <c r="BN21" i="16"/>
  <c r="AG21" i="16" a="1"/>
  <c r="AG21" i="16" s="1"/>
  <c r="CG21" i="16"/>
  <c r="BL21" i="16"/>
  <c r="CF21" i="16"/>
  <c r="AS21" i="16" a="1"/>
  <c r="AS21" i="16" s="1"/>
  <c r="AE21" i="16" a="1"/>
  <c r="AE21" i="16" s="1"/>
  <c r="AR21" i="16"/>
  <c r="BF21" i="16"/>
  <c r="AZ21" i="16" a="1"/>
  <c r="AZ21" i="16" s="1"/>
  <c r="CI21" i="16"/>
  <c r="CH21" i="16"/>
  <c r="BM21" i="16" a="1"/>
  <c r="BM21" i="16" s="1"/>
  <c r="AT21" i="16"/>
  <c r="AF21" i="16" a="1"/>
  <c r="AF21" i="16" s="1"/>
  <c r="CE21" i="16"/>
  <c r="BK21" i="16" a="1"/>
  <c r="BK21" i="16" s="1"/>
  <c r="CC21" i="16"/>
  <c r="BG21" i="16" a="1"/>
  <c r="BG21" i="16" s="1"/>
  <c r="CA21" i="16"/>
  <c r="AQ21" i="16" a="1"/>
  <c r="AQ21" i="16" s="1"/>
  <c r="U21" i="16"/>
  <c r="BZ21" i="16"/>
  <c r="BE21" i="16" a="1"/>
  <c r="BE21" i="16" s="1"/>
  <c r="T21" i="16"/>
  <c r="Y16" i="16"/>
  <c r="Z16" i="16" s="1"/>
  <c r="AA16" i="16" s="1"/>
  <c r="AB16" i="16" s="1"/>
  <c r="AC16" i="16" s="1"/>
  <c r="AD16" i="16" s="1"/>
  <c r="BI16" i="16" s="1" a="1"/>
  <c r="BI16" i="16" s="1"/>
  <c r="BJ16" i="16" s="1"/>
  <c r="S21" i="16"/>
  <c r="M21" i="16" s="1"/>
  <c r="Y22" i="16"/>
  <c r="Z22" i="16" s="1"/>
  <c r="AA22" i="16" s="1"/>
  <c r="AB22" i="16" s="1"/>
  <c r="AC22" i="16" s="1"/>
  <c r="AD22" i="16" s="1"/>
  <c r="BG22" i="16" s="1" a="1"/>
  <c r="BG22" i="16" s="1"/>
  <c r="BH22" i="16" s="1"/>
  <c r="CF53" i="16"/>
  <c r="BG53" i="16" a="1"/>
  <c r="BG53" i="16" s="1"/>
  <c r="AW53" i="16"/>
  <c r="CE53" i="16"/>
  <c r="BQ53" i="16" a="1"/>
  <c r="BQ53" i="16" s="1"/>
  <c r="BF53" i="16"/>
  <c r="AM53" i="16" a="1"/>
  <c r="AM53" i="16" s="1"/>
  <c r="BX53" i="16"/>
  <c r="BK53" i="16" a="1"/>
  <c r="BK53" i="16" s="1"/>
  <c r="AO53" i="16" a="1"/>
  <c r="AO53" i="16" s="1"/>
  <c r="BW53" i="16"/>
  <c r="BJ53" i="16"/>
  <c r="AY53" i="16" a="1"/>
  <c r="AY53" i="16" s="1"/>
  <c r="AN53" i="16"/>
  <c r="BV53" i="16"/>
  <c r="AL53" i="16"/>
  <c r="Y53" i="16"/>
  <c r="Z53" i="16" s="1"/>
  <c r="AA53" i="16" s="1"/>
  <c r="AB53" i="16" s="1"/>
  <c r="AC53" i="16" s="1"/>
  <c r="AD53" i="16" s="1"/>
  <c r="CB53" i="16"/>
  <c r="AH53" i="16" a="1"/>
  <c r="AH53" i="16" s="1"/>
  <c r="O53" i="16"/>
  <c r="BU53" i="16"/>
  <c r="AF53" i="16" a="1"/>
  <c r="AF53" i="16" s="1"/>
  <c r="CA53" i="16"/>
  <c r="BI53" i="16" a="1"/>
  <c r="BI53" i="16" s="1"/>
  <c r="AU53" i="16" a="1"/>
  <c r="AU53" i="16" s="1"/>
  <c r="AS53" i="16" a="1"/>
  <c r="AS53" i="16" s="1"/>
  <c r="BZ53" i="16"/>
  <c r="BH53" i="16"/>
  <c r="AT53" i="16"/>
  <c r="AG53" i="16" a="1"/>
  <c r="AG53" i="16" s="1"/>
  <c r="BY53" i="16"/>
  <c r="BN53" i="16"/>
  <c r="U53" i="16"/>
  <c r="AQ53" i="16" a="1"/>
  <c r="AQ53" i="16" s="1"/>
  <c r="T53" i="16"/>
  <c r="CK53" i="16"/>
  <c r="BM53" i="16" a="1"/>
  <c r="BM53" i="16" s="1"/>
  <c r="S53" i="16"/>
  <c r="M53" i="16" s="1"/>
  <c r="CD53" i="16"/>
  <c r="BC53" i="16"/>
  <c r="BE53" i="16" a="1"/>
  <c r="BE53" i="16" s="1"/>
  <c r="BD53" i="16" a="1"/>
  <c r="BD53" i="16" s="1"/>
  <c r="CI53" i="16"/>
  <c r="CC53" i="16"/>
  <c r="AR53" i="16"/>
  <c r="BB53" i="16"/>
  <c r="W53" i="16"/>
  <c r="BT53" i="16"/>
  <c r="AP53" i="16" a="1"/>
  <c r="AP53" i="16" s="1"/>
  <c r="BR53" i="16" a="1"/>
  <c r="BR53" i="16" s="1"/>
  <c r="AK53" i="16" a="1"/>
  <c r="AK53" i="16" s="1"/>
  <c r="BL53" i="16"/>
  <c r="AE53" i="16" a="1"/>
  <c r="AE53" i="16" s="1"/>
  <c r="V53" i="16"/>
  <c r="BS53" i="16"/>
  <c r="BP53" i="16"/>
  <c r="AJ53" i="16"/>
  <c r="AI53" i="16"/>
  <c r="BO53" i="16" a="1"/>
  <c r="BO53" i="16" s="1"/>
  <c r="X53" i="16"/>
  <c r="BA53" i="16" a="1"/>
  <c r="BA53" i="16" s="1"/>
  <c r="R53" i="16"/>
  <c r="C560" i="16" s="1"/>
  <c r="C561" i="16" s="1"/>
  <c r="AZ53" i="16" a="1"/>
  <c r="AZ53" i="16" s="1"/>
  <c r="BE36" i="16" a="1"/>
  <c r="BE36" i="16" s="1"/>
  <c r="BK36" i="16" a="1"/>
  <c r="BK36" i="16" s="1"/>
  <c r="BL36" i="16" s="1"/>
  <c r="AH36" i="16" a="1"/>
  <c r="AH36" i="16" s="1"/>
  <c r="AV36" i="16" a="1"/>
  <c r="AV36" i="16" s="1"/>
  <c r="AM36" i="16" a="1"/>
  <c r="AM36" i="16" s="1"/>
  <c r="AN36" i="16" s="1"/>
  <c r="AY36" i="16" a="1"/>
  <c r="AY36" i="16" s="1"/>
  <c r="BI36" i="16" a="1"/>
  <c r="BI36" i="16" s="1"/>
  <c r="BJ36" i="16" s="1"/>
  <c r="AZ36" i="16" a="1"/>
  <c r="AZ36" i="16" s="1"/>
  <c r="AU36" i="16" a="1"/>
  <c r="AU36" i="16" s="1"/>
  <c r="AI21" i="16"/>
  <c r="AO21" i="16" a="1"/>
  <c r="AO21" i="16" s="1"/>
  <c r="AZ27" i="16" a="1"/>
  <c r="AZ27" i="16" s="1"/>
  <c r="BQ27" i="16" a="1"/>
  <c r="BQ27" i="16" s="1"/>
  <c r="AS27" i="16" a="1"/>
  <c r="AS27" i="16" s="1"/>
  <c r="AT27" i="16" s="1"/>
  <c r="BD27" i="16" a="1"/>
  <c r="BD27" i="16" s="1"/>
  <c r="AE27" i="16" a="1"/>
  <c r="AE27" i="16" s="1"/>
  <c r="AO27" i="16" a="1"/>
  <c r="AO27" i="16" s="1"/>
  <c r="BO27" i="16" a="1"/>
  <c r="BO27" i="16" s="1"/>
  <c r="BP27" i="16" s="1"/>
  <c r="BG27" i="16" a="1"/>
  <c r="BG27" i="16" s="1"/>
  <c r="BH27" i="16" s="1"/>
  <c r="AY27" i="16" a="1"/>
  <c r="AY27" i="16" s="1"/>
  <c r="BR27" i="16" a="1"/>
  <c r="BR27" i="16" s="1"/>
  <c r="AV27" i="16" a="1"/>
  <c r="AV27" i="16" s="1"/>
  <c r="AM27" i="16" a="1"/>
  <c r="AM27" i="16" s="1"/>
  <c r="AN27" i="16" s="1"/>
  <c r="BA27" i="16" a="1"/>
  <c r="BA27" i="16" s="1"/>
  <c r="AH27" i="16" a="1"/>
  <c r="AH27" i="16" s="1"/>
  <c r="BE27" i="16" a="1"/>
  <c r="BE27" i="16" s="1"/>
  <c r="AK27" i="16" a="1"/>
  <c r="AK27" i="16" s="1"/>
  <c r="AL27" i="16" s="1"/>
  <c r="AX27" i="16" a="1"/>
  <c r="AX27" i="16" s="1"/>
  <c r="BM27" i="16" a="1"/>
  <c r="BM27" i="16" s="1"/>
  <c r="BN27" i="16" s="1"/>
  <c r="CG53" i="16"/>
  <c r="R21" i="16"/>
  <c r="C112" i="16" s="1"/>
  <c r="C113" i="16" s="1"/>
  <c r="CB43" i="16"/>
  <c r="BO43" i="16" a="1"/>
  <c r="BO43" i="16" s="1"/>
  <c r="AU43" i="16" a="1"/>
  <c r="AU43" i="16" s="1"/>
  <c r="AK43" i="16" a="1"/>
  <c r="AK43" i="16" s="1"/>
  <c r="Y43" i="16"/>
  <c r="Z43" i="16" s="1"/>
  <c r="AA43" i="16" s="1"/>
  <c r="AB43" i="16" s="1"/>
  <c r="AC43" i="16" s="1"/>
  <c r="AD43" i="16" s="1"/>
  <c r="CA43" i="16"/>
  <c r="BN43" i="16"/>
  <c r="BD43" i="16" a="1"/>
  <c r="BD43" i="16" s="1"/>
  <c r="AT43" i="16"/>
  <c r="AJ43" i="16"/>
  <c r="X43" i="16"/>
  <c r="BZ43" i="16"/>
  <c r="BC43" i="16"/>
  <c r="AI43" i="16"/>
  <c r="W43" i="16"/>
  <c r="CH43" i="16"/>
  <c r="BQ43" i="16" a="1"/>
  <c r="BQ43" i="16" s="1"/>
  <c r="BB43" i="16"/>
  <c r="AQ43" i="16" a="1"/>
  <c r="AQ43" i="16" s="1"/>
  <c r="BL43" i="16"/>
  <c r="AZ43" i="16" a="1"/>
  <c r="AZ43" i="16" s="1"/>
  <c r="CG43" i="16"/>
  <c r="BP43" i="16"/>
  <c r="AE43" i="16" a="1"/>
  <c r="AE43" i="16" s="1"/>
  <c r="CE43" i="16"/>
  <c r="BM43" i="16" a="1"/>
  <c r="BM43" i="16" s="1"/>
  <c r="CD43" i="16"/>
  <c r="CF43" i="16"/>
  <c r="BA43" i="16" a="1"/>
  <c r="BA43" i="16" s="1"/>
  <c r="AP43" i="16" a="1"/>
  <c r="AP43" i="16" s="1"/>
  <c r="AO43" i="16" a="1"/>
  <c r="AO43" i="16" s="1"/>
  <c r="BV43" i="16"/>
  <c r="AL43" i="16"/>
  <c r="O43" i="16"/>
  <c r="BU43" i="16"/>
  <c r="BE43" i="16" a="1"/>
  <c r="BE43" i="16" s="1"/>
  <c r="BT43" i="16"/>
  <c r="CK43" i="16"/>
  <c r="BH43" i="16"/>
  <c r="AM43" i="16" a="1"/>
  <c r="AM43" i="16" s="1"/>
  <c r="AW43" i="16"/>
  <c r="T43" i="16"/>
  <c r="CJ43" i="16"/>
  <c r="AH43" i="16" a="1"/>
  <c r="AH43" i="16" s="1"/>
  <c r="BY43" i="16"/>
  <c r="AY43" i="16" a="1"/>
  <c r="AY43" i="16" s="1"/>
  <c r="BS43" i="16"/>
  <c r="V43" i="16"/>
  <c r="AS43" i="16" a="1"/>
  <c r="AS43" i="16" s="1"/>
  <c r="CI43" i="16"/>
  <c r="BG43" i="16" a="1"/>
  <c r="BG43" i="16" s="1"/>
  <c r="CC43" i="16"/>
  <c r="BF43" i="16"/>
  <c r="AG43" i="16" a="1"/>
  <c r="AG43" i="16" s="1"/>
  <c r="BX43" i="16"/>
  <c r="AF43" i="16" a="1"/>
  <c r="AF43" i="16" s="1"/>
  <c r="BW43" i="16"/>
  <c r="AX43" i="16" a="1"/>
  <c r="AX43" i="16" s="1"/>
  <c r="BR43" i="16" a="1"/>
  <c r="BR43" i="16" s="1"/>
  <c r="AV43" i="16" a="1"/>
  <c r="AV43" i="16" s="1"/>
  <c r="U43" i="16"/>
  <c r="S43" i="16"/>
  <c r="M43" i="16" s="1"/>
  <c r="BK43" i="16" a="1"/>
  <c r="BK43" i="16" s="1"/>
  <c r="R43" i="16"/>
  <c r="C420" i="16" s="1"/>
  <c r="C421" i="16" s="1"/>
  <c r="AR43" i="16"/>
  <c r="CH53" i="16"/>
  <c r="Y20" i="16"/>
  <c r="Z20" i="16" s="1"/>
  <c r="AA20" i="16" s="1"/>
  <c r="AB20" i="16" s="1"/>
  <c r="AC20" i="16" s="1"/>
  <c r="AD20" i="16" s="1"/>
  <c r="BE20" i="16" s="1" a="1"/>
  <c r="BE20" i="16" s="1"/>
  <c r="O20" i="16"/>
  <c r="AP21" i="16" a="1"/>
  <c r="AP21" i="16" s="1"/>
  <c r="CJ53" i="16"/>
  <c r="CH45" i="16"/>
  <c r="BH45" i="16"/>
  <c r="AO45" i="16" a="1"/>
  <c r="AO45" i="16" s="1"/>
  <c r="AE45" i="16" a="1"/>
  <c r="AE45" i="16" s="1"/>
  <c r="CG45" i="16"/>
  <c r="BR45" i="16" a="1"/>
  <c r="BR45" i="16" s="1"/>
  <c r="AX45" i="16" a="1"/>
  <c r="AX45" i="16" s="1"/>
  <c r="AN45" i="16"/>
  <c r="CF45" i="16"/>
  <c r="BG45" i="16" a="1"/>
  <c r="BG45" i="16" s="1"/>
  <c r="AW45" i="16"/>
  <c r="CC45" i="16"/>
  <c r="BA45" i="16" a="1"/>
  <c r="BA45" i="16" s="1"/>
  <c r="AP45" i="16" a="1"/>
  <c r="AP45" i="16" s="1"/>
  <c r="BY45" i="16"/>
  <c r="CB45" i="16"/>
  <c r="BM45" i="16" a="1"/>
  <c r="BM45" i="16" s="1"/>
  <c r="BZ45" i="16"/>
  <c r="X45" i="16"/>
  <c r="AY45" i="16" a="1"/>
  <c r="AY45" i="16" s="1"/>
  <c r="CA45" i="16"/>
  <c r="BL45" i="16"/>
  <c r="AZ45" i="16" a="1"/>
  <c r="AZ45" i="16" s="1"/>
  <c r="AM45" i="16" a="1"/>
  <c r="AM45" i="16" s="1"/>
  <c r="Y45" i="16"/>
  <c r="Z45" i="16" s="1"/>
  <c r="AA45" i="16" s="1"/>
  <c r="AB45" i="16" s="1"/>
  <c r="AC45" i="16" s="1"/>
  <c r="AD45" i="16" s="1"/>
  <c r="AL45" i="16"/>
  <c r="BK45" i="16" a="1"/>
  <c r="BK45" i="16" s="1"/>
  <c r="W45" i="16"/>
  <c r="CE45" i="16"/>
  <c r="BF45" i="16"/>
  <c r="T45" i="16"/>
  <c r="CD45" i="16"/>
  <c r="AQ45" i="16" a="1"/>
  <c r="AQ45" i="16" s="1"/>
  <c r="S45" i="16"/>
  <c r="M45" i="16" s="1"/>
  <c r="BX45" i="16"/>
  <c r="BE45" i="16" a="1"/>
  <c r="BE45" i="16" s="1"/>
  <c r="R45" i="16"/>
  <c r="C448" i="16" s="1"/>
  <c r="C449" i="16" s="1"/>
  <c r="BP45" i="16"/>
  <c r="AR50" i="16"/>
  <c r="Y14" i="16"/>
  <c r="Z14" i="16" s="1"/>
  <c r="AA14" i="16" s="1"/>
  <c r="AB14" i="16" s="1"/>
  <c r="AC14" i="16" s="1"/>
  <c r="AD14" i="16" s="1"/>
  <c r="AQ14" i="16" s="1" a="1"/>
  <c r="AQ14" i="16" s="1"/>
  <c r="BS45" i="16"/>
  <c r="S50" i="16"/>
  <c r="M50" i="16" s="1"/>
  <c r="BW50" i="16"/>
  <c r="S51" i="16"/>
  <c r="M51" i="16" s="1"/>
  <c r="CH51" i="16"/>
  <c r="Y25" i="16"/>
  <c r="Z25" i="16" s="1"/>
  <c r="AA25" i="16" s="1"/>
  <c r="AB25" i="16" s="1"/>
  <c r="AC25" i="16" s="1"/>
  <c r="AD25" i="16" s="1"/>
  <c r="AP25" i="16" s="1" a="1"/>
  <c r="AP25" i="16" s="1"/>
  <c r="BZ38" i="16"/>
  <c r="BC38" i="16"/>
  <c r="AI38" i="16"/>
  <c r="W38" i="16"/>
  <c r="BY38" i="16"/>
  <c r="BM38" i="16" a="1"/>
  <c r="BM38" i="16" s="1"/>
  <c r="BB38" i="16"/>
  <c r="AS38" i="16" a="1"/>
  <c r="AS38" i="16" s="1"/>
  <c r="V38" i="16"/>
  <c r="BX38" i="16"/>
  <c r="BL38" i="16"/>
  <c r="AR38" i="16"/>
  <c r="AH38" i="16" a="1"/>
  <c r="AH38" i="16" s="1"/>
  <c r="U38" i="16"/>
  <c r="CD38" i="16"/>
  <c r="BN38" i="16"/>
  <c r="AZ38" i="16" a="1"/>
  <c r="AZ38" i="16" s="1"/>
  <c r="AO38" i="16" a="1"/>
  <c r="AO38" i="16" s="1"/>
  <c r="BW38" i="16"/>
  <c r="AL38" i="16"/>
  <c r="CC38" i="16"/>
  <c r="AN38" i="16"/>
  <c r="CA38" i="16"/>
  <c r="BJ38" i="16"/>
  <c r="AM38" i="16" a="1"/>
  <c r="AM38" i="16" s="1"/>
  <c r="AX38" i="16" a="1"/>
  <c r="AX38" i="16" s="1"/>
  <c r="CB38" i="16"/>
  <c r="BK38" i="16" a="1"/>
  <c r="BK38" i="16" s="1"/>
  <c r="AY38" i="16" a="1"/>
  <c r="AY38" i="16" s="1"/>
  <c r="Y38" i="16"/>
  <c r="Z38" i="16" s="1"/>
  <c r="AA38" i="16" s="1"/>
  <c r="AB38" i="16" s="1"/>
  <c r="AC38" i="16" s="1"/>
  <c r="AD38" i="16" s="1"/>
  <c r="X38" i="16"/>
  <c r="BS38" i="16"/>
  <c r="BD38" i="16" a="1"/>
  <c r="BD38" i="16" s="1"/>
  <c r="AJ38" i="16"/>
  <c r="BA38" i="16" a="1"/>
  <c r="BA38" i="16" s="1"/>
  <c r="BR38" i="16" a="1"/>
  <c r="BR38" i="16" s="1"/>
  <c r="AG38" i="16" a="1"/>
  <c r="AG38" i="16" s="1"/>
  <c r="R48" i="16"/>
  <c r="C490" i="16" s="1"/>
  <c r="C491" i="16" s="1"/>
  <c r="R49" i="16"/>
  <c r="C504" i="16" s="1"/>
  <c r="C505" i="16" s="1"/>
  <c r="U50" i="16"/>
  <c r="R38" i="16"/>
  <c r="C350" i="16" s="1"/>
  <c r="C351" i="16" s="1"/>
  <c r="AT38" i="16"/>
  <c r="BP38" i="16"/>
  <c r="BV45" i="16"/>
  <c r="S48" i="16"/>
  <c r="M48" i="16" s="1"/>
  <c r="AW48" i="16"/>
  <c r="BT48" i="16"/>
  <c r="X49" i="16"/>
  <c r="AZ49" i="16" a="1"/>
  <c r="AZ49" i="16" s="1"/>
  <c r="BT49" i="16"/>
  <c r="V50" i="16"/>
  <c r="AY50" i="16" a="1"/>
  <c r="AY50" i="16" s="1"/>
  <c r="BZ50" i="16"/>
  <c r="AK26" i="16" a="1"/>
  <c r="AK26" i="16" s="1"/>
  <c r="AL26" i="16" s="1"/>
  <c r="S38" i="16"/>
  <c r="M38" i="16" s="1"/>
  <c r="AU38" i="16" a="1"/>
  <c r="AU38" i="16" s="1"/>
  <c r="BQ38" i="16" a="1"/>
  <c r="BQ38" i="16" s="1"/>
  <c r="AG45" i="16" a="1"/>
  <c r="AG45" i="16" s="1"/>
  <c r="BB45" i="16"/>
  <c r="BW45" i="16"/>
  <c r="AX48" i="16" a="1"/>
  <c r="AX48" i="16" s="1"/>
  <c r="BU48" i="16"/>
  <c r="BZ49" i="16"/>
  <c r="W50" i="16"/>
  <c r="CA50" i="16"/>
  <c r="AF51" i="16" a="1"/>
  <c r="AF51" i="16" s="1"/>
  <c r="BF51" i="16"/>
  <c r="Y15" i="16"/>
  <c r="Z15" i="16" s="1"/>
  <c r="AA15" i="16" s="1"/>
  <c r="AB15" i="16" s="1"/>
  <c r="AC15" i="16" s="1"/>
  <c r="AD15" i="16" s="1"/>
  <c r="BR15" i="16" s="1" a="1"/>
  <c r="BR15" i="16" s="1"/>
  <c r="Y19" i="16"/>
  <c r="Z19" i="16" s="1"/>
  <c r="AA19" i="16" s="1"/>
  <c r="AB19" i="16" s="1"/>
  <c r="AC19" i="16" s="1"/>
  <c r="AD19" i="16" s="1"/>
  <c r="AP19" i="16" s="1" a="1"/>
  <c r="AP19" i="16" s="1"/>
  <c r="AV38" i="16" a="1"/>
  <c r="AV38" i="16" s="1"/>
  <c r="BT38" i="16"/>
  <c r="CH40" i="16"/>
  <c r="BH40" i="16"/>
  <c r="AO40" i="16" a="1"/>
  <c r="AO40" i="16" s="1"/>
  <c r="AE40" i="16" a="1"/>
  <c r="AE40" i="16" s="1"/>
  <c r="CG40" i="16"/>
  <c r="BR40" i="16" a="1"/>
  <c r="BR40" i="16" s="1"/>
  <c r="AX40" i="16" a="1"/>
  <c r="AX40" i="16" s="1"/>
  <c r="AN40" i="16"/>
  <c r="CF40" i="16"/>
  <c r="BG40" i="16" a="1"/>
  <c r="BG40" i="16" s="1"/>
  <c r="AW40" i="16"/>
  <c r="CA40" i="16"/>
  <c r="BL40" i="16"/>
  <c r="AZ40" i="16" a="1"/>
  <c r="AZ40" i="16" s="1"/>
  <c r="AM40" i="16" a="1"/>
  <c r="AM40" i="16" s="1"/>
  <c r="Y40" i="16"/>
  <c r="Z40" i="16" s="1"/>
  <c r="AA40" i="16" s="1"/>
  <c r="AB40" i="16" s="1"/>
  <c r="AC40" i="16" s="1"/>
  <c r="AD40" i="16" s="1"/>
  <c r="AJ40" i="16"/>
  <c r="BZ40" i="16"/>
  <c r="AL40" i="16"/>
  <c r="X40" i="16"/>
  <c r="BX40" i="16"/>
  <c r="V40" i="16"/>
  <c r="BY40" i="16"/>
  <c r="BK40" i="16" a="1"/>
  <c r="BK40" i="16" s="1"/>
  <c r="AY40" i="16" a="1"/>
  <c r="AY40" i="16" s="1"/>
  <c r="W40" i="16"/>
  <c r="BJ40" i="16"/>
  <c r="AK40" i="16" a="1"/>
  <c r="AK40" i="16" s="1"/>
  <c r="BW40" i="16"/>
  <c r="AV40" i="16" a="1"/>
  <c r="AV40" i="16" s="1"/>
  <c r="U40" i="16"/>
  <c r="BP40" i="16"/>
  <c r="AG40" i="16" a="1"/>
  <c r="AG40" i="16" s="1"/>
  <c r="BO40" i="16" a="1"/>
  <c r="BO40" i="16" s="1"/>
  <c r="AU40" i="16" a="1"/>
  <c r="AU40" i="16" s="1"/>
  <c r="AF40" i="16" a="1"/>
  <c r="AF40" i="16" s="1"/>
  <c r="AH45" i="16" a="1"/>
  <c r="AH45" i="16" s="1"/>
  <c r="BD45" i="16" a="1"/>
  <c r="BD45" i="16" s="1"/>
  <c r="CJ45" i="16"/>
  <c r="AY48" i="16" a="1"/>
  <c r="AY48" i="16" s="1"/>
  <c r="BW48" i="16"/>
  <c r="AF49" i="16" a="1"/>
  <c r="AF49" i="16" s="1"/>
  <c r="CE49" i="16"/>
  <c r="BD50" i="16" a="1"/>
  <c r="BD50" i="16" s="1"/>
  <c r="CC50" i="16"/>
  <c r="AG51" i="16" a="1"/>
  <c r="AG51" i="16" s="1"/>
  <c r="R52" i="16"/>
  <c r="C546" i="16" s="1"/>
  <c r="C547" i="16" s="1"/>
  <c r="CI52" i="16"/>
  <c r="AM26" i="16" a="1"/>
  <c r="AM26" i="16" s="1"/>
  <c r="AN26" i="16" s="1"/>
  <c r="BE26" i="16" a="1"/>
  <c r="BE26" i="16" s="1"/>
  <c r="BU38" i="16"/>
  <c r="R40" i="16"/>
  <c r="C378" i="16" s="1"/>
  <c r="C379" i="16" s="1"/>
  <c r="AR40" i="16"/>
  <c r="BN40" i="16"/>
  <c r="CK45" i="16"/>
  <c r="BB49" i="16"/>
  <c r="AH50" i="16" a="1"/>
  <c r="AH50" i="16" s="1"/>
  <c r="T52" i="16"/>
  <c r="BB52" i="16"/>
  <c r="U45" i="16"/>
  <c r="AT45" i="16"/>
  <c r="CJ50" i="16"/>
  <c r="BT50" i="16"/>
  <c r="CI50" i="16"/>
  <c r="BS50" i="16"/>
  <c r="BI50" i="16" a="1"/>
  <c r="BI50" i="16" s="1"/>
  <c r="BU50" i="16"/>
  <c r="BH50" i="16"/>
  <c r="AO50" i="16" a="1"/>
  <c r="AO50" i="16" s="1"/>
  <c r="AE50" i="16" a="1"/>
  <c r="AE50" i="16" s="1"/>
  <c r="AX50" i="16" a="1"/>
  <c r="AX50" i="16" s="1"/>
  <c r="AN50" i="16"/>
  <c r="CK50" i="16"/>
  <c r="BR50" i="16" a="1"/>
  <c r="BR50" i="16" s="1"/>
  <c r="BG50" i="16" a="1"/>
  <c r="BG50" i="16" s="1"/>
  <c r="AW50" i="16"/>
  <c r="BP50" i="16"/>
  <c r="BC50" i="16"/>
  <c r="AF50" i="16" a="1"/>
  <c r="AF50" i="16" s="1"/>
  <c r="CE50" i="16"/>
  <c r="CH50" i="16"/>
  <c r="BB50" i="16"/>
  <c r="AQ50" i="16" a="1"/>
  <c r="AQ50" i="16" s="1"/>
  <c r="BN50" i="16"/>
  <c r="CG50" i="16"/>
  <c r="BO50" i="16" a="1"/>
  <c r="BO50" i="16" s="1"/>
  <c r="CF50" i="16"/>
  <c r="BA50" i="16" a="1"/>
  <c r="BA50" i="16" s="1"/>
  <c r="AP50" i="16" a="1"/>
  <c r="AP50" i="16" s="1"/>
  <c r="BQ50" i="16" a="1"/>
  <c r="BQ50" i="16" s="1"/>
  <c r="AV50" i="16" a="1"/>
  <c r="AV50" i="16" s="1"/>
  <c r="AG50" i="16" a="1"/>
  <c r="AG50" i="16" s="1"/>
  <c r="BM50" i="16" a="1"/>
  <c r="BM50" i="16" s="1"/>
  <c r="BL50" i="16"/>
  <c r="AU50" i="16" a="1"/>
  <c r="AU50" i="16" s="1"/>
  <c r="Y50" i="16"/>
  <c r="Z50" i="16" s="1"/>
  <c r="AA50" i="16" s="1"/>
  <c r="AB50" i="16" s="1"/>
  <c r="AC50" i="16" s="1"/>
  <c r="AD50" i="16" s="1"/>
  <c r="BJ50" i="16"/>
  <c r="AL50" i="16"/>
  <c r="O50" i="16"/>
  <c r="BX51" i="16"/>
  <c r="BL51" i="16"/>
  <c r="AR51" i="16"/>
  <c r="AH51" i="16" a="1"/>
  <c r="AH51" i="16" s="1"/>
  <c r="U51" i="16"/>
  <c r="BW51" i="16"/>
  <c r="BA51" i="16" a="1"/>
  <c r="BA51" i="16" s="1"/>
  <c r="T51" i="16"/>
  <c r="BU51" i="16"/>
  <c r="BI51" i="16" a="1"/>
  <c r="BI51" i="16" s="1"/>
  <c r="AX51" i="16" a="1"/>
  <c r="AX51" i="16" s="1"/>
  <c r="AM51" i="16" a="1"/>
  <c r="AM51" i="16" s="1"/>
  <c r="BT51" i="16"/>
  <c r="BH51" i="16"/>
  <c r="AW51" i="16"/>
  <c r="AL51" i="16"/>
  <c r="Y51" i="16"/>
  <c r="Z51" i="16" s="1"/>
  <c r="AA51" i="16" s="1"/>
  <c r="AB51" i="16" s="1"/>
  <c r="AC51" i="16" s="1"/>
  <c r="AD51" i="16" s="1"/>
  <c r="CK51" i="16"/>
  <c r="BS51" i="16"/>
  <c r="X51" i="16"/>
  <c r="BE51" i="16" a="1"/>
  <c r="BE51" i="16" s="1"/>
  <c r="AQ51" i="16" a="1"/>
  <c r="AQ51" i="16" s="1"/>
  <c r="CI51" i="16"/>
  <c r="BB51" i="16"/>
  <c r="W51" i="16"/>
  <c r="BR51" i="16" a="1"/>
  <c r="BR51" i="16" s="1"/>
  <c r="BQ51" i="16" a="1"/>
  <c r="BQ51" i="16" s="1"/>
  <c r="BP51" i="16"/>
  <c r="BD51" i="16" a="1"/>
  <c r="BD51" i="16" s="1"/>
  <c r="AP51" i="16" a="1"/>
  <c r="AP51" i="16" s="1"/>
  <c r="CJ51" i="16"/>
  <c r="BC51" i="16"/>
  <c r="AO51" i="16" a="1"/>
  <c r="AO51" i="16" s="1"/>
  <c r="CG51" i="16"/>
  <c r="BJ51" i="16"/>
  <c r="AN51" i="16"/>
  <c r="CF51" i="16"/>
  <c r="CE51" i="16"/>
  <c r="BG51" i="16" a="1"/>
  <c r="BG51" i="16" s="1"/>
  <c r="AK51" i="16" a="1"/>
  <c r="AK51" i="16" s="1"/>
  <c r="BV51" i="16"/>
  <c r="AU51" i="16" a="1"/>
  <c r="AU51" i="16" s="1"/>
  <c r="BO51" i="16" a="1"/>
  <c r="BO51" i="16" s="1"/>
  <c r="CC51" i="16"/>
  <c r="AV45" i="16" a="1"/>
  <c r="AV45" i="16" s="1"/>
  <c r="BT45" i="16"/>
  <c r="CA48" i="16"/>
  <c r="BN48" i="16"/>
  <c r="BD48" i="16" a="1"/>
  <c r="BD48" i="16" s="1"/>
  <c r="AT48" i="16"/>
  <c r="AJ48" i="16"/>
  <c r="X48" i="16"/>
  <c r="BZ48" i="16"/>
  <c r="BC48" i="16"/>
  <c r="AI48" i="16"/>
  <c r="W48" i="16"/>
  <c r="BY48" i="16"/>
  <c r="BM48" i="16" a="1"/>
  <c r="BM48" i="16" s="1"/>
  <c r="BB48" i="16"/>
  <c r="AS48" i="16" a="1"/>
  <c r="AS48" i="16" s="1"/>
  <c r="V48" i="16"/>
  <c r="CJ48" i="16"/>
  <c r="BR48" i="16" a="1"/>
  <c r="BR48" i="16" s="1"/>
  <c r="AR48" i="16"/>
  <c r="AP48" i="16" a="1"/>
  <c r="AP48" i="16" s="1"/>
  <c r="CI48" i="16"/>
  <c r="BE48" i="16" a="1"/>
  <c r="BE48" i="16" s="1"/>
  <c r="AF48" i="16" a="1"/>
  <c r="AF48" i="16" s="1"/>
  <c r="CG48" i="16"/>
  <c r="BP48" i="16"/>
  <c r="BA48" i="16" a="1"/>
  <c r="BA48" i="16" s="1"/>
  <c r="CH48" i="16"/>
  <c r="BQ48" i="16" a="1"/>
  <c r="BQ48" i="16" s="1"/>
  <c r="AQ48" i="16" a="1"/>
  <c r="AQ48" i="16" s="1"/>
  <c r="AE48" i="16" a="1"/>
  <c r="AE48" i="16" s="1"/>
  <c r="CF48" i="16"/>
  <c r="CE48" i="16"/>
  <c r="AU48" i="16" a="1"/>
  <c r="AU48" i="16" s="1"/>
  <c r="Y48" i="16"/>
  <c r="Z48" i="16" s="1"/>
  <c r="AA48" i="16" s="1"/>
  <c r="AB48" i="16" s="1"/>
  <c r="AC48" i="16" s="1"/>
  <c r="AD48" i="16" s="1"/>
  <c r="CD48" i="16"/>
  <c r="BI48" i="16" a="1"/>
  <c r="BI48" i="16" s="1"/>
  <c r="U48" i="16"/>
  <c r="CC48" i="16"/>
  <c r="BH48" i="16"/>
  <c r="AO48" i="16" a="1"/>
  <c r="AO48" i="16" s="1"/>
  <c r="T48" i="16"/>
  <c r="BO48" i="16" a="1"/>
  <c r="BO48" i="16" s="1"/>
  <c r="CD49" i="16"/>
  <c r="BP49" i="16"/>
  <c r="AV49" i="16" a="1"/>
  <c r="AV49" i="16" s="1"/>
  <c r="AL49" i="16"/>
  <c r="CC49" i="16"/>
  <c r="BE49" i="16" a="1"/>
  <c r="BE49" i="16" s="1"/>
  <c r="CB49" i="16"/>
  <c r="BO49" i="16" a="1"/>
  <c r="BO49" i="16" s="1"/>
  <c r="AU49" i="16" a="1"/>
  <c r="AU49" i="16" s="1"/>
  <c r="AK49" i="16" a="1"/>
  <c r="AK49" i="16" s="1"/>
  <c r="Y49" i="16"/>
  <c r="Z49" i="16" s="1"/>
  <c r="AA49" i="16" s="1"/>
  <c r="AB49" i="16" s="1"/>
  <c r="AC49" i="16" s="1"/>
  <c r="AD49" i="16" s="1"/>
  <c r="BY49" i="16"/>
  <c r="BK49" i="16" a="1"/>
  <c r="BK49" i="16" s="1"/>
  <c r="AY49" i="16" a="1"/>
  <c r="AY49" i="16" s="1"/>
  <c r="W49" i="16"/>
  <c r="BU49" i="16"/>
  <c r="BX49" i="16"/>
  <c r="BJ49" i="16"/>
  <c r="AM49" i="16" a="1"/>
  <c r="AM49" i="16" s="1"/>
  <c r="V49" i="16"/>
  <c r="BV49" i="16"/>
  <c r="AW49" i="16"/>
  <c r="AI49" i="16"/>
  <c r="S49" i="16"/>
  <c r="M49" i="16" s="1"/>
  <c r="BW49" i="16"/>
  <c r="AX49" i="16" a="1"/>
  <c r="AX49" i="16" s="1"/>
  <c r="AJ49" i="16"/>
  <c r="U49" i="16"/>
  <c r="BI49" i="16" a="1"/>
  <c r="BI49" i="16" s="1"/>
  <c r="T49" i="16"/>
  <c r="BH49" i="16"/>
  <c r="CK49" i="16"/>
  <c r="AE49" i="16" a="1"/>
  <c r="AE49" i="16" s="1"/>
  <c r="CJ49" i="16"/>
  <c r="BM49" i="16" a="1"/>
  <c r="BM49" i="16" s="1"/>
  <c r="AS49" i="16" a="1"/>
  <c r="AS49" i="16" s="1"/>
  <c r="CI49" i="16"/>
  <c r="BL49" i="16"/>
  <c r="AR49" i="16"/>
  <c r="BQ49" i="16" a="1"/>
  <c r="BQ49" i="16" s="1"/>
  <c r="AQ49" i="16" a="1"/>
  <c r="AQ49" i="16" s="1"/>
  <c r="O49" i="16"/>
  <c r="AT49" i="16"/>
  <c r="T50" i="16"/>
  <c r="AT50" i="16"/>
  <c r="BX50" i="16"/>
  <c r="V51" i="16"/>
  <c r="AZ51" i="16" a="1"/>
  <c r="AZ51" i="16" s="1"/>
  <c r="AF45" i="16" a="1"/>
  <c r="AF45" i="16" s="1"/>
  <c r="BU45" i="16"/>
  <c r="AV48" i="16" a="1"/>
  <c r="AV48" i="16" s="1"/>
  <c r="BS48" i="16"/>
  <c r="BS49" i="16"/>
  <c r="BY50" i="16"/>
  <c r="AE51" i="16" a="1"/>
  <c r="AE51" i="16" s="1"/>
  <c r="AO26" i="16" a="1"/>
  <c r="AO26" i="16" s="1"/>
  <c r="AE26" i="16" a="1"/>
  <c r="AE26" i="16" s="1"/>
  <c r="BG26" i="16" a="1"/>
  <c r="BG26" i="16" s="1"/>
  <c r="BH26" i="16" s="1"/>
  <c r="AQ26" i="16" a="1"/>
  <c r="AQ26" i="16" s="1"/>
  <c r="AF26" i="16" a="1"/>
  <c r="AF26" i="16" s="1"/>
  <c r="AZ26" i="16" a="1"/>
  <c r="AZ26" i="16" s="1"/>
  <c r="BM26" i="16" a="1"/>
  <c r="BM26" i="16" s="1"/>
  <c r="BN26" i="16" s="1"/>
  <c r="BA26" i="16" a="1"/>
  <c r="BA26" i="16" s="1"/>
  <c r="AP26" i="16" a="1"/>
  <c r="AP26" i="16" s="1"/>
  <c r="BK26" i="16" a="1"/>
  <c r="BK26" i="16" s="1"/>
  <c r="BL26" i="16" s="1"/>
  <c r="BR26" i="16" a="1"/>
  <c r="BR26" i="16" s="1"/>
  <c r="Y35" i="16"/>
  <c r="Z35" i="16" s="1"/>
  <c r="AA35" i="16" s="1"/>
  <c r="AB35" i="16" s="1"/>
  <c r="AC35" i="16" s="1"/>
  <c r="AD35" i="16" s="1"/>
  <c r="BM35" i="16" s="1" a="1"/>
  <c r="BM35" i="16" s="1"/>
  <c r="BN35" i="16" s="1"/>
  <c r="Y31" i="16"/>
  <c r="Z31" i="16" s="1"/>
  <c r="AA31" i="16" s="1"/>
  <c r="AB31" i="16" s="1"/>
  <c r="AC31" i="16" s="1"/>
  <c r="AD31" i="16" s="1"/>
  <c r="AP31" i="16" s="1" a="1"/>
  <c r="AP31" i="16" s="1"/>
  <c r="T38" i="16"/>
  <c r="BC45" i="16"/>
  <c r="CI45" i="16"/>
  <c r="BV48" i="16"/>
  <c r="BA49" i="16" a="1"/>
  <c r="BA49" i="16" s="1"/>
  <c r="CA49" i="16"/>
  <c r="X50" i="16"/>
  <c r="AZ50" i="16" a="1"/>
  <c r="AZ50" i="16" s="1"/>
  <c r="CB50" i="16"/>
  <c r="BK51" i="16" a="1"/>
  <c r="BK51" i="16" s="1"/>
  <c r="CB52" i="16"/>
  <c r="BO52" i="16" a="1"/>
  <c r="BO52" i="16" s="1"/>
  <c r="AU52" i="16" a="1"/>
  <c r="AU52" i="16" s="1"/>
  <c r="AK52" i="16" a="1"/>
  <c r="AK52" i="16" s="1"/>
  <c r="Y52" i="16"/>
  <c r="Z52" i="16" s="1"/>
  <c r="AA52" i="16" s="1"/>
  <c r="AB52" i="16" s="1"/>
  <c r="AC52" i="16" s="1"/>
  <c r="AD52" i="16" s="1"/>
  <c r="CA52" i="16"/>
  <c r="BN52" i="16"/>
  <c r="BD52" i="16" a="1"/>
  <c r="BD52" i="16" s="1"/>
  <c r="AT52" i="16"/>
  <c r="AJ52" i="16"/>
  <c r="X52" i="16"/>
  <c r="BW52" i="16"/>
  <c r="BJ52" i="16"/>
  <c r="AY52" i="16" a="1"/>
  <c r="AY52" i="16" s="1"/>
  <c r="AN52" i="16"/>
  <c r="BV52" i="16"/>
  <c r="BU52" i="16"/>
  <c r="BI52" i="16" a="1"/>
  <c r="BI52" i="16" s="1"/>
  <c r="AX52" i="16" a="1"/>
  <c r="AX52" i="16" s="1"/>
  <c r="AM52" i="16" a="1"/>
  <c r="AM52" i="16" s="1"/>
  <c r="BY52" i="16"/>
  <c r="AQ52" i="16" a="1"/>
  <c r="AQ52" i="16" s="1"/>
  <c r="BX52" i="16"/>
  <c r="BG52" i="16" a="1"/>
  <c r="BG52" i="16" s="1"/>
  <c r="AS52" i="16" a="1"/>
  <c r="AS52" i="16" s="1"/>
  <c r="AF52" i="16" a="1"/>
  <c r="AF52" i="16" s="1"/>
  <c r="BS52" i="16"/>
  <c r="AE52" i="16" a="1"/>
  <c r="AE52" i="16" s="1"/>
  <c r="BE52" i="16" a="1"/>
  <c r="BE52" i="16" s="1"/>
  <c r="BT52" i="16"/>
  <c r="BF52" i="16"/>
  <c r="AR52" i="16"/>
  <c r="CC52" i="16"/>
  <c r="BA52" i="16" a="1"/>
  <c r="BA52" i="16" s="1"/>
  <c r="AH52" i="16" a="1"/>
  <c r="AH52" i="16" s="1"/>
  <c r="BZ52" i="16"/>
  <c r="BR52" i="16" a="1"/>
  <c r="BR52" i="16" s="1"/>
  <c r="AZ52" i="16" a="1"/>
  <c r="AZ52" i="16" s="1"/>
  <c r="AG52" i="16" a="1"/>
  <c r="AG52" i="16" s="1"/>
  <c r="CF52" i="16"/>
  <c r="U52" i="16"/>
  <c r="CD52" i="16"/>
  <c r="S52" i="16"/>
  <c r="M52" i="16" s="1"/>
  <c r="AW52" i="16"/>
  <c r="CH52" i="16"/>
  <c r="Y24" i="16"/>
  <c r="Z24" i="16" s="1"/>
  <c r="AA24" i="16" s="1"/>
  <c r="AB24" i="16" s="1"/>
  <c r="AC24" i="16" s="1"/>
  <c r="AD24" i="16" s="1"/>
  <c r="BK24" i="16" s="1" a="1"/>
  <c r="BK24" i="16" s="1"/>
  <c r="BL24" i="16" s="1"/>
  <c r="AE38" i="16" a="1"/>
  <c r="AE38" i="16" s="1"/>
  <c r="AW38" i="16"/>
  <c r="BV38" i="16"/>
  <c r="S40" i="16"/>
  <c r="M40" i="16" s="1"/>
  <c r="AS40" i="16" a="1"/>
  <c r="AS40" i="16" s="1"/>
  <c r="BQ40" i="16" a="1"/>
  <c r="BQ40" i="16" s="1"/>
  <c r="AI45" i="16"/>
  <c r="BI45" i="16" a="1"/>
  <c r="BI45" i="16" s="1"/>
  <c r="AG48" i="16" a="1"/>
  <c r="AG48" i="16" s="1"/>
  <c r="AZ48" i="16" a="1"/>
  <c r="AZ48" i="16" s="1"/>
  <c r="CB48" i="16"/>
  <c r="AG49" i="16" a="1"/>
  <c r="AG49" i="16" s="1"/>
  <c r="BC49" i="16"/>
  <c r="CG49" i="16"/>
  <c r="BE50" i="16" a="1"/>
  <c r="BE50" i="16" s="1"/>
  <c r="AI51" i="16"/>
  <c r="BN51" i="16"/>
  <c r="V52" i="16"/>
  <c r="BC52" i="16"/>
  <c r="CK52" i="16"/>
  <c r="V45" i="16"/>
  <c r="AU45" i="16" a="1"/>
  <c r="AU45" i="16" s="1"/>
  <c r="BQ45" i="16" a="1"/>
  <c r="BQ45" i="16" s="1"/>
  <c r="R50" i="16"/>
  <c r="C518" i="16" s="1"/>
  <c r="C519" i="16" s="1"/>
  <c r="AS50" i="16" a="1"/>
  <c r="AS50" i="16" s="1"/>
  <c r="BV50" i="16"/>
  <c r="R51" i="16"/>
  <c r="C532" i="16" s="1"/>
  <c r="C533" i="16" s="1"/>
  <c r="AY51" i="16" a="1"/>
  <c r="AY51" i="16" s="1"/>
  <c r="CD51" i="16"/>
  <c r="Y29" i="16"/>
  <c r="Z29" i="16" s="1"/>
  <c r="AA29" i="16" s="1"/>
  <c r="AB29" i="16" s="1"/>
  <c r="AC29" i="16" s="1"/>
  <c r="AD29" i="16" s="1"/>
  <c r="AF29" i="16" s="1" a="1"/>
  <c r="AF29" i="16" s="1"/>
  <c r="BD26" i="16" a="1"/>
  <c r="BD26" i="16" s="1"/>
  <c r="Y17" i="16"/>
  <c r="Z17" i="16" s="1"/>
  <c r="AA17" i="16" s="1"/>
  <c r="AB17" i="16" s="1"/>
  <c r="AC17" i="16" s="1"/>
  <c r="AD17" i="16" s="1"/>
  <c r="AK17" i="16" s="1" a="1"/>
  <c r="AK17" i="16" s="1"/>
  <c r="AL17" i="16" s="1"/>
  <c r="Y33" i="16"/>
  <c r="Z33" i="16" s="1"/>
  <c r="AA33" i="16" s="1"/>
  <c r="AB33" i="16" s="1"/>
  <c r="AC33" i="16" s="1"/>
  <c r="AD33" i="16" s="1"/>
  <c r="BI33" i="16" s="1" a="1"/>
  <c r="BI33" i="16" s="1"/>
  <c r="BJ33" i="16" s="1"/>
  <c r="CE38" i="16"/>
  <c r="T40" i="16"/>
  <c r="BS40" i="16"/>
  <c r="AJ45" i="16"/>
  <c r="CK48" i="16"/>
  <c r="BD49" i="16" a="1"/>
  <c r="BD49" i="16" s="1"/>
  <c r="CH49" i="16"/>
  <c r="AI50" i="16"/>
  <c r="AJ51" i="16"/>
  <c r="W52" i="16"/>
  <c r="BH52" i="16"/>
  <c r="Y58" i="16"/>
  <c r="Z58" i="16" s="1"/>
  <c r="AA58" i="16" s="1"/>
  <c r="AB58" i="16" s="1"/>
  <c r="AC58" i="16" s="1"/>
  <c r="AD58" i="16" s="1"/>
  <c r="AE58" i="16" s="1" a="1"/>
  <c r="AE58" i="16" s="1"/>
  <c r="BY55" i="16"/>
  <c r="BM55" i="16" a="1"/>
  <c r="BM55" i="16" s="1"/>
  <c r="BB55" i="16"/>
  <c r="AS55" i="16" a="1"/>
  <c r="AS55" i="16" s="1"/>
  <c r="V55" i="16"/>
  <c r="BX55" i="16"/>
  <c r="BL55" i="16"/>
  <c r="AR55" i="16"/>
  <c r="AH55" i="16" a="1"/>
  <c r="AH55" i="16" s="1"/>
  <c r="U55" i="16"/>
  <c r="BW55" i="16"/>
  <c r="BA55" i="16" a="1"/>
  <c r="BA55" i="16" s="1"/>
  <c r="T55" i="16"/>
  <c r="CI55" i="16"/>
  <c r="BE55" i="16" a="1"/>
  <c r="BE55" i="16" s="1"/>
  <c r="AF55" i="16" a="1"/>
  <c r="AF55" i="16" s="1"/>
  <c r="CH55" i="16"/>
  <c r="BQ55" i="16" a="1"/>
  <c r="BQ55" i="16" s="1"/>
  <c r="AQ55" i="16" a="1"/>
  <c r="AQ55" i="16" s="1"/>
  <c r="CG55" i="16"/>
  <c r="BP55" i="16"/>
  <c r="BD55" i="16" a="1"/>
  <c r="BD55" i="16" s="1"/>
  <c r="AE55" i="16" a="1"/>
  <c r="AE55" i="16" s="1"/>
  <c r="CB55" i="16"/>
  <c r="BI55" i="16" a="1"/>
  <c r="BI55" i="16" s="1"/>
  <c r="BF55" i="16"/>
  <c r="CA55" i="16"/>
  <c r="BH55" i="16"/>
  <c r="AU55" i="16" a="1"/>
  <c r="AU55" i="16" s="1"/>
  <c r="BV55" i="16"/>
  <c r="AP55" i="16" a="1"/>
  <c r="AP55" i="16" s="1"/>
  <c r="BZ55" i="16"/>
  <c r="AT55" i="16"/>
  <c r="BG55" i="16" a="1"/>
  <c r="BG55" i="16" s="1"/>
  <c r="BU55" i="16"/>
  <c r="CJ55" i="16"/>
  <c r="CF55" i="16"/>
  <c r="BC55" i="16"/>
  <c r="AK55" i="16" a="1"/>
  <c r="AK55" i="16" s="1"/>
  <c r="CE55" i="16"/>
  <c r="AJ55" i="16"/>
  <c r="AX55" i="16" a="1"/>
  <c r="AX55" i="16" s="1"/>
  <c r="X55" i="16"/>
  <c r="CK55" i="16"/>
  <c r="AO36" i="16" a="1"/>
  <c r="AO36" i="16" s="1"/>
  <c r="AE36" i="16" a="1"/>
  <c r="AE36" i="16" s="1"/>
  <c r="BR36" i="16" a="1"/>
  <c r="BR36" i="16" s="1"/>
  <c r="AX36" i="16" a="1"/>
  <c r="AX36" i="16" s="1"/>
  <c r="BG36" i="16" a="1"/>
  <c r="BG36" i="16" s="1"/>
  <c r="BH36" i="16" s="1"/>
  <c r="BQ36" i="16" a="1"/>
  <c r="BQ36" i="16" s="1"/>
  <c r="AS36" i="16" a="1"/>
  <c r="AS36" i="16" s="1"/>
  <c r="AT36" i="16" s="1"/>
  <c r="AG36" i="16" a="1"/>
  <c r="AG36" i="16" s="1"/>
  <c r="O36" i="16"/>
  <c r="BN36" i="16"/>
  <c r="BD36" i="16" a="1"/>
  <c r="BD36" i="16" s="1"/>
  <c r="AQ36" i="16" a="1"/>
  <c r="AQ36" i="16" s="1"/>
  <c r="AF36" i="16" a="1"/>
  <c r="AF36" i="16" s="1"/>
  <c r="BO36" i="16" a="1"/>
  <c r="BO36" i="16" s="1"/>
  <c r="BP36" i="16" s="1"/>
  <c r="AK36" i="16" a="1"/>
  <c r="AK36" i="16" s="1"/>
  <c r="AL36" i="16" s="1"/>
  <c r="BA36" i="16" a="1"/>
  <c r="BA36" i="16" s="1"/>
  <c r="O47" i="16"/>
  <c r="BX47" i="16"/>
  <c r="BL47" i="16"/>
  <c r="AR47" i="16"/>
  <c r="AH47" i="16" a="1"/>
  <c r="AH47" i="16" s="1"/>
  <c r="U47" i="16"/>
  <c r="BW47" i="16"/>
  <c r="BA47" i="16" a="1"/>
  <c r="BA47" i="16" s="1"/>
  <c r="T47" i="16"/>
  <c r="BV47" i="16"/>
  <c r="BK47" i="16" a="1"/>
  <c r="BK47" i="16" s="1"/>
  <c r="AQ47" i="16" a="1"/>
  <c r="AQ47" i="16" s="1"/>
  <c r="AG47" i="16" a="1"/>
  <c r="AG47" i="16" s="1"/>
  <c r="S47" i="16"/>
  <c r="M47" i="16" s="1"/>
  <c r="CB47" i="16"/>
  <c r="BM47" i="16" a="1"/>
  <c r="BM47" i="16" s="1"/>
  <c r="AY47" i="16" a="1"/>
  <c r="AY47" i="16" s="1"/>
  <c r="AK47" i="16" a="1"/>
  <c r="AK47" i="16" s="1"/>
  <c r="CA47" i="16"/>
  <c r="BJ47" i="16"/>
  <c r="AM47" i="16" a="1"/>
  <c r="AM47" i="16" s="1"/>
  <c r="Y47" i="16"/>
  <c r="Z47" i="16" s="1"/>
  <c r="AA47" i="16" s="1"/>
  <c r="AB47" i="16" s="1"/>
  <c r="AC47" i="16" s="1"/>
  <c r="AD47" i="16" s="1"/>
  <c r="BY47" i="16"/>
  <c r="AW47" i="16"/>
  <c r="BU47" i="16"/>
  <c r="BH47" i="16"/>
  <c r="V47" i="16"/>
  <c r="BZ47" i="16"/>
  <c r="AX47" i="16" a="1"/>
  <c r="AX47" i="16" s="1"/>
  <c r="AL47" i="16"/>
  <c r="X47" i="16"/>
  <c r="BI47" i="16" a="1"/>
  <c r="BI47" i="16" s="1"/>
  <c r="W47" i="16"/>
  <c r="AP47" i="16" a="1"/>
  <c r="AP47" i="16" s="1"/>
  <c r="BF47" i="16"/>
  <c r="CE47" i="16"/>
  <c r="R47" i="16"/>
  <c r="C476" i="16" s="1"/>
  <c r="C477" i="16" s="1"/>
  <c r="BG47" i="16" a="1"/>
  <c r="BG47" i="16" s="1"/>
  <c r="CF47" i="16"/>
  <c r="CE57" i="16"/>
  <c r="BQ57" i="16" a="1"/>
  <c r="BQ57" i="16" s="1"/>
  <c r="BF57" i="16"/>
  <c r="AM57" i="16" a="1"/>
  <c r="AM57" i="16" s="1"/>
  <c r="CD57" i="16"/>
  <c r="BP57" i="16"/>
  <c r="AV57" i="16" a="1"/>
  <c r="AV57" i="16" s="1"/>
  <c r="AL57" i="16"/>
  <c r="CC57" i="16"/>
  <c r="BE57" i="16" a="1"/>
  <c r="BE57" i="16" s="1"/>
  <c r="CI57" i="16"/>
  <c r="BC57" i="16"/>
  <c r="AF57" i="16" a="1"/>
  <c r="AF57" i="16" s="1"/>
  <c r="CH57" i="16"/>
  <c r="BO57" i="16" a="1"/>
  <c r="BO57" i="16" s="1"/>
  <c r="BB57" i="16"/>
  <c r="AQ57" i="16" a="1"/>
  <c r="AQ57" i="16" s="1"/>
  <c r="CG57" i="16"/>
  <c r="BN57" i="16"/>
  <c r="AE57" i="16" a="1"/>
  <c r="AE57" i="16" s="1"/>
  <c r="BX57" i="16"/>
  <c r="BH57" i="16"/>
  <c r="AS57" i="16" a="1"/>
  <c r="AS57" i="16" s="1"/>
  <c r="BT57" i="16"/>
  <c r="AO57" i="16" a="1"/>
  <c r="AO57" i="16" s="1"/>
  <c r="BW57" i="16"/>
  <c r="AR57" i="16"/>
  <c r="Y57" i="16"/>
  <c r="Z57" i="16" s="1"/>
  <c r="AA57" i="16" s="1"/>
  <c r="AB57" i="16" s="1"/>
  <c r="AC57" i="16" s="1"/>
  <c r="AD57" i="16" s="1"/>
  <c r="W57" i="16"/>
  <c r="V57" i="16"/>
  <c r="BV57" i="16"/>
  <c r="BG57" i="16" a="1"/>
  <c r="BG57" i="16" s="1"/>
  <c r="AP57" i="16" a="1"/>
  <c r="AP57" i="16" s="1"/>
  <c r="X57" i="16"/>
  <c r="BU57" i="16"/>
  <c r="BD57" i="16" a="1"/>
  <c r="BD57" i="16" s="1"/>
  <c r="BL57" i="16"/>
  <c r="AI42" i="16"/>
  <c r="BS42" i="16"/>
  <c r="CE44" i="16"/>
  <c r="BQ44" i="16" a="1"/>
  <c r="BQ44" i="16" s="1"/>
  <c r="BF44" i="16"/>
  <c r="AM44" i="16" a="1"/>
  <c r="AM44" i="16" s="1"/>
  <c r="CD44" i="16"/>
  <c r="BP44" i="16"/>
  <c r="AV44" i="16" a="1"/>
  <c r="AV44" i="16" s="1"/>
  <c r="AL44" i="16"/>
  <c r="CC44" i="16"/>
  <c r="BE44" i="16" a="1"/>
  <c r="BE44" i="16" s="1"/>
  <c r="AV28" i="16" a="1"/>
  <c r="AV28" i="16" s="1"/>
  <c r="AH30" i="16" a="1"/>
  <c r="AH30" i="16" s="1"/>
  <c r="R42" i="16"/>
  <c r="C406" i="16" s="1"/>
  <c r="C407" i="16" s="1"/>
  <c r="BT42" i="16"/>
  <c r="AK28" i="16" a="1"/>
  <c r="AK28" i="16" s="1"/>
  <c r="AL28" i="16" s="1"/>
  <c r="AU30" i="16" a="1"/>
  <c r="AU30" i="16" s="1"/>
  <c r="O39" i="16"/>
  <c r="AG39" i="16" a="1"/>
  <c r="AG39" i="16" s="1"/>
  <c r="AS39" i="16" a="1"/>
  <c r="AS39" i="16" s="1"/>
  <c r="BF39" i="16"/>
  <c r="S42" i="16"/>
  <c r="M42" i="16" s="1"/>
  <c r="AK42" i="16" a="1"/>
  <c r="AK42" i="16" s="1"/>
  <c r="BH42" i="16"/>
  <c r="BU42" i="16"/>
  <c r="S44" i="16"/>
  <c r="M44" i="16" s="1"/>
  <c r="AU44" i="16" a="1"/>
  <c r="AU44" i="16" s="1"/>
  <c r="BH44" i="16"/>
  <c r="BU44" i="16"/>
  <c r="O56" i="16"/>
  <c r="AZ56" i="16" a="1"/>
  <c r="AZ56" i="16" s="1"/>
  <c r="BP56" i="16"/>
  <c r="BM28" i="16" a="1"/>
  <c r="BM28" i="16" s="1"/>
  <c r="BN28" i="16" s="1"/>
  <c r="AS28" i="16" a="1"/>
  <c r="AS28" i="16" s="1"/>
  <c r="AT28" i="16" s="1"/>
  <c r="AH28" i="16" a="1"/>
  <c r="AH28" i="16" s="1"/>
  <c r="BA28" i="16" a="1"/>
  <c r="BA28" i="16" s="1"/>
  <c r="BG28" i="16" a="1"/>
  <c r="BG28" i="16" s="1"/>
  <c r="BH28" i="16" s="1"/>
  <c r="BQ30" i="16" a="1"/>
  <c r="BQ30" i="16" s="1"/>
  <c r="AM30" i="16" a="1"/>
  <c r="AM30" i="16" s="1"/>
  <c r="AN30" i="16" s="1"/>
  <c r="AV30" i="16" a="1"/>
  <c r="AV30" i="16" s="1"/>
  <c r="BE30" i="16" a="1"/>
  <c r="BE30" i="16" s="1"/>
  <c r="BG30" i="16" a="1"/>
  <c r="BG30" i="16" s="1"/>
  <c r="BH30" i="16" s="1"/>
  <c r="AJ42" i="16"/>
  <c r="AV42" i="16" a="1"/>
  <c r="AV42" i="16" s="1"/>
  <c r="R44" i="16"/>
  <c r="C434" i="16" s="1"/>
  <c r="C435" i="16" s="1"/>
  <c r="AH44" i="16" a="1"/>
  <c r="AH44" i="16" s="1"/>
  <c r="AT44" i="16"/>
  <c r="BT44" i="16"/>
  <c r="BI28" i="16" a="1"/>
  <c r="BI28" i="16" s="1"/>
  <c r="BJ28" i="16" s="1"/>
  <c r="BI30" i="16" a="1"/>
  <c r="BI30" i="16" s="1"/>
  <c r="BJ30" i="16" s="1"/>
  <c r="CD39" i="16"/>
  <c r="BP39" i="16"/>
  <c r="AV39" i="16" a="1"/>
  <c r="AV39" i="16" s="1"/>
  <c r="AL39" i="16"/>
  <c r="CC39" i="16"/>
  <c r="BE39" i="16" a="1"/>
  <c r="BE39" i="16" s="1"/>
  <c r="CB39" i="16"/>
  <c r="BO39" i="16" a="1"/>
  <c r="BO39" i="16" s="1"/>
  <c r="AU39" i="16" a="1"/>
  <c r="AU39" i="16" s="1"/>
  <c r="AK39" i="16" a="1"/>
  <c r="AK39" i="16" s="1"/>
  <c r="Y39" i="16"/>
  <c r="Z39" i="16" s="1"/>
  <c r="AA39" i="16" s="1"/>
  <c r="AB39" i="16" s="1"/>
  <c r="AC39" i="16" s="1"/>
  <c r="AD39" i="16" s="1"/>
  <c r="BG39" i="16" a="1"/>
  <c r="BG39" i="16" s="1"/>
  <c r="BS39" i="16"/>
  <c r="W42" i="16"/>
  <c r="AW42" i="16"/>
  <c r="BI42" i="16" a="1"/>
  <c r="BI42" i="16" s="1"/>
  <c r="T44" i="16"/>
  <c r="AI44" i="16"/>
  <c r="AW44" i="16"/>
  <c r="BI44" i="16" a="1"/>
  <c r="BI44" i="16" s="1"/>
  <c r="BV44" i="16"/>
  <c r="CB56" i="16"/>
  <c r="BO56" i="16" a="1"/>
  <c r="BO56" i="16" s="1"/>
  <c r="AU56" i="16" a="1"/>
  <c r="AU56" i="16" s="1"/>
  <c r="AK56" i="16" a="1"/>
  <c r="AK56" i="16" s="1"/>
  <c r="Y56" i="16"/>
  <c r="Z56" i="16" s="1"/>
  <c r="AA56" i="16" s="1"/>
  <c r="AB56" i="16" s="1"/>
  <c r="AC56" i="16" s="1"/>
  <c r="AD56" i="16" s="1"/>
  <c r="CA56" i="16"/>
  <c r="BN56" i="16"/>
  <c r="BD56" i="16" a="1"/>
  <c r="BD56" i="16" s="1"/>
  <c r="AT56" i="16"/>
  <c r="AJ56" i="16"/>
  <c r="X56" i="16"/>
  <c r="BZ56" i="16"/>
  <c r="BC56" i="16"/>
  <c r="AI56" i="16"/>
  <c r="W56" i="16"/>
  <c r="BX56" i="16"/>
  <c r="BJ56" i="16"/>
  <c r="AM56" i="16" a="1"/>
  <c r="AM56" i="16" s="1"/>
  <c r="V56" i="16"/>
  <c r="BW56" i="16"/>
  <c r="AX56" i="16" a="1"/>
  <c r="AX56" i="16" s="1"/>
  <c r="AL56" i="16"/>
  <c r="U56" i="16"/>
  <c r="BV56" i="16"/>
  <c r="BI56" i="16" a="1"/>
  <c r="BI56" i="16" s="1"/>
  <c r="AW56" i="16"/>
  <c r="T56" i="16"/>
  <c r="BQ56" i="16" a="1"/>
  <c r="BQ56" i="16" s="1"/>
  <c r="CK56" i="16"/>
  <c r="BY42" i="16"/>
  <c r="BM42" i="16" a="1"/>
  <c r="BM42" i="16" s="1"/>
  <c r="BB42" i="16"/>
  <c r="AS42" i="16" a="1"/>
  <c r="AS42" i="16" s="1"/>
  <c r="V42" i="16"/>
  <c r="BX42" i="16"/>
  <c r="BL42" i="16"/>
  <c r="AR42" i="16"/>
  <c r="AH42" i="16" a="1"/>
  <c r="AH42" i="16" s="1"/>
  <c r="U42" i="16"/>
  <c r="BW42" i="16"/>
  <c r="BA42" i="16" a="1"/>
  <c r="BA42" i="16" s="1"/>
  <c r="T42" i="16"/>
  <c r="BG42" i="16" a="1"/>
  <c r="BG42" i="16" s="1"/>
  <c r="BG44" i="16" a="1"/>
  <c r="BG44" i="16" s="1"/>
  <c r="BS44" i="16"/>
  <c r="AX28" i="16" a="1"/>
  <c r="AX28" i="16" s="1"/>
  <c r="AX30" i="16" a="1"/>
  <c r="AX30" i="16" s="1"/>
  <c r="R39" i="16"/>
  <c r="C364" i="16" s="1"/>
  <c r="C365" i="16" s="1"/>
  <c r="AH39" i="16" a="1"/>
  <c r="AH39" i="16" s="1"/>
  <c r="AT39" i="16"/>
  <c r="BT39" i="16"/>
  <c r="X42" i="16"/>
  <c r="AL42" i="16"/>
  <c r="AX42" i="16" a="1"/>
  <c r="AX42" i="16" s="1"/>
  <c r="BZ42" i="16"/>
  <c r="U44" i="16"/>
  <c r="AJ44" i="16"/>
  <c r="AX44" i="16" a="1"/>
  <c r="AX44" i="16" s="1"/>
  <c r="BW44" i="16"/>
  <c r="R56" i="16"/>
  <c r="C602" i="16" s="1"/>
  <c r="C603" i="16" s="1"/>
  <c r="AN56" i="16"/>
  <c r="BA56" i="16" a="1"/>
  <c r="BA56" i="16" s="1"/>
  <c r="AF27" i="16" a="1"/>
  <c r="AF27" i="16" s="1"/>
  <c r="AP27" i="16" a="1"/>
  <c r="AP27" i="16" s="1"/>
  <c r="O32" i="16"/>
  <c r="AY32" i="16" a="1"/>
  <c r="AY32" i="16" s="1"/>
  <c r="BI32" i="16" a="1"/>
  <c r="BI32" i="16" s="1"/>
  <c r="BJ32" i="16" s="1"/>
  <c r="AF37" i="16" a="1"/>
  <c r="AF37" i="16" s="1"/>
  <c r="AP37" i="16" a="1"/>
  <c r="AP37" i="16" s="1"/>
  <c r="BT37" i="16"/>
  <c r="CJ37" i="16"/>
  <c r="AF41" i="16" a="1"/>
  <c r="AF41" i="16" s="1"/>
  <c r="AP41" i="16" a="1"/>
  <c r="AP41" i="16" s="1"/>
  <c r="BT41" i="16"/>
  <c r="CJ41" i="16"/>
  <c r="O46" i="16"/>
  <c r="AY46" i="16" a="1"/>
  <c r="AY46" i="16" s="1"/>
  <c r="BI46" i="16" a="1"/>
  <c r="BI46" i="16" s="1"/>
  <c r="BS46" i="16"/>
  <c r="CI46" i="16"/>
  <c r="AF32" i="16" a="1"/>
  <c r="AF32" i="16" s="1"/>
  <c r="AP32" i="16" a="1"/>
  <c r="AP32" i="16" s="1"/>
  <c r="AZ41" i="16" a="1"/>
  <c r="AZ41" i="16" s="1"/>
  <c r="BJ41" i="16"/>
  <c r="BU41" i="16"/>
  <c r="CK41" i="16"/>
  <c r="AF46" i="16" a="1"/>
  <c r="AF46" i="16" s="1"/>
  <c r="AP46" i="16" a="1"/>
  <c r="AP46" i="16" s="1"/>
  <c r="BT46" i="16"/>
  <c r="CJ46" i="16"/>
  <c r="BK23" i="16" a="1"/>
  <c r="BK23" i="16" s="1"/>
  <c r="BL23" i="16" s="1"/>
  <c r="AG27" i="16" a="1"/>
  <c r="AG27" i="16" s="1"/>
  <c r="AQ27" i="16" a="1"/>
  <c r="AQ27" i="16" s="1"/>
  <c r="BK27" i="16" a="1"/>
  <c r="BK27" i="16" s="1"/>
  <c r="BL27" i="16" s="1"/>
  <c r="AZ32" i="16" a="1"/>
  <c r="AZ32" i="16" s="1"/>
  <c r="S37" i="16"/>
  <c r="M37" i="16" s="1"/>
  <c r="AG37" i="16" a="1"/>
  <c r="AG37" i="16" s="1"/>
  <c r="AQ37" i="16" a="1"/>
  <c r="AQ37" i="16" s="1"/>
  <c r="BK37" i="16" a="1"/>
  <c r="BK37" i="16" s="1"/>
  <c r="S41" i="16"/>
  <c r="M41" i="16" s="1"/>
  <c r="AG41" i="16" a="1"/>
  <c r="AG41" i="16" s="1"/>
  <c r="AQ41" i="16" a="1"/>
  <c r="AQ41" i="16" s="1"/>
  <c r="BK41" i="16" a="1"/>
  <c r="BK41" i="16" s="1"/>
  <c r="R46" i="16"/>
  <c r="C462" i="16" s="1"/>
  <c r="C463" i="16" s="1"/>
  <c r="AZ46" i="16" a="1"/>
  <c r="AZ46" i="16" s="1"/>
  <c r="BJ46" i="16"/>
  <c r="BU46" i="16"/>
  <c r="O54" i="16"/>
  <c r="AY54" i="16" a="1"/>
  <c r="AY54" i="16" s="1"/>
  <c r="BI54" i="16" a="1"/>
  <c r="BI54" i="16" s="1"/>
  <c r="BS54" i="16"/>
  <c r="CI54" i="16"/>
  <c r="AF54" i="16" a="1"/>
  <c r="AF54" i="16" s="1"/>
  <c r="AP54" i="16" a="1"/>
  <c r="AP54" i="16" s="1"/>
  <c r="BT54" i="16"/>
  <c r="AQ12" i="13"/>
  <c r="X23" i="13"/>
  <c r="Y23" i="13" s="1"/>
  <c r="X26" i="13"/>
  <c r="X20" i="13"/>
  <c r="Y20" i="13" s="1"/>
  <c r="N9" i="13"/>
  <c r="X18" i="13"/>
  <c r="Y18" i="13" s="1"/>
  <c r="H53" i="13"/>
  <c r="I49" i="13"/>
  <c r="H24" i="13"/>
  <c r="F22" i="13"/>
  <c r="I24" i="13"/>
  <c r="H43" i="13"/>
  <c r="H49" i="13"/>
  <c r="H14" i="13"/>
  <c r="H20" i="13"/>
  <c r="I22" i="13"/>
  <c r="F20" i="13"/>
  <c r="G22" i="13"/>
  <c r="G9" i="13"/>
  <c r="F15" i="13"/>
  <c r="Y8" i="13" a="1"/>
  <c r="Y8" i="13" s="1"/>
  <c r="F9" i="13"/>
  <c r="I14" i="13"/>
  <c r="I20" i="13"/>
  <c r="H9" i="13"/>
  <c r="G15" i="13"/>
  <c r="H45" i="13"/>
  <c r="H51" i="13"/>
  <c r="I9" i="13"/>
  <c r="H15" i="13"/>
  <c r="G30" i="13"/>
  <c r="I45" i="13"/>
  <c r="I51" i="13"/>
  <c r="G58" i="13"/>
  <c r="I15" i="13"/>
  <c r="F19" i="13"/>
  <c r="H30" i="13"/>
  <c r="N36" i="13"/>
  <c r="N59" i="13" s="1"/>
  <c r="I6" i="13"/>
  <c r="G14" i="13"/>
  <c r="G20" i="13"/>
  <c r="H22" i="13"/>
  <c r="G19" i="13"/>
  <c r="I23" i="13"/>
  <c r="I30" i="13"/>
  <c r="I41" i="13"/>
  <c r="H19" i="13"/>
  <c r="G21" i="13"/>
  <c r="X22" i="13"/>
  <c r="Y22" i="13" s="1"/>
  <c r="X27" i="13"/>
  <c r="I37" i="13"/>
  <c r="H47" i="13"/>
  <c r="V16" i="13"/>
  <c r="I19" i="13"/>
  <c r="F21" i="13"/>
  <c r="I47" i="13"/>
  <c r="F58" i="13"/>
  <c r="F6" i="13"/>
  <c r="X24" i="13"/>
  <c r="G6" i="13"/>
  <c r="H21" i="13"/>
  <c r="G23" i="13"/>
  <c r="I25" i="13"/>
  <c r="I43" i="13"/>
  <c r="H58" i="13"/>
  <c r="H6" i="13"/>
  <c r="I21" i="13"/>
  <c r="H23" i="13"/>
  <c r="H29" i="13"/>
  <c r="I58" i="13"/>
  <c r="X19" i="13"/>
  <c r="Y19" i="13" s="1"/>
  <c r="I29" i="13"/>
  <c r="X17" i="13"/>
  <c r="Y17" i="13" s="1"/>
  <c r="X25" i="13"/>
  <c r="F30" i="13"/>
  <c r="I39" i="13"/>
  <c r="I53" i="13"/>
  <c r="X21" i="13"/>
  <c r="Y21" i="13" s="1"/>
  <c r="U28" i="13"/>
  <c r="X16" i="13"/>
  <c r="F17" i="13"/>
  <c r="G18" i="13"/>
  <c r="V26" i="13"/>
  <c r="G35" i="13"/>
  <c r="F38" i="13"/>
  <c r="F40" i="13"/>
  <c r="G59" i="13"/>
  <c r="F31" i="13"/>
  <c r="H35" i="13"/>
  <c r="G38" i="13"/>
  <c r="G40" i="13"/>
  <c r="F42" i="13"/>
  <c r="F44" i="13"/>
  <c r="F46" i="13"/>
  <c r="F48" i="13"/>
  <c r="F50" i="13"/>
  <c r="H59" i="13"/>
  <c r="H17" i="13"/>
  <c r="G52" i="13"/>
  <c r="F7" i="13"/>
  <c r="I52" i="13"/>
  <c r="H7" i="13"/>
  <c r="H10" i="13"/>
  <c r="I16" i="13"/>
  <c r="V22" i="13"/>
  <c r="G27" i="13"/>
  <c r="I28" i="13"/>
  <c r="F32" i="13"/>
  <c r="H36" i="13"/>
  <c r="I7" i="13"/>
  <c r="I10" i="13"/>
  <c r="F13" i="13"/>
  <c r="V21" i="13"/>
  <c r="F26" i="13"/>
  <c r="H27" i="13"/>
  <c r="G32" i="13"/>
  <c r="I36" i="13"/>
  <c r="F60" i="13"/>
  <c r="F35" i="13"/>
  <c r="F59" i="13"/>
  <c r="F54" i="13"/>
  <c r="G17" i="13"/>
  <c r="H18" i="13"/>
  <c r="F52" i="13"/>
  <c r="I56" i="13"/>
  <c r="I17" i="13"/>
  <c r="V24" i="13"/>
  <c r="G28" i="13"/>
  <c r="H31" i="13"/>
  <c r="F36" i="13"/>
  <c r="I38" i="13"/>
  <c r="I40" i="13"/>
  <c r="H42" i="13"/>
  <c r="H44" i="13"/>
  <c r="H46" i="13"/>
  <c r="H48" i="13"/>
  <c r="H50" i="13"/>
  <c r="I54" i="13"/>
  <c r="G26" i="13"/>
  <c r="I27" i="13"/>
  <c r="H32" i="13"/>
  <c r="O38" i="13"/>
  <c r="F57" i="13"/>
  <c r="G8" i="13"/>
  <c r="G11" i="13"/>
  <c r="H13" i="13"/>
  <c r="V19" i="13"/>
  <c r="F25" i="13"/>
  <c r="H26" i="13"/>
  <c r="I32" i="13"/>
  <c r="F37" i="13"/>
  <c r="F39" i="13"/>
  <c r="F41" i="13"/>
  <c r="G55" i="13"/>
  <c r="G57" i="13"/>
  <c r="H60" i="13"/>
  <c r="V27" i="13"/>
  <c r="F56" i="13"/>
  <c r="G56" i="13"/>
  <c r="G54" i="13"/>
  <c r="F16" i="13"/>
  <c r="I18" i="13"/>
  <c r="H54" i="13"/>
  <c r="G60" i="13"/>
  <c r="H8" i="13"/>
  <c r="H11" i="13"/>
  <c r="I13" i="13"/>
  <c r="V18" i="13"/>
  <c r="F24" i="13"/>
  <c r="G25" i="13"/>
  <c r="I26" i="13"/>
  <c r="F29" i="13"/>
  <c r="G37" i="13"/>
  <c r="G39" i="13"/>
  <c r="G41" i="13"/>
  <c r="F43" i="13"/>
  <c r="F45" i="13"/>
  <c r="F47" i="13"/>
  <c r="F49" i="13"/>
  <c r="F51" i="13"/>
  <c r="F53" i="13"/>
  <c r="H55" i="13"/>
  <c r="H57" i="13"/>
  <c r="I60" i="13"/>
  <c r="F18" i="13"/>
  <c r="H56" i="13"/>
  <c r="V25" i="13"/>
  <c r="F28" i="13"/>
  <c r="G31" i="13"/>
  <c r="I35" i="13"/>
  <c r="H38" i="13"/>
  <c r="H40" i="13"/>
  <c r="G42" i="13"/>
  <c r="G44" i="13"/>
  <c r="G46" i="13"/>
  <c r="G48" i="13"/>
  <c r="G50" i="13"/>
  <c r="I59" i="13"/>
  <c r="F10" i="13"/>
  <c r="G16" i="13"/>
  <c r="H52" i="13"/>
  <c r="G7" i="13"/>
  <c r="G10" i="13"/>
  <c r="H16" i="13"/>
  <c r="V23" i="13"/>
  <c r="F27" i="13"/>
  <c r="H28" i="13"/>
  <c r="I31" i="13"/>
  <c r="G36" i="13"/>
  <c r="I42" i="13"/>
  <c r="I44" i="13"/>
  <c r="I46" i="13"/>
  <c r="I48" i="13"/>
  <c r="I50" i="13"/>
  <c r="F8" i="13"/>
  <c r="F11" i="13"/>
  <c r="G13" i="13"/>
  <c r="V20" i="13"/>
  <c r="F55" i="13"/>
  <c r="I8" i="13"/>
  <c r="I11" i="13"/>
  <c r="F14" i="13"/>
  <c r="G24" i="13"/>
  <c r="H25" i="13"/>
  <c r="G29" i="13"/>
  <c r="H37" i="13"/>
  <c r="H39" i="13"/>
  <c r="G43" i="13"/>
  <c r="G45" i="13"/>
  <c r="G47" i="13"/>
  <c r="G49" i="13"/>
  <c r="G51" i="13"/>
  <c r="I55" i="13"/>
  <c r="AA14" i="13"/>
  <c r="AP39" i="13"/>
  <c r="DL46" i="13"/>
  <c r="AP40" i="13"/>
  <c r="DD41" i="13"/>
  <c r="DJ41" i="13"/>
  <c r="DL41" i="13"/>
  <c r="AP42" i="13"/>
  <c r="BO46" i="13"/>
  <c r="DH42" i="13"/>
  <c r="BQ47" i="13" a="1"/>
  <c r="BQ47" i="13" s="1"/>
  <c r="BS47" i="13"/>
  <c r="CV41" i="13"/>
  <c r="CG49" i="13"/>
  <c r="CP49" i="13" a="1"/>
  <c r="CP49" i="13" s="1"/>
  <c r="BW53" i="13" a="1"/>
  <c r="BW53" i="13" s="1"/>
  <c r="CQ49" i="13"/>
  <c r="CB53" i="13" a="1"/>
  <c r="CB53" i="13" s="1"/>
  <c r="BP47" i="13" a="1"/>
  <c r="BP47" i="13" s="1"/>
  <c r="CR49" i="13" a="1"/>
  <c r="CR49" i="13" s="1"/>
  <c r="CC53" i="13"/>
  <c r="CQ53" i="13"/>
  <c r="BY42" i="13" a="1"/>
  <c r="BY42" i="13" s="1"/>
  <c r="BT47" i="13" a="1"/>
  <c r="BT47" i="13" s="1"/>
  <c r="AP50" i="13"/>
  <c r="DK53" i="13"/>
  <c r="BU47" i="13"/>
  <c r="CA42" i="13" a="1"/>
  <c r="CA42" i="13" s="1"/>
  <c r="AP45" i="13"/>
  <c r="CS47" i="13" a="1"/>
  <c r="CS47" i="13" s="1"/>
  <c r="CB42" i="13" a="1"/>
  <c r="CB42" i="13" s="1"/>
  <c r="CT47" i="13"/>
  <c r="BZ42" i="13" a="1"/>
  <c r="BZ42" i="13" s="1"/>
  <c r="CA41" i="13" a="1"/>
  <c r="CA41" i="13" s="1"/>
  <c r="CM42" i="13"/>
  <c r="AP54" i="13"/>
  <c r="DL53" i="13"/>
  <c r="CE41" i="13" a="1"/>
  <c r="CE41" i="13" s="1"/>
  <c r="CN42" i="13" a="1"/>
  <c r="CN42" i="13" s="1"/>
  <c r="CD53" i="13"/>
  <c r="CT41" i="13"/>
  <c r="CP42" i="13" a="1"/>
  <c r="CP42" i="13" s="1"/>
  <c r="CU41" i="13"/>
  <c r="DF42" i="13"/>
  <c r="CX56" i="13"/>
  <c r="BW57" i="13" a="1"/>
  <c r="BW57" i="13" s="1"/>
  <c r="DG42" i="13"/>
  <c r="CD57" i="13"/>
  <c r="CT56" i="13"/>
  <c r="DI42" i="13"/>
  <c r="CJ57" i="13" a="1"/>
  <c r="CJ57" i="13" s="1"/>
  <c r="CU57" i="13"/>
  <c r="AP16" i="13"/>
  <c r="AP29" i="13"/>
  <c r="BL42" i="13" a="1"/>
  <c r="BL42" i="13" s="1"/>
  <c r="CX57" i="13"/>
  <c r="CE57" i="13" a="1"/>
  <c r="CE57" i="13" s="1"/>
  <c r="AP36" i="13"/>
  <c r="BN42" i="13" a="1"/>
  <c r="BN42" i="13" s="1"/>
  <c r="CA49" i="13" a="1"/>
  <c r="CA49" i="13" s="1"/>
  <c r="CZ57" i="13"/>
  <c r="BO42" i="13"/>
  <c r="DB57" i="13"/>
  <c r="BV42" i="13" a="1"/>
  <c r="BV42" i="13" s="1"/>
  <c r="DJ57" i="13"/>
  <c r="DH47" i="13"/>
  <c r="DL47" i="13"/>
  <c r="CL47" i="13" a="1"/>
  <c r="CL47" i="13" s="1"/>
  <c r="BL47" i="13" a="1"/>
  <c r="BL47" i="13" s="1"/>
  <c r="DG47" i="13"/>
  <c r="CH47" i="13" a="1"/>
  <c r="CH47" i="13" s="1"/>
  <c r="AY47" i="13"/>
  <c r="AX47" i="13"/>
  <c r="AW47" i="13"/>
  <c r="BW47" i="13" a="1"/>
  <c r="BW47" i="13" s="1"/>
  <c r="CU47" i="13"/>
  <c r="AU47" i="13"/>
  <c r="DJ47" i="13"/>
  <c r="CK47" i="13"/>
  <c r="BJ47" i="13"/>
  <c r="CI47" i="13"/>
  <c r="BF47" i="13" a="1"/>
  <c r="BF47" i="13" s="1"/>
  <c r="CC47" i="13"/>
  <c r="DC47" i="13"/>
  <c r="DB47" i="13"/>
  <c r="BZ47" i="13" a="1"/>
  <c r="BZ47" i="13" s="1"/>
  <c r="AV47" i="13"/>
  <c r="BV47" i="13" a="1"/>
  <c r="BV47" i="13" s="1"/>
  <c r="DI47" i="13"/>
  <c r="CJ47" i="13" a="1"/>
  <c r="CJ47" i="13" s="1"/>
  <c r="BI47" i="13" a="1"/>
  <c r="BI47" i="13" s="1"/>
  <c r="BH47" i="13" a="1"/>
  <c r="BH47" i="13" s="1"/>
  <c r="DF47" i="13"/>
  <c r="DE47" i="13"/>
  <c r="AZ47" i="13"/>
  <c r="BA47" i="13" s="1"/>
  <c r="BB47" i="13" s="1"/>
  <c r="BC47" i="13" s="1"/>
  <c r="BD47" i="13" s="1"/>
  <c r="BE47" i="13" s="1"/>
  <c r="CA47" i="13" a="1"/>
  <c r="CA47" i="13" s="1"/>
  <c r="DA47" i="13"/>
  <c r="CV47" i="13"/>
  <c r="DG52" i="13"/>
  <c r="CU52" i="13"/>
  <c r="CX52" i="13"/>
  <c r="CS52" i="13" a="1"/>
  <c r="CS52" i="13" s="1"/>
  <c r="DD52" i="13"/>
  <c r="CW52" i="13"/>
  <c r="AZ31" i="13"/>
  <c r="BA31" i="13" s="1"/>
  <c r="BB31" i="13" s="1"/>
  <c r="BC31" i="13" s="1"/>
  <c r="BD31" i="13" s="1"/>
  <c r="BE31" i="13" s="1"/>
  <c r="BL31" i="13" s="1" a="1"/>
  <c r="BL31" i="13" s="1"/>
  <c r="BM31" i="13" s="1"/>
  <c r="DD56" i="13"/>
  <c r="CO56" i="13"/>
  <c r="CE56" i="13" a="1"/>
  <c r="CE56" i="13" s="1"/>
  <c r="BN56" i="13" a="1"/>
  <c r="BN56" i="13" s="1"/>
  <c r="DL56" i="13"/>
  <c r="CZ56" i="13"/>
  <c r="CN56" i="13" a="1"/>
  <c r="CN56" i="13" s="1"/>
  <c r="CA56" i="13" a="1"/>
  <c r="CA56" i="13" s="1"/>
  <c r="BI56" i="13" a="1"/>
  <c r="BI56" i="13" s="1"/>
  <c r="BH56" i="13" a="1"/>
  <c r="BH56" i="13" s="1"/>
  <c r="BG56" i="13" a="1"/>
  <c r="BG56" i="13" s="1"/>
  <c r="CJ56" i="13" a="1"/>
  <c r="CJ56" i="13" s="1"/>
  <c r="BU56" i="13"/>
  <c r="BT56" i="13" a="1"/>
  <c r="BT56" i="13" s="1"/>
  <c r="AV56" i="13"/>
  <c r="CO47" i="13"/>
  <c r="AY56" i="13"/>
  <c r="CN47" i="13" a="1"/>
  <c r="CN47" i="13" s="1"/>
  <c r="AW56" i="13"/>
  <c r="CQ47" i="13"/>
  <c r="AZ56" i="13"/>
  <c r="BA56" i="13" s="1"/>
  <c r="BB56" i="13" s="1"/>
  <c r="BC56" i="13" s="1"/>
  <c r="BD56" i="13" s="1"/>
  <c r="BE56" i="13" s="1"/>
  <c r="CN46" i="13" a="1"/>
  <c r="CN46" i="13" s="1"/>
  <c r="DK46" i="13"/>
  <c r="DE46" i="13"/>
  <c r="CM46" i="13"/>
  <c r="BQ46" i="13" a="1"/>
  <c r="BQ46" i="13" s="1"/>
  <c r="BP46" i="13" a="1"/>
  <c r="BP46" i="13" s="1"/>
  <c r="DI46" i="13"/>
  <c r="CH46" i="13" a="1"/>
  <c r="CH46" i="13" s="1"/>
  <c r="DH46" i="13"/>
  <c r="CV46" i="13"/>
  <c r="CI46" i="13"/>
  <c r="CA46" i="13" a="1"/>
  <c r="CA46" i="13" s="1"/>
  <c r="CS56" i="13" a="1"/>
  <c r="CS56" i="13" s="1"/>
  <c r="AZ49" i="13"/>
  <c r="BA49" i="13" s="1"/>
  <c r="BB49" i="13" s="1"/>
  <c r="BC49" i="13" s="1"/>
  <c r="BD49" i="13" s="1"/>
  <c r="BE49" i="13" s="1"/>
  <c r="DK57" i="13"/>
  <c r="AZ35" i="13"/>
  <c r="BA35" i="13" s="1"/>
  <c r="BB35" i="13" s="1"/>
  <c r="BC35" i="13" s="1"/>
  <c r="BD35" i="13" s="1"/>
  <c r="BE35" i="13" s="1"/>
  <c r="BQ35" i="13" s="1" a="1"/>
  <c r="BQ35" i="13" s="1"/>
  <c r="CQ42" i="13"/>
  <c r="BL57" i="13" a="1"/>
  <c r="BL57" i="13" s="1"/>
  <c r="AZ42" i="13"/>
  <c r="BA42" i="13" s="1"/>
  <c r="BB42" i="13" s="1"/>
  <c r="BC42" i="13" s="1"/>
  <c r="BD42" i="13" s="1"/>
  <c r="BE42" i="13" s="1"/>
  <c r="BH42" i="13" a="1"/>
  <c r="BH42" i="13" s="1"/>
  <c r="CS42" i="13" a="1"/>
  <c r="CS42" i="13" s="1"/>
  <c r="BP49" i="13" a="1"/>
  <c r="BP49" i="13" s="1"/>
  <c r="AS53" i="13"/>
  <c r="AD560" i="13" s="1"/>
  <c r="AD561" i="13" s="1"/>
  <c r="AD564" i="13" s="1"/>
  <c r="AD565" i="13" s="1"/>
  <c r="AD566" i="13" s="1"/>
  <c r="AD567" i="13" s="1"/>
  <c r="BQ57" i="13" a="1"/>
  <c r="BQ57" i="13" s="1"/>
  <c r="DD49" i="13"/>
  <c r="DE49" i="13"/>
  <c r="BM49" i="13"/>
  <c r="BN49" i="13" a="1"/>
  <c r="BN49" i="13" s="1"/>
  <c r="BP57" i="13" a="1"/>
  <c r="BP57" i="13" s="1"/>
  <c r="BI42" i="13" a="1"/>
  <c r="BI42" i="13" s="1"/>
  <c r="CV42" i="13"/>
  <c r="BV49" i="13" a="1"/>
  <c r="BV49" i="13" s="1"/>
  <c r="BJ53" i="13"/>
  <c r="BR57" i="13" a="1"/>
  <c r="BR57" i="13" s="1"/>
  <c r="CU49" i="13"/>
  <c r="AW49" i="13"/>
  <c r="AX49" i="13"/>
  <c r="AY49" i="13"/>
  <c r="DF49" i="13"/>
  <c r="DG49" i="13"/>
  <c r="BG49" i="13" a="1"/>
  <c r="BG49" i="13" s="1"/>
  <c r="BF57" i="13" a="1"/>
  <c r="BF57" i="13" s="1"/>
  <c r="CI44" i="13"/>
  <c r="CR42" i="13" a="1"/>
  <c r="CR42" i="13" s="1"/>
  <c r="BV41" i="13" a="1"/>
  <c r="BV41" i="13" s="1"/>
  <c r="BJ42" i="13"/>
  <c r="CW42" i="13"/>
  <c r="BY49" i="13" a="1"/>
  <c r="BY49" i="13" s="1"/>
  <c r="BR53" i="13" a="1"/>
  <c r="BR53" i="13" s="1"/>
  <c r="BS57" i="13"/>
  <c r="BG51" i="13" a="1"/>
  <c r="BG51" i="13" s="1"/>
  <c r="BJ51" i="13"/>
  <c r="CS38" i="13" a="1"/>
  <c r="CS38" i="13" s="1"/>
  <c r="AP38" i="13"/>
  <c r="DF38" i="13"/>
  <c r="DK38" i="13"/>
  <c r="DJ38" i="13"/>
  <c r="BX38" i="13"/>
  <c r="CQ40" i="13"/>
  <c r="CH43" i="13" a="1"/>
  <c r="CH43" i="13" s="1"/>
  <c r="BL51" i="13" a="1"/>
  <c r="BL51" i="13" s="1"/>
  <c r="AY54" i="13"/>
  <c r="BW38" i="13" a="1"/>
  <c r="BW38" i="13" s="1"/>
  <c r="CR40" i="13" a="1"/>
  <c r="CR40" i="13" s="1"/>
  <c r="CX51" i="13"/>
  <c r="BZ38" i="13" a="1"/>
  <c r="BZ38" i="13" s="1"/>
  <c r="CK51" i="13"/>
  <c r="CW51" i="13"/>
  <c r="CQ51" i="13"/>
  <c r="CC51" i="13"/>
  <c r="CB51" i="13" a="1"/>
  <c r="CB51" i="13" s="1"/>
  <c r="BY51" i="13" a="1"/>
  <c r="BY51" i="13" s="1"/>
  <c r="BV51" i="13" a="1"/>
  <c r="BV51" i="13" s="1"/>
  <c r="BT51" i="13" a="1"/>
  <c r="BT51" i="13" s="1"/>
  <c r="BP51" i="13" a="1"/>
  <c r="BP51" i="13" s="1"/>
  <c r="DF51" i="13"/>
  <c r="AX51" i="13"/>
  <c r="BZ43" i="13" a="1"/>
  <c r="BZ43" i="13" s="1"/>
  <c r="CW54" i="13"/>
  <c r="CM54" i="13"/>
  <c r="CA54" i="13" a="1"/>
  <c r="CA54" i="13" s="1"/>
  <c r="BI54" i="13" a="1"/>
  <c r="BI54" i="13" s="1"/>
  <c r="BZ54" i="13" a="1"/>
  <c r="BZ54" i="13" s="1"/>
  <c r="BU54" i="13"/>
  <c r="BT54" i="13" a="1"/>
  <c r="BT54" i="13" s="1"/>
  <c r="BP54" i="13" a="1"/>
  <c r="BP54" i="13" s="1"/>
  <c r="DD54" i="13"/>
  <c r="BO54" i="13"/>
  <c r="DC54" i="13"/>
  <c r="BN54" i="13" a="1"/>
  <c r="BN54" i="13" s="1"/>
  <c r="CY54" i="13"/>
  <c r="CQ54" i="13"/>
  <c r="CB38" i="13" a="1"/>
  <c r="CB38" i="13" s="1"/>
  <c r="DJ51" i="13"/>
  <c r="CR54" i="13" a="1"/>
  <c r="CR54" i="13" s="1"/>
  <c r="CN43" i="13" a="1"/>
  <c r="CN43" i="13" s="1"/>
  <c r="CI43" i="13"/>
  <c r="CR43" i="13" a="1"/>
  <c r="CR43" i="13" s="1"/>
  <c r="CM43" i="13"/>
  <c r="AS43" i="13"/>
  <c r="AD420" i="13" s="1"/>
  <c r="AD421" i="13" s="1"/>
  <c r="AD424" i="13" s="1"/>
  <c r="AD425" i="13" s="1"/>
  <c r="AD426" i="13" s="1"/>
  <c r="AD427" i="13" s="1"/>
  <c r="DJ40" i="13"/>
  <c r="DI40" i="13"/>
  <c r="DH40" i="13"/>
  <c r="BM40" i="13"/>
  <c r="CF38" i="13" a="1"/>
  <c r="CF38" i="13" s="1"/>
  <c r="DK51" i="13"/>
  <c r="CT54" i="13"/>
  <c r="BR43" i="13" a="1"/>
  <c r="BR43" i="13" s="1"/>
  <c r="DE38" i="13"/>
  <c r="CU54" i="13"/>
  <c r="CE40" i="13" a="1"/>
  <c r="CE40" i="13" s="1"/>
  <c r="CO54" i="13"/>
  <c r="CV54" i="13"/>
  <c r="CT52" i="13"/>
  <c r="BS53" i="13"/>
  <c r="DK41" i="13"/>
  <c r="BX42" i="13"/>
  <c r="DE42" i="13"/>
  <c r="DJ46" i="13"/>
  <c r="BG47" i="13" a="1"/>
  <c r="BG47" i="13" s="1"/>
  <c r="BX47" i="13"/>
  <c r="CR47" i="13" a="1"/>
  <c r="CR47" i="13" s="1"/>
  <c r="DK47" i="13"/>
  <c r="BU49" i="13"/>
  <c r="DI49" i="13"/>
  <c r="BH52" i="13" a="1"/>
  <c r="BH52" i="13" s="1"/>
  <c r="CI53" i="13"/>
  <c r="BS56" i="13"/>
  <c r="DC56" i="13"/>
  <c r="CB57" i="13" a="1"/>
  <c r="CB57" i="13" s="1"/>
  <c r="BL52" i="13" a="1"/>
  <c r="BL52" i="13" s="1"/>
  <c r="CP53" i="13" a="1"/>
  <c r="CP53" i="13" s="1"/>
  <c r="AP58" i="13"/>
  <c r="BM52" i="13"/>
  <c r="BO52" i="13"/>
  <c r="AT53" i="13"/>
  <c r="AN53" i="13" s="1"/>
  <c r="CS53" i="13" a="1"/>
  <c r="CS53" i="13" s="1"/>
  <c r="CN37" i="13" a="1"/>
  <c r="CN37" i="13" s="1"/>
  <c r="BR52" i="13" a="1"/>
  <c r="BR52" i="13" s="1"/>
  <c r="AX53" i="13"/>
  <c r="CY53" i="13"/>
  <c r="CK57" i="13"/>
  <c r="AP17" i="13"/>
  <c r="BR41" i="13" a="1"/>
  <c r="BR41" i="13" s="1"/>
  <c r="CD42" i="13"/>
  <c r="DJ42" i="13"/>
  <c r="BR46" i="13" a="1"/>
  <c r="BR46" i="13" s="1"/>
  <c r="AP47" i="13"/>
  <c r="BM47" i="13"/>
  <c r="CD47" i="13"/>
  <c r="CW47" i="13"/>
  <c r="CH49" i="13" a="1"/>
  <c r="CH49" i="13" s="1"/>
  <c r="CI50" i="13"/>
  <c r="BU52" i="13"/>
  <c r="AZ53" i="13"/>
  <c r="BA53" i="13" s="1"/>
  <c r="BB53" i="13" s="1"/>
  <c r="BC53" i="13" s="1"/>
  <c r="BD53" i="13" s="1"/>
  <c r="BE53" i="13" s="1"/>
  <c r="CZ53" i="13"/>
  <c r="CG56" i="13"/>
  <c r="AS57" i="13"/>
  <c r="AD616" i="13" s="1"/>
  <c r="AD617" i="13" s="1"/>
  <c r="AD619" i="13" s="1"/>
  <c r="AE616" i="13" s="1" a="1"/>
  <c r="AE616" i="13" s="1"/>
  <c r="CP57" i="13" a="1"/>
  <c r="CP57" i="13" s="1"/>
  <c r="BT41" i="13" a="1"/>
  <c r="BT41" i="13" s="1"/>
  <c r="AW42" i="13"/>
  <c r="CF42" i="13" a="1"/>
  <c r="CF42" i="13" s="1"/>
  <c r="DL42" i="13"/>
  <c r="CE44" i="13" a="1"/>
  <c r="CE44" i="13" s="1"/>
  <c r="BT46" i="13" a="1"/>
  <c r="BT46" i="13" s="1"/>
  <c r="BN47" i="13" a="1"/>
  <c r="BN47" i="13" s="1"/>
  <c r="CE47" i="13" a="1"/>
  <c r="CE47" i="13" s="1"/>
  <c r="CX47" i="13"/>
  <c r="CM49" i="13"/>
  <c r="BV52" i="13" a="1"/>
  <c r="BV52" i="13" s="1"/>
  <c r="BG53" i="13" a="1"/>
  <c r="BG53" i="13" s="1"/>
  <c r="DE53" i="13"/>
  <c r="AT57" i="13"/>
  <c r="AN57" i="13" s="1"/>
  <c r="CR57" i="13" a="1"/>
  <c r="CR57" i="13" s="1"/>
  <c r="AX42" i="13"/>
  <c r="CK42" i="13"/>
  <c r="CG44" i="13"/>
  <c r="BW46" i="13" a="1"/>
  <c r="BW46" i="13" s="1"/>
  <c r="AS47" i="13"/>
  <c r="AD476" i="13" s="1"/>
  <c r="AD477" i="13" s="1"/>
  <c r="AD480" i="13" s="1"/>
  <c r="AD481" i="13" s="1"/>
  <c r="AD482" i="13" s="1"/>
  <c r="AD483" i="13" s="1"/>
  <c r="BO47" i="13"/>
  <c r="CG47" i="13"/>
  <c r="CY47" i="13"/>
  <c r="CN49" i="13" a="1"/>
  <c r="CN49" i="13" s="1"/>
  <c r="CN52" i="13" a="1"/>
  <c r="CN52" i="13" s="1"/>
  <c r="BI53" i="13" a="1"/>
  <c r="BI53" i="13" s="1"/>
  <c r="CM56" i="13"/>
  <c r="AU57" i="13"/>
  <c r="DA21" i="13"/>
  <c r="CD21" i="13"/>
  <c r="BL21" i="13" a="1"/>
  <c r="BL21" i="13" s="1"/>
  <c r="CZ21" i="13"/>
  <c r="CC21" i="13"/>
  <c r="BK21" i="13"/>
  <c r="CV21" i="13"/>
  <c r="CB21" i="13" a="1"/>
  <c r="CB21" i="13" s="1"/>
  <c r="BJ21" i="13"/>
  <c r="DK21" i="13"/>
  <c r="AW21" i="13"/>
  <c r="CK21" i="13"/>
  <c r="BP21" i="13" a="1"/>
  <c r="BP21" i="13" s="1"/>
  <c r="CU21" i="13"/>
  <c r="CO21" i="13"/>
  <c r="BS21" i="13"/>
  <c r="AS21" i="13"/>
  <c r="AD112" i="13" s="1"/>
  <c r="AD113" i="13" s="1"/>
  <c r="AD116" i="13" s="1"/>
  <c r="AD117" i="13" s="1"/>
  <c r="AD118" i="13" s="1"/>
  <c r="AD119" i="13" s="1"/>
  <c r="CT21" i="13"/>
  <c r="BZ21" i="13" a="1"/>
  <c r="BZ21" i="13" s="1"/>
  <c r="BH21" i="13" a="1"/>
  <c r="BH21" i="13" s="1"/>
  <c r="BT21" i="13" a="1"/>
  <c r="BT21" i="13" s="1"/>
  <c r="DJ21" i="13"/>
  <c r="AV21" i="13"/>
  <c r="CM21" i="13"/>
  <c r="DE21" i="13"/>
  <c r="CR21" i="13" a="1"/>
  <c r="CR21" i="13" s="1"/>
  <c r="BF21" i="13" a="1"/>
  <c r="BF21" i="13" s="1"/>
  <c r="CN21" i="13" a="1"/>
  <c r="CN21" i="13" s="1"/>
  <c r="CQ21" i="13"/>
  <c r="BY21" i="13" a="1"/>
  <c r="BY21" i="13" s="1"/>
  <c r="AY21" i="13"/>
  <c r="DL21" i="13"/>
  <c r="CP21" i="13" a="1"/>
  <c r="CP21" i="13" s="1"/>
  <c r="BU21" i="13"/>
  <c r="AX21" i="13"/>
  <c r="DH21" i="13"/>
  <c r="AU21" i="13"/>
  <c r="DF21" i="13"/>
  <c r="BR21" i="13" a="1"/>
  <c r="BR21" i="13" s="1"/>
  <c r="AT21" i="13"/>
  <c r="AN21" i="13" s="1"/>
  <c r="CX45" i="13"/>
  <c r="CZ45" i="13"/>
  <c r="CJ45" i="13" a="1"/>
  <c r="CJ45" i="13" s="1"/>
  <c r="BW45" i="13" a="1"/>
  <c r="BW45" i="13" s="1"/>
  <c r="BH45" i="13" a="1"/>
  <c r="BH45" i="13" s="1"/>
  <c r="DA45" i="13"/>
  <c r="CI45" i="13"/>
  <c r="BU45" i="13"/>
  <c r="AZ45" i="13"/>
  <c r="BA45" i="13" s="1"/>
  <c r="BB45" i="13" s="1"/>
  <c r="BC45" i="13" s="1"/>
  <c r="BD45" i="13" s="1"/>
  <c r="BE45" i="13" s="1"/>
  <c r="DL45" i="13"/>
  <c r="CF45" i="13" a="1"/>
  <c r="CF45" i="13" s="1"/>
  <c r="BO45" i="13"/>
  <c r="AU45" i="13"/>
  <c r="CU45" i="13"/>
  <c r="CE45" i="13" a="1"/>
  <c r="CE45" i="13" s="1"/>
  <c r="BM45" i="13"/>
  <c r="CT45" i="13"/>
  <c r="CD45" i="13"/>
  <c r="BL45" i="13" a="1"/>
  <c r="BL45" i="13" s="1"/>
  <c r="DC45" i="13"/>
  <c r="AT45" i="13"/>
  <c r="AN45" i="13" s="1"/>
  <c r="CS45" i="13" a="1"/>
  <c r="CS45" i="13" s="1"/>
  <c r="CC45" i="13"/>
  <c r="BK45" i="13"/>
  <c r="CM45" i="13"/>
  <c r="DD45" i="13"/>
  <c r="CB45" i="13" a="1"/>
  <c r="CB45" i="13" s="1"/>
  <c r="BJ45" i="13"/>
  <c r="DF45" i="13"/>
  <c r="CL45" i="13" a="1"/>
  <c r="CL45" i="13" s="1"/>
  <c r="AV45" i="13"/>
  <c r="DK45" i="13"/>
  <c r="CR45" i="13" a="1"/>
  <c r="CR45" i="13" s="1"/>
  <c r="CA45" i="13" a="1"/>
  <c r="CA45" i="13" s="1"/>
  <c r="BV45" i="13" a="1"/>
  <c r="BV45" i="13" s="1"/>
  <c r="AW45" i="13"/>
  <c r="BS45" i="13"/>
  <c r="DJ45" i="13"/>
  <c r="CQ45" i="13"/>
  <c r="BZ45" i="13" a="1"/>
  <c r="BZ45" i="13" s="1"/>
  <c r="BI45" i="13" a="1"/>
  <c r="BI45" i="13" s="1"/>
  <c r="AX45" i="13"/>
  <c r="DI45" i="13"/>
  <c r="CP45" i="13" a="1"/>
  <c r="CP45" i="13" s="1"/>
  <c r="BF45" i="13" a="1"/>
  <c r="BF45" i="13" s="1"/>
  <c r="BT45" i="13" a="1"/>
  <c r="BT45" i="13" s="1"/>
  <c r="DH45" i="13"/>
  <c r="CO45" i="13"/>
  <c r="BY45" i="13" a="1"/>
  <c r="BY45" i="13" s="1"/>
  <c r="DG45" i="13"/>
  <c r="CN45" i="13" a="1"/>
  <c r="CN45" i="13" s="1"/>
  <c r="BX45" i="13"/>
  <c r="AY45" i="13"/>
  <c r="DE45" i="13"/>
  <c r="CK45" i="13"/>
  <c r="BR45" i="13" a="1"/>
  <c r="BR45" i="13" s="1"/>
  <c r="BM21" i="13"/>
  <c r="AS45" i="13"/>
  <c r="AD448" i="13" s="1"/>
  <c r="AD449" i="13" s="1"/>
  <c r="DI50" i="13"/>
  <c r="CA50" i="13" a="1"/>
  <c r="CA50" i="13" s="1"/>
  <c r="DA50" i="13"/>
  <c r="BK50" i="13"/>
  <c r="CJ50" i="13" a="1"/>
  <c r="CJ50" i="13" s="1"/>
  <c r="AS50" i="13"/>
  <c r="AD518" i="13" s="1"/>
  <c r="AD519" i="13" s="1"/>
  <c r="AD522" i="13" s="1"/>
  <c r="AD523" i="13" s="1"/>
  <c r="AD524" i="13" s="1"/>
  <c r="AD525" i="13" s="1"/>
  <c r="CE50" i="13" a="1"/>
  <c r="CE50" i="13" s="1"/>
  <c r="CD50" i="13"/>
  <c r="DC50" i="13"/>
  <c r="CY50" i="13"/>
  <c r="CC50" i="13"/>
  <c r="BW50" i="13" a="1"/>
  <c r="BW50" i="13" s="1"/>
  <c r="DB50" i="13"/>
  <c r="AW50" i="13"/>
  <c r="DL50" i="13"/>
  <c r="BS50" i="13"/>
  <c r="DD50" i="13"/>
  <c r="DK50" i="13"/>
  <c r="BQ50" i="13" a="1"/>
  <c r="BQ50" i="13" s="1"/>
  <c r="BJ50" i="13"/>
  <c r="DE50" i="13"/>
  <c r="BN50" i="13" a="1"/>
  <c r="BN50" i="13" s="1"/>
  <c r="BM50" i="13"/>
  <c r="AX50" i="13"/>
  <c r="AT50" i="13"/>
  <c r="AN50" i="13" s="1"/>
  <c r="CA32" i="13" a="1"/>
  <c r="CA32" i="13" s="1"/>
  <c r="BP32" i="13" a="1"/>
  <c r="BP32" i="13" s="1"/>
  <c r="CF32" i="13" a="1"/>
  <c r="CF32" i="13" s="1"/>
  <c r="BY32" i="13" a="1"/>
  <c r="BY32" i="13" s="1"/>
  <c r="CS32" i="13" a="1"/>
  <c r="CS32" i="13" s="1"/>
  <c r="BF17" i="13" a="1"/>
  <c r="BF17" i="13" s="1"/>
  <c r="CN17" i="13" a="1"/>
  <c r="CN17" i="13" s="1"/>
  <c r="CO17" i="13" s="1"/>
  <c r="CA17" i="13" a="1"/>
  <c r="CA17" i="13" s="1"/>
  <c r="CR17" i="13" a="1"/>
  <c r="CR17" i="13" s="1"/>
  <c r="BY17" i="13" a="1"/>
  <c r="BY17" i="13" s="1"/>
  <c r="BO21" i="13"/>
  <c r="CM50" i="13"/>
  <c r="AP55" i="13"/>
  <c r="CI55" i="13"/>
  <c r="CK55" i="13"/>
  <c r="CL55" i="13" a="1"/>
  <c r="CL55" i="13" s="1"/>
  <c r="DK55" i="13"/>
  <c r="DG55" i="13"/>
  <c r="AX55" i="13"/>
  <c r="BZ17" i="13" a="1"/>
  <c r="BZ17" i="13" s="1"/>
  <c r="CE21" i="13" a="1"/>
  <c r="CE21" i="13" s="1"/>
  <c r="BP45" i="13" a="1"/>
  <c r="BP45" i="13" s="1"/>
  <c r="CF21" i="13" a="1"/>
  <c r="CF21" i="13" s="1"/>
  <c r="AZ30" i="13"/>
  <c r="BA30" i="13" s="1"/>
  <c r="BB30" i="13" s="1"/>
  <c r="BC30" i="13" s="1"/>
  <c r="BD30" i="13" s="1"/>
  <c r="BE30" i="13" s="1"/>
  <c r="CN30" i="13" s="1" a="1"/>
  <c r="CN30" i="13" s="1"/>
  <c r="CO30" i="13" s="1"/>
  <c r="BG32" i="13" a="1"/>
  <c r="BG32" i="13" s="1"/>
  <c r="CJ21" i="13" a="1"/>
  <c r="CJ21" i="13" s="1"/>
  <c r="DK40" i="13"/>
  <c r="CW40" i="13"/>
  <c r="CH40" i="13" a="1"/>
  <c r="CH40" i="13" s="1"/>
  <c r="BU40" i="13"/>
  <c r="AY40" i="13"/>
  <c r="DG40" i="13"/>
  <c r="CP40" i="13" a="1"/>
  <c r="CP40" i="13" s="1"/>
  <c r="BL40" i="13" a="1"/>
  <c r="BL40" i="13" s="1"/>
  <c r="DF40" i="13"/>
  <c r="CO40" i="13"/>
  <c r="CB40" i="13" a="1"/>
  <c r="CB40" i="13" s="1"/>
  <c r="BK40" i="13"/>
  <c r="AU40" i="13"/>
  <c r="DL40" i="13"/>
  <c r="BO40" i="13"/>
  <c r="AS40" i="13"/>
  <c r="AD378" i="13" s="1"/>
  <c r="AD379" i="13" s="1"/>
  <c r="AD381" i="13" s="1"/>
  <c r="AE378" i="13" s="1" a="1"/>
  <c r="AE378" i="13" s="1"/>
  <c r="DE40" i="13"/>
  <c r="CN40" i="13" a="1"/>
  <c r="CN40" i="13" s="1"/>
  <c r="CA40" i="13" a="1"/>
  <c r="CA40" i="13" s="1"/>
  <c r="BJ40" i="13"/>
  <c r="BS40" i="13"/>
  <c r="AV40" i="13"/>
  <c r="DD40" i="13"/>
  <c r="CM40" i="13"/>
  <c r="BZ40" i="13" a="1"/>
  <c r="BZ40" i="13" s="1"/>
  <c r="BI40" i="13" a="1"/>
  <c r="BI40" i="13" s="1"/>
  <c r="CX40" i="13"/>
  <c r="BP40" i="13" a="1"/>
  <c r="BP40" i="13" s="1"/>
  <c r="DC40" i="13"/>
  <c r="CL40" i="13" a="1"/>
  <c r="CL40" i="13" s="1"/>
  <c r="BY40" i="13" a="1"/>
  <c r="BY40" i="13" s="1"/>
  <c r="BH40" i="13" a="1"/>
  <c r="BH40" i="13" s="1"/>
  <c r="CG40" i="13"/>
  <c r="BR40" i="13" a="1"/>
  <c r="BR40" i="13" s="1"/>
  <c r="CF40" i="13" a="1"/>
  <c r="CF40" i="13" s="1"/>
  <c r="DB40" i="13"/>
  <c r="CK40" i="13"/>
  <c r="BX40" i="13"/>
  <c r="BF40" i="13" a="1"/>
  <c r="BF40" i="13" s="1"/>
  <c r="DA40" i="13"/>
  <c r="CJ40" i="13" a="1"/>
  <c r="CJ40" i="13" s="1"/>
  <c r="BW40" i="13" a="1"/>
  <c r="BW40" i="13" s="1"/>
  <c r="AZ40" i="13"/>
  <c r="BA40" i="13" s="1"/>
  <c r="BB40" i="13" s="1"/>
  <c r="BC40" i="13" s="1"/>
  <c r="BD40" i="13" s="1"/>
  <c r="BE40" i="13" s="1"/>
  <c r="CZ40" i="13"/>
  <c r="CI40" i="13"/>
  <c r="BV40" i="13" a="1"/>
  <c r="BV40" i="13" s="1"/>
  <c r="AX40" i="13"/>
  <c r="CY40" i="13"/>
  <c r="BT40" i="13" a="1"/>
  <c r="BT40" i="13" s="1"/>
  <c r="AW40" i="13"/>
  <c r="CV40" i="13"/>
  <c r="CT40" i="13"/>
  <c r="AT40" i="13"/>
  <c r="AN40" i="13" s="1"/>
  <c r="CS40" i="13" a="1"/>
  <c r="CS40" i="13" s="1"/>
  <c r="CG45" i="13"/>
  <c r="BF32" i="13" a="1"/>
  <c r="BF32" i="13" s="1"/>
  <c r="DB21" i="13"/>
  <c r="AP26" i="13"/>
  <c r="CH45" i="13" a="1"/>
  <c r="CH45" i="13" s="1"/>
  <c r="DC21" i="13"/>
  <c r="AZ26" i="13"/>
  <c r="BA26" i="13" s="1"/>
  <c r="BB26" i="13" s="1"/>
  <c r="BC26" i="13" s="1"/>
  <c r="BD26" i="13" s="1"/>
  <c r="BE26" i="13" s="1"/>
  <c r="CB26" i="13" s="1" a="1"/>
  <c r="CB26" i="13" s="1"/>
  <c r="BN40" i="13" a="1"/>
  <c r="BN40" i="13" s="1"/>
  <c r="CW45" i="13"/>
  <c r="DD21" i="13"/>
  <c r="CY45" i="13"/>
  <c r="BL32" i="13" a="1"/>
  <c r="BL32" i="13" s="1"/>
  <c r="BM32" i="13" s="1"/>
  <c r="AZ23" i="13"/>
  <c r="BA23" i="13" s="1"/>
  <c r="BB23" i="13" s="1"/>
  <c r="BC23" i="13" s="1"/>
  <c r="BD23" i="13" s="1"/>
  <c r="BE23" i="13" s="1"/>
  <c r="BN23" i="13" s="1" a="1"/>
  <c r="BN23" i="13" s="1"/>
  <c r="BO23" i="13" s="1"/>
  <c r="CC40" i="13"/>
  <c r="DB45" i="13"/>
  <c r="AU38" i="13"/>
  <c r="CI38" i="13"/>
  <c r="DA41" i="13"/>
  <c r="DI41" i="13"/>
  <c r="BW41" i="13" a="1"/>
  <c r="BW41" i="13" s="1"/>
  <c r="AZ44" i="13"/>
  <c r="BA44" i="13" s="1"/>
  <c r="BB44" i="13" s="1"/>
  <c r="BC44" i="13" s="1"/>
  <c r="BD44" i="13" s="1"/>
  <c r="BE44" i="13" s="1"/>
  <c r="CT44" i="13"/>
  <c r="AV38" i="13"/>
  <c r="CJ38" i="13" a="1"/>
  <c r="CJ38" i="13" s="1"/>
  <c r="AZ39" i="13"/>
  <c r="BA39" i="13" s="1"/>
  <c r="BB39" i="13" s="1"/>
  <c r="BC39" i="13" s="1"/>
  <c r="BD39" i="13" s="1"/>
  <c r="BE39" i="13" s="1"/>
  <c r="AT41" i="13"/>
  <c r="AN41" i="13" s="1"/>
  <c r="CH41" i="13" a="1"/>
  <c r="CH41" i="13" s="1"/>
  <c r="BM42" i="13"/>
  <c r="CC42" i="13"/>
  <c r="CU44" i="13"/>
  <c r="BZ46" i="13" a="1"/>
  <c r="BZ46" i="13" s="1"/>
  <c r="BQ49" i="13" a="1"/>
  <c r="BQ49" i="13" s="1"/>
  <c r="CW49" i="13"/>
  <c r="BX51" i="13"/>
  <c r="DE52" i="13"/>
  <c r="BV54" i="13" a="1"/>
  <c r="BV54" i="13" s="1"/>
  <c r="AC1" i="13"/>
  <c r="BG38" i="13" a="1"/>
  <c r="BG38" i="13" s="1"/>
  <c r="CM38" i="13"/>
  <c r="BH39" i="13" a="1"/>
  <c r="BH39" i="13" s="1"/>
  <c r="AY41" i="13"/>
  <c r="CI41" i="13"/>
  <c r="CG43" i="13"/>
  <c r="DH43" i="13"/>
  <c r="CP43" i="13" a="1"/>
  <c r="CP43" i="13" s="1"/>
  <c r="BI44" i="13" a="1"/>
  <c r="BI44" i="13" s="1"/>
  <c r="CV44" i="13"/>
  <c r="AP52" i="13"/>
  <c r="CA52" i="13" a="1"/>
  <c r="CA52" i="13" s="1"/>
  <c r="AT38" i="13"/>
  <c r="AN38" i="13" s="1"/>
  <c r="BH38" i="13" a="1"/>
  <c r="BH38" i="13" s="1"/>
  <c r="CN38" i="13" a="1"/>
  <c r="CN38" i="13" s="1"/>
  <c r="CP39" i="13" a="1"/>
  <c r="CP39" i="13" s="1"/>
  <c r="AZ41" i="13"/>
  <c r="BA41" i="13" s="1"/>
  <c r="BB41" i="13" s="1"/>
  <c r="BC41" i="13" s="1"/>
  <c r="BD41" i="13" s="1"/>
  <c r="BE41" i="13" s="1"/>
  <c r="CK41" i="13"/>
  <c r="DI44" i="13"/>
  <c r="DK52" i="13"/>
  <c r="CI52" i="13"/>
  <c r="BG52" i="13" a="1"/>
  <c r="BG52" i="13" s="1"/>
  <c r="DL52" i="13"/>
  <c r="CH52" i="13" a="1"/>
  <c r="CH52" i="13" s="1"/>
  <c r="BF52" i="13" a="1"/>
  <c r="BF52" i="13" s="1"/>
  <c r="DA52" i="13"/>
  <c r="BY52" i="13" a="1"/>
  <c r="BY52" i="13" s="1"/>
  <c r="AV52" i="13"/>
  <c r="CE52" i="13" a="1"/>
  <c r="CE52" i="13" s="1"/>
  <c r="DH52" i="13"/>
  <c r="AT44" i="13"/>
  <c r="AN44" i="13" s="1"/>
  <c r="BI38" i="13" a="1"/>
  <c r="BI38" i="13" s="1"/>
  <c r="CT38" i="13"/>
  <c r="CS39" i="13" a="1"/>
  <c r="CS39" i="13" s="1"/>
  <c r="CL41" i="13" a="1"/>
  <c r="CL41" i="13" s="1"/>
  <c r="DB42" i="13"/>
  <c r="DD42" i="13"/>
  <c r="CL42" i="13" a="1"/>
  <c r="CL42" i="13" s="1"/>
  <c r="BW42" i="13" a="1"/>
  <c r="BW42" i="13" s="1"/>
  <c r="BF42" i="13" a="1"/>
  <c r="BF42" i="13" s="1"/>
  <c r="BP42" i="13" a="1"/>
  <c r="BP42" i="13" s="1"/>
  <c r="CG42" i="13"/>
  <c r="CX42" i="13"/>
  <c r="AT43" i="13"/>
  <c r="AN43" i="13" s="1"/>
  <c r="DB43" i="13"/>
  <c r="BR44" i="13" a="1"/>
  <c r="BR44" i="13" s="1"/>
  <c r="DJ44" i="13"/>
  <c r="AW52" i="13"/>
  <c r="CF52" i="13" a="1"/>
  <c r="CF52" i="13" s="1"/>
  <c r="AZ22" i="13"/>
  <c r="BA22" i="13" s="1"/>
  <c r="BB22" i="13" s="1"/>
  <c r="BC22" i="13" s="1"/>
  <c r="BD22" i="13" s="1"/>
  <c r="BE22" i="13" s="1"/>
  <c r="CF22" i="13" s="1" a="1"/>
  <c r="CF22" i="13" s="1"/>
  <c r="BJ38" i="13"/>
  <c r="CU38" i="13"/>
  <c r="BG41" i="13" a="1"/>
  <c r="BG41" i="13" s="1"/>
  <c r="CN41" i="13" a="1"/>
  <c r="CN41" i="13" s="1"/>
  <c r="AS42" i="13"/>
  <c r="AD406" i="13" s="1"/>
  <c r="AD407" i="13" s="1"/>
  <c r="CH42" i="13" a="1"/>
  <c r="CH42" i="13" s="1"/>
  <c r="CY42" i="13"/>
  <c r="AZ43" i="13"/>
  <c r="BA43" i="13" s="1"/>
  <c r="BB43" i="13" s="1"/>
  <c r="BC43" i="13" s="1"/>
  <c r="BD43" i="13" s="1"/>
  <c r="BE43" i="13" s="1"/>
  <c r="DF43" i="13"/>
  <c r="BT44" i="13" a="1"/>
  <c r="BT44" i="13" s="1"/>
  <c r="DK44" i="13"/>
  <c r="AX52" i="13"/>
  <c r="BR54" i="13" a="1"/>
  <c r="BR54" i="13" s="1"/>
  <c r="DF54" i="13"/>
  <c r="CJ54" i="13" a="1"/>
  <c r="CJ54" i="13" s="1"/>
  <c r="BL54" i="13" a="1"/>
  <c r="BL54" i="13" s="1"/>
  <c r="CP54" i="13" a="1"/>
  <c r="CP54" i="13" s="1"/>
  <c r="BQ54" i="13" a="1"/>
  <c r="BQ54" i="13" s="1"/>
  <c r="DG54" i="13"/>
  <c r="CI54" i="13"/>
  <c r="BG54" i="13" a="1"/>
  <c r="BG54" i="13" s="1"/>
  <c r="CD54" i="13"/>
  <c r="DE54" i="13"/>
  <c r="CL44" i="13" a="1"/>
  <c r="CL44" i="13" s="1"/>
  <c r="CH38" i="13" a="1"/>
  <c r="CH38" i="13" s="1"/>
  <c r="CQ44" i="13"/>
  <c r="AP32" i="13"/>
  <c r="BU37" i="13"/>
  <c r="BP38" i="13" a="1"/>
  <c r="BP38" i="13" s="1"/>
  <c r="CW38" i="13"/>
  <c r="DB39" i="13"/>
  <c r="BJ41" i="13"/>
  <c r="AT42" i="13"/>
  <c r="AN42" i="13" s="1"/>
  <c r="BR42" i="13" a="1"/>
  <c r="BR42" i="13" s="1"/>
  <c r="CZ42" i="13"/>
  <c r="BH43" i="13" a="1"/>
  <c r="BH43" i="13" s="1"/>
  <c r="DG43" i="13"/>
  <c r="CB49" i="13" a="1"/>
  <c r="CB49" i="13" s="1"/>
  <c r="AP51" i="13"/>
  <c r="AY52" i="13"/>
  <c r="CL52" i="13" a="1"/>
  <c r="CL52" i="13" s="1"/>
  <c r="DA53" i="13"/>
  <c r="BV53" i="13" a="1"/>
  <c r="BV53" i="13" s="1"/>
  <c r="DI53" i="13"/>
  <c r="CV53" i="13"/>
  <c r="BN53" i="13" a="1"/>
  <c r="BN53" i="13" s="1"/>
  <c r="CE53" i="13" a="1"/>
  <c r="CE53" i="13" s="1"/>
  <c r="AV54" i="13"/>
  <c r="CE54" i="13" a="1"/>
  <c r="CE54" i="13" s="1"/>
  <c r="DJ54" i="13"/>
  <c r="CY44" i="13"/>
  <c r="DL44" i="13"/>
  <c r="CC44" i="13"/>
  <c r="DC44" i="13"/>
  <c r="BS44" i="13"/>
  <c r="CM44" i="13"/>
  <c r="BG44" i="13" a="1"/>
  <c r="BG44" i="13" s="1"/>
  <c r="CK44" i="13"/>
  <c r="AW44" i="13"/>
  <c r="AY44" i="13"/>
  <c r="BV37" i="13" a="1"/>
  <c r="BV37" i="13" s="1"/>
  <c r="BS38" i="13"/>
  <c r="CX38" i="13"/>
  <c r="DK39" i="13"/>
  <c r="BK41" i="13"/>
  <c r="CQ41" i="13"/>
  <c r="AU42" i="13"/>
  <c r="BS42" i="13"/>
  <c r="CI42" i="13"/>
  <c r="DA42" i="13"/>
  <c r="BI43" i="13" a="1"/>
  <c r="BI43" i="13" s="1"/>
  <c r="DI43" i="13"/>
  <c r="BV44" i="13" a="1"/>
  <c r="BV44" i="13" s="1"/>
  <c r="CJ46" i="13" a="1"/>
  <c r="CJ46" i="13" s="1"/>
  <c r="AV46" i="13"/>
  <c r="CO46" i="13"/>
  <c r="CB46" i="13" a="1"/>
  <c r="CB46" i="13" s="1"/>
  <c r="CP46" i="13" a="1"/>
  <c r="CP46" i="13" s="1"/>
  <c r="DC51" i="13"/>
  <c r="CY51" i="13"/>
  <c r="BQ51" i="13" a="1"/>
  <c r="BQ51" i="13" s="1"/>
  <c r="CU51" i="13"/>
  <c r="BI51" i="13" a="1"/>
  <c r="BI51" i="13" s="1"/>
  <c r="CI51" i="13"/>
  <c r="AT51" i="13"/>
  <c r="AN51" i="13" s="1"/>
  <c r="CL51" i="13" a="1"/>
  <c r="CL51" i="13" s="1"/>
  <c r="AZ52" i="13"/>
  <c r="BA52" i="13" s="1"/>
  <c r="BB52" i="13" s="1"/>
  <c r="BC52" i="13" s="1"/>
  <c r="BD52" i="13" s="1"/>
  <c r="BE52" i="13" s="1"/>
  <c r="AW54" i="13"/>
  <c r="CF54" i="13" a="1"/>
  <c r="CF54" i="13" s="1"/>
  <c r="DK54" i="13"/>
  <c r="CG37" i="13"/>
  <c r="BT38" i="13" a="1"/>
  <c r="BT38" i="13" s="1"/>
  <c r="DD38" i="13"/>
  <c r="BM41" i="13"/>
  <c r="CR41" i="13" a="1"/>
  <c r="CR41" i="13" s="1"/>
  <c r="AV42" i="13"/>
  <c r="BT42" i="13" a="1"/>
  <c r="BT42" i="13" s="1"/>
  <c r="CJ42" i="13" a="1"/>
  <c r="CJ42" i="13" s="1"/>
  <c r="DC42" i="13"/>
  <c r="BQ43" i="13" a="1"/>
  <c r="BQ43" i="13" s="1"/>
  <c r="DL43" i="13"/>
  <c r="CA44" i="13" a="1"/>
  <c r="CA44" i="13" s="1"/>
  <c r="AZ46" i="13"/>
  <c r="BA46" i="13" s="1"/>
  <c r="BB46" i="13" s="1"/>
  <c r="BC46" i="13" s="1"/>
  <c r="BD46" i="13" s="1"/>
  <c r="BE46" i="13" s="1"/>
  <c r="CS46" i="13" a="1"/>
  <c r="CS46" i="13" s="1"/>
  <c r="CS49" i="13" a="1"/>
  <c r="CS49" i="13" s="1"/>
  <c r="DK49" i="13"/>
  <c r="BH49" i="13" a="1"/>
  <c r="BH49" i="13" s="1"/>
  <c r="CX49" i="13"/>
  <c r="CE49" i="13" a="1"/>
  <c r="CE49" i="13" s="1"/>
  <c r="AU51" i="13"/>
  <c r="CP51" i="13" a="1"/>
  <c r="CP51" i="13" s="1"/>
  <c r="CM52" i="13"/>
  <c r="AX54" i="13"/>
  <c r="CL54" i="13" a="1"/>
  <c r="CL54" i="13" s="1"/>
  <c r="DL54" i="13"/>
  <c r="DA57" i="13"/>
  <c r="BX57" i="13"/>
  <c r="CC57" i="13"/>
  <c r="DL57" i="13"/>
  <c r="BI57" i="13" a="1"/>
  <c r="BI57" i="13" s="1"/>
  <c r="CL57" i="13" a="1"/>
  <c r="CL57" i="13" s="1"/>
  <c r="BK47" i="13"/>
  <c r="BY47" i="13" a="1"/>
  <c r="BY47" i="13" s="1"/>
  <c r="CP47" i="13" a="1"/>
  <c r="CP47" i="13" s="1"/>
  <c r="CB56" i="13" a="1"/>
  <c r="CB56" i="13" s="1"/>
  <c r="BY15" i="13" a="1"/>
  <c r="BY15" i="13" s="1"/>
  <c r="CN15" i="13" a="1"/>
  <c r="CN15" i="13" s="1"/>
  <c r="CO15" i="13" s="1"/>
  <c r="BF15" i="13" a="1"/>
  <c r="BF15" i="13" s="1"/>
  <c r="CE15" i="13" a="1"/>
  <c r="CE15" i="13" s="1"/>
  <c r="CL15" i="13" a="1"/>
  <c r="CL15" i="13" s="1"/>
  <c r="CM15" i="13" s="1"/>
  <c r="BT15" i="13" a="1"/>
  <c r="BT15" i="13" s="1"/>
  <c r="BU15" i="13" s="1"/>
  <c r="CH15" i="13" a="1"/>
  <c r="CH15" i="13" s="1"/>
  <c r="CI15" i="13" s="1"/>
  <c r="BR15" i="13" a="1"/>
  <c r="BR15" i="13" s="1"/>
  <c r="BQ15" i="13" a="1"/>
  <c r="BQ15" i="13" s="1"/>
  <c r="CA15" i="13" a="1"/>
  <c r="CA15" i="13" s="1"/>
  <c r="BL15" i="13" a="1"/>
  <c r="BL15" i="13" s="1"/>
  <c r="BM15" i="13" s="1"/>
  <c r="BR20" i="13" a="1"/>
  <c r="BR20" i="13" s="1"/>
  <c r="DG48" i="13"/>
  <c r="CH48" i="13" a="1"/>
  <c r="CH48" i="13" s="1"/>
  <c r="BX48" i="13"/>
  <c r="DJ48" i="13"/>
  <c r="BM48" i="13"/>
  <c r="DI48" i="13"/>
  <c r="CS48" i="13" a="1"/>
  <c r="CS48" i="13" s="1"/>
  <c r="CG48" i="13"/>
  <c r="BW48" i="13" a="1"/>
  <c r="BW48" i="13" s="1"/>
  <c r="AZ48" i="13"/>
  <c r="BA48" i="13" s="1"/>
  <c r="BB48" i="13" s="1"/>
  <c r="BC48" i="13" s="1"/>
  <c r="BD48" i="13" s="1"/>
  <c r="BE48" i="13" s="1"/>
  <c r="DB48" i="13"/>
  <c r="CC48" i="13"/>
  <c r="BS48" i="13"/>
  <c r="AT48" i="13"/>
  <c r="AN48" i="13" s="1"/>
  <c r="DE48" i="13"/>
  <c r="CN48" i="13" a="1"/>
  <c r="CN48" i="13" s="1"/>
  <c r="CA48" i="13" a="1"/>
  <c r="CA48" i="13" s="1"/>
  <c r="BO48" i="13"/>
  <c r="AX48" i="13"/>
  <c r="DD48" i="13"/>
  <c r="CM48" i="13"/>
  <c r="BN48" i="13" a="1"/>
  <c r="BN48" i="13" s="1"/>
  <c r="AW48" i="13"/>
  <c r="DC48" i="13"/>
  <c r="BZ48" i="13" a="1"/>
  <c r="BZ48" i="13" s="1"/>
  <c r="BL48" i="13" a="1"/>
  <c r="BL48" i="13" s="1"/>
  <c r="AV48" i="13"/>
  <c r="CW48" i="13"/>
  <c r="CI48" i="13"/>
  <c r="BU48" i="13"/>
  <c r="BH48" i="13" a="1"/>
  <c r="BH48" i="13" s="1"/>
  <c r="CV48" i="13"/>
  <c r="DF48" i="13"/>
  <c r="CF48" i="13" a="1"/>
  <c r="CF48" i="13" s="1"/>
  <c r="AP48" i="13"/>
  <c r="DA48" i="13"/>
  <c r="BP48" i="13" a="1"/>
  <c r="BP48" i="13" s="1"/>
  <c r="CZ48" i="13"/>
  <c r="CE48" i="13" a="1"/>
  <c r="CE48" i="13" s="1"/>
  <c r="BK48" i="13"/>
  <c r="CR48" i="13" a="1"/>
  <c r="CR48" i="13" s="1"/>
  <c r="DH48" i="13"/>
  <c r="CP48" i="13" a="1"/>
  <c r="CP48" i="13" s="1"/>
  <c r="CY48" i="13"/>
  <c r="BV48" i="13" a="1"/>
  <c r="BV48" i="13" s="1"/>
  <c r="CX48" i="13"/>
  <c r="BT48" i="13" a="1"/>
  <c r="BT48" i="13" s="1"/>
  <c r="CU48" i="13"/>
  <c r="CL48" i="13" a="1"/>
  <c r="CL48" i="13" s="1"/>
  <c r="BI48" i="13" a="1"/>
  <c r="BI48" i="13" s="1"/>
  <c r="CK48" i="13"/>
  <c r="BG48" i="13" a="1"/>
  <c r="BG48" i="13" s="1"/>
  <c r="AY48" i="13"/>
  <c r="DL48" i="13"/>
  <c r="BF48" i="13" a="1"/>
  <c r="BF48" i="13" s="1"/>
  <c r="DK48" i="13"/>
  <c r="CT48" i="13"/>
  <c r="CQ48" i="13"/>
  <c r="AU48" i="13"/>
  <c r="AS48" i="13"/>
  <c r="AD490" i="13" s="1"/>
  <c r="AD491" i="13" s="1"/>
  <c r="CJ48" i="13" a="1"/>
  <c r="CJ48" i="13" s="1"/>
  <c r="CB48" i="13" a="1"/>
  <c r="CB48" i="13" s="1"/>
  <c r="BR48" i="13" a="1"/>
  <c r="BR48" i="13" s="1"/>
  <c r="BQ48" i="13" a="1"/>
  <c r="BQ48" i="13" s="1"/>
  <c r="CO48" i="13"/>
  <c r="CD48" i="13"/>
  <c r="BY48" i="13" a="1"/>
  <c r="BY48" i="13" s="1"/>
  <c r="BZ15" i="13" a="1"/>
  <c r="BZ15" i="13" s="1"/>
  <c r="CN20" i="13" a="1"/>
  <c r="CN20" i="13" s="1"/>
  <c r="CO20" i="13" s="1"/>
  <c r="BF58" i="13" a="1"/>
  <c r="BF58" i="13" s="1"/>
  <c r="CL58" i="13" a="1"/>
  <c r="CL58" i="13" s="1"/>
  <c r="CM58" i="13" s="1"/>
  <c r="CA58" i="13" a="1"/>
  <c r="CA58" i="13" s="1"/>
  <c r="BW58" i="13" a="1"/>
  <c r="BW58" i="13" s="1"/>
  <c r="CH58" i="13" a="1"/>
  <c r="CH58" i="13" s="1"/>
  <c r="CI58" i="13" s="1"/>
  <c r="BV58" i="13" a="1"/>
  <c r="BV58" i="13" s="1"/>
  <c r="BI58" i="13" a="1"/>
  <c r="BI58" i="13" s="1"/>
  <c r="BR58" i="13" a="1"/>
  <c r="BR58" i="13" s="1"/>
  <c r="BP58" i="13" a="1"/>
  <c r="BP58" i="13" s="1"/>
  <c r="CN58" i="13" a="1"/>
  <c r="CN58" i="13" s="1"/>
  <c r="CO58" i="13" s="1"/>
  <c r="CB58" i="13" a="1"/>
  <c r="CB58" i="13" s="1"/>
  <c r="BZ58" i="13" a="1"/>
  <c r="BZ58" i="13" s="1"/>
  <c r="BH58" i="13" a="1"/>
  <c r="BH58" i="13" s="1"/>
  <c r="CS58" i="13" a="1"/>
  <c r="CS58" i="13" s="1"/>
  <c r="BY58" i="13" a="1"/>
  <c r="BY58" i="13" s="1"/>
  <c r="CR58" i="13" a="1"/>
  <c r="CR58" i="13" s="1"/>
  <c r="BT58" i="13" a="1"/>
  <c r="BT58" i="13" s="1"/>
  <c r="BU58" i="13" s="1"/>
  <c r="BN58" i="13" a="1"/>
  <c r="BN58" i="13" s="1"/>
  <c r="BO58" i="13" s="1"/>
  <c r="CJ58" i="13" a="1"/>
  <c r="CJ58" i="13" s="1"/>
  <c r="CK58" i="13" s="1"/>
  <c r="CE58" i="13" a="1"/>
  <c r="CE58" i="13" s="1"/>
  <c r="CP58" i="13" a="1"/>
  <c r="CP58" i="13" s="1"/>
  <c r="CQ58" i="13" s="1"/>
  <c r="CF58" i="13" a="1"/>
  <c r="CF58" i="13" s="1"/>
  <c r="BL58" i="13" a="1"/>
  <c r="BL58" i="13" s="1"/>
  <c r="BM58" i="13" s="1"/>
  <c r="BG16" i="13" a="1"/>
  <c r="BG16" i="13" s="1"/>
  <c r="CL16" i="13" a="1"/>
  <c r="CL16" i="13" s="1"/>
  <c r="CM16" i="13" s="1"/>
  <c r="BL16" i="13" a="1"/>
  <c r="BL16" i="13" s="1"/>
  <c r="BM16" i="13" s="1"/>
  <c r="CF16" i="13" a="1"/>
  <c r="CF16" i="13" s="1"/>
  <c r="BT16" i="13" a="1"/>
  <c r="BT16" i="13" s="1"/>
  <c r="BU16" i="13" s="1"/>
  <c r="BF16" i="13" a="1"/>
  <c r="BF16" i="13" s="1"/>
  <c r="CP16" i="13" a="1"/>
  <c r="CP16" i="13" s="1"/>
  <c r="CQ16" i="13" s="1"/>
  <c r="BW16" i="13" a="1"/>
  <c r="BW16" i="13" s="1"/>
  <c r="BH16" i="13" a="1"/>
  <c r="BH16" i="13" s="1"/>
  <c r="CN16" i="13" a="1"/>
  <c r="CN16" i="13" s="1"/>
  <c r="CO16" i="13" s="1"/>
  <c r="BQ16" i="13" a="1"/>
  <c r="BQ16" i="13" s="1"/>
  <c r="BV16" i="13" a="1"/>
  <c r="BV16" i="13" s="1"/>
  <c r="BP16" i="13" a="1"/>
  <c r="BP16" i="13" s="1"/>
  <c r="CJ16" i="13" a="1"/>
  <c r="CJ16" i="13" s="1"/>
  <c r="CK16" i="13" s="1"/>
  <c r="CE16" i="13" a="1"/>
  <c r="CE16" i="13" s="1"/>
  <c r="BN16" i="13" a="1"/>
  <c r="BN16" i="13" s="1"/>
  <c r="BO16" i="13" s="1"/>
  <c r="CR16" i="13" a="1"/>
  <c r="CR16" i="13" s="1"/>
  <c r="CA16" i="13" a="1"/>
  <c r="CA16" i="13" s="1"/>
  <c r="CP20" i="13" a="1"/>
  <c r="CP20" i="13" s="1"/>
  <c r="CQ20" i="13" s="1"/>
  <c r="BG29" i="13" a="1"/>
  <c r="BG29" i="13" s="1"/>
  <c r="CN29" i="13" a="1"/>
  <c r="CN29" i="13" s="1"/>
  <c r="CO29" i="13" s="1"/>
  <c r="BZ29" i="13" a="1"/>
  <c r="BZ29" i="13" s="1"/>
  <c r="CL29" i="13" a="1"/>
  <c r="CL29" i="13" s="1"/>
  <c r="CM29" i="13" s="1"/>
  <c r="BL29" i="13" a="1"/>
  <c r="BL29" i="13" s="1"/>
  <c r="BM29" i="13" s="1"/>
  <c r="CH29" i="13" a="1"/>
  <c r="CH29" i="13" s="1"/>
  <c r="CI29" i="13" s="1"/>
  <c r="BH29" i="13" a="1"/>
  <c r="BH29" i="13" s="1"/>
  <c r="CF29" i="13" a="1"/>
  <c r="CF29" i="13" s="1"/>
  <c r="BP29" i="13" a="1"/>
  <c r="BP29" i="13" s="1"/>
  <c r="CE29" i="13" a="1"/>
  <c r="CE29" i="13" s="1"/>
  <c r="BY29" i="13" a="1"/>
  <c r="BY29" i="13" s="1"/>
  <c r="BF29" i="13" a="1"/>
  <c r="BF29" i="13" s="1"/>
  <c r="CJ29" i="13" a="1"/>
  <c r="CJ29" i="13" s="1"/>
  <c r="CK29" i="13" s="1"/>
  <c r="BI29" i="13" a="1"/>
  <c r="BI29" i="13" s="1"/>
  <c r="CA29" i="13" a="1"/>
  <c r="CA29" i="13" s="1"/>
  <c r="CS29" i="13" a="1"/>
  <c r="CS29" i="13" s="1"/>
  <c r="BV29" i="13" a="1"/>
  <c r="BV29" i="13" s="1"/>
  <c r="BT29" i="13" a="1"/>
  <c r="BT29" i="13" s="1"/>
  <c r="BU29" i="13" s="1"/>
  <c r="BI16" i="13" a="1"/>
  <c r="BI16" i="13" s="1"/>
  <c r="BH15" i="13" a="1"/>
  <c r="BH15" i="13" s="1"/>
  <c r="BN15" i="13" a="1"/>
  <c r="BN15" i="13" s="1"/>
  <c r="BO15" i="13" s="1"/>
  <c r="BL20" i="13" a="1"/>
  <c r="BL20" i="13" s="1"/>
  <c r="BM20" i="13" s="1"/>
  <c r="BY20" i="13" a="1"/>
  <c r="BY20" i="13" s="1"/>
  <c r="BI20" i="13" a="1"/>
  <c r="BI20" i="13" s="1"/>
  <c r="CS20" i="13" a="1"/>
  <c r="CS20" i="13" s="1"/>
  <c r="CA20" i="13" a="1"/>
  <c r="CA20" i="13" s="1"/>
  <c r="BH20" i="13" a="1"/>
  <c r="BH20" i="13" s="1"/>
  <c r="CS15" i="13" a="1"/>
  <c r="CS15" i="13" s="1"/>
  <c r="BJ48" i="13"/>
  <c r="CS17" i="13" a="1"/>
  <c r="CS17" i="13" s="1"/>
  <c r="CH17" i="13" a="1"/>
  <c r="CH17" i="13" s="1"/>
  <c r="CI17" i="13" s="1"/>
  <c r="BW17" i="13" a="1"/>
  <c r="BW17" i="13" s="1"/>
  <c r="BH17" i="13" a="1"/>
  <c r="BH17" i="13" s="1"/>
  <c r="CP17" i="13" a="1"/>
  <c r="CP17" i="13" s="1"/>
  <c r="CQ17" i="13" s="1"/>
  <c r="CB17" i="13" a="1"/>
  <c r="CB17" i="13" s="1"/>
  <c r="BP17" i="13" a="1"/>
  <c r="BP17" i="13" s="1"/>
  <c r="BV17" i="13" a="1"/>
  <c r="BV17" i="13" s="1"/>
  <c r="CL17" i="13" a="1"/>
  <c r="CL17" i="13" s="1"/>
  <c r="CM17" i="13" s="1"/>
  <c r="BT17" i="13" a="1"/>
  <c r="BT17" i="13" s="1"/>
  <c r="BU17" i="13" s="1"/>
  <c r="CF17" i="13" a="1"/>
  <c r="CF17" i="13" s="1"/>
  <c r="BL17" i="13" a="1"/>
  <c r="BL17" i="13" s="1"/>
  <c r="BM17" i="13" s="1"/>
  <c r="CJ17" i="13" a="1"/>
  <c r="CJ17" i="13" s="1"/>
  <c r="CK17" i="13" s="1"/>
  <c r="BR17" i="13" a="1"/>
  <c r="BR17" i="13" s="1"/>
  <c r="CE17" i="13" a="1"/>
  <c r="CE17" i="13" s="1"/>
  <c r="BN17" i="13" a="1"/>
  <c r="BN17" i="13" s="1"/>
  <c r="BO17" i="13" s="1"/>
  <c r="BI17" i="13" a="1"/>
  <c r="BI17" i="13" s="1"/>
  <c r="BQ29" i="13" a="1"/>
  <c r="BQ29" i="13" s="1"/>
  <c r="BZ16" i="13" a="1"/>
  <c r="BZ16" i="13" s="1"/>
  <c r="BZ36" i="13" a="1"/>
  <c r="BZ36" i="13" s="1"/>
  <c r="CJ36" i="13" a="1"/>
  <c r="CJ36" i="13" s="1"/>
  <c r="CK36" i="13" s="1"/>
  <c r="CF36" i="13" a="1"/>
  <c r="CF36" i="13" s="1"/>
  <c r="CR36" i="13" a="1"/>
  <c r="CR36" i="13" s="1"/>
  <c r="CE36" i="13" a="1"/>
  <c r="CE36" i="13" s="1"/>
  <c r="BR36" i="13" a="1"/>
  <c r="BR36" i="13" s="1"/>
  <c r="BF36" i="13" a="1"/>
  <c r="BF36" i="13" s="1"/>
  <c r="CP36" i="13" a="1"/>
  <c r="CP36" i="13" s="1"/>
  <c r="CQ36" i="13" s="1"/>
  <c r="BN36" i="13" a="1"/>
  <c r="BN36" i="13" s="1"/>
  <c r="BO36" i="13" s="1"/>
  <c r="CL36" i="13" a="1"/>
  <c r="CL36" i="13" s="1"/>
  <c r="CM36" i="13" s="1"/>
  <c r="BY36" i="13" a="1"/>
  <c r="BY36" i="13" s="1"/>
  <c r="BL36" i="13" a="1"/>
  <c r="BL36" i="13" s="1"/>
  <c r="BM36" i="13" s="1"/>
  <c r="CB36" i="13" a="1"/>
  <c r="CB36" i="13" s="1"/>
  <c r="BW36" i="13" a="1"/>
  <c r="BW36" i="13" s="1"/>
  <c r="CS36" i="13" a="1"/>
  <c r="CS36" i="13" s="1"/>
  <c r="BT36" i="13" a="1"/>
  <c r="BT36" i="13" s="1"/>
  <c r="BU36" i="13" s="1"/>
  <c r="BP36" i="13" a="1"/>
  <c r="BP36" i="13" s="1"/>
  <c r="CH36" i="13" a="1"/>
  <c r="CH36" i="13" s="1"/>
  <c r="CI36" i="13" s="1"/>
  <c r="BH36" i="13" a="1"/>
  <c r="BH36" i="13" s="1"/>
  <c r="BI36" i="13" a="1"/>
  <c r="BI36" i="13" s="1"/>
  <c r="CN36" i="13" a="1"/>
  <c r="CN36" i="13" s="1"/>
  <c r="CO36" i="13" s="1"/>
  <c r="CA36" i="13" a="1"/>
  <c r="CA36" i="13" s="1"/>
  <c r="BV36" i="13" a="1"/>
  <c r="BV36" i="13" s="1"/>
  <c r="CP29" i="13" a="1"/>
  <c r="CP29" i="13" s="1"/>
  <c r="CQ29" i="13" s="1"/>
  <c r="CR29" i="13" a="1"/>
  <c r="CR29" i="13" s="1"/>
  <c r="CY37" i="13"/>
  <c r="CM37" i="13"/>
  <c r="BS37" i="13"/>
  <c r="BI37" i="13" a="1"/>
  <c r="BI37" i="13" s="1"/>
  <c r="AV37" i="13"/>
  <c r="CX37" i="13"/>
  <c r="CB37" i="13" a="1"/>
  <c r="CB37" i="13" s="1"/>
  <c r="AU37" i="13"/>
  <c r="DH37" i="13"/>
  <c r="CS37" i="13" a="1"/>
  <c r="CS37" i="13" s="1"/>
  <c r="BY37" i="13" a="1"/>
  <c r="BY37" i="13" s="1"/>
  <c r="BO37" i="13"/>
  <c r="CZ37" i="13"/>
  <c r="BX37" i="13"/>
  <c r="AX37" i="13"/>
  <c r="CW37" i="13"/>
  <c r="CJ37" i="13" a="1"/>
  <c r="CJ37" i="13" s="1"/>
  <c r="BL37" i="13" a="1"/>
  <c r="BL37" i="13" s="1"/>
  <c r="AW37" i="13"/>
  <c r="CV37" i="13"/>
  <c r="CI37" i="13"/>
  <c r="BW37" i="13" a="1"/>
  <c r="BW37" i="13" s="1"/>
  <c r="BK37" i="13"/>
  <c r="AT37" i="13"/>
  <c r="AN37" i="13" s="1"/>
  <c r="DJ37" i="13"/>
  <c r="CR37" i="13" a="1"/>
  <c r="CR37" i="13" s="1"/>
  <c r="BT37" i="13" a="1"/>
  <c r="BT37" i="13" s="1"/>
  <c r="BG37" i="13" a="1"/>
  <c r="BG37" i="13" s="1"/>
  <c r="DI37" i="13"/>
  <c r="CQ37" i="13"/>
  <c r="CE37" i="13" a="1"/>
  <c r="CE37" i="13" s="1"/>
  <c r="BR37" i="13" a="1"/>
  <c r="BR37" i="13" s="1"/>
  <c r="DB37" i="13"/>
  <c r="CF37" i="13" a="1"/>
  <c r="CF37" i="13" s="1"/>
  <c r="AP37" i="13"/>
  <c r="DA37" i="13"/>
  <c r="CD37" i="13"/>
  <c r="BN37" i="13" a="1"/>
  <c r="BN37" i="13" s="1"/>
  <c r="CU37" i="13"/>
  <c r="CC37" i="13"/>
  <c r="BM37" i="13"/>
  <c r="CP37" i="13" a="1"/>
  <c r="CP37" i="13" s="1"/>
  <c r="BF37" i="13" a="1"/>
  <c r="BF37" i="13" s="1"/>
  <c r="DL37" i="13"/>
  <c r="CH37" i="13" a="1"/>
  <c r="CH37" i="13" s="1"/>
  <c r="CT37" i="13"/>
  <c r="AZ37" i="13"/>
  <c r="BA37" i="13" s="1"/>
  <c r="BB37" i="13" s="1"/>
  <c r="BC37" i="13" s="1"/>
  <c r="BD37" i="13" s="1"/>
  <c r="BE37" i="13" s="1"/>
  <c r="DG37" i="13"/>
  <c r="CA37" i="13" a="1"/>
  <c r="CA37" i="13" s="1"/>
  <c r="DF37" i="13"/>
  <c r="AY37" i="13"/>
  <c r="DE37" i="13"/>
  <c r="BZ37" i="13" a="1"/>
  <c r="BZ37" i="13" s="1"/>
  <c r="AS37" i="13"/>
  <c r="AD336" i="13" s="1"/>
  <c r="AD337" i="13" s="1"/>
  <c r="BQ37" i="13" a="1"/>
  <c r="BQ37" i="13" s="1"/>
  <c r="CO37" i="13"/>
  <c r="CK37" i="13"/>
  <c r="DK37" i="13"/>
  <c r="BJ37" i="13"/>
  <c r="DD37" i="13"/>
  <c r="BH37" i="13" a="1"/>
  <c r="BH37" i="13" s="1"/>
  <c r="DC37" i="13"/>
  <c r="CL37" i="13" a="1"/>
  <c r="CL37" i="13" s="1"/>
  <c r="DG39" i="13"/>
  <c r="CH39" i="13" a="1"/>
  <c r="CH39" i="13" s="1"/>
  <c r="BX39" i="13"/>
  <c r="DF39" i="13"/>
  <c r="CR39" i="13" a="1"/>
  <c r="CR39" i="13" s="1"/>
  <c r="CG39" i="13"/>
  <c r="BN39" i="13" a="1"/>
  <c r="BN39" i="13" s="1"/>
  <c r="CZ39" i="13"/>
  <c r="CN39" i="13" a="1"/>
  <c r="CN39" i="13" s="1"/>
  <c r="CC39" i="13"/>
  <c r="BT39" i="13" a="1"/>
  <c r="BT39" i="13" s="1"/>
  <c r="AW39" i="13"/>
  <c r="CX39" i="13"/>
  <c r="BY39" i="13" a="1"/>
  <c r="BY39" i="13" s="1"/>
  <c r="BL39" i="13" a="1"/>
  <c r="BL39" i="13" s="1"/>
  <c r="AV39" i="13"/>
  <c r="CW39" i="13"/>
  <c r="CJ39" i="13" a="1"/>
  <c r="CJ39" i="13" s="1"/>
  <c r="BW39" i="13" a="1"/>
  <c r="BW39" i="13" s="1"/>
  <c r="BK39" i="13"/>
  <c r="AU39" i="13"/>
  <c r="CV39" i="13"/>
  <c r="CI39" i="13"/>
  <c r="BJ39" i="13"/>
  <c r="AT39" i="13"/>
  <c r="AN39" i="13" s="1"/>
  <c r="DJ39" i="13"/>
  <c r="CQ39" i="13"/>
  <c r="CE39" i="13" a="1"/>
  <c r="CE39" i="13" s="1"/>
  <c r="BG39" i="13" a="1"/>
  <c r="BG39" i="13" s="1"/>
  <c r="DI39" i="13"/>
  <c r="CD39" i="13"/>
  <c r="BR39" i="13" a="1"/>
  <c r="BR39" i="13" s="1"/>
  <c r="DE39" i="13"/>
  <c r="CK39" i="13"/>
  <c r="AY39" i="13"/>
  <c r="DD39" i="13"/>
  <c r="BQ39" i="13" a="1"/>
  <c r="BQ39" i="13" s="1"/>
  <c r="AX39" i="13"/>
  <c r="DC39" i="13"/>
  <c r="AS39" i="13"/>
  <c r="AD364" i="13" s="1"/>
  <c r="AD365" i="13" s="1"/>
  <c r="CT39" i="13"/>
  <c r="BI39" i="13" a="1"/>
  <c r="BI39" i="13" s="1"/>
  <c r="CY39" i="13"/>
  <c r="BZ39" i="13" a="1"/>
  <c r="BZ39" i="13" s="1"/>
  <c r="CM39" i="13"/>
  <c r="BO39" i="13"/>
  <c r="CF39" i="13" a="1"/>
  <c r="CF39" i="13" s="1"/>
  <c r="BF39" i="13" a="1"/>
  <c r="BF39" i="13" s="1"/>
  <c r="DA39" i="13"/>
  <c r="BV39" i="13" a="1"/>
  <c r="BV39" i="13" s="1"/>
  <c r="CU39" i="13"/>
  <c r="BU39" i="13"/>
  <c r="CO39" i="13"/>
  <c r="BM39" i="13"/>
  <c r="CL39" i="13" a="1"/>
  <c r="CL39" i="13" s="1"/>
  <c r="CB39" i="13" a="1"/>
  <c r="CB39" i="13" s="1"/>
  <c r="CA39" i="13" a="1"/>
  <c r="CA39" i="13" s="1"/>
  <c r="DL39" i="13"/>
  <c r="BP39" i="13" a="1"/>
  <c r="BP39" i="13" s="1"/>
  <c r="DH39" i="13"/>
  <c r="DA55" i="13"/>
  <c r="AZ18" i="13"/>
  <c r="BA18" i="13" s="1"/>
  <c r="BB18" i="13" s="1"/>
  <c r="BC18" i="13" s="1"/>
  <c r="BD18" i="13" s="1"/>
  <c r="BE18" i="13" s="1"/>
  <c r="BH18" i="13" s="1" a="1"/>
  <c r="BH18" i="13" s="1"/>
  <c r="AP33" i="13"/>
  <c r="CE20" i="13" a="1"/>
  <c r="CE20" i="13" s="1"/>
  <c r="AP28" i="13"/>
  <c r="AZ28" i="13"/>
  <c r="BA28" i="13" s="1"/>
  <c r="BB28" i="13" s="1"/>
  <c r="BC28" i="13" s="1"/>
  <c r="BD28" i="13" s="1"/>
  <c r="BE28" i="13" s="1"/>
  <c r="BG28" i="13" s="1" a="1"/>
  <c r="BG28" i="13" s="1"/>
  <c r="AZ33" i="13"/>
  <c r="BA33" i="13" s="1"/>
  <c r="BB33" i="13" s="1"/>
  <c r="BC33" i="13" s="1"/>
  <c r="BD33" i="13" s="1"/>
  <c r="BE33" i="13" s="1"/>
  <c r="CP33" i="13" s="1" a="1"/>
  <c r="CP33" i="13" s="1"/>
  <c r="CQ33" i="13" s="1"/>
  <c r="AZ14" i="13"/>
  <c r="BA14" i="13" s="1"/>
  <c r="BB14" i="13" s="1"/>
  <c r="BC14" i="13" s="1"/>
  <c r="BD14" i="13" s="1"/>
  <c r="BE14" i="13" s="1"/>
  <c r="CH14" i="13" s="1" a="1"/>
  <c r="CH14" i="13" s="1"/>
  <c r="CI14" i="13" s="1"/>
  <c r="BP20" i="13" a="1"/>
  <c r="BP20" i="13" s="1"/>
  <c r="AZ25" i="13"/>
  <c r="BA25" i="13" s="1"/>
  <c r="BB25" i="13" s="1"/>
  <c r="BC25" i="13" s="1"/>
  <c r="BD25" i="13" s="1"/>
  <c r="BE25" i="13" s="1"/>
  <c r="BT25" i="13" s="1" a="1"/>
  <c r="BT25" i="13" s="1"/>
  <c r="BU25" i="13" s="1"/>
  <c r="AM13" i="13"/>
  <c r="CF20" i="13" a="1"/>
  <c r="CF20" i="13" s="1"/>
  <c r="CR20" i="13" a="1"/>
  <c r="CR20" i="13" s="1"/>
  <c r="BV20" i="13" a="1"/>
  <c r="BV20" i="13" s="1"/>
  <c r="BX20" i="13" s="1"/>
  <c r="BG20" i="13" a="1"/>
  <c r="BG20" i="13" s="1"/>
  <c r="AP20" i="13"/>
  <c r="BZ20" i="13" a="1"/>
  <c r="BZ20" i="13" s="1"/>
  <c r="BN20" i="13" a="1"/>
  <c r="BN20" i="13" s="1"/>
  <c r="BO20" i="13" s="1"/>
  <c r="CL20" i="13" a="1"/>
  <c r="CL20" i="13" s="1"/>
  <c r="CM20" i="13" s="1"/>
  <c r="CH20" i="13" a="1"/>
  <c r="CH20" i="13" s="1"/>
  <c r="CI20" i="13" s="1"/>
  <c r="BT20" i="13" a="1"/>
  <c r="BT20" i="13" s="1"/>
  <c r="BU20" i="13" s="1"/>
  <c r="CB20" i="13" a="1"/>
  <c r="CB20" i="13" s="1"/>
  <c r="BF20" i="13" a="1"/>
  <c r="BF20" i="13" s="1"/>
  <c r="CJ20" i="13" a="1"/>
  <c r="CJ20" i="13" s="1"/>
  <c r="CK20" i="13" s="1"/>
  <c r="BQ20" i="13" a="1"/>
  <c r="BQ20" i="13" s="1"/>
  <c r="DB55" i="13"/>
  <c r="CO55" i="13"/>
  <c r="CE55" i="13" a="1"/>
  <c r="CE55" i="13" s="1"/>
  <c r="BU55" i="13"/>
  <c r="BK55" i="13"/>
  <c r="AY55" i="13"/>
  <c r="DD55" i="13"/>
  <c r="CP55" i="13" a="1"/>
  <c r="CP55" i="13" s="1"/>
  <c r="CD55" i="13"/>
  <c r="BT55" i="13" a="1"/>
  <c r="BT55" i="13" s="1"/>
  <c r="BI55" i="13" a="1"/>
  <c r="BI55" i="13" s="1"/>
  <c r="AU55" i="13"/>
  <c r="DC55" i="13"/>
  <c r="CC55" i="13"/>
  <c r="BS55" i="13"/>
  <c r="AT55" i="13"/>
  <c r="AN55" i="13" s="1"/>
  <c r="CV55" i="13"/>
  <c r="BZ55" i="13" a="1"/>
  <c r="BZ55" i="13" s="1"/>
  <c r="BP55" i="13" a="1"/>
  <c r="BP55" i="13" s="1"/>
  <c r="CW55" i="13"/>
  <c r="BH55" i="13" a="1"/>
  <c r="BH55" i="13" s="1"/>
  <c r="CU55" i="13"/>
  <c r="CH55" i="13" a="1"/>
  <c r="CH55" i="13" s="1"/>
  <c r="BV55" i="13" a="1"/>
  <c r="BV55" i="13" s="1"/>
  <c r="CT55" i="13"/>
  <c r="CG55" i="13"/>
  <c r="BG55" i="13" a="1"/>
  <c r="BG55" i="13" s="1"/>
  <c r="DI55" i="13"/>
  <c r="CQ55" i="13"/>
  <c r="CB55" i="13" a="1"/>
  <c r="CB55" i="13" s="1"/>
  <c r="DH55" i="13"/>
  <c r="BO55" i="13"/>
  <c r="CY55" i="13"/>
  <c r="BL55" i="13" a="1"/>
  <c r="BL55" i="13" s="1"/>
  <c r="CX55" i="13"/>
  <c r="CA55" i="13" a="1"/>
  <c r="CA55" i="13" s="1"/>
  <c r="BJ55" i="13"/>
  <c r="CS55" i="13" a="1"/>
  <c r="CS55" i="13" s="1"/>
  <c r="CM55" i="13"/>
  <c r="BW55" i="13" a="1"/>
  <c r="BW55" i="13" s="1"/>
  <c r="AZ55" i="13"/>
  <c r="BA55" i="13" s="1"/>
  <c r="BB55" i="13" s="1"/>
  <c r="BC55" i="13" s="1"/>
  <c r="BD55" i="13" s="1"/>
  <c r="BE55" i="13" s="1"/>
  <c r="CZ55" i="13"/>
  <c r="BR55" i="13" a="1"/>
  <c r="BR55" i="13" s="1"/>
  <c r="CJ55" i="13" a="1"/>
  <c r="CJ55" i="13" s="1"/>
  <c r="BF55" i="13" a="1"/>
  <c r="BF55" i="13" s="1"/>
  <c r="CR55" i="13" a="1"/>
  <c r="CR55" i="13" s="1"/>
  <c r="BN55" i="13" a="1"/>
  <c r="BN55" i="13" s="1"/>
  <c r="CN55" i="13" a="1"/>
  <c r="CN55" i="13" s="1"/>
  <c r="BM55" i="13"/>
  <c r="CF55" i="13" a="1"/>
  <c r="CF55" i="13" s="1"/>
  <c r="AV55" i="13"/>
  <c r="DL55" i="13"/>
  <c r="AS55" i="13"/>
  <c r="AD588" i="13" s="1"/>
  <c r="AD589" i="13" s="1"/>
  <c r="DF55" i="13"/>
  <c r="BY55" i="13" a="1"/>
  <c r="BY55" i="13" s="1"/>
  <c r="BX55" i="13"/>
  <c r="BQ55" i="13" a="1"/>
  <c r="BQ55" i="13" s="1"/>
  <c r="DJ55" i="13"/>
  <c r="DE55" i="13"/>
  <c r="AW55" i="13"/>
  <c r="AZ27" i="13"/>
  <c r="BA27" i="13" s="1"/>
  <c r="BB27" i="13" s="1"/>
  <c r="BC27" i="13" s="1"/>
  <c r="BD27" i="13" s="1"/>
  <c r="BE27" i="13" s="1"/>
  <c r="CF27" i="13" s="1" a="1"/>
  <c r="CF27" i="13" s="1"/>
  <c r="BI32" i="13" a="1"/>
  <c r="BI32" i="13" s="1"/>
  <c r="CN32" i="13" a="1"/>
  <c r="CN32" i="13" s="1"/>
  <c r="CO32" i="13" s="1"/>
  <c r="BW32" i="13" a="1"/>
  <c r="BW32" i="13" s="1"/>
  <c r="BT32" i="13" a="1"/>
  <c r="BT32" i="13" s="1"/>
  <c r="BU32" i="13" s="1"/>
  <c r="BN32" i="13" a="1"/>
  <c r="BN32" i="13" s="1"/>
  <c r="BO32" i="13" s="1"/>
  <c r="CE32" i="13" a="1"/>
  <c r="CE32" i="13" s="1"/>
  <c r="CR32" i="13" a="1"/>
  <c r="CR32" i="13" s="1"/>
  <c r="BZ32" i="13" a="1"/>
  <c r="BZ32" i="13" s="1"/>
  <c r="CJ32" i="13" a="1"/>
  <c r="CJ32" i="13" s="1"/>
  <c r="CK32" i="13" s="1"/>
  <c r="BW15" i="13" a="1"/>
  <c r="BW15" i="13" s="1"/>
  <c r="CR15" i="13" a="1"/>
  <c r="CR15" i="13" s="1"/>
  <c r="CF15" i="13" a="1"/>
  <c r="CF15" i="13" s="1"/>
  <c r="BV15" i="13" a="1"/>
  <c r="BV15" i="13" s="1"/>
  <c r="BG15" i="13" a="1"/>
  <c r="BG15" i="13" s="1"/>
  <c r="AP15" i="13"/>
  <c r="BI15" i="13" a="1"/>
  <c r="BI15" i="13" s="1"/>
  <c r="CJ15" i="13" a="1"/>
  <c r="CJ15" i="13" s="1"/>
  <c r="CK15" i="13" s="1"/>
  <c r="AZ24" i="13"/>
  <c r="BA24" i="13" s="1"/>
  <c r="BB24" i="13" s="1"/>
  <c r="BC24" i="13" s="1"/>
  <c r="BD24" i="13" s="1"/>
  <c r="BE24" i="13" s="1"/>
  <c r="CA24" i="13" s="1" a="1"/>
  <c r="CA24" i="13" s="1"/>
  <c r="BP15" i="13" a="1"/>
  <c r="BP15" i="13" s="1"/>
  <c r="CB15" i="13" a="1"/>
  <c r="CB15" i="13" s="1"/>
  <c r="AZ19" i="13"/>
  <c r="BA19" i="13" s="1"/>
  <c r="BB19" i="13" s="1"/>
  <c r="BC19" i="13" s="1"/>
  <c r="BD19" i="13" s="1"/>
  <c r="BE19" i="13" s="1"/>
  <c r="CF19" i="13" s="1" a="1"/>
  <c r="CF19" i="13" s="1"/>
  <c r="DG21" i="13"/>
  <c r="CH21" i="13" a="1"/>
  <c r="CH21" i="13" s="1"/>
  <c r="BX21" i="13"/>
  <c r="CY21" i="13"/>
  <c r="BG21" i="13" a="1"/>
  <c r="BG21" i="13" s="1"/>
  <c r="AP21" i="13"/>
  <c r="CX21" i="13"/>
  <c r="CL21" i="13" a="1"/>
  <c r="CL21" i="13" s="1"/>
  <c r="CA21" i="13" a="1"/>
  <c r="CA21" i="13" s="1"/>
  <c r="BQ21" i="13" a="1"/>
  <c r="BQ21" i="13" s="1"/>
  <c r="DI21" i="13"/>
  <c r="CS21" i="13" a="1"/>
  <c r="CS21" i="13" s="1"/>
  <c r="CG21" i="13"/>
  <c r="BW21" i="13" a="1"/>
  <c r="BW21" i="13" s="1"/>
  <c r="AZ21" i="13"/>
  <c r="BA21" i="13" s="1"/>
  <c r="BB21" i="13" s="1"/>
  <c r="BC21" i="13" s="1"/>
  <c r="BD21" i="13" s="1"/>
  <c r="BE21" i="13" s="1"/>
  <c r="BI21" i="13" a="1"/>
  <c r="BI21" i="13" s="1"/>
  <c r="BV21" i="13" a="1"/>
  <c r="BV21" i="13" s="1"/>
  <c r="CI21" i="13"/>
  <c r="CW21" i="13"/>
  <c r="CP15" i="13" a="1"/>
  <c r="CP15" i="13" s="1"/>
  <c r="CQ15" i="13" s="1"/>
  <c r="DE43" i="13"/>
  <c r="CQ43" i="13"/>
  <c r="BW43" i="13" a="1"/>
  <c r="BW43" i="13" s="1"/>
  <c r="BM43" i="13"/>
  <c r="DD43" i="13"/>
  <c r="CF43" i="13" a="1"/>
  <c r="CF43" i="13" s="1"/>
  <c r="CX43" i="13"/>
  <c r="CB43" i="13" a="1"/>
  <c r="CB43" i="13" s="1"/>
  <c r="AU43" i="13"/>
  <c r="CZ43" i="13"/>
  <c r="CK43" i="13"/>
  <c r="BN43" i="13" a="1"/>
  <c r="BN43" i="13" s="1"/>
  <c r="AX43" i="13"/>
  <c r="CY43" i="13"/>
  <c r="BY43" i="13" a="1"/>
  <c r="BY43" i="13" s="1"/>
  <c r="BL43" i="13" a="1"/>
  <c r="BL43" i="13" s="1"/>
  <c r="AW43" i="13"/>
  <c r="CW43" i="13"/>
  <c r="CJ43" i="13" a="1"/>
  <c r="CJ43" i="13" s="1"/>
  <c r="BX43" i="13"/>
  <c r="BK43" i="13"/>
  <c r="AV43" i="13"/>
  <c r="DK43" i="13"/>
  <c r="CS43" i="13" a="1"/>
  <c r="CS43" i="13" s="1"/>
  <c r="BT43" i="13" a="1"/>
  <c r="BT43" i="13" s="1"/>
  <c r="DJ43" i="13"/>
  <c r="CE43" i="13" a="1"/>
  <c r="CE43" i="13" s="1"/>
  <c r="BS43" i="13"/>
  <c r="BG43" i="13" a="1"/>
  <c r="BG43" i="13" s="1"/>
  <c r="DA43" i="13"/>
  <c r="CD43" i="13"/>
  <c r="BO43" i="13"/>
  <c r="AP43" i="13"/>
  <c r="CV43" i="13"/>
  <c r="CC43" i="13"/>
  <c r="CU43" i="13"/>
  <c r="BJ43" i="13"/>
  <c r="CO43" i="13"/>
  <c r="BF43" i="13" a="1"/>
  <c r="BF43" i="13" s="1"/>
  <c r="CT43" i="13"/>
  <c r="BV43" i="13" a="1"/>
  <c r="BV43" i="13" s="1"/>
  <c r="AY43" i="13"/>
  <c r="CL43" i="13" a="1"/>
  <c r="CL43" i="13" s="1"/>
  <c r="BP43" i="13" a="1"/>
  <c r="BP43" i="13" s="1"/>
  <c r="BU43" i="13"/>
  <c r="DC43" i="13"/>
  <c r="DA46" i="13"/>
  <c r="CD46" i="13"/>
  <c r="BJ46" i="13"/>
  <c r="AX46" i="13"/>
  <c r="DG46" i="13"/>
  <c r="CR46" i="13" a="1"/>
  <c r="CR46" i="13" s="1"/>
  <c r="BL46" i="13" a="1"/>
  <c r="BL46" i="13" s="1"/>
  <c r="AY46" i="13"/>
  <c r="DF46" i="13"/>
  <c r="CQ46" i="13"/>
  <c r="CF46" i="13" a="1"/>
  <c r="CF46" i="13" s="1"/>
  <c r="BV46" i="13" a="1"/>
  <c r="BV46" i="13" s="1"/>
  <c r="BK46" i="13"/>
  <c r="AW46" i="13"/>
  <c r="CY46" i="13"/>
  <c r="BG46" i="13" a="1"/>
  <c r="BG46" i="13" s="1"/>
  <c r="AP46" i="13"/>
  <c r="DC46" i="13"/>
  <c r="CL46" i="13" a="1"/>
  <c r="CL46" i="13" s="1"/>
  <c r="BM46" i="13"/>
  <c r="AU46" i="13"/>
  <c r="DB46" i="13"/>
  <c r="CK46" i="13"/>
  <c r="BY46" i="13" a="1"/>
  <c r="BY46" i="13" s="1"/>
  <c r="AT46" i="13"/>
  <c r="AN46" i="13" s="1"/>
  <c r="CZ46" i="13"/>
  <c r="BX46" i="13"/>
  <c r="AS46" i="13"/>
  <c r="AD462" i="13" s="1"/>
  <c r="AD463" i="13" s="1"/>
  <c r="CT46" i="13"/>
  <c r="CG46" i="13"/>
  <c r="BS46" i="13"/>
  <c r="BF46" i="13" a="1"/>
  <c r="BF46" i="13" s="1"/>
  <c r="DD46" i="13"/>
  <c r="CE46" i="13" a="1"/>
  <c r="CE46" i="13" s="1"/>
  <c r="CX46" i="13"/>
  <c r="CC46" i="13"/>
  <c r="BN46" i="13" a="1"/>
  <c r="BN46" i="13" s="1"/>
  <c r="CW46" i="13"/>
  <c r="BI46" i="13" a="1"/>
  <c r="BI46" i="13" s="1"/>
  <c r="BU46" i="13"/>
  <c r="CU46" i="13"/>
  <c r="CX50" i="13"/>
  <c r="CB50" i="13" a="1"/>
  <c r="CB50" i="13" s="1"/>
  <c r="AU50" i="13"/>
  <c r="CW50" i="13"/>
  <c r="CK50" i="13"/>
  <c r="BF50" i="13" a="1"/>
  <c r="BF50" i="13" s="1"/>
  <c r="CV50" i="13"/>
  <c r="BZ50" i="13" a="1"/>
  <c r="BZ50" i="13" s="1"/>
  <c r="BP50" i="13" a="1"/>
  <c r="BP50" i="13" s="1"/>
  <c r="DG50" i="13"/>
  <c r="CR50" i="13" a="1"/>
  <c r="CR50" i="13" s="1"/>
  <c r="BL50" i="13" a="1"/>
  <c r="BL50" i="13" s="1"/>
  <c r="AY50" i="13"/>
  <c r="CU50" i="13"/>
  <c r="CH50" i="13" a="1"/>
  <c r="CH50" i="13" s="1"/>
  <c r="BU50" i="13"/>
  <c r="BH50" i="13" a="1"/>
  <c r="BH50" i="13" s="1"/>
  <c r="CT50" i="13"/>
  <c r="CG50" i="13"/>
  <c r="CF50" i="13" a="1"/>
  <c r="CF50" i="13" s="1"/>
  <c r="BT50" i="13" a="1"/>
  <c r="BT50" i="13" s="1"/>
  <c r="BG50" i="13" a="1"/>
  <c r="BG50" i="13" s="1"/>
  <c r="DH50" i="13"/>
  <c r="CP50" i="13" a="1"/>
  <c r="CP50" i="13" s="1"/>
  <c r="BO50" i="13"/>
  <c r="DF50" i="13"/>
  <c r="CO50" i="13"/>
  <c r="AZ50" i="13"/>
  <c r="BA50" i="13" s="1"/>
  <c r="BB50" i="13" s="1"/>
  <c r="BC50" i="13" s="1"/>
  <c r="BD50" i="13" s="1"/>
  <c r="BE50" i="13" s="1"/>
  <c r="CS50" i="13" a="1"/>
  <c r="CS50" i="13" s="1"/>
  <c r="BI50" i="13" a="1"/>
  <c r="BI50" i="13" s="1"/>
  <c r="BY50" i="13" a="1"/>
  <c r="BY50" i="13" s="1"/>
  <c r="CQ50" i="13"/>
  <c r="BX50" i="13"/>
  <c r="DJ50" i="13"/>
  <c r="CL50" i="13" a="1"/>
  <c r="CL50" i="13" s="1"/>
  <c r="BR50" i="13" a="1"/>
  <c r="BR50" i="13" s="1"/>
  <c r="AV50" i="13"/>
  <c r="BV50" i="13" a="1"/>
  <c r="BV50" i="13" s="1"/>
  <c r="CZ50" i="13"/>
  <c r="BH41" i="13" a="1"/>
  <c r="BH41" i="13" s="1"/>
  <c r="BZ41" i="13" a="1"/>
  <c r="BZ41" i="13" s="1"/>
  <c r="BH44" i="13" a="1"/>
  <c r="BH44" i="13" s="1"/>
  <c r="BZ44" i="13" a="1"/>
  <c r="BZ44" i="13" s="1"/>
  <c r="CR44" i="13" a="1"/>
  <c r="CR44" i="13" s="1"/>
  <c r="CA51" i="13" a="1"/>
  <c r="CA51" i="13" s="1"/>
  <c r="CV51" i="13"/>
  <c r="DJ53" i="13"/>
  <c r="CT53" i="13"/>
  <c r="CJ53" i="13" a="1"/>
  <c r="CJ53" i="13" s="1"/>
  <c r="BZ53" i="13" a="1"/>
  <c r="BZ53" i="13" s="1"/>
  <c r="AP53" i="13"/>
  <c r="CX53" i="13"/>
  <c r="CL53" i="13" a="1"/>
  <c r="CL53" i="13" s="1"/>
  <c r="CA53" i="13" a="1"/>
  <c r="CA53" i="13" s="1"/>
  <c r="BQ53" i="13" a="1"/>
  <c r="BQ53" i="13" s="1"/>
  <c r="BF53" i="13" a="1"/>
  <c r="BF53" i="13" s="1"/>
  <c r="CW53" i="13"/>
  <c r="CK53" i="13"/>
  <c r="BP53" i="13" a="1"/>
  <c r="BP53" i="13" s="1"/>
  <c r="DG53" i="13"/>
  <c r="CR53" i="13" a="1"/>
  <c r="CR53" i="13" s="1"/>
  <c r="BL53" i="13" a="1"/>
  <c r="BL53" i="13" s="1"/>
  <c r="AY53" i="13"/>
  <c r="DD53" i="13"/>
  <c r="CN53" i="13" a="1"/>
  <c r="CN53" i="13" s="1"/>
  <c r="BM53" i="13"/>
  <c r="AW53" i="13"/>
  <c r="DC53" i="13"/>
  <c r="CM53" i="13"/>
  <c r="BY53" i="13" a="1"/>
  <c r="BY53" i="13" s="1"/>
  <c r="AV53" i="13"/>
  <c r="DB53" i="13"/>
  <c r="BX53" i="13"/>
  <c r="BK53" i="13"/>
  <c r="AU53" i="13"/>
  <c r="CU53" i="13"/>
  <c r="CG53" i="13"/>
  <c r="BH53" i="13" a="1"/>
  <c r="BH53" i="13" s="1"/>
  <c r="CF53" i="13" a="1"/>
  <c r="CF53" i="13" s="1"/>
  <c r="BT53" i="13" a="1"/>
  <c r="BT53" i="13" s="1"/>
  <c r="BO53" i="13"/>
  <c r="CH53" i="13" a="1"/>
  <c r="CH53" i="13" s="1"/>
  <c r="DF53" i="13"/>
  <c r="CU56" i="13"/>
  <c r="DH57" i="13"/>
  <c r="CS57" i="13" a="1"/>
  <c r="CS57" i="13" s="1"/>
  <c r="BY57" i="13" a="1"/>
  <c r="BY57" i="13" s="1"/>
  <c r="BO57" i="13"/>
  <c r="DF57" i="13"/>
  <c r="CQ57" i="13"/>
  <c r="CF57" i="13" a="1"/>
  <c r="CF57" i="13" s="1"/>
  <c r="BV57" i="13" a="1"/>
  <c r="BV57" i="13" s="1"/>
  <c r="BK57" i="13"/>
  <c r="AX57" i="13"/>
  <c r="DE57" i="13"/>
  <c r="BU57" i="13"/>
  <c r="BJ57" i="13"/>
  <c r="AW57" i="13"/>
  <c r="CY57" i="13"/>
  <c r="BG57" i="13" a="1"/>
  <c r="BG57" i="13" s="1"/>
  <c r="AP57" i="13"/>
  <c r="DG57" i="13"/>
  <c r="CA57" i="13" a="1"/>
  <c r="CA57" i="13" s="1"/>
  <c r="AZ57" i="13"/>
  <c r="BA57" i="13" s="1"/>
  <c r="BB57" i="13" s="1"/>
  <c r="BC57" i="13" s="1"/>
  <c r="BD57" i="13" s="1"/>
  <c r="BE57" i="13" s="1"/>
  <c r="DD57" i="13"/>
  <c r="CN57" i="13" a="1"/>
  <c r="CN57" i="13" s="1"/>
  <c r="BN57" i="13" a="1"/>
  <c r="BN57" i="13" s="1"/>
  <c r="AY57" i="13"/>
  <c r="DC57" i="13"/>
  <c r="CM57" i="13"/>
  <c r="BZ57" i="13" a="1"/>
  <c r="BZ57" i="13" s="1"/>
  <c r="BM57" i="13"/>
  <c r="AV57" i="13"/>
  <c r="CW57" i="13"/>
  <c r="CI57" i="13"/>
  <c r="CV57" i="13"/>
  <c r="CH57" i="13" a="1"/>
  <c r="CH57" i="13" s="1"/>
  <c r="BH57" i="13" a="1"/>
  <c r="BH57" i="13" s="1"/>
  <c r="CG57" i="13"/>
  <c r="DI57" i="13"/>
  <c r="DC38" i="13"/>
  <c r="CP38" i="13" a="1"/>
  <c r="CP38" i="13" s="1"/>
  <c r="BV38" i="13" a="1"/>
  <c r="BV38" i="13" s="1"/>
  <c r="BL38" i="13" a="1"/>
  <c r="BL38" i="13" s="1"/>
  <c r="AZ38" i="13"/>
  <c r="BA38" i="13" s="1"/>
  <c r="BB38" i="13" s="1"/>
  <c r="BC38" i="13" s="1"/>
  <c r="BD38" i="13" s="1"/>
  <c r="BE38" i="13" s="1"/>
  <c r="DB38" i="13"/>
  <c r="CO38" i="13"/>
  <c r="CE38" i="13" a="1"/>
  <c r="CE38" i="13" s="1"/>
  <c r="BU38" i="13"/>
  <c r="BK38" i="13"/>
  <c r="AY38" i="13"/>
  <c r="DL38" i="13"/>
  <c r="CV38" i="13"/>
  <c r="CK38" i="13"/>
  <c r="CA38" i="13" a="1"/>
  <c r="CA38" i="13" s="1"/>
  <c r="AS38" i="13"/>
  <c r="AD350" i="13" s="1"/>
  <c r="AD351" i="13" s="1"/>
  <c r="DI38" i="13"/>
  <c r="CR38" i="13" a="1"/>
  <c r="CR38" i="13" s="1"/>
  <c r="CD38" i="13"/>
  <c r="DH38" i="13"/>
  <c r="CQ38" i="13"/>
  <c r="CC38" i="13"/>
  <c r="BR38" i="13" a="1"/>
  <c r="BR38" i="13" s="1"/>
  <c r="BF38" i="13" a="1"/>
  <c r="BF38" i="13" s="1"/>
  <c r="DG38" i="13"/>
  <c r="BQ38" i="13" a="1"/>
  <c r="BQ38" i="13" s="1"/>
  <c r="CZ38" i="13"/>
  <c r="CL38" i="13" a="1"/>
  <c r="CL38" i="13" s="1"/>
  <c r="BN38" i="13" a="1"/>
  <c r="BN38" i="13" s="1"/>
  <c r="AX38" i="13"/>
  <c r="CY38" i="13"/>
  <c r="BY38" i="13" a="1"/>
  <c r="BY38" i="13" s="1"/>
  <c r="BM38" i="13"/>
  <c r="AW38" i="13"/>
  <c r="BO38" i="13"/>
  <c r="CG38" i="13"/>
  <c r="DA38" i="13"/>
  <c r="AP41" i="13"/>
  <c r="BN41" i="13" a="1"/>
  <c r="BN41" i="13" s="1"/>
  <c r="CF41" i="13" a="1"/>
  <c r="CF41" i="13" s="1"/>
  <c r="AP44" i="13"/>
  <c r="BM44" i="13"/>
  <c r="BO51" i="13"/>
  <c r="BU53" i="13"/>
  <c r="CO53" i="13"/>
  <c r="AP56" i="13"/>
  <c r="CH56" i="13" a="1"/>
  <c r="CH56" i="13" s="1"/>
  <c r="BT57" i="13" a="1"/>
  <c r="BT57" i="13" s="1"/>
  <c r="CO57" i="13"/>
  <c r="CY41" i="13"/>
  <c r="CM41" i="13"/>
  <c r="BS41" i="13"/>
  <c r="BI41" i="13" a="1"/>
  <c r="BI41" i="13" s="1"/>
  <c r="AV41" i="13"/>
  <c r="CX41" i="13"/>
  <c r="CB41" i="13" a="1"/>
  <c r="CB41" i="13" s="1"/>
  <c r="AU41" i="13"/>
  <c r="DH41" i="13"/>
  <c r="CS41" i="13" a="1"/>
  <c r="CS41" i="13" s="1"/>
  <c r="BY41" i="13" a="1"/>
  <c r="BY41" i="13" s="1"/>
  <c r="BO41" i="13"/>
  <c r="DG41" i="13"/>
  <c r="CD41" i="13"/>
  <c r="BF41" i="13" a="1"/>
  <c r="BF41" i="13" s="1"/>
  <c r="DF41" i="13"/>
  <c r="CP41" i="13" a="1"/>
  <c r="CP41" i="13" s="1"/>
  <c r="CC41" i="13"/>
  <c r="BQ41" i="13" a="1"/>
  <c r="BQ41" i="13" s="1"/>
  <c r="DE41" i="13"/>
  <c r="CO41" i="13"/>
  <c r="CZ41" i="13"/>
  <c r="BX41" i="13"/>
  <c r="AX41" i="13"/>
  <c r="CW41" i="13"/>
  <c r="CJ41" i="13" a="1"/>
  <c r="CJ41" i="13" s="1"/>
  <c r="BL41" i="13" a="1"/>
  <c r="BL41" i="13" s="1"/>
  <c r="AW41" i="13"/>
  <c r="DB41" i="13"/>
  <c r="DH44" i="13"/>
  <c r="CS44" i="13" a="1"/>
  <c r="CS44" i="13" s="1"/>
  <c r="BY44" i="13" a="1"/>
  <c r="BY44" i="13" s="1"/>
  <c r="BO44" i="13"/>
  <c r="DG44" i="13"/>
  <c r="CH44" i="13" a="1"/>
  <c r="CH44" i="13" s="1"/>
  <c r="BX44" i="13"/>
  <c r="DA44" i="13"/>
  <c r="CD44" i="13"/>
  <c r="BJ44" i="13"/>
  <c r="AX44" i="13"/>
  <c r="DF44" i="13"/>
  <c r="CP44" i="13" a="1"/>
  <c r="CP44" i="13" s="1"/>
  <c r="BF44" i="13" a="1"/>
  <c r="BF44" i="13" s="1"/>
  <c r="DE44" i="13"/>
  <c r="CO44" i="13"/>
  <c r="CB44" i="13" a="1"/>
  <c r="CB44" i="13" s="1"/>
  <c r="BQ44" i="13" a="1"/>
  <c r="BQ44" i="13" s="1"/>
  <c r="DD44" i="13"/>
  <c r="CN44" i="13" a="1"/>
  <c r="CN44" i="13" s="1"/>
  <c r="CX44" i="13"/>
  <c r="BL44" i="13" a="1"/>
  <c r="BL44" i="13" s="1"/>
  <c r="AV44" i="13"/>
  <c r="CW44" i="13"/>
  <c r="CJ44" i="13" a="1"/>
  <c r="CJ44" i="13" s="1"/>
  <c r="BW44" i="13" a="1"/>
  <c r="BW44" i="13" s="1"/>
  <c r="BK44" i="13"/>
  <c r="AU44" i="13"/>
  <c r="BN44" i="13" a="1"/>
  <c r="BN44" i="13" s="1"/>
  <c r="CF44" i="13" a="1"/>
  <c r="CF44" i="13" s="1"/>
  <c r="CZ44" i="13"/>
  <c r="DE56" i="13"/>
  <c r="CQ56" i="13"/>
  <c r="BW56" i="13" a="1"/>
  <c r="BW56" i="13" s="1"/>
  <c r="BM56" i="13"/>
  <c r="CW56" i="13"/>
  <c r="CK56" i="13"/>
  <c r="BF56" i="13" a="1"/>
  <c r="BF56" i="13" s="1"/>
  <c r="CV56" i="13"/>
  <c r="BZ56" i="13" a="1"/>
  <c r="BZ56" i="13" s="1"/>
  <c r="BP56" i="13" a="1"/>
  <c r="BP56" i="13" s="1"/>
  <c r="DG56" i="13"/>
  <c r="CR56" i="13" a="1"/>
  <c r="CR56" i="13" s="1"/>
  <c r="CF56" i="13" a="1"/>
  <c r="CF56" i="13" s="1"/>
  <c r="BV56" i="13" a="1"/>
  <c r="BV56" i="13" s="1"/>
  <c r="BK56" i="13"/>
  <c r="AX56" i="13"/>
  <c r="DK56" i="13"/>
  <c r="CD56" i="13"/>
  <c r="BR56" i="13" a="1"/>
  <c r="BR56" i="13" s="1"/>
  <c r="DJ56" i="13"/>
  <c r="CC56" i="13"/>
  <c r="DI56" i="13"/>
  <c r="CP56" i="13" a="1"/>
  <c r="CP56" i="13" s="1"/>
  <c r="BQ56" i="13" a="1"/>
  <c r="BQ56" i="13" s="1"/>
  <c r="DB56" i="13"/>
  <c r="BY56" i="13" a="1"/>
  <c r="BY56" i="13" s="1"/>
  <c r="BL56" i="13" a="1"/>
  <c r="BL56" i="13" s="1"/>
  <c r="AU56" i="13"/>
  <c r="DA56" i="13"/>
  <c r="CL56" i="13" a="1"/>
  <c r="CL56" i="13" s="1"/>
  <c r="BX56" i="13"/>
  <c r="BJ56" i="13"/>
  <c r="AT56" i="13"/>
  <c r="AN56" i="13" s="1"/>
  <c r="BO56" i="13"/>
  <c r="DF56" i="13"/>
  <c r="AS41" i="13"/>
  <c r="AD392" i="13" s="1"/>
  <c r="AD393" i="13" s="1"/>
  <c r="BP41" i="13" a="1"/>
  <c r="BP41" i="13" s="1"/>
  <c r="CG41" i="13"/>
  <c r="DC41" i="13"/>
  <c r="AS44" i="13"/>
  <c r="AD434" i="13" s="1"/>
  <c r="AD435" i="13" s="1"/>
  <c r="BP44" i="13" a="1"/>
  <c r="BP44" i="13" s="1"/>
  <c r="DB44" i="13"/>
  <c r="DB51" i="13"/>
  <c r="CO51" i="13"/>
  <c r="CE51" i="13" a="1"/>
  <c r="CE51" i="13" s="1"/>
  <c r="BU51" i="13"/>
  <c r="BK51" i="13"/>
  <c r="AY51" i="13"/>
  <c r="DI51" i="13"/>
  <c r="CS51" i="13" a="1"/>
  <c r="CS51" i="13" s="1"/>
  <c r="CH51" i="13" a="1"/>
  <c r="CH51" i="13" s="1"/>
  <c r="BM51" i="13"/>
  <c r="DH51" i="13"/>
  <c r="CG51" i="13"/>
  <c r="BW51" i="13" a="1"/>
  <c r="BW51" i="13" s="1"/>
  <c r="AZ51" i="13"/>
  <c r="BA51" i="13" s="1"/>
  <c r="BB51" i="13" s="1"/>
  <c r="BC51" i="13" s="1"/>
  <c r="BD51" i="13" s="1"/>
  <c r="BE51" i="13" s="1"/>
  <c r="DA51" i="13"/>
  <c r="CN51" i="13" a="1"/>
  <c r="CN51" i="13" s="1"/>
  <c r="BH51" i="13" a="1"/>
  <c r="BH51" i="13" s="1"/>
  <c r="AS51" i="13"/>
  <c r="AD532" i="13" s="1"/>
  <c r="AD533" i="13" s="1"/>
  <c r="CT51" i="13"/>
  <c r="CF51" i="13" a="1"/>
  <c r="CF51" i="13" s="1"/>
  <c r="BS51" i="13"/>
  <c r="BR51" i="13" a="1"/>
  <c r="BR51" i="13" s="1"/>
  <c r="BF51" i="13" a="1"/>
  <c r="BF51" i="13" s="1"/>
  <c r="DL51" i="13"/>
  <c r="CR51" i="13" a="1"/>
  <c r="CR51" i="13" s="1"/>
  <c r="CD51" i="13"/>
  <c r="DE51" i="13"/>
  <c r="CM51" i="13"/>
  <c r="AW51" i="13"/>
  <c r="DD51" i="13"/>
  <c r="BZ51" i="13" a="1"/>
  <c r="BZ51" i="13" s="1"/>
  <c r="BN51" i="13" a="1"/>
  <c r="BN51" i="13" s="1"/>
  <c r="AV51" i="13"/>
  <c r="CJ51" i="13" a="1"/>
  <c r="CJ51" i="13" s="1"/>
  <c r="DG51" i="13"/>
  <c r="AS56" i="13"/>
  <c r="AD602" i="13" s="1"/>
  <c r="AD603" i="13" s="1"/>
  <c r="CI56" i="13"/>
  <c r="DH56" i="13"/>
  <c r="BR49" i="13" a="1"/>
  <c r="BR49" i="13" s="1"/>
  <c r="DL49" i="13"/>
  <c r="DF52" i="13"/>
  <c r="CR52" i="13" a="1"/>
  <c r="CR52" i="13" s="1"/>
  <c r="CG52" i="13"/>
  <c r="BN52" i="13" a="1"/>
  <c r="BN52" i="13" s="1"/>
  <c r="DC52" i="13"/>
  <c r="CO52" i="13"/>
  <c r="CD52" i="13"/>
  <c r="BT52" i="13" a="1"/>
  <c r="BT52" i="13" s="1"/>
  <c r="BI52" i="13" a="1"/>
  <c r="BI52" i="13" s="1"/>
  <c r="AU52" i="13"/>
  <c r="DB52" i="13"/>
  <c r="CC52" i="13"/>
  <c r="BS52" i="13"/>
  <c r="AT52" i="13"/>
  <c r="AN52" i="13" s="1"/>
  <c r="CV52" i="13"/>
  <c r="BZ52" i="13" a="1"/>
  <c r="BZ52" i="13" s="1"/>
  <c r="BP52" i="13" a="1"/>
  <c r="BP52" i="13" s="1"/>
  <c r="BJ52" i="13"/>
  <c r="BW52" i="13" a="1"/>
  <c r="BW52" i="13" s="1"/>
  <c r="CJ52" i="13" a="1"/>
  <c r="CJ52" i="13" s="1"/>
  <c r="CY52" i="13"/>
  <c r="CH16" i="13" a="1"/>
  <c r="CH16" i="13" s="1"/>
  <c r="CI16" i="13" s="1"/>
  <c r="BN29" i="13" a="1"/>
  <c r="BN29" i="13" s="1"/>
  <c r="BO29" i="13" s="1"/>
  <c r="BQ32" i="13" a="1"/>
  <c r="BQ32" i="13" s="1"/>
  <c r="CP32" i="13" a="1"/>
  <c r="CP32" i="13" s="1"/>
  <c r="CQ32" i="13" s="1"/>
  <c r="BF49" i="13" a="1"/>
  <c r="BF49" i="13" s="1"/>
  <c r="CF49" i="13" a="1"/>
  <c r="CF49" i="13" s="1"/>
  <c r="AS52" i="13"/>
  <c r="AD546" i="13" s="1"/>
  <c r="AD547" i="13" s="1"/>
  <c r="BK52" i="13"/>
  <c r="BX52" i="13"/>
  <c r="CK52" i="13"/>
  <c r="CZ52" i="13"/>
  <c r="BF54" i="13" a="1"/>
  <c r="BF54" i="13" s="1"/>
  <c r="DJ49" i="13"/>
  <c r="CT49" i="13"/>
  <c r="CJ49" i="13" a="1"/>
  <c r="CJ49" i="13" s="1"/>
  <c r="BZ49" i="13" a="1"/>
  <c r="BZ49" i="13" s="1"/>
  <c r="AP49" i="13"/>
  <c r="DC49" i="13"/>
  <c r="CO49" i="13"/>
  <c r="CD49" i="13"/>
  <c r="BT49" i="13" a="1"/>
  <c r="BT49" i="13" s="1"/>
  <c r="BI49" i="13" a="1"/>
  <c r="BI49" i="13" s="1"/>
  <c r="AU49" i="13"/>
  <c r="DB49" i="13"/>
  <c r="CC49" i="13"/>
  <c r="BS49" i="13"/>
  <c r="AT49" i="13"/>
  <c r="AN49" i="13" s="1"/>
  <c r="CV49" i="13"/>
  <c r="BO49" i="13"/>
  <c r="BJ49" i="13"/>
  <c r="BW49" i="13" a="1"/>
  <c r="BW49" i="13" s="1"/>
  <c r="CI49" i="13"/>
  <c r="CY49" i="13"/>
  <c r="CB32" i="13" a="1"/>
  <c r="CB32" i="13" s="1"/>
  <c r="CL32" i="13" a="1"/>
  <c r="CL32" i="13" s="1"/>
  <c r="CM32" i="13" s="1"/>
  <c r="BR32" i="13" a="1"/>
  <c r="BR32" i="13" s="1"/>
  <c r="BH32" i="13" a="1"/>
  <c r="BH32" i="13" s="1"/>
  <c r="CH32" i="13" a="1"/>
  <c r="CH32" i="13" s="1"/>
  <c r="CI32" i="13" s="1"/>
  <c r="BV32" i="13" a="1"/>
  <c r="BV32" i="13" s="1"/>
  <c r="AS49" i="13"/>
  <c r="AD504" i="13" s="1"/>
  <c r="AD505" i="13" s="1"/>
  <c r="BK49" i="13"/>
  <c r="CK49" i="13"/>
  <c r="CZ49" i="13"/>
  <c r="CB52" i="13" a="1"/>
  <c r="CB52" i="13" s="1"/>
  <c r="DI52" i="13"/>
  <c r="CX54" i="13"/>
  <c r="CB54" i="13" a="1"/>
  <c r="CB54" i="13" s="1"/>
  <c r="AU54" i="13"/>
  <c r="DI54" i="13"/>
  <c r="CS54" i="13" a="1"/>
  <c r="CS54" i="13" s="1"/>
  <c r="CH54" i="13" a="1"/>
  <c r="CH54" i="13" s="1"/>
  <c r="BM54" i="13"/>
  <c r="DH54" i="13"/>
  <c r="CG54" i="13"/>
  <c r="BW54" i="13" a="1"/>
  <c r="BW54" i="13" s="1"/>
  <c r="AZ54" i="13"/>
  <c r="BA54" i="13" s="1"/>
  <c r="BB54" i="13" s="1"/>
  <c r="BC54" i="13" s="1"/>
  <c r="BD54" i="13" s="1"/>
  <c r="BE54" i="13" s="1"/>
  <c r="DB54" i="13"/>
  <c r="CC54" i="13"/>
  <c r="BS54" i="13"/>
  <c r="BH54" i="13" a="1"/>
  <c r="BH54" i="13" s="1"/>
  <c r="AS54" i="13"/>
  <c r="AD574" i="13" s="1"/>
  <c r="AD575" i="13" s="1"/>
  <c r="BJ54" i="13"/>
  <c r="BX54" i="13"/>
  <c r="CZ54" i="13"/>
  <c r="CS16" i="13" a="1"/>
  <c r="CS16" i="13" s="1"/>
  <c r="BY16" i="13" a="1"/>
  <c r="BY16" i="13" s="1"/>
  <c r="BR16" i="13" a="1"/>
  <c r="BR16" i="13" s="1"/>
  <c r="CB16" i="13" a="1"/>
  <c r="CB16" i="13" s="1"/>
  <c r="BW29" i="13" a="1"/>
  <c r="BW29" i="13" s="1"/>
  <c r="BR29" i="13" a="1"/>
  <c r="BR29" i="13" s="1"/>
  <c r="CB29" i="13" a="1"/>
  <c r="CB29" i="13" s="1"/>
  <c r="AZ34" i="13"/>
  <c r="BA34" i="13" s="1"/>
  <c r="BB34" i="13" s="1"/>
  <c r="BC34" i="13" s="1"/>
  <c r="BD34" i="13" s="1"/>
  <c r="BE34" i="13" s="1"/>
  <c r="CH34" i="13" s="1" a="1"/>
  <c r="CH34" i="13" s="1"/>
  <c r="CI34" i="13" s="1"/>
  <c r="AV49" i="13"/>
  <c r="BL49" i="13" a="1"/>
  <c r="BL49" i="13" s="1"/>
  <c r="BX49" i="13"/>
  <c r="CL49" i="13" a="1"/>
  <c r="CL49" i="13" s="1"/>
  <c r="DA49" i="13"/>
  <c r="BQ52" i="13" a="1"/>
  <c r="BQ52" i="13" s="1"/>
  <c r="CQ52" i="13"/>
  <c r="DJ52" i="13"/>
  <c r="AT54" i="13"/>
  <c r="AN54" i="13" s="1"/>
  <c r="BK54" i="13"/>
  <c r="BY54" i="13" a="1"/>
  <c r="BY54" i="13" s="1"/>
  <c r="CK54" i="13"/>
  <c r="DA54" i="13"/>
  <c r="BG42" i="13" a="1"/>
  <c r="BG42" i="13" s="1"/>
  <c r="BQ42" i="13" a="1"/>
  <c r="BQ42" i="13" s="1"/>
  <c r="CU42" i="13"/>
  <c r="DK42" i="13"/>
  <c r="BG17" i="13" a="1"/>
  <c r="BG17" i="13" s="1"/>
  <c r="BQ17" i="13" a="1"/>
  <c r="BQ17" i="13" s="1"/>
  <c r="BG36" i="13" a="1"/>
  <c r="BG36" i="13" s="1"/>
  <c r="BQ36" i="13" a="1"/>
  <c r="BQ36" i="13" s="1"/>
  <c r="BG40" i="13" a="1"/>
  <c r="BG40" i="13" s="1"/>
  <c r="BQ40" i="13" a="1"/>
  <c r="BQ40" i="13" s="1"/>
  <c r="CU40" i="13"/>
  <c r="AY42" i="13"/>
  <c r="BK42" i="13"/>
  <c r="BU42" i="13"/>
  <c r="CE42" i="13" a="1"/>
  <c r="CE42" i="13" s="1"/>
  <c r="CO42" i="13"/>
  <c r="BG45" i="13" a="1"/>
  <c r="BG45" i="13" s="1"/>
  <c r="BQ45" i="13" a="1"/>
  <c r="BQ45" i="13" s="1"/>
  <c r="CV45" i="13"/>
  <c r="DD47" i="13"/>
  <c r="CF47" i="13" a="1"/>
  <c r="CF47" i="13" s="1"/>
  <c r="BR47" i="13" a="1"/>
  <c r="BR47" i="13" s="1"/>
  <c r="CB47" i="13" a="1"/>
  <c r="CB47" i="13" s="1"/>
  <c r="CM47" i="13"/>
  <c r="CZ47" i="13"/>
  <c r="BG58" i="13" a="1"/>
  <c r="BG58" i="13" s="1"/>
  <c r="BQ58" i="13" a="1"/>
  <c r="BQ58" i="13" s="1"/>
  <c r="BH27" i="18" l="1"/>
  <c r="BI27" i="18" s="1"/>
  <c r="BJ27" i="18" s="1"/>
  <c r="X26" i="18"/>
  <c r="BH36" i="18"/>
  <c r="BI36" i="18" s="1"/>
  <c r="BJ36" i="18" s="1"/>
  <c r="BH25" i="18"/>
  <c r="BI25" i="18" s="1"/>
  <c r="BJ25" i="18" s="1"/>
  <c r="BK25" i="18" s="1"/>
  <c r="BL25" i="18" s="1"/>
  <c r="BM25" i="18" s="1"/>
  <c r="BN25" i="18" s="1"/>
  <c r="BO25" i="18" s="1"/>
  <c r="BP25" i="18" s="1"/>
  <c r="BQ25" i="18" s="1"/>
  <c r="BR25" i="18" s="1"/>
  <c r="BS25" i="18" s="1"/>
  <c r="BT25" i="18" s="1"/>
  <c r="BU25" i="18" s="1"/>
  <c r="BV25" i="18" s="1"/>
  <c r="G25" i="18" s="1"/>
  <c r="BM35" i="18"/>
  <c r="BN35" i="18" s="1"/>
  <c r="BO35" i="18" s="1"/>
  <c r="BP35" i="18" s="1"/>
  <c r="BQ35" i="18" s="1"/>
  <c r="BR35" i="18" s="1"/>
  <c r="BS35" i="18" s="1"/>
  <c r="BT35" i="18" s="1"/>
  <c r="X29" i="18"/>
  <c r="BW29" i="18" s="1"/>
  <c r="BX29" i="18" s="1"/>
  <c r="BY29" i="18" s="1"/>
  <c r="I29" i="18" s="1"/>
  <c r="BH28" i="18"/>
  <c r="BI28" i="18" s="1"/>
  <c r="BJ28" i="18" s="1"/>
  <c r="BK28" i="18" s="1"/>
  <c r="BL28" i="18" s="1"/>
  <c r="BM28" i="18" s="1"/>
  <c r="BN28" i="18" s="1"/>
  <c r="BO28" i="18" s="1"/>
  <c r="BP28" i="18" s="1"/>
  <c r="BQ28" i="18" s="1"/>
  <c r="BR28" i="18" s="1"/>
  <c r="BS28" i="18" s="1"/>
  <c r="BT28" i="18" s="1"/>
  <c r="BU28" i="18" s="1"/>
  <c r="BV28" i="18" s="1"/>
  <c r="G28" i="18" s="1"/>
  <c r="J58" i="18"/>
  <c r="H58" i="18" s="1"/>
  <c r="J28" i="18"/>
  <c r="H28" i="18" s="1"/>
  <c r="X31" i="18"/>
  <c r="BW31" i="18" s="1"/>
  <c r="BH30" i="18"/>
  <c r="BI30" i="18" s="1"/>
  <c r="BJ30" i="18" s="1"/>
  <c r="BK30" i="18" s="1"/>
  <c r="BL30" i="18" s="1"/>
  <c r="BM30" i="18" s="1"/>
  <c r="BN30" i="18" s="1"/>
  <c r="BO30" i="18" s="1"/>
  <c r="BP30" i="18" s="1"/>
  <c r="BQ30" i="18" s="1"/>
  <c r="BR30" i="18" s="1"/>
  <c r="BS30" i="18" s="1"/>
  <c r="BT30" i="18" s="1"/>
  <c r="BU30" i="18" s="1"/>
  <c r="BV30" i="18" s="1"/>
  <c r="G30" i="18" s="1"/>
  <c r="J30" i="18"/>
  <c r="H30" i="18" s="1"/>
  <c r="BH58" i="18"/>
  <c r="BI58" i="18" s="1"/>
  <c r="BJ58" i="18" s="1"/>
  <c r="BK58" i="18" s="1"/>
  <c r="BL58" i="18" s="1"/>
  <c r="BM58" i="18" s="1"/>
  <c r="BN58" i="18" s="1"/>
  <c r="BO58" i="18" s="1"/>
  <c r="BP58" i="18" s="1"/>
  <c r="BQ58" i="18" s="1"/>
  <c r="BR58" i="18" s="1"/>
  <c r="BS58" i="18" s="1"/>
  <c r="BT58" i="18" s="1"/>
  <c r="BU58" i="18" s="1"/>
  <c r="BV58" i="18" s="1"/>
  <c r="G58" i="18" s="1"/>
  <c r="F58" i="18" s="1"/>
  <c r="X58" i="18"/>
  <c r="K58" i="18" s="1"/>
  <c r="J35" i="18"/>
  <c r="H35" i="18" s="1"/>
  <c r="BK29" i="18"/>
  <c r="BL29" i="18" s="1"/>
  <c r="BM29" i="18" s="1"/>
  <c r="BN29" i="18" s="1"/>
  <c r="BO29" i="18" s="1"/>
  <c r="BP29" i="18" s="1"/>
  <c r="BQ29" i="18" s="1"/>
  <c r="BR29" i="18" s="1"/>
  <c r="BS29" i="18" s="1"/>
  <c r="BT29" i="18" s="1"/>
  <c r="BU29" i="18" s="1"/>
  <c r="BV29" i="18" s="1"/>
  <c r="G29" i="18" s="1"/>
  <c r="J26" i="18"/>
  <c r="H26" i="18" s="1"/>
  <c r="J25" i="18"/>
  <c r="H25" i="18" s="1"/>
  <c r="J31" i="18"/>
  <c r="H31" i="18" s="1"/>
  <c r="AQ27" i="18"/>
  <c r="K27" i="18" s="1"/>
  <c r="X24" i="18"/>
  <c r="BH24" i="18"/>
  <c r="BI24" i="18" s="1"/>
  <c r="BJ24" i="18" s="1"/>
  <c r="BK24" i="18" s="1"/>
  <c r="BL24" i="18" s="1"/>
  <c r="BM24" i="18" s="1"/>
  <c r="BN24" i="18" s="1"/>
  <c r="BO24" i="18" s="1"/>
  <c r="BP24" i="18" s="1"/>
  <c r="BQ24" i="18" s="1"/>
  <c r="BR24" i="18" s="1"/>
  <c r="BS24" i="18" s="1"/>
  <c r="BT24" i="18" s="1"/>
  <c r="BU24" i="18" s="1"/>
  <c r="BV24" i="18" s="1"/>
  <c r="G24" i="18" s="1"/>
  <c r="J24" i="18"/>
  <c r="H24" i="18" s="1"/>
  <c r="X14" i="18"/>
  <c r="BH14" i="18"/>
  <c r="BI14" i="18" s="1"/>
  <c r="BJ14" i="18" s="1"/>
  <c r="BK14" i="18" s="1"/>
  <c r="BL14" i="18" s="1"/>
  <c r="BM14" i="18" s="1"/>
  <c r="BN14" i="18" s="1"/>
  <c r="BO14" i="18" s="1"/>
  <c r="BP14" i="18" s="1"/>
  <c r="BQ14" i="18" s="1"/>
  <c r="BR14" i="18" s="1"/>
  <c r="BS14" i="18" s="1"/>
  <c r="BT14" i="18" s="1"/>
  <c r="BU14" i="18" s="1"/>
  <c r="BV14" i="18" s="1"/>
  <c r="G14" i="18" s="1"/>
  <c r="J14" i="18"/>
  <c r="H14" i="18" s="1"/>
  <c r="K35" i="18"/>
  <c r="BW35" i="18"/>
  <c r="BX35" i="18" s="1"/>
  <c r="BY35" i="18" s="1"/>
  <c r="I35" i="18" s="1"/>
  <c r="AQ17" i="18"/>
  <c r="BW28" i="18"/>
  <c r="BU35" i="18"/>
  <c r="BV35" i="18" s="1"/>
  <c r="G35" i="18" s="1"/>
  <c r="X22" i="18"/>
  <c r="BH22" i="18"/>
  <c r="BI22" i="18" s="1"/>
  <c r="BJ22" i="18" s="1"/>
  <c r="BK22" i="18" s="1"/>
  <c r="BL22" i="18" s="1"/>
  <c r="BM22" i="18" s="1"/>
  <c r="BN22" i="18" s="1"/>
  <c r="BO22" i="18" s="1"/>
  <c r="BP22" i="18" s="1"/>
  <c r="BQ22" i="18" s="1"/>
  <c r="BR22" i="18" s="1"/>
  <c r="BS22" i="18" s="1"/>
  <c r="BT22" i="18" s="1"/>
  <c r="BU22" i="18" s="1"/>
  <c r="BV22" i="18" s="1"/>
  <c r="G22" i="18" s="1"/>
  <c r="J22" i="18"/>
  <c r="H22" i="18" s="1"/>
  <c r="BW30" i="18"/>
  <c r="BX30" i="18" s="1"/>
  <c r="BY30" i="18" s="1"/>
  <c r="I30" i="18" s="1"/>
  <c r="K30" i="18"/>
  <c r="BH18" i="18"/>
  <c r="BI18" i="18" s="1"/>
  <c r="BJ18" i="18" s="1"/>
  <c r="BK18" i="18" s="1"/>
  <c r="BL18" i="18" s="1"/>
  <c r="BM18" i="18" s="1"/>
  <c r="BN18" i="18" s="1"/>
  <c r="BO18" i="18" s="1"/>
  <c r="BP18" i="18" s="1"/>
  <c r="BQ18" i="18" s="1"/>
  <c r="BR18" i="18" s="1"/>
  <c r="BS18" i="18" s="1"/>
  <c r="BT18" i="18" s="1"/>
  <c r="BU18" i="18" s="1"/>
  <c r="BV18" i="18" s="1"/>
  <c r="G18" i="18" s="1"/>
  <c r="X18" i="18"/>
  <c r="J18" i="18"/>
  <c r="H18" i="18" s="1"/>
  <c r="BW25" i="18"/>
  <c r="BH34" i="18"/>
  <c r="BI34" i="18" s="1"/>
  <c r="BJ34" i="18" s="1"/>
  <c r="BK34" i="18" s="1"/>
  <c r="BL34" i="18" s="1"/>
  <c r="BM34" i="18" s="1"/>
  <c r="BN34" i="18" s="1"/>
  <c r="BO34" i="18" s="1"/>
  <c r="BP34" i="18" s="1"/>
  <c r="BQ34" i="18" s="1"/>
  <c r="BR34" i="18" s="1"/>
  <c r="BS34" i="18" s="1"/>
  <c r="BT34" i="18" s="1"/>
  <c r="BU34" i="18" s="1"/>
  <c r="BV34" i="18" s="1"/>
  <c r="G34" i="18" s="1"/>
  <c r="X34" i="18"/>
  <c r="J34" i="18"/>
  <c r="H34" i="18" s="1"/>
  <c r="J33" i="18"/>
  <c r="H33" i="18" s="1"/>
  <c r="BH33" i="18"/>
  <c r="BI33" i="18" s="1"/>
  <c r="BJ33" i="18" s="1"/>
  <c r="BK33" i="18" s="1"/>
  <c r="BL33" i="18" s="1"/>
  <c r="BM33" i="18" s="1"/>
  <c r="BN33" i="18" s="1"/>
  <c r="BO33" i="18" s="1"/>
  <c r="BP33" i="18" s="1"/>
  <c r="BQ33" i="18" s="1"/>
  <c r="BR33" i="18" s="1"/>
  <c r="BS33" i="18" s="1"/>
  <c r="BT33" i="18" s="1"/>
  <c r="BU33" i="18" s="1"/>
  <c r="BV33" i="18" s="1"/>
  <c r="G33" i="18" s="1"/>
  <c r="X33" i="18"/>
  <c r="AQ15" i="18"/>
  <c r="AQ19" i="18"/>
  <c r="BK26" i="18"/>
  <c r="BL26" i="18" s="1"/>
  <c r="BM26" i="18" s="1"/>
  <c r="BN26" i="18" s="1"/>
  <c r="BO26" i="18" s="1"/>
  <c r="BP26" i="18" s="1"/>
  <c r="BQ26" i="18" s="1"/>
  <c r="BR26" i="18" s="1"/>
  <c r="BS26" i="18" s="1"/>
  <c r="BT26" i="18" s="1"/>
  <c r="BU26" i="18" s="1"/>
  <c r="BV26" i="18" s="1"/>
  <c r="G26" i="18" s="1"/>
  <c r="X16" i="18"/>
  <c r="J16" i="18"/>
  <c r="H16" i="18" s="1"/>
  <c r="BH16" i="18"/>
  <c r="BI16" i="18" s="1"/>
  <c r="BJ16" i="18" s="1"/>
  <c r="BK16" i="18" s="1"/>
  <c r="BL16" i="18" s="1"/>
  <c r="BM16" i="18" s="1"/>
  <c r="BN16" i="18" s="1"/>
  <c r="BO16" i="18" s="1"/>
  <c r="BP16" i="18" s="1"/>
  <c r="BQ16" i="18" s="1"/>
  <c r="BR16" i="18" s="1"/>
  <c r="BS16" i="18" s="1"/>
  <c r="BT16" i="18" s="1"/>
  <c r="BU16" i="18" s="1"/>
  <c r="BV16" i="18" s="1"/>
  <c r="G16" i="18" s="1"/>
  <c r="AQ26" i="18"/>
  <c r="K26" i="18" s="1"/>
  <c r="BW26" i="18"/>
  <c r="AQ28" i="18"/>
  <c r="AQ25" i="18"/>
  <c r="BH23" i="18"/>
  <c r="BI23" i="18" s="1"/>
  <c r="BJ23" i="18" s="1"/>
  <c r="BK23" i="18" s="1"/>
  <c r="BL23" i="18" s="1"/>
  <c r="BM23" i="18" s="1"/>
  <c r="BN23" i="18" s="1"/>
  <c r="BO23" i="18" s="1"/>
  <c r="BP23" i="18" s="1"/>
  <c r="BQ23" i="18" s="1"/>
  <c r="BR23" i="18" s="1"/>
  <c r="BS23" i="18" s="1"/>
  <c r="BT23" i="18" s="1"/>
  <c r="BU23" i="18" s="1"/>
  <c r="BV23" i="18" s="1"/>
  <c r="G23" i="18" s="1"/>
  <c r="X23" i="18"/>
  <c r="J23" i="18"/>
  <c r="H23" i="18" s="1"/>
  <c r="J36" i="18"/>
  <c r="H36" i="18" s="1"/>
  <c r="J17" i="18"/>
  <c r="H17" i="18" s="1"/>
  <c r="BH17" i="18"/>
  <c r="BI17" i="18" s="1"/>
  <c r="BJ17" i="18" s="1"/>
  <c r="BK17" i="18" s="1"/>
  <c r="BL17" i="18" s="1"/>
  <c r="BM17" i="18" s="1"/>
  <c r="BN17" i="18" s="1"/>
  <c r="BO17" i="18" s="1"/>
  <c r="BP17" i="18" s="1"/>
  <c r="BQ17" i="18" s="1"/>
  <c r="BR17" i="18" s="1"/>
  <c r="BS17" i="18" s="1"/>
  <c r="BT17" i="18" s="1"/>
  <c r="BU17" i="18" s="1"/>
  <c r="BV17" i="18" s="1"/>
  <c r="G17" i="18" s="1"/>
  <c r="X17" i="18"/>
  <c r="AQ34" i="18"/>
  <c r="AQ24" i="18"/>
  <c r="J27" i="18"/>
  <c r="H27" i="18" s="1"/>
  <c r="K36" i="18"/>
  <c r="BW36" i="18"/>
  <c r="BX36" i="18" s="1"/>
  <c r="BY36" i="18" s="1"/>
  <c r="I36" i="18" s="1"/>
  <c r="AQ31" i="18"/>
  <c r="BK27" i="18"/>
  <c r="BL27" i="18" s="1"/>
  <c r="BM27" i="18" s="1"/>
  <c r="BN27" i="18" s="1"/>
  <c r="BO27" i="18" s="1"/>
  <c r="BP27" i="18" s="1"/>
  <c r="BQ27" i="18" s="1"/>
  <c r="BR27" i="18" s="1"/>
  <c r="BS27" i="18" s="1"/>
  <c r="BT27" i="18" s="1"/>
  <c r="BU27" i="18" s="1"/>
  <c r="BV27" i="18" s="1"/>
  <c r="G27" i="18" s="1"/>
  <c r="BW27" i="18"/>
  <c r="BH20" i="18"/>
  <c r="BI20" i="18" s="1"/>
  <c r="BJ20" i="18" s="1"/>
  <c r="BK20" i="18" s="1"/>
  <c r="BL20" i="18" s="1"/>
  <c r="BM20" i="18" s="1"/>
  <c r="BN20" i="18" s="1"/>
  <c r="BO20" i="18" s="1"/>
  <c r="BP20" i="18" s="1"/>
  <c r="BQ20" i="18" s="1"/>
  <c r="BR20" i="18" s="1"/>
  <c r="BS20" i="18" s="1"/>
  <c r="BT20" i="18" s="1"/>
  <c r="BU20" i="18" s="1"/>
  <c r="BV20" i="18" s="1"/>
  <c r="G20" i="18" s="1"/>
  <c r="X20" i="18"/>
  <c r="J20" i="18"/>
  <c r="H20" i="18" s="1"/>
  <c r="BK31" i="18"/>
  <c r="BL31" i="18" s="1"/>
  <c r="BM31" i="18" s="1"/>
  <c r="BN31" i="18" s="1"/>
  <c r="BO31" i="18" s="1"/>
  <c r="BP31" i="18" s="1"/>
  <c r="BQ31" i="18" s="1"/>
  <c r="BR31" i="18" s="1"/>
  <c r="BS31" i="18" s="1"/>
  <c r="BT31" i="18" s="1"/>
  <c r="BU31" i="18" s="1"/>
  <c r="BV31" i="18" s="1"/>
  <c r="G31" i="18" s="1"/>
  <c r="J29" i="18"/>
  <c r="H29" i="18" s="1"/>
  <c r="BK36" i="18"/>
  <c r="BL36" i="18" s="1"/>
  <c r="BM36" i="18" s="1"/>
  <c r="BN36" i="18" s="1"/>
  <c r="BO36" i="18" s="1"/>
  <c r="BP36" i="18" s="1"/>
  <c r="BQ36" i="18" s="1"/>
  <c r="BR36" i="18" s="1"/>
  <c r="BS36" i="18" s="1"/>
  <c r="BT36" i="18" s="1"/>
  <c r="BU36" i="18" s="1"/>
  <c r="BV36" i="18" s="1"/>
  <c r="G36" i="18" s="1"/>
  <c r="J32" i="18"/>
  <c r="H32" i="18" s="1"/>
  <c r="X32" i="18"/>
  <c r="BH32" i="18"/>
  <c r="BI32" i="18" s="1"/>
  <c r="BJ32" i="18" s="1"/>
  <c r="BK32" i="18" s="1"/>
  <c r="BL32" i="18" s="1"/>
  <c r="BM32" i="18" s="1"/>
  <c r="BN32" i="18" s="1"/>
  <c r="BO32" i="18" s="1"/>
  <c r="BP32" i="18" s="1"/>
  <c r="BQ32" i="18" s="1"/>
  <c r="BR32" i="18" s="1"/>
  <c r="BS32" i="18" s="1"/>
  <c r="BT32" i="18" s="1"/>
  <c r="BU32" i="18" s="1"/>
  <c r="BV32" i="18" s="1"/>
  <c r="G32" i="18" s="1"/>
  <c r="AQ23" i="18"/>
  <c r="X15" i="18"/>
  <c r="BH15" i="18"/>
  <c r="BI15" i="18" s="1"/>
  <c r="BJ15" i="18" s="1"/>
  <c r="BK15" i="18" s="1"/>
  <c r="BL15" i="18" s="1"/>
  <c r="BM15" i="18" s="1"/>
  <c r="BN15" i="18" s="1"/>
  <c r="BO15" i="18" s="1"/>
  <c r="BP15" i="18" s="1"/>
  <c r="BQ15" i="18" s="1"/>
  <c r="BR15" i="18" s="1"/>
  <c r="BS15" i="18" s="1"/>
  <c r="BT15" i="18" s="1"/>
  <c r="BU15" i="18" s="1"/>
  <c r="BV15" i="18" s="1"/>
  <c r="G15" i="18" s="1"/>
  <c r="J15" i="18"/>
  <c r="H15" i="18" s="1"/>
  <c r="BH19" i="18"/>
  <c r="BI19" i="18" s="1"/>
  <c r="BJ19" i="18" s="1"/>
  <c r="BK19" i="18" s="1"/>
  <c r="BL19" i="18" s="1"/>
  <c r="BM19" i="18" s="1"/>
  <c r="BN19" i="18" s="1"/>
  <c r="BO19" i="18" s="1"/>
  <c r="BP19" i="18" s="1"/>
  <c r="BQ19" i="18" s="1"/>
  <c r="BR19" i="18" s="1"/>
  <c r="BS19" i="18" s="1"/>
  <c r="BT19" i="18" s="1"/>
  <c r="BU19" i="18" s="1"/>
  <c r="BV19" i="18" s="1"/>
  <c r="G19" i="18" s="1"/>
  <c r="J19" i="18"/>
  <c r="H19" i="18" s="1"/>
  <c r="X19" i="18"/>
  <c r="AQ20" i="18"/>
  <c r="C620" i="16"/>
  <c r="C621" i="16" s="1"/>
  <c r="C622" i="16" s="1"/>
  <c r="C623" i="16" s="1"/>
  <c r="C578" i="16"/>
  <c r="C579" i="16" s="1"/>
  <c r="C580" i="16" s="1"/>
  <c r="C581" i="16" s="1"/>
  <c r="AY23" i="16" a="1"/>
  <c r="AY23" i="16" s="1"/>
  <c r="AQ23" i="16" a="1"/>
  <c r="AQ23" i="16" s="1"/>
  <c r="AF23" i="16" a="1"/>
  <c r="AF23" i="16" s="1"/>
  <c r="AW27" i="16"/>
  <c r="BF30" i="16"/>
  <c r="BB30" i="16"/>
  <c r="BE18" i="16" a="1"/>
  <c r="BE18" i="16" s="1"/>
  <c r="BB28" i="16"/>
  <c r="AI30" i="16"/>
  <c r="AS18" i="16" a="1"/>
  <c r="AS18" i="16" s="1"/>
  <c r="AT18" i="16" s="1"/>
  <c r="AO14" i="16" a="1"/>
  <c r="AO14" i="16" s="1"/>
  <c r="AW26" i="16"/>
  <c r="BS32" i="16"/>
  <c r="AS24" i="16" a="1"/>
  <c r="AS24" i="16" s="1"/>
  <c r="AT24" i="16" s="1"/>
  <c r="AI28" i="16"/>
  <c r="AJ28" i="16" s="1"/>
  <c r="CI28" i="16" s="1"/>
  <c r="AF16" i="16" a="1"/>
  <c r="AF16" i="16" s="1"/>
  <c r="AH16" i="16" a="1"/>
  <c r="AH16" i="16" s="1"/>
  <c r="BM29" i="16" a="1"/>
  <c r="BM29" i="16" s="1"/>
  <c r="BN29" i="16" s="1"/>
  <c r="BK58" i="16" a="1"/>
  <c r="BK58" i="16" s="1"/>
  <c r="BL58" i="16" s="1"/>
  <c r="AP29" i="16" a="1"/>
  <c r="AP29" i="16" s="1"/>
  <c r="BA29" i="16" a="1"/>
  <c r="BA29" i="16" s="1"/>
  <c r="AU24" i="16" a="1"/>
  <c r="AU24" i="16" s="1"/>
  <c r="BI34" i="16" a="1"/>
  <c r="BI34" i="16" s="1"/>
  <c r="BJ34" i="16" s="1"/>
  <c r="BQ29" i="16" a="1"/>
  <c r="BQ29" i="16" s="1"/>
  <c r="AV29" i="16" a="1"/>
  <c r="AV29" i="16" s="1"/>
  <c r="BI25" i="16" a="1"/>
  <c r="BI25" i="16" s="1"/>
  <c r="BJ25" i="16" s="1"/>
  <c r="BF26" i="16"/>
  <c r="BO20" i="16" a="1"/>
  <c r="BO20" i="16" s="1"/>
  <c r="BP20" i="16" s="1"/>
  <c r="BS28" i="16"/>
  <c r="BD14" i="16" a="1"/>
  <c r="BD14" i="16" s="1"/>
  <c r="AU20" i="16" a="1"/>
  <c r="AU20" i="16" s="1"/>
  <c r="AS20" i="16" a="1"/>
  <c r="AS20" i="16" s="1"/>
  <c r="AT20" i="16" s="1"/>
  <c r="AK19" i="16" a="1"/>
  <c r="AK19" i="16" s="1"/>
  <c r="AL19" i="16" s="1"/>
  <c r="AO29" i="16" a="1"/>
  <c r="AO29" i="16" s="1"/>
  <c r="AV14" i="16" a="1"/>
  <c r="AV14" i="16" s="1"/>
  <c r="AX19" i="16" a="1"/>
  <c r="AX19" i="16" s="1"/>
  <c r="AW28" i="16"/>
  <c r="BE23" i="16" a="1"/>
  <c r="BE23" i="16" s="1"/>
  <c r="BO15" i="16" a="1"/>
  <c r="BO15" i="16" s="1"/>
  <c r="BP15" i="16" s="1"/>
  <c r="AK23" i="16" a="1"/>
  <c r="AK23" i="16" s="1"/>
  <c r="AL23" i="16" s="1"/>
  <c r="BD23" i="16" a="1"/>
  <c r="BD23" i="16" s="1"/>
  <c r="AP23" i="16" a="1"/>
  <c r="AP23" i="16" s="1"/>
  <c r="AM17" i="16" a="1"/>
  <c r="AM17" i="16" s="1"/>
  <c r="AN17" i="16" s="1"/>
  <c r="AM23" i="16" a="1"/>
  <c r="AM23" i="16" s="1"/>
  <c r="AN23" i="16" s="1"/>
  <c r="AG23" i="16" a="1"/>
  <c r="AG23" i="16" s="1"/>
  <c r="BB27" i="16"/>
  <c r="AU23" i="16" a="1"/>
  <c r="AU23" i="16" s="1"/>
  <c r="AZ29" i="16" a="1"/>
  <c r="AZ29" i="16" s="1"/>
  <c r="AQ35" i="16" a="1"/>
  <c r="AQ35" i="16" s="1"/>
  <c r="BQ14" i="16" a="1"/>
  <c r="BQ14" i="16" s="1"/>
  <c r="BG23" i="16" a="1"/>
  <c r="BG23" i="16" s="1"/>
  <c r="BH23" i="16" s="1"/>
  <c r="BD29" i="16" a="1"/>
  <c r="BD29" i="16" s="1"/>
  <c r="BD19" i="16" a="1"/>
  <c r="BD19" i="16" s="1"/>
  <c r="BS26" i="16"/>
  <c r="AX23" i="16" a="1"/>
  <c r="AX23" i="16" s="1"/>
  <c r="AF14" i="16" a="1"/>
  <c r="AF14" i="16" s="1"/>
  <c r="BI23" i="16" a="1"/>
  <c r="BI23" i="16" s="1"/>
  <c r="BJ23" i="16" s="1"/>
  <c r="AX29" i="16" a="1"/>
  <c r="AX29" i="16" s="1"/>
  <c r="AO16" i="16" a="1"/>
  <c r="AO16" i="16" s="1"/>
  <c r="AF58" i="16" a="1"/>
  <c r="AF58" i="16" s="1"/>
  <c r="BB26" i="16"/>
  <c r="AK15" i="16" a="1"/>
  <c r="AK15" i="16" s="1"/>
  <c r="AL15" i="16" s="1"/>
  <c r="BR23" i="16" a="1"/>
  <c r="BR23" i="16" s="1"/>
  <c r="AE16" i="16" a="1"/>
  <c r="AE16" i="16" s="1"/>
  <c r="AF34" i="16" a="1"/>
  <c r="AF34" i="16" s="1"/>
  <c r="AH23" i="16" a="1"/>
  <c r="AH23" i="16" s="1"/>
  <c r="AO58" i="16" a="1"/>
  <c r="AO58" i="16" s="1"/>
  <c r="AR26" i="16"/>
  <c r="AE23" i="16" a="1"/>
  <c r="AE23" i="16" s="1"/>
  <c r="BA16" i="16" a="1"/>
  <c r="BA16" i="16" s="1"/>
  <c r="AW30" i="16"/>
  <c r="BM23" i="16" a="1"/>
  <c r="BM23" i="16" s="1"/>
  <c r="BN23" i="16" s="1"/>
  <c r="BF27" i="16"/>
  <c r="BG29" i="16" a="1"/>
  <c r="BG29" i="16" s="1"/>
  <c r="BH29" i="16" s="1"/>
  <c r="AO23" i="16" a="1"/>
  <c r="AO23" i="16" s="1"/>
  <c r="AU16" i="16" a="1"/>
  <c r="AU16" i="16" s="1"/>
  <c r="AW36" i="16"/>
  <c r="BA25" i="16" a="1"/>
  <c r="BA25" i="16" s="1"/>
  <c r="BD18" i="16" a="1"/>
  <c r="BD18" i="16" s="1"/>
  <c r="BF18" i="16" s="1"/>
  <c r="BG18" i="16" a="1"/>
  <c r="BG18" i="16" s="1"/>
  <c r="BH18" i="16" s="1"/>
  <c r="BM25" i="16" a="1"/>
  <c r="BM25" i="16" s="1"/>
  <c r="BN25" i="16" s="1"/>
  <c r="BR18" i="16" a="1"/>
  <c r="BR18" i="16" s="1"/>
  <c r="BB36" i="16"/>
  <c r="BC36" i="16" s="1"/>
  <c r="BK33" i="16" a="1"/>
  <c r="BK33" i="16" s="1"/>
  <c r="BL33" i="16" s="1"/>
  <c r="BI31" i="16" a="1"/>
  <c r="BI31" i="16" s="1"/>
  <c r="BJ31" i="16" s="1"/>
  <c r="BA35" i="16" a="1"/>
  <c r="BA35" i="16" s="1"/>
  <c r="BI19" i="16" a="1"/>
  <c r="BI19" i="16" s="1"/>
  <c r="BJ19" i="16" s="1"/>
  <c r="AK25" i="16" a="1"/>
  <c r="AK25" i="16" s="1"/>
  <c r="AL25" i="16" s="1"/>
  <c r="BK16" i="16" a="1"/>
  <c r="BK16" i="16" s="1"/>
  <c r="BL16" i="16" s="1"/>
  <c r="AF18" i="16" a="1"/>
  <c r="AF18" i="16" s="1"/>
  <c r="AM35" i="16" a="1"/>
  <c r="AM35" i="16" s="1"/>
  <c r="AN35" i="16" s="1"/>
  <c r="AU25" i="16" a="1"/>
  <c r="AU25" i="16" s="1"/>
  <c r="AP34" i="16" a="1"/>
  <c r="AP34" i="16" s="1"/>
  <c r="AP18" i="16" a="1"/>
  <c r="AP18" i="16" s="1"/>
  <c r="AY18" i="16" a="1"/>
  <c r="AY18" i="16" s="1"/>
  <c r="BI35" i="16" a="1"/>
  <c r="BI35" i="16" s="1"/>
  <c r="BJ35" i="16" s="1"/>
  <c r="BO25" i="16" a="1"/>
  <c r="BO25" i="16" s="1"/>
  <c r="BP25" i="16" s="1"/>
  <c r="AE18" i="16" a="1"/>
  <c r="AE18" i="16" s="1"/>
  <c r="BI18" i="16" a="1"/>
  <c r="BI18" i="16" s="1"/>
  <c r="BJ18" i="16" s="1"/>
  <c r="AR36" i="16"/>
  <c r="AY35" i="16" a="1"/>
  <c r="AY35" i="16" s="1"/>
  <c r="AU15" i="16" a="1"/>
  <c r="AU15" i="16" s="1"/>
  <c r="BE25" i="16" a="1"/>
  <c r="BE25" i="16" s="1"/>
  <c r="AV25" i="16" a="1"/>
  <c r="AV25" i="16" s="1"/>
  <c r="BA34" i="16" a="1"/>
  <c r="BA34" i="16" s="1"/>
  <c r="BK18" i="16" a="1"/>
  <c r="BK18" i="16" s="1"/>
  <c r="BL18" i="16" s="1"/>
  <c r="AZ18" i="16" a="1"/>
  <c r="AZ18" i="16" s="1"/>
  <c r="AG18" i="16" a="1"/>
  <c r="AG18" i="16" s="1"/>
  <c r="AF24" i="16" a="1"/>
  <c r="AF24" i="16" s="1"/>
  <c r="BQ15" i="16" a="1"/>
  <c r="BQ15" i="16" s="1"/>
  <c r="BS15" i="16" s="1"/>
  <c r="AK35" i="16" a="1"/>
  <c r="AK35" i="16" s="1"/>
  <c r="AL35" i="16" s="1"/>
  <c r="AX16" i="16" a="1"/>
  <c r="AX16" i="16" s="1"/>
  <c r="AU18" i="16" a="1"/>
  <c r="AU18" i="16" s="1"/>
  <c r="AW18" i="16" s="1"/>
  <c r="BD24" i="16" a="1"/>
  <c r="BD24" i="16" s="1"/>
  <c r="BA15" i="16" a="1"/>
  <c r="BA15" i="16" s="1"/>
  <c r="AU35" i="16" a="1"/>
  <c r="AU35" i="16" s="1"/>
  <c r="AM16" i="16" a="1"/>
  <c r="AM16" i="16" s="1"/>
  <c r="AN16" i="16" s="1"/>
  <c r="AS34" i="16" a="1"/>
  <c r="AS34" i="16" s="1"/>
  <c r="AT34" i="16" s="1"/>
  <c r="AH18" i="16" a="1"/>
  <c r="AH18" i="16" s="1"/>
  <c r="BQ18" i="16" a="1"/>
  <c r="BQ18" i="16" s="1"/>
  <c r="BD15" i="16" a="1"/>
  <c r="BD15" i="16" s="1"/>
  <c r="AM24" i="16" a="1"/>
  <c r="AM24" i="16" s="1"/>
  <c r="AN24" i="16" s="1"/>
  <c r="BM34" i="16" a="1"/>
  <c r="BM34" i="16" s="1"/>
  <c r="BN34" i="16" s="1"/>
  <c r="AO18" i="16" a="1"/>
  <c r="AO18" i="16" s="1"/>
  <c r="AP15" i="16" a="1"/>
  <c r="AP15" i="16" s="1"/>
  <c r="BI24" i="16" a="1"/>
  <c r="BI24" i="16" s="1"/>
  <c r="BJ24" i="16" s="1"/>
  <c r="AQ18" i="16" a="1"/>
  <c r="AQ18" i="16" s="1"/>
  <c r="BT28" i="16"/>
  <c r="BU28" i="16" s="1"/>
  <c r="BV28" i="16" s="1"/>
  <c r="AQ31" i="16" a="1"/>
  <c r="AQ31" i="16" s="1"/>
  <c r="AY24" i="16" a="1"/>
  <c r="AY24" i="16" s="1"/>
  <c r="BK31" i="16" a="1"/>
  <c r="BK31" i="16" s="1"/>
  <c r="BL31" i="16" s="1"/>
  <c r="AE24" i="16" a="1"/>
  <c r="AE24" i="16" s="1"/>
  <c r="BE24" i="16" a="1"/>
  <c r="BE24" i="16" s="1"/>
  <c r="AR28" i="16"/>
  <c r="AX18" i="16" a="1"/>
  <c r="AX18" i="16" s="1"/>
  <c r="AO24" i="16" a="1"/>
  <c r="AO24" i="16" s="1"/>
  <c r="AS31" i="16" a="1"/>
  <c r="AS31" i="16" s="1"/>
  <c r="AT31" i="16" s="1"/>
  <c r="AP24" i="16" a="1"/>
  <c r="AP24" i="16" s="1"/>
  <c r="BO18" i="16" a="1"/>
  <c r="BO18" i="16" s="1"/>
  <c r="BP18" i="16" s="1"/>
  <c r="BM18" i="16" a="1"/>
  <c r="BM18" i="16" s="1"/>
  <c r="BN18" i="16" s="1"/>
  <c r="BS30" i="16"/>
  <c r="BG24" i="16" a="1"/>
  <c r="BG24" i="16" s="1"/>
  <c r="BH24" i="16" s="1"/>
  <c r="AH24" i="16" a="1"/>
  <c r="AH24" i="16" s="1"/>
  <c r="AS25" i="16" a="1"/>
  <c r="AS25" i="16" s="1"/>
  <c r="AT25" i="16" s="1"/>
  <c r="AO25" i="16" a="1"/>
  <c r="AO25" i="16" s="1"/>
  <c r="AM18" i="16" a="1"/>
  <c r="AM18" i="16" s="1"/>
  <c r="AN18" i="16" s="1"/>
  <c r="AK18" i="16" a="1"/>
  <c r="AK18" i="16" s="1"/>
  <c r="AL18" i="16" s="1"/>
  <c r="AS29" i="16" a="1"/>
  <c r="AS29" i="16" s="1"/>
  <c r="AT29" i="16" s="1"/>
  <c r="BM24" i="16" a="1"/>
  <c r="BM24" i="16" s="1"/>
  <c r="BN24" i="16" s="1"/>
  <c r="BA19" i="16" a="1"/>
  <c r="BA19" i="16" s="1"/>
  <c r="BK25" i="16" a="1"/>
  <c r="BK25" i="16" s="1"/>
  <c r="BL25" i="16" s="1"/>
  <c r="BA18" i="16" a="1"/>
  <c r="BA18" i="16" s="1"/>
  <c r="AX22" i="16" a="1"/>
  <c r="AX22" i="16" s="1"/>
  <c r="AF20" i="16" a="1"/>
  <c r="AF20" i="16" s="1"/>
  <c r="BK22" i="16" a="1"/>
  <c r="BK22" i="16" s="1"/>
  <c r="BL22" i="16" s="1"/>
  <c r="AK58" i="16" a="1"/>
  <c r="AK58" i="16" s="1"/>
  <c r="AL58" i="16" s="1"/>
  <c r="AE14" i="16" a="1"/>
  <c r="AE14" i="16" s="1"/>
  <c r="BI14" i="16" a="1"/>
  <c r="BI14" i="16" s="1"/>
  <c r="BJ14" i="16" s="1"/>
  <c r="BA20" i="16" a="1"/>
  <c r="BA20" i="16" s="1"/>
  <c r="C340" i="16"/>
  <c r="C341" i="16" s="1"/>
  <c r="C342" i="16" s="1"/>
  <c r="C343" i="16" s="1"/>
  <c r="C339" i="16"/>
  <c r="D336" i="16" s="1" a="1"/>
  <c r="D336" i="16" s="1"/>
  <c r="G336" i="16" s="1"/>
  <c r="H336" i="16" s="1"/>
  <c r="BD58" i="16" a="1"/>
  <c r="BD58" i="16" s="1"/>
  <c r="AX35" i="16" a="1"/>
  <c r="AX35" i="16" s="1"/>
  <c r="BR19" i="16" a="1"/>
  <c r="BR19" i="16" s="1"/>
  <c r="AR30" i="16"/>
  <c r="V30" i="16" s="1"/>
  <c r="T30" i="16" s="1"/>
  <c r="AG58" i="16" a="1"/>
  <c r="AG58" i="16" s="1"/>
  <c r="BQ17" i="16" a="1"/>
  <c r="BQ17" i="16" s="1"/>
  <c r="BK35" i="16" a="1"/>
  <c r="BK35" i="16" s="1"/>
  <c r="BL35" i="16" s="1"/>
  <c r="BR14" i="16" a="1"/>
  <c r="BR14" i="16" s="1"/>
  <c r="AV19" i="16" a="1"/>
  <c r="AV19" i="16" s="1"/>
  <c r="AM20" i="16" a="1"/>
  <c r="AM20" i="16" s="1"/>
  <c r="AN20" i="16" s="1"/>
  <c r="AZ23" i="16" a="1"/>
  <c r="AZ23" i="16" s="1"/>
  <c r="AV23" i="16" a="1"/>
  <c r="AV23" i="16" s="1"/>
  <c r="AW23" i="16" s="1"/>
  <c r="BQ23" i="16" a="1"/>
  <c r="BQ23" i="16" s="1"/>
  <c r="BS23" i="16" s="1"/>
  <c r="BO23" i="16" a="1"/>
  <c r="BO23" i="16" s="1"/>
  <c r="BP23" i="16" s="1"/>
  <c r="BA23" i="16" a="1"/>
  <c r="BA23" i="16" s="1"/>
  <c r="BK14" i="16" a="1"/>
  <c r="BK14" i="16" s="1"/>
  <c r="BL14" i="16" s="1"/>
  <c r="AK14" i="16" a="1"/>
  <c r="AK14" i="16" s="1"/>
  <c r="AL14" i="16" s="1"/>
  <c r="AM19" i="16" a="1"/>
  <c r="AM19" i="16" s="1"/>
  <c r="AN19" i="16" s="1"/>
  <c r="AX20" i="16" a="1"/>
  <c r="AX20" i="16" s="1"/>
  <c r="AV20" i="16" a="1"/>
  <c r="AV20" i="16" s="1"/>
  <c r="AW20" i="16" s="1"/>
  <c r="BS27" i="16"/>
  <c r="BM58" i="16" a="1"/>
  <c r="BM58" i="16" s="1"/>
  <c r="BN58" i="16" s="1"/>
  <c r="BG14" i="16" a="1"/>
  <c r="BG14" i="16" s="1"/>
  <c r="BH14" i="16" s="1"/>
  <c r="AH58" i="16" a="1"/>
  <c r="AH58" i="16" s="1"/>
  <c r="AX14" i="16" a="1"/>
  <c r="AX14" i="16" s="1"/>
  <c r="BO35" i="16" a="1"/>
  <c r="BO35" i="16" s="1"/>
  <c r="BP35" i="16" s="1"/>
  <c r="AU14" i="16" a="1"/>
  <c r="AU14" i="16" s="1"/>
  <c r="AW14" i="16" s="1"/>
  <c r="AH19" i="16" a="1"/>
  <c r="AH19" i="16" s="1"/>
  <c r="AP14" i="16" a="1"/>
  <c r="AP14" i="16" s="1"/>
  <c r="AR14" i="16" s="1"/>
  <c r="BM20" i="16" a="1"/>
  <c r="BM20" i="16" s="1"/>
  <c r="BN20" i="16" s="1"/>
  <c r="AS16" i="16" a="1"/>
  <c r="AS16" i="16" s="1"/>
  <c r="AT16" i="16" s="1"/>
  <c r="AU58" i="16" a="1"/>
  <c r="AU58" i="16" s="1"/>
  <c r="BG25" i="16" a="1"/>
  <c r="BG25" i="16" s="1"/>
  <c r="BH25" i="16" s="1"/>
  <c r="BE35" i="16" a="1"/>
  <c r="BE35" i="16" s="1"/>
  <c r="BD25" i="16" a="1"/>
  <c r="BD25" i="16" s="1"/>
  <c r="AU17" i="16" a="1"/>
  <c r="AU17" i="16" s="1"/>
  <c r="AY25" i="16" a="1"/>
  <c r="AY25" i="16" s="1"/>
  <c r="BD20" i="16" a="1"/>
  <c r="BD20" i="16" s="1"/>
  <c r="BF20" i="16" s="1"/>
  <c r="BR16" i="16" a="1"/>
  <c r="BR16" i="16" s="1"/>
  <c r="C395" i="16"/>
  <c r="D392" i="16" s="1" a="1"/>
  <c r="D392" i="16" s="1"/>
  <c r="G392" i="16" s="1"/>
  <c r="F392" i="16" s="1"/>
  <c r="E392" i="16" s="1"/>
  <c r="D393" i="16" s="1" a="1"/>
  <c r="D393" i="16" s="1"/>
  <c r="C396" i="16"/>
  <c r="C397" i="16" s="1"/>
  <c r="C398" i="16" s="1"/>
  <c r="C399" i="16" s="1"/>
  <c r="BG58" i="16" a="1"/>
  <c r="BG58" i="16" s="1"/>
  <c r="BH58" i="16" s="1"/>
  <c r="BR35" i="16" a="1"/>
  <c r="BR35" i="16" s="1"/>
  <c r="BK29" i="16" a="1"/>
  <c r="BK29" i="16" s="1"/>
  <c r="BL29" i="16" s="1"/>
  <c r="AM31" i="16" a="1"/>
  <c r="AM31" i="16" s="1"/>
  <c r="AN31" i="16" s="1"/>
  <c r="AV35" i="16" a="1"/>
  <c r="AV35" i="16" s="1"/>
  <c r="AW35" i="16" s="1"/>
  <c r="AM25" i="16" a="1"/>
  <c r="AM25" i="16" s="1"/>
  <c r="AN25" i="16" s="1"/>
  <c r="BA14" i="16" a="1"/>
  <c r="BA14" i="16" s="1"/>
  <c r="AO19" i="16" a="1"/>
  <c r="AO19" i="16" s="1"/>
  <c r="BI17" i="16" a="1"/>
  <c r="BI17" i="16" s="1"/>
  <c r="BJ17" i="16" s="1"/>
  <c r="AX58" i="16" a="1"/>
  <c r="AX58" i="16" s="1"/>
  <c r="AE35" i="16" a="1"/>
  <c r="AE35" i="16" s="1"/>
  <c r="BA31" i="16" a="1"/>
  <c r="BA31" i="16" s="1"/>
  <c r="BE14" i="16" a="1"/>
  <c r="BE14" i="16" s="1"/>
  <c r="BF14" i="16" s="1"/>
  <c r="AS14" i="16" a="1"/>
  <c r="AS14" i="16" s="1"/>
  <c r="AT14" i="16" s="1"/>
  <c r="AO15" i="16" a="1"/>
  <c r="AO15" i="16" s="1"/>
  <c r="AV15" i="16" a="1"/>
  <c r="AV15" i="16" s="1"/>
  <c r="AW15" i="16" s="1"/>
  <c r="AZ25" i="16" a="1"/>
  <c r="AZ25" i="16" s="1"/>
  <c r="AQ20" i="16" a="1"/>
  <c r="AQ20" i="16" s="1"/>
  <c r="C592" i="16"/>
  <c r="C593" i="16" s="1"/>
  <c r="C594" i="16" s="1"/>
  <c r="C595" i="16" s="1"/>
  <c r="BD22" i="16" a="1"/>
  <c r="BD22" i="16" s="1"/>
  <c r="AP16" i="16" a="1"/>
  <c r="AP16" i="16" s="1"/>
  <c r="BR58" i="16" a="1"/>
  <c r="BR58" i="16" s="1"/>
  <c r="AX24" i="16" a="1"/>
  <c r="AX24" i="16" s="1"/>
  <c r="BM14" i="16" a="1"/>
  <c r="BM14" i="16" s="1"/>
  <c r="BN14" i="16" s="1"/>
  <c r="BG15" i="16" a="1"/>
  <c r="BG15" i="16" s="1"/>
  <c r="BH15" i="16" s="1"/>
  <c r="AE25" i="16" a="1"/>
  <c r="AE25" i="16" s="1"/>
  <c r="AQ22" i="16" a="1"/>
  <c r="AQ22" i="16" s="1"/>
  <c r="AQ16" i="16" a="1"/>
  <c r="AQ16" i="16" s="1"/>
  <c r="AQ25" i="16" a="1"/>
  <c r="AQ25" i="16" s="1"/>
  <c r="BA17" i="16" a="1"/>
  <c r="BA17" i="16" s="1"/>
  <c r="AY20" i="16" a="1"/>
  <c r="AY20" i="16" s="1"/>
  <c r="AV22" i="16" a="1"/>
  <c r="AV22" i="16" s="1"/>
  <c r="AK16" i="16" a="1"/>
  <c r="AK16" i="16" s="1"/>
  <c r="AL16" i="16" s="1"/>
  <c r="BC26" i="16"/>
  <c r="BC28" i="16"/>
  <c r="CJ28" i="16" s="1"/>
  <c r="CK28" i="16" s="1"/>
  <c r="U28" i="16" s="1"/>
  <c r="C367" i="16"/>
  <c r="D364" i="16" s="1" a="1"/>
  <c r="D364" i="16" s="1"/>
  <c r="C368" i="16"/>
  <c r="C369" i="16" s="1"/>
  <c r="C370" i="16" s="1"/>
  <c r="C371" i="16" s="1"/>
  <c r="BO33" i="16" a="1"/>
  <c r="BO33" i="16" s="1"/>
  <c r="BP33" i="16" s="1"/>
  <c r="AE29" i="16" a="1"/>
  <c r="AE29" i="16" s="1"/>
  <c r="C535" i="16"/>
  <c r="D532" i="16" s="1" a="1"/>
  <c r="D532" i="16" s="1"/>
  <c r="C536" i="16"/>
  <c r="C537" i="16" s="1"/>
  <c r="C538" i="16" s="1"/>
  <c r="C539" i="16" s="1"/>
  <c r="AX31" i="16" a="1"/>
  <c r="AX31" i="16" s="1"/>
  <c r="AZ14" i="16" a="1"/>
  <c r="AZ14" i="16" s="1"/>
  <c r="AM14" i="16" a="1"/>
  <c r="AM14" i="16" s="1"/>
  <c r="AN14" i="16" s="1"/>
  <c r="AY14" i="16" a="1"/>
  <c r="AY14" i="16" s="1"/>
  <c r="BO14" i="16" a="1"/>
  <c r="BO14" i="16" s="1"/>
  <c r="BP14" i="16" s="1"/>
  <c r="AH14" i="16" a="1"/>
  <c r="AH14" i="16" s="1"/>
  <c r="AG14" i="16" a="1"/>
  <c r="AG14" i="16" s="1"/>
  <c r="AI14" i="16" s="1"/>
  <c r="AS22" i="16" a="1"/>
  <c r="AS22" i="16" s="1"/>
  <c r="AT22" i="16" s="1"/>
  <c r="AM22" i="16" a="1"/>
  <c r="AM22" i="16" s="1"/>
  <c r="AN22" i="16" s="1"/>
  <c r="AG16" i="16" a="1"/>
  <c r="AG16" i="16" s="1"/>
  <c r="AI16" i="16" s="1"/>
  <c r="BG16" i="16" a="1"/>
  <c r="BG16" i="16" s="1"/>
  <c r="BH16" i="16" s="1"/>
  <c r="C409" i="16"/>
  <c r="D406" i="16" s="1" a="1"/>
  <c r="D406" i="16" s="1"/>
  <c r="C410" i="16"/>
  <c r="C411" i="16" s="1"/>
  <c r="C412" i="16" s="1"/>
  <c r="C413" i="16" s="1"/>
  <c r="AI36" i="16"/>
  <c r="AM29" i="16" a="1"/>
  <c r="AM29" i="16" s="1"/>
  <c r="AN29" i="16" s="1"/>
  <c r="AG29" i="16" a="1"/>
  <c r="AG29" i="16" s="1"/>
  <c r="BE29" i="16" a="1"/>
  <c r="BE29" i="16" s="1"/>
  <c r="BF29" i="16" s="1"/>
  <c r="AY29" i="16" a="1"/>
  <c r="AY29" i="16" s="1"/>
  <c r="AH29" i="16" a="1"/>
  <c r="AH29" i="16" s="1"/>
  <c r="BR31" i="16" a="1"/>
  <c r="BR31" i="16" s="1"/>
  <c r="AP33" i="16" a="1"/>
  <c r="AP33" i="16" s="1"/>
  <c r="BO19" i="16" a="1"/>
  <c r="BO19" i="16" s="1"/>
  <c r="BP19" i="16" s="1"/>
  <c r="AY19" i="16" a="1"/>
  <c r="AY19" i="16" s="1"/>
  <c r="AF19" i="16" a="1"/>
  <c r="AF19" i="16" s="1"/>
  <c r="AZ19" i="16" a="1"/>
  <c r="AZ19" i="16" s="1"/>
  <c r="BM19" i="16" a="1"/>
  <c r="BM19" i="16" s="1"/>
  <c r="BN19" i="16" s="1"/>
  <c r="AU19" i="16" a="1"/>
  <c r="AU19" i="16" s="1"/>
  <c r="BE19" i="16" a="1"/>
  <c r="BE19" i="16" s="1"/>
  <c r="BF19" i="16" s="1"/>
  <c r="AS19" i="16" a="1"/>
  <c r="AS19" i="16" s="1"/>
  <c r="AT19" i="16" s="1"/>
  <c r="AE19" i="16" a="1"/>
  <c r="AE19" i="16" s="1"/>
  <c r="AE17" i="16" a="1"/>
  <c r="AE17" i="16" s="1"/>
  <c r="AG20" i="16" a="1"/>
  <c r="AG20" i="16" s="1"/>
  <c r="BR20" i="16" a="1"/>
  <c r="BR20" i="16" s="1"/>
  <c r="C424" i="16"/>
  <c r="C425" i="16" s="1"/>
  <c r="C426" i="16" s="1"/>
  <c r="C427" i="16" s="1"/>
  <c r="C423" i="16"/>
  <c r="D420" i="16" s="1" a="1"/>
  <c r="D420" i="16" s="1"/>
  <c r="C115" i="16"/>
  <c r="D112" i="16" s="1" a="1"/>
  <c r="D112" i="16" s="1"/>
  <c r="C116" i="16"/>
  <c r="C117" i="16" s="1"/>
  <c r="C118" i="16" s="1"/>
  <c r="C119" i="16" s="1"/>
  <c r="AY22" i="16" a="1"/>
  <c r="AY22" i="16" s="1"/>
  <c r="AZ34" i="16" a="1"/>
  <c r="AZ34" i="16" s="1"/>
  <c r="AX34" i="16" a="1"/>
  <c r="AX34" i="16" s="1"/>
  <c r="AI32" i="16"/>
  <c r="BC30" i="16"/>
  <c r="BT30" i="16"/>
  <c r="BU30" i="16" s="1"/>
  <c r="BV30" i="16" s="1"/>
  <c r="BA58" i="16" a="1"/>
  <c r="BA58" i="16" s="1"/>
  <c r="AQ58" i="16" a="1"/>
  <c r="AQ58" i="16" s="1"/>
  <c r="AM58" i="16" a="1"/>
  <c r="AM58" i="16" s="1"/>
  <c r="AN58" i="16" s="1"/>
  <c r="BO58" i="16" a="1"/>
  <c r="BO58" i="16" s="1"/>
  <c r="BP58" i="16" s="1"/>
  <c r="AS58" i="16" a="1"/>
  <c r="AS58" i="16" s="1"/>
  <c r="AT58" i="16" s="1"/>
  <c r="AP58" i="16" a="1"/>
  <c r="AP58" i="16" s="1"/>
  <c r="BQ58" i="16" a="1"/>
  <c r="BQ58" i="16" s="1"/>
  <c r="BE58" i="16" a="1"/>
  <c r="BE58" i="16" s="1"/>
  <c r="AV58" i="16" a="1"/>
  <c r="AV58" i="16" s="1"/>
  <c r="AV33" i="16" a="1"/>
  <c r="AV33" i="16" s="1"/>
  <c r="BO31" i="16" a="1"/>
  <c r="BO31" i="16" s="1"/>
  <c r="BP31" i="16" s="1"/>
  <c r="AK29" i="16" a="1"/>
  <c r="AK29" i="16" s="1"/>
  <c r="AL29" i="16" s="1"/>
  <c r="BR24" i="16" a="1"/>
  <c r="BR24" i="16" s="1"/>
  <c r="BA24" i="16" a="1"/>
  <c r="BA24" i="16" s="1"/>
  <c r="AK24" i="16" a="1"/>
  <c r="AK24" i="16" s="1"/>
  <c r="AL24" i="16" s="1"/>
  <c r="BO24" i="16" a="1"/>
  <c r="BO24" i="16" s="1"/>
  <c r="BP24" i="16" s="1"/>
  <c r="BQ24" i="16" a="1"/>
  <c r="BQ24" i="16" s="1"/>
  <c r="AV24" i="16" a="1"/>
  <c r="AV24" i="16" s="1"/>
  <c r="AW24" i="16" s="1"/>
  <c r="AG24" i="16" a="1"/>
  <c r="AG24" i="16" s="1"/>
  <c r="BM31" i="16" a="1"/>
  <c r="BM31" i="16" s="1"/>
  <c r="BN31" i="16" s="1"/>
  <c r="AG19" i="16" a="1"/>
  <c r="AG19" i="16" s="1"/>
  <c r="AO17" i="16" a="1"/>
  <c r="AO17" i="16" s="1"/>
  <c r="BR29" i="16" a="1"/>
  <c r="BR29" i="16" s="1"/>
  <c r="BS29" i="16" s="1"/>
  <c r="AH20" i="16" a="1"/>
  <c r="AH20" i="16" s="1"/>
  <c r="AK20" i="16" a="1"/>
  <c r="AK20" i="16" s="1"/>
  <c r="AL20" i="16" s="1"/>
  <c r="AR27" i="16"/>
  <c r="AU22" i="16" a="1"/>
  <c r="AU22" i="16" s="1"/>
  <c r="AO20" i="16" a="1"/>
  <c r="AO20" i="16" s="1"/>
  <c r="BO34" i="16" a="1"/>
  <c r="BO34" i="16" s="1"/>
  <c r="BP34" i="16" s="1"/>
  <c r="AJ30" i="16"/>
  <c r="AZ58" i="16" a="1"/>
  <c r="AZ58" i="16" s="1"/>
  <c r="BI58" i="16" a="1"/>
  <c r="BI58" i="16" s="1"/>
  <c r="BJ58" i="16" s="1"/>
  <c r="AP17" i="16" a="1"/>
  <c r="AP17" i="16" s="1"/>
  <c r="AQ29" i="16" a="1"/>
  <c r="AQ29" i="16" s="1"/>
  <c r="AR29" i="16" s="1"/>
  <c r="AU29" i="16" a="1"/>
  <c r="AU29" i="16" s="1"/>
  <c r="AW29" i="16" s="1"/>
  <c r="AZ24" i="16" a="1"/>
  <c r="AZ24" i="16" s="1"/>
  <c r="C521" i="16"/>
  <c r="D518" i="16" s="1" a="1"/>
  <c r="D518" i="16" s="1"/>
  <c r="C522" i="16"/>
  <c r="C523" i="16" s="1"/>
  <c r="C524" i="16" s="1"/>
  <c r="C525" i="16" s="1"/>
  <c r="BQ19" i="16" a="1"/>
  <c r="BQ19" i="16" s="1"/>
  <c r="AE31" i="16" a="1"/>
  <c r="AE31" i="16" s="1"/>
  <c r="AI26" i="16"/>
  <c r="AQ19" i="16" a="1"/>
  <c r="AQ19" i="16" s="1"/>
  <c r="BQ20" i="16" a="1"/>
  <c r="BQ20" i="16" s="1"/>
  <c r="BG20" i="16" a="1"/>
  <c r="BG20" i="16" s="1"/>
  <c r="BH20" i="16" s="1"/>
  <c r="BF23" i="16"/>
  <c r="G588" i="16"/>
  <c r="AI27" i="16"/>
  <c r="AF22" i="16" a="1"/>
  <c r="AF22" i="16" s="1"/>
  <c r="AK34" i="16" a="1"/>
  <c r="AK34" i="16" s="1"/>
  <c r="AL34" i="16" s="1"/>
  <c r="AH34" i="16" a="1"/>
  <c r="AH34" i="16" s="1"/>
  <c r="AG34" i="16" a="1"/>
  <c r="AG34" i="16" s="1"/>
  <c r="BD34" i="16" a="1"/>
  <c r="BD34" i="16" s="1"/>
  <c r="BF28" i="16"/>
  <c r="BF32" i="16"/>
  <c r="C605" i="16"/>
  <c r="D602" i="16" s="1" a="1"/>
  <c r="D602" i="16" s="1"/>
  <c r="C606" i="16"/>
  <c r="C607" i="16" s="1"/>
  <c r="C608" i="16" s="1"/>
  <c r="C609" i="16" s="1"/>
  <c r="AY58" i="16" a="1"/>
  <c r="AY58" i="16" s="1"/>
  <c r="BM17" i="16" a="1"/>
  <c r="BM17" i="16" s="1"/>
  <c r="BN17" i="16" s="1"/>
  <c r="BK17" i="16" a="1"/>
  <c r="BK17" i="16" s="1"/>
  <c r="BL17" i="16" s="1"/>
  <c r="AZ17" i="16" a="1"/>
  <c r="AZ17" i="16" s="1"/>
  <c r="AX17" i="16" a="1"/>
  <c r="AX17" i="16" s="1"/>
  <c r="AF17" i="16" a="1"/>
  <c r="AF17" i="16" s="1"/>
  <c r="AH17" i="16" a="1"/>
  <c r="AH17" i="16" s="1"/>
  <c r="AY17" i="16" a="1"/>
  <c r="AY17" i="16" s="1"/>
  <c r="AG17" i="16" a="1"/>
  <c r="AG17" i="16" s="1"/>
  <c r="AS17" i="16" a="1"/>
  <c r="AS17" i="16" s="1"/>
  <c r="AT17" i="16" s="1"/>
  <c r="BD17" i="16" a="1"/>
  <c r="BD17" i="16" s="1"/>
  <c r="BE17" i="16" a="1"/>
  <c r="BE17" i="16" s="1"/>
  <c r="AQ17" i="16" a="1"/>
  <c r="AQ17" i="16" s="1"/>
  <c r="BO29" i="16" a="1"/>
  <c r="BO29" i="16" s="1"/>
  <c r="BP29" i="16" s="1"/>
  <c r="AO31" i="16" a="1"/>
  <c r="AO31" i="16" s="1"/>
  <c r="AR31" i="16" s="1"/>
  <c r="AP35" i="16" a="1"/>
  <c r="AP35" i="16" s="1"/>
  <c r="BG35" i="16" a="1"/>
  <c r="BG35" i="16" s="1"/>
  <c r="BH35" i="16" s="1"/>
  <c r="AO35" i="16" a="1"/>
  <c r="AO35" i="16" s="1"/>
  <c r="BD35" i="16" a="1"/>
  <c r="BD35" i="16" s="1"/>
  <c r="BF35" i="16" s="1"/>
  <c r="AH35" i="16" a="1"/>
  <c r="AH35" i="16" s="1"/>
  <c r="AG35" i="16" a="1"/>
  <c r="AG35" i="16" s="1"/>
  <c r="AF35" i="16" a="1"/>
  <c r="AF35" i="16" s="1"/>
  <c r="AZ35" i="16" a="1"/>
  <c r="AZ35" i="16" s="1"/>
  <c r="BB35" i="16" s="1"/>
  <c r="BK19" i="16" a="1"/>
  <c r="BK19" i="16" s="1"/>
  <c r="BL19" i="16" s="1"/>
  <c r="AV17" i="16" a="1"/>
  <c r="AV17" i="16" s="1"/>
  <c r="AW17" i="16" s="1"/>
  <c r="AI23" i="16"/>
  <c r="AZ22" i="16" a="1"/>
  <c r="AZ22" i="16" s="1"/>
  <c r="AY34" i="16" a="1"/>
  <c r="AY34" i="16" s="1"/>
  <c r="AU34" i="16" a="1"/>
  <c r="AU34" i="16" s="1"/>
  <c r="BM22" i="16" a="1"/>
  <c r="BM22" i="16" s="1"/>
  <c r="BN22" i="16" s="1"/>
  <c r="BO22" i="16" a="1"/>
  <c r="BO22" i="16" s="1"/>
  <c r="BP22" i="16" s="1"/>
  <c r="BI22" i="16" a="1"/>
  <c r="BI22" i="16" s="1"/>
  <c r="BJ22" i="16" s="1"/>
  <c r="AV16" i="16" a="1"/>
  <c r="AV16" i="16" s="1"/>
  <c r="AW16" i="16" s="1"/>
  <c r="G574" i="16"/>
  <c r="AZ33" i="16" a="1"/>
  <c r="AZ33" i="16" s="1"/>
  <c r="BR33" i="16" a="1"/>
  <c r="BR33" i="16" s="1"/>
  <c r="AO33" i="16" a="1"/>
  <c r="AO33" i="16" s="1"/>
  <c r="BE33" i="16" a="1"/>
  <c r="BE33" i="16" s="1"/>
  <c r="AE33" i="16" a="1"/>
  <c r="AE33" i="16" s="1"/>
  <c r="BG33" i="16" a="1"/>
  <c r="BG33" i="16" s="1"/>
  <c r="BH33" i="16" s="1"/>
  <c r="AK33" i="16" a="1"/>
  <c r="AK33" i="16" s="1"/>
  <c r="AL33" i="16" s="1"/>
  <c r="BD33" i="16" a="1"/>
  <c r="BD33" i="16" s="1"/>
  <c r="AF33" i="16" a="1"/>
  <c r="AF33" i="16" s="1"/>
  <c r="BQ33" i="16" a="1"/>
  <c r="BQ33" i="16" s="1"/>
  <c r="AG33" i="16" a="1"/>
  <c r="AG33" i="16" s="1"/>
  <c r="AR23" i="16"/>
  <c r="AQ34" i="16" a="1"/>
  <c r="AQ34" i="16" s="1"/>
  <c r="C466" i="16"/>
  <c r="C467" i="16" s="1"/>
  <c r="C468" i="16" s="1"/>
  <c r="C469" i="16" s="1"/>
  <c r="C465" i="16"/>
  <c r="D462" i="16" s="1" a="1"/>
  <c r="D462" i="16" s="1"/>
  <c r="AM33" i="16" a="1"/>
  <c r="AM33" i="16" s="1"/>
  <c r="AN33" i="16" s="1"/>
  <c r="AQ33" i="16" a="1"/>
  <c r="AQ33" i="16" s="1"/>
  <c r="BI29" i="16" a="1"/>
  <c r="BI29" i="16" s="1"/>
  <c r="BJ29" i="16" s="1"/>
  <c r="G616" i="16"/>
  <c r="BC27" i="16"/>
  <c r="BF36" i="16"/>
  <c r="AM34" i="16" a="1"/>
  <c r="AM34" i="16" s="1"/>
  <c r="AN34" i="16" s="1"/>
  <c r="AG22" i="16" a="1"/>
  <c r="AG22" i="16" s="1"/>
  <c r="AH22" i="16" a="1"/>
  <c r="AH22" i="16" s="1"/>
  <c r="BO16" i="16" a="1"/>
  <c r="BO16" i="16" s="1"/>
  <c r="BP16" i="16" s="1"/>
  <c r="AY16" i="16" a="1"/>
  <c r="AY16" i="16" s="1"/>
  <c r="BM16" i="16" a="1"/>
  <c r="BM16" i="16" s="1"/>
  <c r="BN16" i="16" s="1"/>
  <c r="AZ16" i="16" a="1"/>
  <c r="AZ16" i="16" s="1"/>
  <c r="BE16" i="16" a="1"/>
  <c r="BE16" i="16" s="1"/>
  <c r="C452" i="16"/>
  <c r="C453" i="16" s="1"/>
  <c r="C454" i="16" s="1"/>
  <c r="C455" i="16" s="1"/>
  <c r="C451" i="16"/>
  <c r="D448" i="16" s="1" a="1"/>
  <c r="D448" i="16" s="1"/>
  <c r="C549" i="16"/>
  <c r="D546" i="16" s="1" a="1"/>
  <c r="D546" i="16" s="1"/>
  <c r="C550" i="16"/>
  <c r="C551" i="16" s="1"/>
  <c r="C552" i="16" s="1"/>
  <c r="C553" i="16" s="1"/>
  <c r="BR17" i="16" a="1"/>
  <c r="BR17" i="16" s="1"/>
  <c r="BS17" i="16" s="1"/>
  <c r="C353" i="16"/>
  <c r="D350" i="16" s="1" a="1"/>
  <c r="D350" i="16" s="1"/>
  <c r="C354" i="16"/>
  <c r="C355" i="16" s="1"/>
  <c r="C356" i="16" s="1"/>
  <c r="C357" i="16" s="1"/>
  <c r="AP20" i="16" a="1"/>
  <c r="AP20" i="16" s="1"/>
  <c r="C563" i="16"/>
  <c r="D560" i="16" s="1" a="1"/>
  <c r="D560" i="16" s="1"/>
  <c r="C564" i="16"/>
  <c r="C565" i="16" s="1"/>
  <c r="C566" i="16" s="1"/>
  <c r="C567" i="16" s="1"/>
  <c r="AP22" i="16" a="1"/>
  <c r="AP22" i="16" s="1"/>
  <c r="AK22" i="16" a="1"/>
  <c r="AK22" i="16" s="1"/>
  <c r="AL22" i="16" s="1"/>
  <c r="BE34" i="16" a="1"/>
  <c r="BE34" i="16" s="1"/>
  <c r="AW32" i="16"/>
  <c r="C438" i="16"/>
  <c r="C439" i="16" s="1"/>
  <c r="C440" i="16" s="1"/>
  <c r="C441" i="16" s="1"/>
  <c r="C437" i="16"/>
  <c r="D434" i="16" s="1" a="1"/>
  <c r="D434" i="16" s="1"/>
  <c r="BA33" i="16" a="1"/>
  <c r="BA33" i="16" s="1"/>
  <c r="AS35" i="16" a="1"/>
  <c r="AS35" i="16" s="1"/>
  <c r="AT35" i="16" s="1"/>
  <c r="BG19" i="16" a="1"/>
  <c r="BG19" i="16" s="1"/>
  <c r="BH19" i="16" s="1"/>
  <c r="BO17" i="16" a="1"/>
  <c r="BO17" i="16" s="1"/>
  <c r="BP17" i="16" s="1"/>
  <c r="AZ15" i="16" a="1"/>
  <c r="AZ15" i="16" s="1"/>
  <c r="AH15" i="16" a="1"/>
  <c r="AH15" i="16" s="1"/>
  <c r="BM15" i="16" a="1"/>
  <c r="BM15" i="16" s="1"/>
  <c r="BN15" i="16" s="1"/>
  <c r="AG15" i="16" a="1"/>
  <c r="AG15" i="16" s="1"/>
  <c r="AX15" i="16" a="1"/>
  <c r="AX15" i="16" s="1"/>
  <c r="AF15" i="16" a="1"/>
  <c r="AF15" i="16" s="1"/>
  <c r="AS15" i="16" a="1"/>
  <c r="AS15" i="16" s="1"/>
  <c r="AT15" i="16" s="1"/>
  <c r="AY15" i="16" a="1"/>
  <c r="AY15" i="16" s="1"/>
  <c r="AM15" i="16" a="1"/>
  <c r="AM15" i="16" s="1"/>
  <c r="AN15" i="16" s="1"/>
  <c r="BK15" i="16" a="1"/>
  <c r="BK15" i="16" s="1"/>
  <c r="BL15" i="16" s="1"/>
  <c r="BE15" i="16" a="1"/>
  <c r="BE15" i="16" s="1"/>
  <c r="BF15" i="16" s="1"/>
  <c r="AE15" i="16" a="1"/>
  <c r="AE15" i="16" s="1"/>
  <c r="AQ15" i="16" a="1"/>
  <c r="AQ15" i="16" s="1"/>
  <c r="AR15" i="16" s="1"/>
  <c r="BI15" i="16" a="1"/>
  <c r="BI15" i="16" s="1"/>
  <c r="BJ15" i="16" s="1"/>
  <c r="AQ24" i="16" a="1"/>
  <c r="AQ24" i="16" s="1"/>
  <c r="C508" i="16"/>
  <c r="C509" i="16" s="1"/>
  <c r="C510" i="16" s="1"/>
  <c r="C511" i="16" s="1"/>
  <c r="C507" i="16"/>
  <c r="D504" i="16" s="1" a="1"/>
  <c r="D504" i="16" s="1"/>
  <c r="AX25" i="16" a="1"/>
  <c r="AX25" i="16" s="1"/>
  <c r="BB25" i="16" s="1"/>
  <c r="AH25" i="16" a="1"/>
  <c r="AH25" i="16" s="1"/>
  <c r="BR25" i="16" a="1"/>
  <c r="BR25" i="16" s="1"/>
  <c r="BQ25" i="16" a="1"/>
  <c r="BQ25" i="16" s="1"/>
  <c r="AG25" i="16" a="1"/>
  <c r="AG25" i="16" s="1"/>
  <c r="AF25" i="16" a="1"/>
  <c r="AF25" i="16" s="1"/>
  <c r="BK20" i="16" a="1"/>
  <c r="BK20" i="16" s="1"/>
  <c r="BL20" i="16" s="1"/>
  <c r="AZ20" i="16" a="1"/>
  <c r="AZ20" i="16" s="1"/>
  <c r="BB20" i="16" s="1"/>
  <c r="BI20" i="16" a="1"/>
  <c r="BI20" i="16" s="1"/>
  <c r="BJ20" i="16" s="1"/>
  <c r="BD16" i="16" a="1"/>
  <c r="BD16" i="16" s="1"/>
  <c r="BQ16" i="16" a="1"/>
  <c r="BQ16" i="16" s="1"/>
  <c r="BK34" i="16" a="1"/>
  <c r="BK34" i="16" s="1"/>
  <c r="BL34" i="16" s="1"/>
  <c r="AO34" i="16" a="1"/>
  <c r="AO34" i="16" s="1"/>
  <c r="AE34" i="16" a="1"/>
  <c r="AE34" i="16" s="1"/>
  <c r="AX33" i="16" a="1"/>
  <c r="AX33" i="16" s="1"/>
  <c r="C493" i="16"/>
  <c r="D490" i="16" s="1" a="1"/>
  <c r="D490" i="16" s="1"/>
  <c r="C494" i="16"/>
  <c r="C495" i="16" s="1"/>
  <c r="C496" i="16" s="1"/>
  <c r="C497" i="16" s="1"/>
  <c r="BR22" i="16" a="1"/>
  <c r="BR22" i="16" s="1"/>
  <c r="BQ22" i="16" a="1"/>
  <c r="BQ22" i="16" s="1"/>
  <c r="BA22" i="16" a="1"/>
  <c r="BA22" i="16" s="1"/>
  <c r="AR32" i="16"/>
  <c r="C480" i="16"/>
  <c r="C481" i="16" s="1"/>
  <c r="C482" i="16" s="1"/>
  <c r="C483" i="16" s="1"/>
  <c r="C479" i="16"/>
  <c r="D476" i="16" s="1" a="1"/>
  <c r="D476" i="16" s="1"/>
  <c r="BE31" i="16" a="1"/>
  <c r="BE31" i="16" s="1"/>
  <c r="BD31" i="16" a="1"/>
  <c r="BD31" i="16" s="1"/>
  <c r="AK31" i="16" a="1"/>
  <c r="AK31" i="16" s="1"/>
  <c r="AL31" i="16" s="1"/>
  <c r="AH31" i="16" a="1"/>
  <c r="AH31" i="16" s="1"/>
  <c r="AY31" i="16" a="1"/>
  <c r="AY31" i="16" s="1"/>
  <c r="AG31" i="16" a="1"/>
  <c r="AG31" i="16" s="1"/>
  <c r="BQ31" i="16" a="1"/>
  <c r="BQ31" i="16" s="1"/>
  <c r="AU31" i="16" a="1"/>
  <c r="AU31" i="16" s="1"/>
  <c r="AV31" i="16" a="1"/>
  <c r="AV31" i="16" s="1"/>
  <c r="AF31" i="16" a="1"/>
  <c r="AF31" i="16" s="1"/>
  <c r="BG31" i="16" a="1"/>
  <c r="BG31" i="16" s="1"/>
  <c r="BH31" i="16" s="1"/>
  <c r="AE20" i="16" a="1"/>
  <c r="AE20" i="16" s="1"/>
  <c r="BB23" i="16"/>
  <c r="AE22" i="16" a="1"/>
  <c r="AE22" i="16" s="1"/>
  <c r="BQ34" i="16" a="1"/>
  <c r="BQ34" i="16" s="1"/>
  <c r="BS34" i="16" s="1"/>
  <c r="BB32" i="16"/>
  <c r="AS33" i="16" a="1"/>
  <c r="AS33" i="16" s="1"/>
  <c r="AT33" i="16" s="1"/>
  <c r="AY33" i="16" a="1"/>
  <c r="AY33" i="16" s="1"/>
  <c r="AH33" i="16" a="1"/>
  <c r="AH33" i="16" s="1"/>
  <c r="BQ35" i="16" a="1"/>
  <c r="BQ35" i="16" s="1"/>
  <c r="BS35" i="16" s="1"/>
  <c r="AO22" i="16" a="1"/>
  <c r="AO22" i="16" s="1"/>
  <c r="AV34" i="16" a="1"/>
  <c r="AV34" i="16" s="1"/>
  <c r="BS36" i="16"/>
  <c r="AU33" i="16" a="1"/>
  <c r="AU33" i="16" s="1"/>
  <c r="BM33" i="16" a="1"/>
  <c r="BM33" i="16" s="1"/>
  <c r="BN33" i="16" s="1"/>
  <c r="AZ31" i="16" a="1"/>
  <c r="AZ31" i="16" s="1"/>
  <c r="C382" i="16"/>
  <c r="C383" i="16" s="1"/>
  <c r="C384" i="16" s="1"/>
  <c r="C385" i="16" s="1"/>
  <c r="C381" i="16"/>
  <c r="D378" i="16" s="1" a="1"/>
  <c r="D378" i="16" s="1"/>
  <c r="BG17" i="16" a="1"/>
  <c r="BG17" i="16" s="1"/>
  <c r="BH17" i="16" s="1"/>
  <c r="BE22" i="16" a="1"/>
  <c r="BE22" i="16" s="1"/>
  <c r="BF22" i="16" s="1"/>
  <c r="BG34" i="16" a="1"/>
  <c r="BG34" i="16" s="1"/>
  <c r="BH34" i="16" s="1"/>
  <c r="X28" i="13"/>
  <c r="O39" i="13"/>
  <c r="O40" i="13" s="1"/>
  <c r="S27" i="13"/>
  <c r="T17" i="13"/>
  <c r="T20" i="13"/>
  <c r="S19" i="13"/>
  <c r="T21" i="13"/>
  <c r="T23" i="13"/>
  <c r="T24" i="13"/>
  <c r="T25" i="13"/>
  <c r="S25" i="13"/>
  <c r="T16" i="13"/>
  <c r="S21" i="13"/>
  <c r="T26" i="13"/>
  <c r="S16" i="13"/>
  <c r="S20" i="13"/>
  <c r="S22" i="13"/>
  <c r="S24" i="13"/>
  <c r="T27" i="13"/>
  <c r="T18" i="13"/>
  <c r="S17" i="13"/>
  <c r="T19" i="13"/>
  <c r="S18" i="13"/>
  <c r="T22" i="13"/>
  <c r="S23" i="13"/>
  <c r="S26" i="13"/>
  <c r="L11" i="13"/>
  <c r="N11" i="13" s="1" a="1"/>
  <c r="N11" i="13" s="1"/>
  <c r="CH22" i="13" a="1"/>
  <c r="CH22" i="13" s="1"/>
  <c r="CI22" i="13" s="1"/>
  <c r="CL26" i="13" a="1"/>
  <c r="CL26" i="13" s="1"/>
  <c r="CM26" i="13" s="1"/>
  <c r="CH26" i="13" a="1"/>
  <c r="CH26" i="13" s="1"/>
  <c r="CI26" i="13" s="1"/>
  <c r="BF35" i="13" a="1"/>
  <c r="BF35" i="13" s="1"/>
  <c r="BL35" i="13" a="1"/>
  <c r="BL35" i="13" s="1"/>
  <c r="BM35" i="13" s="1"/>
  <c r="BR30" i="13" a="1"/>
  <c r="BR30" i="13" s="1"/>
  <c r="BP35" i="13" a="1"/>
  <c r="BP35" i="13" s="1"/>
  <c r="BI35" i="13" a="1"/>
  <c r="BI35" i="13" s="1"/>
  <c r="CT17" i="13"/>
  <c r="BT30" i="13" a="1"/>
  <c r="BT30" i="13" s="1"/>
  <c r="BU30" i="13" s="1"/>
  <c r="BY35" i="13" a="1"/>
  <c r="BY35" i="13" s="1"/>
  <c r="CE30" i="13" a="1"/>
  <c r="CE30" i="13" s="1"/>
  <c r="BX29" i="13"/>
  <c r="AD521" i="13"/>
  <c r="AE518" i="13" s="1" a="1"/>
  <c r="AE518" i="13" s="1"/>
  <c r="CP23" i="13" a="1"/>
  <c r="CP23" i="13" s="1"/>
  <c r="CQ23" i="13" s="1"/>
  <c r="BT23" i="13" a="1"/>
  <c r="BT23" i="13" s="1"/>
  <c r="BU23" i="13" s="1"/>
  <c r="BI23" i="13" a="1"/>
  <c r="BI23" i="13" s="1"/>
  <c r="CR30" i="13" a="1"/>
  <c r="CR30" i="13" s="1"/>
  <c r="BH30" i="13" a="1"/>
  <c r="BH30" i="13" s="1"/>
  <c r="BV30" i="13" a="1"/>
  <c r="BV30" i="13" s="1"/>
  <c r="CP30" i="13" a="1"/>
  <c r="CP30" i="13" s="1"/>
  <c r="CQ30" i="13" s="1"/>
  <c r="BL23" i="13" a="1"/>
  <c r="BL23" i="13" s="1"/>
  <c r="BM23" i="13" s="1"/>
  <c r="BZ23" i="13" a="1"/>
  <c r="BZ23" i="13" s="1"/>
  <c r="BY23" i="13" a="1"/>
  <c r="BY23" i="13" s="1"/>
  <c r="CN23" i="13" a="1"/>
  <c r="CN23" i="13" s="1"/>
  <c r="CO23" i="13" s="1"/>
  <c r="BR23" i="13" a="1"/>
  <c r="BR23" i="13" s="1"/>
  <c r="CG32" i="13"/>
  <c r="CE35" i="13" a="1"/>
  <c r="CE35" i="13" s="1"/>
  <c r="AD115" i="13"/>
  <c r="AE112" i="13" s="1" a="1"/>
  <c r="AE112" i="13" s="1"/>
  <c r="CJ35" i="13" a="1"/>
  <c r="CJ35" i="13" s="1"/>
  <c r="CK35" i="13" s="1"/>
  <c r="CS35" i="13" a="1"/>
  <c r="CS35" i="13" s="1"/>
  <c r="BF23" i="13" a="1"/>
  <c r="BF23" i="13" s="1"/>
  <c r="BR26" i="13" a="1"/>
  <c r="BR26" i="13" s="1"/>
  <c r="BL26" i="13" a="1"/>
  <c r="BL26" i="13" s="1"/>
  <c r="BM26" i="13" s="1"/>
  <c r="BJ32" i="13"/>
  <c r="CU32" i="13" s="1"/>
  <c r="CV32" i="13" s="1"/>
  <c r="CW32" i="13" s="1"/>
  <c r="BS15" i="13"/>
  <c r="CP26" i="13" a="1"/>
  <c r="CP26" i="13" s="1"/>
  <c r="CQ26" i="13" s="1"/>
  <c r="AD563" i="13"/>
  <c r="AE560" i="13" s="1" a="1"/>
  <c r="AE560" i="13" s="1"/>
  <c r="AH560" i="13" s="1"/>
  <c r="BP26" i="13" a="1"/>
  <c r="BP26" i="13" s="1"/>
  <c r="CS26" i="13" a="1"/>
  <c r="CS26" i="13" s="1"/>
  <c r="AD423" i="13"/>
  <c r="AE420" i="13" s="1" a="1"/>
  <c r="AE420" i="13" s="1"/>
  <c r="AH420" i="13" s="1"/>
  <c r="BY26" i="13" a="1"/>
  <c r="BY26" i="13" s="1"/>
  <c r="CJ23" i="13" a="1"/>
  <c r="CJ23" i="13" s="1"/>
  <c r="CK23" i="13" s="1"/>
  <c r="BH26" i="13" a="1"/>
  <c r="BH26" i="13" s="1"/>
  <c r="BP23" i="13" a="1"/>
  <c r="BP23" i="13" s="1"/>
  <c r="CN26" i="13" a="1"/>
  <c r="CN26" i="13" s="1"/>
  <c r="CO26" i="13" s="1"/>
  <c r="CS23" i="13" a="1"/>
  <c r="CS23" i="13" s="1"/>
  <c r="BV31" i="13" a="1"/>
  <c r="BV31" i="13" s="1"/>
  <c r="CS31" i="13" a="1"/>
  <c r="CS31" i="13" s="1"/>
  <c r="BI31" i="13" a="1"/>
  <c r="BI31" i="13" s="1"/>
  <c r="BQ31" i="13" a="1"/>
  <c r="BQ31" i="13" s="1"/>
  <c r="BG31" i="13" a="1"/>
  <c r="BG31" i="13" s="1"/>
  <c r="CC32" i="13"/>
  <c r="CD32" i="13" s="1"/>
  <c r="CH23" i="13" a="1"/>
  <c r="CH23" i="13" s="1"/>
  <c r="CI23" i="13" s="1"/>
  <c r="BW26" i="13" a="1"/>
  <c r="BW26" i="13" s="1"/>
  <c r="CB30" i="13" a="1"/>
  <c r="CB30" i="13" s="1"/>
  <c r="BF30" i="13" a="1"/>
  <c r="BF30" i="13" s="1"/>
  <c r="CA35" i="13" a="1"/>
  <c r="CA35" i="13" s="1"/>
  <c r="BV23" i="13" a="1"/>
  <c r="BV23" i="13" s="1"/>
  <c r="BN26" i="13" a="1"/>
  <c r="BN26" i="13" s="1"/>
  <c r="BO26" i="13" s="1"/>
  <c r="CJ26" i="13" a="1"/>
  <c r="CJ26" i="13" s="1"/>
  <c r="CK26" i="13" s="1"/>
  <c r="BZ30" i="13" a="1"/>
  <c r="BZ30" i="13" s="1"/>
  <c r="BP30" i="13" a="1"/>
  <c r="BP30" i="13" s="1"/>
  <c r="BI30" i="13" a="1"/>
  <c r="BI30" i="13" s="1"/>
  <c r="CE23" i="13" a="1"/>
  <c r="CE23" i="13" s="1"/>
  <c r="BV35" i="13" a="1"/>
  <c r="BV35" i="13" s="1"/>
  <c r="BW23" i="13" a="1"/>
  <c r="BW23" i="13" s="1"/>
  <c r="BT26" i="13" a="1"/>
  <c r="BT26" i="13" s="1"/>
  <c r="BU26" i="13" s="1"/>
  <c r="BL30" i="13" a="1"/>
  <c r="BL30" i="13" s="1"/>
  <c r="BM30" i="13" s="1"/>
  <c r="BT35" i="13" a="1"/>
  <c r="BT35" i="13" s="1"/>
  <c r="BU35" i="13" s="1"/>
  <c r="CR23" i="13" a="1"/>
  <c r="CR23" i="13" s="1"/>
  <c r="CH30" i="13" a="1"/>
  <c r="CH30" i="13" s="1"/>
  <c r="CI30" i="13" s="1"/>
  <c r="CB35" i="13" a="1"/>
  <c r="CB35" i="13" s="1"/>
  <c r="CA23" i="13" a="1"/>
  <c r="CA23" i="13" s="1"/>
  <c r="CA26" i="13" a="1"/>
  <c r="CA26" i="13" s="1"/>
  <c r="BH23" i="13" a="1"/>
  <c r="BH23" i="13" s="1"/>
  <c r="BG23" i="13" a="1"/>
  <c r="BG23" i="13" s="1"/>
  <c r="BQ26" i="13" a="1"/>
  <c r="BQ26" i="13" s="1"/>
  <c r="CN35" i="13" a="1"/>
  <c r="CN35" i="13" s="1"/>
  <c r="CO35" i="13" s="1"/>
  <c r="AD620" i="13"/>
  <c r="AD621" i="13" s="1"/>
  <c r="AD622" i="13" s="1"/>
  <c r="AD623" i="13" s="1"/>
  <c r="BQ23" i="13" a="1"/>
  <c r="BQ23" i="13" s="1"/>
  <c r="BN30" i="13" a="1"/>
  <c r="BN30" i="13" s="1"/>
  <c r="BO30" i="13" s="1"/>
  <c r="BH35" i="13" a="1"/>
  <c r="BH35" i="13" s="1"/>
  <c r="CR22" i="13" a="1"/>
  <c r="CR22" i="13" s="1"/>
  <c r="CF26" i="13" a="1"/>
  <c r="CF26" i="13" s="1"/>
  <c r="BG26" i="13" a="1"/>
  <c r="BG26" i="13" s="1"/>
  <c r="CC16" i="13"/>
  <c r="BN35" i="13" a="1"/>
  <c r="BN35" i="13" s="1"/>
  <c r="BO35" i="13" s="1"/>
  <c r="BY30" i="13" a="1"/>
  <c r="BY30" i="13" s="1"/>
  <c r="CF35" i="13" a="1"/>
  <c r="CF35" i="13" s="1"/>
  <c r="BP22" i="13" a="1"/>
  <c r="BP22" i="13" s="1"/>
  <c r="CE26" i="13" a="1"/>
  <c r="CE26" i="13" s="1"/>
  <c r="BQ22" i="13" a="1"/>
  <c r="BQ22" i="13" s="1"/>
  <c r="CT16" i="13"/>
  <c r="CR35" i="13" a="1"/>
  <c r="CR35" i="13" s="1"/>
  <c r="CT35" i="13" s="1"/>
  <c r="CL30" i="13" a="1"/>
  <c r="CL30" i="13" s="1"/>
  <c r="CM30" i="13" s="1"/>
  <c r="CS30" i="13" a="1"/>
  <c r="CS30" i="13" s="1"/>
  <c r="BZ35" i="13" a="1"/>
  <c r="BZ35" i="13" s="1"/>
  <c r="CE22" i="13" a="1"/>
  <c r="CE22" i="13" s="1"/>
  <c r="CG22" i="13" s="1"/>
  <c r="CR26" i="13" a="1"/>
  <c r="CR26" i="13" s="1"/>
  <c r="BG22" i="13" a="1"/>
  <c r="BG22" i="13" s="1"/>
  <c r="CH35" i="13" a="1"/>
  <c r="CH35" i="13" s="1"/>
  <c r="CI35" i="13" s="1"/>
  <c r="AD479" i="13"/>
  <c r="AE476" i="13" s="1" a="1"/>
  <c r="AE476" i="13" s="1"/>
  <c r="AH476" i="13" s="1"/>
  <c r="BW30" i="13" a="1"/>
  <c r="BW30" i="13" s="1"/>
  <c r="CF30" i="13" a="1"/>
  <c r="CF30" i="13" s="1"/>
  <c r="BR35" i="13" a="1"/>
  <c r="BR35" i="13" s="1"/>
  <c r="CL35" i="13" a="1"/>
  <c r="CL35" i="13" s="1"/>
  <c r="CM35" i="13" s="1"/>
  <c r="BR22" i="13" a="1"/>
  <c r="BR22" i="13" s="1"/>
  <c r="BV26" i="13" a="1"/>
  <c r="BV26" i="13" s="1"/>
  <c r="CB23" i="13" a="1"/>
  <c r="CB23" i="13" s="1"/>
  <c r="CG15" i="13"/>
  <c r="BW35" i="13" a="1"/>
  <c r="BW35" i="13" s="1"/>
  <c r="BH25" i="13" a="1"/>
  <c r="BH25" i="13" s="1"/>
  <c r="BW22" i="13" a="1"/>
  <c r="BW22" i="13" s="1"/>
  <c r="BI26" i="13" a="1"/>
  <c r="BI26" i="13" s="1"/>
  <c r="CP14" i="13" a="1"/>
  <c r="CP14" i="13" s="1"/>
  <c r="CQ14" i="13" s="1"/>
  <c r="CR28" i="13" a="1"/>
  <c r="CR28" i="13" s="1"/>
  <c r="BJ15" i="13"/>
  <c r="BK15" i="13" s="1"/>
  <c r="BW25" i="13" a="1"/>
  <c r="BW25" i="13" s="1"/>
  <c r="BG30" i="13" a="1"/>
  <c r="BG30" i="13" s="1"/>
  <c r="BZ31" i="13" a="1"/>
  <c r="BZ31" i="13" s="1"/>
  <c r="BF14" i="13" a="1"/>
  <c r="BF14" i="13" s="1"/>
  <c r="BY31" i="13" a="1"/>
  <c r="BY31" i="13" s="1"/>
  <c r="BP14" i="13" a="1"/>
  <c r="BP14" i="13" s="1"/>
  <c r="CL31" i="13" a="1"/>
  <c r="CL31" i="13" s="1"/>
  <c r="CM31" i="13" s="1"/>
  <c r="BR31" i="13" a="1"/>
  <c r="BR31" i="13" s="1"/>
  <c r="CJ31" i="13" a="1"/>
  <c r="CJ31" i="13" s="1"/>
  <c r="CK31" i="13" s="1"/>
  <c r="CA27" i="13" a="1"/>
  <c r="CA27" i="13" s="1"/>
  <c r="BW31" i="13" a="1"/>
  <c r="BW31" i="13" s="1"/>
  <c r="BX31" i="13" s="1"/>
  <c r="BT31" i="13" a="1"/>
  <c r="BT31" i="13" s="1"/>
  <c r="BU31" i="13" s="1"/>
  <c r="BW14" i="13" a="1"/>
  <c r="BW14" i="13" s="1"/>
  <c r="CA31" i="13" a="1"/>
  <c r="CA31" i="13" s="1"/>
  <c r="CP31" i="13" a="1"/>
  <c r="CP31" i="13" s="1"/>
  <c r="CQ31" i="13" s="1"/>
  <c r="CB31" i="13" a="1"/>
  <c r="CB31" i="13" s="1"/>
  <c r="CF31" i="13" a="1"/>
  <c r="CF31" i="13" s="1"/>
  <c r="BV18" i="13" a="1"/>
  <c r="BV18" i="13" s="1"/>
  <c r="CE31" i="13" a="1"/>
  <c r="CE31" i="13" s="1"/>
  <c r="BP31" i="13" a="1"/>
  <c r="BP31" i="13" s="1"/>
  <c r="CR31" i="13" a="1"/>
  <c r="CR31" i="13" s="1"/>
  <c r="BH31" i="13" a="1"/>
  <c r="BH31" i="13" s="1"/>
  <c r="CS25" i="13" a="1"/>
  <c r="CS25" i="13" s="1"/>
  <c r="BF31" i="13" a="1"/>
  <c r="BF31" i="13" s="1"/>
  <c r="CT32" i="13"/>
  <c r="BL22" i="13" a="1"/>
  <c r="BL22" i="13" s="1"/>
  <c r="BM22" i="13" s="1"/>
  <c r="BN31" i="13" a="1"/>
  <c r="BN31" i="13" s="1"/>
  <c r="BO31" i="13" s="1"/>
  <c r="CH31" i="13" a="1"/>
  <c r="CH31" i="13" s="1"/>
  <c r="CI31" i="13" s="1"/>
  <c r="CP18" i="13" a="1"/>
  <c r="CP18" i="13" s="1"/>
  <c r="CQ18" i="13" s="1"/>
  <c r="CN31" i="13" a="1"/>
  <c r="CN31" i="13" s="1"/>
  <c r="CO31" i="13" s="1"/>
  <c r="CN14" i="13" a="1"/>
  <c r="CN14" i="13" s="1"/>
  <c r="CO14" i="13" s="1"/>
  <c r="CA30" i="13" a="1"/>
  <c r="CA30" i="13" s="1"/>
  <c r="BJ20" i="13"/>
  <c r="BK20" i="13" s="1"/>
  <c r="CL34" i="13" a="1"/>
  <c r="CL34" i="13" s="1"/>
  <c r="CM34" i="13" s="1"/>
  <c r="BL34" i="13" a="1"/>
  <c r="BL34" i="13" s="1"/>
  <c r="BM34" i="13" s="1"/>
  <c r="BR28" i="13" a="1"/>
  <c r="BR28" i="13" s="1"/>
  <c r="CT36" i="13"/>
  <c r="BG35" i="13" a="1"/>
  <c r="BG35" i="13" s="1"/>
  <c r="CP34" i="13" a="1"/>
  <c r="CP34" i="13" s="1"/>
  <c r="CQ34" i="13" s="1"/>
  <c r="CS28" i="13" a="1"/>
  <c r="CS28" i="13" s="1"/>
  <c r="CP35" i="13" a="1"/>
  <c r="CP35" i="13" s="1"/>
  <c r="CQ35" i="13" s="1"/>
  <c r="CF34" i="13" a="1"/>
  <c r="CF34" i="13" s="1"/>
  <c r="BI24" i="13" a="1"/>
  <c r="BI24" i="13" s="1"/>
  <c r="CL24" i="13" a="1"/>
  <c r="CL24" i="13" s="1"/>
  <c r="CM24" i="13" s="1"/>
  <c r="BN27" i="13" a="1"/>
  <c r="BN27" i="13" s="1"/>
  <c r="BO27" i="13" s="1"/>
  <c r="BV28" i="13" a="1"/>
  <c r="BV28" i="13" s="1"/>
  <c r="BG27" i="13" a="1"/>
  <c r="BG27" i="13" s="1"/>
  <c r="BT14" i="13" a="1"/>
  <c r="BT14" i="13" s="1"/>
  <c r="BU14" i="13" s="1"/>
  <c r="CS27" i="13" a="1"/>
  <c r="CS27" i="13" s="1"/>
  <c r="BY14" i="13" a="1"/>
  <c r="BY14" i="13" s="1"/>
  <c r="BZ27" i="13" a="1"/>
  <c r="BZ27" i="13" s="1"/>
  <c r="CT20" i="13"/>
  <c r="BI27" i="13" a="1"/>
  <c r="BI27" i="13" s="1"/>
  <c r="BS20" i="13"/>
  <c r="CS14" i="13" a="1"/>
  <c r="CS14" i="13" s="1"/>
  <c r="BG18" i="13" a="1"/>
  <c r="BG18" i="13" s="1"/>
  <c r="BW18" i="13" a="1"/>
  <c r="BW18" i="13" s="1"/>
  <c r="CF14" i="13" a="1"/>
  <c r="CF14" i="13" s="1"/>
  <c r="CC58" i="13"/>
  <c r="CD58" i="13" s="1"/>
  <c r="BJ16" i="13"/>
  <c r="CU16" i="13" s="1"/>
  <c r="CV16" i="13" s="1"/>
  <c r="CW16" i="13" s="1"/>
  <c r="CJ30" i="13" a="1"/>
  <c r="CJ30" i="13" s="1"/>
  <c r="CK30" i="13" s="1"/>
  <c r="BW24" i="13" a="1"/>
  <c r="BW24" i="13" s="1"/>
  <c r="BV14" i="13" a="1"/>
  <c r="BV14" i="13" s="1"/>
  <c r="BX32" i="13"/>
  <c r="BS32" i="13"/>
  <c r="BR34" i="13" a="1"/>
  <c r="BR34" i="13" s="1"/>
  <c r="CL25" i="13" a="1"/>
  <c r="CL25" i="13" s="1"/>
  <c r="CM25" i="13" s="1"/>
  <c r="BZ14" i="13" a="1"/>
  <c r="BZ14" i="13" s="1"/>
  <c r="BQ30" i="13" a="1"/>
  <c r="BQ30" i="13" s="1"/>
  <c r="CF23" i="13" a="1"/>
  <c r="CF23" i="13" s="1"/>
  <c r="CG17" i="13"/>
  <c r="CL23" i="13" a="1"/>
  <c r="CL23" i="13" s="1"/>
  <c r="CM23" i="13" s="1"/>
  <c r="BP19" i="13" a="1"/>
  <c r="BP19" i="13" s="1"/>
  <c r="BL25" i="13" a="1"/>
  <c r="BL25" i="13" s="1"/>
  <c r="BM25" i="13" s="1"/>
  <c r="CB24" i="13" a="1"/>
  <c r="CB24" i="13" s="1"/>
  <c r="BX16" i="13"/>
  <c r="BF26" i="13" a="1"/>
  <c r="BF26" i="13" s="1"/>
  <c r="BZ19" i="13" a="1"/>
  <c r="BZ19" i="13" s="1"/>
  <c r="CN25" i="13" a="1"/>
  <c r="CN25" i="13" s="1"/>
  <c r="CO25" i="13" s="1"/>
  <c r="BY22" i="13" a="1"/>
  <c r="BY22" i="13" s="1"/>
  <c r="CS22" i="13" a="1"/>
  <c r="CS22" i="13" s="1"/>
  <c r="BX17" i="13"/>
  <c r="BX15" i="13"/>
  <c r="BV34" i="13" a="1"/>
  <c r="BV34" i="13" s="1"/>
  <c r="CG20" i="13"/>
  <c r="CR25" i="13" a="1"/>
  <c r="CR25" i="13" s="1"/>
  <c r="CF28" i="13" a="1"/>
  <c r="CF28" i="13" s="1"/>
  <c r="CL22" i="13" a="1"/>
  <c r="CL22" i="13" s="1"/>
  <c r="CM22" i="13" s="1"/>
  <c r="BL28" i="13" a="1"/>
  <c r="BL28" i="13" s="1"/>
  <c r="BM28" i="13" s="1"/>
  <c r="CB22" i="13" a="1"/>
  <c r="CB22" i="13" s="1"/>
  <c r="BV22" i="13" a="1"/>
  <c r="BV22" i="13" s="1"/>
  <c r="BJ17" i="13"/>
  <c r="CU17" i="13" s="1"/>
  <c r="CV17" i="13" s="1"/>
  <c r="CW17" i="13" s="1"/>
  <c r="BF24" i="13" a="1"/>
  <c r="BF24" i="13" s="1"/>
  <c r="CJ28" i="13" a="1"/>
  <c r="CJ28" i="13" s="1"/>
  <c r="CK28" i="13" s="1"/>
  <c r="BZ18" i="13" a="1"/>
  <c r="BZ18" i="13" s="1"/>
  <c r="CJ22" i="13" a="1"/>
  <c r="CJ22" i="13" s="1"/>
  <c r="CK22" i="13" s="1"/>
  <c r="CC17" i="13"/>
  <c r="CD17" i="13" s="1"/>
  <c r="BN22" i="13" a="1"/>
  <c r="BN22" i="13" s="1"/>
  <c r="BO22" i="13" s="1"/>
  <c r="BT28" i="13" a="1"/>
  <c r="BT28" i="13" s="1"/>
  <c r="BU28" i="13" s="1"/>
  <c r="BZ22" i="13" a="1"/>
  <c r="BZ22" i="13" s="1"/>
  <c r="CB34" i="13" a="1"/>
  <c r="CB34" i="13" s="1"/>
  <c r="BV24" i="13" a="1"/>
  <c r="BV24" i="13" s="1"/>
  <c r="AD382" i="13"/>
  <c r="AD383" i="13" s="1"/>
  <c r="AD384" i="13" s="1"/>
  <c r="AD385" i="13" s="1"/>
  <c r="CJ27" i="13" a="1"/>
  <c r="CJ27" i="13" s="1"/>
  <c r="CK27" i="13" s="1"/>
  <c r="BV25" i="13" a="1"/>
  <c r="BV25" i="13" s="1"/>
  <c r="BF28" i="13" a="1"/>
  <c r="BF28" i="13" s="1"/>
  <c r="CA22" i="13" a="1"/>
  <c r="CA22" i="13" s="1"/>
  <c r="BZ26" i="13" a="1"/>
  <c r="BZ26" i="13" s="1"/>
  <c r="AD452" i="13"/>
  <c r="AD453" i="13" s="1"/>
  <c r="AD454" i="13" s="1"/>
  <c r="AD455" i="13" s="1"/>
  <c r="AD451" i="13"/>
  <c r="AE448" i="13" s="1" a="1"/>
  <c r="AE448" i="13" s="1"/>
  <c r="AH448" i="13" s="1"/>
  <c r="AI448" i="13" s="1"/>
  <c r="CP19" i="13" a="1"/>
  <c r="CP19" i="13" s="1"/>
  <c r="CQ19" i="13" s="1"/>
  <c r="CP28" i="13" a="1"/>
  <c r="CP28" i="13" s="1"/>
  <c r="CQ28" i="13" s="1"/>
  <c r="BX36" i="13"/>
  <c r="CN22" i="13" a="1"/>
  <c r="CN22" i="13" s="1"/>
  <c r="CO22" i="13" s="1"/>
  <c r="CB19" i="13" a="1"/>
  <c r="CB19" i="13" s="1"/>
  <c r="BH33" i="13" a="1"/>
  <c r="BH33" i="13" s="1"/>
  <c r="CA25" i="13" a="1"/>
  <c r="CA25" i="13" s="1"/>
  <c r="CA28" i="13" a="1"/>
  <c r="CA28" i="13" s="1"/>
  <c r="CP22" i="13" a="1"/>
  <c r="CP22" i="13" s="1"/>
  <c r="CQ22" i="13" s="1"/>
  <c r="BF22" i="13" a="1"/>
  <c r="BF22" i="13" s="1"/>
  <c r="BI34" i="13" a="1"/>
  <c r="BI34" i="13" s="1"/>
  <c r="CF25" i="13" a="1"/>
  <c r="CF25" i="13" s="1"/>
  <c r="BR14" i="13" a="1"/>
  <c r="BR14" i="13" s="1"/>
  <c r="CL28" i="13" a="1"/>
  <c r="CL28" i="13" s="1"/>
  <c r="CM28" i="13" s="1"/>
  <c r="BH22" i="13" a="1"/>
  <c r="BH22" i="13" s="1"/>
  <c r="BT22" i="13" a="1"/>
  <c r="BT22" i="13" s="1"/>
  <c r="BU22" i="13" s="1"/>
  <c r="BJ29" i="13"/>
  <c r="CU29" i="13" s="1"/>
  <c r="CV29" i="13" s="1"/>
  <c r="CW29" i="13" s="1"/>
  <c r="AD409" i="13"/>
  <c r="AE406" i="13" s="1" a="1"/>
  <c r="AE406" i="13" s="1"/>
  <c r="AH406" i="13" s="1"/>
  <c r="AI406" i="13" s="1"/>
  <c r="AD410" i="13"/>
  <c r="AD411" i="13" s="1"/>
  <c r="AD412" i="13" s="1"/>
  <c r="AD413" i="13" s="1"/>
  <c r="BH34" i="13" a="1"/>
  <c r="BH34" i="13" s="1"/>
  <c r="BV19" i="13" a="1"/>
  <c r="BV19" i="13" s="1"/>
  <c r="CR18" i="13" a="1"/>
  <c r="CR18" i="13" s="1"/>
  <c r="BY25" i="13" a="1"/>
  <c r="BY25" i="13" s="1"/>
  <c r="BQ28" i="13" a="1"/>
  <c r="BQ28" i="13" s="1"/>
  <c r="BI22" i="13" a="1"/>
  <c r="BI22" i="13" s="1"/>
  <c r="CC29" i="13"/>
  <c r="CD29" i="13" s="1"/>
  <c r="CG58" i="13"/>
  <c r="BX58" i="13"/>
  <c r="AD605" i="13"/>
  <c r="AE602" i="13" s="1" a="1"/>
  <c r="AE602" i="13" s="1"/>
  <c r="AD606" i="13"/>
  <c r="AD607" i="13" s="1"/>
  <c r="AD608" i="13" s="1"/>
  <c r="AD609" i="13" s="1"/>
  <c r="BW33" i="13" a="1"/>
  <c r="BW33" i="13" s="1"/>
  <c r="BT33" i="13" a="1"/>
  <c r="BT33" i="13" s="1"/>
  <c r="BU33" i="13" s="1"/>
  <c r="CF18" i="13" a="1"/>
  <c r="CF18" i="13" s="1"/>
  <c r="BS58" i="13"/>
  <c r="AD508" i="13"/>
  <c r="AD509" i="13" s="1"/>
  <c r="AD510" i="13" s="1"/>
  <c r="AD511" i="13" s="1"/>
  <c r="AD507" i="13"/>
  <c r="AE504" i="13" s="1" a="1"/>
  <c r="AE504" i="13" s="1"/>
  <c r="BR33" i="13" a="1"/>
  <c r="BR33" i="13" s="1"/>
  <c r="CS18" i="13" a="1"/>
  <c r="CS18" i="13" s="1"/>
  <c r="BS36" i="13"/>
  <c r="AD535" i="13"/>
  <c r="AE532" i="13" s="1" a="1"/>
  <c r="AE532" i="13" s="1"/>
  <c r="AD536" i="13"/>
  <c r="AD537" i="13" s="1"/>
  <c r="AD538" i="13" s="1"/>
  <c r="AD539" i="13" s="1"/>
  <c r="AD466" i="13"/>
  <c r="AD467" i="13" s="1"/>
  <c r="AD468" i="13" s="1"/>
  <c r="AD469" i="13" s="1"/>
  <c r="AD465" i="13"/>
  <c r="AE462" i="13" s="1" a="1"/>
  <c r="AE462" i="13" s="1"/>
  <c r="CN33" i="13" a="1"/>
  <c r="CN33" i="13" s="1"/>
  <c r="CO33" i="13" s="1"/>
  <c r="AD368" i="13"/>
  <c r="AD369" i="13" s="1"/>
  <c r="AD370" i="13" s="1"/>
  <c r="AD371" i="13" s="1"/>
  <c r="AD367" i="13"/>
  <c r="AE364" i="13" s="1" a="1"/>
  <c r="AE364" i="13" s="1"/>
  <c r="CH18" i="13" a="1"/>
  <c r="CH18" i="13" s="1"/>
  <c r="CI18" i="13" s="1"/>
  <c r="CB18" i="13" a="1"/>
  <c r="CB18" i="13" s="1"/>
  <c r="BS22" i="13"/>
  <c r="BP18" i="13" a="1"/>
  <c r="BP18" i="13" s="1"/>
  <c r="CJ18" i="13" a="1"/>
  <c r="CJ18" i="13" s="1"/>
  <c r="CK18" i="13" s="1"/>
  <c r="CC20" i="13"/>
  <c r="BS16" i="13"/>
  <c r="CL33" i="13" a="1"/>
  <c r="CL33" i="13" s="1"/>
  <c r="CM33" i="13" s="1"/>
  <c r="CF33" i="13" a="1"/>
  <c r="CF33" i="13" s="1"/>
  <c r="BL33" i="13" a="1"/>
  <c r="BL33" i="13" s="1"/>
  <c r="BM33" i="13" s="1"/>
  <c r="CB33" i="13" a="1"/>
  <c r="CB33" i="13" s="1"/>
  <c r="BN33" i="13" a="1"/>
  <c r="BN33" i="13" s="1"/>
  <c r="BO33" i="13" s="1"/>
  <c r="BF33" i="13" a="1"/>
  <c r="BF33" i="13" s="1"/>
  <c r="CA33" i="13" a="1"/>
  <c r="CA33" i="13" s="1"/>
  <c r="BS29" i="13"/>
  <c r="BV27" i="13" a="1"/>
  <c r="BV27" i="13" s="1"/>
  <c r="AH112" i="13"/>
  <c r="BG14" i="13" a="1"/>
  <c r="BG14" i="13" s="1"/>
  <c r="BZ25" i="13" a="1"/>
  <c r="BZ25" i="13" s="1"/>
  <c r="CH25" i="13" a="1"/>
  <c r="CH25" i="13" s="1"/>
  <c r="CI25" i="13" s="1"/>
  <c r="CL14" i="13" a="1"/>
  <c r="CL14" i="13" s="1"/>
  <c r="CM14" i="13" s="1"/>
  <c r="BG33" i="13" a="1"/>
  <c r="BG33" i="13" s="1"/>
  <c r="BY18" i="13" a="1"/>
  <c r="BY18" i="13" s="1"/>
  <c r="BS17" i="13"/>
  <c r="CG29" i="13"/>
  <c r="CD16" i="13"/>
  <c r="AD438" i="13"/>
  <c r="AD439" i="13" s="1"/>
  <c r="AD440" i="13" s="1"/>
  <c r="AD441" i="13" s="1"/>
  <c r="AD437" i="13"/>
  <c r="AE434" i="13" s="1" a="1"/>
  <c r="AE434" i="13" s="1"/>
  <c r="BQ24" i="13" a="1"/>
  <c r="BQ24" i="13" s="1"/>
  <c r="BW19" i="13" a="1"/>
  <c r="BW19" i="13" s="1"/>
  <c r="BG25" i="13" a="1"/>
  <c r="BG25" i="13" s="1"/>
  <c r="CJ14" i="13" a="1"/>
  <c r="CJ14" i="13" s="1"/>
  <c r="CK14" i="13" s="1"/>
  <c r="CE28" i="13" a="1"/>
  <c r="CE28" i="13" s="1"/>
  <c r="CL18" i="13" a="1"/>
  <c r="CL18" i="13" s="1"/>
  <c r="CM18" i="13" s="1"/>
  <c r="BJ23" i="13"/>
  <c r="BI19" i="13" a="1"/>
  <c r="BI19" i="13" s="1"/>
  <c r="CN18" i="13" a="1"/>
  <c r="CN18" i="13" s="1"/>
  <c r="CO18" i="13" s="1"/>
  <c r="AH518" i="13"/>
  <c r="BY28" i="13" a="1"/>
  <c r="BY28" i="13" s="1"/>
  <c r="BP33" i="13" a="1"/>
  <c r="BP33" i="13" s="1"/>
  <c r="BQ33" i="13" a="1"/>
  <c r="BQ33" i="13" s="1"/>
  <c r="CC36" i="13"/>
  <c r="CS33" i="13" a="1"/>
  <c r="CS33" i="13" s="1"/>
  <c r="BV33" i="13" a="1"/>
  <c r="BV33" i="13" s="1"/>
  <c r="BY33" i="13" a="1"/>
  <c r="BY33" i="13" s="1"/>
  <c r="BJ58" i="13"/>
  <c r="CR33" i="13" a="1"/>
  <c r="CR33" i="13" s="1"/>
  <c r="BN18" i="13" a="1"/>
  <c r="BN18" i="13" s="1"/>
  <c r="BO18" i="13" s="1"/>
  <c r="BQ18" i="13" a="1"/>
  <c r="BQ18" i="13" s="1"/>
  <c r="BL18" i="13" a="1"/>
  <c r="BL18" i="13" s="1"/>
  <c r="BM18" i="13" s="1"/>
  <c r="CA18" i="13" a="1"/>
  <c r="CA18" i="13" s="1"/>
  <c r="CE18" i="13" a="1"/>
  <c r="CE18" i="13" s="1"/>
  <c r="CT23" i="13"/>
  <c r="CC15" i="13"/>
  <c r="AD395" i="13"/>
  <c r="AE392" i="13" s="1" a="1"/>
  <c r="AE392" i="13" s="1"/>
  <c r="AD396" i="13"/>
  <c r="AD397" i="13" s="1"/>
  <c r="AD398" i="13" s="1"/>
  <c r="AD399" i="13" s="1"/>
  <c r="BZ24" i="13" a="1"/>
  <c r="BZ24" i="13" s="1"/>
  <c r="CN24" i="13" a="1"/>
  <c r="CN24" i="13" s="1"/>
  <c r="CO24" i="13" s="1"/>
  <c r="BP24" i="13" a="1"/>
  <c r="BP24" i="13" s="1"/>
  <c r="CS24" i="13" a="1"/>
  <c r="CS24" i="13" s="1"/>
  <c r="BT24" i="13" a="1"/>
  <c r="BT24" i="13" s="1"/>
  <c r="BU24" i="13" s="1"/>
  <c r="CR24" i="13" a="1"/>
  <c r="CR24" i="13" s="1"/>
  <c r="BR24" i="13" a="1"/>
  <c r="BR24" i="13" s="1"/>
  <c r="CH24" i="13" a="1"/>
  <c r="CH24" i="13" s="1"/>
  <c r="CI24" i="13" s="1"/>
  <c r="CF24" i="13" a="1"/>
  <c r="CF24" i="13" s="1"/>
  <c r="BN24" i="13" a="1"/>
  <c r="BN24" i="13" s="1"/>
  <c r="BO24" i="13" s="1"/>
  <c r="CJ24" i="13" a="1"/>
  <c r="CJ24" i="13" s="1"/>
  <c r="CK24" i="13" s="1"/>
  <c r="BG24" i="13" a="1"/>
  <c r="BG24" i="13" s="1"/>
  <c r="CE24" i="13" a="1"/>
  <c r="CE24" i="13" s="1"/>
  <c r="BY24" i="13" a="1"/>
  <c r="BY24" i="13" s="1"/>
  <c r="BH24" i="13" a="1"/>
  <c r="BH24" i="13" s="1"/>
  <c r="BK16" i="13"/>
  <c r="BL24" i="13" a="1"/>
  <c r="BL24" i="13" s="1"/>
  <c r="BM24" i="13" s="1"/>
  <c r="AH378" i="13"/>
  <c r="BL27" i="13" a="1"/>
  <c r="BL27" i="13" s="1"/>
  <c r="BM27" i="13" s="1"/>
  <c r="CB27" i="13" a="1"/>
  <c r="CB27" i="13" s="1"/>
  <c r="BW27" i="13" a="1"/>
  <c r="BW27" i="13" s="1"/>
  <c r="CE27" i="13" a="1"/>
  <c r="CE27" i="13" s="1"/>
  <c r="CG27" i="13" s="1"/>
  <c r="CL27" i="13" a="1"/>
  <c r="CL27" i="13" s="1"/>
  <c r="CM27" i="13" s="1"/>
  <c r="CR27" i="13" a="1"/>
  <c r="CR27" i="13" s="1"/>
  <c r="BR27" i="13" a="1"/>
  <c r="BR27" i="13" s="1"/>
  <c r="CP27" i="13" a="1"/>
  <c r="CP27" i="13" s="1"/>
  <c r="CQ27" i="13" s="1"/>
  <c r="BQ27" i="13" a="1"/>
  <c r="BQ27" i="13" s="1"/>
  <c r="CN27" i="13" a="1"/>
  <c r="CN27" i="13" s="1"/>
  <c r="CO27" i="13" s="1"/>
  <c r="CH27" i="13" a="1"/>
  <c r="CH27" i="13" s="1"/>
  <c r="CI27" i="13" s="1"/>
  <c r="BH27" i="13" a="1"/>
  <c r="BH27" i="13" s="1"/>
  <c r="BY27" i="13" a="1"/>
  <c r="BY27" i="13" s="1"/>
  <c r="CC27" i="13" s="1"/>
  <c r="BF27" i="13" a="1"/>
  <c r="BF27" i="13" s="1"/>
  <c r="CE33" i="13" a="1"/>
  <c r="CE33" i="13" s="1"/>
  <c r="BI33" i="13" a="1"/>
  <c r="BI33" i="13" s="1"/>
  <c r="BZ33" i="13" a="1"/>
  <c r="BZ33" i="13" s="1"/>
  <c r="BJ36" i="13"/>
  <c r="CT58" i="13"/>
  <c r="AD578" i="13"/>
  <c r="AD579" i="13" s="1"/>
  <c r="AD580" i="13" s="1"/>
  <c r="AD581" i="13" s="1"/>
  <c r="AD577" i="13"/>
  <c r="AE574" i="13" s="1" a="1"/>
  <c r="AE574" i="13" s="1"/>
  <c r="CH33" i="13" a="1"/>
  <c r="CH33" i="13" s="1"/>
  <c r="CI33" i="13" s="1"/>
  <c r="CJ33" i="13" a="1"/>
  <c r="CJ33" i="13" s="1"/>
  <c r="CK33" i="13" s="1"/>
  <c r="BI18" i="13" a="1"/>
  <c r="BI18" i="13" s="1"/>
  <c r="CG16" i="13"/>
  <c r="AD550" i="13"/>
  <c r="AD551" i="13" s="1"/>
  <c r="AD552" i="13" s="1"/>
  <c r="AD553" i="13" s="1"/>
  <c r="AD549" i="13"/>
  <c r="AE546" i="13" s="1" a="1"/>
  <c r="AE546" i="13" s="1"/>
  <c r="AD354" i="13"/>
  <c r="AD355" i="13" s="1"/>
  <c r="AD356" i="13" s="1"/>
  <c r="AD357" i="13" s="1"/>
  <c r="AD353" i="13"/>
  <c r="AE350" i="13" s="1" a="1"/>
  <c r="AE350" i="13" s="1"/>
  <c r="CP24" i="13" a="1"/>
  <c r="CP24" i="13" s="1"/>
  <c r="CQ24" i="13" s="1"/>
  <c r="BP27" i="13" a="1"/>
  <c r="BP27" i="13" s="1"/>
  <c r="BT18" i="13" a="1"/>
  <c r="BT18" i="13" s="1"/>
  <c r="BU18" i="13" s="1"/>
  <c r="AD339" i="13"/>
  <c r="AE336" i="13" s="1" a="1"/>
  <c r="AE336" i="13" s="1"/>
  <c r="AD340" i="13"/>
  <c r="AD341" i="13" s="1"/>
  <c r="AD342" i="13" s="1"/>
  <c r="AD343" i="13" s="1"/>
  <c r="CT26" i="13"/>
  <c r="CT15" i="13"/>
  <c r="CT29" i="13"/>
  <c r="AD494" i="13"/>
  <c r="AD495" i="13" s="1"/>
  <c r="AD496" i="13" s="1"/>
  <c r="AD497" i="13" s="1"/>
  <c r="AD493" i="13"/>
  <c r="AE490" i="13" s="1" a="1"/>
  <c r="AE490" i="13" s="1"/>
  <c r="CG31" i="13"/>
  <c r="AH616" i="13"/>
  <c r="BF18" i="13" a="1"/>
  <c r="BF18" i="13" s="1"/>
  <c r="BT34" i="13" a="1"/>
  <c r="BT34" i="13" s="1"/>
  <c r="BU34" i="13" s="1"/>
  <c r="CS34" i="13" a="1"/>
  <c r="CS34" i="13" s="1"/>
  <c r="CN34" i="13" a="1"/>
  <c r="CN34" i="13" s="1"/>
  <c r="CO34" i="13" s="1"/>
  <c r="CA34" i="13" a="1"/>
  <c r="CA34" i="13" s="1"/>
  <c r="BP34" i="13" a="1"/>
  <c r="BP34" i="13" s="1"/>
  <c r="BQ34" i="13" a="1"/>
  <c r="BQ34" i="13" s="1"/>
  <c r="BZ34" i="13" a="1"/>
  <c r="BZ34" i="13" s="1"/>
  <c r="BG34" i="13" a="1"/>
  <c r="BG34" i="13" s="1"/>
  <c r="CE34" i="13" a="1"/>
  <c r="CE34" i="13" s="1"/>
  <c r="CG34" i="13" s="1"/>
  <c r="BN34" i="13" a="1"/>
  <c r="BN34" i="13" s="1"/>
  <c r="BO34" i="13" s="1"/>
  <c r="BF34" i="13" a="1"/>
  <c r="BF34" i="13" s="1"/>
  <c r="CJ34" i="13" a="1"/>
  <c r="CJ34" i="13" s="1"/>
  <c r="CK34" i="13" s="1"/>
  <c r="BY34" i="13" a="1"/>
  <c r="BY34" i="13" s="1"/>
  <c r="BW34" i="13" a="1"/>
  <c r="BW34" i="13" s="1"/>
  <c r="BX34" i="13" s="1"/>
  <c r="CR34" i="13" a="1"/>
  <c r="CR34" i="13" s="1"/>
  <c r="CS19" i="13" a="1"/>
  <c r="CS19" i="13" s="1"/>
  <c r="CN19" i="13" a="1"/>
  <c r="CN19" i="13" s="1"/>
  <c r="CO19" i="13" s="1"/>
  <c r="BH19" i="13" a="1"/>
  <c r="BH19" i="13" s="1"/>
  <c r="BY19" i="13" a="1"/>
  <c r="BY19" i="13" s="1"/>
  <c r="CA19" i="13" a="1"/>
  <c r="CA19" i="13" s="1"/>
  <c r="BT19" i="13" a="1"/>
  <c r="BT19" i="13" s="1"/>
  <c r="BU19" i="13" s="1"/>
  <c r="BG19" i="13" a="1"/>
  <c r="BG19" i="13" s="1"/>
  <c r="CR19" i="13" a="1"/>
  <c r="CR19" i="13" s="1"/>
  <c r="BF19" i="13" a="1"/>
  <c r="BF19" i="13" s="1"/>
  <c r="CL19" i="13" a="1"/>
  <c r="CL19" i="13" s="1"/>
  <c r="CM19" i="13" s="1"/>
  <c r="BR19" i="13" a="1"/>
  <c r="BR19" i="13" s="1"/>
  <c r="CH19" i="13" a="1"/>
  <c r="CH19" i="13" s="1"/>
  <c r="CI19" i="13" s="1"/>
  <c r="BL19" i="13" a="1"/>
  <c r="BL19" i="13" s="1"/>
  <c r="BM19" i="13" s="1"/>
  <c r="CE19" i="13" a="1"/>
  <c r="CE19" i="13" s="1"/>
  <c r="CG19" i="13" s="1"/>
  <c r="BN19" i="13" a="1"/>
  <c r="BN19" i="13" s="1"/>
  <c r="BO19" i="13" s="1"/>
  <c r="BQ19" i="13" a="1"/>
  <c r="BQ19" i="13" s="1"/>
  <c r="CJ19" i="13" a="1"/>
  <c r="CJ19" i="13" s="1"/>
  <c r="CK19" i="13" s="1"/>
  <c r="BT27" i="13" a="1"/>
  <c r="BT27" i="13" s="1"/>
  <c r="BU27" i="13" s="1"/>
  <c r="AD592" i="13"/>
  <c r="AD593" i="13" s="1"/>
  <c r="AD594" i="13" s="1"/>
  <c r="AD595" i="13" s="1"/>
  <c r="AD591" i="13"/>
  <c r="AE588" i="13" s="1" a="1"/>
  <c r="AE588" i="13" s="1"/>
  <c r="BQ25" i="13" a="1"/>
  <c r="BQ25" i="13" s="1"/>
  <c r="CP25" i="13" a="1"/>
  <c r="CP25" i="13" s="1"/>
  <c r="CQ25" i="13" s="1"/>
  <c r="BR25" i="13" a="1"/>
  <c r="BR25" i="13" s="1"/>
  <c r="BP25" i="13" a="1"/>
  <c r="BP25" i="13" s="1"/>
  <c r="CJ25" i="13" a="1"/>
  <c r="CJ25" i="13" s="1"/>
  <c r="CK25" i="13" s="1"/>
  <c r="BN25" i="13" a="1"/>
  <c r="BN25" i="13" s="1"/>
  <c r="BO25" i="13" s="1"/>
  <c r="BF25" i="13" a="1"/>
  <c r="BF25" i="13" s="1"/>
  <c r="BI25" i="13" a="1"/>
  <c r="BI25" i="13" s="1"/>
  <c r="CE25" i="13" a="1"/>
  <c r="CE25" i="13" s="1"/>
  <c r="CB25" i="13" a="1"/>
  <c r="CB25" i="13" s="1"/>
  <c r="BN14" i="13" a="1"/>
  <c r="BN14" i="13" s="1"/>
  <c r="BO14" i="13" s="1"/>
  <c r="BI14" i="13" a="1"/>
  <c r="BI14" i="13" s="1"/>
  <c r="CB14" i="13" a="1"/>
  <c r="CB14" i="13" s="1"/>
  <c r="BL14" i="13" a="1"/>
  <c r="BL14" i="13" s="1"/>
  <c r="BM14" i="13" s="1"/>
  <c r="BH14" i="13" a="1"/>
  <c r="BH14" i="13" s="1"/>
  <c r="CA14" i="13" a="1"/>
  <c r="CA14" i="13" s="1"/>
  <c r="CR14" i="13" a="1"/>
  <c r="CR14" i="13" s="1"/>
  <c r="CT14" i="13" s="1"/>
  <c r="CE14" i="13" a="1"/>
  <c r="CE14" i="13" s="1"/>
  <c r="CG14" i="13" s="1"/>
  <c r="CB28" i="13" a="1"/>
  <c r="CB28" i="13" s="1"/>
  <c r="BZ28" i="13" a="1"/>
  <c r="BZ28" i="13" s="1"/>
  <c r="BW28" i="13" a="1"/>
  <c r="BW28" i="13" s="1"/>
  <c r="BX28" i="13" s="1"/>
  <c r="CN28" i="13" a="1"/>
  <c r="CN28" i="13" s="1"/>
  <c r="CO28" i="13" s="1"/>
  <c r="BP28" i="13" a="1"/>
  <c r="BP28" i="13" s="1"/>
  <c r="BI28" i="13" a="1"/>
  <c r="BI28" i="13" s="1"/>
  <c r="CH28" i="13" a="1"/>
  <c r="CH28" i="13" s="1"/>
  <c r="CI28" i="13" s="1"/>
  <c r="BH28" i="13" a="1"/>
  <c r="BH28" i="13" s="1"/>
  <c r="BN28" i="13" a="1"/>
  <c r="BN28" i="13" s="1"/>
  <c r="BO28" i="13" s="1"/>
  <c r="BQ14" i="13" a="1"/>
  <c r="BQ14" i="13" s="1"/>
  <c r="BR18" i="13" a="1"/>
  <c r="BR18" i="13" s="1"/>
  <c r="CG36" i="13"/>
  <c r="CG26" i="13"/>
  <c r="BS31" i="13"/>
  <c r="CT27" i="13" l="1"/>
  <c r="F336" i="16"/>
  <c r="E336" i="16" s="1"/>
  <c r="D337" i="16" s="1" a="1"/>
  <c r="D337" i="16" s="1"/>
  <c r="BB29" i="16"/>
  <c r="BW30" i="16"/>
  <c r="BX30" i="16" s="1"/>
  <c r="BY30" i="16" s="1"/>
  <c r="BZ30" i="16" s="1"/>
  <c r="CA30" i="16" s="1"/>
  <c r="CB30" i="16" s="1"/>
  <c r="CC30" i="16" s="1"/>
  <c r="CD30" i="16" s="1"/>
  <c r="CE30" i="16" s="1"/>
  <c r="CF30" i="16" s="1"/>
  <c r="CG30" i="16" s="1"/>
  <c r="CH30" i="16" s="1"/>
  <c r="S30" i="16" s="1"/>
  <c r="R30" i="16" s="1"/>
  <c r="C238" i="16" s="1"/>
  <c r="C239" i="16" s="1"/>
  <c r="K29" i="18"/>
  <c r="BF25" i="16"/>
  <c r="H392" i="16"/>
  <c r="BS26" i="13"/>
  <c r="BS30" i="13"/>
  <c r="BW58" i="18"/>
  <c r="BX58" i="18" s="1"/>
  <c r="BY58" i="18" s="1"/>
  <c r="I58" i="18" s="1"/>
  <c r="L58" i="18" s="1"/>
  <c r="BS14" i="16"/>
  <c r="BS18" i="16"/>
  <c r="BX28" i="18"/>
  <c r="BY28" i="18" s="1"/>
  <c r="I28" i="18" s="1"/>
  <c r="BS23" i="13"/>
  <c r="BX31" i="18"/>
  <c r="BY31" i="18" s="1"/>
  <c r="I31" i="18" s="1"/>
  <c r="L31" i="18" s="1"/>
  <c r="BX25" i="18"/>
  <c r="BY25" i="18" s="1"/>
  <c r="I25" i="18" s="1"/>
  <c r="L25" i="18" s="1"/>
  <c r="L15" i="18"/>
  <c r="F15" i="18"/>
  <c r="F29" i="18"/>
  <c r="L29" i="18"/>
  <c r="F16" i="18"/>
  <c r="F20" i="18"/>
  <c r="F24" i="18"/>
  <c r="F34" i="18"/>
  <c r="F25" i="18"/>
  <c r="F27" i="18"/>
  <c r="F17" i="18"/>
  <c r="L36" i="18"/>
  <c r="F36" i="18"/>
  <c r="F31" i="18"/>
  <c r="F14" i="18"/>
  <c r="F19" i="18"/>
  <c r="F26" i="18"/>
  <c r="L28" i="18"/>
  <c r="F28" i="18"/>
  <c r="F22" i="18"/>
  <c r="BW19" i="18"/>
  <c r="BX19" i="18" s="1"/>
  <c r="BY19" i="18" s="1"/>
  <c r="I19" i="18" s="1"/>
  <c r="L19" i="18" s="1"/>
  <c r="K19" i="18"/>
  <c r="F18" i="18"/>
  <c r="F30" i="18"/>
  <c r="L30" i="18"/>
  <c r="K31" i="18"/>
  <c r="F32" i="18"/>
  <c r="BW22" i="18"/>
  <c r="BX22" i="18" s="1"/>
  <c r="BY22" i="18" s="1"/>
  <c r="I22" i="18" s="1"/>
  <c r="L22" i="18" s="1"/>
  <c r="K22" i="18"/>
  <c r="BW14" i="18"/>
  <c r="BX14" i="18" s="1"/>
  <c r="BY14" i="18" s="1"/>
  <c r="I14" i="18" s="1"/>
  <c r="L14" i="18" s="1"/>
  <c r="K14" i="18"/>
  <c r="BW15" i="18"/>
  <c r="BX15" i="18" s="1"/>
  <c r="BY15" i="18" s="1"/>
  <c r="I15" i="18" s="1"/>
  <c r="K15" i="18"/>
  <c r="BW20" i="18"/>
  <c r="BX20" i="18" s="1"/>
  <c r="BY20" i="18" s="1"/>
  <c r="I20" i="18" s="1"/>
  <c r="L20" i="18" s="1"/>
  <c r="K20" i="18"/>
  <c r="F33" i="18"/>
  <c r="K34" i="18"/>
  <c r="BW34" i="18"/>
  <c r="BX34" i="18" s="1"/>
  <c r="BY34" i="18" s="1"/>
  <c r="I34" i="18" s="1"/>
  <c r="L34" i="18" s="1"/>
  <c r="L35" i="18"/>
  <c r="F35" i="18"/>
  <c r="K24" i="18"/>
  <c r="BW24" i="18"/>
  <c r="BX24" i="18" s="1"/>
  <c r="BY24" i="18" s="1"/>
  <c r="I24" i="18" s="1"/>
  <c r="L24" i="18" s="1"/>
  <c r="BW23" i="18"/>
  <c r="BX23" i="18" s="1"/>
  <c r="BY23" i="18" s="1"/>
  <c r="I23" i="18" s="1"/>
  <c r="L23" i="18" s="1"/>
  <c r="K23" i="18"/>
  <c r="K25" i="18"/>
  <c r="F23" i="18"/>
  <c r="BX26" i="18"/>
  <c r="BY26" i="18" s="1"/>
  <c r="I26" i="18" s="1"/>
  <c r="L26" i="18" s="1"/>
  <c r="K28" i="18"/>
  <c r="BX27" i="18"/>
  <c r="BY27" i="18" s="1"/>
  <c r="I27" i="18" s="1"/>
  <c r="L27" i="18" s="1"/>
  <c r="K33" i="18"/>
  <c r="BW33" i="18"/>
  <c r="BX33" i="18" s="1"/>
  <c r="BY33" i="18" s="1"/>
  <c r="I33" i="18" s="1"/>
  <c r="L33" i="18" s="1"/>
  <c r="BW32" i="18"/>
  <c r="BX32" i="18" s="1"/>
  <c r="BY32" i="18" s="1"/>
  <c r="I32" i="18" s="1"/>
  <c r="L32" i="18" s="1"/>
  <c r="K32" i="18"/>
  <c r="BW18" i="18"/>
  <c r="BX18" i="18" s="1"/>
  <c r="BY18" i="18" s="1"/>
  <c r="I18" i="18" s="1"/>
  <c r="L18" i="18" s="1"/>
  <c r="K18" i="18"/>
  <c r="BW17" i="18"/>
  <c r="BX17" i="18" s="1"/>
  <c r="BY17" i="18" s="1"/>
  <c r="I17" i="18" s="1"/>
  <c r="L17" i="18" s="1"/>
  <c r="K17" i="18"/>
  <c r="K16" i="18"/>
  <c r="BW16" i="18"/>
  <c r="BX16" i="18" s="1"/>
  <c r="BY16" i="18" s="1"/>
  <c r="I16" i="18" s="1"/>
  <c r="L16" i="18" s="1"/>
  <c r="BS58" i="16"/>
  <c r="W28" i="16"/>
  <c r="AW25" i="16"/>
  <c r="AI58" i="16"/>
  <c r="BT58" i="16" s="1"/>
  <c r="BU58" i="16" s="1"/>
  <c r="BV58" i="16" s="1"/>
  <c r="AW33" i="16"/>
  <c r="AI18" i="16"/>
  <c r="BT18" i="16" s="1"/>
  <c r="BU18" i="16" s="1"/>
  <c r="BV18" i="16" s="1"/>
  <c r="AI24" i="16"/>
  <c r="AJ24" i="16" s="1"/>
  <c r="BS19" i="16"/>
  <c r="AW22" i="16"/>
  <c r="AW19" i="16"/>
  <c r="AR24" i="16"/>
  <c r="AI20" i="16"/>
  <c r="AJ20" i="16" s="1"/>
  <c r="CT30" i="13"/>
  <c r="CT25" i="13"/>
  <c r="CU15" i="13"/>
  <c r="CV15" i="13" s="1"/>
  <c r="CW15" i="13" s="1"/>
  <c r="CX15" i="13" s="1"/>
  <c r="CY15" i="13" s="1"/>
  <c r="CZ15" i="13" s="1"/>
  <c r="DA15" i="13" s="1"/>
  <c r="DB15" i="13" s="1"/>
  <c r="DC15" i="13" s="1"/>
  <c r="DD15" i="13" s="1"/>
  <c r="DE15" i="13" s="1"/>
  <c r="DF15" i="13" s="1"/>
  <c r="DG15" i="13" s="1"/>
  <c r="DH15" i="13" s="1"/>
  <c r="DI15" i="13" s="1"/>
  <c r="AT15" i="13" s="1"/>
  <c r="BJ28" i="13"/>
  <c r="CU28" i="13" s="1"/>
  <c r="CV28" i="13" s="1"/>
  <c r="CW28" i="13" s="1"/>
  <c r="CT31" i="13"/>
  <c r="CG25" i="13"/>
  <c r="BS35" i="13"/>
  <c r="BB24" i="16"/>
  <c r="BC24" i="16" s="1"/>
  <c r="CC14" i="13"/>
  <c r="CD14" i="13" s="1"/>
  <c r="CG23" i="13"/>
  <c r="BS16" i="16"/>
  <c r="BK32" i="13"/>
  <c r="AX32" i="13" s="1"/>
  <c r="BB58" i="16"/>
  <c r="BC58" i="16" s="1"/>
  <c r="AR16" i="16"/>
  <c r="BF58" i="16"/>
  <c r="CC35" i="13"/>
  <c r="CD35" i="13" s="1"/>
  <c r="BB22" i="16"/>
  <c r="BC22" i="16" s="1"/>
  <c r="AW58" i="16"/>
  <c r="BJ35" i="13"/>
  <c r="CU35" i="13" s="1"/>
  <c r="CV35" i="13" s="1"/>
  <c r="CW35" i="13" s="1"/>
  <c r="BX24" i="13"/>
  <c r="CG30" i="13"/>
  <c r="AR19" i="16"/>
  <c r="CT22" i="13"/>
  <c r="AI34" i="16"/>
  <c r="BT34" i="16" s="1"/>
  <c r="BU34" i="16" s="1"/>
  <c r="BV34" i="16" s="1"/>
  <c r="AR22" i="16"/>
  <c r="BX35" i="13"/>
  <c r="BF24" i="16"/>
  <c r="AR58" i="16"/>
  <c r="BJ31" i="13"/>
  <c r="BK31" i="13" s="1"/>
  <c r="BB33" i="16"/>
  <c r="BC33" i="16" s="1"/>
  <c r="BW28" i="16"/>
  <c r="BX28" i="16" s="1"/>
  <c r="BY28" i="16" s="1"/>
  <c r="BZ28" i="16" s="1"/>
  <c r="CA28" i="16" s="1"/>
  <c r="CB28" i="16" s="1"/>
  <c r="CC28" i="16" s="1"/>
  <c r="CD28" i="16" s="1"/>
  <c r="CE28" i="16" s="1"/>
  <c r="CF28" i="16" s="1"/>
  <c r="CG28" i="16" s="1"/>
  <c r="CH28" i="16" s="1"/>
  <c r="S28" i="16" s="1"/>
  <c r="M28" i="16" s="1"/>
  <c r="BJ30" i="13"/>
  <c r="BK30" i="13" s="1"/>
  <c r="DJ30" i="13" s="1"/>
  <c r="BX30" i="13"/>
  <c r="AR18" i="16"/>
  <c r="BX14" i="13"/>
  <c r="AI25" i="16"/>
  <c r="AJ25" i="16" s="1"/>
  <c r="AR25" i="16"/>
  <c r="BS22" i="16"/>
  <c r="CT28" i="13"/>
  <c r="BJ14" i="13"/>
  <c r="BK14" i="13" s="1"/>
  <c r="BS14" i="13"/>
  <c r="CC26" i="13"/>
  <c r="CD26" i="13" s="1"/>
  <c r="BB18" i="16"/>
  <c r="BC18" i="16" s="1"/>
  <c r="CC30" i="13"/>
  <c r="CD30" i="13" s="1"/>
  <c r="BX22" i="13"/>
  <c r="BJ26" i="13"/>
  <c r="BK26" i="13" s="1"/>
  <c r="DJ26" i="13" s="1"/>
  <c r="BF34" i="16"/>
  <c r="BB14" i="16"/>
  <c r="BC14" i="16" s="1"/>
  <c r="BJ18" i="13"/>
  <c r="BK18" i="13" s="1"/>
  <c r="CG35" i="13"/>
  <c r="BF31" i="16"/>
  <c r="AI35" i="16"/>
  <c r="AJ35" i="16" s="1"/>
  <c r="BS28" i="13"/>
  <c r="BB19" i="16"/>
  <c r="BC19" i="16" s="1"/>
  <c r="BX23" i="13"/>
  <c r="AI22" i="16"/>
  <c r="BT22" i="16" s="1"/>
  <c r="BU22" i="16" s="1"/>
  <c r="BV22" i="16" s="1"/>
  <c r="CG28" i="13"/>
  <c r="BB16" i="16"/>
  <c r="BC16" i="16" s="1"/>
  <c r="AW31" i="16"/>
  <c r="AR34" i="16"/>
  <c r="AI33" i="16"/>
  <c r="AJ33" i="16" s="1"/>
  <c r="BC20" i="16"/>
  <c r="BT14" i="16"/>
  <c r="BU14" i="16" s="1"/>
  <c r="BV14" i="16" s="1"/>
  <c r="BW14" i="16" s="1"/>
  <c r="BX14" i="16" s="1"/>
  <c r="BY14" i="16" s="1"/>
  <c r="AJ14" i="16"/>
  <c r="BC29" i="16"/>
  <c r="AI29" i="16"/>
  <c r="BB15" i="16"/>
  <c r="F574" i="16"/>
  <c r="E574" i="16" s="1"/>
  <c r="D575" i="16" s="1" a="1"/>
  <c r="D575" i="16" s="1"/>
  <c r="H574" i="16"/>
  <c r="BC35" i="16"/>
  <c r="G393" i="16"/>
  <c r="G490" i="16"/>
  <c r="BS25" i="16"/>
  <c r="BT16" i="16"/>
  <c r="BU16" i="16" s="1"/>
  <c r="BV16" i="16" s="1"/>
  <c r="AJ16" i="16"/>
  <c r="G364" i="16"/>
  <c r="BX25" i="13"/>
  <c r="BB17" i="16"/>
  <c r="AJ27" i="16"/>
  <c r="V27" i="16"/>
  <c r="T27" i="16" s="1"/>
  <c r="BT27" i="16"/>
  <c r="BU27" i="16" s="1"/>
  <c r="BV27" i="16" s="1"/>
  <c r="BW27" i="16" s="1"/>
  <c r="BX27" i="16" s="1"/>
  <c r="BY27" i="16" s="1"/>
  <c r="BZ27" i="16" s="1"/>
  <c r="CA27" i="16" s="1"/>
  <c r="CB27" i="16" s="1"/>
  <c r="CC27" i="16" s="1"/>
  <c r="CD27" i="16" s="1"/>
  <c r="CE27" i="16" s="1"/>
  <c r="CF27" i="16" s="1"/>
  <c r="CG27" i="16" s="1"/>
  <c r="CH27" i="16" s="1"/>
  <c r="S27" i="16" s="1"/>
  <c r="AR17" i="16"/>
  <c r="BC25" i="16"/>
  <c r="G112" i="16"/>
  <c r="V28" i="16"/>
  <c r="T28" i="16" s="1"/>
  <c r="G504" i="16"/>
  <c r="G560" i="16"/>
  <c r="H588" i="16"/>
  <c r="F588" i="16"/>
  <c r="E588" i="16" s="1"/>
  <c r="D589" i="16" s="1" a="1"/>
  <c r="D589" i="16" s="1"/>
  <c r="G420" i="16"/>
  <c r="BS31" i="16"/>
  <c r="G378" i="16"/>
  <c r="G448" i="16"/>
  <c r="AR35" i="16"/>
  <c r="H616" i="16"/>
  <c r="F616" i="16"/>
  <c r="E616" i="16" s="1"/>
  <c r="D617" i="16" s="1" a="1"/>
  <c r="D617" i="16" s="1"/>
  <c r="W30" i="16"/>
  <c r="CI30" i="16"/>
  <c r="CJ30" i="16" s="1"/>
  <c r="CK30" i="16" s="1"/>
  <c r="U30" i="16" s="1"/>
  <c r="BS20" i="16"/>
  <c r="BC32" i="16"/>
  <c r="G476" i="16"/>
  <c r="AI15" i="16"/>
  <c r="G350" i="16"/>
  <c r="AW34" i="16"/>
  <c r="G602" i="16"/>
  <c r="V26" i="16"/>
  <c r="T26" i="16" s="1"/>
  <c r="AJ26" i="16"/>
  <c r="BT26" i="16"/>
  <c r="BU26" i="16" s="1"/>
  <c r="BV26" i="16" s="1"/>
  <c r="BW26" i="16" s="1"/>
  <c r="BX26" i="16" s="1"/>
  <c r="BY26" i="16" s="1"/>
  <c r="BZ26" i="16" s="1"/>
  <c r="CA26" i="16" s="1"/>
  <c r="CB26" i="16" s="1"/>
  <c r="CC26" i="16" s="1"/>
  <c r="CD26" i="16" s="1"/>
  <c r="CE26" i="16" s="1"/>
  <c r="CF26" i="16" s="1"/>
  <c r="CG26" i="16" s="1"/>
  <c r="CH26" i="16" s="1"/>
  <c r="S26" i="16" s="1"/>
  <c r="AR20" i="16"/>
  <c r="AI17" i="16"/>
  <c r="CU20" i="13"/>
  <c r="CV20" i="13" s="1"/>
  <c r="CW20" i="13" s="1"/>
  <c r="CX20" i="13" s="1"/>
  <c r="CY20" i="13" s="1"/>
  <c r="CZ20" i="13" s="1"/>
  <c r="DA20" i="13" s="1"/>
  <c r="DB20" i="13" s="1"/>
  <c r="DC20" i="13" s="1"/>
  <c r="DD20" i="13" s="1"/>
  <c r="DE20" i="13" s="1"/>
  <c r="DF20" i="13" s="1"/>
  <c r="DG20" i="13" s="1"/>
  <c r="DH20" i="13" s="1"/>
  <c r="DI20" i="13" s="1"/>
  <c r="AT20" i="13" s="1"/>
  <c r="BC23" i="16"/>
  <c r="BF16" i="16"/>
  <c r="BF33" i="16"/>
  <c r="AI31" i="16"/>
  <c r="AI19" i="16"/>
  <c r="BT36" i="16"/>
  <c r="BU36" i="16" s="1"/>
  <c r="BV36" i="16" s="1"/>
  <c r="BW36" i="16" s="1"/>
  <c r="BX36" i="16" s="1"/>
  <c r="BY36" i="16" s="1"/>
  <c r="BZ36" i="16" s="1"/>
  <c r="CA36" i="16" s="1"/>
  <c r="CB36" i="16" s="1"/>
  <c r="CC36" i="16" s="1"/>
  <c r="CD36" i="16" s="1"/>
  <c r="CE36" i="16" s="1"/>
  <c r="CF36" i="16" s="1"/>
  <c r="CG36" i="16" s="1"/>
  <c r="CH36" i="16" s="1"/>
  <c r="S36" i="16" s="1"/>
  <c r="AJ36" i="16"/>
  <c r="V36" i="16"/>
  <c r="T36" i="16" s="1"/>
  <c r="AR33" i="16"/>
  <c r="BF17" i="16"/>
  <c r="BS24" i="16"/>
  <c r="BB31" i="16"/>
  <c r="CC23" i="13"/>
  <c r="CD23" i="13" s="1"/>
  <c r="G337" i="16"/>
  <c r="G546" i="16"/>
  <c r="BS33" i="16"/>
  <c r="V23" i="16"/>
  <c r="T23" i="16" s="1"/>
  <c r="AJ23" i="16"/>
  <c r="BT23" i="16"/>
  <c r="BU23" i="16" s="1"/>
  <c r="BV23" i="16" s="1"/>
  <c r="BW23" i="16" s="1"/>
  <c r="BX23" i="16" s="1"/>
  <c r="BY23" i="16" s="1"/>
  <c r="BZ23" i="16" s="1"/>
  <c r="CA23" i="16" s="1"/>
  <c r="CB23" i="16" s="1"/>
  <c r="CC23" i="16" s="1"/>
  <c r="CD23" i="16" s="1"/>
  <c r="CE23" i="16" s="1"/>
  <c r="CF23" i="16" s="1"/>
  <c r="CG23" i="16" s="1"/>
  <c r="CH23" i="16" s="1"/>
  <c r="S23" i="16" s="1"/>
  <c r="V32" i="16"/>
  <c r="T32" i="16" s="1"/>
  <c r="AJ32" i="16"/>
  <c r="BT32" i="16"/>
  <c r="BU32" i="16" s="1"/>
  <c r="BV32" i="16" s="1"/>
  <c r="BW32" i="16" s="1"/>
  <c r="BX32" i="16" s="1"/>
  <c r="BY32" i="16" s="1"/>
  <c r="BZ32" i="16" s="1"/>
  <c r="CA32" i="16" s="1"/>
  <c r="CB32" i="16" s="1"/>
  <c r="CC32" i="16" s="1"/>
  <c r="CD32" i="16" s="1"/>
  <c r="CE32" i="16" s="1"/>
  <c r="CF32" i="16" s="1"/>
  <c r="CG32" i="16" s="1"/>
  <c r="CH32" i="16" s="1"/>
  <c r="S32" i="16" s="1"/>
  <c r="G406" i="16"/>
  <c r="G434" i="16"/>
  <c r="G462" i="16"/>
  <c r="G518" i="16"/>
  <c r="BB34" i="16"/>
  <c r="G532" i="16"/>
  <c r="O41" i="13"/>
  <c r="BX18" i="13"/>
  <c r="BX26" i="13"/>
  <c r="CX32" i="13"/>
  <c r="CY32" i="13" s="1"/>
  <c r="CZ32" i="13" s="1"/>
  <c r="DA32" i="13" s="1"/>
  <c r="DB32" i="13" s="1"/>
  <c r="DC32" i="13" s="1"/>
  <c r="DD32" i="13" s="1"/>
  <c r="DE32" i="13" s="1"/>
  <c r="DF32" i="13" s="1"/>
  <c r="DG32" i="13" s="1"/>
  <c r="DH32" i="13" s="1"/>
  <c r="DI32" i="13" s="1"/>
  <c r="AT32" i="13" s="1"/>
  <c r="AN32" i="13" s="1"/>
  <c r="AG448" i="13"/>
  <c r="AF448" i="13" s="1"/>
  <c r="AE449" i="13" s="1" a="1"/>
  <c r="AE449" i="13" s="1"/>
  <c r="AH449" i="13" s="1"/>
  <c r="BJ22" i="13"/>
  <c r="CU22" i="13" s="1"/>
  <c r="CV22" i="13" s="1"/>
  <c r="CW22" i="13" s="1"/>
  <c r="CX22" i="13" s="1"/>
  <c r="CY22" i="13" s="1"/>
  <c r="BJ25" i="13"/>
  <c r="CU25" i="13" s="1"/>
  <c r="CV25" i="13" s="1"/>
  <c r="CW25" i="13" s="1"/>
  <c r="CC31" i="13"/>
  <c r="CD31" i="13" s="1"/>
  <c r="BK17" i="13"/>
  <c r="AX17" i="13" s="1"/>
  <c r="AG406" i="13"/>
  <c r="AF406" i="13" s="1"/>
  <c r="AE407" i="13" s="1" a="1"/>
  <c r="AE407" i="13" s="1"/>
  <c r="AH407" i="13" s="1"/>
  <c r="BK29" i="13"/>
  <c r="AX29" i="13" s="1"/>
  <c r="AW32" i="13"/>
  <c r="AU32" i="13" s="1"/>
  <c r="AW20" i="13"/>
  <c r="AU20" i="13" s="1"/>
  <c r="CC25" i="13"/>
  <c r="CD25" i="13" s="1"/>
  <c r="BX19" i="13"/>
  <c r="CC22" i="13"/>
  <c r="BS19" i="13"/>
  <c r="BJ19" i="13"/>
  <c r="CU19" i="13" s="1"/>
  <c r="CV19" i="13" s="1"/>
  <c r="CW19" i="13" s="1"/>
  <c r="BX33" i="13"/>
  <c r="BS34" i="13"/>
  <c r="BS27" i="13"/>
  <c r="BS33" i="13"/>
  <c r="CG24" i="13"/>
  <c r="CC34" i="13"/>
  <c r="CD34" i="13" s="1"/>
  <c r="BJ34" i="13"/>
  <c r="CU34" i="13" s="1"/>
  <c r="CV34" i="13" s="1"/>
  <c r="CW34" i="13" s="1"/>
  <c r="BS24" i="13"/>
  <c r="BJ24" i="13"/>
  <c r="BK24" i="13" s="1"/>
  <c r="AW15" i="13"/>
  <c r="AU15" i="13" s="1"/>
  <c r="CC19" i="13"/>
  <c r="BJ33" i="13"/>
  <c r="BK33" i="13" s="1"/>
  <c r="CT18" i="13"/>
  <c r="AH574" i="13"/>
  <c r="CD27" i="13"/>
  <c r="CC33" i="13"/>
  <c r="CC28" i="13"/>
  <c r="CX17" i="13"/>
  <c r="CY17" i="13" s="1"/>
  <c r="CZ17" i="13" s="1"/>
  <c r="DA17" i="13" s="1"/>
  <c r="DB17" i="13" s="1"/>
  <c r="DC17" i="13" s="1"/>
  <c r="DD17" i="13" s="1"/>
  <c r="DE17" i="13" s="1"/>
  <c r="DF17" i="13" s="1"/>
  <c r="DG17" i="13" s="1"/>
  <c r="DH17" i="13" s="1"/>
  <c r="DI17" i="13" s="1"/>
  <c r="AT17" i="13" s="1"/>
  <c r="CT19" i="13"/>
  <c r="CT34" i="13"/>
  <c r="AG518" i="13"/>
  <c r="AF518" i="13" s="1"/>
  <c r="AE519" i="13" s="1" a="1"/>
  <c r="AE519" i="13" s="1"/>
  <c r="AI518" i="13"/>
  <c r="CC18" i="13"/>
  <c r="DJ20" i="13"/>
  <c r="AH336" i="13"/>
  <c r="CT33" i="13"/>
  <c r="CX29" i="13"/>
  <c r="CY29" i="13" s="1"/>
  <c r="CZ29" i="13" s="1"/>
  <c r="DA29" i="13" s="1"/>
  <c r="DB29" i="13" s="1"/>
  <c r="DC29" i="13" s="1"/>
  <c r="DD29" i="13" s="1"/>
  <c r="DE29" i="13" s="1"/>
  <c r="DF29" i="13" s="1"/>
  <c r="DG29" i="13" s="1"/>
  <c r="DH29" i="13" s="1"/>
  <c r="DI29" i="13" s="1"/>
  <c r="AT29" i="13" s="1"/>
  <c r="AH462" i="13"/>
  <c r="AW16" i="13"/>
  <c r="AU16" i="13" s="1"/>
  <c r="AX16" i="13"/>
  <c r="DJ16" i="13"/>
  <c r="DK16" i="13" s="1"/>
  <c r="DL16" i="13" s="1"/>
  <c r="AV16" i="13" s="1"/>
  <c r="AG420" i="13"/>
  <c r="AF420" i="13" s="1"/>
  <c r="AE421" i="13" s="1" a="1"/>
  <c r="AE421" i="13" s="1"/>
  <c r="AI420" i="13"/>
  <c r="CT24" i="13"/>
  <c r="AG560" i="13"/>
  <c r="AF560" i="13" s="1"/>
  <c r="AE561" i="13" s="1" a="1"/>
  <c r="AE561" i="13" s="1"/>
  <c r="AI560" i="13"/>
  <c r="AH532" i="13"/>
  <c r="BS25" i="13"/>
  <c r="AI616" i="13"/>
  <c r="AG616" i="13"/>
  <c r="AF616" i="13" s="1"/>
  <c r="AE617" i="13" s="1" a="1"/>
  <c r="AE617" i="13" s="1"/>
  <c r="AH350" i="13"/>
  <c r="CX16" i="13"/>
  <c r="CY16" i="13" s="1"/>
  <c r="CZ16" i="13" s="1"/>
  <c r="DA16" i="13" s="1"/>
  <c r="DB16" i="13" s="1"/>
  <c r="DC16" i="13" s="1"/>
  <c r="DD16" i="13" s="1"/>
  <c r="DE16" i="13" s="1"/>
  <c r="DF16" i="13" s="1"/>
  <c r="DG16" i="13" s="1"/>
  <c r="DH16" i="13" s="1"/>
  <c r="DI16" i="13" s="1"/>
  <c r="AT16" i="13" s="1"/>
  <c r="BK36" i="13"/>
  <c r="AW36" i="13"/>
  <c r="AU36" i="13" s="1"/>
  <c r="CU36" i="13"/>
  <c r="CV36" i="13" s="1"/>
  <c r="CW36" i="13" s="1"/>
  <c r="CX36" i="13" s="1"/>
  <c r="CY36" i="13" s="1"/>
  <c r="CZ36" i="13" s="1"/>
  <c r="DA36" i="13" s="1"/>
  <c r="DB36" i="13" s="1"/>
  <c r="DC36" i="13" s="1"/>
  <c r="DD36" i="13" s="1"/>
  <c r="DE36" i="13" s="1"/>
  <c r="DF36" i="13" s="1"/>
  <c r="DG36" i="13" s="1"/>
  <c r="DH36" i="13" s="1"/>
  <c r="DI36" i="13" s="1"/>
  <c r="AT36" i="13" s="1"/>
  <c r="AH434" i="13"/>
  <c r="AI112" i="13"/>
  <c r="AG112" i="13"/>
  <c r="AF112" i="13" s="1"/>
  <c r="AE113" i="13" s="1" a="1"/>
  <c r="AE113" i="13" s="1"/>
  <c r="CD20" i="13"/>
  <c r="CG18" i="13"/>
  <c r="AW17" i="13"/>
  <c r="AU17" i="13" s="1"/>
  <c r="AH546" i="13"/>
  <c r="BX27" i="13"/>
  <c r="AH490" i="13"/>
  <c r="CC24" i="13"/>
  <c r="AH392" i="13"/>
  <c r="CG33" i="13"/>
  <c r="AH364" i="13"/>
  <c r="AI476" i="13"/>
  <c r="AG476" i="13"/>
  <c r="AF476" i="13" s="1"/>
  <c r="AE477" i="13" s="1" a="1"/>
  <c r="AE477" i="13" s="1"/>
  <c r="DJ15" i="13"/>
  <c r="AG378" i="13"/>
  <c r="AF378" i="13" s="1"/>
  <c r="AE379" i="13" s="1" a="1"/>
  <c r="AE379" i="13" s="1"/>
  <c r="AI378" i="13"/>
  <c r="CD15" i="13"/>
  <c r="AX15" i="13" s="1"/>
  <c r="AW58" i="13"/>
  <c r="AU58" i="13" s="1"/>
  <c r="BK58" i="13"/>
  <c r="CU58" i="13"/>
  <c r="CV58" i="13" s="1"/>
  <c r="CW58" i="13" s="1"/>
  <c r="CX58" i="13" s="1"/>
  <c r="CY58" i="13" s="1"/>
  <c r="CZ58" i="13" s="1"/>
  <c r="DA58" i="13" s="1"/>
  <c r="DB58" i="13" s="1"/>
  <c r="DC58" i="13" s="1"/>
  <c r="DD58" i="13" s="1"/>
  <c r="DE58" i="13" s="1"/>
  <c r="DF58" i="13" s="1"/>
  <c r="DG58" i="13" s="1"/>
  <c r="DH58" i="13" s="1"/>
  <c r="DI58" i="13" s="1"/>
  <c r="AT58" i="13" s="1"/>
  <c r="CD36" i="13"/>
  <c r="BS18" i="13"/>
  <c r="AH504" i="13"/>
  <c r="AH588" i="13"/>
  <c r="BJ27" i="13"/>
  <c r="CU23" i="13"/>
  <c r="CV23" i="13" s="1"/>
  <c r="CW23" i="13" s="1"/>
  <c r="BK23" i="13"/>
  <c r="AW29" i="13"/>
  <c r="AU29" i="13" s="1"/>
  <c r="AH602" i="13"/>
  <c r="CX23" i="13" l="1"/>
  <c r="CY23" i="13" s="1"/>
  <c r="CZ23" i="13" s="1"/>
  <c r="DA23" i="13" s="1"/>
  <c r="DB23" i="13" s="1"/>
  <c r="DC23" i="13" s="1"/>
  <c r="DD23" i="13" s="1"/>
  <c r="DE23" i="13" s="1"/>
  <c r="DF23" i="13" s="1"/>
  <c r="DG23" i="13" s="1"/>
  <c r="DH23" i="13" s="1"/>
  <c r="DI23" i="13" s="1"/>
  <c r="AT23" i="13" s="1"/>
  <c r="X30" i="16"/>
  <c r="M30" i="16"/>
  <c r="AJ58" i="16"/>
  <c r="W58" i="16" s="1"/>
  <c r="AJ18" i="16"/>
  <c r="CI18" i="16" s="1"/>
  <c r="CJ18" i="16" s="1"/>
  <c r="CK18" i="16" s="1"/>
  <c r="U18" i="16" s="1"/>
  <c r="BK28" i="13"/>
  <c r="BT24" i="16"/>
  <c r="BU24" i="16" s="1"/>
  <c r="BV24" i="16" s="1"/>
  <c r="BW24" i="16" s="1"/>
  <c r="BX24" i="16" s="1"/>
  <c r="BY24" i="16" s="1"/>
  <c r="BZ24" i="16" s="1"/>
  <c r="CA24" i="16" s="1"/>
  <c r="CB24" i="16" s="1"/>
  <c r="CC24" i="16" s="1"/>
  <c r="CD24" i="16" s="1"/>
  <c r="CE24" i="16" s="1"/>
  <c r="CF24" i="16" s="1"/>
  <c r="CG24" i="16" s="1"/>
  <c r="CH24" i="16" s="1"/>
  <c r="S24" i="16" s="1"/>
  <c r="BT20" i="16"/>
  <c r="BU20" i="16" s="1"/>
  <c r="BV20" i="16" s="1"/>
  <c r="BW20" i="16" s="1"/>
  <c r="BX20" i="16" s="1"/>
  <c r="BY20" i="16" s="1"/>
  <c r="BZ20" i="16" s="1"/>
  <c r="CA20" i="16" s="1"/>
  <c r="CB20" i="16" s="1"/>
  <c r="CC20" i="16" s="1"/>
  <c r="CD20" i="16" s="1"/>
  <c r="CE20" i="16" s="1"/>
  <c r="CF20" i="16" s="1"/>
  <c r="CG20" i="16" s="1"/>
  <c r="CH20" i="16" s="1"/>
  <c r="S20" i="16" s="1"/>
  <c r="CU14" i="13"/>
  <c r="CV14" i="13" s="1"/>
  <c r="CW14" i="13" s="1"/>
  <c r="CX14" i="13" s="1"/>
  <c r="CY14" i="13" s="1"/>
  <c r="CZ14" i="13" s="1"/>
  <c r="DA14" i="13" s="1"/>
  <c r="DB14" i="13" s="1"/>
  <c r="DC14" i="13" s="1"/>
  <c r="DD14" i="13" s="1"/>
  <c r="DE14" i="13" s="1"/>
  <c r="DF14" i="13" s="1"/>
  <c r="DG14" i="13" s="1"/>
  <c r="DH14" i="13" s="1"/>
  <c r="DI14" i="13" s="1"/>
  <c r="AT14" i="13" s="1"/>
  <c r="BW18" i="16"/>
  <c r="BX18" i="16" s="1"/>
  <c r="BY18" i="16" s="1"/>
  <c r="BZ18" i="16" s="1"/>
  <c r="CA18" i="16" s="1"/>
  <c r="CB18" i="16" s="1"/>
  <c r="CC18" i="16" s="1"/>
  <c r="CD18" i="16" s="1"/>
  <c r="CE18" i="16" s="1"/>
  <c r="CF18" i="16" s="1"/>
  <c r="CG18" i="16" s="1"/>
  <c r="CH18" i="16" s="1"/>
  <c r="S18" i="16" s="1"/>
  <c r="DJ32" i="13"/>
  <c r="DK32" i="13" s="1"/>
  <c r="DL32" i="13" s="1"/>
  <c r="AV32" i="13" s="1"/>
  <c r="BW16" i="16"/>
  <c r="BX16" i="16" s="1"/>
  <c r="BY16" i="16" s="1"/>
  <c r="BZ16" i="16" s="1"/>
  <c r="CA16" i="16" s="1"/>
  <c r="CB16" i="16" s="1"/>
  <c r="CC16" i="16" s="1"/>
  <c r="CD16" i="16" s="1"/>
  <c r="CE16" i="16" s="1"/>
  <c r="CF16" i="16" s="1"/>
  <c r="CG16" i="16" s="1"/>
  <c r="CH16" i="16" s="1"/>
  <c r="S16" i="16" s="1"/>
  <c r="AJ34" i="16"/>
  <c r="CI34" i="16" s="1"/>
  <c r="CX35" i="13"/>
  <c r="CY35" i="13" s="1"/>
  <c r="CZ35" i="13" s="1"/>
  <c r="DA35" i="13" s="1"/>
  <c r="DB35" i="13" s="1"/>
  <c r="DC35" i="13" s="1"/>
  <c r="DD35" i="13" s="1"/>
  <c r="DE35" i="13" s="1"/>
  <c r="DF35" i="13" s="1"/>
  <c r="DG35" i="13" s="1"/>
  <c r="DH35" i="13" s="1"/>
  <c r="DI35" i="13" s="1"/>
  <c r="AT35" i="13" s="1"/>
  <c r="AW14" i="13"/>
  <c r="AU14" i="13" s="1"/>
  <c r="AW30" i="13"/>
  <c r="AU30" i="13" s="1"/>
  <c r="CU18" i="13"/>
  <c r="CV18" i="13" s="1"/>
  <c r="CW18" i="13" s="1"/>
  <c r="CX18" i="13" s="1"/>
  <c r="CY18" i="13" s="1"/>
  <c r="CZ18" i="13" s="1"/>
  <c r="DA18" i="13" s="1"/>
  <c r="DB18" i="13" s="1"/>
  <c r="DC18" i="13" s="1"/>
  <c r="DD18" i="13" s="1"/>
  <c r="DE18" i="13" s="1"/>
  <c r="DF18" i="13" s="1"/>
  <c r="DG18" i="13" s="1"/>
  <c r="DH18" i="13" s="1"/>
  <c r="DI18" i="13" s="1"/>
  <c r="AT18" i="13" s="1"/>
  <c r="BK35" i="13"/>
  <c r="AX35" i="13" s="1"/>
  <c r="CU30" i="13"/>
  <c r="CV30" i="13" s="1"/>
  <c r="CW30" i="13" s="1"/>
  <c r="CX30" i="13" s="1"/>
  <c r="CY30" i="13" s="1"/>
  <c r="CZ30" i="13" s="1"/>
  <c r="DA30" i="13" s="1"/>
  <c r="DB30" i="13" s="1"/>
  <c r="DC30" i="13" s="1"/>
  <c r="DD30" i="13" s="1"/>
  <c r="DE30" i="13" s="1"/>
  <c r="DF30" i="13" s="1"/>
  <c r="DG30" i="13" s="1"/>
  <c r="DH30" i="13" s="1"/>
  <c r="DI30" i="13" s="1"/>
  <c r="AT30" i="13" s="1"/>
  <c r="AW35" i="13"/>
  <c r="AU35" i="13" s="1"/>
  <c r="BW22" i="16"/>
  <c r="BX22" i="16" s="1"/>
  <c r="BY22" i="16" s="1"/>
  <c r="BZ22" i="16" s="1"/>
  <c r="CA22" i="16" s="1"/>
  <c r="CB22" i="16" s="1"/>
  <c r="CC22" i="16" s="1"/>
  <c r="CD22" i="16" s="1"/>
  <c r="CE22" i="16" s="1"/>
  <c r="CF22" i="16" s="1"/>
  <c r="CG22" i="16" s="1"/>
  <c r="CH22" i="16" s="1"/>
  <c r="S22" i="16" s="1"/>
  <c r="M22" i="16" s="1"/>
  <c r="CX28" i="13"/>
  <c r="CY28" i="13" s="1"/>
  <c r="CZ28" i="13" s="1"/>
  <c r="DA28" i="13" s="1"/>
  <c r="DB28" i="13" s="1"/>
  <c r="DC28" i="13" s="1"/>
  <c r="DD28" i="13" s="1"/>
  <c r="DE28" i="13" s="1"/>
  <c r="DF28" i="13" s="1"/>
  <c r="DG28" i="13" s="1"/>
  <c r="DH28" i="13" s="1"/>
  <c r="DI28" i="13" s="1"/>
  <c r="AT28" i="13" s="1"/>
  <c r="V58" i="16"/>
  <c r="T58" i="16" s="1"/>
  <c r="CU26" i="13"/>
  <c r="CV26" i="13" s="1"/>
  <c r="CW26" i="13" s="1"/>
  <c r="CX26" i="13" s="1"/>
  <c r="CY26" i="13" s="1"/>
  <c r="CZ26" i="13" s="1"/>
  <c r="DA26" i="13" s="1"/>
  <c r="DB26" i="13" s="1"/>
  <c r="DC26" i="13" s="1"/>
  <c r="DD26" i="13" s="1"/>
  <c r="DE26" i="13" s="1"/>
  <c r="DF26" i="13" s="1"/>
  <c r="DG26" i="13" s="1"/>
  <c r="DH26" i="13" s="1"/>
  <c r="DI26" i="13" s="1"/>
  <c r="AT26" i="13" s="1"/>
  <c r="AN26" i="13" s="1"/>
  <c r="CU31" i="13"/>
  <c r="CV31" i="13" s="1"/>
  <c r="CW31" i="13" s="1"/>
  <c r="CX31" i="13" s="1"/>
  <c r="CY31" i="13" s="1"/>
  <c r="CZ31" i="13" s="1"/>
  <c r="DA31" i="13" s="1"/>
  <c r="DB31" i="13" s="1"/>
  <c r="DC31" i="13" s="1"/>
  <c r="DD31" i="13" s="1"/>
  <c r="DE31" i="13" s="1"/>
  <c r="DF31" i="13" s="1"/>
  <c r="DG31" i="13" s="1"/>
  <c r="DH31" i="13" s="1"/>
  <c r="DI31" i="13" s="1"/>
  <c r="AT31" i="13" s="1"/>
  <c r="AN31" i="13" s="1"/>
  <c r="AW26" i="13"/>
  <c r="AU26" i="13" s="1"/>
  <c r="AJ22" i="16"/>
  <c r="W22" i="16" s="1"/>
  <c r="V22" i="16"/>
  <c r="T22" i="16" s="1"/>
  <c r="AW28" i="13"/>
  <c r="AU28" i="13" s="1"/>
  <c r="W18" i="16"/>
  <c r="CZ22" i="13"/>
  <c r="DA22" i="13" s="1"/>
  <c r="DB22" i="13" s="1"/>
  <c r="DC22" i="13" s="1"/>
  <c r="DD22" i="13" s="1"/>
  <c r="DE22" i="13" s="1"/>
  <c r="DF22" i="13" s="1"/>
  <c r="DG22" i="13" s="1"/>
  <c r="DH22" i="13" s="1"/>
  <c r="DI22" i="13" s="1"/>
  <c r="AT22" i="13" s="1"/>
  <c r="AN22" i="13" s="1"/>
  <c r="BZ14" i="16"/>
  <c r="CA14" i="16" s="1"/>
  <c r="CB14" i="16" s="1"/>
  <c r="CC14" i="16" s="1"/>
  <c r="CD14" i="16" s="1"/>
  <c r="CE14" i="16" s="1"/>
  <c r="CF14" i="16" s="1"/>
  <c r="CG14" i="16" s="1"/>
  <c r="CH14" i="16" s="1"/>
  <c r="S14" i="16" s="1"/>
  <c r="M14" i="16" s="1"/>
  <c r="DK30" i="13"/>
  <c r="DL30" i="13" s="1"/>
  <c r="AV30" i="13" s="1"/>
  <c r="BW58" i="16"/>
  <c r="BX58" i="16" s="1"/>
  <c r="BY58" i="16" s="1"/>
  <c r="BZ58" i="16" s="1"/>
  <c r="CA58" i="16" s="1"/>
  <c r="CB58" i="16" s="1"/>
  <c r="CC58" i="16" s="1"/>
  <c r="CD58" i="16" s="1"/>
  <c r="CE58" i="16" s="1"/>
  <c r="CF58" i="16" s="1"/>
  <c r="CG58" i="16" s="1"/>
  <c r="CH58" i="16" s="1"/>
  <c r="S58" i="16" s="1"/>
  <c r="R58" i="16" s="1"/>
  <c r="C630" i="16" s="1"/>
  <c r="C631" i="16" s="1"/>
  <c r="BT33" i="16"/>
  <c r="BU33" i="16" s="1"/>
  <c r="BV33" i="16" s="1"/>
  <c r="BW33" i="16" s="1"/>
  <c r="BX33" i="16" s="1"/>
  <c r="BY33" i="16" s="1"/>
  <c r="BZ33" i="16" s="1"/>
  <c r="CA33" i="16" s="1"/>
  <c r="CB33" i="16" s="1"/>
  <c r="CC33" i="16" s="1"/>
  <c r="CD33" i="16" s="1"/>
  <c r="CE33" i="16" s="1"/>
  <c r="CF33" i="16" s="1"/>
  <c r="CG33" i="16" s="1"/>
  <c r="CH33" i="16" s="1"/>
  <c r="S33" i="16" s="1"/>
  <c r="V18" i="16"/>
  <c r="T18" i="16" s="1"/>
  <c r="BT25" i="16"/>
  <c r="BU25" i="16" s="1"/>
  <c r="BV25" i="16" s="1"/>
  <c r="BW25" i="16" s="1"/>
  <c r="BX25" i="16" s="1"/>
  <c r="BY25" i="16" s="1"/>
  <c r="BZ25" i="16" s="1"/>
  <c r="CA25" i="16" s="1"/>
  <c r="CB25" i="16" s="1"/>
  <c r="CC25" i="16" s="1"/>
  <c r="CD25" i="16" s="1"/>
  <c r="CE25" i="16" s="1"/>
  <c r="CF25" i="16" s="1"/>
  <c r="CG25" i="16" s="1"/>
  <c r="CH25" i="16" s="1"/>
  <c r="S25" i="16" s="1"/>
  <c r="AW23" i="13"/>
  <c r="AU23" i="13" s="1"/>
  <c r="V25" i="16"/>
  <c r="T25" i="16" s="1"/>
  <c r="R28" i="16"/>
  <c r="C210" i="16" s="1"/>
  <c r="C211" i="16" s="1"/>
  <c r="C214" i="16" s="1"/>
  <c r="C215" i="16" s="1"/>
  <c r="C216" i="16" s="1"/>
  <c r="C217" i="16" s="1"/>
  <c r="V14" i="16"/>
  <c r="T14" i="16" s="1"/>
  <c r="BT35" i="16"/>
  <c r="BU35" i="16" s="1"/>
  <c r="BV35" i="16" s="1"/>
  <c r="BW35" i="16" s="1"/>
  <c r="BX35" i="16" s="1"/>
  <c r="BY35" i="16" s="1"/>
  <c r="BZ35" i="16" s="1"/>
  <c r="CA35" i="16" s="1"/>
  <c r="CB35" i="16" s="1"/>
  <c r="CC35" i="16" s="1"/>
  <c r="CD35" i="16" s="1"/>
  <c r="CE35" i="16" s="1"/>
  <c r="CF35" i="16" s="1"/>
  <c r="CG35" i="16" s="1"/>
  <c r="CH35" i="16" s="1"/>
  <c r="S35" i="16" s="1"/>
  <c r="BW34" i="16"/>
  <c r="BX34" i="16" s="1"/>
  <c r="BY34" i="16" s="1"/>
  <c r="BZ34" i="16" s="1"/>
  <c r="CA34" i="16" s="1"/>
  <c r="CB34" i="16" s="1"/>
  <c r="CC34" i="16" s="1"/>
  <c r="CD34" i="16" s="1"/>
  <c r="CE34" i="16" s="1"/>
  <c r="CF34" i="16" s="1"/>
  <c r="CG34" i="16" s="1"/>
  <c r="CH34" i="16" s="1"/>
  <c r="S34" i="16" s="1"/>
  <c r="V35" i="16"/>
  <c r="T35" i="16" s="1"/>
  <c r="X28" i="16"/>
  <c r="V16" i="16"/>
  <c r="T16" i="16" s="1"/>
  <c r="M32" i="16"/>
  <c r="R32" i="16"/>
  <c r="C266" i="16" s="1"/>
  <c r="C267" i="16" s="1"/>
  <c r="R23" i="16"/>
  <c r="C140" i="16" s="1"/>
  <c r="C141" i="16" s="1"/>
  <c r="M23" i="16"/>
  <c r="M27" i="16"/>
  <c r="R27" i="16"/>
  <c r="C196" i="16" s="1"/>
  <c r="C197" i="16" s="1"/>
  <c r="M36" i="16"/>
  <c r="R36" i="16"/>
  <c r="C322" i="16" s="1"/>
  <c r="C323" i="16" s="1"/>
  <c r="H532" i="16"/>
  <c r="F532" i="16"/>
  <c r="E532" i="16" s="1"/>
  <c r="D533" i="16" s="1" a="1"/>
  <c r="D533" i="16" s="1"/>
  <c r="H406" i="16"/>
  <c r="F406" i="16"/>
  <c r="E406" i="16" s="1"/>
  <c r="D407" i="16" s="1" a="1"/>
  <c r="D407" i="16" s="1"/>
  <c r="H448" i="16"/>
  <c r="F448" i="16"/>
  <c r="E448" i="16" s="1"/>
  <c r="D449" i="16" s="1" a="1"/>
  <c r="D449" i="16" s="1"/>
  <c r="CI35" i="16"/>
  <c r="CJ35" i="16" s="1"/>
  <c r="CK35" i="16" s="1"/>
  <c r="U35" i="16" s="1"/>
  <c r="W35" i="16"/>
  <c r="F350" i="16"/>
  <c r="E350" i="16" s="1"/>
  <c r="D351" i="16" s="1" a="1"/>
  <c r="D351" i="16" s="1"/>
  <c r="H350" i="16"/>
  <c r="CI16" i="16"/>
  <c r="CJ16" i="16" s="1"/>
  <c r="CK16" i="16" s="1"/>
  <c r="U16" i="16" s="1"/>
  <c r="W16" i="16"/>
  <c r="BC34" i="16"/>
  <c r="W36" i="16"/>
  <c r="CI36" i="16"/>
  <c r="CJ36" i="16" s="1"/>
  <c r="CK36" i="16" s="1"/>
  <c r="U36" i="16" s="1"/>
  <c r="X36" i="16" s="1"/>
  <c r="V15" i="16"/>
  <c r="T15" i="16" s="1"/>
  <c r="AJ15" i="16"/>
  <c r="BT15" i="16"/>
  <c r="BU15" i="16" s="1"/>
  <c r="BV15" i="16" s="1"/>
  <c r="BW15" i="16" s="1"/>
  <c r="BX15" i="16" s="1"/>
  <c r="BY15" i="16" s="1"/>
  <c r="BZ15" i="16" s="1"/>
  <c r="CA15" i="16" s="1"/>
  <c r="CB15" i="16" s="1"/>
  <c r="CC15" i="16" s="1"/>
  <c r="CD15" i="16" s="1"/>
  <c r="CE15" i="16" s="1"/>
  <c r="CF15" i="16" s="1"/>
  <c r="CG15" i="16" s="1"/>
  <c r="CH15" i="16" s="1"/>
  <c r="S15" i="16" s="1"/>
  <c r="G575" i="16"/>
  <c r="CI25" i="16"/>
  <c r="CJ25" i="16" s="1"/>
  <c r="CK25" i="16" s="1"/>
  <c r="U25" i="16" s="1"/>
  <c r="W25" i="16"/>
  <c r="W32" i="16"/>
  <c r="CI32" i="16"/>
  <c r="CJ32" i="16" s="1"/>
  <c r="CK32" i="16" s="1"/>
  <c r="U32" i="16" s="1"/>
  <c r="X32" i="16" s="1"/>
  <c r="BC31" i="16"/>
  <c r="AJ17" i="16"/>
  <c r="V17" i="16"/>
  <c r="T17" i="16" s="1"/>
  <c r="BT17" i="16"/>
  <c r="BU17" i="16" s="1"/>
  <c r="BV17" i="16" s="1"/>
  <c r="BW17" i="16" s="1"/>
  <c r="BX17" i="16" s="1"/>
  <c r="BY17" i="16" s="1"/>
  <c r="BZ17" i="16" s="1"/>
  <c r="CA17" i="16" s="1"/>
  <c r="CB17" i="16" s="1"/>
  <c r="CC17" i="16" s="1"/>
  <c r="CD17" i="16" s="1"/>
  <c r="CE17" i="16" s="1"/>
  <c r="CF17" i="16" s="1"/>
  <c r="CG17" i="16" s="1"/>
  <c r="CH17" i="16" s="1"/>
  <c r="S17" i="16" s="1"/>
  <c r="H560" i="16"/>
  <c r="F560" i="16"/>
  <c r="E560" i="16" s="1"/>
  <c r="D561" i="16" s="1" a="1"/>
  <c r="D561" i="16" s="1"/>
  <c r="C241" i="16"/>
  <c r="D238" i="16" s="1" a="1"/>
  <c r="D238" i="16" s="1"/>
  <c r="C242" i="16"/>
  <c r="C243" i="16" s="1"/>
  <c r="C244" i="16" s="1"/>
  <c r="C245" i="16" s="1"/>
  <c r="AJ19" i="16"/>
  <c r="V19" i="16"/>
  <c r="T19" i="16" s="1"/>
  <c r="BT19" i="16"/>
  <c r="BU19" i="16" s="1"/>
  <c r="BV19" i="16" s="1"/>
  <c r="BW19" i="16" s="1"/>
  <c r="BX19" i="16" s="1"/>
  <c r="BY19" i="16" s="1"/>
  <c r="BZ19" i="16" s="1"/>
  <c r="CA19" i="16" s="1"/>
  <c r="CB19" i="16" s="1"/>
  <c r="CC19" i="16" s="1"/>
  <c r="CD19" i="16" s="1"/>
  <c r="CE19" i="16" s="1"/>
  <c r="CF19" i="16" s="1"/>
  <c r="CG19" i="16" s="1"/>
  <c r="CH19" i="16" s="1"/>
  <c r="S19" i="16" s="1"/>
  <c r="H476" i="16"/>
  <c r="F476" i="16"/>
  <c r="E476" i="16" s="1"/>
  <c r="D477" i="16" s="1" a="1"/>
  <c r="D477" i="16" s="1"/>
  <c r="G617" i="16"/>
  <c r="V34" i="16"/>
  <c r="T34" i="16" s="1"/>
  <c r="F504" i="16"/>
  <c r="E504" i="16" s="1"/>
  <c r="D505" i="16" s="1" a="1"/>
  <c r="D505" i="16" s="1"/>
  <c r="H504" i="16"/>
  <c r="BC15" i="16"/>
  <c r="F518" i="16"/>
  <c r="E518" i="16" s="1"/>
  <c r="D519" i="16" s="1" a="1"/>
  <c r="D519" i="16" s="1"/>
  <c r="H518" i="16"/>
  <c r="BT31" i="16"/>
  <c r="BU31" i="16" s="1"/>
  <c r="BV31" i="16" s="1"/>
  <c r="BW31" i="16" s="1"/>
  <c r="BX31" i="16" s="1"/>
  <c r="BY31" i="16" s="1"/>
  <c r="BZ31" i="16" s="1"/>
  <c r="CA31" i="16" s="1"/>
  <c r="CB31" i="16" s="1"/>
  <c r="CC31" i="16" s="1"/>
  <c r="CD31" i="16" s="1"/>
  <c r="CE31" i="16" s="1"/>
  <c r="CF31" i="16" s="1"/>
  <c r="CG31" i="16" s="1"/>
  <c r="CH31" i="16" s="1"/>
  <c r="S31" i="16" s="1"/>
  <c r="AJ31" i="16"/>
  <c r="V31" i="16"/>
  <c r="T31" i="16" s="1"/>
  <c r="M26" i="16"/>
  <c r="R26" i="16"/>
  <c r="C182" i="16" s="1"/>
  <c r="C183" i="16" s="1"/>
  <c r="W23" i="16"/>
  <c r="CI23" i="16"/>
  <c r="CJ23" i="16" s="1"/>
  <c r="CK23" i="16" s="1"/>
  <c r="U23" i="16" s="1"/>
  <c r="X23" i="16" s="1"/>
  <c r="CI26" i="16"/>
  <c r="CJ26" i="16" s="1"/>
  <c r="CK26" i="16" s="1"/>
  <c r="U26" i="16" s="1"/>
  <c r="X26" i="16" s="1"/>
  <c r="W26" i="16"/>
  <c r="F378" i="16"/>
  <c r="E378" i="16" s="1"/>
  <c r="D379" i="16" s="1" a="1"/>
  <c r="D379" i="16" s="1"/>
  <c r="H378" i="16"/>
  <c r="F490" i="16"/>
  <c r="E490" i="16" s="1"/>
  <c r="D491" i="16" s="1" a="1"/>
  <c r="D491" i="16" s="1"/>
  <c r="H490" i="16"/>
  <c r="CI27" i="16"/>
  <c r="CJ27" i="16" s="1"/>
  <c r="CK27" i="16" s="1"/>
  <c r="U27" i="16" s="1"/>
  <c r="X27" i="16" s="1"/>
  <c r="W27" i="16"/>
  <c r="H462" i="16"/>
  <c r="F462" i="16"/>
  <c r="E462" i="16" s="1"/>
  <c r="D463" i="16" s="1" a="1"/>
  <c r="D463" i="16" s="1"/>
  <c r="H602" i="16"/>
  <c r="F602" i="16"/>
  <c r="E602" i="16" s="1"/>
  <c r="D603" i="16" s="1" a="1"/>
  <c r="D603" i="16" s="1"/>
  <c r="H420" i="16"/>
  <c r="F420" i="16"/>
  <c r="E420" i="16" s="1"/>
  <c r="D421" i="16" s="1" a="1"/>
  <c r="D421" i="16" s="1"/>
  <c r="F112" i="16"/>
  <c r="E112" i="16" s="1"/>
  <c r="D113" i="16" s="1" a="1"/>
  <c r="D113" i="16" s="1"/>
  <c r="H112" i="16"/>
  <c r="BC17" i="16"/>
  <c r="V24" i="16"/>
  <c r="T24" i="16" s="1"/>
  <c r="F434" i="16"/>
  <c r="E434" i="16" s="1"/>
  <c r="D435" i="16" s="1" a="1"/>
  <c r="D435" i="16" s="1"/>
  <c r="H434" i="16"/>
  <c r="CI24" i="16"/>
  <c r="CJ24" i="16" s="1"/>
  <c r="CK24" i="16" s="1"/>
  <c r="U24" i="16" s="1"/>
  <c r="W24" i="16"/>
  <c r="F546" i="16"/>
  <c r="E546" i="16" s="1"/>
  <c r="D547" i="16" s="1" a="1"/>
  <c r="D547" i="16" s="1"/>
  <c r="H546" i="16"/>
  <c r="F393" i="16"/>
  <c r="E393" i="16" s="1"/>
  <c r="D394" i="16" s="1" a="1"/>
  <c r="D394" i="16" s="1"/>
  <c r="H393" i="16"/>
  <c r="V20" i="16"/>
  <c r="T20" i="16" s="1"/>
  <c r="V33" i="16"/>
  <c r="T33" i="16" s="1"/>
  <c r="G589" i="16"/>
  <c r="H337" i="16"/>
  <c r="F337" i="16"/>
  <c r="E337" i="16" s="1"/>
  <c r="D338" i="16" s="1" a="1"/>
  <c r="D338" i="16" s="1"/>
  <c r="H364" i="16"/>
  <c r="F364" i="16"/>
  <c r="E364" i="16" s="1"/>
  <c r="D365" i="16" s="1" a="1"/>
  <c r="D365" i="16" s="1"/>
  <c r="W14" i="16"/>
  <c r="CI14" i="16"/>
  <c r="CJ14" i="16" s="1"/>
  <c r="CK14" i="16" s="1"/>
  <c r="U14" i="16" s="1"/>
  <c r="W20" i="16"/>
  <c r="CI20" i="16"/>
  <c r="CJ20" i="16" s="1"/>
  <c r="CK20" i="16" s="1"/>
  <c r="U20" i="16" s="1"/>
  <c r="CI33" i="16"/>
  <c r="CJ33" i="16" s="1"/>
  <c r="CK33" i="16" s="1"/>
  <c r="U33" i="16" s="1"/>
  <c r="W33" i="16"/>
  <c r="BT29" i="16"/>
  <c r="BU29" i="16" s="1"/>
  <c r="BV29" i="16" s="1"/>
  <c r="BW29" i="16" s="1"/>
  <c r="BX29" i="16" s="1"/>
  <c r="BY29" i="16" s="1"/>
  <c r="BZ29" i="16" s="1"/>
  <c r="CA29" i="16" s="1"/>
  <c r="CB29" i="16" s="1"/>
  <c r="CC29" i="16" s="1"/>
  <c r="CD29" i="16" s="1"/>
  <c r="CE29" i="16" s="1"/>
  <c r="CF29" i="16" s="1"/>
  <c r="CG29" i="16" s="1"/>
  <c r="CH29" i="16" s="1"/>
  <c r="S29" i="16" s="1"/>
  <c r="AJ29" i="16"/>
  <c r="V29" i="16"/>
  <c r="T29" i="16" s="1"/>
  <c r="O42" i="13"/>
  <c r="DJ17" i="13"/>
  <c r="DK17" i="13" s="1"/>
  <c r="DL17" i="13" s="1"/>
  <c r="AV17" i="13" s="1"/>
  <c r="AY17" i="13" s="1"/>
  <c r="BK25" i="13"/>
  <c r="AX25" i="13" s="1"/>
  <c r="AW31" i="13"/>
  <c r="AU31" i="13" s="1"/>
  <c r="BK22" i="13"/>
  <c r="DJ22" i="13" s="1"/>
  <c r="AW22" i="13"/>
  <c r="AU22" i="13" s="1"/>
  <c r="DJ29" i="13"/>
  <c r="DK29" i="13" s="1"/>
  <c r="DL29" i="13" s="1"/>
  <c r="AV29" i="13" s="1"/>
  <c r="AY29" i="13" s="1"/>
  <c r="BK19" i="13"/>
  <c r="DJ19" i="13" s="1"/>
  <c r="AX30" i="13"/>
  <c r="AW25" i="13"/>
  <c r="AU25" i="13" s="1"/>
  <c r="AY32" i="13"/>
  <c r="CX19" i="13"/>
  <c r="CY19" i="13" s="1"/>
  <c r="CZ19" i="13" s="1"/>
  <c r="DA19" i="13" s="1"/>
  <c r="DB19" i="13" s="1"/>
  <c r="DC19" i="13" s="1"/>
  <c r="DD19" i="13" s="1"/>
  <c r="DE19" i="13" s="1"/>
  <c r="DF19" i="13" s="1"/>
  <c r="DG19" i="13" s="1"/>
  <c r="DH19" i="13" s="1"/>
  <c r="DI19" i="13" s="1"/>
  <c r="AT19" i="13" s="1"/>
  <c r="DK20" i="13"/>
  <c r="DL20" i="13" s="1"/>
  <c r="AV20" i="13" s="1"/>
  <c r="AY20" i="13" s="1"/>
  <c r="CU33" i="13"/>
  <c r="CV33" i="13" s="1"/>
  <c r="CW33" i="13" s="1"/>
  <c r="CX33" i="13" s="1"/>
  <c r="CY33" i="13" s="1"/>
  <c r="CZ33" i="13" s="1"/>
  <c r="DA33" i="13" s="1"/>
  <c r="DB33" i="13" s="1"/>
  <c r="DC33" i="13" s="1"/>
  <c r="DD33" i="13" s="1"/>
  <c r="DE33" i="13" s="1"/>
  <c r="DF33" i="13" s="1"/>
  <c r="DG33" i="13" s="1"/>
  <c r="DH33" i="13" s="1"/>
  <c r="DI33" i="13" s="1"/>
  <c r="AT33" i="13" s="1"/>
  <c r="AS32" i="13"/>
  <c r="AD266" i="13" s="1"/>
  <c r="AD267" i="13" s="1"/>
  <c r="AD270" i="13" s="1"/>
  <c r="AD271" i="13" s="1"/>
  <c r="AD272" i="13" s="1"/>
  <c r="AD273" i="13" s="1"/>
  <c r="AX26" i="13"/>
  <c r="CD22" i="13"/>
  <c r="CX34" i="13"/>
  <c r="CY34" i="13" s="1"/>
  <c r="CZ34" i="13" s="1"/>
  <c r="DA34" i="13" s="1"/>
  <c r="DB34" i="13" s="1"/>
  <c r="DC34" i="13" s="1"/>
  <c r="DD34" i="13" s="1"/>
  <c r="DE34" i="13" s="1"/>
  <c r="DF34" i="13" s="1"/>
  <c r="DG34" i="13" s="1"/>
  <c r="DH34" i="13" s="1"/>
  <c r="DI34" i="13" s="1"/>
  <c r="AT34" i="13" s="1"/>
  <c r="AW18" i="13"/>
  <c r="AU18" i="13" s="1"/>
  <c r="CU24" i="13"/>
  <c r="CV24" i="13" s="1"/>
  <c r="CW24" i="13" s="1"/>
  <c r="CX24" i="13" s="1"/>
  <c r="CY24" i="13" s="1"/>
  <c r="CZ24" i="13" s="1"/>
  <c r="DA24" i="13" s="1"/>
  <c r="DB24" i="13" s="1"/>
  <c r="DC24" i="13" s="1"/>
  <c r="DD24" i="13" s="1"/>
  <c r="DE24" i="13" s="1"/>
  <c r="DF24" i="13" s="1"/>
  <c r="DG24" i="13" s="1"/>
  <c r="DH24" i="13" s="1"/>
  <c r="DI24" i="13" s="1"/>
  <c r="AT24" i="13" s="1"/>
  <c r="AW34" i="13"/>
  <c r="AU34" i="13" s="1"/>
  <c r="AW19" i="13"/>
  <c r="AU19" i="13" s="1"/>
  <c r="AW33" i="13"/>
  <c r="AU33" i="13" s="1"/>
  <c r="BK34" i="13"/>
  <c r="AX34" i="13" s="1"/>
  <c r="DK15" i="13"/>
  <c r="DL15" i="13" s="1"/>
  <c r="AV15" i="13" s="1"/>
  <c r="CD19" i="13"/>
  <c r="AW24" i="13"/>
  <c r="AU24" i="13" s="1"/>
  <c r="AN36" i="13"/>
  <c r="AS36" i="13"/>
  <c r="AD322" i="13" s="1"/>
  <c r="AD323" i="13" s="1"/>
  <c r="AN58" i="13"/>
  <c r="AS58" i="13"/>
  <c r="AD630" i="13" s="1"/>
  <c r="AD631" i="13" s="1"/>
  <c r="AN29" i="13"/>
  <c r="AS29" i="13"/>
  <c r="AD224" i="13" s="1"/>
  <c r="AD225" i="13" s="1"/>
  <c r="AS15" i="13"/>
  <c r="AD28" i="13" s="1"/>
  <c r="AD29" i="13" s="1"/>
  <c r="AY15" i="13"/>
  <c r="AN15" i="13"/>
  <c r="AY16" i="13"/>
  <c r="AS16" i="13"/>
  <c r="AD42" i="13" s="1"/>
  <c r="AD43" i="13" s="1"/>
  <c r="AN16" i="13"/>
  <c r="AI588" i="13"/>
  <c r="AG588" i="13"/>
  <c r="AF588" i="13" s="1"/>
  <c r="AE589" i="13" s="1" a="1"/>
  <c r="AE589" i="13" s="1"/>
  <c r="AN20" i="13"/>
  <c r="AS20" i="13"/>
  <c r="AD98" i="13" s="1"/>
  <c r="AD99" i="13" s="1"/>
  <c r="DJ33" i="13"/>
  <c r="DJ28" i="13"/>
  <c r="AG504" i="13"/>
  <c r="AF504" i="13" s="1"/>
  <c r="AE505" i="13" s="1" a="1"/>
  <c r="AE505" i="13" s="1"/>
  <c r="AI504" i="13"/>
  <c r="AG546" i="13"/>
  <c r="AF546" i="13" s="1"/>
  <c r="AE547" i="13" s="1" a="1"/>
  <c r="AE547" i="13" s="1"/>
  <c r="AI546" i="13"/>
  <c r="AH113" i="13"/>
  <c r="DJ18" i="13"/>
  <c r="AX20" i="13"/>
  <c r="AI602" i="13"/>
  <c r="AG602" i="13"/>
  <c r="AF602" i="13" s="1"/>
  <c r="AE603" i="13" s="1" a="1"/>
  <c r="AE603" i="13" s="1"/>
  <c r="DJ58" i="13"/>
  <c r="DK58" i="13" s="1"/>
  <c r="DL58" i="13" s="1"/>
  <c r="AV58" i="13" s="1"/>
  <c r="AY58" i="13" s="1"/>
  <c r="AX58" i="13"/>
  <c r="AN17" i="13"/>
  <c r="AS17" i="13"/>
  <c r="AD56" i="13" s="1"/>
  <c r="AD57" i="13" s="1"/>
  <c r="AH477" i="13"/>
  <c r="AI434" i="13"/>
  <c r="AG434" i="13"/>
  <c r="AF434" i="13" s="1"/>
  <c r="AE435" i="13" s="1" a="1"/>
  <c r="AE435" i="13" s="1"/>
  <c r="AG462" i="13"/>
  <c r="AF462" i="13" s="1"/>
  <c r="AE463" i="13" s="1" a="1"/>
  <c r="AE463" i="13" s="1"/>
  <c r="AI462" i="13"/>
  <c r="CD28" i="13"/>
  <c r="AI574" i="13"/>
  <c r="AG574" i="13"/>
  <c r="AF574" i="13" s="1"/>
  <c r="AE575" i="13" s="1" a="1"/>
  <c r="AE575" i="13" s="1"/>
  <c r="AX23" i="13"/>
  <c r="DJ23" i="13"/>
  <c r="DK23" i="13" s="1"/>
  <c r="DL23" i="13" s="1"/>
  <c r="AV23" i="13" s="1"/>
  <c r="AI364" i="13"/>
  <c r="AG364" i="13"/>
  <c r="AF364" i="13" s="1"/>
  <c r="AE365" i="13" s="1" a="1"/>
  <c r="AE365" i="13" s="1"/>
  <c r="CD33" i="13"/>
  <c r="AX33" i="13" s="1"/>
  <c r="AG449" i="13"/>
  <c r="AF449" i="13" s="1"/>
  <c r="AE450" i="13" s="1" a="1"/>
  <c r="AE450" i="13" s="1"/>
  <c r="AI449" i="13"/>
  <c r="DJ31" i="13"/>
  <c r="DK31" i="13" s="1"/>
  <c r="DL31" i="13" s="1"/>
  <c r="AV31" i="13" s="1"/>
  <c r="AX31" i="13"/>
  <c r="CD18" i="13"/>
  <c r="AH379" i="13"/>
  <c r="DK26" i="13"/>
  <c r="DL26" i="13" s="1"/>
  <c r="AV26" i="13" s="1"/>
  <c r="DJ36" i="13"/>
  <c r="DK36" i="13" s="1"/>
  <c r="DL36" i="13" s="1"/>
  <c r="AV36" i="13" s="1"/>
  <c r="AY36" i="13" s="1"/>
  <c r="AX36" i="13"/>
  <c r="AI350" i="13"/>
  <c r="AG350" i="13"/>
  <c r="AF350" i="13" s="1"/>
  <c r="AE351" i="13" s="1" a="1"/>
  <c r="AE351" i="13" s="1"/>
  <c r="AH617" i="13"/>
  <c r="AH519" i="13"/>
  <c r="AI490" i="13"/>
  <c r="AG490" i="13"/>
  <c r="AF490" i="13" s="1"/>
  <c r="AE491" i="13" s="1" a="1"/>
  <c r="AE491" i="13" s="1"/>
  <c r="AH421" i="13"/>
  <c r="AW27" i="13"/>
  <c r="AU27" i="13" s="1"/>
  <c r="CU27" i="13"/>
  <c r="CV27" i="13" s="1"/>
  <c r="CW27" i="13" s="1"/>
  <c r="CX27" i="13" s="1"/>
  <c r="CY27" i="13" s="1"/>
  <c r="CZ27" i="13" s="1"/>
  <c r="DA27" i="13" s="1"/>
  <c r="DB27" i="13" s="1"/>
  <c r="DC27" i="13" s="1"/>
  <c r="DD27" i="13" s="1"/>
  <c r="DE27" i="13" s="1"/>
  <c r="DF27" i="13" s="1"/>
  <c r="DG27" i="13" s="1"/>
  <c r="DH27" i="13" s="1"/>
  <c r="DI27" i="13" s="1"/>
  <c r="AT27" i="13" s="1"/>
  <c r="BK27" i="13"/>
  <c r="AG532" i="13"/>
  <c r="AF532" i="13" s="1"/>
  <c r="AE533" i="13" s="1" a="1"/>
  <c r="AE533" i="13" s="1"/>
  <c r="AI532" i="13"/>
  <c r="DJ24" i="13"/>
  <c r="AG392" i="13"/>
  <c r="AF392" i="13" s="1"/>
  <c r="AE393" i="13" s="1" a="1"/>
  <c r="AE393" i="13" s="1"/>
  <c r="AI392" i="13"/>
  <c r="CX25" i="13"/>
  <c r="CY25" i="13" s="1"/>
  <c r="CZ25" i="13" s="1"/>
  <c r="DA25" i="13" s="1"/>
  <c r="DB25" i="13" s="1"/>
  <c r="DC25" i="13" s="1"/>
  <c r="DD25" i="13" s="1"/>
  <c r="DE25" i="13" s="1"/>
  <c r="DF25" i="13" s="1"/>
  <c r="DG25" i="13" s="1"/>
  <c r="DH25" i="13" s="1"/>
  <c r="DI25" i="13" s="1"/>
  <c r="AT25" i="13" s="1"/>
  <c r="AG336" i="13"/>
  <c r="AF336" i="13" s="1"/>
  <c r="AE337" i="13" s="1" a="1"/>
  <c r="AE337" i="13" s="1"/>
  <c r="AI336" i="13"/>
  <c r="AX14" i="13"/>
  <c r="DJ14" i="13"/>
  <c r="DK14" i="13" s="1"/>
  <c r="DL14" i="13" s="1"/>
  <c r="AV14" i="13" s="1"/>
  <c r="CD24" i="13"/>
  <c r="AX24" i="13" s="1"/>
  <c r="AG407" i="13"/>
  <c r="AF407" i="13" s="1"/>
  <c r="AE408" i="13" s="1" a="1"/>
  <c r="AE408" i="13" s="1"/>
  <c r="AI407" i="13"/>
  <c r="AH561" i="13"/>
  <c r="CI58" i="16" l="1"/>
  <c r="CJ58" i="16" s="1"/>
  <c r="CK58" i="16" s="1"/>
  <c r="U58" i="16" s="1"/>
  <c r="X58" i="16" s="1"/>
  <c r="AS14" i="13"/>
  <c r="AD14" i="13" s="1"/>
  <c r="AD15" i="13" s="1"/>
  <c r="AD18" i="13" s="1"/>
  <c r="AD19" i="13" s="1"/>
  <c r="AD20" i="13" s="1"/>
  <c r="AD21" i="13" s="1"/>
  <c r="AN14" i="13"/>
  <c r="AY14" i="13"/>
  <c r="W34" i="16"/>
  <c r="R22" i="16"/>
  <c r="C126" i="16" s="1"/>
  <c r="C127" i="16" s="1"/>
  <c r="C130" i="16" s="1"/>
  <c r="C131" i="16" s="1"/>
  <c r="C132" i="16" s="1"/>
  <c r="C133" i="16" s="1"/>
  <c r="DJ35" i="13"/>
  <c r="DK35" i="13" s="1"/>
  <c r="DL35" i="13" s="1"/>
  <c r="AV35" i="13" s="1"/>
  <c r="AY35" i="13" s="1"/>
  <c r="X14" i="16"/>
  <c r="AS30" i="13"/>
  <c r="AD238" i="13" s="1"/>
  <c r="AD239" i="13" s="1"/>
  <c r="AD242" i="13" s="1"/>
  <c r="AD243" i="13" s="1"/>
  <c r="AD244" i="13" s="1"/>
  <c r="AD245" i="13" s="1"/>
  <c r="AN30" i="13"/>
  <c r="AY30" i="13"/>
  <c r="AN23" i="13"/>
  <c r="AS23" i="13"/>
  <c r="AD140" i="13" s="1"/>
  <c r="AD141" i="13" s="1"/>
  <c r="AD143" i="13" s="1"/>
  <c r="AE140" i="13" s="1" a="1"/>
  <c r="AE140" i="13" s="1"/>
  <c r="AY23" i="13"/>
  <c r="AN35" i="13"/>
  <c r="AS35" i="13"/>
  <c r="AD308" i="13" s="1"/>
  <c r="AD309" i="13" s="1"/>
  <c r="AD311" i="13" s="1"/>
  <c r="AE308" i="13" s="1" a="1"/>
  <c r="AE308" i="13" s="1"/>
  <c r="AH308" i="13" s="1"/>
  <c r="CI22" i="16"/>
  <c r="CJ22" i="16" s="1"/>
  <c r="CK22" i="16" s="1"/>
  <c r="U22" i="16" s="1"/>
  <c r="X22" i="16" s="1"/>
  <c r="R14" i="16"/>
  <c r="C14" i="16" s="1"/>
  <c r="C15" i="16" s="1"/>
  <c r="C18" i="16" s="1"/>
  <c r="C19" i="16" s="1"/>
  <c r="C20" i="16" s="1"/>
  <c r="C21" i="16" s="1"/>
  <c r="M58" i="16"/>
  <c r="C213" i="16"/>
  <c r="D210" i="16" s="1" a="1"/>
  <c r="D210" i="16" s="1"/>
  <c r="G210" i="16" s="1"/>
  <c r="AY26" i="13"/>
  <c r="M18" i="16"/>
  <c r="R18" i="16"/>
  <c r="C70" i="16" s="1"/>
  <c r="C71" i="16" s="1"/>
  <c r="X18" i="16"/>
  <c r="M33" i="16"/>
  <c r="R33" i="16"/>
  <c r="C280" i="16" s="1"/>
  <c r="C281" i="16" s="1"/>
  <c r="X33" i="16"/>
  <c r="M17" i="16"/>
  <c r="R17" i="16"/>
  <c r="C56" i="16" s="1"/>
  <c r="C57" i="16" s="1"/>
  <c r="M34" i="16"/>
  <c r="R34" i="16"/>
  <c r="C294" i="16" s="1"/>
  <c r="C295" i="16" s="1"/>
  <c r="M31" i="16"/>
  <c r="R31" i="16"/>
  <c r="C252" i="16" s="1"/>
  <c r="C253" i="16" s="1"/>
  <c r="M15" i="16"/>
  <c r="R15" i="16"/>
  <c r="C28" i="16" s="1"/>
  <c r="C29" i="16" s="1"/>
  <c r="X15" i="16"/>
  <c r="G365" i="16"/>
  <c r="G394" i="16"/>
  <c r="G113" i="16"/>
  <c r="G491" i="16"/>
  <c r="G351" i="16"/>
  <c r="G421" i="16"/>
  <c r="M24" i="16"/>
  <c r="X24" i="16"/>
  <c r="R24" i="16"/>
  <c r="C154" i="16" s="1"/>
  <c r="C155" i="16" s="1"/>
  <c r="M19" i="16"/>
  <c r="R19" i="16"/>
  <c r="C84" i="16" s="1"/>
  <c r="C85" i="16" s="1"/>
  <c r="M20" i="16"/>
  <c r="X20" i="16"/>
  <c r="R20" i="16"/>
  <c r="C98" i="16" s="1"/>
  <c r="C99" i="16" s="1"/>
  <c r="G379" i="16"/>
  <c r="H575" i="16"/>
  <c r="F575" i="16"/>
  <c r="E575" i="16" s="1"/>
  <c r="D576" i="16" s="1" a="1"/>
  <c r="D576" i="16" s="1"/>
  <c r="C143" i="16"/>
  <c r="D140" i="16" s="1" a="1"/>
  <c r="D140" i="16" s="1"/>
  <c r="C144" i="16"/>
  <c r="C145" i="16" s="1"/>
  <c r="C146" i="16" s="1"/>
  <c r="C147" i="16" s="1"/>
  <c r="G338" i="16"/>
  <c r="G547" i="16"/>
  <c r="G603" i="16"/>
  <c r="W19" i="16"/>
  <c r="CI19" i="16"/>
  <c r="CJ19" i="16" s="1"/>
  <c r="CK19" i="16" s="1"/>
  <c r="U19" i="16" s="1"/>
  <c r="X19" i="16" s="1"/>
  <c r="C633" i="16"/>
  <c r="D630" i="16" s="1" a="1"/>
  <c r="D630" i="16" s="1"/>
  <c r="C634" i="16"/>
  <c r="C635" i="16" s="1"/>
  <c r="C636" i="16" s="1"/>
  <c r="C637" i="16" s="1"/>
  <c r="M16" i="16"/>
  <c r="R16" i="16"/>
  <c r="C42" i="16" s="1"/>
  <c r="C43" i="16" s="1"/>
  <c r="X16" i="16"/>
  <c r="G238" i="16"/>
  <c r="G449" i="16"/>
  <c r="G519" i="16"/>
  <c r="G561" i="16"/>
  <c r="W15" i="16"/>
  <c r="CI15" i="16"/>
  <c r="CJ15" i="16" s="1"/>
  <c r="CK15" i="16" s="1"/>
  <c r="U15" i="16" s="1"/>
  <c r="W29" i="16"/>
  <c r="CI29" i="16"/>
  <c r="CJ29" i="16" s="1"/>
  <c r="CK29" i="16" s="1"/>
  <c r="U29" i="16" s="1"/>
  <c r="X29" i="16" s="1"/>
  <c r="G435" i="16"/>
  <c r="G407" i="16"/>
  <c r="M29" i="16"/>
  <c r="R29" i="16"/>
  <c r="C224" i="16" s="1"/>
  <c r="C225" i="16" s="1"/>
  <c r="H589" i="16"/>
  <c r="F589" i="16"/>
  <c r="E589" i="16" s="1"/>
  <c r="D590" i="16" s="1" a="1"/>
  <c r="D590" i="16" s="1"/>
  <c r="G463" i="16"/>
  <c r="M35" i="16"/>
  <c r="R35" i="16"/>
  <c r="C308" i="16" s="1"/>
  <c r="C309" i="16" s="1"/>
  <c r="X35" i="16"/>
  <c r="G533" i="16"/>
  <c r="M25" i="16"/>
  <c r="R25" i="16"/>
  <c r="C168" i="16" s="1"/>
  <c r="C169" i="16" s="1"/>
  <c r="X25" i="16"/>
  <c r="CI17" i="16"/>
  <c r="CJ17" i="16" s="1"/>
  <c r="CK17" i="16" s="1"/>
  <c r="U17" i="16" s="1"/>
  <c r="X17" i="16" s="1"/>
  <c r="W17" i="16"/>
  <c r="CJ34" i="16"/>
  <c r="CK34" i="16" s="1"/>
  <c r="U34" i="16" s="1"/>
  <c r="X34" i="16" s="1"/>
  <c r="C270" i="16"/>
  <c r="C271" i="16" s="1"/>
  <c r="C272" i="16" s="1"/>
  <c r="C273" i="16" s="1"/>
  <c r="C269" i="16"/>
  <c r="D266" i="16" s="1" a="1"/>
  <c r="D266" i="16" s="1"/>
  <c r="C185" i="16"/>
  <c r="D182" i="16" s="1" a="1"/>
  <c r="D182" i="16" s="1"/>
  <c r="C186" i="16"/>
  <c r="C187" i="16" s="1"/>
  <c r="C188" i="16" s="1"/>
  <c r="C189" i="16" s="1"/>
  <c r="G505" i="16"/>
  <c r="C325" i="16"/>
  <c r="D322" i="16" s="1" a="1"/>
  <c r="D322" i="16" s="1"/>
  <c r="C326" i="16"/>
  <c r="C327" i="16" s="1"/>
  <c r="C328" i="16" s="1"/>
  <c r="C329" i="16" s="1"/>
  <c r="H617" i="16"/>
  <c r="F617" i="16"/>
  <c r="E617" i="16" s="1"/>
  <c r="D618" i="16" s="1" a="1"/>
  <c r="D618" i="16" s="1"/>
  <c r="CI31" i="16"/>
  <c r="CJ31" i="16" s="1"/>
  <c r="CK31" i="16" s="1"/>
  <c r="U31" i="16" s="1"/>
  <c r="X31" i="16" s="1"/>
  <c r="W31" i="16"/>
  <c r="G477" i="16"/>
  <c r="C200" i="16"/>
  <c r="C201" i="16" s="1"/>
  <c r="C202" i="16" s="1"/>
  <c r="C203" i="16" s="1"/>
  <c r="C199" i="16"/>
  <c r="D196" i="16" s="1" a="1"/>
  <c r="D196" i="16" s="1"/>
  <c r="O43" i="13"/>
  <c r="AS26" i="13"/>
  <c r="AD182" i="13" s="1"/>
  <c r="AD183" i="13" s="1"/>
  <c r="AD186" i="13" s="1"/>
  <c r="AD187" i="13" s="1"/>
  <c r="AD188" i="13" s="1"/>
  <c r="AD189" i="13" s="1"/>
  <c r="DJ25" i="13"/>
  <c r="DK25" i="13" s="1"/>
  <c r="DL25" i="13" s="1"/>
  <c r="AV25" i="13" s="1"/>
  <c r="AY25" i="13" s="1"/>
  <c r="AS31" i="13"/>
  <c r="AD252" i="13" s="1"/>
  <c r="AD253" i="13" s="1"/>
  <c r="AD255" i="13" s="1"/>
  <c r="AE252" i="13" s="1" a="1"/>
  <c r="AE252" i="13" s="1"/>
  <c r="AY31" i="13"/>
  <c r="AX22" i="13"/>
  <c r="AS22" i="13"/>
  <c r="AD126" i="13" s="1"/>
  <c r="AD127" i="13" s="1"/>
  <c r="AD130" i="13" s="1"/>
  <c r="AD131" i="13" s="1"/>
  <c r="AD132" i="13" s="1"/>
  <c r="AD133" i="13" s="1"/>
  <c r="AX19" i="13"/>
  <c r="DK22" i="13"/>
  <c r="DL22" i="13" s="1"/>
  <c r="AV22" i="13" s="1"/>
  <c r="AY22" i="13" s="1"/>
  <c r="AD269" i="13"/>
  <c r="AE266" i="13" s="1" a="1"/>
  <c r="AE266" i="13" s="1"/>
  <c r="AH266" i="13" s="1"/>
  <c r="DJ34" i="13"/>
  <c r="DK34" i="13" s="1"/>
  <c r="DL34" i="13" s="1"/>
  <c r="AV34" i="13" s="1"/>
  <c r="AY34" i="13" s="1"/>
  <c r="DK18" i="13"/>
  <c r="DL18" i="13" s="1"/>
  <c r="AV18" i="13" s="1"/>
  <c r="AY18" i="13" s="1"/>
  <c r="DK19" i="13"/>
  <c r="DL19" i="13" s="1"/>
  <c r="AV19" i="13" s="1"/>
  <c r="AY19" i="13" s="1"/>
  <c r="DK28" i="13"/>
  <c r="DL28" i="13" s="1"/>
  <c r="AV28" i="13" s="1"/>
  <c r="AN24" i="13"/>
  <c r="AS24" i="13"/>
  <c r="AD154" i="13" s="1"/>
  <c r="AD155" i="13" s="1"/>
  <c r="AN33" i="13"/>
  <c r="AS33" i="13"/>
  <c r="AD280" i="13" s="1"/>
  <c r="AD281" i="13" s="1"/>
  <c r="AN25" i="13"/>
  <c r="AS25" i="13"/>
  <c r="AD168" i="13" s="1"/>
  <c r="AD169" i="13" s="1"/>
  <c r="AH491" i="13"/>
  <c r="AH365" i="13"/>
  <c r="AH547" i="13"/>
  <c r="AI561" i="13"/>
  <c r="AG561" i="13"/>
  <c r="AF561" i="13" s="1"/>
  <c r="AE562" i="13" s="1" a="1"/>
  <c r="AE562" i="13" s="1"/>
  <c r="AN18" i="13"/>
  <c r="AS18" i="13"/>
  <c r="AD70" i="13" s="1"/>
  <c r="AD71" i="13" s="1"/>
  <c r="AD59" i="13"/>
  <c r="AE56" i="13" s="1" a="1"/>
  <c r="AE56" i="13" s="1"/>
  <c r="AD60" i="13"/>
  <c r="AD61" i="13" s="1"/>
  <c r="AD62" i="13" s="1"/>
  <c r="AD63" i="13" s="1"/>
  <c r="AH505" i="13"/>
  <c r="AD46" i="13"/>
  <c r="AD47" i="13" s="1"/>
  <c r="AD48" i="13" s="1"/>
  <c r="AD49" i="13" s="1"/>
  <c r="AD45" i="13"/>
  <c r="AE42" i="13" s="1" a="1"/>
  <c r="AE42" i="13" s="1"/>
  <c r="AH393" i="13"/>
  <c r="AG519" i="13"/>
  <c r="AF519" i="13" s="1"/>
  <c r="AE520" i="13" s="1" a="1"/>
  <c r="AE520" i="13" s="1"/>
  <c r="AI519" i="13"/>
  <c r="AH575" i="13"/>
  <c r="AX28" i="13"/>
  <c r="AG617" i="13"/>
  <c r="AF617" i="13" s="1"/>
  <c r="AE618" i="13" s="1" a="1"/>
  <c r="AE618" i="13" s="1"/>
  <c r="AI617" i="13"/>
  <c r="AS19" i="13"/>
  <c r="AD84" i="13" s="1"/>
  <c r="AD85" i="13" s="1"/>
  <c r="AN19" i="13"/>
  <c r="AH351" i="13"/>
  <c r="AD32" i="13"/>
  <c r="AD33" i="13" s="1"/>
  <c r="AD34" i="13" s="1"/>
  <c r="AD35" i="13" s="1"/>
  <c r="AD31" i="13"/>
  <c r="AE28" i="13" s="1" a="1"/>
  <c r="AE28" i="13" s="1"/>
  <c r="AH408" i="13"/>
  <c r="AN28" i="13"/>
  <c r="AS28" i="13"/>
  <c r="AD210" i="13" s="1"/>
  <c r="AD211" i="13" s="1"/>
  <c r="AY28" i="13"/>
  <c r="AD228" i="13"/>
  <c r="AD229" i="13" s="1"/>
  <c r="AD230" i="13" s="1"/>
  <c r="AD231" i="13" s="1"/>
  <c r="AD227" i="13"/>
  <c r="AE224" i="13" s="1" a="1"/>
  <c r="AE224" i="13" s="1"/>
  <c r="AS27" i="13"/>
  <c r="AD196" i="13" s="1"/>
  <c r="AD197" i="13" s="1"/>
  <c r="AN27" i="13"/>
  <c r="AH533" i="13"/>
  <c r="AH603" i="13"/>
  <c r="AD17" i="13"/>
  <c r="AE14" i="13" s="1" a="1"/>
  <c r="AE14" i="13" s="1"/>
  <c r="DJ27" i="13"/>
  <c r="DK27" i="13" s="1"/>
  <c r="DL27" i="13" s="1"/>
  <c r="AV27" i="13" s="1"/>
  <c r="AY27" i="13" s="1"/>
  <c r="AX27" i="13"/>
  <c r="AH450" i="13"/>
  <c r="AD102" i="13"/>
  <c r="AD103" i="13" s="1"/>
  <c r="AD104" i="13" s="1"/>
  <c r="AD105" i="13" s="1"/>
  <c r="AD101" i="13"/>
  <c r="AE98" i="13" s="1" a="1"/>
  <c r="AE98" i="13" s="1"/>
  <c r="DK24" i="13"/>
  <c r="DL24" i="13" s="1"/>
  <c r="AV24" i="13" s="1"/>
  <c r="AY24" i="13" s="1"/>
  <c r="AH463" i="13"/>
  <c r="AX18" i="13"/>
  <c r="AD633" i="13"/>
  <c r="AE630" i="13" s="1" a="1"/>
  <c r="AE630" i="13" s="1"/>
  <c r="AD634" i="13"/>
  <c r="AD635" i="13" s="1"/>
  <c r="AD636" i="13" s="1"/>
  <c r="AD637" i="13" s="1"/>
  <c r="AG379" i="13"/>
  <c r="AF379" i="13" s="1"/>
  <c r="AE380" i="13" s="1" a="1"/>
  <c r="AE380" i="13" s="1"/>
  <c r="AI379" i="13"/>
  <c r="AH435" i="13"/>
  <c r="AI421" i="13"/>
  <c r="AG421" i="13"/>
  <c r="AF421" i="13" s="1"/>
  <c r="AE422" i="13" s="1" a="1"/>
  <c r="AE422" i="13" s="1"/>
  <c r="DK33" i="13"/>
  <c r="DL33" i="13" s="1"/>
  <c r="AV33" i="13" s="1"/>
  <c r="AY33" i="13" s="1"/>
  <c r="AH589" i="13"/>
  <c r="AD325" i="13"/>
  <c r="AE322" i="13" s="1" a="1"/>
  <c r="AE322" i="13" s="1"/>
  <c r="AD326" i="13"/>
  <c r="AD327" i="13" s="1"/>
  <c r="AD328" i="13" s="1"/>
  <c r="AD329" i="13" s="1"/>
  <c r="AI113" i="13"/>
  <c r="AG113" i="13"/>
  <c r="AF113" i="13" s="1"/>
  <c r="AE114" i="13" s="1" a="1"/>
  <c r="AE114" i="13" s="1"/>
  <c r="AH337" i="13"/>
  <c r="AI477" i="13"/>
  <c r="AG477" i="13"/>
  <c r="AF477" i="13" s="1"/>
  <c r="AE478" i="13" s="1" a="1"/>
  <c r="AE478" i="13" s="1"/>
  <c r="AN34" i="13"/>
  <c r="AS34" i="13"/>
  <c r="AD294" i="13" s="1"/>
  <c r="AD295" i="13" s="1"/>
  <c r="AD144" i="13" l="1"/>
  <c r="AD145" i="13" s="1"/>
  <c r="AD146" i="13" s="1"/>
  <c r="AD147" i="13" s="1"/>
  <c r="AD241" i="13"/>
  <c r="AE238" i="13" s="1" a="1"/>
  <c r="AE238" i="13" s="1"/>
  <c r="C129" i="16"/>
  <c r="D126" i="16" s="1" a="1"/>
  <c r="D126" i="16" s="1"/>
  <c r="G126" i="16" s="1"/>
  <c r="AD312" i="13"/>
  <c r="AD313" i="13" s="1"/>
  <c r="AD314" i="13" s="1"/>
  <c r="AD315" i="13" s="1"/>
  <c r="C17" i="16"/>
  <c r="D14" i="16" s="1" a="1"/>
  <c r="D14" i="16" s="1"/>
  <c r="G14" i="16" s="1"/>
  <c r="C73" i="16"/>
  <c r="D70" i="16" s="1" a="1"/>
  <c r="D70" i="16" s="1"/>
  <c r="G70" i="16" s="1"/>
  <c r="C74" i="16"/>
  <c r="C75" i="16" s="1"/>
  <c r="C76" i="16" s="1"/>
  <c r="C77" i="16" s="1"/>
  <c r="G266" i="16"/>
  <c r="H365" i="16"/>
  <c r="F365" i="16"/>
  <c r="E365" i="16" s="1"/>
  <c r="D366" i="16" s="1" a="1"/>
  <c r="D366" i="16" s="1"/>
  <c r="F463" i="16"/>
  <c r="E463" i="16" s="1"/>
  <c r="D464" i="16" s="1" a="1"/>
  <c r="D464" i="16" s="1"/>
  <c r="H463" i="16"/>
  <c r="F561" i="16"/>
  <c r="E561" i="16" s="1"/>
  <c r="D562" i="16" s="1" a="1"/>
  <c r="D562" i="16" s="1"/>
  <c r="H561" i="16"/>
  <c r="F603" i="16"/>
  <c r="E603" i="16" s="1"/>
  <c r="D604" i="16" s="1" a="1"/>
  <c r="D604" i="16" s="1"/>
  <c r="H603" i="16"/>
  <c r="G618" i="16"/>
  <c r="C157" i="16"/>
  <c r="D154" i="16" s="1" a="1"/>
  <c r="D154" i="16" s="1"/>
  <c r="C158" i="16"/>
  <c r="C159" i="16" s="1"/>
  <c r="C160" i="16" s="1"/>
  <c r="C161" i="16" s="1"/>
  <c r="C31" i="16"/>
  <c r="D28" i="16" s="1" a="1"/>
  <c r="D28" i="16" s="1"/>
  <c r="C32" i="16"/>
  <c r="C33" i="16" s="1"/>
  <c r="C34" i="16" s="1"/>
  <c r="C35" i="16" s="1"/>
  <c r="G590" i="16"/>
  <c r="H547" i="16"/>
  <c r="F547" i="16"/>
  <c r="E547" i="16" s="1"/>
  <c r="D548" i="16" s="1" a="1"/>
  <c r="D548" i="16" s="1"/>
  <c r="H519" i="16"/>
  <c r="F519" i="16"/>
  <c r="E519" i="16" s="1"/>
  <c r="D520" i="16" s="1" a="1"/>
  <c r="D520" i="16" s="1"/>
  <c r="F338" i="16"/>
  <c r="E338" i="16" s="1"/>
  <c r="D339" i="16" s="1" a="1"/>
  <c r="D339" i="16" s="1"/>
  <c r="H338" i="16"/>
  <c r="C228" i="16"/>
  <c r="C229" i="16" s="1"/>
  <c r="C230" i="16" s="1"/>
  <c r="C231" i="16" s="1"/>
  <c r="C227" i="16"/>
  <c r="D224" i="16" s="1" a="1"/>
  <c r="D224" i="16" s="1"/>
  <c r="F449" i="16"/>
  <c r="E449" i="16" s="1"/>
  <c r="D450" i="16" s="1" a="1"/>
  <c r="D450" i="16" s="1"/>
  <c r="H449" i="16"/>
  <c r="C256" i="16"/>
  <c r="C257" i="16" s="1"/>
  <c r="C258" i="16" s="1"/>
  <c r="C259" i="16" s="1"/>
  <c r="C255" i="16"/>
  <c r="D252" i="16" s="1" a="1"/>
  <c r="D252" i="16" s="1"/>
  <c r="C171" i="16"/>
  <c r="D168" i="16" s="1" a="1"/>
  <c r="D168" i="16" s="1"/>
  <c r="C172" i="16"/>
  <c r="C173" i="16" s="1"/>
  <c r="C174" i="16" s="1"/>
  <c r="C175" i="16" s="1"/>
  <c r="H421" i="16"/>
  <c r="F421" i="16"/>
  <c r="E421" i="16" s="1"/>
  <c r="D422" i="16" s="1" a="1"/>
  <c r="D422" i="16" s="1"/>
  <c r="G140" i="16"/>
  <c r="G322" i="16"/>
  <c r="F238" i="16"/>
  <c r="E238" i="16" s="1"/>
  <c r="D239" i="16" s="1" a="1"/>
  <c r="D239" i="16" s="1"/>
  <c r="H238" i="16"/>
  <c r="G576" i="16"/>
  <c r="H351" i="16"/>
  <c r="F351" i="16"/>
  <c r="E351" i="16" s="1"/>
  <c r="D352" i="16" s="1" a="1"/>
  <c r="D352" i="16" s="1"/>
  <c r="C298" i="16"/>
  <c r="C299" i="16" s="1"/>
  <c r="C300" i="16" s="1"/>
  <c r="C301" i="16" s="1"/>
  <c r="C297" i="16"/>
  <c r="D294" i="16" s="1" a="1"/>
  <c r="D294" i="16" s="1"/>
  <c r="H533" i="16"/>
  <c r="F533" i="16"/>
  <c r="E533" i="16" s="1"/>
  <c r="D534" i="16" s="1" a="1"/>
  <c r="D534" i="16" s="1"/>
  <c r="H407" i="16"/>
  <c r="F407" i="16"/>
  <c r="E407" i="16" s="1"/>
  <c r="D408" i="16" s="1" a="1"/>
  <c r="D408" i="16" s="1"/>
  <c r="C45" i="16"/>
  <c r="D42" i="16" s="1" a="1"/>
  <c r="D42" i="16" s="1"/>
  <c r="C46" i="16"/>
  <c r="C47" i="16" s="1"/>
  <c r="C48" i="16" s="1"/>
  <c r="C49" i="16" s="1"/>
  <c r="H379" i="16"/>
  <c r="F379" i="16"/>
  <c r="E379" i="16" s="1"/>
  <c r="D380" i="16" s="1" a="1"/>
  <c r="D380" i="16" s="1"/>
  <c r="F491" i="16"/>
  <c r="E491" i="16" s="1"/>
  <c r="D492" i="16" s="1" a="1"/>
  <c r="D492" i="16" s="1"/>
  <c r="H491" i="16"/>
  <c r="C60" i="16"/>
  <c r="C61" i="16" s="1"/>
  <c r="C62" i="16" s="1"/>
  <c r="C63" i="16" s="1"/>
  <c r="C59" i="16"/>
  <c r="D56" i="16" s="1" a="1"/>
  <c r="D56" i="16" s="1"/>
  <c r="H210" i="16"/>
  <c r="F210" i="16"/>
  <c r="E210" i="16" s="1"/>
  <c r="D211" i="16" s="1" a="1"/>
  <c r="D211" i="16" s="1"/>
  <c r="F70" i="16"/>
  <c r="E70" i="16" s="1"/>
  <c r="D71" i="16" s="1" a="1"/>
  <c r="D71" i="16" s="1"/>
  <c r="H70" i="16"/>
  <c r="F435" i="16"/>
  <c r="E435" i="16" s="1"/>
  <c r="D436" i="16" s="1" a="1"/>
  <c r="D436" i="16" s="1"/>
  <c r="H435" i="16"/>
  <c r="H113" i="16"/>
  <c r="F113" i="16"/>
  <c r="E113" i="16" s="1"/>
  <c r="D114" i="16" s="1" a="1"/>
  <c r="D114" i="16" s="1"/>
  <c r="G196" i="16"/>
  <c r="C102" i="16"/>
  <c r="C103" i="16" s="1"/>
  <c r="C104" i="16" s="1"/>
  <c r="C105" i="16" s="1"/>
  <c r="C101" i="16"/>
  <c r="D98" i="16" s="1" a="1"/>
  <c r="D98" i="16" s="1"/>
  <c r="F505" i="16"/>
  <c r="E505" i="16" s="1"/>
  <c r="D506" i="16" s="1" a="1"/>
  <c r="D506" i="16" s="1"/>
  <c r="H505" i="16"/>
  <c r="C311" i="16"/>
  <c r="D308" i="16" s="1" a="1"/>
  <c r="D308" i="16" s="1"/>
  <c r="C312" i="16"/>
  <c r="C313" i="16" s="1"/>
  <c r="C314" i="16" s="1"/>
  <c r="C315" i="16" s="1"/>
  <c r="G630" i="16"/>
  <c r="F394" i="16"/>
  <c r="E394" i="16" s="1"/>
  <c r="D395" i="16" s="1" a="1"/>
  <c r="D395" i="16" s="1"/>
  <c r="H394" i="16"/>
  <c r="C283" i="16"/>
  <c r="D280" i="16" s="1" a="1"/>
  <c r="D280" i="16" s="1"/>
  <c r="C284" i="16"/>
  <c r="C285" i="16" s="1"/>
  <c r="C286" i="16" s="1"/>
  <c r="C287" i="16" s="1"/>
  <c r="H477" i="16"/>
  <c r="F477" i="16"/>
  <c r="E477" i="16" s="1"/>
  <c r="D478" i="16" s="1" a="1"/>
  <c r="D478" i="16" s="1"/>
  <c r="G182" i="16"/>
  <c r="C88" i="16"/>
  <c r="C89" i="16" s="1"/>
  <c r="C90" i="16" s="1"/>
  <c r="C91" i="16" s="1"/>
  <c r="C87" i="16"/>
  <c r="D84" i="16" s="1" a="1"/>
  <c r="D84" i="16" s="1"/>
  <c r="O44" i="13"/>
  <c r="O45" i="13" s="1"/>
  <c r="AD185" i="13"/>
  <c r="AE182" i="13" s="1" a="1"/>
  <c r="AE182" i="13" s="1"/>
  <c r="AH182" i="13" s="1"/>
  <c r="AD129" i="13"/>
  <c r="AE126" i="13" s="1" a="1"/>
  <c r="AE126" i="13" s="1"/>
  <c r="AH126" i="13" s="1"/>
  <c r="AD256" i="13"/>
  <c r="AD257" i="13" s="1"/>
  <c r="AD258" i="13" s="1"/>
  <c r="AD259" i="13" s="1"/>
  <c r="AH140" i="13"/>
  <c r="AG408" i="13"/>
  <c r="AF408" i="13" s="1"/>
  <c r="AE409" i="13" s="1" a="1"/>
  <c r="AE409" i="13" s="1"/>
  <c r="AI408" i="13"/>
  <c r="AH114" i="13"/>
  <c r="AI308" i="13"/>
  <c r="AG308" i="13"/>
  <c r="AF308" i="13" s="1"/>
  <c r="AE309" i="13" s="1" a="1"/>
  <c r="AE309" i="13" s="1"/>
  <c r="AH14" i="13"/>
  <c r="AI266" i="13"/>
  <c r="AG266" i="13"/>
  <c r="AF266" i="13" s="1"/>
  <c r="AE267" i="13" s="1" a="1"/>
  <c r="AE267" i="13" s="1"/>
  <c r="AH28" i="13"/>
  <c r="AI547" i="13"/>
  <c r="AG547" i="13"/>
  <c r="AF547" i="13" s="1"/>
  <c r="AE548" i="13" s="1" a="1"/>
  <c r="AE548" i="13" s="1"/>
  <c r="AH380" i="13"/>
  <c r="AG603" i="13"/>
  <c r="AF603" i="13" s="1"/>
  <c r="AE604" i="13" s="1" a="1"/>
  <c r="AE604" i="13" s="1"/>
  <c r="AI603" i="13"/>
  <c r="AH520" i="13"/>
  <c r="AG365" i="13"/>
  <c r="AF365" i="13" s="1"/>
  <c r="AE366" i="13" s="1" a="1"/>
  <c r="AE366" i="13" s="1"/>
  <c r="AI365" i="13"/>
  <c r="AH238" i="13"/>
  <c r="AI393" i="13"/>
  <c r="AG393" i="13"/>
  <c r="AF393" i="13" s="1"/>
  <c r="AE394" i="13" s="1" a="1"/>
  <c r="AE394" i="13" s="1"/>
  <c r="AH630" i="13"/>
  <c r="AI533" i="13"/>
  <c r="AG533" i="13"/>
  <c r="AF533" i="13" s="1"/>
  <c r="AE534" i="13" s="1" a="1"/>
  <c r="AE534" i="13" s="1"/>
  <c r="AG351" i="13"/>
  <c r="AF351" i="13" s="1"/>
  <c r="AE352" i="13" s="1" a="1"/>
  <c r="AE352" i="13" s="1"/>
  <c r="AI351" i="13"/>
  <c r="AH322" i="13"/>
  <c r="AH42" i="13"/>
  <c r="AG491" i="13"/>
  <c r="AF491" i="13" s="1"/>
  <c r="AE492" i="13" s="1" a="1"/>
  <c r="AE492" i="13" s="1"/>
  <c r="AI491" i="13"/>
  <c r="AD88" i="13"/>
  <c r="AD89" i="13" s="1"/>
  <c r="AD90" i="13" s="1"/>
  <c r="AD91" i="13" s="1"/>
  <c r="AD87" i="13"/>
  <c r="AE84" i="13" s="1" a="1"/>
  <c r="AE84" i="13" s="1"/>
  <c r="AD172" i="13"/>
  <c r="AD173" i="13" s="1"/>
  <c r="AD174" i="13" s="1"/>
  <c r="AD175" i="13" s="1"/>
  <c r="AD171" i="13"/>
  <c r="AE168" i="13" s="1" a="1"/>
  <c r="AE168" i="13" s="1"/>
  <c r="AD297" i="13"/>
  <c r="AE294" i="13" s="1" a="1"/>
  <c r="AE294" i="13" s="1"/>
  <c r="AD298" i="13"/>
  <c r="AD299" i="13" s="1"/>
  <c r="AD300" i="13" s="1"/>
  <c r="AD301" i="13" s="1"/>
  <c r="AG589" i="13"/>
  <c r="AF589" i="13" s="1"/>
  <c r="AE590" i="13" s="1" a="1"/>
  <c r="AE590" i="13" s="1"/>
  <c r="AI589" i="13"/>
  <c r="AI463" i="13"/>
  <c r="AG463" i="13"/>
  <c r="AF463" i="13" s="1"/>
  <c r="AE464" i="13" s="1" a="1"/>
  <c r="AE464" i="13" s="1"/>
  <c r="AD200" i="13"/>
  <c r="AD201" i="13" s="1"/>
  <c r="AD202" i="13" s="1"/>
  <c r="AD203" i="13" s="1"/>
  <c r="AD199" i="13"/>
  <c r="AE196" i="13" s="1" a="1"/>
  <c r="AE196" i="13" s="1"/>
  <c r="AH224" i="13"/>
  <c r="AG505" i="13"/>
  <c r="AF505" i="13" s="1"/>
  <c r="AE506" i="13" s="1" a="1"/>
  <c r="AE506" i="13" s="1"/>
  <c r="AI505" i="13"/>
  <c r="AH422" i="13"/>
  <c r="AH98" i="13"/>
  <c r="AH618" i="13"/>
  <c r="AH478" i="13"/>
  <c r="AH56" i="13"/>
  <c r="AD284" i="13"/>
  <c r="AD285" i="13" s="1"/>
  <c r="AD286" i="13" s="1"/>
  <c r="AD287" i="13" s="1"/>
  <c r="AD283" i="13"/>
  <c r="AE280" i="13" s="1" a="1"/>
  <c r="AE280" i="13" s="1"/>
  <c r="AH252" i="13"/>
  <c r="AD74" i="13"/>
  <c r="AD75" i="13" s="1"/>
  <c r="AD76" i="13" s="1"/>
  <c r="AD77" i="13" s="1"/>
  <c r="AD73" i="13"/>
  <c r="AE70" i="13" s="1" a="1"/>
  <c r="AE70" i="13" s="1"/>
  <c r="AI450" i="13"/>
  <c r="AG450" i="13"/>
  <c r="AF450" i="13" s="1"/>
  <c r="AE451" i="13" s="1" a="1"/>
  <c r="AE451" i="13" s="1"/>
  <c r="AI337" i="13"/>
  <c r="AG337" i="13"/>
  <c r="AF337" i="13" s="1"/>
  <c r="AE338" i="13" s="1" a="1"/>
  <c r="AE338" i="13" s="1"/>
  <c r="AG435" i="13"/>
  <c r="AF435" i="13" s="1"/>
  <c r="AE436" i="13" s="1" a="1"/>
  <c r="AE436" i="13" s="1"/>
  <c r="AI435" i="13"/>
  <c r="AD213" i="13"/>
  <c r="AE210" i="13" s="1" a="1"/>
  <c r="AE210" i="13" s="1"/>
  <c r="AD214" i="13"/>
  <c r="AD215" i="13" s="1"/>
  <c r="AD216" i="13" s="1"/>
  <c r="AD217" i="13" s="1"/>
  <c r="AG575" i="13"/>
  <c r="AF575" i="13" s="1"/>
  <c r="AE576" i="13" s="1" a="1"/>
  <c r="AE576" i="13" s="1"/>
  <c r="AI575" i="13"/>
  <c r="AD157" i="13"/>
  <c r="AE154" i="13" s="1" a="1"/>
  <c r="AE154" i="13" s="1"/>
  <c r="AD158" i="13"/>
  <c r="AD159" i="13" s="1"/>
  <c r="AD160" i="13" s="1"/>
  <c r="AD161" i="13" s="1"/>
  <c r="AH562" i="13"/>
  <c r="G211" i="16" l="1"/>
  <c r="G352" i="16"/>
  <c r="H630" i="16"/>
  <c r="F630" i="16"/>
  <c r="E630" i="16" s="1"/>
  <c r="D631" i="16" s="1" a="1"/>
  <c r="D631" i="16" s="1"/>
  <c r="G450" i="16"/>
  <c r="G154" i="16"/>
  <c r="G56" i="16"/>
  <c r="G224" i="16"/>
  <c r="F618" i="16"/>
  <c r="E618" i="16" s="1"/>
  <c r="D619" i="16" s="1" a="1"/>
  <c r="D619" i="16" s="1"/>
  <c r="H618" i="16"/>
  <c r="G308" i="16"/>
  <c r="F576" i="16"/>
  <c r="E576" i="16" s="1"/>
  <c r="D577" i="16" s="1" a="1"/>
  <c r="D577" i="16" s="1"/>
  <c r="H576" i="16"/>
  <c r="O46" i="13"/>
  <c r="O47" i="13" s="1"/>
  <c r="O48" i="13" s="1"/>
  <c r="O49" i="13" s="1"/>
  <c r="O50" i="13" s="1"/>
  <c r="O51" i="13" s="1"/>
  <c r="O52" i="13" s="1"/>
  <c r="G506" i="16"/>
  <c r="G492" i="16"/>
  <c r="G239" i="16"/>
  <c r="G339" i="16"/>
  <c r="G604" i="16"/>
  <c r="G84" i="16"/>
  <c r="G98" i="16"/>
  <c r="G380" i="16"/>
  <c r="G520" i="16"/>
  <c r="H322" i="16"/>
  <c r="F322" i="16"/>
  <c r="E322" i="16" s="1"/>
  <c r="D323" i="16" s="1" a="1"/>
  <c r="D323" i="16" s="1"/>
  <c r="G562" i="16"/>
  <c r="F140" i="16"/>
  <c r="E140" i="16" s="1"/>
  <c r="D141" i="16" s="1" a="1"/>
  <c r="D141" i="16" s="1"/>
  <c r="H140" i="16"/>
  <c r="H182" i="16"/>
  <c r="F182" i="16"/>
  <c r="E182" i="16" s="1"/>
  <c r="D183" i="16" s="1" a="1"/>
  <c r="D183" i="16" s="1"/>
  <c r="H196" i="16"/>
  <c r="F196" i="16"/>
  <c r="E196" i="16" s="1"/>
  <c r="D197" i="16" s="1" a="1"/>
  <c r="D197" i="16" s="1"/>
  <c r="G42" i="16"/>
  <c r="H14" i="16"/>
  <c r="F14" i="16"/>
  <c r="G464" i="16"/>
  <c r="G478" i="16"/>
  <c r="G114" i="16"/>
  <c r="G408" i="16"/>
  <c r="G422" i="16"/>
  <c r="G548" i="16"/>
  <c r="G366" i="16"/>
  <c r="G534" i="16"/>
  <c r="G280" i="16"/>
  <c r="G436" i="16"/>
  <c r="G168" i="16"/>
  <c r="H590" i="16"/>
  <c r="F590" i="16"/>
  <c r="E590" i="16" s="1"/>
  <c r="D591" i="16" s="1" a="1"/>
  <c r="D591" i="16" s="1"/>
  <c r="H126" i="16"/>
  <c r="F126" i="16"/>
  <c r="E126" i="16" s="1"/>
  <c r="D127" i="16" s="1" a="1"/>
  <c r="D127" i="16" s="1"/>
  <c r="G294" i="16"/>
  <c r="G252" i="16"/>
  <c r="F266" i="16"/>
  <c r="E266" i="16" s="1"/>
  <c r="D267" i="16" s="1" a="1"/>
  <c r="D267" i="16" s="1"/>
  <c r="H266" i="16"/>
  <c r="G395" i="16"/>
  <c r="G71" i="16"/>
  <c r="G28" i="16"/>
  <c r="AI478" i="13"/>
  <c r="AG478" i="13"/>
  <c r="AF478" i="13" s="1"/>
  <c r="AE479" i="13" s="1" a="1"/>
  <c r="AE479" i="13" s="1"/>
  <c r="AH534" i="13"/>
  <c r="AH548" i="13"/>
  <c r="AH451" i="13"/>
  <c r="AH590" i="13"/>
  <c r="AI618" i="13"/>
  <c r="AG618" i="13"/>
  <c r="AF618" i="13" s="1"/>
  <c r="AE619" i="13" s="1" a="1"/>
  <c r="AE619" i="13" s="1"/>
  <c r="AG28" i="13"/>
  <c r="AF28" i="13" s="1"/>
  <c r="AE29" i="13" s="1" a="1"/>
  <c r="AE29" i="13" s="1"/>
  <c r="AI28" i="13"/>
  <c r="AI126" i="13"/>
  <c r="AG126" i="13"/>
  <c r="AF126" i="13" s="1"/>
  <c r="AE127" i="13" s="1" a="1"/>
  <c r="AE127" i="13" s="1"/>
  <c r="AH294" i="13"/>
  <c r="AI630" i="13"/>
  <c r="AG630" i="13"/>
  <c r="AF630" i="13" s="1"/>
  <c r="AE631" i="13" s="1" a="1"/>
  <c r="AE631" i="13" s="1"/>
  <c r="AH168" i="13"/>
  <c r="AH394" i="13"/>
  <c r="AH267" i="13"/>
  <c r="AI98" i="13"/>
  <c r="AG98" i="13"/>
  <c r="AF98" i="13" s="1"/>
  <c r="AE99" i="13" s="1" a="1"/>
  <c r="AE99" i="13" s="1"/>
  <c r="AG562" i="13"/>
  <c r="AF562" i="13" s="1"/>
  <c r="AE563" i="13" s="1" a="1"/>
  <c r="AE563" i="13" s="1"/>
  <c r="AI562" i="13"/>
  <c r="AH70" i="13"/>
  <c r="AH84" i="13"/>
  <c r="AG238" i="13"/>
  <c r="AF238" i="13" s="1"/>
  <c r="AE239" i="13" s="1" a="1"/>
  <c r="AE239" i="13" s="1"/>
  <c r="AI238" i="13"/>
  <c r="AG422" i="13"/>
  <c r="AF422" i="13" s="1"/>
  <c r="AE423" i="13" s="1" a="1"/>
  <c r="AE423" i="13" s="1"/>
  <c r="AI422" i="13"/>
  <c r="AG14" i="13"/>
  <c r="AI14" i="13"/>
  <c r="AH154" i="13"/>
  <c r="AI252" i="13"/>
  <c r="AG252" i="13"/>
  <c r="AF252" i="13" s="1"/>
  <c r="AE253" i="13" s="1" a="1"/>
  <c r="AE253" i="13" s="1"/>
  <c r="AH309" i="13"/>
  <c r="AH506" i="13"/>
  <c r="AH492" i="13"/>
  <c r="AH366" i="13"/>
  <c r="AH576" i="13"/>
  <c r="AH280" i="13"/>
  <c r="AG224" i="13"/>
  <c r="AF224" i="13" s="1"/>
  <c r="AE225" i="13" s="1" a="1"/>
  <c r="AE225" i="13" s="1"/>
  <c r="AI224" i="13"/>
  <c r="AG520" i="13"/>
  <c r="AF520" i="13" s="1"/>
  <c r="AE521" i="13" s="1" a="1"/>
  <c r="AE521" i="13" s="1"/>
  <c r="AI520" i="13"/>
  <c r="AI42" i="13"/>
  <c r="AG42" i="13"/>
  <c r="AF42" i="13" s="1"/>
  <c r="AE43" i="13" s="1" a="1"/>
  <c r="AE43" i="13" s="1"/>
  <c r="AI114" i="13"/>
  <c r="AG114" i="13"/>
  <c r="AF114" i="13" s="1"/>
  <c r="AE115" i="13" s="1" a="1"/>
  <c r="AE115" i="13" s="1"/>
  <c r="AH210" i="13"/>
  <c r="AH196" i="13"/>
  <c r="AG322" i="13"/>
  <c r="AF322" i="13" s="1"/>
  <c r="AE323" i="13" s="1" a="1"/>
  <c r="AE323" i="13" s="1"/>
  <c r="AI322" i="13"/>
  <c r="AG56" i="13"/>
  <c r="AF56" i="13" s="1"/>
  <c r="AE57" i="13" s="1" a="1"/>
  <c r="AE57" i="13" s="1"/>
  <c r="AI56" i="13"/>
  <c r="AH604" i="13"/>
  <c r="AH409" i="13"/>
  <c r="AH436" i="13"/>
  <c r="AH464" i="13"/>
  <c r="AI380" i="13"/>
  <c r="AG380" i="13"/>
  <c r="AF380" i="13" s="1"/>
  <c r="AE381" i="13" s="1" a="1"/>
  <c r="AE381" i="13" s="1"/>
  <c r="AI140" i="13"/>
  <c r="AG140" i="13"/>
  <c r="AF140" i="13" s="1"/>
  <c r="AE141" i="13" s="1" a="1"/>
  <c r="AE141" i="13" s="1"/>
  <c r="AH338" i="13"/>
  <c r="AG182" i="13"/>
  <c r="AF182" i="13" s="1"/>
  <c r="AE183" i="13" s="1" a="1"/>
  <c r="AE183" i="13" s="1"/>
  <c r="AI182" i="13"/>
  <c r="AH352" i="13"/>
  <c r="F294" i="16" l="1"/>
  <c r="E294" i="16" s="1"/>
  <c r="D295" i="16" s="1" a="1"/>
  <c r="D295" i="16" s="1"/>
  <c r="H294" i="16"/>
  <c r="F548" i="16"/>
  <c r="E548" i="16" s="1"/>
  <c r="D549" i="16" s="1" a="1"/>
  <c r="D549" i="16" s="1"/>
  <c r="H548" i="16"/>
  <c r="H84" i="16"/>
  <c r="F84" i="16"/>
  <c r="E84" i="16" s="1"/>
  <c r="D85" i="16" s="1" a="1"/>
  <c r="D85" i="16" s="1"/>
  <c r="G127" i="16"/>
  <c r="H422" i="16"/>
  <c r="F422" i="16"/>
  <c r="E422" i="16" s="1"/>
  <c r="D423" i="16" s="1" a="1"/>
  <c r="D423" i="16" s="1"/>
  <c r="G183" i="16"/>
  <c r="G619" i="16"/>
  <c r="H604" i="16"/>
  <c r="F604" i="16"/>
  <c r="E604" i="16" s="1"/>
  <c r="D605" i="16" s="1" a="1"/>
  <c r="D605" i="16" s="1"/>
  <c r="F224" i="16"/>
  <c r="E224" i="16" s="1"/>
  <c r="D225" i="16" s="1" a="1"/>
  <c r="D225" i="16" s="1"/>
  <c r="H224" i="16"/>
  <c r="G591" i="16"/>
  <c r="H408" i="16"/>
  <c r="F408" i="16"/>
  <c r="E408" i="16" s="1"/>
  <c r="D409" i="16" s="1" a="1"/>
  <c r="D409" i="16" s="1"/>
  <c r="G141" i="16"/>
  <c r="H339" i="16"/>
  <c r="F339" i="16"/>
  <c r="E339" i="16" s="1"/>
  <c r="D340" i="16" s="1" a="1"/>
  <c r="D340" i="16" s="1"/>
  <c r="F56" i="16"/>
  <c r="E56" i="16" s="1"/>
  <c r="D57" i="16" s="1" a="1"/>
  <c r="D57" i="16" s="1"/>
  <c r="H56" i="16"/>
  <c r="H28" i="16"/>
  <c r="F28" i="16"/>
  <c r="E28" i="16" s="1"/>
  <c r="D29" i="16" s="1" a="1"/>
  <c r="D29" i="16" s="1"/>
  <c r="H168" i="16"/>
  <c r="F168" i="16"/>
  <c r="E168" i="16" s="1"/>
  <c r="D169" i="16" s="1" a="1"/>
  <c r="D169" i="16" s="1"/>
  <c r="H114" i="16"/>
  <c r="F114" i="16"/>
  <c r="E114" i="16" s="1"/>
  <c r="D115" i="16" s="1" a="1"/>
  <c r="D115" i="16" s="1"/>
  <c r="H562" i="16"/>
  <c r="F562" i="16"/>
  <c r="E562" i="16" s="1"/>
  <c r="D563" i="16" s="1" a="1"/>
  <c r="D563" i="16" s="1"/>
  <c r="H239" i="16"/>
  <c r="F239" i="16"/>
  <c r="E239" i="16" s="1"/>
  <c r="D240" i="16" s="1" a="1"/>
  <c r="D240" i="16" s="1"/>
  <c r="G323" i="16"/>
  <c r="F154" i="16"/>
  <c r="E154" i="16" s="1"/>
  <c r="D155" i="16" s="1" a="1"/>
  <c r="D155" i="16" s="1"/>
  <c r="H154" i="16"/>
  <c r="F71" i="16"/>
  <c r="E71" i="16" s="1"/>
  <c r="D72" i="16" s="1" a="1"/>
  <c r="D72" i="16" s="1"/>
  <c r="H71" i="16"/>
  <c r="F436" i="16"/>
  <c r="E436" i="16" s="1"/>
  <c r="D437" i="16" s="1" a="1"/>
  <c r="D437" i="16" s="1"/>
  <c r="H436" i="16"/>
  <c r="H478" i="16"/>
  <c r="F478" i="16"/>
  <c r="E478" i="16" s="1"/>
  <c r="D479" i="16" s="1" a="1"/>
  <c r="D479" i="16" s="1"/>
  <c r="H492" i="16"/>
  <c r="F492" i="16"/>
  <c r="E492" i="16" s="1"/>
  <c r="D493" i="16" s="1" a="1"/>
  <c r="D493" i="16" s="1"/>
  <c r="F395" i="16"/>
  <c r="E395" i="16" s="1"/>
  <c r="D396" i="16" s="1" a="1"/>
  <c r="D396" i="16" s="1"/>
  <c r="H395" i="16"/>
  <c r="H506" i="16"/>
  <c r="F506" i="16"/>
  <c r="E506" i="16" s="1"/>
  <c r="D507" i="16" s="1" a="1"/>
  <c r="D507" i="16" s="1"/>
  <c r="H450" i="16"/>
  <c r="F450" i="16"/>
  <c r="E450" i="16" s="1"/>
  <c r="D451" i="16" s="1" a="1"/>
  <c r="D451" i="16" s="1"/>
  <c r="H280" i="16"/>
  <c r="F280" i="16"/>
  <c r="E280" i="16" s="1"/>
  <c r="D281" i="16" s="1" a="1"/>
  <c r="D281" i="16" s="1"/>
  <c r="H464" i="16"/>
  <c r="F464" i="16"/>
  <c r="E464" i="16" s="1"/>
  <c r="D465" i="16" s="1" a="1"/>
  <c r="D465" i="16" s="1"/>
  <c r="H520" i="16"/>
  <c r="F520" i="16"/>
  <c r="E520" i="16" s="1"/>
  <c r="D521" i="16" s="1" a="1"/>
  <c r="D521" i="16" s="1"/>
  <c r="G631" i="16"/>
  <c r="H534" i="16"/>
  <c r="F534" i="16"/>
  <c r="E534" i="16" s="1"/>
  <c r="D535" i="16" s="1" a="1"/>
  <c r="D535" i="16" s="1"/>
  <c r="E14" i="16"/>
  <c r="D15" i="16" s="1" a="1"/>
  <c r="D15" i="16" s="1"/>
  <c r="G267" i="16"/>
  <c r="F380" i="16"/>
  <c r="E380" i="16" s="1"/>
  <c r="D381" i="16" s="1" a="1"/>
  <c r="D381" i="16" s="1"/>
  <c r="H380" i="16"/>
  <c r="H252" i="16"/>
  <c r="F252" i="16"/>
  <c r="E252" i="16" s="1"/>
  <c r="D253" i="16" s="1" a="1"/>
  <c r="D253" i="16" s="1"/>
  <c r="F98" i="16"/>
  <c r="E98" i="16" s="1"/>
  <c r="D99" i="16" s="1" a="1"/>
  <c r="D99" i="16" s="1"/>
  <c r="H98" i="16"/>
  <c r="G577" i="16"/>
  <c r="F352" i="16"/>
  <c r="E352" i="16" s="1"/>
  <c r="D353" i="16" s="1" a="1"/>
  <c r="D353" i="16" s="1"/>
  <c r="H352" i="16"/>
  <c r="F366" i="16"/>
  <c r="E366" i="16" s="1"/>
  <c r="D367" i="16" s="1" a="1"/>
  <c r="D367" i="16" s="1"/>
  <c r="H366" i="16"/>
  <c r="H42" i="16"/>
  <c r="F42" i="16"/>
  <c r="E42" i="16" s="1"/>
  <c r="D43" i="16" s="1" a="1"/>
  <c r="D43" i="16" s="1"/>
  <c r="F308" i="16"/>
  <c r="E308" i="16" s="1"/>
  <c r="D309" i="16" s="1" a="1"/>
  <c r="D309" i="16" s="1"/>
  <c r="H308" i="16"/>
  <c r="H211" i="16"/>
  <c r="F211" i="16"/>
  <c r="E211" i="16" s="1"/>
  <c r="D212" i="16" s="1" a="1"/>
  <c r="D212" i="16" s="1"/>
  <c r="G197" i="16"/>
  <c r="AH115" i="13"/>
  <c r="AI506" i="13"/>
  <c r="AG506" i="13"/>
  <c r="AF506" i="13" s="1"/>
  <c r="AE507" i="13" s="1" a="1"/>
  <c r="AE507" i="13" s="1"/>
  <c r="AH127" i="13"/>
  <c r="AI464" i="13"/>
  <c r="AG464" i="13"/>
  <c r="AF464" i="13" s="1"/>
  <c r="AE465" i="13" s="1" a="1"/>
  <c r="AE465" i="13" s="1"/>
  <c r="AG70" i="13"/>
  <c r="AF70" i="13" s="1"/>
  <c r="AE71" i="13" s="1" a="1"/>
  <c r="AE71" i="13" s="1"/>
  <c r="AI70" i="13"/>
  <c r="AI436" i="13"/>
  <c r="AG436" i="13"/>
  <c r="AF436" i="13" s="1"/>
  <c r="AE437" i="13" s="1" a="1"/>
  <c r="AE437" i="13" s="1"/>
  <c r="AH43" i="13"/>
  <c r="AG309" i="13"/>
  <c r="AF309" i="13" s="1"/>
  <c r="AE310" i="13" s="1" a="1"/>
  <c r="AE310" i="13" s="1"/>
  <c r="AI309" i="13"/>
  <c r="AH563" i="13"/>
  <c r="AH29" i="13"/>
  <c r="AI409" i="13"/>
  <c r="AG409" i="13"/>
  <c r="AF409" i="13" s="1"/>
  <c r="AE410" i="13" s="1" a="1"/>
  <c r="AE410" i="13" s="1"/>
  <c r="AH253" i="13"/>
  <c r="AH99" i="13"/>
  <c r="AH619" i="13"/>
  <c r="AH521" i="13"/>
  <c r="AI352" i="13"/>
  <c r="AG352" i="13"/>
  <c r="AF352" i="13" s="1"/>
  <c r="AE353" i="13" s="1" a="1"/>
  <c r="AE353" i="13" s="1"/>
  <c r="AI604" i="13"/>
  <c r="AG604" i="13"/>
  <c r="AF604" i="13" s="1"/>
  <c r="AE605" i="13" s="1" a="1"/>
  <c r="AE605" i="13" s="1"/>
  <c r="AG154" i="13"/>
  <c r="AF154" i="13" s="1"/>
  <c r="AE155" i="13" s="1" a="1"/>
  <c r="AE155" i="13" s="1"/>
  <c r="AI154" i="13"/>
  <c r="AI590" i="13"/>
  <c r="AG590" i="13"/>
  <c r="AF590" i="13" s="1"/>
  <c r="AE591" i="13" s="1" a="1"/>
  <c r="AE591" i="13" s="1"/>
  <c r="AH225" i="13"/>
  <c r="AI267" i="13"/>
  <c r="AG267" i="13"/>
  <c r="AF267" i="13" s="1"/>
  <c r="AE268" i="13" s="1" a="1"/>
  <c r="AE268" i="13" s="1"/>
  <c r="AH183" i="13"/>
  <c r="AH57" i="13"/>
  <c r="AI280" i="13"/>
  <c r="AG280" i="13"/>
  <c r="AF280" i="13" s="1"/>
  <c r="AE281" i="13" s="1" a="1"/>
  <c r="AE281" i="13" s="1"/>
  <c r="AF14" i="13"/>
  <c r="AE15" i="13" s="1" a="1"/>
  <c r="AE15" i="13" s="1"/>
  <c r="AG394" i="13"/>
  <c r="AF394" i="13" s="1"/>
  <c r="AE395" i="13" s="1" a="1"/>
  <c r="AE395" i="13" s="1"/>
  <c r="AI394" i="13"/>
  <c r="AI451" i="13"/>
  <c r="AG451" i="13"/>
  <c r="AF451" i="13" s="1"/>
  <c r="AE452" i="13" s="1" a="1"/>
  <c r="AE452" i="13" s="1"/>
  <c r="AI338" i="13"/>
  <c r="AG338" i="13"/>
  <c r="AF338" i="13" s="1"/>
  <c r="AE339" i="13" s="1" a="1"/>
  <c r="AE339" i="13" s="1"/>
  <c r="AH323" i="13"/>
  <c r="AI576" i="13"/>
  <c r="AG576" i="13"/>
  <c r="AF576" i="13" s="1"/>
  <c r="AE577" i="13" s="1" a="1"/>
  <c r="AE577" i="13" s="1"/>
  <c r="AH423" i="13"/>
  <c r="AG168" i="13"/>
  <c r="AF168" i="13" s="1"/>
  <c r="AE169" i="13" s="1" a="1"/>
  <c r="AE169" i="13" s="1"/>
  <c r="AI168" i="13"/>
  <c r="AG548" i="13"/>
  <c r="AF548" i="13" s="1"/>
  <c r="AE549" i="13" s="1" a="1"/>
  <c r="AE549" i="13" s="1"/>
  <c r="AI548" i="13"/>
  <c r="AH141" i="13"/>
  <c r="AG366" i="13"/>
  <c r="AF366" i="13" s="1"/>
  <c r="AE367" i="13" s="1" a="1"/>
  <c r="AE367" i="13" s="1"/>
  <c r="AI366" i="13"/>
  <c r="AH631" i="13"/>
  <c r="AI196" i="13"/>
  <c r="AG196" i="13"/>
  <c r="AF196" i="13" s="1"/>
  <c r="AE197" i="13" s="1" a="1"/>
  <c r="AE197" i="13" s="1"/>
  <c r="AH239" i="13"/>
  <c r="AG534" i="13"/>
  <c r="AF534" i="13" s="1"/>
  <c r="AE535" i="13" s="1" a="1"/>
  <c r="AE535" i="13" s="1"/>
  <c r="AI534" i="13"/>
  <c r="AH381" i="13"/>
  <c r="AI210" i="13"/>
  <c r="AG210" i="13"/>
  <c r="AF210" i="13" s="1"/>
  <c r="AE211" i="13" s="1" a="1"/>
  <c r="AE211" i="13" s="1"/>
  <c r="AI492" i="13"/>
  <c r="AG492" i="13"/>
  <c r="AF492" i="13" s="1"/>
  <c r="AE493" i="13" s="1" a="1"/>
  <c r="AE493" i="13" s="1"/>
  <c r="AH479" i="13"/>
  <c r="AG84" i="13"/>
  <c r="AF84" i="13" s="1"/>
  <c r="AE85" i="13" s="1" a="1"/>
  <c r="AE85" i="13" s="1"/>
  <c r="AI84" i="13"/>
  <c r="AI294" i="13"/>
  <c r="AG294" i="13"/>
  <c r="AF294" i="13" s="1"/>
  <c r="AE295" i="13" s="1" a="1"/>
  <c r="AE295" i="13" s="1"/>
  <c r="H631" i="16" l="1"/>
  <c r="F631" i="16"/>
  <c r="E631" i="16" s="1"/>
  <c r="D632" i="16" s="1" a="1"/>
  <c r="D632" i="16" s="1"/>
  <c r="G479" i="16"/>
  <c r="G169" i="16"/>
  <c r="G605" i="16"/>
  <c r="G353" i="16"/>
  <c r="F577" i="16"/>
  <c r="E577" i="16" s="1"/>
  <c r="D578" i="16" s="1" a="1"/>
  <c r="D578" i="16" s="1"/>
  <c r="H577" i="16"/>
  <c r="G521" i="16"/>
  <c r="G29" i="16"/>
  <c r="G437" i="16"/>
  <c r="H619" i="16"/>
  <c r="F619" i="16"/>
  <c r="E619" i="16" s="1"/>
  <c r="D620" i="16" s="1" a="1"/>
  <c r="D620" i="16" s="1"/>
  <c r="G465" i="16"/>
  <c r="G99" i="16"/>
  <c r="G72" i="16"/>
  <c r="G57" i="16"/>
  <c r="H183" i="16"/>
  <c r="F183" i="16"/>
  <c r="E183" i="16" s="1"/>
  <c r="D184" i="16" s="1" a="1"/>
  <c r="D184" i="16" s="1"/>
  <c r="G253" i="16"/>
  <c r="G281" i="16"/>
  <c r="G340" i="16"/>
  <c r="G423" i="16"/>
  <c r="H197" i="16"/>
  <c r="F197" i="16"/>
  <c r="E197" i="16" s="1"/>
  <c r="D198" i="16" s="1" a="1"/>
  <c r="D198" i="16" s="1"/>
  <c r="G155" i="16"/>
  <c r="G212" i="16"/>
  <c r="G451" i="16"/>
  <c r="G381" i="16"/>
  <c r="H323" i="16"/>
  <c r="F323" i="16"/>
  <c r="E323" i="16" s="1"/>
  <c r="D324" i="16" s="1" a="1"/>
  <c r="D324" i="16" s="1"/>
  <c r="H141" i="16"/>
  <c r="F141" i="16"/>
  <c r="E141" i="16" s="1"/>
  <c r="D142" i="16" s="1" a="1"/>
  <c r="D142" i="16" s="1"/>
  <c r="F127" i="16"/>
  <c r="E127" i="16" s="1"/>
  <c r="D128" i="16" s="1" a="1"/>
  <c r="D128" i="16" s="1"/>
  <c r="H127" i="16"/>
  <c r="G507" i="16"/>
  <c r="G240" i="16"/>
  <c r="G409" i="16"/>
  <c r="G85" i="16"/>
  <c r="G309" i="16"/>
  <c r="F267" i="16"/>
  <c r="E267" i="16" s="1"/>
  <c r="D268" i="16" s="1" a="1"/>
  <c r="D268" i="16" s="1"/>
  <c r="H267" i="16"/>
  <c r="G43" i="16"/>
  <c r="G15" i="16"/>
  <c r="G563" i="16"/>
  <c r="G396" i="16"/>
  <c r="F591" i="16"/>
  <c r="E591" i="16" s="1"/>
  <c r="D592" i="16" s="1" a="1"/>
  <c r="D592" i="16" s="1"/>
  <c r="H591" i="16"/>
  <c r="G549" i="16"/>
  <c r="G535" i="16"/>
  <c r="G493" i="16"/>
  <c r="G115" i="16"/>
  <c r="G367" i="16"/>
  <c r="G225" i="16"/>
  <c r="G295" i="16"/>
  <c r="AI381" i="13"/>
  <c r="AG381" i="13"/>
  <c r="AF381" i="13" s="1"/>
  <c r="AE382" i="13" s="1" a="1"/>
  <c r="AE382" i="13" s="1"/>
  <c r="AH169" i="13"/>
  <c r="AH310" i="13"/>
  <c r="AH535" i="13"/>
  <c r="AI423" i="13"/>
  <c r="AG423" i="13"/>
  <c r="AF423" i="13" s="1"/>
  <c r="AE424" i="13" s="1" a="1"/>
  <c r="AE424" i="13" s="1"/>
  <c r="AG57" i="13"/>
  <c r="AF57" i="13" s="1"/>
  <c r="AE58" i="13" s="1" a="1"/>
  <c r="AE58" i="13" s="1"/>
  <c r="AI57" i="13"/>
  <c r="AI521" i="13"/>
  <c r="AG521" i="13"/>
  <c r="AF521" i="13" s="1"/>
  <c r="AE522" i="13" s="1" a="1"/>
  <c r="AE522" i="13" s="1"/>
  <c r="AG43" i="13"/>
  <c r="AF43" i="13" s="1"/>
  <c r="AE44" i="13" s="1" a="1"/>
  <c r="AE44" i="13" s="1"/>
  <c r="AI43" i="13"/>
  <c r="AH577" i="13"/>
  <c r="AG183" i="13"/>
  <c r="AF183" i="13" s="1"/>
  <c r="AE184" i="13" s="1" a="1"/>
  <c r="AE184" i="13" s="1"/>
  <c r="AI183" i="13"/>
  <c r="AG619" i="13"/>
  <c r="AF619" i="13" s="1"/>
  <c r="AE620" i="13" s="1" a="1"/>
  <c r="AE620" i="13" s="1"/>
  <c r="AI619" i="13"/>
  <c r="AH437" i="13"/>
  <c r="AH353" i="13"/>
  <c r="AI239" i="13"/>
  <c r="AG239" i="13"/>
  <c r="AF239" i="13" s="1"/>
  <c r="AE240" i="13" s="1" a="1"/>
  <c r="AE240" i="13" s="1"/>
  <c r="AH295" i="13"/>
  <c r="AH197" i="13"/>
  <c r="AH268" i="13"/>
  <c r="AG99" i="13"/>
  <c r="AF99" i="13" s="1"/>
  <c r="AE100" i="13" s="1" a="1"/>
  <c r="AE100" i="13" s="1"/>
  <c r="AI99" i="13"/>
  <c r="AG323" i="13"/>
  <c r="AF323" i="13" s="1"/>
  <c r="AE324" i="13" s="1" a="1"/>
  <c r="AE324" i="13" s="1"/>
  <c r="AI323" i="13"/>
  <c r="AH71" i="13"/>
  <c r="AG631" i="13"/>
  <c r="AF631" i="13" s="1"/>
  <c r="AE632" i="13" s="1" a="1"/>
  <c r="AE632" i="13" s="1"/>
  <c r="AI631" i="13"/>
  <c r="AH339" i="13"/>
  <c r="AI253" i="13"/>
  <c r="AG253" i="13"/>
  <c r="AF253" i="13" s="1"/>
  <c r="AE254" i="13" s="1" a="1"/>
  <c r="AE254" i="13" s="1"/>
  <c r="AH465" i="13"/>
  <c r="AH281" i="13"/>
  <c r="AH85" i="13"/>
  <c r="AI225" i="13"/>
  <c r="AG225" i="13"/>
  <c r="AF225" i="13" s="1"/>
  <c r="AE226" i="13" s="1" a="1"/>
  <c r="AE226" i="13" s="1"/>
  <c r="AG479" i="13"/>
  <c r="AF479" i="13" s="1"/>
  <c r="AE480" i="13" s="1" a="1"/>
  <c r="AE480" i="13" s="1"/>
  <c r="AI479" i="13"/>
  <c r="AH452" i="13"/>
  <c r="AH591" i="13"/>
  <c r="AH410" i="13"/>
  <c r="AH367" i="13"/>
  <c r="AI127" i="13"/>
  <c r="AG127" i="13"/>
  <c r="AF127" i="13" s="1"/>
  <c r="AE128" i="13" s="1" a="1"/>
  <c r="AE128" i="13" s="1"/>
  <c r="AH549" i="13"/>
  <c r="AH493" i="13"/>
  <c r="AH507" i="13"/>
  <c r="AI141" i="13"/>
  <c r="AG141" i="13"/>
  <c r="AF141" i="13" s="1"/>
  <c r="AE142" i="13" s="1" a="1"/>
  <c r="AE142" i="13" s="1"/>
  <c r="AH395" i="13"/>
  <c r="AH155" i="13"/>
  <c r="AI29" i="13"/>
  <c r="AG29" i="13"/>
  <c r="AF29" i="13" s="1"/>
  <c r="AE30" i="13" s="1" a="1"/>
  <c r="AE30" i="13" s="1"/>
  <c r="AH211" i="13"/>
  <c r="AH15" i="13"/>
  <c r="AH605" i="13"/>
  <c r="AI563" i="13"/>
  <c r="AG563" i="13"/>
  <c r="AF563" i="13" s="1"/>
  <c r="AE564" i="13" s="1" a="1"/>
  <c r="AE564" i="13" s="1"/>
  <c r="AI115" i="13"/>
  <c r="AG115" i="13"/>
  <c r="AF115" i="13" s="1"/>
  <c r="AE116" i="13" s="1" a="1"/>
  <c r="AE116" i="13" s="1"/>
  <c r="F309" i="16" l="1"/>
  <c r="E309" i="16" s="1"/>
  <c r="D310" i="16" s="1" a="1"/>
  <c r="D310" i="16" s="1"/>
  <c r="H309" i="16"/>
  <c r="F381" i="16"/>
  <c r="E381" i="16" s="1"/>
  <c r="D382" i="16" s="1" a="1"/>
  <c r="D382" i="16" s="1"/>
  <c r="H381" i="16"/>
  <c r="F253" i="16"/>
  <c r="E253" i="16" s="1"/>
  <c r="D254" i="16" s="1" a="1"/>
  <c r="D254" i="16" s="1"/>
  <c r="H253" i="16"/>
  <c r="H29" i="16"/>
  <c r="F29" i="16"/>
  <c r="E29" i="16" s="1"/>
  <c r="D30" i="16" s="1" a="1"/>
  <c r="D30" i="16" s="1"/>
  <c r="H535" i="16"/>
  <c r="F535" i="16"/>
  <c r="E535" i="16" s="1"/>
  <c r="D536" i="16" s="1" a="1"/>
  <c r="D536" i="16" s="1"/>
  <c r="F85" i="16"/>
  <c r="E85" i="16" s="1"/>
  <c r="D86" i="16" s="1" a="1"/>
  <c r="D86" i="16" s="1"/>
  <c r="H85" i="16"/>
  <c r="F451" i="16"/>
  <c r="E451" i="16" s="1"/>
  <c r="D452" i="16" s="1" a="1"/>
  <c r="D452" i="16" s="1"/>
  <c r="H451" i="16"/>
  <c r="G184" i="16"/>
  <c r="H549" i="16"/>
  <c r="F549" i="16"/>
  <c r="E549" i="16" s="1"/>
  <c r="D550" i="16" s="1" a="1"/>
  <c r="D550" i="16" s="1"/>
  <c r="H521" i="16"/>
  <c r="F521" i="16"/>
  <c r="E521" i="16" s="1"/>
  <c r="D522" i="16" s="1" a="1"/>
  <c r="D522" i="16" s="1"/>
  <c r="F409" i="16"/>
  <c r="E409" i="16" s="1"/>
  <c r="D410" i="16" s="1" a="1"/>
  <c r="D410" i="16" s="1"/>
  <c r="H409" i="16"/>
  <c r="H212" i="16"/>
  <c r="F212" i="16"/>
  <c r="E212" i="16" s="1"/>
  <c r="D213" i="16" s="1" a="1"/>
  <c r="D213" i="16" s="1"/>
  <c r="G592" i="16"/>
  <c r="H57" i="16"/>
  <c r="F57" i="16"/>
  <c r="E57" i="16" s="1"/>
  <c r="D58" i="16" s="1" a="1"/>
  <c r="D58" i="16" s="1"/>
  <c r="G578" i="16"/>
  <c r="F155" i="16"/>
  <c r="E155" i="16" s="1"/>
  <c r="D156" i="16" s="1" a="1"/>
  <c r="D156" i="16" s="1"/>
  <c r="H155" i="16"/>
  <c r="F72" i="16"/>
  <c r="E72" i="16" s="1"/>
  <c r="D73" i="16" s="1" a="1"/>
  <c r="D73" i="16" s="1"/>
  <c r="H72" i="16"/>
  <c r="H353" i="16"/>
  <c r="F353" i="16"/>
  <c r="E353" i="16" s="1"/>
  <c r="D354" i="16" s="1" a="1"/>
  <c r="D354" i="16" s="1"/>
  <c r="F295" i="16"/>
  <c r="E295" i="16" s="1"/>
  <c r="D296" i="16" s="1" a="1"/>
  <c r="D296" i="16" s="1"/>
  <c r="H295" i="16"/>
  <c r="H396" i="16"/>
  <c r="F396" i="16"/>
  <c r="E396" i="16" s="1"/>
  <c r="D397" i="16" s="1" a="1"/>
  <c r="D397" i="16" s="1"/>
  <c r="F240" i="16"/>
  <c r="E240" i="16" s="1"/>
  <c r="D241" i="16" s="1" a="1"/>
  <c r="D241" i="16" s="1"/>
  <c r="H240" i="16"/>
  <c r="F563" i="16"/>
  <c r="E563" i="16" s="1"/>
  <c r="D564" i="16" s="1" a="1"/>
  <c r="D564" i="16" s="1"/>
  <c r="H563" i="16"/>
  <c r="H507" i="16"/>
  <c r="F507" i="16"/>
  <c r="E507" i="16" s="1"/>
  <c r="D508" i="16" s="1" a="1"/>
  <c r="D508" i="16" s="1"/>
  <c r="G198" i="16"/>
  <c r="H225" i="16"/>
  <c r="F225" i="16"/>
  <c r="E225" i="16" s="1"/>
  <c r="D226" i="16" s="1" a="1"/>
  <c r="D226" i="16" s="1"/>
  <c r="H99" i="16"/>
  <c r="F99" i="16"/>
  <c r="E99" i="16" s="1"/>
  <c r="D100" i="16" s="1" a="1"/>
  <c r="D100" i="16" s="1"/>
  <c r="F605" i="16"/>
  <c r="E605" i="16" s="1"/>
  <c r="D606" i="16" s="1" a="1"/>
  <c r="D606" i="16" s="1"/>
  <c r="H605" i="16"/>
  <c r="F15" i="16"/>
  <c r="H15" i="16"/>
  <c r="F465" i="16"/>
  <c r="E465" i="16" s="1"/>
  <c r="D466" i="16" s="1" a="1"/>
  <c r="D466" i="16" s="1"/>
  <c r="H465" i="16"/>
  <c r="F169" i="16"/>
  <c r="E169" i="16" s="1"/>
  <c r="D170" i="16" s="1" a="1"/>
  <c r="D170" i="16" s="1"/>
  <c r="H169" i="16"/>
  <c r="H367" i="16"/>
  <c r="F367" i="16"/>
  <c r="E367" i="16" s="1"/>
  <c r="D368" i="16" s="1" a="1"/>
  <c r="D368" i="16" s="1"/>
  <c r="G128" i="16"/>
  <c r="H423" i="16"/>
  <c r="F423" i="16"/>
  <c r="E423" i="16" s="1"/>
  <c r="D424" i="16" s="1" a="1"/>
  <c r="D424" i="16" s="1"/>
  <c r="H115" i="16"/>
  <c r="F115" i="16"/>
  <c r="E115" i="16" s="1"/>
  <c r="D116" i="16" s="1" a="1"/>
  <c r="D116" i="16" s="1"/>
  <c r="H43" i="16"/>
  <c r="F43" i="16"/>
  <c r="E43" i="16" s="1"/>
  <c r="D44" i="16" s="1" a="1"/>
  <c r="D44" i="16" s="1"/>
  <c r="G142" i="16"/>
  <c r="G620" i="16"/>
  <c r="F479" i="16"/>
  <c r="E479" i="16" s="1"/>
  <c r="D480" i="16" s="1" a="1"/>
  <c r="D480" i="16" s="1"/>
  <c r="H479" i="16"/>
  <c r="H340" i="16"/>
  <c r="F340" i="16"/>
  <c r="E340" i="16" s="1"/>
  <c r="D341" i="16" s="1" a="1"/>
  <c r="D341" i="16" s="1"/>
  <c r="G324" i="16"/>
  <c r="H281" i="16"/>
  <c r="F281" i="16"/>
  <c r="E281" i="16" s="1"/>
  <c r="D282" i="16" s="1" a="1"/>
  <c r="D282" i="16" s="1"/>
  <c r="G632" i="16"/>
  <c r="F493" i="16"/>
  <c r="E493" i="16" s="1"/>
  <c r="D494" i="16" s="1" a="1"/>
  <c r="D494" i="16" s="1"/>
  <c r="H493" i="16"/>
  <c r="G268" i="16"/>
  <c r="F437" i="16"/>
  <c r="E437" i="16" s="1"/>
  <c r="D438" i="16" s="1" a="1"/>
  <c r="D438" i="16" s="1"/>
  <c r="H437" i="16"/>
  <c r="AG367" i="13"/>
  <c r="AF367" i="13" s="1"/>
  <c r="AE368" i="13" s="1" a="1"/>
  <c r="AE368" i="13" s="1"/>
  <c r="AI367" i="13"/>
  <c r="AI465" i="13"/>
  <c r="AG465" i="13"/>
  <c r="AF465" i="13" s="1"/>
  <c r="AE466" i="13" s="1" a="1"/>
  <c r="AE466" i="13" s="1"/>
  <c r="AI197" i="13"/>
  <c r="AG197" i="13"/>
  <c r="AF197" i="13" s="1"/>
  <c r="AE198" i="13" s="1" a="1"/>
  <c r="AE198" i="13" s="1"/>
  <c r="AH44" i="13"/>
  <c r="AI155" i="13"/>
  <c r="AG155" i="13"/>
  <c r="AF155" i="13" s="1"/>
  <c r="AE156" i="13" s="1" a="1"/>
  <c r="AE156" i="13" s="1"/>
  <c r="AH254" i="13"/>
  <c r="AG295" i="13"/>
  <c r="AF295" i="13" s="1"/>
  <c r="AE296" i="13" s="1" a="1"/>
  <c r="AE296" i="13" s="1"/>
  <c r="AI295" i="13"/>
  <c r="AH522" i="13"/>
  <c r="AG410" i="13"/>
  <c r="AF410" i="13" s="1"/>
  <c r="AE411" i="13" s="1" a="1"/>
  <c r="AE411" i="13" s="1"/>
  <c r="AI410" i="13"/>
  <c r="AI395" i="13"/>
  <c r="AG395" i="13"/>
  <c r="AF395" i="13" s="1"/>
  <c r="AE396" i="13" s="1" a="1"/>
  <c r="AE396" i="13" s="1"/>
  <c r="AH240" i="13"/>
  <c r="AG591" i="13"/>
  <c r="AF591" i="13" s="1"/>
  <c r="AE592" i="13" s="1" a="1"/>
  <c r="AE592" i="13" s="1"/>
  <c r="AI591" i="13"/>
  <c r="AI339" i="13"/>
  <c r="AG339" i="13"/>
  <c r="AF339" i="13" s="1"/>
  <c r="AE340" i="13" s="1" a="1"/>
  <c r="AE340" i="13" s="1"/>
  <c r="AH58" i="13"/>
  <c r="AH116" i="13"/>
  <c r="AH142" i="13"/>
  <c r="AG452" i="13"/>
  <c r="AF452" i="13" s="1"/>
  <c r="AE453" i="13" s="1" a="1"/>
  <c r="AE453" i="13" s="1"/>
  <c r="AI452" i="13"/>
  <c r="AH424" i="13"/>
  <c r="AH632" i="13"/>
  <c r="AG353" i="13"/>
  <c r="AF353" i="13" s="1"/>
  <c r="AE354" i="13" s="1" a="1"/>
  <c r="AE354" i="13" s="1"/>
  <c r="AI353" i="13"/>
  <c r="AH564" i="13"/>
  <c r="AG437" i="13"/>
  <c r="AF437" i="13" s="1"/>
  <c r="AE438" i="13" s="1" a="1"/>
  <c r="AE438" i="13" s="1"/>
  <c r="AI437" i="13"/>
  <c r="AG507" i="13"/>
  <c r="AF507" i="13" s="1"/>
  <c r="AE508" i="13" s="1" a="1"/>
  <c r="AE508" i="13" s="1"/>
  <c r="AI507" i="13"/>
  <c r="AH480" i="13"/>
  <c r="AI71" i="13"/>
  <c r="AG71" i="13"/>
  <c r="AF71" i="13" s="1"/>
  <c r="AE72" i="13" s="1" a="1"/>
  <c r="AE72" i="13" s="1"/>
  <c r="AI535" i="13"/>
  <c r="AG535" i="13"/>
  <c r="AF535" i="13" s="1"/>
  <c r="AE536" i="13" s="1" a="1"/>
  <c r="AE536" i="13" s="1"/>
  <c r="AH226" i="13"/>
  <c r="AG310" i="13"/>
  <c r="AF310" i="13" s="1"/>
  <c r="AE311" i="13" s="1" a="1"/>
  <c r="AE311" i="13" s="1"/>
  <c r="AI310" i="13"/>
  <c r="AH324" i="13"/>
  <c r="AH620" i="13"/>
  <c r="AG605" i="13"/>
  <c r="AF605" i="13" s="1"/>
  <c r="AE606" i="13" s="1" a="1"/>
  <c r="AE606" i="13" s="1"/>
  <c r="AI605" i="13"/>
  <c r="AH30" i="13"/>
  <c r="AI15" i="13"/>
  <c r="AG15" i="13"/>
  <c r="AI549" i="13"/>
  <c r="AG549" i="13"/>
  <c r="AF549" i="13" s="1"/>
  <c r="AE550" i="13" s="1" a="1"/>
  <c r="AE550" i="13" s="1"/>
  <c r="AG85" i="13"/>
  <c r="AF85" i="13" s="1"/>
  <c r="AE86" i="13" s="1" a="1"/>
  <c r="AE86" i="13" s="1"/>
  <c r="AI85" i="13"/>
  <c r="AH100" i="13"/>
  <c r="AH184" i="13"/>
  <c r="AG169" i="13"/>
  <c r="AF169" i="13" s="1"/>
  <c r="AE170" i="13" s="1" a="1"/>
  <c r="AE170" i="13" s="1"/>
  <c r="AI169" i="13"/>
  <c r="AG211" i="13"/>
  <c r="AF211" i="13" s="1"/>
  <c r="AE212" i="13" s="1" a="1"/>
  <c r="AE212" i="13" s="1"/>
  <c r="AI211" i="13"/>
  <c r="AH128" i="13"/>
  <c r="AI281" i="13"/>
  <c r="AG281" i="13"/>
  <c r="AF281" i="13" s="1"/>
  <c r="AE282" i="13" s="1" a="1"/>
  <c r="AE282" i="13" s="1"/>
  <c r="AH382" i="13"/>
  <c r="AG493" i="13"/>
  <c r="AF493" i="13" s="1"/>
  <c r="AE494" i="13" s="1" a="1"/>
  <c r="AE494" i="13" s="1"/>
  <c r="AI493" i="13"/>
  <c r="AI268" i="13"/>
  <c r="AG268" i="13"/>
  <c r="AF268" i="13" s="1"/>
  <c r="AE269" i="13" s="1" a="1"/>
  <c r="AE269" i="13" s="1"/>
  <c r="AG577" i="13"/>
  <c r="AF577" i="13" s="1"/>
  <c r="AE578" i="13" s="1" a="1"/>
  <c r="AE578" i="13" s="1"/>
  <c r="AI577" i="13"/>
  <c r="F324" i="16" l="1"/>
  <c r="E324" i="16" s="1"/>
  <c r="D325" i="16" s="1" a="1"/>
  <c r="D325" i="16" s="1"/>
  <c r="H324" i="16"/>
  <c r="F128" i="16"/>
  <c r="E128" i="16" s="1"/>
  <c r="D129" i="16" s="1" a="1"/>
  <c r="D129" i="16" s="1"/>
  <c r="H128" i="16"/>
  <c r="H198" i="16"/>
  <c r="F198" i="16"/>
  <c r="E198" i="16" s="1"/>
  <c r="D199" i="16" s="1" a="1"/>
  <c r="D199" i="16" s="1"/>
  <c r="G156" i="16"/>
  <c r="H184" i="16"/>
  <c r="F184" i="16"/>
  <c r="E184" i="16" s="1"/>
  <c r="D185" i="16" s="1" a="1"/>
  <c r="D185" i="16" s="1"/>
  <c r="G341" i="16"/>
  <c r="G368" i="16"/>
  <c r="G508" i="16"/>
  <c r="F578" i="16"/>
  <c r="E578" i="16" s="1"/>
  <c r="D579" i="16" s="1" a="1"/>
  <c r="D579" i="16" s="1"/>
  <c r="H578" i="16"/>
  <c r="G452" i="16"/>
  <c r="G58" i="16"/>
  <c r="G480" i="16"/>
  <c r="G170" i="16"/>
  <c r="G564" i="16"/>
  <c r="G86" i="16"/>
  <c r="H620" i="16"/>
  <c r="F620" i="16"/>
  <c r="E620" i="16" s="1"/>
  <c r="D621" i="16" s="1" a="1"/>
  <c r="D621" i="16" s="1"/>
  <c r="G536" i="16"/>
  <c r="G438" i="16"/>
  <c r="G466" i="16"/>
  <c r="G241" i="16"/>
  <c r="H592" i="16"/>
  <c r="F592" i="16"/>
  <c r="E592" i="16" s="1"/>
  <c r="D593" i="16" s="1" a="1"/>
  <c r="D593" i="16" s="1"/>
  <c r="F268" i="16"/>
  <c r="E268" i="16" s="1"/>
  <c r="D269" i="16" s="1" a="1"/>
  <c r="D269" i="16" s="1"/>
  <c r="H268" i="16"/>
  <c r="G397" i="16"/>
  <c r="G213" i="16"/>
  <c r="G30" i="16"/>
  <c r="H142" i="16"/>
  <c r="F142" i="16"/>
  <c r="E142" i="16" s="1"/>
  <c r="D143" i="16" s="1" a="1"/>
  <c r="D143" i="16" s="1"/>
  <c r="E15" i="16"/>
  <c r="D16" i="16" s="1" a="1"/>
  <c r="D16" i="16" s="1"/>
  <c r="G44" i="16"/>
  <c r="G494" i="16"/>
  <c r="G606" i="16"/>
  <c r="G296" i="16"/>
  <c r="G410" i="16"/>
  <c r="G254" i="16"/>
  <c r="G116" i="16"/>
  <c r="G100" i="16"/>
  <c r="G354" i="16"/>
  <c r="G522" i="16"/>
  <c r="H632" i="16"/>
  <c r="F632" i="16"/>
  <c r="E632" i="16" s="1"/>
  <c r="D633" i="16" s="1" a="1"/>
  <c r="D633" i="16" s="1"/>
  <c r="G382" i="16"/>
  <c r="G282" i="16"/>
  <c r="G424" i="16"/>
  <c r="G226" i="16"/>
  <c r="G550" i="16"/>
  <c r="G73" i="16"/>
  <c r="G310" i="16"/>
  <c r="AI128" i="13"/>
  <c r="AG128" i="13"/>
  <c r="AF128" i="13" s="1"/>
  <c r="AE129" i="13" s="1" a="1"/>
  <c r="AE129" i="13" s="1"/>
  <c r="AI142" i="13"/>
  <c r="AG142" i="13"/>
  <c r="AF142" i="13" s="1"/>
  <c r="AE143" i="13" s="1" a="1"/>
  <c r="AE143" i="13" s="1"/>
  <c r="AI522" i="13"/>
  <c r="AG522" i="13"/>
  <c r="AF522" i="13" s="1"/>
  <c r="AE523" i="13" s="1" a="1"/>
  <c r="AE523" i="13" s="1"/>
  <c r="AI116" i="13"/>
  <c r="AG116" i="13"/>
  <c r="AF116" i="13" s="1"/>
  <c r="AE117" i="13" s="1" a="1"/>
  <c r="AE117" i="13" s="1"/>
  <c r="AH212" i="13"/>
  <c r="AH606" i="13"/>
  <c r="AH508" i="13"/>
  <c r="AH296" i="13"/>
  <c r="AG620" i="13"/>
  <c r="AF620" i="13" s="1"/>
  <c r="AE621" i="13" s="1" a="1"/>
  <c r="AE621" i="13" s="1"/>
  <c r="AI620" i="13"/>
  <c r="AG58" i="13"/>
  <c r="AF58" i="13" s="1"/>
  <c r="AE59" i="13" s="1" a="1"/>
  <c r="AE59" i="13" s="1"/>
  <c r="AI58" i="13"/>
  <c r="AG254" i="13"/>
  <c r="AF254" i="13" s="1"/>
  <c r="AE255" i="13" s="1" a="1"/>
  <c r="AE255" i="13" s="1"/>
  <c r="AI254" i="13"/>
  <c r="AH170" i="13"/>
  <c r="AH438" i="13"/>
  <c r="AG30" i="13"/>
  <c r="AF30" i="13" s="1"/>
  <c r="AE31" i="13" s="1" a="1"/>
  <c r="AE31" i="13" s="1"/>
  <c r="AI30" i="13"/>
  <c r="AH340" i="13"/>
  <c r="AH156" i="13"/>
  <c r="AH578" i="13"/>
  <c r="AI184" i="13"/>
  <c r="AG184" i="13"/>
  <c r="AF184" i="13" s="1"/>
  <c r="AE185" i="13" s="1" a="1"/>
  <c r="AE185" i="13" s="1"/>
  <c r="AI324" i="13"/>
  <c r="AG324" i="13"/>
  <c r="AF324" i="13" s="1"/>
  <c r="AE325" i="13" s="1" a="1"/>
  <c r="AE325" i="13" s="1"/>
  <c r="AG564" i="13"/>
  <c r="AF564" i="13" s="1"/>
  <c r="AE565" i="13" s="1" a="1"/>
  <c r="AE565" i="13" s="1"/>
  <c r="AI564" i="13"/>
  <c r="AH269" i="13"/>
  <c r="AG100" i="13"/>
  <c r="AF100" i="13" s="1"/>
  <c r="AE101" i="13" s="1" a="1"/>
  <c r="AE101" i="13" s="1"/>
  <c r="AI100" i="13"/>
  <c r="AH311" i="13"/>
  <c r="AH354" i="13"/>
  <c r="AH592" i="13"/>
  <c r="AI44" i="13"/>
  <c r="AG44" i="13"/>
  <c r="AF44" i="13" s="1"/>
  <c r="AE45" i="13" s="1" a="1"/>
  <c r="AE45" i="13" s="1"/>
  <c r="AI226" i="13"/>
  <c r="AG226" i="13"/>
  <c r="AF226" i="13" s="1"/>
  <c r="AE227" i="13" s="1" a="1"/>
  <c r="AE227" i="13" s="1"/>
  <c r="AG632" i="13"/>
  <c r="AF632" i="13" s="1"/>
  <c r="AE633" i="13" s="1" a="1"/>
  <c r="AE633" i="13" s="1"/>
  <c r="AI632" i="13"/>
  <c r="AG240" i="13"/>
  <c r="AF240" i="13" s="1"/>
  <c r="AE241" i="13" s="1" a="1"/>
  <c r="AE241" i="13" s="1"/>
  <c r="AI240" i="13"/>
  <c r="AH198" i="13"/>
  <c r="AH494" i="13"/>
  <c r="AH86" i="13"/>
  <c r="AH550" i="13"/>
  <c r="AH536" i="13"/>
  <c r="AI424" i="13"/>
  <c r="AG424" i="13"/>
  <c r="AF424" i="13" s="1"/>
  <c r="AE425" i="13" s="1" a="1"/>
  <c r="AE425" i="13" s="1"/>
  <c r="AH396" i="13"/>
  <c r="AH466" i="13"/>
  <c r="AG382" i="13"/>
  <c r="AF382" i="13" s="1"/>
  <c r="AE383" i="13" s="1" a="1"/>
  <c r="AE383" i="13" s="1"/>
  <c r="AI382" i="13"/>
  <c r="AI480" i="13"/>
  <c r="AG480" i="13"/>
  <c r="AF480" i="13" s="1"/>
  <c r="AE481" i="13" s="1" a="1"/>
  <c r="AE481" i="13" s="1"/>
  <c r="AH282" i="13"/>
  <c r="AF15" i="13"/>
  <c r="AE16" i="13" s="1" a="1"/>
  <c r="AE16" i="13" s="1"/>
  <c r="AH72" i="13"/>
  <c r="AH453" i="13"/>
  <c r="AH411" i="13"/>
  <c r="AH368" i="13"/>
  <c r="H213" i="16" l="1"/>
  <c r="F213" i="16"/>
  <c r="E213" i="16" s="1"/>
  <c r="D214" i="16" s="1" a="1"/>
  <c r="D214" i="16" s="1"/>
  <c r="G621" i="16"/>
  <c r="F508" i="16"/>
  <c r="E508" i="16" s="1"/>
  <c r="D509" i="16" s="1" a="1"/>
  <c r="D509" i="16" s="1"/>
  <c r="H508" i="16"/>
  <c r="H282" i="16"/>
  <c r="F282" i="16"/>
  <c r="E282" i="16" s="1"/>
  <c r="D283" i="16" s="1" a="1"/>
  <c r="D283" i="16" s="1"/>
  <c r="H410" i="16"/>
  <c r="F410" i="16"/>
  <c r="E410" i="16" s="1"/>
  <c r="D411" i="16" s="1" a="1"/>
  <c r="D411" i="16" s="1"/>
  <c r="F397" i="16"/>
  <c r="E397" i="16" s="1"/>
  <c r="D398" i="16" s="1" a="1"/>
  <c r="D398" i="16" s="1"/>
  <c r="H397" i="16"/>
  <c r="F382" i="16"/>
  <c r="E382" i="16" s="1"/>
  <c r="D383" i="16" s="1" a="1"/>
  <c r="D383" i="16" s="1"/>
  <c r="H382" i="16"/>
  <c r="H296" i="16"/>
  <c r="F296" i="16"/>
  <c r="E296" i="16" s="1"/>
  <c r="D297" i="16" s="1" a="1"/>
  <c r="D297" i="16" s="1"/>
  <c r="F86" i="16"/>
  <c r="E86" i="16" s="1"/>
  <c r="D87" i="16" s="1" a="1"/>
  <c r="D87" i="16" s="1"/>
  <c r="H86" i="16"/>
  <c r="H368" i="16"/>
  <c r="F368" i="16"/>
  <c r="E368" i="16" s="1"/>
  <c r="D369" i="16" s="1" a="1"/>
  <c r="D369" i="16" s="1"/>
  <c r="G633" i="16"/>
  <c r="H606" i="16"/>
  <c r="F606" i="16"/>
  <c r="E606" i="16" s="1"/>
  <c r="D607" i="16" s="1" a="1"/>
  <c r="D607" i="16" s="1"/>
  <c r="G269" i="16"/>
  <c r="F564" i="16"/>
  <c r="E564" i="16" s="1"/>
  <c r="D565" i="16" s="1" a="1"/>
  <c r="D565" i="16" s="1"/>
  <c r="H564" i="16"/>
  <c r="H341" i="16"/>
  <c r="F341" i="16"/>
  <c r="E341" i="16" s="1"/>
  <c r="D342" i="16" s="1" a="1"/>
  <c r="D342" i="16" s="1"/>
  <c r="H310" i="16"/>
  <c r="F310" i="16"/>
  <c r="E310" i="16" s="1"/>
  <c r="D311" i="16" s="1" a="1"/>
  <c r="D311" i="16" s="1"/>
  <c r="H522" i="16"/>
  <c r="F522" i="16"/>
  <c r="E522" i="16" s="1"/>
  <c r="D523" i="16" s="1" a="1"/>
  <c r="D523" i="16" s="1"/>
  <c r="H494" i="16"/>
  <c r="F494" i="16"/>
  <c r="E494" i="16" s="1"/>
  <c r="D495" i="16" s="1" a="1"/>
  <c r="D495" i="16" s="1"/>
  <c r="G593" i="16"/>
  <c r="G185" i="16"/>
  <c r="H170" i="16"/>
  <c r="F170" i="16"/>
  <c r="E170" i="16" s="1"/>
  <c r="D171" i="16" s="1" a="1"/>
  <c r="D171" i="16" s="1"/>
  <c r="F73" i="16"/>
  <c r="E73" i="16" s="1"/>
  <c r="D74" i="16" s="1" a="1"/>
  <c r="D74" i="16" s="1"/>
  <c r="H73" i="16"/>
  <c r="F354" i="16"/>
  <c r="E354" i="16" s="1"/>
  <c r="D355" i="16" s="1" a="1"/>
  <c r="D355" i="16" s="1"/>
  <c r="H354" i="16"/>
  <c r="H44" i="16"/>
  <c r="F44" i="16"/>
  <c r="E44" i="16" s="1"/>
  <c r="D45" i="16" s="1" a="1"/>
  <c r="D45" i="16" s="1"/>
  <c r="H241" i="16"/>
  <c r="F241" i="16"/>
  <c r="E241" i="16" s="1"/>
  <c r="D242" i="16" s="1" a="1"/>
  <c r="D242" i="16" s="1"/>
  <c r="H480" i="16"/>
  <c r="F480" i="16"/>
  <c r="E480" i="16" s="1"/>
  <c r="D481" i="16" s="1" a="1"/>
  <c r="D481" i="16" s="1"/>
  <c r="H156" i="16"/>
  <c r="F156" i="16"/>
  <c r="E156" i="16" s="1"/>
  <c r="D157" i="16" s="1" a="1"/>
  <c r="D157" i="16" s="1"/>
  <c r="G16" i="16"/>
  <c r="F466" i="16"/>
  <c r="E466" i="16" s="1"/>
  <c r="D467" i="16" s="1" a="1"/>
  <c r="D467" i="16" s="1"/>
  <c r="H466" i="16"/>
  <c r="G199" i="16"/>
  <c r="F58" i="16"/>
  <c r="E58" i="16" s="1"/>
  <c r="D59" i="16" s="1" a="1"/>
  <c r="D59" i="16" s="1"/>
  <c r="H58" i="16"/>
  <c r="G143" i="16"/>
  <c r="H100" i="16"/>
  <c r="F100" i="16"/>
  <c r="E100" i="16" s="1"/>
  <c r="D101" i="16" s="1" a="1"/>
  <c r="D101" i="16" s="1"/>
  <c r="H226" i="16"/>
  <c r="F226" i="16"/>
  <c r="E226" i="16" s="1"/>
  <c r="D227" i="16" s="1" a="1"/>
  <c r="D227" i="16" s="1"/>
  <c r="F116" i="16"/>
  <c r="E116" i="16" s="1"/>
  <c r="D117" i="16" s="1" a="1"/>
  <c r="D117" i="16" s="1"/>
  <c r="H116" i="16"/>
  <c r="F438" i="16"/>
  <c r="E438" i="16" s="1"/>
  <c r="D439" i="16" s="1" a="1"/>
  <c r="D439" i="16" s="1"/>
  <c r="H438" i="16"/>
  <c r="H452" i="16"/>
  <c r="F452" i="16"/>
  <c r="E452" i="16" s="1"/>
  <c r="D453" i="16" s="1" a="1"/>
  <c r="D453" i="16" s="1"/>
  <c r="G129" i="16"/>
  <c r="F550" i="16"/>
  <c r="E550" i="16" s="1"/>
  <c r="D551" i="16" s="1" a="1"/>
  <c r="D551" i="16" s="1"/>
  <c r="H550" i="16"/>
  <c r="F254" i="16"/>
  <c r="E254" i="16" s="1"/>
  <c r="D255" i="16" s="1" a="1"/>
  <c r="D255" i="16" s="1"/>
  <c r="H254" i="16"/>
  <c r="H536" i="16"/>
  <c r="F536" i="16"/>
  <c r="E536" i="16" s="1"/>
  <c r="D537" i="16" s="1" a="1"/>
  <c r="D537" i="16" s="1"/>
  <c r="H424" i="16"/>
  <c r="F424" i="16"/>
  <c r="E424" i="16" s="1"/>
  <c r="D425" i="16" s="1" a="1"/>
  <c r="D425" i="16" s="1"/>
  <c r="H30" i="16"/>
  <c r="F30" i="16"/>
  <c r="E30" i="16" s="1"/>
  <c r="D31" i="16" s="1" a="1"/>
  <c r="D31" i="16" s="1"/>
  <c r="G579" i="16"/>
  <c r="G325" i="16"/>
  <c r="AI282" i="13"/>
  <c r="AG282" i="13"/>
  <c r="AF282" i="13" s="1"/>
  <c r="AE283" i="13" s="1" a="1"/>
  <c r="AE283" i="13" s="1"/>
  <c r="AI296" i="13"/>
  <c r="AG296" i="13"/>
  <c r="AF296" i="13" s="1"/>
  <c r="AE297" i="13" s="1" a="1"/>
  <c r="AE297" i="13" s="1"/>
  <c r="AH481" i="13"/>
  <c r="AG311" i="13"/>
  <c r="AF311" i="13" s="1"/>
  <c r="AE312" i="13" s="1" a="1"/>
  <c r="AE312" i="13" s="1"/>
  <c r="AI311" i="13"/>
  <c r="AI340" i="13"/>
  <c r="AG340" i="13"/>
  <c r="AF340" i="13" s="1"/>
  <c r="AE341" i="13" s="1" a="1"/>
  <c r="AE341" i="13" s="1"/>
  <c r="AG508" i="13"/>
  <c r="AF508" i="13" s="1"/>
  <c r="AE509" i="13" s="1" a="1"/>
  <c r="AE509" i="13" s="1"/>
  <c r="AI508" i="13"/>
  <c r="AI156" i="13"/>
  <c r="AG156" i="13"/>
  <c r="AF156" i="13" s="1"/>
  <c r="AE157" i="13" s="1" a="1"/>
  <c r="AE157" i="13" s="1"/>
  <c r="AI494" i="13"/>
  <c r="AG494" i="13"/>
  <c r="AF494" i="13" s="1"/>
  <c r="AE495" i="13" s="1" a="1"/>
  <c r="AE495" i="13" s="1"/>
  <c r="AG354" i="13"/>
  <c r="AF354" i="13" s="1"/>
  <c r="AE355" i="13" s="1" a="1"/>
  <c r="AE355" i="13" s="1"/>
  <c r="AI354" i="13"/>
  <c r="AH383" i="13"/>
  <c r="AG198" i="13"/>
  <c r="AF198" i="13" s="1"/>
  <c r="AE199" i="13" s="1" a="1"/>
  <c r="AE199" i="13" s="1"/>
  <c r="AI198" i="13"/>
  <c r="AH101" i="13"/>
  <c r="AH31" i="13"/>
  <c r="AI606" i="13"/>
  <c r="AG606" i="13"/>
  <c r="AF606" i="13" s="1"/>
  <c r="AE607" i="13" s="1" a="1"/>
  <c r="AE607" i="13" s="1"/>
  <c r="AG368" i="13"/>
  <c r="AF368" i="13" s="1"/>
  <c r="AE369" i="13" s="1" a="1"/>
  <c r="AE369" i="13" s="1"/>
  <c r="AI368" i="13"/>
  <c r="AG466" i="13"/>
  <c r="AF466" i="13" s="1"/>
  <c r="AE467" i="13" s="1" a="1"/>
  <c r="AE467" i="13" s="1"/>
  <c r="AI466" i="13"/>
  <c r="AG269" i="13"/>
  <c r="AF269" i="13" s="1"/>
  <c r="AE270" i="13" s="1" a="1"/>
  <c r="AE270" i="13" s="1"/>
  <c r="AI269" i="13"/>
  <c r="AI86" i="13"/>
  <c r="AG86" i="13"/>
  <c r="AF86" i="13" s="1"/>
  <c r="AE87" i="13" s="1" a="1"/>
  <c r="AE87" i="13" s="1"/>
  <c r="AH241" i="13"/>
  <c r="AI438" i="13"/>
  <c r="AG438" i="13"/>
  <c r="AF438" i="13" s="1"/>
  <c r="AE439" i="13" s="1" a="1"/>
  <c r="AE439" i="13" s="1"/>
  <c r="AG212" i="13"/>
  <c r="AF212" i="13" s="1"/>
  <c r="AE213" i="13" s="1" a="1"/>
  <c r="AE213" i="13" s="1"/>
  <c r="AI212" i="13"/>
  <c r="AI411" i="13"/>
  <c r="AG411" i="13"/>
  <c r="AF411" i="13" s="1"/>
  <c r="AE412" i="13" s="1" a="1"/>
  <c r="AE412" i="13" s="1"/>
  <c r="AH117" i="13"/>
  <c r="AG396" i="13"/>
  <c r="AF396" i="13" s="1"/>
  <c r="AE397" i="13" s="1" a="1"/>
  <c r="AE397" i="13" s="1"/>
  <c r="AI396" i="13"/>
  <c r="AH633" i="13"/>
  <c r="AH565" i="13"/>
  <c r="AI170" i="13"/>
  <c r="AG170" i="13"/>
  <c r="AF170" i="13" s="1"/>
  <c r="AE171" i="13" s="1" a="1"/>
  <c r="AE171" i="13" s="1"/>
  <c r="AG453" i="13"/>
  <c r="AF453" i="13" s="1"/>
  <c r="AE454" i="13" s="1" a="1"/>
  <c r="AE454" i="13" s="1"/>
  <c r="AI453" i="13"/>
  <c r="AH425" i="13"/>
  <c r="AH227" i="13"/>
  <c r="AH325" i="13"/>
  <c r="AH523" i="13"/>
  <c r="AH255" i="13"/>
  <c r="AG72" i="13"/>
  <c r="AF72" i="13" s="1"/>
  <c r="AE73" i="13" s="1" a="1"/>
  <c r="AE73" i="13" s="1"/>
  <c r="AI72" i="13"/>
  <c r="AI536" i="13"/>
  <c r="AG536" i="13"/>
  <c r="AF536" i="13" s="1"/>
  <c r="AE537" i="13" s="1" a="1"/>
  <c r="AE537" i="13" s="1"/>
  <c r="AH45" i="13"/>
  <c r="AH185" i="13"/>
  <c r="AH143" i="13"/>
  <c r="AH59" i="13"/>
  <c r="AH16" i="13"/>
  <c r="AH129" i="13"/>
  <c r="AG550" i="13"/>
  <c r="AF550" i="13" s="1"/>
  <c r="AE551" i="13" s="1" a="1"/>
  <c r="AE551" i="13" s="1"/>
  <c r="AI550" i="13"/>
  <c r="AI592" i="13"/>
  <c r="AG592" i="13"/>
  <c r="AF592" i="13" s="1"/>
  <c r="AE593" i="13" s="1" a="1"/>
  <c r="AE593" i="13" s="1"/>
  <c r="AI578" i="13"/>
  <c r="AG578" i="13"/>
  <c r="AF578" i="13" s="1"/>
  <c r="AE579" i="13" s="1" a="1"/>
  <c r="AE579" i="13" s="1"/>
  <c r="AH621" i="13"/>
  <c r="F143" i="16" l="1"/>
  <c r="E143" i="16" s="1"/>
  <c r="D144" i="16" s="1" a="1"/>
  <c r="D144" i="16" s="1"/>
  <c r="H143" i="16"/>
  <c r="G45" i="16"/>
  <c r="G311" i="16"/>
  <c r="G297" i="16"/>
  <c r="G255" i="16"/>
  <c r="G342" i="16"/>
  <c r="G551" i="16"/>
  <c r="G59" i="16"/>
  <c r="G355" i="16"/>
  <c r="G383" i="16"/>
  <c r="F129" i="16"/>
  <c r="E129" i="16" s="1"/>
  <c r="D130" i="16" s="1" a="1"/>
  <c r="D130" i="16" s="1"/>
  <c r="H129" i="16"/>
  <c r="F199" i="16"/>
  <c r="E199" i="16" s="1"/>
  <c r="D200" i="16" s="1" a="1"/>
  <c r="D200" i="16" s="1"/>
  <c r="H199" i="16"/>
  <c r="G74" i="16"/>
  <c r="G565" i="16"/>
  <c r="G398" i="16"/>
  <c r="G453" i="16"/>
  <c r="G171" i="16"/>
  <c r="G411" i="16"/>
  <c r="H325" i="16"/>
  <c r="F325" i="16"/>
  <c r="E325" i="16" s="1"/>
  <c r="D326" i="16" s="1" a="1"/>
  <c r="D326" i="16" s="1"/>
  <c r="G467" i="16"/>
  <c r="H269" i="16"/>
  <c r="F269" i="16"/>
  <c r="E269" i="16" s="1"/>
  <c r="D270" i="16" s="1" a="1"/>
  <c r="D270" i="16" s="1"/>
  <c r="H579" i="16"/>
  <c r="F579" i="16"/>
  <c r="E579" i="16" s="1"/>
  <c r="D580" i="16" s="1" a="1"/>
  <c r="D580" i="16" s="1"/>
  <c r="G607" i="16"/>
  <c r="G283" i="16"/>
  <c r="G439" i="16"/>
  <c r="H16" i="16"/>
  <c r="F16" i="16"/>
  <c r="H185" i="16"/>
  <c r="F185" i="16"/>
  <c r="E185" i="16" s="1"/>
  <c r="D186" i="16" s="1" a="1"/>
  <c r="D186" i="16" s="1"/>
  <c r="G31" i="16"/>
  <c r="G157" i="16"/>
  <c r="G117" i="16"/>
  <c r="H593" i="16"/>
  <c r="F593" i="16"/>
  <c r="E593" i="16" s="1"/>
  <c r="D594" i="16" s="1" a="1"/>
  <c r="D594" i="16" s="1"/>
  <c r="F633" i="16"/>
  <c r="E633" i="16" s="1"/>
  <c r="D634" i="16" s="1" a="1"/>
  <c r="D634" i="16" s="1"/>
  <c r="H633" i="16"/>
  <c r="G509" i="16"/>
  <c r="G425" i="16"/>
  <c r="G227" i="16"/>
  <c r="G481" i="16"/>
  <c r="G495" i="16"/>
  <c r="G369" i="16"/>
  <c r="F621" i="16"/>
  <c r="E621" i="16" s="1"/>
  <c r="D622" i="16" s="1" a="1"/>
  <c r="D622" i="16" s="1"/>
  <c r="H621" i="16"/>
  <c r="G537" i="16"/>
  <c r="G101" i="16"/>
  <c r="G242" i="16"/>
  <c r="G523" i="16"/>
  <c r="G214" i="16"/>
  <c r="G87" i="16"/>
  <c r="AG523" i="13"/>
  <c r="AF523" i="13" s="1"/>
  <c r="AE524" i="13" s="1" a="1"/>
  <c r="AE524" i="13" s="1"/>
  <c r="AI523" i="13"/>
  <c r="AH397" i="13"/>
  <c r="AH467" i="13"/>
  <c r="AI59" i="13"/>
  <c r="AG59" i="13"/>
  <c r="AF59" i="13" s="1"/>
  <c r="AE60" i="13" s="1" a="1"/>
  <c r="AE60" i="13" s="1"/>
  <c r="AG325" i="13"/>
  <c r="AF325" i="13" s="1"/>
  <c r="AE326" i="13" s="1" a="1"/>
  <c r="AE326" i="13" s="1"/>
  <c r="AI325" i="13"/>
  <c r="AG117" i="13"/>
  <c r="AF117" i="13" s="1"/>
  <c r="AE118" i="13" s="1" a="1"/>
  <c r="AE118" i="13" s="1"/>
  <c r="AI117" i="13"/>
  <c r="AH157" i="13"/>
  <c r="AH369" i="13"/>
  <c r="AH412" i="13"/>
  <c r="AH607" i="13"/>
  <c r="AI143" i="13"/>
  <c r="AG143" i="13"/>
  <c r="AF143" i="13" s="1"/>
  <c r="AE144" i="13" s="1" a="1"/>
  <c r="AE144" i="13" s="1"/>
  <c r="AI227" i="13"/>
  <c r="AG227" i="13"/>
  <c r="AF227" i="13" s="1"/>
  <c r="AE228" i="13" s="1" a="1"/>
  <c r="AE228" i="13" s="1"/>
  <c r="AH509" i="13"/>
  <c r="AI31" i="13"/>
  <c r="AG31" i="13"/>
  <c r="AF31" i="13" s="1"/>
  <c r="AE32" i="13" s="1" a="1"/>
  <c r="AE32" i="13" s="1"/>
  <c r="AH341" i="13"/>
  <c r="AI16" i="13"/>
  <c r="AG16" i="13"/>
  <c r="AG621" i="13"/>
  <c r="AF621" i="13" s="1"/>
  <c r="AE622" i="13" s="1" a="1"/>
  <c r="AE622" i="13" s="1"/>
  <c r="AI621" i="13"/>
  <c r="AI185" i="13"/>
  <c r="AG185" i="13"/>
  <c r="AF185" i="13" s="1"/>
  <c r="AE186" i="13" s="1" a="1"/>
  <c r="AE186" i="13" s="1"/>
  <c r="AI425" i="13"/>
  <c r="AG425" i="13"/>
  <c r="AF425" i="13" s="1"/>
  <c r="AE426" i="13" s="1" a="1"/>
  <c r="AE426" i="13" s="1"/>
  <c r="AH213" i="13"/>
  <c r="AH495" i="13"/>
  <c r="AH579" i="13"/>
  <c r="AH439" i="13"/>
  <c r="AI101" i="13"/>
  <c r="AG101" i="13"/>
  <c r="AF101" i="13" s="1"/>
  <c r="AE102" i="13" s="1" a="1"/>
  <c r="AE102" i="13" s="1"/>
  <c r="AG45" i="13"/>
  <c r="AF45" i="13" s="1"/>
  <c r="AE46" i="13" s="1" a="1"/>
  <c r="AE46" i="13" s="1"/>
  <c r="AI45" i="13"/>
  <c r="AH454" i="13"/>
  <c r="AH312" i="13"/>
  <c r="AH593" i="13"/>
  <c r="AH537" i="13"/>
  <c r="AH171" i="13"/>
  <c r="AG481" i="13"/>
  <c r="AF481" i="13" s="1"/>
  <c r="AE482" i="13" s="1" a="1"/>
  <c r="AE482" i="13" s="1"/>
  <c r="AI481" i="13"/>
  <c r="AI241" i="13"/>
  <c r="AG241" i="13"/>
  <c r="AF241" i="13" s="1"/>
  <c r="AE242" i="13" s="1" a="1"/>
  <c r="AE242" i="13" s="1"/>
  <c r="AH199" i="13"/>
  <c r="AG565" i="13"/>
  <c r="AF565" i="13" s="1"/>
  <c r="AE566" i="13" s="1" a="1"/>
  <c r="AE566" i="13" s="1"/>
  <c r="AI565" i="13"/>
  <c r="AH87" i="13"/>
  <c r="AG383" i="13"/>
  <c r="AF383" i="13" s="1"/>
  <c r="AE384" i="13" s="1" a="1"/>
  <c r="AE384" i="13" s="1"/>
  <c r="AI383" i="13"/>
  <c r="AH297" i="13"/>
  <c r="AH551" i="13"/>
  <c r="AH73" i="13"/>
  <c r="AI129" i="13"/>
  <c r="AG129" i="13"/>
  <c r="AF129" i="13" s="1"/>
  <c r="AE130" i="13" s="1" a="1"/>
  <c r="AE130" i="13" s="1"/>
  <c r="AG255" i="13"/>
  <c r="AF255" i="13" s="1"/>
  <c r="AE256" i="13" s="1" a="1"/>
  <c r="AE256" i="13" s="1"/>
  <c r="AI255" i="13"/>
  <c r="AG633" i="13"/>
  <c r="AF633" i="13" s="1"/>
  <c r="AE634" i="13" s="1" a="1"/>
  <c r="AE634" i="13" s="1"/>
  <c r="AI633" i="13"/>
  <c r="AH283" i="13"/>
  <c r="AH270" i="13"/>
  <c r="AH355" i="13"/>
  <c r="F59" i="16" l="1"/>
  <c r="E59" i="16" s="1"/>
  <c r="D60" i="16" s="1" a="1"/>
  <c r="D60" i="16" s="1"/>
  <c r="H59" i="16"/>
  <c r="H537" i="16"/>
  <c r="F537" i="16"/>
  <c r="E537" i="16" s="1"/>
  <c r="D538" i="16" s="1" a="1"/>
  <c r="D538" i="16" s="1"/>
  <c r="G634" i="16"/>
  <c r="F283" i="16"/>
  <c r="E283" i="16" s="1"/>
  <c r="D284" i="16" s="1" a="1"/>
  <c r="D284" i="16" s="1"/>
  <c r="H283" i="16"/>
  <c r="F453" i="16"/>
  <c r="E453" i="16" s="1"/>
  <c r="D454" i="16" s="1" a="1"/>
  <c r="D454" i="16" s="1"/>
  <c r="H453" i="16"/>
  <c r="G594" i="16"/>
  <c r="F398" i="16"/>
  <c r="E398" i="16" s="1"/>
  <c r="D399" i="16" s="1" a="1"/>
  <c r="D399" i="16" s="1"/>
  <c r="H398" i="16"/>
  <c r="G622" i="16"/>
  <c r="F607" i="16"/>
  <c r="E607" i="16" s="1"/>
  <c r="D608" i="16" s="1" a="1"/>
  <c r="D608" i="16" s="1"/>
  <c r="H607" i="16"/>
  <c r="H551" i="16"/>
  <c r="F551" i="16"/>
  <c r="E551" i="16" s="1"/>
  <c r="D552" i="16" s="1" a="1"/>
  <c r="D552" i="16" s="1"/>
  <c r="H117" i="16"/>
  <c r="F117" i="16"/>
  <c r="E117" i="16" s="1"/>
  <c r="D118" i="16" s="1" a="1"/>
  <c r="D118" i="16" s="1"/>
  <c r="G580" i="16"/>
  <c r="H565" i="16"/>
  <c r="F565" i="16"/>
  <c r="E565" i="16" s="1"/>
  <c r="D566" i="16" s="1" a="1"/>
  <c r="D566" i="16" s="1"/>
  <c r="H342" i="16"/>
  <c r="F342" i="16"/>
  <c r="E342" i="16" s="1"/>
  <c r="D343" i="16" s="1" a="1"/>
  <c r="D343" i="16" s="1"/>
  <c r="H369" i="16"/>
  <c r="F369" i="16"/>
  <c r="E369" i="16" s="1"/>
  <c r="D370" i="16" s="1" a="1"/>
  <c r="D370" i="16" s="1"/>
  <c r="F157" i="16"/>
  <c r="E157" i="16" s="1"/>
  <c r="D158" i="16" s="1" a="1"/>
  <c r="D158" i="16" s="1"/>
  <c r="H157" i="16"/>
  <c r="G270" i="16"/>
  <c r="H255" i="16"/>
  <c r="F255" i="16"/>
  <c r="E255" i="16" s="1"/>
  <c r="D256" i="16" s="1" a="1"/>
  <c r="D256" i="16" s="1"/>
  <c r="F87" i="16"/>
  <c r="E87" i="16" s="1"/>
  <c r="D88" i="16" s="1" a="1"/>
  <c r="D88" i="16" s="1"/>
  <c r="H87" i="16"/>
  <c r="F495" i="16"/>
  <c r="E495" i="16" s="1"/>
  <c r="D496" i="16" s="1" a="1"/>
  <c r="D496" i="16" s="1"/>
  <c r="H495" i="16"/>
  <c r="H74" i="16"/>
  <c r="F74" i="16"/>
  <c r="E74" i="16" s="1"/>
  <c r="D75" i="16" s="1" a="1"/>
  <c r="D75" i="16" s="1"/>
  <c r="F31" i="16"/>
  <c r="E31" i="16" s="1"/>
  <c r="D32" i="16" s="1" a="1"/>
  <c r="D32" i="16" s="1"/>
  <c r="H31" i="16"/>
  <c r="H214" i="16"/>
  <c r="F214" i="16"/>
  <c r="E214" i="16" s="1"/>
  <c r="D215" i="16" s="1" a="1"/>
  <c r="D215" i="16" s="1"/>
  <c r="F481" i="16"/>
  <c r="E481" i="16" s="1"/>
  <c r="D482" i="16" s="1" a="1"/>
  <c r="D482" i="16" s="1"/>
  <c r="H481" i="16"/>
  <c r="H467" i="16"/>
  <c r="F467" i="16"/>
  <c r="E467" i="16" s="1"/>
  <c r="D468" i="16" s="1" a="1"/>
  <c r="D468" i="16" s="1"/>
  <c r="G200" i="16"/>
  <c r="F297" i="16"/>
  <c r="E297" i="16" s="1"/>
  <c r="D298" i="16" s="1" a="1"/>
  <c r="D298" i="16" s="1"/>
  <c r="H297" i="16"/>
  <c r="G186" i="16"/>
  <c r="G326" i="16"/>
  <c r="F523" i="16"/>
  <c r="E523" i="16" s="1"/>
  <c r="D524" i="16" s="1" a="1"/>
  <c r="D524" i="16" s="1"/>
  <c r="H523" i="16"/>
  <c r="H227" i="16"/>
  <c r="F227" i="16"/>
  <c r="E227" i="16" s="1"/>
  <c r="D228" i="16" s="1" a="1"/>
  <c r="D228" i="16" s="1"/>
  <c r="G130" i="16"/>
  <c r="F311" i="16"/>
  <c r="E311" i="16" s="1"/>
  <c r="D312" i="16" s="1" a="1"/>
  <c r="D312" i="16" s="1"/>
  <c r="H311" i="16"/>
  <c r="E16" i="16"/>
  <c r="D17" i="16" s="1" a="1"/>
  <c r="D17" i="16" s="1"/>
  <c r="F411" i="16"/>
  <c r="E411" i="16" s="1"/>
  <c r="D412" i="16" s="1" a="1"/>
  <c r="D412" i="16" s="1"/>
  <c r="H411" i="16"/>
  <c r="F45" i="16"/>
  <c r="E45" i="16" s="1"/>
  <c r="D46" i="16" s="1" a="1"/>
  <c r="D46" i="16" s="1"/>
  <c r="H45" i="16"/>
  <c r="F242" i="16"/>
  <c r="E242" i="16" s="1"/>
  <c r="D243" i="16" s="1" a="1"/>
  <c r="D243" i="16" s="1"/>
  <c r="H242" i="16"/>
  <c r="H425" i="16"/>
  <c r="F425" i="16"/>
  <c r="E425" i="16" s="1"/>
  <c r="D426" i="16" s="1" a="1"/>
  <c r="D426" i="16" s="1"/>
  <c r="H383" i="16"/>
  <c r="F383" i="16"/>
  <c r="E383" i="16" s="1"/>
  <c r="D384" i="16" s="1" a="1"/>
  <c r="D384" i="16" s="1"/>
  <c r="F101" i="16"/>
  <c r="E101" i="16" s="1"/>
  <c r="D102" i="16" s="1" a="1"/>
  <c r="D102" i="16" s="1"/>
  <c r="H101" i="16"/>
  <c r="H509" i="16"/>
  <c r="F509" i="16"/>
  <c r="E509" i="16" s="1"/>
  <c r="D510" i="16" s="1" a="1"/>
  <c r="D510" i="16" s="1"/>
  <c r="H439" i="16"/>
  <c r="F439" i="16"/>
  <c r="E439" i="16" s="1"/>
  <c r="D440" i="16" s="1" a="1"/>
  <c r="D440" i="16" s="1"/>
  <c r="H171" i="16"/>
  <c r="F171" i="16"/>
  <c r="E171" i="16" s="1"/>
  <c r="D172" i="16" s="1" a="1"/>
  <c r="D172" i="16" s="1"/>
  <c r="H355" i="16"/>
  <c r="F355" i="16"/>
  <c r="E355" i="16" s="1"/>
  <c r="D356" i="16" s="1" a="1"/>
  <c r="D356" i="16" s="1"/>
  <c r="G144" i="16"/>
  <c r="AH102" i="13"/>
  <c r="AF16" i="13"/>
  <c r="AE17" i="13" s="1" a="1"/>
  <c r="AE17" i="13" s="1"/>
  <c r="AG369" i="13"/>
  <c r="AF369" i="13" s="1"/>
  <c r="AE370" i="13" s="1" a="1"/>
  <c r="AE370" i="13" s="1"/>
  <c r="AI369" i="13"/>
  <c r="AI73" i="13"/>
  <c r="AG73" i="13"/>
  <c r="AF73" i="13" s="1"/>
  <c r="AE74" i="13" s="1" a="1"/>
  <c r="AE74" i="13" s="1"/>
  <c r="AG439" i="13"/>
  <c r="AF439" i="13" s="1"/>
  <c r="AE440" i="13" s="1" a="1"/>
  <c r="AE440" i="13" s="1"/>
  <c r="AI439" i="13"/>
  <c r="AG341" i="13"/>
  <c r="AF341" i="13" s="1"/>
  <c r="AE342" i="13" s="1" a="1"/>
  <c r="AE342" i="13" s="1"/>
  <c r="AI341" i="13"/>
  <c r="AH482" i="13"/>
  <c r="AI157" i="13"/>
  <c r="AG157" i="13"/>
  <c r="AF157" i="13" s="1"/>
  <c r="AE158" i="13" s="1" a="1"/>
  <c r="AE158" i="13" s="1"/>
  <c r="AG579" i="13"/>
  <c r="AF579" i="13" s="1"/>
  <c r="AE580" i="13" s="1" a="1"/>
  <c r="AE580" i="13" s="1"/>
  <c r="AI579" i="13"/>
  <c r="AH32" i="13"/>
  <c r="AI551" i="13"/>
  <c r="AG551" i="13"/>
  <c r="AF551" i="13" s="1"/>
  <c r="AE552" i="13" s="1" a="1"/>
  <c r="AE552" i="13" s="1"/>
  <c r="AG171" i="13"/>
  <c r="AF171" i="13" s="1"/>
  <c r="AE172" i="13" s="1" a="1"/>
  <c r="AE172" i="13" s="1"/>
  <c r="AI171" i="13"/>
  <c r="AH118" i="13"/>
  <c r="AG297" i="13"/>
  <c r="AF297" i="13" s="1"/>
  <c r="AE298" i="13" s="1" a="1"/>
  <c r="AE298" i="13" s="1"/>
  <c r="AI297" i="13"/>
  <c r="AI537" i="13"/>
  <c r="AG537" i="13"/>
  <c r="AF537" i="13" s="1"/>
  <c r="AE538" i="13" s="1" a="1"/>
  <c r="AE538" i="13" s="1"/>
  <c r="AG355" i="13"/>
  <c r="AF355" i="13" s="1"/>
  <c r="AE356" i="13" s="1" a="1"/>
  <c r="AE356" i="13" s="1"/>
  <c r="AI355" i="13"/>
  <c r="AG495" i="13"/>
  <c r="AF495" i="13" s="1"/>
  <c r="AE496" i="13" s="1" a="1"/>
  <c r="AE496" i="13" s="1"/>
  <c r="AI495" i="13"/>
  <c r="AG509" i="13"/>
  <c r="AF509" i="13" s="1"/>
  <c r="AE510" i="13" s="1" a="1"/>
  <c r="AE510" i="13" s="1"/>
  <c r="AI509" i="13"/>
  <c r="AH326" i="13"/>
  <c r="AG270" i="13"/>
  <c r="AF270" i="13" s="1"/>
  <c r="AE271" i="13" s="1" a="1"/>
  <c r="AE271" i="13" s="1"/>
  <c r="AI270" i="13"/>
  <c r="AH228" i="13"/>
  <c r="AH60" i="13"/>
  <c r="AH384" i="13"/>
  <c r="AG593" i="13"/>
  <c r="AF593" i="13" s="1"/>
  <c r="AE594" i="13" s="1" a="1"/>
  <c r="AE594" i="13" s="1"/>
  <c r="AI593" i="13"/>
  <c r="AG213" i="13"/>
  <c r="AF213" i="13" s="1"/>
  <c r="AE214" i="13" s="1" a="1"/>
  <c r="AE214" i="13" s="1"/>
  <c r="AI213" i="13"/>
  <c r="AG87" i="13"/>
  <c r="AF87" i="13" s="1"/>
  <c r="AE88" i="13" s="1" a="1"/>
  <c r="AE88" i="13" s="1"/>
  <c r="AI87" i="13"/>
  <c r="AH426" i="13"/>
  <c r="AH144" i="13"/>
  <c r="AG283" i="13"/>
  <c r="AF283" i="13" s="1"/>
  <c r="AE284" i="13" s="1" a="1"/>
  <c r="AE284" i="13" s="1"/>
  <c r="AI283" i="13"/>
  <c r="AI312" i="13"/>
  <c r="AG312" i="13"/>
  <c r="AF312" i="13" s="1"/>
  <c r="AE313" i="13" s="1" a="1"/>
  <c r="AE313" i="13" s="1"/>
  <c r="AG467" i="13"/>
  <c r="AF467" i="13" s="1"/>
  <c r="AE468" i="13" s="1" a="1"/>
  <c r="AE468" i="13" s="1"/>
  <c r="AI467" i="13"/>
  <c r="AH186" i="13"/>
  <c r="AH242" i="13"/>
  <c r="AH634" i="13"/>
  <c r="AH566" i="13"/>
  <c r="AG454" i="13"/>
  <c r="AF454" i="13" s="1"/>
  <c r="AE455" i="13" s="1" a="1"/>
  <c r="AE455" i="13" s="1"/>
  <c r="AI454" i="13"/>
  <c r="AG607" i="13"/>
  <c r="AF607" i="13" s="1"/>
  <c r="AE608" i="13" s="1" a="1"/>
  <c r="AE608" i="13" s="1"/>
  <c r="AI607" i="13"/>
  <c r="AI397" i="13"/>
  <c r="AG397" i="13"/>
  <c r="AF397" i="13" s="1"/>
  <c r="AE398" i="13" s="1" a="1"/>
  <c r="AE398" i="13" s="1"/>
  <c r="AH130" i="13"/>
  <c r="AH256" i="13"/>
  <c r="AI199" i="13"/>
  <c r="AG199" i="13"/>
  <c r="AF199" i="13" s="1"/>
  <c r="AE200" i="13" s="1" a="1"/>
  <c r="AE200" i="13" s="1"/>
  <c r="AH46" i="13"/>
  <c r="AH622" i="13"/>
  <c r="AI412" i="13"/>
  <c r="AG412" i="13"/>
  <c r="AF412" i="13" s="1"/>
  <c r="AE413" i="13" s="1" a="1"/>
  <c r="AE413" i="13" s="1"/>
  <c r="AH524" i="13"/>
  <c r="F130" i="16" l="1"/>
  <c r="E130" i="16" s="1"/>
  <c r="D131" i="16" s="1" a="1"/>
  <c r="D131" i="16" s="1"/>
  <c r="H130" i="16"/>
  <c r="H622" i="16"/>
  <c r="F622" i="16"/>
  <c r="E622" i="16" s="1"/>
  <c r="D623" i="16" s="1" a="1"/>
  <c r="D623" i="16" s="1"/>
  <c r="G102" i="16"/>
  <c r="G482" i="16"/>
  <c r="G158" i="16"/>
  <c r="G384" i="16"/>
  <c r="G228" i="16"/>
  <c r="G215" i="16"/>
  <c r="G370" i="16"/>
  <c r="G399" i="16"/>
  <c r="G426" i="16"/>
  <c r="G343" i="16"/>
  <c r="G524" i="16"/>
  <c r="G32" i="16"/>
  <c r="H594" i="16"/>
  <c r="F594" i="16"/>
  <c r="E594" i="16" s="1"/>
  <c r="D595" i="16" s="1" a="1"/>
  <c r="D595" i="16" s="1"/>
  <c r="G75" i="16"/>
  <c r="G566" i="16"/>
  <c r="F144" i="16"/>
  <c r="E144" i="16" s="1"/>
  <c r="D145" i="16" s="1" a="1"/>
  <c r="D145" i="16" s="1"/>
  <c r="H144" i="16"/>
  <c r="G243" i="16"/>
  <c r="F326" i="16"/>
  <c r="E326" i="16" s="1"/>
  <c r="D327" i="16" s="1" a="1"/>
  <c r="D327" i="16" s="1"/>
  <c r="H326" i="16"/>
  <c r="G454" i="16"/>
  <c r="G356" i="16"/>
  <c r="G46" i="16"/>
  <c r="H186" i="16"/>
  <c r="F186" i="16"/>
  <c r="E186" i="16" s="1"/>
  <c r="D187" i="16" s="1" a="1"/>
  <c r="D187" i="16" s="1"/>
  <c r="G496" i="16"/>
  <c r="F580" i="16"/>
  <c r="E580" i="16" s="1"/>
  <c r="D581" i="16" s="1" a="1"/>
  <c r="D581" i="16" s="1"/>
  <c r="H580" i="16"/>
  <c r="G284" i="16"/>
  <c r="G172" i="16"/>
  <c r="G118" i="16"/>
  <c r="G412" i="16"/>
  <c r="G298" i="16"/>
  <c r="G88" i="16"/>
  <c r="F634" i="16"/>
  <c r="E634" i="16" s="1"/>
  <c r="D635" i="16" s="1" a="1"/>
  <c r="D635" i="16" s="1"/>
  <c r="H634" i="16"/>
  <c r="G440" i="16"/>
  <c r="G17" i="16"/>
  <c r="H200" i="16"/>
  <c r="F200" i="16"/>
  <c r="E200" i="16" s="1"/>
  <c r="D201" i="16" s="1" a="1"/>
  <c r="D201" i="16" s="1"/>
  <c r="G256" i="16"/>
  <c r="G552" i="16"/>
  <c r="G538" i="16"/>
  <c r="G510" i="16"/>
  <c r="G468" i="16"/>
  <c r="G312" i="16"/>
  <c r="H270" i="16"/>
  <c r="F270" i="16"/>
  <c r="E270" i="16" s="1"/>
  <c r="D271" i="16" s="1" a="1"/>
  <c r="D271" i="16" s="1"/>
  <c r="G608" i="16"/>
  <c r="G60" i="16"/>
  <c r="AH594" i="13"/>
  <c r="AH356" i="13"/>
  <c r="AI130" i="13"/>
  <c r="AG130" i="13"/>
  <c r="AF130" i="13" s="1"/>
  <c r="AE131" i="13" s="1" a="1"/>
  <c r="AE131" i="13" s="1"/>
  <c r="AG384" i="13"/>
  <c r="AF384" i="13" s="1"/>
  <c r="AE385" i="13" s="1" a="1"/>
  <c r="AE385" i="13" s="1"/>
  <c r="AI384" i="13"/>
  <c r="AH538" i="13"/>
  <c r="AI482" i="13"/>
  <c r="AG482" i="13"/>
  <c r="AF482" i="13" s="1"/>
  <c r="AE483" i="13" s="1" a="1"/>
  <c r="AE483" i="13" s="1"/>
  <c r="AG186" i="13"/>
  <c r="AF186" i="13" s="1"/>
  <c r="AE187" i="13" s="1" a="1"/>
  <c r="AE187" i="13" s="1"/>
  <c r="AI186" i="13"/>
  <c r="AH468" i="13"/>
  <c r="AH158" i="13"/>
  <c r="AH398" i="13"/>
  <c r="AH313" i="13"/>
  <c r="AG60" i="13"/>
  <c r="AF60" i="13" s="1"/>
  <c r="AE61" i="13" s="1" a="1"/>
  <c r="AE61" i="13" s="1"/>
  <c r="AI60" i="13"/>
  <c r="AH298" i="13"/>
  <c r="AH342" i="13"/>
  <c r="AG256" i="13"/>
  <c r="AF256" i="13" s="1"/>
  <c r="AE257" i="13" s="1" a="1"/>
  <c r="AE257" i="13" s="1"/>
  <c r="AI256" i="13"/>
  <c r="AG524" i="13"/>
  <c r="AF524" i="13" s="1"/>
  <c r="AE525" i="13" s="1" a="1"/>
  <c r="AE525" i="13" s="1"/>
  <c r="AI524" i="13"/>
  <c r="AG228" i="13"/>
  <c r="AF228" i="13" s="1"/>
  <c r="AE229" i="13" s="1" a="1"/>
  <c r="AE229" i="13" s="1"/>
  <c r="AI228" i="13"/>
  <c r="AI118" i="13"/>
  <c r="AG118" i="13"/>
  <c r="AF118" i="13" s="1"/>
  <c r="AE119" i="13" s="1" a="1"/>
  <c r="AE119" i="13" s="1"/>
  <c r="AH608" i="13"/>
  <c r="AH284" i="13"/>
  <c r="AH440" i="13"/>
  <c r="AH413" i="13"/>
  <c r="AH74" i="13"/>
  <c r="AH455" i="13"/>
  <c r="AI144" i="13"/>
  <c r="AG144" i="13"/>
  <c r="AF144" i="13" s="1"/>
  <c r="AE145" i="13" s="1" a="1"/>
  <c r="AE145" i="13" s="1"/>
  <c r="AH271" i="13"/>
  <c r="AH172" i="13"/>
  <c r="AI622" i="13"/>
  <c r="AG622" i="13"/>
  <c r="AF622" i="13" s="1"/>
  <c r="AE623" i="13" s="1" a="1"/>
  <c r="AE623" i="13" s="1"/>
  <c r="AG566" i="13"/>
  <c r="AF566" i="13" s="1"/>
  <c r="AE567" i="13" s="1" a="1"/>
  <c r="AE567" i="13" s="1"/>
  <c r="AI566" i="13"/>
  <c r="AI426" i="13"/>
  <c r="AG426" i="13"/>
  <c r="AF426" i="13" s="1"/>
  <c r="AE427" i="13" s="1" a="1"/>
  <c r="AE427" i="13" s="1"/>
  <c r="AI326" i="13"/>
  <c r="AG326" i="13"/>
  <c r="AF326" i="13" s="1"/>
  <c r="AE327" i="13" s="1" a="1"/>
  <c r="AE327" i="13" s="1"/>
  <c r="AH552" i="13"/>
  <c r="AH370" i="13"/>
  <c r="AI634" i="13"/>
  <c r="AG634" i="13"/>
  <c r="AF634" i="13" s="1"/>
  <c r="AE635" i="13" s="1" a="1"/>
  <c r="AE635" i="13" s="1"/>
  <c r="AH17" i="13"/>
  <c r="AH88" i="13"/>
  <c r="AG32" i="13"/>
  <c r="AF32" i="13" s="1"/>
  <c r="AE33" i="13" s="1" a="1"/>
  <c r="AE33" i="13" s="1"/>
  <c r="AI32" i="13"/>
  <c r="AH200" i="13"/>
  <c r="AG242" i="13"/>
  <c r="AF242" i="13" s="1"/>
  <c r="AE243" i="13" s="1" a="1"/>
  <c r="AE243" i="13" s="1"/>
  <c r="AI242" i="13"/>
  <c r="AG102" i="13"/>
  <c r="AF102" i="13" s="1"/>
  <c r="AE103" i="13" s="1" a="1"/>
  <c r="AE103" i="13" s="1"/>
  <c r="AI102" i="13"/>
  <c r="AI46" i="13"/>
  <c r="AG46" i="13"/>
  <c r="AF46" i="13" s="1"/>
  <c r="AE47" i="13" s="1" a="1"/>
  <c r="AE47" i="13" s="1"/>
  <c r="AH510" i="13"/>
  <c r="AH214" i="13"/>
  <c r="AH496" i="13"/>
  <c r="AH580" i="13"/>
  <c r="H510" i="16" l="1"/>
  <c r="F510" i="16"/>
  <c r="E510" i="16" s="1"/>
  <c r="D511" i="16" s="1" a="1"/>
  <c r="D511" i="16" s="1"/>
  <c r="H88" i="16"/>
  <c r="F88" i="16"/>
  <c r="E88" i="16" s="1"/>
  <c r="D89" i="16" s="1" a="1"/>
  <c r="D89" i="16" s="1"/>
  <c r="G187" i="16"/>
  <c r="F75" i="16"/>
  <c r="E75" i="16" s="1"/>
  <c r="D76" i="16" s="1" a="1"/>
  <c r="D76" i="16" s="1"/>
  <c r="H75" i="16"/>
  <c r="F215" i="16"/>
  <c r="E215" i="16" s="1"/>
  <c r="D216" i="16" s="1" a="1"/>
  <c r="D216" i="16" s="1"/>
  <c r="H215" i="16"/>
  <c r="F538" i="16"/>
  <c r="E538" i="16" s="1"/>
  <c r="D539" i="16" s="1" a="1"/>
  <c r="D539" i="16" s="1"/>
  <c r="H538" i="16"/>
  <c r="G595" i="16"/>
  <c r="H228" i="16"/>
  <c r="F228" i="16"/>
  <c r="E228" i="16" s="1"/>
  <c r="D229" i="16" s="1" a="1"/>
  <c r="D229" i="16" s="1"/>
  <c r="F298" i="16"/>
  <c r="E298" i="16" s="1"/>
  <c r="D299" i="16" s="1" a="1"/>
  <c r="D299" i="16" s="1"/>
  <c r="H298" i="16"/>
  <c r="H46" i="16"/>
  <c r="F46" i="16"/>
  <c r="E46" i="16" s="1"/>
  <c r="D47" i="16" s="1" a="1"/>
  <c r="D47" i="16" s="1"/>
  <c r="F552" i="16"/>
  <c r="E552" i="16" s="1"/>
  <c r="D553" i="16" s="1" a="1"/>
  <c r="D553" i="16" s="1"/>
  <c r="H552" i="16"/>
  <c r="F412" i="16"/>
  <c r="E412" i="16" s="1"/>
  <c r="D413" i="16" s="1" a="1"/>
  <c r="D413" i="16" s="1"/>
  <c r="H412" i="16"/>
  <c r="F356" i="16"/>
  <c r="E356" i="16" s="1"/>
  <c r="D357" i="16" s="1" a="1"/>
  <c r="D357" i="16" s="1"/>
  <c r="H356" i="16"/>
  <c r="H32" i="16"/>
  <c r="F32" i="16"/>
  <c r="E32" i="16" s="1"/>
  <c r="D33" i="16" s="1" a="1"/>
  <c r="D33" i="16" s="1"/>
  <c r="F384" i="16"/>
  <c r="E384" i="16" s="1"/>
  <c r="D385" i="16" s="1" a="1"/>
  <c r="D385" i="16" s="1"/>
  <c r="H384" i="16"/>
  <c r="H256" i="16"/>
  <c r="F256" i="16"/>
  <c r="E256" i="16" s="1"/>
  <c r="D257" i="16" s="1" a="1"/>
  <c r="D257" i="16" s="1"/>
  <c r="F118" i="16"/>
  <c r="E118" i="16" s="1"/>
  <c r="D119" i="16" s="1" a="1"/>
  <c r="D119" i="16" s="1"/>
  <c r="H118" i="16"/>
  <c r="F454" i="16"/>
  <c r="E454" i="16" s="1"/>
  <c r="D455" i="16" s="1" a="1"/>
  <c r="D455" i="16" s="1"/>
  <c r="H454" i="16"/>
  <c r="F158" i="16"/>
  <c r="E158" i="16" s="1"/>
  <c r="D159" i="16" s="1" a="1"/>
  <c r="D159" i="16" s="1"/>
  <c r="H158" i="16"/>
  <c r="H60" i="16"/>
  <c r="F60" i="16"/>
  <c r="E60" i="16" s="1"/>
  <c r="D61" i="16" s="1" a="1"/>
  <c r="D61" i="16" s="1"/>
  <c r="H524" i="16"/>
  <c r="F524" i="16"/>
  <c r="E524" i="16" s="1"/>
  <c r="D525" i="16" s="1" a="1"/>
  <c r="D525" i="16" s="1"/>
  <c r="G201" i="16"/>
  <c r="H608" i="16"/>
  <c r="F608" i="16"/>
  <c r="E608" i="16" s="1"/>
  <c r="D609" i="16" s="1" a="1"/>
  <c r="D609" i="16" s="1"/>
  <c r="H172" i="16"/>
  <c r="F172" i="16"/>
  <c r="E172" i="16" s="1"/>
  <c r="D173" i="16" s="1" a="1"/>
  <c r="D173" i="16" s="1"/>
  <c r="G327" i="16"/>
  <c r="H343" i="16"/>
  <c r="F343" i="16"/>
  <c r="E343" i="16" s="1"/>
  <c r="D344" i="16" s="1" a="1"/>
  <c r="D344" i="16" s="1"/>
  <c r="H482" i="16"/>
  <c r="F482" i="16"/>
  <c r="E482" i="16" s="1"/>
  <c r="D483" i="16" s="1" a="1"/>
  <c r="D483" i="16" s="1"/>
  <c r="G271" i="16"/>
  <c r="H17" i="16"/>
  <c r="F17" i="16"/>
  <c r="H284" i="16"/>
  <c r="F284" i="16"/>
  <c r="E284" i="16" s="1"/>
  <c r="D285" i="16" s="1" a="1"/>
  <c r="D285" i="16" s="1"/>
  <c r="F243" i="16"/>
  <c r="E243" i="16" s="1"/>
  <c r="D244" i="16" s="1" a="1"/>
  <c r="D244" i="16" s="1"/>
  <c r="H243" i="16"/>
  <c r="H426" i="16"/>
  <c r="F426" i="16"/>
  <c r="E426" i="16" s="1"/>
  <c r="D427" i="16" s="1" a="1"/>
  <c r="D427" i="16" s="1"/>
  <c r="F102" i="16"/>
  <c r="E102" i="16" s="1"/>
  <c r="D103" i="16" s="1" a="1"/>
  <c r="D103" i="16" s="1"/>
  <c r="H102" i="16"/>
  <c r="F312" i="16"/>
  <c r="E312" i="16" s="1"/>
  <c r="D313" i="16" s="1" a="1"/>
  <c r="D313" i="16" s="1"/>
  <c r="H312" i="16"/>
  <c r="F399" i="16"/>
  <c r="E399" i="16" s="1"/>
  <c r="D400" i="16" s="1" a="1"/>
  <c r="D400" i="16" s="1"/>
  <c r="H399" i="16"/>
  <c r="G623" i="16"/>
  <c r="F440" i="16"/>
  <c r="E440" i="16" s="1"/>
  <c r="D441" i="16" s="1" a="1"/>
  <c r="D441" i="16" s="1"/>
  <c r="H440" i="16"/>
  <c r="G581" i="16"/>
  <c r="G145" i="16"/>
  <c r="H468" i="16"/>
  <c r="F468" i="16"/>
  <c r="E468" i="16" s="1"/>
  <c r="D469" i="16" s="1" a="1"/>
  <c r="D469" i="16" s="1"/>
  <c r="G635" i="16"/>
  <c r="H496" i="16"/>
  <c r="F496" i="16"/>
  <c r="E496" i="16" s="1"/>
  <c r="D497" i="16" s="1" a="1"/>
  <c r="D497" i="16" s="1"/>
  <c r="H566" i="16"/>
  <c r="F566" i="16"/>
  <c r="E566" i="16" s="1"/>
  <c r="D567" i="16" s="1" a="1"/>
  <c r="D567" i="16" s="1"/>
  <c r="H370" i="16"/>
  <c r="F370" i="16"/>
  <c r="E370" i="16" s="1"/>
  <c r="D371" i="16" s="1" a="1"/>
  <c r="D371" i="16" s="1"/>
  <c r="G131" i="16"/>
  <c r="AI455" i="13"/>
  <c r="AG455" i="13"/>
  <c r="AF455" i="13" s="1"/>
  <c r="AE456" i="13" s="1" a="1"/>
  <c r="AE456" i="13" s="1"/>
  <c r="AH103" i="13"/>
  <c r="AG552" i="13"/>
  <c r="AF552" i="13" s="1"/>
  <c r="AE553" i="13" s="1" a="1"/>
  <c r="AE553" i="13" s="1"/>
  <c r="AI552" i="13"/>
  <c r="AH525" i="13"/>
  <c r="AI468" i="13"/>
  <c r="AG468" i="13"/>
  <c r="AF468" i="13" s="1"/>
  <c r="AE469" i="13" s="1" a="1"/>
  <c r="AE469" i="13" s="1"/>
  <c r="AH327" i="13"/>
  <c r="AG74" i="13"/>
  <c r="AF74" i="13" s="1"/>
  <c r="AE75" i="13" s="1" a="1"/>
  <c r="AE75" i="13" s="1"/>
  <c r="AI74" i="13"/>
  <c r="AH243" i="13"/>
  <c r="AH257" i="13"/>
  <c r="AH187" i="13"/>
  <c r="AI200" i="13"/>
  <c r="AG200" i="13"/>
  <c r="AF200" i="13" s="1"/>
  <c r="AE201" i="13" s="1" a="1"/>
  <c r="AE201" i="13" s="1"/>
  <c r="AH427" i="13"/>
  <c r="AG413" i="13"/>
  <c r="AF413" i="13" s="1"/>
  <c r="AE414" i="13" s="1" a="1"/>
  <c r="AE414" i="13" s="1"/>
  <c r="AI413" i="13"/>
  <c r="AI342" i="13"/>
  <c r="AG342" i="13"/>
  <c r="AF342" i="13" s="1"/>
  <c r="AE343" i="13" s="1" a="1"/>
  <c r="AE343" i="13" s="1"/>
  <c r="AH483" i="13"/>
  <c r="AI538" i="13"/>
  <c r="AG538" i="13"/>
  <c r="AF538" i="13" s="1"/>
  <c r="AE539" i="13" s="1" a="1"/>
  <c r="AE539" i="13" s="1"/>
  <c r="AG580" i="13"/>
  <c r="AF580" i="13" s="1"/>
  <c r="AE581" i="13" s="1" a="1"/>
  <c r="AE581" i="13" s="1"/>
  <c r="AI580" i="13"/>
  <c r="AH33" i="13"/>
  <c r="AH567" i="13"/>
  <c r="AI440" i="13"/>
  <c r="AG440" i="13"/>
  <c r="AF440" i="13" s="1"/>
  <c r="AE441" i="13" s="1" a="1"/>
  <c r="AE441" i="13" s="1"/>
  <c r="AG298" i="13"/>
  <c r="AF298" i="13" s="1"/>
  <c r="AE299" i="13" s="1" a="1"/>
  <c r="AE299" i="13" s="1"/>
  <c r="AI298" i="13"/>
  <c r="AI496" i="13"/>
  <c r="AG496" i="13"/>
  <c r="AF496" i="13" s="1"/>
  <c r="AE497" i="13" s="1" a="1"/>
  <c r="AE497" i="13" s="1"/>
  <c r="AI88" i="13"/>
  <c r="AG88" i="13"/>
  <c r="AF88" i="13" s="1"/>
  <c r="AE89" i="13" s="1" a="1"/>
  <c r="AE89" i="13" s="1"/>
  <c r="AH623" i="13"/>
  <c r="AI284" i="13"/>
  <c r="AG284" i="13"/>
  <c r="AF284" i="13" s="1"/>
  <c r="AE285" i="13" s="1" a="1"/>
  <c r="AE285" i="13" s="1"/>
  <c r="AH61" i="13"/>
  <c r="AH385" i="13"/>
  <c r="AI214" i="13"/>
  <c r="AG214" i="13"/>
  <c r="AF214" i="13" s="1"/>
  <c r="AE215" i="13" s="1" a="1"/>
  <c r="AE215" i="13" s="1"/>
  <c r="AG17" i="13"/>
  <c r="AI17" i="13"/>
  <c r="AI313" i="13"/>
  <c r="AG313" i="13"/>
  <c r="AF313" i="13" s="1"/>
  <c r="AE314" i="13" s="1" a="1"/>
  <c r="AE314" i="13" s="1"/>
  <c r="AH131" i="13"/>
  <c r="AI172" i="13"/>
  <c r="AG172" i="13"/>
  <c r="AF172" i="13" s="1"/>
  <c r="AE173" i="13" s="1" a="1"/>
  <c r="AE173" i="13" s="1"/>
  <c r="AI608" i="13"/>
  <c r="AG608" i="13"/>
  <c r="AF608" i="13" s="1"/>
  <c r="AE609" i="13" s="1" a="1"/>
  <c r="AE609" i="13" s="1"/>
  <c r="AI510" i="13"/>
  <c r="AG510" i="13"/>
  <c r="AF510" i="13" s="1"/>
  <c r="AE511" i="13" s="1" a="1"/>
  <c r="AE511" i="13" s="1"/>
  <c r="AH635" i="13"/>
  <c r="AH119" i="13"/>
  <c r="AI271" i="13"/>
  <c r="AG271" i="13"/>
  <c r="AF271" i="13" s="1"/>
  <c r="AE272" i="13" s="1" a="1"/>
  <c r="AE272" i="13" s="1"/>
  <c r="AG398" i="13"/>
  <c r="AF398" i="13" s="1"/>
  <c r="AE399" i="13" s="1" a="1"/>
  <c r="AE399" i="13" s="1"/>
  <c r="AI398" i="13"/>
  <c r="AI356" i="13"/>
  <c r="AG356" i="13"/>
  <c r="AF356" i="13" s="1"/>
  <c r="AE357" i="13" s="1" a="1"/>
  <c r="AE357" i="13" s="1"/>
  <c r="AH47" i="13"/>
  <c r="AG370" i="13"/>
  <c r="AF370" i="13" s="1"/>
  <c r="AE371" i="13" s="1" a="1"/>
  <c r="AE371" i="13" s="1"/>
  <c r="AI370" i="13"/>
  <c r="AH145" i="13"/>
  <c r="AH229" i="13"/>
  <c r="AG158" i="13"/>
  <c r="AF158" i="13" s="1"/>
  <c r="AE159" i="13" s="1" a="1"/>
  <c r="AE159" i="13" s="1"/>
  <c r="AI158" i="13"/>
  <c r="AI594" i="13"/>
  <c r="AG594" i="13"/>
  <c r="AF594" i="13" s="1"/>
  <c r="AE595" i="13" s="1" a="1"/>
  <c r="AE595" i="13" s="1"/>
  <c r="G469" i="16" l="1"/>
  <c r="G427" i="16"/>
  <c r="G173" i="16"/>
  <c r="G257" i="16"/>
  <c r="G229" i="16"/>
  <c r="H145" i="16"/>
  <c r="F145" i="16"/>
  <c r="E145" i="16" s="1"/>
  <c r="D146" i="16" s="1" a="1"/>
  <c r="D146" i="16" s="1"/>
  <c r="G609" i="16"/>
  <c r="H595" i="16"/>
  <c r="F595" i="16"/>
  <c r="E595" i="16" s="1"/>
  <c r="D596" i="16" s="1" a="1"/>
  <c r="D596" i="16" s="1"/>
  <c r="G244" i="16"/>
  <c r="G385" i="16"/>
  <c r="G285" i="16"/>
  <c r="G33" i="16"/>
  <c r="H581" i="16"/>
  <c r="F581" i="16"/>
  <c r="E581" i="16" s="1"/>
  <c r="D582" i="16" s="1" a="1"/>
  <c r="D582" i="16" s="1"/>
  <c r="F201" i="16"/>
  <c r="E201" i="16" s="1"/>
  <c r="D202" i="16" s="1" a="1"/>
  <c r="D202" i="16" s="1"/>
  <c r="H201" i="16"/>
  <c r="G539" i="16"/>
  <c r="E17" i="16"/>
  <c r="D18" i="16" s="1" a="1"/>
  <c r="D18" i="16" s="1"/>
  <c r="G525" i="16"/>
  <c r="F131" i="16"/>
  <c r="E131" i="16" s="1"/>
  <c r="D132" i="16" s="1" a="1"/>
  <c r="D132" i="16" s="1"/>
  <c r="H131" i="16"/>
  <c r="G441" i="16"/>
  <c r="G357" i="16"/>
  <c r="G216" i="16"/>
  <c r="G371" i="16"/>
  <c r="H623" i="16"/>
  <c r="F623" i="16"/>
  <c r="E623" i="16" s="1"/>
  <c r="D624" i="16" s="1" a="1"/>
  <c r="D624" i="16" s="1"/>
  <c r="G61" i="16"/>
  <c r="F271" i="16"/>
  <c r="E271" i="16" s="1"/>
  <c r="D272" i="16" s="1" a="1"/>
  <c r="D272" i="16" s="1"/>
  <c r="H271" i="16"/>
  <c r="G413" i="16"/>
  <c r="G76" i="16"/>
  <c r="G567" i="16"/>
  <c r="G483" i="16"/>
  <c r="G400" i="16"/>
  <c r="G159" i="16"/>
  <c r="G553" i="16"/>
  <c r="H187" i="16"/>
  <c r="F187" i="16"/>
  <c r="E187" i="16" s="1"/>
  <c r="D188" i="16" s="1" a="1"/>
  <c r="D188" i="16" s="1"/>
  <c r="G497" i="16"/>
  <c r="G344" i="16"/>
  <c r="G47" i="16"/>
  <c r="G89" i="16"/>
  <c r="G313" i="16"/>
  <c r="G455" i="16"/>
  <c r="G511" i="16"/>
  <c r="H635" i="16"/>
  <c r="F635" i="16"/>
  <c r="E635" i="16" s="1"/>
  <c r="D636" i="16" s="1" a="1"/>
  <c r="D636" i="16" s="1"/>
  <c r="G103" i="16"/>
  <c r="H327" i="16"/>
  <c r="F327" i="16"/>
  <c r="E327" i="16" s="1"/>
  <c r="D328" i="16" s="1" a="1"/>
  <c r="D328" i="16" s="1"/>
  <c r="G119" i="16"/>
  <c r="G299" i="16"/>
  <c r="AG623" i="13"/>
  <c r="AF623" i="13" s="1"/>
  <c r="AE624" i="13" s="1" a="1"/>
  <c r="AE624" i="13" s="1"/>
  <c r="AI623" i="13"/>
  <c r="AG243" i="13"/>
  <c r="AF243" i="13" s="1"/>
  <c r="AE244" i="13" s="1" a="1"/>
  <c r="AE244" i="13" s="1"/>
  <c r="AI243" i="13"/>
  <c r="AH357" i="13"/>
  <c r="AH89" i="13"/>
  <c r="AG483" i="13"/>
  <c r="AF483" i="13" s="1"/>
  <c r="AE484" i="13" s="1" a="1"/>
  <c r="AE484" i="13" s="1"/>
  <c r="AI483" i="13"/>
  <c r="AI131" i="13"/>
  <c r="AG131" i="13"/>
  <c r="AF131" i="13" s="1"/>
  <c r="AE132" i="13" s="1" a="1"/>
  <c r="AE132" i="13" s="1"/>
  <c r="AH75" i="13"/>
  <c r="AH539" i="13"/>
  <c r="AH314" i="13"/>
  <c r="AH497" i="13"/>
  <c r="AH343" i="13"/>
  <c r="AH399" i="13"/>
  <c r="AI327" i="13"/>
  <c r="AG327" i="13"/>
  <c r="AF327" i="13" s="1"/>
  <c r="AE328" i="13" s="1" a="1"/>
  <c r="AE328" i="13" s="1"/>
  <c r="AH595" i="13"/>
  <c r="AH272" i="13"/>
  <c r="AH469" i="13"/>
  <c r="AF17" i="13"/>
  <c r="AE18" i="13" s="1" a="1"/>
  <c r="AE18" i="13" s="1"/>
  <c r="AH299" i="13"/>
  <c r="AH414" i="13"/>
  <c r="AI119" i="13"/>
  <c r="AG119" i="13"/>
  <c r="AF119" i="13" s="1"/>
  <c r="AE120" i="13" s="1" a="1"/>
  <c r="AE120" i="13" s="1"/>
  <c r="AH215" i="13"/>
  <c r="AH441" i="13"/>
  <c r="AI525" i="13"/>
  <c r="AG525" i="13"/>
  <c r="AF525" i="13" s="1"/>
  <c r="AE526" i="13" s="1" a="1"/>
  <c r="AE526" i="13" s="1"/>
  <c r="AH173" i="13"/>
  <c r="AH159" i="13"/>
  <c r="AG427" i="13"/>
  <c r="AF427" i="13" s="1"/>
  <c r="AE428" i="13" s="1" a="1"/>
  <c r="AE428" i="13" s="1"/>
  <c r="AI427" i="13"/>
  <c r="AG47" i="13"/>
  <c r="AF47" i="13" s="1"/>
  <c r="AE48" i="13" s="1" a="1"/>
  <c r="AE48" i="13" s="1"/>
  <c r="AI47" i="13"/>
  <c r="AG567" i="13"/>
  <c r="AF567" i="13" s="1"/>
  <c r="AE568" i="13" s="1" a="1"/>
  <c r="AE568" i="13" s="1"/>
  <c r="AI567" i="13"/>
  <c r="AH201" i="13"/>
  <c r="AI229" i="13"/>
  <c r="AG229" i="13"/>
  <c r="AF229" i="13" s="1"/>
  <c r="AE230" i="13" s="1" a="1"/>
  <c r="AE230" i="13" s="1"/>
  <c r="AI635" i="13"/>
  <c r="AG635" i="13"/>
  <c r="AF635" i="13" s="1"/>
  <c r="AE636" i="13" s="1" a="1"/>
  <c r="AE636" i="13" s="1"/>
  <c r="AI385" i="13"/>
  <c r="AG385" i="13"/>
  <c r="AF385" i="13" s="1"/>
  <c r="AE386" i="13" s="1" a="1"/>
  <c r="AE386" i="13" s="1"/>
  <c r="AH553" i="13"/>
  <c r="AH511" i="13"/>
  <c r="AI33" i="13"/>
  <c r="AG33" i="13"/>
  <c r="AF33" i="13" s="1"/>
  <c r="AE34" i="13" s="1" a="1"/>
  <c r="AE34" i="13" s="1"/>
  <c r="AG103" i="13"/>
  <c r="AF103" i="13" s="1"/>
  <c r="AE104" i="13" s="1" a="1"/>
  <c r="AE104" i="13" s="1"/>
  <c r="AI103" i="13"/>
  <c r="AI145" i="13"/>
  <c r="AG145" i="13"/>
  <c r="AF145" i="13" s="1"/>
  <c r="AE146" i="13" s="1" a="1"/>
  <c r="AE146" i="13" s="1"/>
  <c r="AI61" i="13"/>
  <c r="AG61" i="13"/>
  <c r="AF61" i="13" s="1"/>
  <c r="AE62" i="13" s="1" a="1"/>
  <c r="AE62" i="13" s="1"/>
  <c r="AI187" i="13"/>
  <c r="AG187" i="13"/>
  <c r="AF187" i="13" s="1"/>
  <c r="AE188" i="13" s="1" a="1"/>
  <c r="AE188" i="13" s="1"/>
  <c r="AH609" i="13"/>
  <c r="AH285" i="13"/>
  <c r="AI257" i="13"/>
  <c r="AG257" i="13"/>
  <c r="AF257" i="13" s="1"/>
  <c r="AE258" i="13" s="1" a="1"/>
  <c r="AE258" i="13" s="1"/>
  <c r="AH456" i="13"/>
  <c r="AH371" i="13"/>
  <c r="AH581" i="13"/>
  <c r="F61" i="16" l="1"/>
  <c r="E61" i="16" s="1"/>
  <c r="D62" i="16" s="1" a="1"/>
  <c r="D62" i="16" s="1"/>
  <c r="H61" i="16"/>
  <c r="G18" i="16"/>
  <c r="G596" i="16"/>
  <c r="H159" i="16"/>
  <c r="F159" i="16"/>
  <c r="E159" i="16" s="1"/>
  <c r="D160" i="16" s="1" a="1"/>
  <c r="D160" i="16" s="1"/>
  <c r="G624" i="16"/>
  <c r="F511" i="16"/>
  <c r="E511" i="16" s="1"/>
  <c r="D512" i="16" s="1" a="1"/>
  <c r="D512" i="16" s="1"/>
  <c r="H511" i="16"/>
  <c r="H455" i="16"/>
  <c r="F455" i="16"/>
  <c r="E455" i="16" s="1"/>
  <c r="D456" i="16" s="1" a="1"/>
  <c r="D456" i="16" s="1"/>
  <c r="H539" i="16"/>
  <c r="F539" i="16"/>
  <c r="E539" i="16" s="1"/>
  <c r="D540" i="16" s="1" a="1"/>
  <c r="D540" i="16" s="1"/>
  <c r="F609" i="16"/>
  <c r="E609" i="16" s="1"/>
  <c r="D610" i="16" s="1" a="1"/>
  <c r="D610" i="16" s="1"/>
  <c r="H609" i="16"/>
  <c r="H313" i="16"/>
  <c r="F313" i="16"/>
  <c r="E313" i="16" s="1"/>
  <c r="D314" i="16" s="1" a="1"/>
  <c r="D314" i="16" s="1"/>
  <c r="F400" i="16"/>
  <c r="E400" i="16" s="1"/>
  <c r="D401" i="16" s="1" a="1"/>
  <c r="D401" i="16" s="1"/>
  <c r="H400" i="16"/>
  <c r="G146" i="16"/>
  <c r="H371" i="16"/>
  <c r="F371" i="16"/>
  <c r="E371" i="16" s="1"/>
  <c r="D372" i="16" s="1" a="1"/>
  <c r="D372" i="16" s="1"/>
  <c r="G202" i="16"/>
  <c r="H483" i="16"/>
  <c r="F483" i="16"/>
  <c r="E483" i="16" s="1"/>
  <c r="D484" i="16" s="1" a="1"/>
  <c r="D484" i="16" s="1"/>
  <c r="G582" i="16"/>
  <c r="F299" i="16"/>
  <c r="E299" i="16" s="1"/>
  <c r="D300" i="16" s="1" a="1"/>
  <c r="D300" i="16" s="1"/>
  <c r="H299" i="16"/>
  <c r="H89" i="16"/>
  <c r="F89" i="16"/>
  <c r="E89" i="16" s="1"/>
  <c r="D90" i="16" s="1" a="1"/>
  <c r="D90" i="16" s="1"/>
  <c r="F216" i="16"/>
  <c r="E216" i="16" s="1"/>
  <c r="D217" i="16" s="1" a="1"/>
  <c r="D217" i="16" s="1"/>
  <c r="H216" i="16"/>
  <c r="H229" i="16"/>
  <c r="F229" i="16"/>
  <c r="E229" i="16" s="1"/>
  <c r="D230" i="16" s="1" a="1"/>
  <c r="D230" i="16" s="1"/>
  <c r="F47" i="16"/>
  <c r="E47" i="16" s="1"/>
  <c r="D48" i="16" s="1" a="1"/>
  <c r="D48" i="16" s="1"/>
  <c r="H47" i="16"/>
  <c r="H567" i="16"/>
  <c r="F567" i="16"/>
  <c r="E567" i="16" s="1"/>
  <c r="D568" i="16" s="1" a="1"/>
  <c r="D568" i="16" s="1"/>
  <c r="H33" i="16"/>
  <c r="F33" i="16"/>
  <c r="E33" i="16" s="1"/>
  <c r="D34" i="16" s="1" a="1"/>
  <c r="D34" i="16" s="1"/>
  <c r="H257" i="16"/>
  <c r="F257" i="16"/>
  <c r="E257" i="16" s="1"/>
  <c r="D258" i="16" s="1" a="1"/>
  <c r="D258" i="16" s="1"/>
  <c r="H119" i="16"/>
  <c r="F119" i="16"/>
  <c r="E119" i="16" s="1"/>
  <c r="D120" i="16" s="1" a="1"/>
  <c r="D120" i="16" s="1"/>
  <c r="F357" i="16"/>
  <c r="E357" i="16" s="1"/>
  <c r="D358" i="16" s="1" a="1"/>
  <c r="D358" i="16" s="1"/>
  <c r="H357" i="16"/>
  <c r="G328" i="16"/>
  <c r="F76" i="16"/>
  <c r="E76" i="16" s="1"/>
  <c r="D77" i="16" s="1" a="1"/>
  <c r="D77" i="16" s="1"/>
  <c r="H76" i="16"/>
  <c r="H441" i="16"/>
  <c r="F441" i="16"/>
  <c r="E441" i="16" s="1"/>
  <c r="D442" i="16" s="1" a="1"/>
  <c r="D442" i="16" s="1"/>
  <c r="F285" i="16"/>
  <c r="E285" i="16" s="1"/>
  <c r="D286" i="16" s="1" a="1"/>
  <c r="D286" i="16" s="1"/>
  <c r="H285" i="16"/>
  <c r="F173" i="16"/>
  <c r="E173" i="16" s="1"/>
  <c r="D174" i="16" s="1" a="1"/>
  <c r="D174" i="16" s="1"/>
  <c r="H173" i="16"/>
  <c r="H344" i="16"/>
  <c r="F344" i="16"/>
  <c r="E344" i="16" s="1"/>
  <c r="D345" i="16" s="1" a="1"/>
  <c r="D345" i="16" s="1"/>
  <c r="F553" i="16"/>
  <c r="E553" i="16" s="1"/>
  <c r="D554" i="16" s="1" a="1"/>
  <c r="D554" i="16" s="1"/>
  <c r="H553" i="16"/>
  <c r="H385" i="16"/>
  <c r="F385" i="16"/>
  <c r="E385" i="16" s="1"/>
  <c r="D386" i="16" s="1" a="1"/>
  <c r="D386" i="16" s="1"/>
  <c r="H103" i="16"/>
  <c r="F103" i="16"/>
  <c r="E103" i="16" s="1"/>
  <c r="D104" i="16" s="1" a="1"/>
  <c r="D104" i="16" s="1"/>
  <c r="F497" i="16"/>
  <c r="E497" i="16" s="1"/>
  <c r="D498" i="16" s="1" a="1"/>
  <c r="D498" i="16" s="1"/>
  <c r="H497" i="16"/>
  <c r="H413" i="16"/>
  <c r="F413" i="16"/>
  <c r="E413" i="16" s="1"/>
  <c r="D414" i="16" s="1" a="1"/>
  <c r="D414" i="16" s="1"/>
  <c r="G132" i="16"/>
  <c r="H427" i="16"/>
  <c r="F427" i="16"/>
  <c r="E427" i="16" s="1"/>
  <c r="D428" i="16" s="1" a="1"/>
  <c r="D428" i="16" s="1"/>
  <c r="G636" i="16"/>
  <c r="G188" i="16"/>
  <c r="F525" i="16"/>
  <c r="E525" i="16" s="1"/>
  <c r="D526" i="16" s="1" a="1"/>
  <c r="D526" i="16" s="1"/>
  <c r="H525" i="16"/>
  <c r="H469" i="16"/>
  <c r="F469" i="16"/>
  <c r="E469" i="16" s="1"/>
  <c r="D470" i="16" s="1" a="1"/>
  <c r="D470" i="16" s="1"/>
  <c r="G272" i="16"/>
  <c r="F244" i="16"/>
  <c r="E244" i="16" s="1"/>
  <c r="D245" i="16" s="1" a="1"/>
  <c r="D245" i="16" s="1"/>
  <c r="H244" i="16"/>
  <c r="AG469" i="13"/>
  <c r="AF469" i="13" s="1"/>
  <c r="AE470" i="13" s="1" a="1"/>
  <c r="AE470" i="13" s="1"/>
  <c r="AI469" i="13"/>
  <c r="AG609" i="13"/>
  <c r="AF609" i="13" s="1"/>
  <c r="AE610" i="13" s="1" a="1"/>
  <c r="AE610" i="13" s="1"/>
  <c r="AI609" i="13"/>
  <c r="AI539" i="13"/>
  <c r="AG539" i="13"/>
  <c r="AF539" i="13" s="1"/>
  <c r="AE540" i="13" s="1" a="1"/>
  <c r="AE540" i="13" s="1"/>
  <c r="AH188" i="13"/>
  <c r="AH636" i="13"/>
  <c r="AH526" i="13"/>
  <c r="AG272" i="13"/>
  <c r="AF272" i="13" s="1"/>
  <c r="AE273" i="13" s="1" a="1"/>
  <c r="AE273" i="13" s="1"/>
  <c r="AI272" i="13"/>
  <c r="AI75" i="13"/>
  <c r="AG75" i="13"/>
  <c r="AF75" i="13" s="1"/>
  <c r="AE76" i="13" s="1" a="1"/>
  <c r="AE76" i="13" s="1"/>
  <c r="AH62" i="13"/>
  <c r="AH230" i="13"/>
  <c r="AG595" i="13"/>
  <c r="AF595" i="13" s="1"/>
  <c r="AE596" i="13" s="1" a="1"/>
  <c r="AE596" i="13" s="1"/>
  <c r="AI595" i="13"/>
  <c r="AH132" i="13"/>
  <c r="AG173" i="13"/>
  <c r="AF173" i="13" s="1"/>
  <c r="AE174" i="13" s="1" a="1"/>
  <c r="AE174" i="13" s="1"/>
  <c r="AI173" i="13"/>
  <c r="AI441" i="13"/>
  <c r="AG441" i="13"/>
  <c r="AF441" i="13" s="1"/>
  <c r="AE442" i="13" s="1" a="1"/>
  <c r="AE442" i="13" s="1"/>
  <c r="AH386" i="13"/>
  <c r="AH146" i="13"/>
  <c r="AG201" i="13"/>
  <c r="AF201" i="13" s="1"/>
  <c r="AE202" i="13" s="1" a="1"/>
  <c r="AE202" i="13" s="1"/>
  <c r="AI201" i="13"/>
  <c r="AH328" i="13"/>
  <c r="AG581" i="13"/>
  <c r="AF581" i="13" s="1"/>
  <c r="AE582" i="13" s="1" a="1"/>
  <c r="AE582" i="13" s="1"/>
  <c r="AI581" i="13"/>
  <c r="AI215" i="13"/>
  <c r="AG215" i="13"/>
  <c r="AF215" i="13" s="1"/>
  <c r="AE216" i="13" s="1" a="1"/>
  <c r="AE216" i="13" s="1"/>
  <c r="AH484" i="13"/>
  <c r="AG371" i="13"/>
  <c r="AF371" i="13" s="1"/>
  <c r="AE372" i="13" s="1" a="1"/>
  <c r="AE372" i="13" s="1"/>
  <c r="AI371" i="13"/>
  <c r="AH120" i="13"/>
  <c r="AG399" i="13"/>
  <c r="AF399" i="13" s="1"/>
  <c r="AE400" i="13" s="1" a="1"/>
  <c r="AE400" i="13" s="1"/>
  <c r="AI399" i="13"/>
  <c r="AI159" i="13"/>
  <c r="AG159" i="13"/>
  <c r="AF159" i="13" s="1"/>
  <c r="AE160" i="13" s="1" a="1"/>
  <c r="AE160" i="13" s="1"/>
  <c r="AH104" i="13"/>
  <c r="AH568" i="13"/>
  <c r="AI89" i="13"/>
  <c r="AG89" i="13"/>
  <c r="AF89" i="13" s="1"/>
  <c r="AE90" i="13" s="1" a="1"/>
  <c r="AE90" i="13" s="1"/>
  <c r="AH34" i="13"/>
  <c r="AI414" i="13"/>
  <c r="AG414" i="13"/>
  <c r="AF414" i="13" s="1"/>
  <c r="AE415" i="13" s="1" a="1"/>
  <c r="AE415" i="13" s="1"/>
  <c r="AI343" i="13"/>
  <c r="AG343" i="13"/>
  <c r="AF343" i="13" s="1"/>
  <c r="AE344" i="13" s="1" a="1"/>
  <c r="AE344" i="13" s="1"/>
  <c r="AG456" i="13"/>
  <c r="AF456" i="13" s="1"/>
  <c r="AE457" i="13" s="1" a="1"/>
  <c r="AE457" i="13" s="1"/>
  <c r="AI456" i="13"/>
  <c r="AH48" i="13"/>
  <c r="AG357" i="13"/>
  <c r="AF357" i="13" s="1"/>
  <c r="AE358" i="13" s="1" a="1"/>
  <c r="AE358" i="13" s="1"/>
  <c r="AI357" i="13"/>
  <c r="AH258" i="13"/>
  <c r="AG299" i="13"/>
  <c r="AF299" i="13" s="1"/>
  <c r="AE300" i="13" s="1" a="1"/>
  <c r="AE300" i="13" s="1"/>
  <c r="AI299" i="13"/>
  <c r="AG511" i="13"/>
  <c r="AF511" i="13" s="1"/>
  <c r="AE512" i="13" s="1" a="1"/>
  <c r="AE512" i="13" s="1"/>
  <c r="AI511" i="13"/>
  <c r="AH428" i="13"/>
  <c r="AG497" i="13"/>
  <c r="AF497" i="13" s="1"/>
  <c r="AE498" i="13" s="1" a="1"/>
  <c r="AE498" i="13" s="1"/>
  <c r="AI497" i="13"/>
  <c r="AH244" i="13"/>
  <c r="AI285" i="13"/>
  <c r="AG285" i="13"/>
  <c r="AF285" i="13" s="1"/>
  <c r="AE286" i="13" s="1" a="1"/>
  <c r="AE286" i="13" s="1"/>
  <c r="AI553" i="13"/>
  <c r="AG553" i="13"/>
  <c r="AF553" i="13" s="1"/>
  <c r="AE554" i="13" s="1" a="1"/>
  <c r="AE554" i="13" s="1"/>
  <c r="AH18" i="13"/>
  <c r="AG314" i="13"/>
  <c r="AF314" i="13" s="1"/>
  <c r="AE315" i="13" s="1" a="1"/>
  <c r="AE315" i="13" s="1"/>
  <c r="AI314" i="13"/>
  <c r="AH624" i="13"/>
  <c r="G345" i="16" l="1"/>
  <c r="G258" i="16"/>
  <c r="G540" i="16"/>
  <c r="H636" i="16"/>
  <c r="F636" i="16"/>
  <c r="E636" i="16" s="1"/>
  <c r="D637" i="16" s="1" a="1"/>
  <c r="D637" i="16" s="1"/>
  <c r="H582" i="16"/>
  <c r="F582" i="16"/>
  <c r="E582" i="16" s="1"/>
  <c r="D583" i="16" s="1" a="1"/>
  <c r="D583" i="16" s="1"/>
  <c r="G428" i="16"/>
  <c r="G34" i="16"/>
  <c r="G484" i="16"/>
  <c r="G456" i="16"/>
  <c r="G174" i="16"/>
  <c r="G568" i="16"/>
  <c r="F132" i="16"/>
  <c r="E132" i="16" s="1"/>
  <c r="D133" i="16" s="1" a="1"/>
  <c r="D133" i="16" s="1"/>
  <c r="H132" i="16"/>
  <c r="G286" i="16"/>
  <c r="H202" i="16"/>
  <c r="F202" i="16"/>
  <c r="E202" i="16" s="1"/>
  <c r="D203" i="16" s="1" a="1"/>
  <c r="D203" i="16" s="1"/>
  <c r="G512" i="16"/>
  <c r="G414" i="16"/>
  <c r="G442" i="16"/>
  <c r="G372" i="16"/>
  <c r="F624" i="16"/>
  <c r="E624" i="16" s="1"/>
  <c r="D625" i="16" s="1" a="1"/>
  <c r="D625" i="16" s="1"/>
  <c r="H624" i="16"/>
  <c r="G245" i="16"/>
  <c r="G48" i="16"/>
  <c r="H272" i="16"/>
  <c r="F272" i="16"/>
  <c r="E272" i="16" s="1"/>
  <c r="D273" i="16" s="1" a="1"/>
  <c r="D273" i="16" s="1"/>
  <c r="G230" i="16"/>
  <c r="G160" i="16"/>
  <c r="G498" i="16"/>
  <c r="G77" i="16"/>
  <c r="H146" i="16"/>
  <c r="F146" i="16"/>
  <c r="E146" i="16" s="1"/>
  <c r="D147" i="16" s="1" a="1"/>
  <c r="D147" i="16" s="1"/>
  <c r="G470" i="16"/>
  <c r="G104" i="16"/>
  <c r="H596" i="16"/>
  <c r="F596" i="16"/>
  <c r="E596" i="16" s="1"/>
  <c r="D597" i="16" s="1" a="1"/>
  <c r="D597" i="16" s="1"/>
  <c r="F328" i="16"/>
  <c r="E328" i="16" s="1"/>
  <c r="D329" i="16" s="1" a="1"/>
  <c r="D329" i="16" s="1"/>
  <c r="H328" i="16"/>
  <c r="G217" i="16"/>
  <c r="G401" i="16"/>
  <c r="G386" i="16"/>
  <c r="G90" i="16"/>
  <c r="G314" i="16"/>
  <c r="G526" i="16"/>
  <c r="G358" i="16"/>
  <c r="H18" i="16"/>
  <c r="F18" i="16"/>
  <c r="F188" i="16"/>
  <c r="E188" i="16" s="1"/>
  <c r="D189" i="16" s="1" a="1"/>
  <c r="D189" i="16" s="1"/>
  <c r="H188" i="16"/>
  <c r="G120" i="16"/>
  <c r="G554" i="16"/>
  <c r="G300" i="16"/>
  <c r="G610" i="16"/>
  <c r="G62" i="16"/>
  <c r="AG244" i="13"/>
  <c r="AF244" i="13" s="1"/>
  <c r="AE245" i="13" s="1" a="1"/>
  <c r="AE245" i="13" s="1"/>
  <c r="AI244" i="13"/>
  <c r="AG146" i="13"/>
  <c r="AF146" i="13" s="1"/>
  <c r="AE147" i="13" s="1" a="1"/>
  <c r="AE147" i="13" s="1"/>
  <c r="AI146" i="13"/>
  <c r="AH76" i="13"/>
  <c r="AH457" i="13"/>
  <c r="AH400" i="13"/>
  <c r="AH344" i="13"/>
  <c r="AI120" i="13"/>
  <c r="AG120" i="13"/>
  <c r="AF120" i="13" s="1"/>
  <c r="AE121" i="13" s="1" a="1"/>
  <c r="AE121" i="13" s="1"/>
  <c r="AI386" i="13"/>
  <c r="AG386" i="13"/>
  <c r="AF386" i="13" s="1"/>
  <c r="AE387" i="13" s="1" a="1"/>
  <c r="AE387" i="13" s="1"/>
  <c r="AH498" i="13"/>
  <c r="AH273" i="13"/>
  <c r="AH415" i="13"/>
  <c r="AH442" i="13"/>
  <c r="AI526" i="13"/>
  <c r="AG526" i="13"/>
  <c r="AF526" i="13" s="1"/>
  <c r="AE527" i="13" s="1" a="1"/>
  <c r="AE527" i="13" s="1"/>
  <c r="AI428" i="13"/>
  <c r="AG428" i="13"/>
  <c r="AF428" i="13" s="1"/>
  <c r="AE429" i="13" s="1" a="1"/>
  <c r="AE429" i="13" s="1"/>
  <c r="AH372" i="13"/>
  <c r="AG624" i="13"/>
  <c r="AF624" i="13" s="1"/>
  <c r="AE625" i="13" s="1" a="1"/>
  <c r="AE625" i="13" s="1"/>
  <c r="AI624" i="13"/>
  <c r="AG34" i="13"/>
  <c r="AF34" i="13" s="1"/>
  <c r="AE35" i="13" s="1" a="1"/>
  <c r="AE35" i="13" s="1"/>
  <c r="AI34" i="13"/>
  <c r="AH512" i="13"/>
  <c r="AI484" i="13"/>
  <c r="AG484" i="13"/>
  <c r="AF484" i="13" s="1"/>
  <c r="AE485" i="13" s="1" a="1"/>
  <c r="AE485" i="13" s="1"/>
  <c r="AH174" i="13"/>
  <c r="AG636" i="13"/>
  <c r="AF636" i="13" s="1"/>
  <c r="AE637" i="13" s="1" a="1"/>
  <c r="AE637" i="13" s="1"/>
  <c r="AI636" i="13"/>
  <c r="AH90" i="13"/>
  <c r="AH216" i="13"/>
  <c r="AG132" i="13"/>
  <c r="AF132" i="13" s="1"/>
  <c r="AE133" i="13" s="1" a="1"/>
  <c r="AE133" i="13" s="1"/>
  <c r="AI132" i="13"/>
  <c r="AH315" i="13"/>
  <c r="AH300" i="13"/>
  <c r="AI188" i="13"/>
  <c r="AG188" i="13"/>
  <c r="AF188" i="13" s="1"/>
  <c r="AE189" i="13" s="1" a="1"/>
  <c r="AE189" i="13" s="1"/>
  <c r="AI18" i="13"/>
  <c r="AG18" i="13"/>
  <c r="AI258" i="13"/>
  <c r="AG258" i="13"/>
  <c r="AF258" i="13" s="1"/>
  <c r="AE259" i="13" s="1" a="1"/>
  <c r="AE259" i="13" s="1"/>
  <c r="AH540" i="13"/>
  <c r="AG568" i="13"/>
  <c r="AF568" i="13" s="1"/>
  <c r="AE569" i="13" s="1" a="1"/>
  <c r="AE569" i="13" s="1"/>
  <c r="AI568" i="13"/>
  <c r="AH582" i="13"/>
  <c r="AH596" i="13"/>
  <c r="AH554" i="13"/>
  <c r="AH358" i="13"/>
  <c r="AI104" i="13"/>
  <c r="AG104" i="13"/>
  <c r="AF104" i="13" s="1"/>
  <c r="AE105" i="13" s="1" a="1"/>
  <c r="AE105" i="13" s="1"/>
  <c r="AG328" i="13"/>
  <c r="AF328" i="13" s="1"/>
  <c r="AE329" i="13" s="1" a="1"/>
  <c r="AE329" i="13" s="1"/>
  <c r="AI328" i="13"/>
  <c r="AI230" i="13"/>
  <c r="AG230" i="13"/>
  <c r="AF230" i="13" s="1"/>
  <c r="AE231" i="13" s="1" a="1"/>
  <c r="AE231" i="13" s="1"/>
  <c r="AH610" i="13"/>
  <c r="AH286" i="13"/>
  <c r="AG48" i="13"/>
  <c r="AF48" i="13" s="1"/>
  <c r="AE49" i="13" s="1" a="1"/>
  <c r="AE49" i="13" s="1"/>
  <c r="AI48" i="13"/>
  <c r="AH160" i="13"/>
  <c r="AH202" i="13"/>
  <c r="AI62" i="13"/>
  <c r="AG62" i="13"/>
  <c r="AF62" i="13" s="1"/>
  <c r="AE63" i="13" s="1" a="1"/>
  <c r="AE63" i="13" s="1"/>
  <c r="AH470" i="13"/>
  <c r="H160" i="16" l="1"/>
  <c r="F160" i="16"/>
  <c r="E160" i="16" s="1"/>
  <c r="D161" i="16" s="1" a="1"/>
  <c r="D161" i="16" s="1"/>
  <c r="F414" i="16"/>
  <c r="E414" i="16" s="1"/>
  <c r="D415" i="16" s="1" a="1"/>
  <c r="D415" i="16" s="1"/>
  <c r="H414" i="16"/>
  <c r="G189" i="16"/>
  <c r="H217" i="16"/>
  <c r="F217" i="16"/>
  <c r="E217" i="16" s="1"/>
  <c r="D218" i="16" s="1" a="1"/>
  <c r="D218" i="16" s="1"/>
  <c r="H484" i="16"/>
  <c r="F484" i="16"/>
  <c r="E484" i="16" s="1"/>
  <c r="D485" i="16" s="1" a="1"/>
  <c r="D485" i="16" s="1"/>
  <c r="E18" i="16"/>
  <c r="D19" i="16" s="1" a="1"/>
  <c r="D19" i="16" s="1"/>
  <c r="H230" i="16"/>
  <c r="F230" i="16"/>
  <c r="E230" i="16" s="1"/>
  <c r="D231" i="16" s="1" a="1"/>
  <c r="D231" i="16" s="1"/>
  <c r="F512" i="16"/>
  <c r="E512" i="16" s="1"/>
  <c r="D513" i="16" s="1" a="1"/>
  <c r="D513" i="16" s="1"/>
  <c r="H512" i="16"/>
  <c r="H34" i="16"/>
  <c r="F34" i="16"/>
  <c r="E34" i="16" s="1"/>
  <c r="D35" i="16" s="1" a="1"/>
  <c r="D35" i="16" s="1"/>
  <c r="G329" i="16"/>
  <c r="G597" i="16"/>
  <c r="G273" i="16"/>
  <c r="G203" i="16"/>
  <c r="H358" i="16"/>
  <c r="F358" i="16"/>
  <c r="E358" i="16" s="1"/>
  <c r="D359" i="16" s="1" a="1"/>
  <c r="D359" i="16" s="1"/>
  <c r="F428" i="16"/>
  <c r="E428" i="16" s="1"/>
  <c r="D429" i="16" s="1" a="1"/>
  <c r="D429" i="16" s="1"/>
  <c r="H428" i="16"/>
  <c r="H526" i="16"/>
  <c r="F526" i="16"/>
  <c r="E526" i="16" s="1"/>
  <c r="D527" i="16" s="1" a="1"/>
  <c r="D527" i="16" s="1"/>
  <c r="G583" i="16"/>
  <c r="F62" i="16"/>
  <c r="E62" i="16" s="1"/>
  <c r="D63" i="16" s="1" a="1"/>
  <c r="D63" i="16" s="1"/>
  <c r="H62" i="16"/>
  <c r="H104" i="16"/>
  <c r="F104" i="16"/>
  <c r="E104" i="16" s="1"/>
  <c r="D105" i="16" s="1" a="1"/>
  <c r="D105" i="16" s="1"/>
  <c r="H48" i="16"/>
  <c r="F48" i="16"/>
  <c r="E48" i="16" s="1"/>
  <c r="D49" i="16" s="1" a="1"/>
  <c r="D49" i="16" s="1"/>
  <c r="H286" i="16"/>
  <c r="F286" i="16"/>
  <c r="E286" i="16" s="1"/>
  <c r="D287" i="16" s="1" a="1"/>
  <c r="D287" i="16" s="1"/>
  <c r="H314" i="16"/>
  <c r="F314" i="16"/>
  <c r="E314" i="16" s="1"/>
  <c r="D315" i="16" s="1" a="1"/>
  <c r="D315" i="16" s="1"/>
  <c r="H470" i="16"/>
  <c r="F470" i="16"/>
  <c r="E470" i="16" s="1"/>
  <c r="D471" i="16" s="1" a="1"/>
  <c r="D471" i="16" s="1"/>
  <c r="F245" i="16"/>
  <c r="E245" i="16" s="1"/>
  <c r="D246" i="16" s="1" a="1"/>
  <c r="D246" i="16" s="1"/>
  <c r="H245" i="16"/>
  <c r="G637" i="16"/>
  <c r="H610" i="16"/>
  <c r="F610" i="16"/>
  <c r="E610" i="16" s="1"/>
  <c r="D611" i="16" s="1" a="1"/>
  <c r="D611" i="16" s="1"/>
  <c r="G133" i="16"/>
  <c r="F90" i="16"/>
  <c r="E90" i="16" s="1"/>
  <c r="D91" i="16" s="1" a="1"/>
  <c r="D91" i="16" s="1"/>
  <c r="H90" i="16"/>
  <c r="G147" i="16"/>
  <c r="F568" i="16"/>
  <c r="E568" i="16" s="1"/>
  <c r="D569" i="16" s="1" a="1"/>
  <c r="D569" i="16" s="1"/>
  <c r="H568" i="16"/>
  <c r="F540" i="16"/>
  <c r="E540" i="16" s="1"/>
  <c r="D541" i="16" s="1" a="1"/>
  <c r="D541" i="16" s="1"/>
  <c r="H540" i="16"/>
  <c r="F300" i="16"/>
  <c r="E300" i="16" s="1"/>
  <c r="D301" i="16" s="1" a="1"/>
  <c r="D301" i="16" s="1"/>
  <c r="H300" i="16"/>
  <c r="G625" i="16"/>
  <c r="F77" i="16"/>
  <c r="E77" i="16" s="1"/>
  <c r="D78" i="16" s="1" a="1"/>
  <c r="D78" i="16" s="1"/>
  <c r="H77" i="16"/>
  <c r="H174" i="16"/>
  <c r="F174" i="16"/>
  <c r="E174" i="16" s="1"/>
  <c r="D175" i="16" s="1" a="1"/>
  <c r="D175" i="16" s="1"/>
  <c r="H258" i="16"/>
  <c r="F258" i="16"/>
  <c r="E258" i="16" s="1"/>
  <c r="D259" i="16" s="1" a="1"/>
  <c r="D259" i="16" s="1"/>
  <c r="H554" i="16"/>
  <c r="F554" i="16"/>
  <c r="E554" i="16" s="1"/>
  <c r="D555" i="16" s="1" a="1"/>
  <c r="D555" i="16" s="1"/>
  <c r="H386" i="16"/>
  <c r="F386" i="16"/>
  <c r="E386" i="16" s="1"/>
  <c r="D387" i="16" s="1" a="1"/>
  <c r="D387" i="16" s="1"/>
  <c r="H372" i="16"/>
  <c r="F372" i="16"/>
  <c r="E372" i="16" s="1"/>
  <c r="D373" i="16" s="1" a="1"/>
  <c r="D373" i="16" s="1"/>
  <c r="F120" i="16"/>
  <c r="E120" i="16" s="1"/>
  <c r="D121" i="16" s="1" a="1"/>
  <c r="D121" i="16" s="1"/>
  <c r="H120" i="16"/>
  <c r="F498" i="16"/>
  <c r="E498" i="16" s="1"/>
  <c r="D499" i="16" s="1" a="1"/>
  <c r="D499" i="16" s="1"/>
  <c r="H498" i="16"/>
  <c r="F345" i="16"/>
  <c r="E345" i="16" s="1"/>
  <c r="D346" i="16" s="1" a="1"/>
  <c r="D346" i="16" s="1"/>
  <c r="H345" i="16"/>
  <c r="H401" i="16"/>
  <c r="F401" i="16"/>
  <c r="E401" i="16" s="1"/>
  <c r="D402" i="16" s="1" a="1"/>
  <c r="D402" i="16" s="1"/>
  <c r="H442" i="16"/>
  <c r="F442" i="16"/>
  <c r="E442" i="16" s="1"/>
  <c r="D443" i="16" s="1" a="1"/>
  <c r="D443" i="16" s="1"/>
  <c r="H456" i="16"/>
  <c r="F456" i="16"/>
  <c r="E456" i="16" s="1"/>
  <c r="D457" i="16" s="1" a="1"/>
  <c r="D457" i="16" s="1"/>
  <c r="AH387" i="13"/>
  <c r="AI286" i="13"/>
  <c r="AG286" i="13"/>
  <c r="AF286" i="13" s="1"/>
  <c r="AE287" i="13" s="1" a="1"/>
  <c r="AE287" i="13" s="1"/>
  <c r="AI582" i="13"/>
  <c r="AG582" i="13"/>
  <c r="AF582" i="13" s="1"/>
  <c r="AE583" i="13" s="1" a="1"/>
  <c r="AE583" i="13" s="1"/>
  <c r="AH133" i="13"/>
  <c r="AH625" i="13"/>
  <c r="AG610" i="13"/>
  <c r="AF610" i="13" s="1"/>
  <c r="AE611" i="13" s="1" a="1"/>
  <c r="AE611" i="13" s="1"/>
  <c r="AI610" i="13"/>
  <c r="AG216" i="13"/>
  <c r="AF216" i="13" s="1"/>
  <c r="AE217" i="13" s="1" a="1"/>
  <c r="AE217" i="13" s="1"/>
  <c r="AI216" i="13"/>
  <c r="AG372" i="13"/>
  <c r="AF372" i="13" s="1"/>
  <c r="AE373" i="13" s="1" a="1"/>
  <c r="AE373" i="13" s="1"/>
  <c r="AI372" i="13"/>
  <c r="AH121" i="13"/>
  <c r="AH569" i="13"/>
  <c r="AH231" i="13"/>
  <c r="AH429" i="13"/>
  <c r="AG540" i="13"/>
  <c r="AF540" i="13" s="1"/>
  <c r="AE541" i="13" s="1" a="1"/>
  <c r="AE541" i="13" s="1"/>
  <c r="AI540" i="13"/>
  <c r="AI90" i="13"/>
  <c r="AG90" i="13"/>
  <c r="AF90" i="13" s="1"/>
  <c r="AE91" i="13" s="1" a="1"/>
  <c r="AE91" i="13" s="1"/>
  <c r="AI344" i="13"/>
  <c r="AG344" i="13"/>
  <c r="AF344" i="13" s="1"/>
  <c r="AE345" i="13" s="1" a="1"/>
  <c r="AE345" i="13" s="1"/>
  <c r="AG470" i="13"/>
  <c r="AF470" i="13" s="1"/>
  <c r="AE471" i="13" s="1" a="1"/>
  <c r="AE471" i="13" s="1"/>
  <c r="AI470" i="13"/>
  <c r="AH259" i="13"/>
  <c r="AH527" i="13"/>
  <c r="AH329" i="13"/>
  <c r="AH637" i="13"/>
  <c r="AI400" i="13"/>
  <c r="AG400" i="13"/>
  <c r="AF400" i="13" s="1"/>
  <c r="AE401" i="13" s="1" a="1"/>
  <c r="AE401" i="13" s="1"/>
  <c r="AH63" i="13"/>
  <c r="AH105" i="13"/>
  <c r="AF18" i="13"/>
  <c r="AE19" i="13" s="1" a="1"/>
  <c r="AE19" i="13" s="1"/>
  <c r="AG442" i="13"/>
  <c r="AF442" i="13" s="1"/>
  <c r="AE443" i="13" s="1" a="1"/>
  <c r="AE443" i="13" s="1"/>
  <c r="AI442" i="13"/>
  <c r="AG457" i="13"/>
  <c r="AF457" i="13" s="1"/>
  <c r="AE458" i="13" s="1" a="1"/>
  <c r="AE458" i="13" s="1"/>
  <c r="AI457" i="13"/>
  <c r="AG174" i="13"/>
  <c r="AF174" i="13" s="1"/>
  <c r="AE175" i="13" s="1" a="1"/>
  <c r="AE175" i="13" s="1"/>
  <c r="AI174" i="13"/>
  <c r="AH189" i="13"/>
  <c r="AH485" i="13"/>
  <c r="AI358" i="13"/>
  <c r="AG358" i="13"/>
  <c r="AF358" i="13" s="1"/>
  <c r="AE359" i="13" s="1" a="1"/>
  <c r="AE359" i="13" s="1"/>
  <c r="AG415" i="13"/>
  <c r="AF415" i="13" s="1"/>
  <c r="AE416" i="13" s="1" a="1"/>
  <c r="AE416" i="13" s="1"/>
  <c r="AI415" i="13"/>
  <c r="AG76" i="13"/>
  <c r="AF76" i="13" s="1"/>
  <c r="AE77" i="13" s="1" a="1"/>
  <c r="AE77" i="13" s="1"/>
  <c r="AI76" i="13"/>
  <c r="AG202" i="13"/>
  <c r="AF202" i="13" s="1"/>
  <c r="AE203" i="13" s="1" a="1"/>
  <c r="AE203" i="13" s="1"/>
  <c r="AI202" i="13"/>
  <c r="AG512" i="13"/>
  <c r="AF512" i="13" s="1"/>
  <c r="AE513" i="13" s="1" a="1"/>
  <c r="AE513" i="13" s="1"/>
  <c r="AI512" i="13"/>
  <c r="AG273" i="13"/>
  <c r="AF273" i="13" s="1"/>
  <c r="AE274" i="13" s="1" a="1"/>
  <c r="AE274" i="13" s="1"/>
  <c r="AI273" i="13"/>
  <c r="AG160" i="13"/>
  <c r="AF160" i="13" s="1"/>
  <c r="AE161" i="13" s="1" a="1"/>
  <c r="AE161" i="13" s="1"/>
  <c r="AI160" i="13"/>
  <c r="AI554" i="13"/>
  <c r="AG554" i="13"/>
  <c r="AF554" i="13" s="1"/>
  <c r="AE555" i="13" s="1" a="1"/>
  <c r="AE555" i="13" s="1"/>
  <c r="AG300" i="13"/>
  <c r="AF300" i="13" s="1"/>
  <c r="AE301" i="13" s="1" a="1"/>
  <c r="AE301" i="13" s="1"/>
  <c r="AI300" i="13"/>
  <c r="AH147" i="13"/>
  <c r="AG596" i="13"/>
  <c r="AF596" i="13" s="1"/>
  <c r="AE597" i="13" s="1" a="1"/>
  <c r="AE597" i="13" s="1"/>
  <c r="AI596" i="13"/>
  <c r="AG315" i="13"/>
  <c r="AF315" i="13" s="1"/>
  <c r="AE316" i="13" s="1" a="1"/>
  <c r="AE316" i="13" s="1"/>
  <c r="AI315" i="13"/>
  <c r="AH49" i="13"/>
  <c r="AH35" i="13"/>
  <c r="AI498" i="13"/>
  <c r="AG498" i="13"/>
  <c r="AF498" i="13" s="1"/>
  <c r="AE499" i="13" s="1" a="1"/>
  <c r="AE499" i="13" s="1"/>
  <c r="AH245" i="13"/>
  <c r="G527" i="16" l="1"/>
  <c r="G121" i="16"/>
  <c r="G301" i="16"/>
  <c r="G246" i="16"/>
  <c r="G513" i="16"/>
  <c r="G373" i="16"/>
  <c r="G471" i="16"/>
  <c r="G231" i="16"/>
  <c r="G541" i="16"/>
  <c r="G429" i="16"/>
  <c r="G387" i="16"/>
  <c r="G315" i="16"/>
  <c r="G359" i="16"/>
  <c r="G19" i="16"/>
  <c r="G457" i="16"/>
  <c r="G555" i="16"/>
  <c r="G287" i="16"/>
  <c r="G485" i="16"/>
  <c r="F147" i="16"/>
  <c r="E147" i="16" s="1"/>
  <c r="D148" i="16" s="1" a="1"/>
  <c r="D148" i="16" s="1"/>
  <c r="H147" i="16"/>
  <c r="F203" i="16"/>
  <c r="E203" i="16" s="1"/>
  <c r="D204" i="16" s="1" a="1"/>
  <c r="D204" i="16" s="1"/>
  <c r="H203" i="16"/>
  <c r="G443" i="16"/>
  <c r="G259" i="16"/>
  <c r="G49" i="16"/>
  <c r="G218" i="16"/>
  <c r="G91" i="16"/>
  <c r="F273" i="16"/>
  <c r="E273" i="16" s="1"/>
  <c r="D274" i="16" s="1" a="1"/>
  <c r="D274" i="16" s="1"/>
  <c r="H273" i="16"/>
  <c r="G402" i="16"/>
  <c r="G175" i="16"/>
  <c r="F133" i="16"/>
  <c r="E133" i="16" s="1"/>
  <c r="D134" i="16" s="1" a="1"/>
  <c r="D134" i="16" s="1"/>
  <c r="H133" i="16"/>
  <c r="G105" i="16"/>
  <c r="H597" i="16"/>
  <c r="F597" i="16"/>
  <c r="E597" i="16" s="1"/>
  <c r="D598" i="16" s="1" a="1"/>
  <c r="D598" i="16" s="1"/>
  <c r="H189" i="16"/>
  <c r="F189" i="16"/>
  <c r="E189" i="16" s="1"/>
  <c r="D190" i="16" s="1" a="1"/>
  <c r="D190" i="16" s="1"/>
  <c r="G569" i="16"/>
  <c r="G611" i="16"/>
  <c r="G346" i="16"/>
  <c r="G78" i="16"/>
  <c r="G63" i="16"/>
  <c r="F329" i="16"/>
  <c r="E329" i="16" s="1"/>
  <c r="D330" i="16" s="1" a="1"/>
  <c r="D330" i="16" s="1"/>
  <c r="H329" i="16"/>
  <c r="G415" i="16"/>
  <c r="H637" i="16"/>
  <c r="F637" i="16"/>
  <c r="E637" i="16" s="1"/>
  <c r="D638" i="16" s="1" a="1"/>
  <c r="D638" i="16" s="1"/>
  <c r="G35" i="16"/>
  <c r="G161" i="16"/>
  <c r="G499" i="16"/>
  <c r="H625" i="16"/>
  <c r="F625" i="16"/>
  <c r="E625" i="16" s="1"/>
  <c r="D626" i="16" s="1" a="1"/>
  <c r="D626" i="16" s="1"/>
  <c r="H583" i="16"/>
  <c r="F583" i="16"/>
  <c r="E583" i="16" s="1"/>
  <c r="D584" i="16" s="1" a="1"/>
  <c r="D584" i="16" s="1"/>
  <c r="AH19" i="13"/>
  <c r="AH471" i="13"/>
  <c r="AH373" i="13"/>
  <c r="AG147" i="13"/>
  <c r="AF147" i="13" s="1"/>
  <c r="AE148" i="13" s="1" a="1"/>
  <c r="AE148" i="13" s="1"/>
  <c r="AI147" i="13"/>
  <c r="AH345" i="13"/>
  <c r="AH416" i="13"/>
  <c r="AI105" i="13"/>
  <c r="AG105" i="13"/>
  <c r="AF105" i="13" s="1"/>
  <c r="AE106" i="13" s="1" a="1"/>
  <c r="AE106" i="13" s="1"/>
  <c r="AH217" i="13"/>
  <c r="AH359" i="13"/>
  <c r="AG63" i="13"/>
  <c r="AF63" i="13" s="1"/>
  <c r="AE64" i="13" s="1" a="1"/>
  <c r="AE64" i="13" s="1"/>
  <c r="AI63" i="13"/>
  <c r="AH91" i="13"/>
  <c r="AH597" i="13"/>
  <c r="AH301" i="13"/>
  <c r="AH611" i="13"/>
  <c r="AH555" i="13"/>
  <c r="AH401" i="13"/>
  <c r="AH77" i="13"/>
  <c r="AI245" i="13"/>
  <c r="AG245" i="13"/>
  <c r="AF245" i="13" s="1"/>
  <c r="AE246" i="13" s="1" a="1"/>
  <c r="AE246" i="13" s="1"/>
  <c r="AG485" i="13"/>
  <c r="AF485" i="13" s="1"/>
  <c r="AE486" i="13" s="1" a="1"/>
  <c r="AE486" i="13" s="1"/>
  <c r="AI485" i="13"/>
  <c r="AH541" i="13"/>
  <c r="AI625" i="13"/>
  <c r="AG625" i="13"/>
  <c r="AF625" i="13" s="1"/>
  <c r="AE626" i="13" s="1" a="1"/>
  <c r="AE626" i="13" s="1"/>
  <c r="AH499" i="13"/>
  <c r="AI189" i="13"/>
  <c r="AG189" i="13"/>
  <c r="AF189" i="13" s="1"/>
  <c r="AE190" i="13" s="1" a="1"/>
  <c r="AE190" i="13" s="1"/>
  <c r="AI637" i="13"/>
  <c r="AG637" i="13"/>
  <c r="AF637" i="13" s="1"/>
  <c r="AE638" i="13" s="1" a="1"/>
  <c r="AE638" i="13" s="1"/>
  <c r="AG133" i="13"/>
  <c r="AF133" i="13" s="1"/>
  <c r="AE134" i="13" s="1" a="1"/>
  <c r="AE134" i="13" s="1"/>
  <c r="AI133" i="13"/>
  <c r="AH161" i="13"/>
  <c r="AG429" i="13"/>
  <c r="AF429" i="13" s="1"/>
  <c r="AE430" i="13" s="1" a="1"/>
  <c r="AE430" i="13" s="1"/>
  <c r="AI429" i="13"/>
  <c r="AI35" i="13"/>
  <c r="AG35" i="13"/>
  <c r="AF35" i="13" s="1"/>
  <c r="AE36" i="13" s="1" a="1"/>
  <c r="AE36" i="13" s="1"/>
  <c r="AH583" i="13"/>
  <c r="AH274" i="13"/>
  <c r="AH175" i="13"/>
  <c r="AI329" i="13"/>
  <c r="AG329" i="13"/>
  <c r="AF329" i="13" s="1"/>
  <c r="AE330" i="13" s="1" a="1"/>
  <c r="AE330" i="13" s="1"/>
  <c r="AI231" i="13"/>
  <c r="AG231" i="13"/>
  <c r="AF231" i="13" s="1"/>
  <c r="AE232" i="13" s="1" a="1"/>
  <c r="AE232" i="13" s="1"/>
  <c r="AI49" i="13"/>
  <c r="AG49" i="13"/>
  <c r="AF49" i="13" s="1"/>
  <c r="AE50" i="13" s="1" a="1"/>
  <c r="AE50" i="13" s="1"/>
  <c r="AI527" i="13"/>
  <c r="AG527" i="13"/>
  <c r="AF527" i="13" s="1"/>
  <c r="AE528" i="13" s="1" a="1"/>
  <c r="AE528" i="13" s="1"/>
  <c r="AH287" i="13"/>
  <c r="AH513" i="13"/>
  <c r="AH458" i="13"/>
  <c r="AG569" i="13"/>
  <c r="AF569" i="13" s="1"/>
  <c r="AE570" i="13" s="1" a="1"/>
  <c r="AE570" i="13" s="1"/>
  <c r="AI569" i="13"/>
  <c r="AI259" i="13"/>
  <c r="AG259" i="13"/>
  <c r="AF259" i="13" s="1"/>
  <c r="AE260" i="13" s="1" a="1"/>
  <c r="AE260" i="13" s="1"/>
  <c r="AG121" i="13"/>
  <c r="AF121" i="13" s="1"/>
  <c r="AE122" i="13" s="1" a="1"/>
  <c r="AE122" i="13" s="1"/>
  <c r="AI121" i="13"/>
  <c r="AG387" i="13"/>
  <c r="AF387" i="13" s="1"/>
  <c r="AE388" i="13" s="1" a="1"/>
  <c r="AE388" i="13" s="1"/>
  <c r="AI387" i="13"/>
  <c r="AH316" i="13"/>
  <c r="AH203" i="13"/>
  <c r="AH443" i="13"/>
  <c r="G638" i="16" l="1"/>
  <c r="G190" i="16"/>
  <c r="H218" i="16"/>
  <c r="F218" i="16"/>
  <c r="E218" i="16" s="1"/>
  <c r="D219" i="16" s="1" a="1"/>
  <c r="D219" i="16" s="1"/>
  <c r="H555" i="16"/>
  <c r="F555" i="16"/>
  <c r="E555" i="16" s="1"/>
  <c r="D556" i="16" s="1" a="1"/>
  <c r="D556" i="16" s="1"/>
  <c r="H231" i="16"/>
  <c r="F231" i="16"/>
  <c r="E231" i="16" s="1"/>
  <c r="D232" i="16" s="1" a="1"/>
  <c r="D232" i="16" s="1"/>
  <c r="H415" i="16"/>
  <c r="F415" i="16"/>
  <c r="E415" i="16" s="1"/>
  <c r="D416" i="16" s="1" a="1"/>
  <c r="D416" i="16" s="1"/>
  <c r="G598" i="16"/>
  <c r="F457" i="16"/>
  <c r="E457" i="16" s="1"/>
  <c r="D458" i="16" s="1" a="1"/>
  <c r="D458" i="16" s="1"/>
  <c r="H457" i="16"/>
  <c r="F49" i="16"/>
  <c r="E49" i="16" s="1"/>
  <c r="D50" i="16" s="1" a="1"/>
  <c r="D50" i="16" s="1"/>
  <c r="H49" i="16"/>
  <c r="F471" i="16"/>
  <c r="E471" i="16" s="1"/>
  <c r="D472" i="16" s="1" a="1"/>
  <c r="D472" i="16" s="1"/>
  <c r="H471" i="16"/>
  <c r="F259" i="16"/>
  <c r="E259" i="16" s="1"/>
  <c r="D260" i="16" s="1" a="1"/>
  <c r="D260" i="16" s="1"/>
  <c r="H259" i="16"/>
  <c r="G330" i="16"/>
  <c r="H105" i="16"/>
  <c r="F105" i="16"/>
  <c r="E105" i="16" s="1"/>
  <c r="D106" i="16" s="1" a="1"/>
  <c r="D106" i="16" s="1"/>
  <c r="H19" i="16"/>
  <c r="F19" i="16"/>
  <c r="E19" i="16" s="1"/>
  <c r="D20" i="16" s="1" a="1"/>
  <c r="D20" i="16" s="1"/>
  <c r="F373" i="16"/>
  <c r="E373" i="16" s="1"/>
  <c r="D374" i="16" s="1" a="1"/>
  <c r="D374" i="16" s="1"/>
  <c r="H373" i="16"/>
  <c r="G584" i="16"/>
  <c r="H63" i="16"/>
  <c r="F63" i="16"/>
  <c r="E63" i="16" s="1"/>
  <c r="D64" i="16" s="1" a="1"/>
  <c r="D64" i="16" s="1"/>
  <c r="F359" i="16"/>
  <c r="E359" i="16" s="1"/>
  <c r="D360" i="16" s="1" a="1"/>
  <c r="D360" i="16" s="1"/>
  <c r="H359" i="16"/>
  <c r="H513" i="16"/>
  <c r="F513" i="16"/>
  <c r="E513" i="16" s="1"/>
  <c r="D514" i="16" s="1" a="1"/>
  <c r="D514" i="16" s="1"/>
  <c r="G134" i="16"/>
  <c r="H443" i="16"/>
  <c r="F443" i="16"/>
  <c r="E443" i="16" s="1"/>
  <c r="D444" i="16" s="1" a="1"/>
  <c r="D444" i="16" s="1"/>
  <c r="G626" i="16"/>
  <c r="H78" i="16"/>
  <c r="F78" i="16"/>
  <c r="E78" i="16" s="1"/>
  <c r="D79" i="16" s="1" a="1"/>
  <c r="D79" i="16" s="1"/>
  <c r="H175" i="16"/>
  <c r="F175" i="16"/>
  <c r="E175" i="16" s="1"/>
  <c r="D176" i="16" s="1" a="1"/>
  <c r="D176" i="16" s="1"/>
  <c r="G204" i="16"/>
  <c r="H315" i="16"/>
  <c r="F315" i="16"/>
  <c r="E315" i="16" s="1"/>
  <c r="D316" i="16" s="1" a="1"/>
  <c r="D316" i="16" s="1"/>
  <c r="H246" i="16"/>
  <c r="F246" i="16"/>
  <c r="E246" i="16" s="1"/>
  <c r="D247" i="16" s="1" a="1"/>
  <c r="D247" i="16" s="1"/>
  <c r="F387" i="16"/>
  <c r="E387" i="16" s="1"/>
  <c r="D388" i="16" s="1" a="1"/>
  <c r="D388" i="16" s="1"/>
  <c r="H387" i="16"/>
  <c r="H499" i="16"/>
  <c r="F499" i="16"/>
  <c r="E499" i="16" s="1"/>
  <c r="D500" i="16" s="1" a="1"/>
  <c r="D500" i="16" s="1"/>
  <c r="H346" i="16"/>
  <c r="F346" i="16"/>
  <c r="E346" i="16" s="1"/>
  <c r="D347" i="16" s="1" a="1"/>
  <c r="D347" i="16" s="1"/>
  <c r="H402" i="16"/>
  <c r="F402" i="16"/>
  <c r="E402" i="16" s="1"/>
  <c r="D403" i="16" s="1" a="1"/>
  <c r="D403" i="16" s="1"/>
  <c r="G148" i="16"/>
  <c r="F301" i="16"/>
  <c r="E301" i="16" s="1"/>
  <c r="D302" i="16" s="1" a="1"/>
  <c r="D302" i="16" s="1"/>
  <c r="H301" i="16"/>
  <c r="H485" i="16"/>
  <c r="F485" i="16"/>
  <c r="E485" i="16" s="1"/>
  <c r="D486" i="16" s="1" a="1"/>
  <c r="D486" i="16" s="1"/>
  <c r="F429" i="16"/>
  <c r="E429" i="16" s="1"/>
  <c r="D430" i="16" s="1" a="1"/>
  <c r="D430" i="16" s="1"/>
  <c r="H429" i="16"/>
  <c r="H161" i="16"/>
  <c r="F161" i="16"/>
  <c r="E161" i="16" s="1"/>
  <c r="D162" i="16" s="1" a="1"/>
  <c r="D162" i="16" s="1"/>
  <c r="H611" i="16"/>
  <c r="F611" i="16"/>
  <c r="E611" i="16" s="1"/>
  <c r="D612" i="16" s="1" a="1"/>
  <c r="D612" i="16" s="1"/>
  <c r="G274" i="16"/>
  <c r="F121" i="16"/>
  <c r="E121" i="16" s="1"/>
  <c r="D122" i="16" s="1" a="1"/>
  <c r="D122" i="16" s="1"/>
  <c r="H121" i="16"/>
  <c r="H91" i="16"/>
  <c r="F91" i="16"/>
  <c r="E91" i="16" s="1"/>
  <c r="D92" i="16" s="1" a="1"/>
  <c r="D92" i="16" s="1"/>
  <c r="H527" i="16"/>
  <c r="F527" i="16"/>
  <c r="E527" i="16" s="1"/>
  <c r="D528" i="16" s="1" a="1"/>
  <c r="D528" i="16" s="1"/>
  <c r="F35" i="16"/>
  <c r="E35" i="16" s="1"/>
  <c r="D36" i="16" s="1" a="1"/>
  <c r="D36" i="16" s="1"/>
  <c r="H35" i="16"/>
  <c r="F569" i="16"/>
  <c r="E569" i="16" s="1"/>
  <c r="D570" i="16" s="1" a="1"/>
  <c r="D570" i="16" s="1"/>
  <c r="H569" i="16"/>
  <c r="H287" i="16"/>
  <c r="F287" i="16"/>
  <c r="E287" i="16" s="1"/>
  <c r="D288" i="16" s="1" a="1"/>
  <c r="D288" i="16" s="1"/>
  <c r="H541" i="16"/>
  <c r="F541" i="16"/>
  <c r="E541" i="16" s="1"/>
  <c r="D542" i="16" s="1" a="1"/>
  <c r="D542" i="16" s="1"/>
  <c r="AH260" i="13"/>
  <c r="AH330" i="13"/>
  <c r="AH638" i="13"/>
  <c r="AI217" i="13"/>
  <c r="AG217" i="13"/>
  <c r="AF217" i="13" s="1"/>
  <c r="AE218" i="13" s="1" a="1"/>
  <c r="AE218" i="13" s="1"/>
  <c r="AI401" i="13"/>
  <c r="AG401" i="13"/>
  <c r="AF401" i="13" s="1"/>
  <c r="AE402" i="13" s="1" a="1"/>
  <c r="AE402" i="13" s="1"/>
  <c r="AH190" i="13"/>
  <c r="AG555" i="13"/>
  <c r="AF555" i="13" s="1"/>
  <c r="AE556" i="13" s="1" a="1"/>
  <c r="AE556" i="13" s="1"/>
  <c r="AI555" i="13"/>
  <c r="AH106" i="13"/>
  <c r="AH570" i="13"/>
  <c r="AG175" i="13"/>
  <c r="AF175" i="13" s="1"/>
  <c r="AE176" i="13" s="1" a="1"/>
  <c r="AE176" i="13" s="1"/>
  <c r="AI175" i="13"/>
  <c r="AI499" i="13"/>
  <c r="AG499" i="13"/>
  <c r="AF499" i="13" s="1"/>
  <c r="AE500" i="13" s="1" a="1"/>
  <c r="AE500" i="13" s="1"/>
  <c r="AI458" i="13"/>
  <c r="AG458" i="13"/>
  <c r="AF458" i="13" s="1"/>
  <c r="AE459" i="13" s="1" a="1"/>
  <c r="AE459" i="13" s="1"/>
  <c r="AI274" i="13"/>
  <c r="AG274" i="13"/>
  <c r="AF274" i="13" s="1"/>
  <c r="AE275" i="13" s="1" a="1"/>
  <c r="AE275" i="13" s="1"/>
  <c r="AI611" i="13"/>
  <c r="AG611" i="13"/>
  <c r="AF611" i="13" s="1"/>
  <c r="AE612" i="13" s="1" a="1"/>
  <c r="AE612" i="13" s="1"/>
  <c r="AI416" i="13"/>
  <c r="AG416" i="13"/>
  <c r="AF416" i="13" s="1"/>
  <c r="AE417" i="13" s="1" a="1"/>
  <c r="AE417" i="13" s="1"/>
  <c r="AI443" i="13"/>
  <c r="AG443" i="13"/>
  <c r="AF443" i="13" s="1"/>
  <c r="AE444" i="13" s="1" a="1"/>
  <c r="AE444" i="13" s="1"/>
  <c r="AH626" i="13"/>
  <c r="AG301" i="13"/>
  <c r="AF301" i="13" s="1"/>
  <c r="AE302" i="13" s="1" a="1"/>
  <c r="AE302" i="13" s="1"/>
  <c r="AI301" i="13"/>
  <c r="AI513" i="13"/>
  <c r="AG513" i="13"/>
  <c r="AF513" i="13" s="1"/>
  <c r="AE514" i="13" s="1" a="1"/>
  <c r="AE514" i="13" s="1"/>
  <c r="AG583" i="13"/>
  <c r="AF583" i="13" s="1"/>
  <c r="AE584" i="13" s="1" a="1"/>
  <c r="AE584" i="13" s="1"/>
  <c r="AI583" i="13"/>
  <c r="AI345" i="13"/>
  <c r="AG345" i="13"/>
  <c r="AF345" i="13" s="1"/>
  <c r="AE346" i="13" s="1" a="1"/>
  <c r="AE346" i="13" s="1"/>
  <c r="AG287" i="13"/>
  <c r="AF287" i="13" s="1"/>
  <c r="AE288" i="13" s="1" a="1"/>
  <c r="AE288" i="13" s="1"/>
  <c r="AI287" i="13"/>
  <c r="AH36" i="13"/>
  <c r="AG597" i="13"/>
  <c r="AF597" i="13" s="1"/>
  <c r="AE598" i="13" s="1" a="1"/>
  <c r="AE598" i="13" s="1"/>
  <c r="AI597" i="13"/>
  <c r="AI203" i="13"/>
  <c r="AG203" i="13"/>
  <c r="AF203" i="13" s="1"/>
  <c r="AE204" i="13" s="1" a="1"/>
  <c r="AE204" i="13" s="1"/>
  <c r="AI541" i="13"/>
  <c r="AG541" i="13"/>
  <c r="AF541" i="13" s="1"/>
  <c r="AE542" i="13" s="1" a="1"/>
  <c r="AE542" i="13" s="1"/>
  <c r="AH148" i="13"/>
  <c r="AG316" i="13"/>
  <c r="AF316" i="13" s="1"/>
  <c r="AE317" i="13" s="1" a="1"/>
  <c r="AE317" i="13" s="1"/>
  <c r="AI316" i="13"/>
  <c r="AH528" i="13"/>
  <c r="AI373" i="13"/>
  <c r="AG373" i="13"/>
  <c r="AF373" i="13" s="1"/>
  <c r="AE374" i="13" s="1" a="1"/>
  <c r="AE374" i="13" s="1"/>
  <c r="AH430" i="13"/>
  <c r="AH486" i="13"/>
  <c r="AI91" i="13"/>
  <c r="AG91" i="13"/>
  <c r="AF91" i="13" s="1"/>
  <c r="AE92" i="13" s="1" a="1"/>
  <c r="AE92" i="13" s="1"/>
  <c r="AH50" i="13"/>
  <c r="AH246" i="13"/>
  <c r="AG471" i="13"/>
  <c r="AF471" i="13" s="1"/>
  <c r="AE472" i="13" s="1" a="1"/>
  <c r="AE472" i="13" s="1"/>
  <c r="AI471" i="13"/>
  <c r="AH388" i="13"/>
  <c r="AI161" i="13"/>
  <c r="AG161" i="13"/>
  <c r="AF161" i="13" s="1"/>
  <c r="AE162" i="13" s="1" a="1"/>
  <c r="AE162" i="13" s="1"/>
  <c r="AH64" i="13"/>
  <c r="AH232" i="13"/>
  <c r="AI19" i="13"/>
  <c r="AG19" i="13"/>
  <c r="AF19" i="13" s="1"/>
  <c r="AE20" i="13" s="1" a="1"/>
  <c r="AE20" i="13" s="1"/>
  <c r="AH122" i="13"/>
  <c r="AH134" i="13"/>
  <c r="AI77" i="13"/>
  <c r="AG77" i="13"/>
  <c r="AF77" i="13" s="1"/>
  <c r="AE78" i="13" s="1" a="1"/>
  <c r="AE78" i="13" s="1"/>
  <c r="AI359" i="13"/>
  <c r="AG359" i="13"/>
  <c r="AF359" i="13" s="1"/>
  <c r="AE360" i="13" s="1" a="1"/>
  <c r="AE360" i="13" s="1"/>
  <c r="G92" i="16" l="1"/>
  <c r="H148" i="16"/>
  <c r="F148" i="16"/>
  <c r="E148" i="16" s="1"/>
  <c r="D149" i="16" s="1" a="1"/>
  <c r="D149" i="16" s="1"/>
  <c r="G176" i="16"/>
  <c r="F584" i="16"/>
  <c r="E584" i="16" s="1"/>
  <c r="D585" i="16" s="1" a="1"/>
  <c r="D585" i="16" s="1"/>
  <c r="H584" i="16"/>
  <c r="G458" i="16"/>
  <c r="G403" i="16"/>
  <c r="G79" i="16"/>
  <c r="G122" i="16"/>
  <c r="G374" i="16"/>
  <c r="H598" i="16"/>
  <c r="F598" i="16"/>
  <c r="E598" i="16" s="1"/>
  <c r="D599" i="16" s="1" a="1"/>
  <c r="D599" i="16" s="1"/>
  <c r="F274" i="16"/>
  <c r="E274" i="16" s="1"/>
  <c r="D275" i="16" s="1" a="1"/>
  <c r="D275" i="16" s="1"/>
  <c r="H274" i="16"/>
  <c r="G347" i="16"/>
  <c r="G20" i="16"/>
  <c r="G416" i="16"/>
  <c r="H626" i="16"/>
  <c r="F626" i="16"/>
  <c r="E626" i="16" s="1"/>
  <c r="D627" i="16" s="1" a="1"/>
  <c r="D627" i="16" s="1"/>
  <c r="G542" i="16"/>
  <c r="G612" i="16"/>
  <c r="G500" i="16"/>
  <c r="G444" i="16"/>
  <c r="G106" i="16"/>
  <c r="G232" i="16"/>
  <c r="G288" i="16"/>
  <c r="G162" i="16"/>
  <c r="H134" i="16"/>
  <c r="F134" i="16"/>
  <c r="E134" i="16" s="1"/>
  <c r="D135" i="16" s="1" a="1"/>
  <c r="D135" i="16" s="1"/>
  <c r="G556" i="16"/>
  <c r="G388" i="16"/>
  <c r="F330" i="16"/>
  <c r="E330" i="16" s="1"/>
  <c r="D331" i="16" s="1" a="1"/>
  <c r="D331" i="16" s="1"/>
  <c r="H330" i="16"/>
  <c r="G247" i="16"/>
  <c r="G514" i="16"/>
  <c r="G219" i="16"/>
  <c r="G570" i="16"/>
  <c r="G430" i="16"/>
  <c r="G260" i="16"/>
  <c r="G486" i="16"/>
  <c r="G316" i="16"/>
  <c r="F190" i="16"/>
  <c r="E190" i="16" s="1"/>
  <c r="D191" i="16" s="1" a="1"/>
  <c r="D191" i="16" s="1"/>
  <c r="H190" i="16"/>
  <c r="G36" i="16"/>
  <c r="G360" i="16"/>
  <c r="G472" i="16"/>
  <c r="G528" i="16"/>
  <c r="G64" i="16"/>
  <c r="G302" i="16"/>
  <c r="H204" i="16"/>
  <c r="F204" i="16"/>
  <c r="E204" i="16" s="1"/>
  <c r="D205" i="16" s="1" a="1"/>
  <c r="D205" i="16" s="1"/>
  <c r="G50" i="16"/>
  <c r="H638" i="16"/>
  <c r="F638" i="16"/>
  <c r="E638" i="16" s="1"/>
  <c r="D639" i="16" s="1" a="1"/>
  <c r="D639" i="16" s="1"/>
  <c r="AI486" i="13"/>
  <c r="AG486" i="13"/>
  <c r="AF486" i="13" s="1"/>
  <c r="AE487" i="13" s="1" a="1"/>
  <c r="AE487" i="13" s="1"/>
  <c r="AH444" i="13"/>
  <c r="AI106" i="13"/>
  <c r="AG106" i="13"/>
  <c r="AF106" i="13" s="1"/>
  <c r="AE107" i="13" s="1" a="1"/>
  <c r="AE107" i="13" s="1"/>
  <c r="AG232" i="13"/>
  <c r="AF232" i="13" s="1"/>
  <c r="AE233" i="13" s="1" a="1"/>
  <c r="AE233" i="13" s="1"/>
  <c r="AI232" i="13"/>
  <c r="AH598" i="13"/>
  <c r="AG430" i="13"/>
  <c r="AF430" i="13" s="1"/>
  <c r="AE431" i="13" s="1" a="1"/>
  <c r="AE431" i="13" s="1"/>
  <c r="AI430" i="13"/>
  <c r="AH417" i="13"/>
  <c r="AG64" i="13"/>
  <c r="AF64" i="13" s="1"/>
  <c r="AE65" i="13" s="1" a="1"/>
  <c r="AE65" i="13" s="1"/>
  <c r="AI64" i="13"/>
  <c r="AG36" i="13"/>
  <c r="AF36" i="13" s="1"/>
  <c r="AE37" i="13" s="1" a="1"/>
  <c r="AE37" i="13" s="1"/>
  <c r="AI36" i="13"/>
  <c r="AH556" i="13"/>
  <c r="AH162" i="13"/>
  <c r="AH374" i="13"/>
  <c r="AH612" i="13"/>
  <c r="AI190" i="13"/>
  <c r="AG190" i="13"/>
  <c r="AF190" i="13" s="1"/>
  <c r="AE191" i="13" s="1" a="1"/>
  <c r="AE191" i="13" s="1"/>
  <c r="AH288" i="13"/>
  <c r="AH360" i="13"/>
  <c r="AH346" i="13"/>
  <c r="AH275" i="13"/>
  <c r="AH402" i="13"/>
  <c r="AG388" i="13"/>
  <c r="AF388" i="13" s="1"/>
  <c r="AE389" i="13" s="1" a="1"/>
  <c r="AE389" i="13" s="1"/>
  <c r="AI388" i="13"/>
  <c r="AI528" i="13"/>
  <c r="AG528" i="13"/>
  <c r="AF528" i="13" s="1"/>
  <c r="AE529" i="13" s="1" a="1"/>
  <c r="AE529" i="13" s="1"/>
  <c r="AH78" i="13"/>
  <c r="AH459" i="13"/>
  <c r="AH218" i="13"/>
  <c r="AH472" i="13"/>
  <c r="AH317" i="13"/>
  <c r="AH584" i="13"/>
  <c r="AH514" i="13"/>
  <c r="AH500" i="13"/>
  <c r="AG638" i="13"/>
  <c r="AF638" i="13" s="1"/>
  <c r="AE639" i="13" s="1" a="1"/>
  <c r="AE639" i="13" s="1"/>
  <c r="AI638" i="13"/>
  <c r="AI134" i="13"/>
  <c r="AG134" i="13"/>
  <c r="AF134" i="13" s="1"/>
  <c r="AE135" i="13" s="1" a="1"/>
  <c r="AE135" i="13" s="1"/>
  <c r="AG246" i="13"/>
  <c r="AF246" i="13" s="1"/>
  <c r="AE247" i="13" s="1" a="1"/>
  <c r="AE247" i="13" s="1"/>
  <c r="AI246" i="13"/>
  <c r="AG148" i="13"/>
  <c r="AF148" i="13" s="1"/>
  <c r="AE149" i="13" s="1" a="1"/>
  <c r="AE149" i="13" s="1"/>
  <c r="AI148" i="13"/>
  <c r="AG50" i="13"/>
  <c r="AF50" i="13" s="1"/>
  <c r="AE51" i="13" s="1" a="1"/>
  <c r="AE51" i="13" s="1"/>
  <c r="AI50" i="13"/>
  <c r="AH542" i="13"/>
  <c r="AG122" i="13"/>
  <c r="AF122" i="13" s="1"/>
  <c r="AE123" i="13" s="1" a="1"/>
  <c r="AE123" i="13" s="1"/>
  <c r="AI122" i="13"/>
  <c r="AH302" i="13"/>
  <c r="AH176" i="13"/>
  <c r="AG330" i="13"/>
  <c r="AF330" i="13" s="1"/>
  <c r="AE331" i="13" s="1" a="1"/>
  <c r="AE331" i="13" s="1"/>
  <c r="AI330" i="13"/>
  <c r="AH20" i="13"/>
  <c r="AH92" i="13"/>
  <c r="AH204" i="13"/>
  <c r="AG570" i="13"/>
  <c r="AF570" i="13" s="1"/>
  <c r="AE571" i="13" s="1" a="1"/>
  <c r="AE571" i="13" s="1"/>
  <c r="AI570" i="13"/>
  <c r="AI626" i="13"/>
  <c r="AG626" i="13"/>
  <c r="AF626" i="13" s="1"/>
  <c r="AE627" i="13" s="1" a="1"/>
  <c r="AE627" i="13" s="1"/>
  <c r="AG260" i="13"/>
  <c r="AF260" i="13" s="1"/>
  <c r="AE261" i="13" s="1" a="1"/>
  <c r="AE261" i="13" s="1"/>
  <c r="AI260" i="13"/>
  <c r="F528" i="16" l="1"/>
  <c r="E528" i="16" s="1"/>
  <c r="D529" i="16" s="1" a="1"/>
  <c r="D529" i="16" s="1"/>
  <c r="H528" i="16"/>
  <c r="H430" i="16"/>
  <c r="F430" i="16"/>
  <c r="E430" i="16" s="1"/>
  <c r="D431" i="16" s="1" a="1"/>
  <c r="D431" i="16" s="1"/>
  <c r="G135" i="16"/>
  <c r="H542" i="16"/>
  <c r="F542" i="16"/>
  <c r="E542" i="16" s="1"/>
  <c r="D543" i="16" s="1" a="1"/>
  <c r="D543" i="16" s="1"/>
  <c r="H122" i="16"/>
  <c r="F122" i="16"/>
  <c r="E122" i="16" s="1"/>
  <c r="D123" i="16" s="1" a="1"/>
  <c r="D123" i="16" s="1"/>
  <c r="F472" i="16"/>
  <c r="E472" i="16" s="1"/>
  <c r="D473" i="16" s="1" a="1"/>
  <c r="D473" i="16" s="1"/>
  <c r="H472" i="16"/>
  <c r="H570" i="16"/>
  <c r="F570" i="16"/>
  <c r="E570" i="16" s="1"/>
  <c r="D571" i="16" s="1" a="1"/>
  <c r="D571" i="16" s="1"/>
  <c r="G627" i="16"/>
  <c r="H162" i="16"/>
  <c r="F162" i="16"/>
  <c r="E162" i="16" s="1"/>
  <c r="D163" i="16" s="1" a="1"/>
  <c r="D163" i="16" s="1"/>
  <c r="H79" i="16"/>
  <c r="F79" i="16"/>
  <c r="E79" i="16" s="1"/>
  <c r="D80" i="16" s="1" a="1"/>
  <c r="D80" i="16" s="1"/>
  <c r="H219" i="16"/>
  <c r="F219" i="16"/>
  <c r="E219" i="16" s="1"/>
  <c r="D220" i="16" s="1" a="1"/>
  <c r="D220" i="16" s="1"/>
  <c r="H288" i="16"/>
  <c r="F288" i="16"/>
  <c r="E288" i="16" s="1"/>
  <c r="D289" i="16" s="1" a="1"/>
  <c r="D289" i="16" s="1"/>
  <c r="F416" i="16"/>
  <c r="E416" i="16" s="1"/>
  <c r="D417" i="16" s="1" a="1"/>
  <c r="D417" i="16" s="1"/>
  <c r="H416" i="16"/>
  <c r="H360" i="16"/>
  <c r="F360" i="16"/>
  <c r="E360" i="16" s="1"/>
  <c r="D361" i="16" s="1" a="1"/>
  <c r="D361" i="16" s="1"/>
  <c r="H403" i="16"/>
  <c r="F403" i="16"/>
  <c r="E403" i="16" s="1"/>
  <c r="D404" i="16" s="1" a="1"/>
  <c r="D404" i="16" s="1"/>
  <c r="G639" i="16"/>
  <c r="F20" i="16"/>
  <c r="E20" i="16" s="1"/>
  <c r="D21" i="16" s="1" a="1"/>
  <c r="D21" i="16" s="1"/>
  <c r="H20" i="16"/>
  <c r="F458" i="16"/>
  <c r="E458" i="16" s="1"/>
  <c r="D459" i="16" s="1" a="1"/>
  <c r="D459" i="16" s="1"/>
  <c r="H458" i="16"/>
  <c r="F36" i="16"/>
  <c r="E36" i="16" s="1"/>
  <c r="D37" i="16" s="1" a="1"/>
  <c r="D37" i="16" s="1"/>
  <c r="H36" i="16"/>
  <c r="H514" i="16"/>
  <c r="F514" i="16"/>
  <c r="E514" i="16" s="1"/>
  <c r="D515" i="16" s="1" a="1"/>
  <c r="D515" i="16" s="1"/>
  <c r="H232" i="16"/>
  <c r="F232" i="16"/>
  <c r="E232" i="16" s="1"/>
  <c r="D233" i="16" s="1" a="1"/>
  <c r="D233" i="16" s="1"/>
  <c r="H50" i="16"/>
  <c r="F50" i="16"/>
  <c r="E50" i="16" s="1"/>
  <c r="D51" i="16" s="1" a="1"/>
  <c r="D51" i="16" s="1"/>
  <c r="F106" i="16"/>
  <c r="E106" i="16" s="1"/>
  <c r="D107" i="16" s="1" a="1"/>
  <c r="D107" i="16" s="1"/>
  <c r="H106" i="16"/>
  <c r="G191" i="16"/>
  <c r="H247" i="16"/>
  <c r="F247" i="16"/>
  <c r="E247" i="16" s="1"/>
  <c r="D248" i="16" s="1" a="1"/>
  <c r="D248" i="16" s="1"/>
  <c r="H347" i="16"/>
  <c r="F347" i="16"/>
  <c r="E347" i="16" s="1"/>
  <c r="D348" i="16" s="1" a="1"/>
  <c r="D348" i="16" s="1"/>
  <c r="G585" i="16"/>
  <c r="G205" i="16"/>
  <c r="F316" i="16"/>
  <c r="E316" i="16" s="1"/>
  <c r="D317" i="16" s="1" a="1"/>
  <c r="D317" i="16" s="1"/>
  <c r="H316" i="16"/>
  <c r="H444" i="16"/>
  <c r="F444" i="16"/>
  <c r="E444" i="16" s="1"/>
  <c r="D445" i="16" s="1" a="1"/>
  <c r="D445" i="16" s="1"/>
  <c r="G331" i="16"/>
  <c r="G275" i="16"/>
  <c r="H176" i="16"/>
  <c r="F176" i="16"/>
  <c r="E176" i="16" s="1"/>
  <c r="D177" i="16" s="1" a="1"/>
  <c r="D177" i="16" s="1"/>
  <c r="F486" i="16"/>
  <c r="E486" i="16" s="1"/>
  <c r="D487" i="16" s="1" a="1"/>
  <c r="D487" i="16" s="1"/>
  <c r="H486" i="16"/>
  <c r="G599" i="16"/>
  <c r="G149" i="16"/>
  <c r="H302" i="16"/>
  <c r="F302" i="16"/>
  <c r="E302" i="16" s="1"/>
  <c r="D303" i="16" s="1" a="1"/>
  <c r="D303" i="16" s="1"/>
  <c r="H388" i="16"/>
  <c r="F388" i="16"/>
  <c r="E388" i="16" s="1"/>
  <c r="D389" i="16" s="1" a="1"/>
  <c r="D389" i="16" s="1"/>
  <c r="F500" i="16"/>
  <c r="E500" i="16" s="1"/>
  <c r="D501" i="16" s="1" a="1"/>
  <c r="D501" i="16" s="1"/>
  <c r="H500" i="16"/>
  <c r="F612" i="16"/>
  <c r="E612" i="16" s="1"/>
  <c r="D613" i="16" s="1" a="1"/>
  <c r="D613" i="16" s="1"/>
  <c r="H612" i="16"/>
  <c r="H64" i="16"/>
  <c r="F64" i="16"/>
  <c r="E64" i="16" s="1"/>
  <c r="D65" i="16" s="1" a="1"/>
  <c r="D65" i="16" s="1"/>
  <c r="H260" i="16"/>
  <c r="F260" i="16"/>
  <c r="E260" i="16" s="1"/>
  <c r="D261" i="16" s="1" a="1"/>
  <c r="D261" i="16" s="1"/>
  <c r="H556" i="16"/>
  <c r="F556" i="16"/>
  <c r="E556" i="16" s="1"/>
  <c r="D557" i="16" s="1" a="1"/>
  <c r="D557" i="16" s="1"/>
  <c r="H374" i="16"/>
  <c r="F374" i="16"/>
  <c r="E374" i="16" s="1"/>
  <c r="D375" i="16" s="1" a="1"/>
  <c r="D375" i="16" s="1"/>
  <c r="H92" i="16"/>
  <c r="F92" i="16"/>
  <c r="E92" i="16" s="1"/>
  <c r="D93" i="16" s="1" a="1"/>
  <c r="D93" i="16" s="1"/>
  <c r="AG20" i="13"/>
  <c r="AF20" i="13" s="1"/>
  <c r="AE21" i="13" s="1" a="1"/>
  <c r="AE21" i="13" s="1"/>
  <c r="AI20" i="13"/>
  <c r="AG218" i="13"/>
  <c r="AF218" i="13" s="1"/>
  <c r="AE219" i="13" s="1" a="1"/>
  <c r="AE219" i="13" s="1"/>
  <c r="AI218" i="13"/>
  <c r="AG360" i="13"/>
  <c r="AF360" i="13" s="1"/>
  <c r="AE361" i="13" s="1" a="1"/>
  <c r="AE361" i="13" s="1"/>
  <c r="AI360" i="13"/>
  <c r="AH247" i="13"/>
  <c r="AH65" i="13"/>
  <c r="AH135" i="13"/>
  <c r="AI459" i="13"/>
  <c r="AG459" i="13"/>
  <c r="AF459" i="13" s="1"/>
  <c r="AE460" i="13" s="1" a="1"/>
  <c r="AE460" i="13" s="1"/>
  <c r="AH331" i="13"/>
  <c r="AI288" i="13"/>
  <c r="AG288" i="13"/>
  <c r="AF288" i="13" s="1"/>
  <c r="AE289" i="13" s="1" a="1"/>
  <c r="AE289" i="13" s="1"/>
  <c r="AI417" i="13"/>
  <c r="AG417" i="13"/>
  <c r="AF417" i="13" s="1"/>
  <c r="AE418" i="13" s="1" a="1"/>
  <c r="AE418" i="13" s="1"/>
  <c r="AH191" i="13"/>
  <c r="AI176" i="13"/>
  <c r="AG176" i="13"/>
  <c r="AF176" i="13" s="1"/>
  <c r="AE177" i="13" s="1" a="1"/>
  <c r="AE177" i="13" s="1"/>
  <c r="AH639" i="13"/>
  <c r="AI78" i="13"/>
  <c r="AG78" i="13"/>
  <c r="AF78" i="13" s="1"/>
  <c r="AE79" i="13" s="1" a="1"/>
  <c r="AE79" i="13" s="1"/>
  <c r="AH431" i="13"/>
  <c r="AG500" i="13"/>
  <c r="AF500" i="13" s="1"/>
  <c r="AE501" i="13" s="1" a="1"/>
  <c r="AE501" i="13" s="1"/>
  <c r="AI500" i="13"/>
  <c r="AH529" i="13"/>
  <c r="AG598" i="13"/>
  <c r="AF598" i="13" s="1"/>
  <c r="AE599" i="13" s="1" a="1"/>
  <c r="AE599" i="13" s="1"/>
  <c r="AI598" i="13"/>
  <c r="AH261" i="13"/>
  <c r="AI302" i="13"/>
  <c r="AG302" i="13"/>
  <c r="AF302" i="13" s="1"/>
  <c r="AE303" i="13" s="1" a="1"/>
  <c r="AE303" i="13" s="1"/>
  <c r="AI612" i="13"/>
  <c r="AG612" i="13"/>
  <c r="AF612" i="13" s="1"/>
  <c r="AE613" i="13" s="1" a="1"/>
  <c r="AE613" i="13" s="1"/>
  <c r="AH627" i="13"/>
  <c r="AH123" i="13"/>
  <c r="AI514" i="13"/>
  <c r="AG514" i="13"/>
  <c r="AF514" i="13" s="1"/>
  <c r="AE515" i="13" s="1" a="1"/>
  <c r="AE515" i="13" s="1"/>
  <c r="AH389" i="13"/>
  <c r="AI374" i="13"/>
  <c r="AG374" i="13"/>
  <c r="AF374" i="13" s="1"/>
  <c r="AE375" i="13" s="1" a="1"/>
  <c r="AE375" i="13" s="1"/>
  <c r="AH233" i="13"/>
  <c r="AG584" i="13"/>
  <c r="AF584" i="13" s="1"/>
  <c r="AE585" i="13" s="1" a="1"/>
  <c r="AE585" i="13" s="1"/>
  <c r="AI584" i="13"/>
  <c r="AH107" i="13"/>
  <c r="AH571" i="13"/>
  <c r="AG542" i="13"/>
  <c r="AF542" i="13" s="1"/>
  <c r="AE543" i="13" s="1" a="1"/>
  <c r="AE543" i="13" s="1"/>
  <c r="AI542" i="13"/>
  <c r="AG402" i="13"/>
  <c r="AF402" i="13" s="1"/>
  <c r="AE403" i="13" s="1" a="1"/>
  <c r="AE403" i="13" s="1"/>
  <c r="AI402" i="13"/>
  <c r="AI162" i="13"/>
  <c r="AG162" i="13"/>
  <c r="AF162" i="13" s="1"/>
  <c r="AE163" i="13" s="1" a="1"/>
  <c r="AE163" i="13" s="1"/>
  <c r="AI204" i="13"/>
  <c r="AG204" i="13"/>
  <c r="AF204" i="13" s="1"/>
  <c r="AE205" i="13" s="1" a="1"/>
  <c r="AE205" i="13" s="1"/>
  <c r="AI275" i="13"/>
  <c r="AG275" i="13"/>
  <c r="AF275" i="13" s="1"/>
  <c r="AE276" i="13" s="1" a="1"/>
  <c r="AE276" i="13" s="1"/>
  <c r="AI556" i="13"/>
  <c r="AG556" i="13"/>
  <c r="AF556" i="13" s="1"/>
  <c r="AE557" i="13" s="1" a="1"/>
  <c r="AE557" i="13" s="1"/>
  <c r="AG444" i="13"/>
  <c r="AF444" i="13" s="1"/>
  <c r="AE445" i="13" s="1" a="1"/>
  <c r="AE445" i="13" s="1"/>
  <c r="AI444" i="13"/>
  <c r="AH51" i="13"/>
  <c r="AG317" i="13"/>
  <c r="AF317" i="13" s="1"/>
  <c r="AE318" i="13" s="1" a="1"/>
  <c r="AE318" i="13" s="1"/>
  <c r="AI317" i="13"/>
  <c r="AI92" i="13"/>
  <c r="AG92" i="13"/>
  <c r="AF92" i="13" s="1"/>
  <c r="AE93" i="13" s="1" a="1"/>
  <c r="AE93" i="13" s="1"/>
  <c r="AG472" i="13"/>
  <c r="AF472" i="13" s="1"/>
  <c r="AE473" i="13" s="1" a="1"/>
  <c r="AE473" i="13" s="1"/>
  <c r="AI472" i="13"/>
  <c r="AH487" i="13"/>
  <c r="AH149" i="13"/>
  <c r="AG346" i="13"/>
  <c r="AF346" i="13" s="1"/>
  <c r="AE347" i="13" s="1" a="1"/>
  <c r="AE347" i="13" s="1"/>
  <c r="AI346" i="13"/>
  <c r="AH37" i="13"/>
  <c r="F275" i="16" l="1"/>
  <c r="E275" i="16" s="1"/>
  <c r="D276" i="16" s="1" a="1"/>
  <c r="D276" i="16" s="1"/>
  <c r="H275" i="16"/>
  <c r="H191" i="16"/>
  <c r="F191" i="16"/>
  <c r="E191" i="16" s="1"/>
  <c r="D192" i="16" s="1" a="1"/>
  <c r="D192" i="16" s="1"/>
  <c r="F639" i="16"/>
  <c r="E639" i="16" s="1"/>
  <c r="D640" i="16" s="1" a="1"/>
  <c r="D640" i="16" s="1"/>
  <c r="H639" i="16"/>
  <c r="G613" i="16"/>
  <c r="F627" i="16"/>
  <c r="E627" i="16" s="1"/>
  <c r="D628" i="16" s="1" a="1"/>
  <c r="D628" i="16" s="1"/>
  <c r="H627" i="16"/>
  <c r="H331" i="16"/>
  <c r="F331" i="16"/>
  <c r="E331" i="16" s="1"/>
  <c r="D332" i="16" s="1" a="1"/>
  <c r="D332" i="16" s="1"/>
  <c r="G404" i="16"/>
  <c r="G571" i="16"/>
  <c r="G501" i="16"/>
  <c r="G107" i="16"/>
  <c r="G389" i="16"/>
  <c r="G445" i="16"/>
  <c r="G51" i="16"/>
  <c r="G361" i="16"/>
  <c r="G473" i="16"/>
  <c r="G93" i="16"/>
  <c r="G303" i="16"/>
  <c r="G233" i="16"/>
  <c r="G123" i="16"/>
  <c r="G317" i="16"/>
  <c r="G417" i="16"/>
  <c r="G375" i="16"/>
  <c r="G515" i="16"/>
  <c r="G289" i="16"/>
  <c r="G543" i="16"/>
  <c r="H149" i="16"/>
  <c r="F149" i="16"/>
  <c r="E149" i="16" s="1"/>
  <c r="D150" i="16" s="1" a="1"/>
  <c r="D150" i="16" s="1"/>
  <c r="F205" i="16"/>
  <c r="E205" i="16" s="1"/>
  <c r="D206" i="16" s="1" a="1"/>
  <c r="D206" i="16" s="1"/>
  <c r="H205" i="16"/>
  <c r="G557" i="16"/>
  <c r="F599" i="16"/>
  <c r="E599" i="16" s="1"/>
  <c r="D600" i="16" s="1" a="1"/>
  <c r="D600" i="16" s="1"/>
  <c r="H599" i="16"/>
  <c r="G220" i="16"/>
  <c r="F135" i="16"/>
  <c r="E135" i="16" s="1"/>
  <c r="D136" i="16" s="1" a="1"/>
  <c r="D136" i="16" s="1"/>
  <c r="H135" i="16"/>
  <c r="H585" i="16"/>
  <c r="F585" i="16"/>
  <c r="E585" i="16" s="1"/>
  <c r="D586" i="16" s="1" a="1"/>
  <c r="D586" i="16" s="1"/>
  <c r="G37" i="16"/>
  <c r="G261" i="16"/>
  <c r="G348" i="16"/>
  <c r="G80" i="16"/>
  <c r="G431" i="16"/>
  <c r="G487" i="16"/>
  <c r="G459" i="16"/>
  <c r="G65" i="16"/>
  <c r="G177" i="16"/>
  <c r="G248" i="16"/>
  <c r="G163" i="16"/>
  <c r="G21" i="16"/>
  <c r="G529" i="16"/>
  <c r="AH93" i="13"/>
  <c r="AH515" i="13"/>
  <c r="AI331" i="13"/>
  <c r="AG331" i="13"/>
  <c r="AF331" i="13" s="1"/>
  <c r="AE332" i="13" s="1" a="1"/>
  <c r="AE332" i="13" s="1"/>
  <c r="AH403" i="13"/>
  <c r="AH501" i="13"/>
  <c r="AI431" i="13"/>
  <c r="AG431" i="13"/>
  <c r="AF431" i="13" s="1"/>
  <c r="AE432" i="13" s="1" a="1"/>
  <c r="AE432" i="13" s="1"/>
  <c r="AH460" i="13"/>
  <c r="AH318" i="13"/>
  <c r="AH543" i="13"/>
  <c r="AI123" i="13"/>
  <c r="AG123" i="13"/>
  <c r="AF123" i="13" s="1"/>
  <c r="AE124" i="13" s="1" a="1"/>
  <c r="AE124" i="13" s="1"/>
  <c r="AI51" i="13"/>
  <c r="AG51" i="13"/>
  <c r="AF51" i="13" s="1"/>
  <c r="AE52" i="13" s="1" a="1"/>
  <c r="AE52" i="13" s="1"/>
  <c r="AG627" i="13"/>
  <c r="AF627" i="13" s="1"/>
  <c r="AE628" i="13" s="1" a="1"/>
  <c r="AE628" i="13" s="1"/>
  <c r="AI627" i="13"/>
  <c r="AH79" i="13"/>
  <c r="AG135" i="13"/>
  <c r="AF135" i="13" s="1"/>
  <c r="AE136" i="13" s="1" a="1"/>
  <c r="AE136" i="13" s="1"/>
  <c r="AI135" i="13"/>
  <c r="AI571" i="13"/>
  <c r="AG571" i="13"/>
  <c r="AF571" i="13" s="1"/>
  <c r="AE572" i="13" s="1" a="1"/>
  <c r="AE572" i="13" s="1"/>
  <c r="AG37" i="13"/>
  <c r="AF37" i="13" s="1"/>
  <c r="AE38" i="13" s="1" a="1"/>
  <c r="AE38" i="13" s="1"/>
  <c r="AI37" i="13"/>
  <c r="AG107" i="13"/>
  <c r="AF107" i="13" s="1"/>
  <c r="AE108" i="13" s="1" a="1"/>
  <c r="AE108" i="13" s="1"/>
  <c r="AI107" i="13"/>
  <c r="AH613" i="13"/>
  <c r="AI639" i="13"/>
  <c r="AG639" i="13"/>
  <c r="AF639" i="13" s="1"/>
  <c r="AE640" i="13" s="1" a="1"/>
  <c r="AE640" i="13" s="1"/>
  <c r="AG65" i="13"/>
  <c r="AF65" i="13" s="1"/>
  <c r="AE66" i="13" s="1" a="1"/>
  <c r="AE66" i="13" s="1"/>
  <c r="AI65" i="13"/>
  <c r="AH445" i="13"/>
  <c r="AH557" i="13"/>
  <c r="AH303" i="13"/>
  <c r="AH177" i="13"/>
  <c r="AH347" i="13"/>
  <c r="AH585" i="13"/>
  <c r="AI247" i="13"/>
  <c r="AG247" i="13"/>
  <c r="AF247" i="13" s="1"/>
  <c r="AE248" i="13" s="1" a="1"/>
  <c r="AE248" i="13" s="1"/>
  <c r="AI149" i="13"/>
  <c r="AG149" i="13"/>
  <c r="AF149" i="13" s="1"/>
  <c r="AE150" i="13" s="1" a="1"/>
  <c r="AE150" i="13" s="1"/>
  <c r="AH276" i="13"/>
  <c r="AI233" i="13"/>
  <c r="AG233" i="13"/>
  <c r="AF233" i="13" s="1"/>
  <c r="AE234" i="13" s="1" a="1"/>
  <c r="AE234" i="13" s="1"/>
  <c r="AG261" i="13"/>
  <c r="AF261" i="13" s="1"/>
  <c r="AE262" i="13" s="1" a="1"/>
  <c r="AE262" i="13" s="1"/>
  <c r="AI261" i="13"/>
  <c r="AI191" i="13"/>
  <c r="AG191" i="13"/>
  <c r="AF191" i="13" s="1"/>
  <c r="AE192" i="13" s="1" a="1"/>
  <c r="AE192" i="13" s="1"/>
  <c r="AH361" i="13"/>
  <c r="AI487" i="13"/>
  <c r="AG487" i="13"/>
  <c r="AF487" i="13" s="1"/>
  <c r="AE488" i="13" s="1" a="1"/>
  <c r="AE488" i="13" s="1"/>
  <c r="AH205" i="13"/>
  <c r="AH375" i="13"/>
  <c r="AH418" i="13"/>
  <c r="AH599" i="13"/>
  <c r="AH219" i="13"/>
  <c r="AH163" i="13"/>
  <c r="AH289" i="13"/>
  <c r="AH473" i="13"/>
  <c r="AG389" i="13"/>
  <c r="AF389" i="13" s="1"/>
  <c r="AE390" i="13" s="1" a="1"/>
  <c r="AE390" i="13" s="1"/>
  <c r="AI389" i="13"/>
  <c r="AG529" i="13"/>
  <c r="AF529" i="13" s="1"/>
  <c r="AE530" i="13" s="1" a="1"/>
  <c r="AE530" i="13" s="1"/>
  <c r="AI529" i="13"/>
  <c r="AH21" i="13"/>
  <c r="G586" i="16" l="1"/>
  <c r="F289" i="16"/>
  <c r="E289" i="16" s="1"/>
  <c r="D290" i="16" s="1" a="1"/>
  <c r="D290" i="16" s="1"/>
  <c r="H289" i="16"/>
  <c r="F93" i="16"/>
  <c r="E93" i="16" s="1"/>
  <c r="D94" i="16" s="1" a="1"/>
  <c r="D94" i="16" s="1"/>
  <c r="H93" i="16"/>
  <c r="H65" i="16"/>
  <c r="F65" i="16"/>
  <c r="E65" i="16" s="1"/>
  <c r="D66" i="16" s="1" a="1"/>
  <c r="D66" i="16" s="1"/>
  <c r="H571" i="16"/>
  <c r="F571" i="16"/>
  <c r="E571" i="16" s="1"/>
  <c r="D572" i="16" s="1" a="1"/>
  <c r="D572" i="16" s="1"/>
  <c r="F473" i="16"/>
  <c r="E473" i="16" s="1"/>
  <c r="D474" i="16" s="1" a="1"/>
  <c r="D474" i="16" s="1"/>
  <c r="H473" i="16"/>
  <c r="H404" i="16"/>
  <c r="F404" i="16"/>
  <c r="E404" i="16" s="1"/>
  <c r="D405" i="16" s="1" a="1"/>
  <c r="D405" i="16" s="1"/>
  <c r="H459" i="16"/>
  <c r="F459" i="16"/>
  <c r="E459" i="16" s="1"/>
  <c r="D460" i="16" s="1" a="1"/>
  <c r="D460" i="16" s="1"/>
  <c r="G136" i="16"/>
  <c r="H515" i="16"/>
  <c r="F515" i="16"/>
  <c r="E515" i="16" s="1"/>
  <c r="D516" i="16" s="1" a="1"/>
  <c r="D516" i="16" s="1"/>
  <c r="H487" i="16"/>
  <c r="F487" i="16"/>
  <c r="E487" i="16" s="1"/>
  <c r="D488" i="16" s="1" a="1"/>
  <c r="D488" i="16" s="1"/>
  <c r="G332" i="16"/>
  <c r="F220" i="16"/>
  <c r="E220" i="16" s="1"/>
  <c r="D221" i="16" s="1" a="1"/>
  <c r="D221" i="16" s="1"/>
  <c r="H220" i="16"/>
  <c r="H375" i="16"/>
  <c r="F375" i="16"/>
  <c r="E375" i="16" s="1"/>
  <c r="D376" i="16" s="1" a="1"/>
  <c r="D376" i="16" s="1"/>
  <c r="F361" i="16"/>
  <c r="E361" i="16" s="1"/>
  <c r="D362" i="16" s="1" a="1"/>
  <c r="D362" i="16" s="1"/>
  <c r="H361" i="16"/>
  <c r="F51" i="16"/>
  <c r="E51" i="16" s="1"/>
  <c r="D52" i="16" s="1" a="1"/>
  <c r="D52" i="16" s="1"/>
  <c r="H51" i="16"/>
  <c r="F529" i="16"/>
  <c r="E529" i="16" s="1"/>
  <c r="D530" i="16" s="1" a="1"/>
  <c r="D530" i="16" s="1"/>
  <c r="H529" i="16"/>
  <c r="H431" i="16"/>
  <c r="F431" i="16"/>
  <c r="E431" i="16" s="1"/>
  <c r="D432" i="16" s="1" a="1"/>
  <c r="D432" i="16" s="1"/>
  <c r="G600" i="16"/>
  <c r="F417" i="16"/>
  <c r="E417" i="16" s="1"/>
  <c r="D418" i="16" s="1" a="1"/>
  <c r="D418" i="16" s="1"/>
  <c r="H417" i="16"/>
  <c r="G628" i="16"/>
  <c r="F317" i="16"/>
  <c r="E317" i="16" s="1"/>
  <c r="D318" i="16" s="1" a="1"/>
  <c r="D318" i="16" s="1"/>
  <c r="H317" i="16"/>
  <c r="H613" i="16"/>
  <c r="F613" i="16"/>
  <c r="E613" i="16" s="1"/>
  <c r="D614" i="16" s="1" a="1"/>
  <c r="D614" i="16" s="1"/>
  <c r="H21" i="16"/>
  <c r="F21" i="16"/>
  <c r="E21" i="16" s="1"/>
  <c r="D22" i="16" s="1" a="1"/>
  <c r="D22" i="16" s="1"/>
  <c r="F80" i="16"/>
  <c r="E80" i="16" s="1"/>
  <c r="D81" i="16" s="1" a="1"/>
  <c r="D81" i="16" s="1"/>
  <c r="H80" i="16"/>
  <c r="H557" i="16"/>
  <c r="F557" i="16"/>
  <c r="E557" i="16" s="1"/>
  <c r="D558" i="16" s="1" a="1"/>
  <c r="D558" i="16" s="1"/>
  <c r="H445" i="16"/>
  <c r="F445" i="16"/>
  <c r="E445" i="16" s="1"/>
  <c r="D446" i="16" s="1" a="1"/>
  <c r="D446" i="16" s="1"/>
  <c r="F163" i="16"/>
  <c r="E163" i="16" s="1"/>
  <c r="D164" i="16" s="1" a="1"/>
  <c r="D164" i="16" s="1"/>
  <c r="H163" i="16"/>
  <c r="F348" i="16"/>
  <c r="E348" i="16" s="1"/>
  <c r="D349" i="16" s="1" a="1"/>
  <c r="D349" i="16" s="1"/>
  <c r="H348" i="16"/>
  <c r="H123" i="16"/>
  <c r="F123" i="16"/>
  <c r="E123" i="16" s="1"/>
  <c r="D124" i="16" s="1" a="1"/>
  <c r="D124" i="16" s="1"/>
  <c r="H389" i="16"/>
  <c r="F389" i="16"/>
  <c r="E389" i="16" s="1"/>
  <c r="D390" i="16" s="1" a="1"/>
  <c r="D390" i="16" s="1"/>
  <c r="G206" i="16"/>
  <c r="G640" i="16"/>
  <c r="H248" i="16"/>
  <c r="F248" i="16"/>
  <c r="E248" i="16" s="1"/>
  <c r="D249" i="16" s="1" a="1"/>
  <c r="D249" i="16" s="1"/>
  <c r="G150" i="16"/>
  <c r="G192" i="16"/>
  <c r="F261" i="16"/>
  <c r="E261" i="16" s="1"/>
  <c r="D262" i="16" s="1" a="1"/>
  <c r="D262" i="16" s="1"/>
  <c r="H261" i="16"/>
  <c r="H233" i="16"/>
  <c r="F233" i="16"/>
  <c r="E233" i="16" s="1"/>
  <c r="D234" i="16" s="1" a="1"/>
  <c r="D234" i="16" s="1"/>
  <c r="F107" i="16"/>
  <c r="E107" i="16" s="1"/>
  <c r="D108" i="16" s="1" a="1"/>
  <c r="D108" i="16" s="1"/>
  <c r="H107" i="16"/>
  <c r="F37" i="16"/>
  <c r="E37" i="16" s="1"/>
  <c r="D38" i="16" s="1" a="1"/>
  <c r="D38" i="16" s="1"/>
  <c r="H37" i="16"/>
  <c r="F543" i="16"/>
  <c r="E543" i="16" s="1"/>
  <c r="D544" i="16" s="1" a="1"/>
  <c r="D544" i="16" s="1"/>
  <c r="H543" i="16"/>
  <c r="F501" i="16"/>
  <c r="E501" i="16" s="1"/>
  <c r="D502" i="16" s="1" a="1"/>
  <c r="D502" i="16" s="1"/>
  <c r="H501" i="16"/>
  <c r="H177" i="16"/>
  <c r="F177" i="16"/>
  <c r="E177" i="16" s="1"/>
  <c r="D178" i="16" s="1" a="1"/>
  <c r="D178" i="16" s="1"/>
  <c r="H303" i="16"/>
  <c r="F303" i="16"/>
  <c r="E303" i="16" s="1"/>
  <c r="D304" i="16" s="1" a="1"/>
  <c r="D304" i="16" s="1"/>
  <c r="G276" i="16"/>
  <c r="AG163" i="13"/>
  <c r="AF163" i="13" s="1"/>
  <c r="AE164" i="13" s="1" a="1"/>
  <c r="AE164" i="13" s="1"/>
  <c r="AI163" i="13"/>
  <c r="AH192" i="13"/>
  <c r="AG177" i="13"/>
  <c r="AF177" i="13" s="1"/>
  <c r="AE178" i="13" s="1" a="1"/>
  <c r="AE178" i="13" s="1"/>
  <c r="AI177" i="13"/>
  <c r="AH38" i="13"/>
  <c r="AG318" i="13"/>
  <c r="AF318" i="13" s="1"/>
  <c r="AE319" i="13" s="1" a="1"/>
  <c r="AE319" i="13" s="1"/>
  <c r="AI318" i="13"/>
  <c r="AG219" i="13"/>
  <c r="AF219" i="13" s="1"/>
  <c r="AE220" i="13" s="1" a="1"/>
  <c r="AE220" i="13" s="1"/>
  <c r="AI219" i="13"/>
  <c r="AH572" i="13"/>
  <c r="AI460" i="13"/>
  <c r="AG460" i="13"/>
  <c r="AF460" i="13" s="1"/>
  <c r="AE461" i="13" s="1" a="1"/>
  <c r="AE461" i="13" s="1"/>
  <c r="AH262" i="13"/>
  <c r="AI303" i="13"/>
  <c r="AG303" i="13"/>
  <c r="AF303" i="13" s="1"/>
  <c r="AE304" i="13" s="1" a="1"/>
  <c r="AE304" i="13" s="1"/>
  <c r="AI599" i="13"/>
  <c r="AG599" i="13"/>
  <c r="AF599" i="13" s="1"/>
  <c r="AE600" i="13" s="1" a="1"/>
  <c r="AE600" i="13" s="1"/>
  <c r="AH234" i="13"/>
  <c r="AG557" i="13"/>
  <c r="AF557" i="13" s="1"/>
  <c r="AE558" i="13" s="1" a="1"/>
  <c r="AE558" i="13" s="1"/>
  <c r="AI557" i="13"/>
  <c r="AH432" i="13"/>
  <c r="AH136" i="13"/>
  <c r="AI21" i="13"/>
  <c r="AG21" i="13"/>
  <c r="AF21" i="13" s="1"/>
  <c r="AE22" i="13" s="1" a="1"/>
  <c r="AE22" i="13" s="1"/>
  <c r="AI276" i="13"/>
  <c r="AG276" i="13"/>
  <c r="AF276" i="13" s="1"/>
  <c r="AE277" i="13" s="1" a="1"/>
  <c r="AE277" i="13" s="1"/>
  <c r="AI445" i="13"/>
  <c r="AG445" i="13"/>
  <c r="AF445" i="13" s="1"/>
  <c r="AE446" i="13" s="1" a="1"/>
  <c r="AE446" i="13" s="1"/>
  <c r="AG79" i="13"/>
  <c r="AF79" i="13" s="1"/>
  <c r="AE80" i="13" s="1" a="1"/>
  <c r="AE80" i="13" s="1"/>
  <c r="AI79" i="13"/>
  <c r="AG501" i="13"/>
  <c r="AF501" i="13" s="1"/>
  <c r="AE502" i="13" s="1" a="1"/>
  <c r="AE502" i="13" s="1"/>
  <c r="AI501" i="13"/>
  <c r="AG418" i="13"/>
  <c r="AF418" i="13" s="1"/>
  <c r="AE419" i="13" s="1" a="1"/>
  <c r="AE419" i="13" s="1"/>
  <c r="AI418" i="13"/>
  <c r="AH150" i="13"/>
  <c r="AH530" i="13"/>
  <c r="AI375" i="13"/>
  <c r="AG375" i="13"/>
  <c r="AF375" i="13" s="1"/>
  <c r="AE376" i="13" s="1" a="1"/>
  <c r="AE376" i="13" s="1"/>
  <c r="AH66" i="13"/>
  <c r="AH628" i="13"/>
  <c r="AG403" i="13"/>
  <c r="AF403" i="13" s="1"/>
  <c r="AE404" i="13" s="1" a="1"/>
  <c r="AE404" i="13" s="1"/>
  <c r="AI403" i="13"/>
  <c r="AH640" i="13"/>
  <c r="AH52" i="13"/>
  <c r="AH332" i="13"/>
  <c r="AH390" i="13"/>
  <c r="AI205" i="13"/>
  <c r="AG205" i="13"/>
  <c r="AF205" i="13" s="1"/>
  <c r="AE206" i="13" s="1" a="1"/>
  <c r="AE206" i="13" s="1"/>
  <c r="AI473" i="13"/>
  <c r="AG473" i="13"/>
  <c r="AF473" i="13" s="1"/>
  <c r="AE474" i="13" s="1" a="1"/>
  <c r="AE474" i="13" s="1"/>
  <c r="AH488" i="13"/>
  <c r="AI585" i="13"/>
  <c r="AG585" i="13"/>
  <c r="AF585" i="13" s="1"/>
  <c r="AE586" i="13" s="1" a="1"/>
  <c r="AE586" i="13" s="1"/>
  <c r="AG613" i="13"/>
  <c r="AF613" i="13" s="1"/>
  <c r="AE614" i="13" s="1" a="1"/>
  <c r="AE614" i="13" s="1"/>
  <c r="AI613" i="13"/>
  <c r="AH124" i="13"/>
  <c r="AI515" i="13"/>
  <c r="AG515" i="13"/>
  <c r="AF515" i="13" s="1"/>
  <c r="AE516" i="13" s="1" a="1"/>
  <c r="AE516" i="13" s="1"/>
  <c r="AH248" i="13"/>
  <c r="AI361" i="13"/>
  <c r="AG361" i="13"/>
  <c r="AF361" i="13" s="1"/>
  <c r="AE362" i="13" s="1" a="1"/>
  <c r="AE362" i="13" s="1"/>
  <c r="AG347" i="13"/>
  <c r="AF347" i="13" s="1"/>
  <c r="AE348" i="13" s="1" a="1"/>
  <c r="AE348" i="13" s="1"/>
  <c r="AI347" i="13"/>
  <c r="AG543" i="13"/>
  <c r="AF543" i="13" s="1"/>
  <c r="AE544" i="13" s="1" a="1"/>
  <c r="AE544" i="13" s="1"/>
  <c r="AI543" i="13"/>
  <c r="AG93" i="13"/>
  <c r="AF93" i="13" s="1"/>
  <c r="AE94" i="13" s="1" a="1"/>
  <c r="AE94" i="13" s="1"/>
  <c r="AI93" i="13"/>
  <c r="AG289" i="13"/>
  <c r="AF289" i="13" s="1"/>
  <c r="AE290" i="13" s="1" a="1"/>
  <c r="AE290" i="13" s="1"/>
  <c r="AI289" i="13"/>
  <c r="AH108" i="13"/>
  <c r="G22" i="16" l="1"/>
  <c r="G460" i="16"/>
  <c r="G38" i="16"/>
  <c r="H206" i="16"/>
  <c r="F206" i="16"/>
  <c r="E206" i="16" s="1"/>
  <c r="D207" i="16" s="1" a="1"/>
  <c r="D207" i="16" s="1"/>
  <c r="G52" i="16"/>
  <c r="G390" i="16"/>
  <c r="G614" i="16"/>
  <c r="G405" i="16"/>
  <c r="G108" i="16"/>
  <c r="G362" i="16"/>
  <c r="G234" i="16"/>
  <c r="G124" i="16"/>
  <c r="G376" i="16"/>
  <c r="G318" i="16"/>
  <c r="G474" i="16"/>
  <c r="F276" i="16"/>
  <c r="E276" i="16" s="1"/>
  <c r="D277" i="16" s="1" a="1"/>
  <c r="D277" i="16" s="1"/>
  <c r="H276" i="16"/>
  <c r="G572" i="16"/>
  <c r="G262" i="16"/>
  <c r="G349" i="16"/>
  <c r="H628" i="16"/>
  <c r="F628" i="16"/>
  <c r="E628" i="16" s="1"/>
  <c r="D629" i="16" s="1" a="1"/>
  <c r="D629" i="16" s="1"/>
  <c r="G221" i="16"/>
  <c r="G304" i="16"/>
  <c r="G66" i="16"/>
  <c r="H192" i="16"/>
  <c r="F192" i="16"/>
  <c r="E192" i="16" s="1"/>
  <c r="D193" i="16" s="1" a="1"/>
  <c r="D193" i="16" s="1"/>
  <c r="G164" i="16"/>
  <c r="G418" i="16"/>
  <c r="F332" i="16"/>
  <c r="E332" i="16" s="1"/>
  <c r="D333" i="16" s="1" a="1"/>
  <c r="D333" i="16" s="1"/>
  <c r="H332" i="16"/>
  <c r="G178" i="16"/>
  <c r="H150" i="16"/>
  <c r="F150" i="16"/>
  <c r="E150" i="16" s="1"/>
  <c r="D151" i="16" s="1" a="1"/>
  <c r="D151" i="16" s="1"/>
  <c r="G446" i="16"/>
  <c r="G488" i="16"/>
  <c r="F600" i="16"/>
  <c r="E600" i="16" s="1"/>
  <c r="D601" i="16" s="1" a="1"/>
  <c r="D601" i="16" s="1"/>
  <c r="H600" i="16"/>
  <c r="G94" i="16"/>
  <c r="G249" i="16"/>
  <c r="G558" i="16"/>
  <c r="G432" i="16"/>
  <c r="G516" i="16"/>
  <c r="G502" i="16"/>
  <c r="G290" i="16"/>
  <c r="G544" i="16"/>
  <c r="H640" i="16"/>
  <c r="F640" i="16"/>
  <c r="E640" i="16" s="1"/>
  <c r="D641" i="16" s="1" a="1"/>
  <c r="D641" i="16" s="1"/>
  <c r="G81" i="16"/>
  <c r="G530" i="16"/>
  <c r="H136" i="16"/>
  <c r="F136" i="16"/>
  <c r="E136" i="16" s="1"/>
  <c r="D137" i="16" s="1" a="1"/>
  <c r="D137" i="16" s="1"/>
  <c r="H586" i="16"/>
  <c r="F586" i="16"/>
  <c r="E586" i="16" s="1"/>
  <c r="D587" i="16" s="1" a="1"/>
  <c r="D587" i="16" s="1"/>
  <c r="AH362" i="13"/>
  <c r="AH206" i="13"/>
  <c r="AH376" i="13"/>
  <c r="AH22" i="13"/>
  <c r="AH461" i="13"/>
  <c r="AI390" i="13"/>
  <c r="AG390" i="13"/>
  <c r="AF390" i="13" s="1"/>
  <c r="AE391" i="13" s="1" a="1"/>
  <c r="AE391" i="13" s="1"/>
  <c r="AI136" i="13"/>
  <c r="AG136" i="13"/>
  <c r="AF136" i="13" s="1"/>
  <c r="AE137" i="13" s="1" a="1"/>
  <c r="AE137" i="13" s="1"/>
  <c r="AI248" i="13"/>
  <c r="AG248" i="13"/>
  <c r="AF248" i="13" s="1"/>
  <c r="AE249" i="13" s="1" a="1"/>
  <c r="AE249" i="13" s="1"/>
  <c r="AI530" i="13"/>
  <c r="AG530" i="13"/>
  <c r="AF530" i="13" s="1"/>
  <c r="AE531" i="13" s="1" a="1"/>
  <c r="AE531" i="13" s="1"/>
  <c r="AI572" i="13"/>
  <c r="AG572" i="13"/>
  <c r="AF572" i="13" s="1"/>
  <c r="AE573" i="13" s="1" a="1"/>
  <c r="AE573" i="13" s="1"/>
  <c r="AH516" i="13"/>
  <c r="AG332" i="13"/>
  <c r="AF332" i="13" s="1"/>
  <c r="AE333" i="13" s="1" a="1"/>
  <c r="AE333" i="13" s="1"/>
  <c r="AI332" i="13"/>
  <c r="AI150" i="13"/>
  <c r="AG150" i="13"/>
  <c r="AF150" i="13" s="1"/>
  <c r="AE151" i="13" s="1" a="1"/>
  <c r="AE151" i="13" s="1"/>
  <c r="AI432" i="13"/>
  <c r="AG432" i="13"/>
  <c r="AF432" i="13" s="1"/>
  <c r="AE433" i="13" s="1" a="1"/>
  <c r="AE433" i="13" s="1"/>
  <c r="AH220" i="13"/>
  <c r="AG124" i="13"/>
  <c r="AF124" i="13" s="1"/>
  <c r="AE125" i="13" s="1" a="1"/>
  <c r="AE125" i="13" s="1"/>
  <c r="AI124" i="13"/>
  <c r="AG108" i="13"/>
  <c r="AF108" i="13" s="1"/>
  <c r="AE109" i="13" s="1" a="1"/>
  <c r="AE109" i="13" s="1"/>
  <c r="AI108" i="13"/>
  <c r="AI52" i="13"/>
  <c r="AG52" i="13"/>
  <c r="AF52" i="13" s="1"/>
  <c r="AE53" i="13" s="1" a="1"/>
  <c r="AE53" i="13" s="1"/>
  <c r="AH419" i="13"/>
  <c r="AH558" i="13"/>
  <c r="AH319" i="13"/>
  <c r="AI234" i="13"/>
  <c r="AG234" i="13"/>
  <c r="AF234" i="13" s="1"/>
  <c r="AE235" i="13" s="1" a="1"/>
  <c r="AE235" i="13" s="1"/>
  <c r="AI38" i="13"/>
  <c r="AG38" i="13"/>
  <c r="AF38" i="13" s="1"/>
  <c r="AE39" i="13" s="1" a="1"/>
  <c r="AE39" i="13" s="1"/>
  <c r="AH290" i="13"/>
  <c r="AH614" i="13"/>
  <c r="AG640" i="13"/>
  <c r="AF640" i="13" s="1"/>
  <c r="AE641" i="13" s="1" a="1"/>
  <c r="AE641" i="13" s="1"/>
  <c r="AI640" i="13"/>
  <c r="AH502" i="13"/>
  <c r="AH586" i="13"/>
  <c r="AH600" i="13"/>
  <c r="AH94" i="13"/>
  <c r="AH404" i="13"/>
  <c r="AH80" i="13"/>
  <c r="AH178" i="13"/>
  <c r="AG628" i="13"/>
  <c r="AF628" i="13" s="1"/>
  <c r="AE629" i="13" s="1" a="1"/>
  <c r="AE629" i="13" s="1"/>
  <c r="AI628" i="13"/>
  <c r="AH446" i="13"/>
  <c r="AH304" i="13"/>
  <c r="AH544" i="13"/>
  <c r="AI488" i="13"/>
  <c r="AG488" i="13"/>
  <c r="AF488" i="13" s="1"/>
  <c r="AE489" i="13" s="1" a="1"/>
  <c r="AE489" i="13" s="1"/>
  <c r="AG192" i="13"/>
  <c r="AF192" i="13" s="1"/>
  <c r="AE193" i="13" s="1" a="1"/>
  <c r="AE193" i="13" s="1"/>
  <c r="AI192" i="13"/>
  <c r="AH474" i="13"/>
  <c r="AH277" i="13"/>
  <c r="AI262" i="13"/>
  <c r="AG262" i="13"/>
  <c r="AF262" i="13" s="1"/>
  <c r="AE263" i="13" s="1" a="1"/>
  <c r="AE263" i="13" s="1"/>
  <c r="AH348" i="13"/>
  <c r="AI66" i="13"/>
  <c r="AG66" i="13"/>
  <c r="AF66" i="13" s="1"/>
  <c r="AE67" i="13" s="1" a="1"/>
  <c r="AE67" i="13" s="1"/>
  <c r="AH164" i="13"/>
  <c r="F544" i="16" l="1"/>
  <c r="E544" i="16" s="1"/>
  <c r="D545" i="16" s="1" a="1"/>
  <c r="D545" i="16" s="1"/>
  <c r="H544" i="16"/>
  <c r="G193" i="16"/>
  <c r="G601" i="16"/>
  <c r="G277" i="16"/>
  <c r="F405" i="16"/>
  <c r="E405" i="16" s="1"/>
  <c r="H405" i="16"/>
  <c r="F290" i="16"/>
  <c r="E290" i="16" s="1"/>
  <c r="D291" i="16" s="1" a="1"/>
  <c r="D291" i="16" s="1"/>
  <c r="H290" i="16"/>
  <c r="F66" i="16"/>
  <c r="E66" i="16" s="1"/>
  <c r="D67" i="16" s="1" a="1"/>
  <c r="D67" i="16" s="1"/>
  <c r="H66" i="16"/>
  <c r="F614" i="16"/>
  <c r="E614" i="16" s="1"/>
  <c r="D615" i="16" s="1" a="1"/>
  <c r="D615" i="16" s="1"/>
  <c r="H614" i="16"/>
  <c r="F488" i="16"/>
  <c r="E488" i="16" s="1"/>
  <c r="D489" i="16" s="1" a="1"/>
  <c r="D489" i="16" s="1"/>
  <c r="H488" i="16"/>
  <c r="H474" i="16"/>
  <c r="F474" i="16"/>
  <c r="E474" i="16" s="1"/>
  <c r="D475" i="16" s="1" a="1"/>
  <c r="D475" i="16" s="1"/>
  <c r="H502" i="16"/>
  <c r="F502" i="16"/>
  <c r="E502" i="16" s="1"/>
  <c r="D503" i="16" s="1" a="1"/>
  <c r="D503" i="16" s="1"/>
  <c r="F446" i="16"/>
  <c r="E446" i="16" s="1"/>
  <c r="D447" i="16" s="1" a="1"/>
  <c r="D447" i="16" s="1"/>
  <c r="H446" i="16"/>
  <c r="F304" i="16"/>
  <c r="E304" i="16" s="1"/>
  <c r="D305" i="16" s="1" a="1"/>
  <c r="D305" i="16" s="1"/>
  <c r="H304" i="16"/>
  <c r="H318" i="16"/>
  <c r="F318" i="16"/>
  <c r="E318" i="16" s="1"/>
  <c r="D319" i="16" s="1" a="1"/>
  <c r="D319" i="16" s="1"/>
  <c r="H390" i="16"/>
  <c r="F390" i="16"/>
  <c r="E390" i="16" s="1"/>
  <c r="D391" i="16" s="1" a="1"/>
  <c r="D391" i="16" s="1"/>
  <c r="G587" i="16"/>
  <c r="G151" i="16"/>
  <c r="F376" i="16"/>
  <c r="E376" i="16" s="1"/>
  <c r="D377" i="16" s="1" a="1"/>
  <c r="D377" i="16" s="1"/>
  <c r="H376" i="16"/>
  <c r="F52" i="16"/>
  <c r="E52" i="16" s="1"/>
  <c r="D53" i="16" s="1" a="1"/>
  <c r="D53" i="16" s="1"/>
  <c r="H52" i="16"/>
  <c r="H516" i="16"/>
  <c r="F516" i="16"/>
  <c r="E516" i="16" s="1"/>
  <c r="D517" i="16" s="1" a="1"/>
  <c r="D517" i="16" s="1"/>
  <c r="F221" i="16"/>
  <c r="E221" i="16" s="1"/>
  <c r="D222" i="16" s="1" a="1"/>
  <c r="D222" i="16" s="1"/>
  <c r="H221" i="16"/>
  <c r="G137" i="16"/>
  <c r="F432" i="16"/>
  <c r="E432" i="16" s="1"/>
  <c r="D433" i="16" s="1" a="1"/>
  <c r="D433" i="16" s="1"/>
  <c r="H432" i="16"/>
  <c r="G629" i="16"/>
  <c r="F124" i="16"/>
  <c r="E124" i="16" s="1"/>
  <c r="D125" i="16" s="1" a="1"/>
  <c r="D125" i="16" s="1"/>
  <c r="H124" i="16"/>
  <c r="G207" i="16"/>
  <c r="F178" i="16"/>
  <c r="E178" i="16" s="1"/>
  <c r="D179" i="16" s="1" a="1"/>
  <c r="D179" i="16" s="1"/>
  <c r="H178" i="16"/>
  <c r="H558" i="16"/>
  <c r="F558" i="16"/>
  <c r="E558" i="16" s="1"/>
  <c r="D559" i="16" s="1" a="1"/>
  <c r="D559" i="16" s="1"/>
  <c r="H38" i="16"/>
  <c r="F38" i="16"/>
  <c r="E38" i="16" s="1"/>
  <c r="D39" i="16" s="1" a="1"/>
  <c r="D39" i="16" s="1"/>
  <c r="H530" i="16"/>
  <c r="F530" i="16"/>
  <c r="E530" i="16" s="1"/>
  <c r="D531" i="16" s="1" a="1"/>
  <c r="D531" i="16" s="1"/>
  <c r="G333" i="16"/>
  <c r="H349" i="16"/>
  <c r="F349" i="16"/>
  <c r="E349" i="16" s="1"/>
  <c r="H234" i="16"/>
  <c r="F234" i="16"/>
  <c r="E234" i="16" s="1"/>
  <c r="D235" i="16" s="1" a="1"/>
  <c r="D235" i="16" s="1"/>
  <c r="H418" i="16"/>
  <c r="F418" i="16"/>
  <c r="E418" i="16" s="1"/>
  <c r="D419" i="16" s="1" a="1"/>
  <c r="D419" i="16" s="1"/>
  <c r="H262" i="16"/>
  <c r="F262" i="16"/>
  <c r="E262" i="16" s="1"/>
  <c r="D263" i="16" s="1" a="1"/>
  <c r="D263" i="16" s="1"/>
  <c r="H460" i="16"/>
  <c r="F460" i="16"/>
  <c r="E460" i="16" s="1"/>
  <c r="D461" i="16" s="1" a="1"/>
  <c r="D461" i="16" s="1"/>
  <c r="F81" i="16"/>
  <c r="E81" i="16" s="1"/>
  <c r="D82" i="16" s="1" a="1"/>
  <c r="D82" i="16" s="1"/>
  <c r="H81" i="16"/>
  <c r="H249" i="16"/>
  <c r="F249" i="16"/>
  <c r="E249" i="16" s="1"/>
  <c r="D250" i="16" s="1" a="1"/>
  <c r="D250" i="16" s="1"/>
  <c r="H362" i="16"/>
  <c r="F362" i="16"/>
  <c r="E362" i="16" s="1"/>
  <c r="D363" i="16" s="1" a="1"/>
  <c r="D363" i="16" s="1"/>
  <c r="G641" i="16"/>
  <c r="H94" i="16"/>
  <c r="F94" i="16"/>
  <c r="E94" i="16" s="1"/>
  <c r="D95" i="16" s="1" a="1"/>
  <c r="D95" i="16" s="1"/>
  <c r="H164" i="16"/>
  <c r="F164" i="16"/>
  <c r="E164" i="16" s="1"/>
  <c r="D165" i="16" s="1" a="1"/>
  <c r="D165" i="16" s="1"/>
  <c r="F22" i="16"/>
  <c r="E22" i="16" s="1"/>
  <c r="D23" i="16" s="1" a="1"/>
  <c r="D23" i="16" s="1"/>
  <c r="H22" i="16"/>
  <c r="F572" i="16"/>
  <c r="E572" i="16" s="1"/>
  <c r="D573" i="16" s="1" a="1"/>
  <c r="D573" i="16" s="1"/>
  <c r="H572" i="16"/>
  <c r="F108" i="16"/>
  <c r="E108" i="16" s="1"/>
  <c r="D109" i="16" s="1" a="1"/>
  <c r="D109" i="16" s="1"/>
  <c r="H108" i="16"/>
  <c r="AH249" i="13"/>
  <c r="AI474" i="13"/>
  <c r="AG474" i="13"/>
  <c r="AF474" i="13" s="1"/>
  <c r="AE475" i="13" s="1" a="1"/>
  <c r="AE475" i="13" s="1"/>
  <c r="AI80" i="13"/>
  <c r="AG80" i="13"/>
  <c r="AF80" i="13" s="1"/>
  <c r="AE81" i="13" s="1" a="1"/>
  <c r="AE81" i="13" s="1"/>
  <c r="AI290" i="13"/>
  <c r="AG290" i="13"/>
  <c r="AF290" i="13" s="1"/>
  <c r="AE291" i="13" s="1" a="1"/>
  <c r="AE291" i="13" s="1"/>
  <c r="AH125" i="13"/>
  <c r="AH39" i="13"/>
  <c r="AH137" i="13"/>
  <c r="AH193" i="13"/>
  <c r="AI404" i="13"/>
  <c r="AG404" i="13"/>
  <c r="AF404" i="13" s="1"/>
  <c r="AE405" i="13" s="1" a="1"/>
  <c r="AE405" i="13" s="1"/>
  <c r="AG220" i="13"/>
  <c r="AF220" i="13" s="1"/>
  <c r="AE221" i="13" s="1" a="1"/>
  <c r="AE221" i="13" s="1"/>
  <c r="AI220" i="13"/>
  <c r="AH489" i="13"/>
  <c r="AH235" i="13"/>
  <c r="AH433" i="13"/>
  <c r="AH391" i="13"/>
  <c r="AI94" i="13"/>
  <c r="AG94" i="13"/>
  <c r="AF94" i="13" s="1"/>
  <c r="AE95" i="13" s="1" a="1"/>
  <c r="AE95" i="13" s="1"/>
  <c r="AG164" i="13"/>
  <c r="AF164" i="13" s="1"/>
  <c r="AE165" i="13" s="1" a="1"/>
  <c r="AE165" i="13" s="1"/>
  <c r="AI164" i="13"/>
  <c r="AG544" i="13"/>
  <c r="AF544" i="13" s="1"/>
  <c r="AE545" i="13" s="1" a="1"/>
  <c r="AE545" i="13" s="1"/>
  <c r="AI544" i="13"/>
  <c r="AI319" i="13"/>
  <c r="AG319" i="13"/>
  <c r="AF319" i="13" s="1"/>
  <c r="AE320" i="13" s="1" a="1"/>
  <c r="AE320" i="13" s="1"/>
  <c r="AH151" i="13"/>
  <c r="AG461" i="13"/>
  <c r="AF461" i="13" s="1"/>
  <c r="AI461" i="13"/>
  <c r="AI600" i="13"/>
  <c r="AG600" i="13"/>
  <c r="AF600" i="13" s="1"/>
  <c r="AE601" i="13" s="1" a="1"/>
  <c r="AE601" i="13" s="1"/>
  <c r="AH67" i="13"/>
  <c r="AG304" i="13"/>
  <c r="AF304" i="13" s="1"/>
  <c r="AE305" i="13" s="1" a="1"/>
  <c r="AE305" i="13" s="1"/>
  <c r="AI304" i="13"/>
  <c r="AI558" i="13"/>
  <c r="AG558" i="13"/>
  <c r="AF558" i="13" s="1"/>
  <c r="AE559" i="13" s="1" a="1"/>
  <c r="AE559" i="13" s="1"/>
  <c r="AG22" i="13"/>
  <c r="AF22" i="13" s="1"/>
  <c r="AE23" i="13" s="1" a="1"/>
  <c r="AE23" i="13" s="1"/>
  <c r="AI22" i="13"/>
  <c r="AI586" i="13"/>
  <c r="AG586" i="13"/>
  <c r="AF586" i="13" s="1"/>
  <c r="AE587" i="13" s="1" a="1"/>
  <c r="AE587" i="13" s="1"/>
  <c r="AH333" i="13"/>
  <c r="AI502" i="13"/>
  <c r="AG502" i="13"/>
  <c r="AF502" i="13" s="1"/>
  <c r="AE503" i="13" s="1" a="1"/>
  <c r="AE503" i="13" s="1"/>
  <c r="AG419" i="13"/>
  <c r="AF419" i="13" s="1"/>
  <c r="AI419" i="13"/>
  <c r="AI348" i="13"/>
  <c r="AG348" i="13"/>
  <c r="AF348" i="13" s="1"/>
  <c r="AE349" i="13" s="1" a="1"/>
  <c r="AE349" i="13" s="1"/>
  <c r="AI446" i="13"/>
  <c r="AG446" i="13"/>
  <c r="AF446" i="13" s="1"/>
  <c r="AE447" i="13" s="1" a="1"/>
  <c r="AE447" i="13" s="1"/>
  <c r="AI516" i="13"/>
  <c r="AG516" i="13"/>
  <c r="AF516" i="13" s="1"/>
  <c r="AE517" i="13" s="1" a="1"/>
  <c r="AE517" i="13" s="1"/>
  <c r="AI376" i="13"/>
  <c r="AG376" i="13"/>
  <c r="AF376" i="13" s="1"/>
  <c r="AE377" i="13" s="1" a="1"/>
  <c r="AE377" i="13" s="1"/>
  <c r="AH263" i="13"/>
  <c r="AH53" i="13"/>
  <c r="AH573" i="13"/>
  <c r="AH629" i="13"/>
  <c r="AH641" i="13"/>
  <c r="AG206" i="13"/>
  <c r="AF206" i="13" s="1"/>
  <c r="AE207" i="13" s="1" a="1"/>
  <c r="AE207" i="13" s="1"/>
  <c r="AI206" i="13"/>
  <c r="AG178" i="13"/>
  <c r="AF178" i="13" s="1"/>
  <c r="AE179" i="13" s="1" a="1"/>
  <c r="AE179" i="13" s="1"/>
  <c r="AI178" i="13"/>
  <c r="AH531" i="13"/>
  <c r="AG362" i="13"/>
  <c r="AF362" i="13" s="1"/>
  <c r="AE363" i="13" s="1" a="1"/>
  <c r="AE363" i="13" s="1"/>
  <c r="AI362" i="13"/>
  <c r="AI277" i="13"/>
  <c r="AG277" i="13"/>
  <c r="AF277" i="13" s="1"/>
  <c r="AE278" i="13" s="1" a="1"/>
  <c r="AE278" i="13" s="1"/>
  <c r="AG614" i="13"/>
  <c r="AF614" i="13" s="1"/>
  <c r="AE615" i="13" s="1" a="1"/>
  <c r="AE615" i="13" s="1"/>
  <c r="AI614" i="13"/>
  <c r="AH109" i="13"/>
  <c r="F629" i="16" l="1"/>
  <c r="E629" i="16" s="1"/>
  <c r="H629" i="16"/>
  <c r="F641" i="16"/>
  <c r="E641" i="16" s="1"/>
  <c r="D642" i="16" s="1" a="1"/>
  <c r="D642" i="16" s="1"/>
  <c r="H641" i="16"/>
  <c r="F587" i="16"/>
  <c r="E587" i="16" s="1"/>
  <c r="H587" i="16"/>
  <c r="G615" i="16"/>
  <c r="G363" i="16"/>
  <c r="G391" i="16"/>
  <c r="F333" i="16"/>
  <c r="E333" i="16" s="1"/>
  <c r="D334" i="16" s="1" a="1"/>
  <c r="D334" i="16" s="1"/>
  <c r="H333" i="16"/>
  <c r="G433" i="16"/>
  <c r="G67" i="16"/>
  <c r="G250" i="16"/>
  <c r="G531" i="16"/>
  <c r="G319" i="16"/>
  <c r="F137" i="16"/>
  <c r="E137" i="16" s="1"/>
  <c r="D138" i="16" s="1" a="1"/>
  <c r="D138" i="16" s="1"/>
  <c r="H137" i="16"/>
  <c r="G291" i="16"/>
  <c r="G39" i="16"/>
  <c r="G109" i="16"/>
  <c r="G82" i="16"/>
  <c r="G222" i="16"/>
  <c r="G305" i="16"/>
  <c r="G461" i="16"/>
  <c r="G559" i="16"/>
  <c r="G517" i="16"/>
  <c r="G573" i="16"/>
  <c r="G447" i="16"/>
  <c r="F277" i="16"/>
  <c r="E277" i="16" s="1"/>
  <c r="D278" i="16" s="1" a="1"/>
  <c r="D278" i="16" s="1"/>
  <c r="H277" i="16"/>
  <c r="G263" i="16"/>
  <c r="G503" i="16"/>
  <c r="G23" i="16"/>
  <c r="G179" i="16"/>
  <c r="G53" i="16"/>
  <c r="F601" i="16"/>
  <c r="E601" i="16" s="1"/>
  <c r="H601" i="16"/>
  <c r="G165" i="16"/>
  <c r="G419" i="16"/>
  <c r="G475" i="16"/>
  <c r="H207" i="16"/>
  <c r="F207" i="16"/>
  <c r="E207" i="16" s="1"/>
  <c r="D208" i="16" s="1" a="1"/>
  <c r="D208" i="16" s="1"/>
  <c r="G377" i="16"/>
  <c r="H193" i="16"/>
  <c r="F193" i="16"/>
  <c r="E193" i="16" s="1"/>
  <c r="D194" i="16" s="1" a="1"/>
  <c r="D194" i="16" s="1"/>
  <c r="G95" i="16"/>
  <c r="G235" i="16"/>
  <c r="H151" i="16"/>
  <c r="F151" i="16"/>
  <c r="E151" i="16" s="1"/>
  <c r="D152" i="16" s="1" a="1"/>
  <c r="D152" i="16" s="1"/>
  <c r="G125" i="16"/>
  <c r="G489" i="16"/>
  <c r="G545" i="16"/>
  <c r="AH517" i="13"/>
  <c r="AH559" i="13"/>
  <c r="AH179" i="13"/>
  <c r="AH165" i="13"/>
  <c r="AI193" i="13"/>
  <c r="AG193" i="13"/>
  <c r="AF193" i="13" s="1"/>
  <c r="AE194" i="13" s="1" a="1"/>
  <c r="AE194" i="13" s="1"/>
  <c r="AH447" i="13"/>
  <c r="AH95" i="13"/>
  <c r="AH207" i="13"/>
  <c r="AH305" i="13"/>
  <c r="AI137" i="13"/>
  <c r="AG137" i="13"/>
  <c r="AF137" i="13" s="1"/>
  <c r="AE138" i="13" s="1" a="1"/>
  <c r="AE138" i="13" s="1"/>
  <c r="AH349" i="13"/>
  <c r="AI67" i="13"/>
  <c r="AG67" i="13"/>
  <c r="AF67" i="13" s="1"/>
  <c r="AE68" i="13" s="1" a="1"/>
  <c r="AE68" i="13" s="1"/>
  <c r="AG391" i="13"/>
  <c r="AF391" i="13" s="1"/>
  <c r="AI391" i="13"/>
  <c r="AG641" i="13"/>
  <c r="AF641" i="13" s="1"/>
  <c r="AE642" i="13" s="1" a="1"/>
  <c r="AE642" i="13" s="1"/>
  <c r="AI641" i="13"/>
  <c r="AI39" i="13"/>
  <c r="AG39" i="13"/>
  <c r="AF39" i="13" s="1"/>
  <c r="AE40" i="13" s="1" a="1"/>
  <c r="AE40" i="13" s="1"/>
  <c r="AG629" i="13"/>
  <c r="AF629" i="13" s="1"/>
  <c r="AI629" i="13"/>
  <c r="AH601" i="13"/>
  <c r="AG125" i="13"/>
  <c r="AF125" i="13" s="1"/>
  <c r="AI125" i="13"/>
  <c r="AG109" i="13"/>
  <c r="AF109" i="13" s="1"/>
  <c r="AE110" i="13" s="1" a="1"/>
  <c r="AE110" i="13" s="1"/>
  <c r="AI109" i="13"/>
  <c r="AI433" i="13"/>
  <c r="AG433" i="13"/>
  <c r="AF433" i="13" s="1"/>
  <c r="AG573" i="13"/>
  <c r="AF573" i="13" s="1"/>
  <c r="AI573" i="13"/>
  <c r="AH503" i="13"/>
  <c r="AI235" i="13"/>
  <c r="AG235" i="13"/>
  <c r="AF235" i="13" s="1"/>
  <c r="AE236" i="13" s="1" a="1"/>
  <c r="AE236" i="13" s="1"/>
  <c r="AH291" i="13"/>
  <c r="AH615" i="13"/>
  <c r="AH278" i="13"/>
  <c r="AG333" i="13"/>
  <c r="AF333" i="13" s="1"/>
  <c r="AE334" i="13" s="1" a="1"/>
  <c r="AE334" i="13" s="1"/>
  <c r="AI333" i="13"/>
  <c r="AH81" i="13"/>
  <c r="AI53" i="13"/>
  <c r="AG53" i="13"/>
  <c r="AF53" i="13" s="1"/>
  <c r="AE54" i="13" s="1" a="1"/>
  <c r="AE54" i="13" s="1"/>
  <c r="AI151" i="13"/>
  <c r="AG151" i="13"/>
  <c r="AF151" i="13" s="1"/>
  <c r="AE152" i="13" s="1" a="1"/>
  <c r="AE152" i="13" s="1"/>
  <c r="AG489" i="13"/>
  <c r="AF489" i="13" s="1"/>
  <c r="AI489" i="13"/>
  <c r="AH587" i="13"/>
  <c r="AH320" i="13"/>
  <c r="AH475" i="13"/>
  <c r="AH363" i="13"/>
  <c r="AI263" i="13"/>
  <c r="AG263" i="13"/>
  <c r="AF263" i="13" s="1"/>
  <c r="AE264" i="13" s="1" a="1"/>
  <c r="AE264" i="13" s="1"/>
  <c r="AH221" i="13"/>
  <c r="AI531" i="13"/>
  <c r="AG531" i="13"/>
  <c r="AF531" i="13" s="1"/>
  <c r="AH377" i="13"/>
  <c r="AH405" i="13"/>
  <c r="AH23" i="13"/>
  <c r="AH545" i="13"/>
  <c r="AG249" i="13"/>
  <c r="AF249" i="13" s="1"/>
  <c r="AE250" i="13" s="1" a="1"/>
  <c r="AE250" i="13" s="1"/>
  <c r="AI249" i="13"/>
  <c r="G152" i="16" l="1"/>
  <c r="F447" i="16"/>
  <c r="E447" i="16" s="1"/>
  <c r="H447" i="16"/>
  <c r="H165" i="16"/>
  <c r="F165" i="16"/>
  <c r="E165" i="16" s="1"/>
  <c r="D166" i="16" s="1" a="1"/>
  <c r="D166" i="16" s="1"/>
  <c r="F109" i="16"/>
  <c r="E109" i="16" s="1"/>
  <c r="D110" i="16" s="1" a="1"/>
  <c r="D110" i="16" s="1"/>
  <c r="H109" i="16"/>
  <c r="H433" i="16"/>
  <c r="F433" i="16"/>
  <c r="E433" i="16" s="1"/>
  <c r="H235" i="16"/>
  <c r="F235" i="16"/>
  <c r="E235" i="16" s="1"/>
  <c r="D236" i="16" s="1" a="1"/>
  <c r="D236" i="16" s="1"/>
  <c r="H573" i="16"/>
  <c r="F573" i="16"/>
  <c r="E573" i="16" s="1"/>
  <c r="F39" i="16"/>
  <c r="E39" i="16" s="1"/>
  <c r="D40" i="16" s="1" a="1"/>
  <c r="D40" i="16" s="1"/>
  <c r="H39" i="16"/>
  <c r="G334" i="16"/>
  <c r="H53" i="16"/>
  <c r="F53" i="16"/>
  <c r="E53" i="16" s="1"/>
  <c r="D54" i="16" s="1" a="1"/>
  <c r="D54" i="16" s="1"/>
  <c r="F291" i="16"/>
  <c r="E291" i="16" s="1"/>
  <c r="D292" i="16" s="1" a="1"/>
  <c r="D292" i="16" s="1"/>
  <c r="H291" i="16"/>
  <c r="H391" i="16"/>
  <c r="F391" i="16"/>
  <c r="E391" i="16" s="1"/>
  <c r="H95" i="16"/>
  <c r="F95" i="16"/>
  <c r="E95" i="16" s="1"/>
  <c r="D96" i="16" s="1" a="1"/>
  <c r="D96" i="16" s="1"/>
  <c r="H517" i="16"/>
  <c r="F517" i="16"/>
  <c r="E517" i="16" s="1"/>
  <c r="G194" i="16"/>
  <c r="F559" i="16"/>
  <c r="E559" i="16" s="1"/>
  <c r="H559" i="16"/>
  <c r="H179" i="16"/>
  <c r="F179" i="16"/>
  <c r="E179" i="16" s="1"/>
  <c r="D180" i="16" s="1" a="1"/>
  <c r="D180" i="16" s="1"/>
  <c r="G138" i="16"/>
  <c r="H363" i="16"/>
  <c r="F363" i="16"/>
  <c r="E363" i="16" s="1"/>
  <c r="F377" i="16"/>
  <c r="E377" i="16" s="1"/>
  <c r="H377" i="16"/>
  <c r="F23" i="16"/>
  <c r="E23" i="16" s="1"/>
  <c r="D24" i="16" s="1" a="1"/>
  <c r="D24" i="16" s="1"/>
  <c r="H23" i="16"/>
  <c r="F461" i="16"/>
  <c r="E461" i="16" s="1"/>
  <c r="H461" i="16"/>
  <c r="H319" i="16"/>
  <c r="F319" i="16"/>
  <c r="E319" i="16" s="1"/>
  <c r="D320" i="16" s="1" a="1"/>
  <c r="D320" i="16" s="1"/>
  <c r="H615" i="16"/>
  <c r="F615" i="16"/>
  <c r="E615" i="16" s="1"/>
  <c r="G208" i="16"/>
  <c r="H503" i="16"/>
  <c r="F503" i="16"/>
  <c r="E503" i="16" s="1"/>
  <c r="F545" i="16"/>
  <c r="E545" i="16" s="1"/>
  <c r="H545" i="16"/>
  <c r="H305" i="16"/>
  <c r="F305" i="16"/>
  <c r="E305" i="16" s="1"/>
  <c r="D306" i="16" s="1" a="1"/>
  <c r="D306" i="16" s="1"/>
  <c r="H531" i="16"/>
  <c r="F531" i="16"/>
  <c r="E531" i="16" s="1"/>
  <c r="H222" i="16"/>
  <c r="F222" i="16"/>
  <c r="E222" i="16" s="1"/>
  <c r="D223" i="16" s="1" a="1"/>
  <c r="D223" i="16" s="1"/>
  <c r="F489" i="16"/>
  <c r="E489" i="16" s="1"/>
  <c r="H489" i="16"/>
  <c r="H475" i="16"/>
  <c r="F475" i="16"/>
  <c r="E475" i="16" s="1"/>
  <c r="H263" i="16"/>
  <c r="F263" i="16"/>
  <c r="E263" i="16" s="1"/>
  <c r="D264" i="16" s="1" a="1"/>
  <c r="D264" i="16" s="1"/>
  <c r="H250" i="16"/>
  <c r="F250" i="16"/>
  <c r="E250" i="16" s="1"/>
  <c r="D251" i="16" s="1" a="1"/>
  <c r="D251" i="16" s="1"/>
  <c r="G642" i="16"/>
  <c r="H82" i="16"/>
  <c r="F82" i="16"/>
  <c r="E82" i="16" s="1"/>
  <c r="D83" i="16" s="1" a="1"/>
  <c r="D83" i="16" s="1"/>
  <c r="F67" i="16"/>
  <c r="E67" i="16" s="1"/>
  <c r="D68" i="16" s="1" a="1"/>
  <c r="D68" i="16" s="1"/>
  <c r="H67" i="16"/>
  <c r="H125" i="16"/>
  <c r="F125" i="16"/>
  <c r="E125" i="16" s="1"/>
  <c r="H419" i="16"/>
  <c r="F419" i="16"/>
  <c r="E419" i="16" s="1"/>
  <c r="G278" i="16"/>
  <c r="AG405" i="13"/>
  <c r="AF405" i="13" s="1"/>
  <c r="AI405" i="13"/>
  <c r="AG587" i="13"/>
  <c r="AF587" i="13" s="1"/>
  <c r="AI587" i="13"/>
  <c r="AG291" i="13"/>
  <c r="AF291" i="13" s="1"/>
  <c r="AE292" i="13" s="1" a="1"/>
  <c r="AE292" i="13" s="1"/>
  <c r="AI291" i="13"/>
  <c r="AG207" i="13"/>
  <c r="AF207" i="13" s="1"/>
  <c r="AE208" i="13" s="1" a="1"/>
  <c r="AE208" i="13" s="1"/>
  <c r="AI207" i="13"/>
  <c r="AH236" i="13"/>
  <c r="AH40" i="13"/>
  <c r="AI377" i="13"/>
  <c r="AG377" i="13"/>
  <c r="AF377" i="13" s="1"/>
  <c r="AI95" i="13"/>
  <c r="AG95" i="13"/>
  <c r="AF95" i="13" s="1"/>
  <c r="AE96" i="13" s="1" a="1"/>
  <c r="AE96" i="13" s="1"/>
  <c r="AH152" i="13"/>
  <c r="AG503" i="13"/>
  <c r="AF503" i="13" s="1"/>
  <c r="AI503" i="13"/>
  <c r="AH642" i="13"/>
  <c r="AG447" i="13"/>
  <c r="AF447" i="13" s="1"/>
  <c r="AI447" i="13"/>
  <c r="AG221" i="13"/>
  <c r="AF221" i="13" s="1"/>
  <c r="AE222" i="13" s="1" a="1"/>
  <c r="AE222" i="13" s="1"/>
  <c r="AI221" i="13"/>
  <c r="AH54" i="13"/>
  <c r="AH194" i="13"/>
  <c r="AH264" i="13"/>
  <c r="AH68" i="13"/>
  <c r="AG81" i="13"/>
  <c r="AF81" i="13" s="1"/>
  <c r="AE82" i="13" s="1" a="1"/>
  <c r="AE82" i="13" s="1"/>
  <c r="AI81" i="13"/>
  <c r="AG165" i="13"/>
  <c r="AF165" i="13" s="1"/>
  <c r="AE166" i="13" s="1" a="1"/>
  <c r="AE166" i="13" s="1"/>
  <c r="AI165" i="13"/>
  <c r="AG363" i="13"/>
  <c r="AF363" i="13" s="1"/>
  <c r="AI363" i="13"/>
  <c r="AI179" i="13"/>
  <c r="AG179" i="13"/>
  <c r="AF179" i="13" s="1"/>
  <c r="AE180" i="13" s="1" a="1"/>
  <c r="AE180" i="13" s="1"/>
  <c r="AH250" i="13"/>
  <c r="AH334" i="13"/>
  <c r="AH110" i="13"/>
  <c r="AG349" i="13"/>
  <c r="AF349" i="13" s="1"/>
  <c r="AI349" i="13"/>
  <c r="AH138" i="13"/>
  <c r="AG559" i="13"/>
  <c r="AF559" i="13" s="1"/>
  <c r="AI559" i="13"/>
  <c r="AI545" i="13"/>
  <c r="AG545" i="13"/>
  <c r="AF545" i="13" s="1"/>
  <c r="AI475" i="13"/>
  <c r="AG475" i="13"/>
  <c r="AF475" i="13" s="1"/>
  <c r="AG278" i="13"/>
  <c r="AF278" i="13" s="1"/>
  <c r="AE279" i="13" s="1" a="1"/>
  <c r="AE279" i="13" s="1"/>
  <c r="AI278" i="13"/>
  <c r="AG23" i="13"/>
  <c r="AF23" i="13" s="1"/>
  <c r="AE24" i="13" s="1" a="1"/>
  <c r="AE24" i="13" s="1"/>
  <c r="AI23" i="13"/>
  <c r="AI305" i="13"/>
  <c r="AG305" i="13"/>
  <c r="AF305" i="13" s="1"/>
  <c r="AE306" i="13" s="1" a="1"/>
  <c r="AE306" i="13" s="1"/>
  <c r="AG517" i="13"/>
  <c r="AF517" i="13" s="1"/>
  <c r="AI517" i="13"/>
  <c r="AI320" i="13"/>
  <c r="AG320" i="13"/>
  <c r="AF320" i="13" s="1"/>
  <c r="AE321" i="13" s="1" a="1"/>
  <c r="AE321" i="13" s="1"/>
  <c r="AG615" i="13"/>
  <c r="AF615" i="13" s="1"/>
  <c r="AI615" i="13"/>
  <c r="AG601" i="13"/>
  <c r="AF601" i="13" s="1"/>
  <c r="AI601" i="13"/>
  <c r="H278" i="16" l="1"/>
  <c r="F278" i="16"/>
  <c r="E278" i="16" s="1"/>
  <c r="D279" i="16" s="1" a="1"/>
  <c r="D279" i="16" s="1"/>
  <c r="G40" i="16"/>
  <c r="G320" i="16"/>
  <c r="H194" i="16"/>
  <c r="F194" i="16"/>
  <c r="E194" i="16" s="1"/>
  <c r="D195" i="16" s="1" a="1"/>
  <c r="D195" i="16" s="1"/>
  <c r="G223" i="16"/>
  <c r="G236" i="16"/>
  <c r="G96" i="16"/>
  <c r="G68" i="16"/>
  <c r="G24" i="16"/>
  <c r="G83" i="16"/>
  <c r="G306" i="16"/>
  <c r="G110" i="16"/>
  <c r="G166" i="16"/>
  <c r="H642" i="16"/>
  <c r="F642" i="16"/>
  <c r="E642" i="16" s="1"/>
  <c r="D643" i="16" s="1" a="1"/>
  <c r="D643" i="16" s="1"/>
  <c r="G292" i="16"/>
  <c r="G251" i="16"/>
  <c r="G54" i="16"/>
  <c r="F138" i="16"/>
  <c r="E138" i="16" s="1"/>
  <c r="D139" i="16" s="1" a="1"/>
  <c r="D139" i="16" s="1"/>
  <c r="H138" i="16"/>
  <c r="G264" i="16"/>
  <c r="H208" i="16"/>
  <c r="F208" i="16"/>
  <c r="E208" i="16" s="1"/>
  <c r="D209" i="16" s="1" a="1"/>
  <c r="D209" i="16" s="1"/>
  <c r="G180" i="16"/>
  <c r="H334" i="16"/>
  <c r="F334" i="16"/>
  <c r="E334" i="16" s="1"/>
  <c r="D335" i="16" s="1" a="1"/>
  <c r="D335" i="16" s="1"/>
  <c r="H152" i="16"/>
  <c r="F152" i="16"/>
  <c r="E152" i="16" s="1"/>
  <c r="D153" i="16" s="1" a="1"/>
  <c r="D153" i="16" s="1"/>
  <c r="AH306" i="13"/>
  <c r="AI110" i="13"/>
  <c r="AG110" i="13"/>
  <c r="AF110" i="13" s="1"/>
  <c r="AE111" i="13" s="1" a="1"/>
  <c r="AE111" i="13" s="1"/>
  <c r="AI264" i="13"/>
  <c r="AG264" i="13"/>
  <c r="AF264" i="13" s="1"/>
  <c r="AE265" i="13" s="1" a="1"/>
  <c r="AE265" i="13" s="1"/>
  <c r="AH96" i="13"/>
  <c r="AI334" i="13"/>
  <c r="AG334" i="13"/>
  <c r="AF334" i="13" s="1"/>
  <c r="AE335" i="13" s="1" a="1"/>
  <c r="AE335" i="13" s="1"/>
  <c r="AH24" i="13"/>
  <c r="AG194" i="13"/>
  <c r="AF194" i="13" s="1"/>
  <c r="AE195" i="13" s="1" a="1"/>
  <c r="AE195" i="13" s="1"/>
  <c r="AI194" i="13"/>
  <c r="AI250" i="13"/>
  <c r="AG250" i="13"/>
  <c r="AF250" i="13" s="1"/>
  <c r="AE251" i="13" s="1" a="1"/>
  <c r="AE251" i="13" s="1"/>
  <c r="AG54" i="13"/>
  <c r="AF54" i="13" s="1"/>
  <c r="AE55" i="13" s="1" a="1"/>
  <c r="AE55" i="13" s="1"/>
  <c r="AI54" i="13"/>
  <c r="AH279" i="13"/>
  <c r="AG40" i="13"/>
  <c r="AF40" i="13" s="1"/>
  <c r="AE41" i="13" s="1" a="1"/>
  <c r="AE41" i="13" s="1"/>
  <c r="AI40" i="13"/>
  <c r="AH180" i="13"/>
  <c r="AG236" i="13"/>
  <c r="AF236" i="13" s="1"/>
  <c r="AE237" i="13" s="1" a="1"/>
  <c r="AE237" i="13" s="1"/>
  <c r="AI236" i="13"/>
  <c r="AH222" i="13"/>
  <c r="AH208" i="13"/>
  <c r="AH166" i="13"/>
  <c r="AI642" i="13"/>
  <c r="AG642" i="13"/>
  <c r="AF642" i="13" s="1"/>
  <c r="AE643" i="13" s="1" a="1"/>
  <c r="AE643" i="13" s="1"/>
  <c r="AH292" i="13"/>
  <c r="AH321" i="13"/>
  <c r="AI138" i="13"/>
  <c r="AG138" i="13"/>
  <c r="AF138" i="13" s="1"/>
  <c r="AE139" i="13" s="1" a="1"/>
  <c r="AE139" i="13" s="1"/>
  <c r="AH82" i="13"/>
  <c r="AG68" i="13"/>
  <c r="AF68" i="13" s="1"/>
  <c r="AE69" i="13" s="1" a="1"/>
  <c r="AE69" i="13" s="1"/>
  <c r="AI68" i="13"/>
  <c r="AI152" i="13"/>
  <c r="AG152" i="13"/>
  <c r="AF152" i="13" s="1"/>
  <c r="AE153" i="13" s="1" a="1"/>
  <c r="AE153" i="13" s="1"/>
  <c r="F251" i="16" l="1"/>
  <c r="E251" i="16" s="1"/>
  <c r="H251" i="16"/>
  <c r="H68" i="16"/>
  <c r="F68" i="16"/>
  <c r="E68" i="16" s="1"/>
  <c r="D69" i="16" s="1" a="1"/>
  <c r="D69" i="16" s="1"/>
  <c r="G153" i="16"/>
  <c r="H292" i="16"/>
  <c r="F292" i="16"/>
  <c r="E292" i="16" s="1"/>
  <c r="D293" i="16" s="1" a="1"/>
  <c r="D293" i="16" s="1"/>
  <c r="H96" i="16"/>
  <c r="F96" i="16"/>
  <c r="E96" i="16" s="1"/>
  <c r="D97" i="16" s="1" a="1"/>
  <c r="D97" i="16" s="1"/>
  <c r="G335" i="16"/>
  <c r="G643" i="16"/>
  <c r="F236" i="16"/>
  <c r="E236" i="16" s="1"/>
  <c r="D237" i="16" s="1" a="1"/>
  <c r="D237" i="16" s="1"/>
  <c r="H236" i="16"/>
  <c r="F180" i="16"/>
  <c r="E180" i="16" s="1"/>
  <c r="D181" i="16" s="1" a="1"/>
  <c r="D181" i="16" s="1"/>
  <c r="H180" i="16"/>
  <c r="H223" i="16"/>
  <c r="F223" i="16"/>
  <c r="E223" i="16" s="1"/>
  <c r="G195" i="16"/>
  <c r="F110" i="16"/>
  <c r="E110" i="16" s="1"/>
  <c r="D111" i="16" s="1" a="1"/>
  <c r="D111" i="16" s="1"/>
  <c r="H110" i="16"/>
  <c r="H320" i="16"/>
  <c r="F320" i="16"/>
  <c r="E320" i="16" s="1"/>
  <c r="D321" i="16" s="1" a="1"/>
  <c r="D321" i="16" s="1"/>
  <c r="F264" i="16"/>
  <c r="E264" i="16" s="1"/>
  <c r="D265" i="16" s="1" a="1"/>
  <c r="D265" i="16" s="1"/>
  <c r="H264" i="16"/>
  <c r="F83" i="16"/>
  <c r="E83" i="16" s="1"/>
  <c r="H83" i="16"/>
  <c r="F40" i="16"/>
  <c r="E40" i="16" s="1"/>
  <c r="D41" i="16" s="1" a="1"/>
  <c r="D41" i="16" s="1"/>
  <c r="H40" i="16"/>
  <c r="G209" i="16"/>
  <c r="H306" i="16"/>
  <c r="F306" i="16"/>
  <c r="E306" i="16" s="1"/>
  <c r="D307" i="16" s="1" a="1"/>
  <c r="D307" i="16" s="1"/>
  <c r="G139" i="16"/>
  <c r="H24" i="16"/>
  <c r="F24" i="16"/>
  <c r="E24" i="16" s="1"/>
  <c r="D25" i="16" s="1" a="1"/>
  <c r="D25" i="16" s="1"/>
  <c r="G279" i="16"/>
  <c r="F166" i="16"/>
  <c r="E166" i="16" s="1"/>
  <c r="D167" i="16" s="1" a="1"/>
  <c r="D167" i="16" s="1"/>
  <c r="H166" i="16"/>
  <c r="F54" i="16"/>
  <c r="E54" i="16" s="1"/>
  <c r="D55" i="16" s="1" a="1"/>
  <c r="D55" i="16" s="1"/>
  <c r="H54" i="16"/>
  <c r="AH251" i="13"/>
  <c r="AI166" i="13"/>
  <c r="AG166" i="13"/>
  <c r="AF166" i="13" s="1"/>
  <c r="AE167" i="13" s="1" a="1"/>
  <c r="AE167" i="13" s="1"/>
  <c r="AH153" i="13"/>
  <c r="AH195" i="13"/>
  <c r="AG24" i="13"/>
  <c r="AF24" i="13" s="1"/>
  <c r="AE25" i="13" s="1" a="1"/>
  <c r="AE25" i="13" s="1"/>
  <c r="AI24" i="13"/>
  <c r="AH69" i="13"/>
  <c r="AI222" i="13"/>
  <c r="AG222" i="13"/>
  <c r="AF222" i="13" s="1"/>
  <c r="AE223" i="13" s="1" a="1"/>
  <c r="AE223" i="13" s="1"/>
  <c r="AH335" i="13"/>
  <c r="AH237" i="13"/>
  <c r="AH139" i="13"/>
  <c r="AG96" i="13"/>
  <c r="AF96" i="13" s="1"/>
  <c r="AE97" i="13" s="1" a="1"/>
  <c r="AE97" i="13" s="1"/>
  <c r="AI96" i="13"/>
  <c r="AH265" i="13"/>
  <c r="AI208" i="13"/>
  <c r="AG208" i="13"/>
  <c r="AF208" i="13" s="1"/>
  <c r="AE209" i="13" s="1" a="1"/>
  <c r="AE209" i="13" s="1"/>
  <c r="AH41" i="13"/>
  <c r="AH111" i="13"/>
  <c r="AG82" i="13"/>
  <c r="AF82" i="13" s="1"/>
  <c r="AE83" i="13" s="1" a="1"/>
  <c r="AE83" i="13" s="1"/>
  <c r="AI82" i="13"/>
  <c r="AI321" i="13"/>
  <c r="AG321" i="13"/>
  <c r="AF321" i="13" s="1"/>
  <c r="AG279" i="13"/>
  <c r="AF279" i="13" s="1"/>
  <c r="AI279" i="13"/>
  <c r="AI180" i="13"/>
  <c r="AG180" i="13"/>
  <c r="AF180" i="13" s="1"/>
  <c r="AE181" i="13" s="1" a="1"/>
  <c r="AE181" i="13" s="1"/>
  <c r="AH643" i="13"/>
  <c r="AG306" i="13"/>
  <c r="AF306" i="13" s="1"/>
  <c r="AE307" i="13" s="1" a="1"/>
  <c r="AE307" i="13" s="1"/>
  <c r="AI306" i="13"/>
  <c r="AG292" i="13"/>
  <c r="AF292" i="13" s="1"/>
  <c r="AE293" i="13" s="1" a="1"/>
  <c r="AE293" i="13" s="1"/>
  <c r="AI292" i="13"/>
  <c r="AH55" i="13"/>
  <c r="G41" i="16" l="1"/>
  <c r="G237" i="16"/>
  <c r="G55" i="16"/>
  <c r="H643" i="16"/>
  <c r="F643" i="16"/>
  <c r="G167" i="16"/>
  <c r="G265" i="16"/>
  <c r="H335" i="16"/>
  <c r="F335" i="16"/>
  <c r="E335" i="16" s="1"/>
  <c r="G321" i="16"/>
  <c r="G97" i="16"/>
  <c r="G293" i="16"/>
  <c r="G111" i="16"/>
  <c r="H139" i="16"/>
  <c r="F139" i="16"/>
  <c r="E139" i="16" s="1"/>
  <c r="H195" i="16"/>
  <c r="F195" i="16"/>
  <c r="E195" i="16" s="1"/>
  <c r="H153" i="16"/>
  <c r="F153" i="16"/>
  <c r="E153" i="16" s="1"/>
  <c r="F279" i="16"/>
  <c r="E279" i="16" s="1"/>
  <c r="H279" i="16"/>
  <c r="G307" i="16"/>
  <c r="G69" i="16"/>
  <c r="G25" i="16"/>
  <c r="H209" i="16"/>
  <c r="F209" i="16"/>
  <c r="E209" i="16" s="1"/>
  <c r="G181" i="16"/>
  <c r="AH83" i="13"/>
  <c r="AI335" i="13"/>
  <c r="AG335" i="13"/>
  <c r="AF335" i="13" s="1"/>
  <c r="AH223" i="13"/>
  <c r="AI55" i="13"/>
  <c r="AG55" i="13"/>
  <c r="AF55" i="13" s="1"/>
  <c r="AI111" i="13"/>
  <c r="AG111" i="13"/>
  <c r="AF111" i="13" s="1"/>
  <c r="AI69" i="13"/>
  <c r="AG69" i="13"/>
  <c r="AF69" i="13" s="1"/>
  <c r="AH209" i="13"/>
  <c r="AH25" i="13"/>
  <c r="AG195" i="13"/>
  <c r="AF195" i="13" s="1"/>
  <c r="AI195" i="13"/>
  <c r="AH181" i="13"/>
  <c r="AH293" i="13"/>
  <c r="AI41" i="13"/>
  <c r="AG41" i="13"/>
  <c r="AF41" i="13" s="1"/>
  <c r="AH307" i="13"/>
  <c r="AI265" i="13"/>
  <c r="AG265" i="13"/>
  <c r="AF265" i="13" s="1"/>
  <c r="AH97" i="13"/>
  <c r="AG153" i="13"/>
  <c r="AF153" i="13" s="1"/>
  <c r="AI153" i="13"/>
  <c r="AG139" i="13"/>
  <c r="AF139" i="13" s="1"/>
  <c r="AI139" i="13"/>
  <c r="AH167" i="13"/>
  <c r="AI643" i="13"/>
  <c r="AG643" i="13"/>
  <c r="AG251" i="13"/>
  <c r="AF251" i="13" s="1"/>
  <c r="AI251" i="13"/>
  <c r="AG237" i="13"/>
  <c r="AF237" i="13" s="1"/>
  <c r="AI237" i="13"/>
  <c r="F321" i="16" l="1"/>
  <c r="E321" i="16" s="1"/>
  <c r="H321" i="16"/>
  <c r="F307" i="16"/>
  <c r="E307" i="16" s="1"/>
  <c r="H307" i="16"/>
  <c r="H265" i="16"/>
  <c r="F265" i="16"/>
  <c r="E265" i="16" s="1"/>
  <c r="H167" i="16"/>
  <c r="F167" i="16"/>
  <c r="E167" i="16" s="1"/>
  <c r="F181" i="16"/>
  <c r="E181" i="16" s="1"/>
  <c r="H181" i="16"/>
  <c r="E643" i="16"/>
  <c r="H55" i="16"/>
  <c r="F55" i="16"/>
  <c r="E55" i="16" s="1"/>
  <c r="H111" i="16"/>
  <c r="F111" i="16"/>
  <c r="E111" i="16" s="1"/>
  <c r="F25" i="16"/>
  <c r="E25" i="16" s="1"/>
  <c r="D26" i="16" s="1" a="1"/>
  <c r="D26" i="16" s="1"/>
  <c r="H25" i="16"/>
  <c r="F293" i="16"/>
  <c r="E293" i="16" s="1"/>
  <c r="H293" i="16"/>
  <c r="H237" i="16"/>
  <c r="F237" i="16"/>
  <c r="E237" i="16" s="1"/>
  <c r="F97" i="16"/>
  <c r="E97" i="16" s="1"/>
  <c r="H97" i="16"/>
  <c r="H69" i="16"/>
  <c r="F69" i="16"/>
  <c r="E69" i="16" s="1"/>
  <c r="H41" i="16"/>
  <c r="F41" i="16"/>
  <c r="E41" i="16" s="1"/>
  <c r="AI25" i="13"/>
  <c r="AG25" i="13"/>
  <c r="AF25" i="13" s="1"/>
  <c r="AE26" i="13" s="1" a="1"/>
  <c r="AE26" i="13" s="1"/>
  <c r="AI209" i="13"/>
  <c r="AG209" i="13"/>
  <c r="AF209" i="13" s="1"/>
  <c r="AI97" i="13"/>
  <c r="AG97" i="13"/>
  <c r="AF97" i="13" s="1"/>
  <c r="AF643" i="13"/>
  <c r="AI223" i="13"/>
  <c r="AG223" i="13"/>
  <c r="AF223" i="13" s="1"/>
  <c r="AG167" i="13"/>
  <c r="AF167" i="13" s="1"/>
  <c r="AI167" i="13"/>
  <c r="AG181" i="13"/>
  <c r="AF181" i="13" s="1"/>
  <c r="AI181" i="13"/>
  <c r="AG293" i="13"/>
  <c r="AF293" i="13" s="1"/>
  <c r="AI293" i="13"/>
  <c r="AI307" i="13"/>
  <c r="AG307" i="13"/>
  <c r="AF307" i="13" s="1"/>
  <c r="AI83" i="13"/>
  <c r="AG83" i="13"/>
  <c r="AF83" i="13" s="1"/>
  <c r="G26" i="16" l="1"/>
  <c r="AH26" i="13"/>
  <c r="H26" i="16" l="1"/>
  <c r="F26" i="16"/>
  <c r="AI26" i="13"/>
  <c r="AG26" i="13"/>
  <c r="E26" i="16" l="1"/>
  <c r="D27" i="16" s="1" a="1"/>
  <c r="D27" i="16" s="1"/>
  <c r="AF26" i="13"/>
  <c r="AE27" i="13" s="1" a="1"/>
  <c r="AE27" i="13" s="1"/>
  <c r="G27" i="16" l="1"/>
  <c r="AH27" i="13"/>
  <c r="H27" i="16" l="1"/>
  <c r="F27" i="16"/>
  <c r="AI27" i="13"/>
  <c r="AG27" i="13"/>
  <c r="L14" i="16" l="1" a="1"/>
  <c r="E27" i="16"/>
  <c r="AM14" i="13" a="1"/>
  <c r="AF27" i="13"/>
  <c r="L14" i="16" l="1"/>
  <c r="K14" i="16" s="1"/>
  <c r="AM14" i="13"/>
  <c r="AL14" i="13" s="1"/>
  <c r="K15" i="16" l="1"/>
  <c r="AL15" i="13"/>
  <c r="K16" i="16" l="1"/>
  <c r="K17" i="16" s="1"/>
  <c r="AL16" i="13"/>
  <c r="AL17" i="13" s="1"/>
  <c r="K18" i="16" l="1"/>
  <c r="AL18" i="13"/>
  <c r="K19" i="16" l="1"/>
  <c r="K20" i="16" s="1"/>
  <c r="AL19" i="13"/>
  <c r="AL20" i="13" s="1"/>
  <c r="K21" i="16" l="1"/>
  <c r="K22" i="16" s="1"/>
  <c r="K23" i="16" s="1"/>
  <c r="K24" i="16" s="1"/>
  <c r="K25" i="16" s="1"/>
  <c r="K26" i="16" s="1"/>
  <c r="AL21" i="13"/>
  <c r="AL22" i="13" s="1"/>
  <c r="K27" i="16" l="1"/>
  <c r="K28" i="16" s="1"/>
  <c r="K29" i="16" s="1"/>
  <c r="K30" i="16" s="1"/>
  <c r="K31" i="16" s="1"/>
  <c r="K32" i="16" s="1"/>
  <c r="K33" i="16" s="1"/>
  <c r="K34" i="16" s="1"/>
  <c r="K35" i="16" s="1"/>
  <c r="K36" i="16" s="1"/>
  <c r="AL23" i="13"/>
  <c r="AL24" i="13" s="1"/>
  <c r="AL25" i="13" s="1"/>
  <c r="AL26" i="13" l="1"/>
  <c r="AL27" i="13" l="1"/>
  <c r="AL28" i="13" s="1"/>
  <c r="AL29" i="13" s="1"/>
  <c r="AL30" i="13" s="1"/>
  <c r="AL31" i="13" s="1"/>
  <c r="AL32" i="13" s="1"/>
  <c r="AL33" i="13" s="1"/>
  <c r="AL34" i="13" s="1"/>
  <c r="AL35" i="13" s="1"/>
  <c r="AL36" i="13" s="1"/>
  <c r="A1" i="6" l="1"/>
  <c r="C1" i="6"/>
  <c r="D1" i="6"/>
  <c r="E1" i="6"/>
  <c r="F1" i="6"/>
  <c r="G1" i="6"/>
  <c r="H1" i="6"/>
  <c r="I1" i="6"/>
  <c r="J1" i="6"/>
  <c r="K1" i="6"/>
  <c r="L1" i="6"/>
  <c r="M1" i="6"/>
  <c r="N1" i="6"/>
  <c r="O1" i="6"/>
  <c r="P1" i="6"/>
  <c r="Q1" i="6"/>
  <c r="R1" i="6"/>
  <c r="S1" i="6"/>
  <c r="T1" i="6"/>
  <c r="V1" i="6"/>
  <c r="W1" i="6"/>
  <c r="X1" i="6"/>
  <c r="Y1" i="6"/>
  <c r="Z1" i="6"/>
  <c r="AA1" i="6"/>
  <c r="AB1" i="6"/>
  <c r="AC1" i="6"/>
  <c r="AD1" i="6"/>
  <c r="AE1" i="6"/>
  <c r="AF1" i="6"/>
  <c r="AG1" i="6"/>
  <c r="AH1" i="6"/>
  <c r="AI1" i="6"/>
  <c r="AJ1" i="6"/>
  <c r="AL1" i="6"/>
  <c r="AM1" i="6"/>
  <c r="AN1" i="6"/>
  <c r="AO1" i="6"/>
  <c r="AP1" i="6"/>
  <c r="AQ1" i="6"/>
  <c r="AR1" i="6"/>
  <c r="AS1" i="6"/>
  <c r="AT1" i="6"/>
  <c r="AU1" i="6"/>
  <c r="AV1" i="6"/>
  <c r="AW1" i="6"/>
  <c r="AX1" i="6"/>
  <c r="AY1" i="6"/>
  <c r="AZ1" i="6"/>
  <c r="BE1" i="6"/>
  <c r="BF1" i="6"/>
  <c r="C2" i="6"/>
  <c r="D2" i="6"/>
  <c r="E2" i="6"/>
  <c r="F2" i="6"/>
  <c r="G2" i="6"/>
  <c r="H2" i="6"/>
  <c r="I2" i="6"/>
  <c r="J2" i="6"/>
  <c r="K2" i="6"/>
  <c r="L2" i="6"/>
  <c r="M2" i="6"/>
  <c r="N2" i="6"/>
  <c r="O2" i="6"/>
  <c r="P2" i="6"/>
  <c r="Q2" i="6"/>
  <c r="R2" i="6"/>
  <c r="S2" i="6"/>
  <c r="T2" i="6"/>
  <c r="U2" i="6"/>
  <c r="V2" i="6"/>
  <c r="W2" i="6"/>
  <c r="X2" i="6"/>
  <c r="Y2" i="6"/>
  <c r="Z2" i="6"/>
  <c r="AA2" i="6"/>
  <c r="AB2" i="6"/>
  <c r="AC2" i="6"/>
  <c r="AD2" i="6"/>
  <c r="AE2" i="6"/>
  <c r="AF2" i="6"/>
  <c r="AG2" i="6"/>
  <c r="AH2" i="6"/>
  <c r="AI2" i="6"/>
  <c r="AJ2" i="6"/>
  <c r="AK2" i="6"/>
  <c r="AL2" i="6"/>
  <c r="AM2" i="6"/>
  <c r="AN2" i="6"/>
  <c r="AO2" i="6"/>
  <c r="AP2" i="6"/>
  <c r="AQ2" i="6"/>
  <c r="AR2" i="6"/>
  <c r="AS2" i="6"/>
  <c r="AT2" i="6"/>
  <c r="AU2" i="6"/>
  <c r="AV2" i="6"/>
  <c r="AW2" i="6"/>
  <c r="AX2" i="6"/>
  <c r="AY2" i="6"/>
  <c r="AZ2" i="6"/>
  <c r="D5" i="6"/>
  <c r="BE6" i="6"/>
  <c r="BE7" i="6"/>
  <c r="D29" i="6"/>
  <c r="B43" i="6"/>
  <c r="C43" i="6"/>
  <c r="D43" i="6"/>
  <c r="E43" i="6"/>
  <c r="C51" i="6" l="1"/>
  <c r="P51" i="6"/>
  <c r="P52" i="6"/>
  <c r="C54" i="6"/>
  <c r="O55" i="6"/>
  <c r="O56" i="6"/>
  <c r="C57" i="6"/>
  <c r="O57" i="6"/>
  <c r="O58" i="6"/>
  <c r="C60" i="6"/>
  <c r="C63" i="6"/>
  <c r="C66" i="6"/>
  <c r="E69" i="6"/>
  <c r="J69" i="6"/>
  <c r="K69" i="6"/>
  <c r="L69" i="6"/>
  <c r="M69" i="6"/>
  <c r="N69" i="6"/>
  <c r="O69" i="6"/>
  <c r="P69" i="6"/>
  <c r="C78" i="6"/>
  <c r="R79" i="6"/>
  <c r="C80" i="6"/>
  <c r="C82" i="6"/>
  <c r="O84" i="6"/>
  <c r="P84" i="6"/>
  <c r="Q84" i="6"/>
  <c r="R84" i="6"/>
  <c r="S84" i="6"/>
  <c r="I103" i="6"/>
  <c r="I106" i="6"/>
  <c r="G107" i="6"/>
  <c r="J107" i="6" s="1"/>
  <c r="I107" i="6"/>
  <c r="C108" i="6"/>
  <c r="I108" i="6"/>
  <c r="I109" i="6"/>
  <c r="I110" i="6"/>
  <c r="I111" i="6"/>
  <c r="G113" i="6"/>
  <c r="J113" i="6" s="1"/>
  <c r="I113" i="6"/>
  <c r="I114" i="6"/>
  <c r="F116" i="6"/>
  <c r="E114" i="6" s="1"/>
  <c r="I116" i="6"/>
  <c r="P58" i="6"/>
  <c r="D54" i="6"/>
  <c r="K113" i="6"/>
  <c r="D78" i="6"/>
  <c r="D82" i="6"/>
  <c r="J104" i="6"/>
  <c r="K110" i="6"/>
  <c r="D80" i="6"/>
  <c r="D63" i="6"/>
  <c r="J103" i="6"/>
  <c r="K116" i="6"/>
  <c r="K111" i="6"/>
  <c r="K114" i="6"/>
  <c r="Q52" i="6"/>
  <c r="D51" i="6"/>
  <c r="K107" i="6"/>
  <c r="P56" i="6"/>
  <c r="D66" i="6"/>
  <c r="K109" i="6"/>
  <c r="P57" i="6"/>
  <c r="D57" i="6"/>
  <c r="D60" i="6"/>
  <c r="Q51" i="6"/>
  <c r="K108" i="6"/>
  <c r="H116" i="6" l="1"/>
  <c r="H113" i="6" s="1"/>
  <c r="I104" i="6" s="1"/>
  <c r="G116" i="6"/>
  <c r="J116" i="6" s="1"/>
  <c r="H106" i="6"/>
  <c r="J114" i="6"/>
  <c r="E119" i="6"/>
  <c r="E109" i="6" s="1"/>
  <c r="F119" i="6"/>
  <c r="I119" i="6"/>
  <c r="K119" i="6"/>
  <c r="H119" i="6" l="1"/>
  <c r="G119" i="6"/>
  <c r="J119" i="6"/>
  <c r="J108" i="6"/>
  <c r="E120" i="6"/>
  <c r="F109" i="6" s="1"/>
  <c r="G120" i="6"/>
  <c r="I120" i="6"/>
  <c r="K120" i="6"/>
  <c r="J120" i="6" l="1"/>
  <c r="H109" i="6"/>
  <c r="J111" i="6" s="1"/>
  <c r="J109" i="6"/>
  <c r="I121" i="6"/>
  <c r="J121" i="6"/>
  <c r="K121" i="6"/>
  <c r="G109" i="6" l="1"/>
  <c r="J110" i="6" s="1"/>
  <c r="H131" i="6"/>
  <c r="C134" i="6"/>
  <c r="D134" i="6"/>
  <c r="E134" i="6"/>
  <c r="F134" i="6"/>
  <c r="G134" i="6"/>
  <c r="H134" i="6"/>
  <c r="H137" i="6"/>
  <c r="G138" i="6"/>
  <c r="J138" i="6" s="1"/>
  <c r="I138" i="6"/>
  <c r="C139" i="6"/>
  <c r="I139" i="6"/>
  <c r="I140" i="6"/>
  <c r="I141" i="6"/>
  <c r="I142" i="6"/>
  <c r="G144" i="6"/>
  <c r="J144" i="6" s="1"/>
  <c r="I144" i="6"/>
  <c r="G145" i="6"/>
  <c r="J145" i="6" s="1"/>
  <c r="H145" i="6"/>
  <c r="I145" i="6"/>
  <c r="F147" i="6"/>
  <c r="H147" i="6" s="1"/>
  <c r="H144" i="6" s="1"/>
  <c r="G147" i="6"/>
  <c r="J147" i="6" s="1"/>
  <c r="I147" i="6"/>
  <c r="I148" i="6"/>
  <c r="E150" i="6"/>
  <c r="E140" i="6" s="1"/>
  <c r="F150" i="6"/>
  <c r="I150" i="6"/>
  <c r="K150" i="6"/>
  <c r="K144" i="6"/>
  <c r="K148" i="6"/>
  <c r="K140" i="6"/>
  <c r="K139" i="6"/>
  <c r="K138" i="6"/>
  <c r="K145" i="6"/>
  <c r="K142" i="6"/>
  <c r="K147" i="6"/>
  <c r="K141" i="6"/>
  <c r="J150" i="6" l="1"/>
  <c r="H150" i="6"/>
  <c r="G150" i="6"/>
  <c r="J148" i="6"/>
  <c r="J139" i="6"/>
  <c r="M150" i="6"/>
  <c r="E151" i="6"/>
  <c r="F140" i="6" s="1"/>
  <c r="G151" i="6"/>
  <c r="I151" i="6"/>
  <c r="N150" i="6"/>
  <c r="K151" i="6"/>
  <c r="J151" i="6" l="1"/>
  <c r="G140" i="6"/>
  <c r="J141" i="6" s="1"/>
  <c r="H140" i="6"/>
  <c r="J142" i="6" s="1"/>
  <c r="J140" i="6"/>
  <c r="I152" i="6"/>
  <c r="J152" i="6"/>
  <c r="H162" i="6"/>
  <c r="C165" i="6"/>
  <c r="D165" i="6"/>
  <c r="E165" i="6"/>
  <c r="F165" i="6"/>
  <c r="G165" i="6"/>
  <c r="H165" i="6"/>
  <c r="H167" i="6"/>
  <c r="G168" i="6"/>
  <c r="C169" i="6"/>
  <c r="F170" i="6"/>
  <c r="F177" i="6"/>
  <c r="E171" i="6" s="1"/>
  <c r="H171" i="6" s="1"/>
  <c r="F178" i="6"/>
  <c r="F185" i="6" s="1"/>
  <c r="D179" i="6"/>
  <c r="F182" i="6"/>
  <c r="G182" i="6"/>
  <c r="E185" i="6" s="1"/>
  <c r="F172" i="6" s="1"/>
  <c r="E184" i="6"/>
  <c r="E170" i="6" s="1"/>
  <c r="E187" i="6" s="1"/>
  <c r="F184" i="6"/>
  <c r="C172" i="6" s="1"/>
  <c r="G187" i="6"/>
  <c r="E198" i="6"/>
  <c r="C201" i="6"/>
  <c r="D201" i="6"/>
  <c r="E201" i="6"/>
  <c r="F201" i="6"/>
  <c r="G201" i="6"/>
  <c r="H201" i="6"/>
  <c r="C204" i="6"/>
  <c r="E207" i="6"/>
  <c r="H207" i="6"/>
  <c r="K207" i="6"/>
  <c r="L207" i="6"/>
  <c r="K152" i="6"/>
  <c r="M207" i="6"/>
  <c r="C171" i="6" l="1"/>
  <c r="D171" i="6" s="1"/>
  <c r="G171" i="6" s="1"/>
  <c r="F171" i="6" s="1"/>
  <c r="D172" i="6"/>
  <c r="H182" i="6"/>
  <c r="E172" i="6" s="1"/>
  <c r="H178" i="6"/>
  <c r="H183" i="6" s="1"/>
  <c r="G172" i="6" s="1"/>
  <c r="G178" i="6"/>
  <c r="G183" i="6" s="1"/>
  <c r="E186" i="6" s="1"/>
  <c r="H172" i="6" s="1"/>
  <c r="E208" i="6"/>
  <c r="H208" i="6"/>
  <c r="K208" i="6"/>
  <c r="L208" i="6"/>
  <c r="M208" i="6"/>
  <c r="F186" i="6" l="1"/>
  <c r="E212" i="6"/>
  <c r="E213" i="6" s="1"/>
  <c r="K212" i="6"/>
  <c r="K213" i="6" s="1"/>
  <c r="L212" i="6"/>
  <c r="H213" i="6"/>
  <c r="H212" i="6" s="1"/>
  <c r="L213" i="6"/>
  <c r="C216" i="6"/>
  <c r="D216" i="6"/>
  <c r="E216" i="6"/>
  <c r="F216" i="6"/>
  <c r="G216" i="6"/>
  <c r="H216" i="6"/>
  <c r="I216" i="6"/>
  <c r="J216" i="6"/>
  <c r="K216" i="6"/>
  <c r="C219" i="6"/>
  <c r="N219" i="6"/>
  <c r="E222" i="6"/>
  <c r="E223" i="6" s="1"/>
  <c r="H222" i="6"/>
  <c r="H223" i="6" s="1"/>
  <c r="O222" i="6"/>
  <c r="K223" i="6"/>
  <c r="K222" i="6" s="1"/>
  <c r="N225" i="6"/>
  <c r="T222" i="6" s="1"/>
  <c r="E226" i="6"/>
  <c r="E227" i="6" s="1"/>
  <c r="H226" i="6"/>
  <c r="K226" i="6"/>
  <c r="K227" i="6" s="1"/>
  <c r="R226" i="6"/>
  <c r="T226" i="6" s="1"/>
  <c r="H227" i="6"/>
  <c r="R227" i="6"/>
  <c r="T227" i="6" s="1"/>
  <c r="R228" i="6"/>
  <c r="T228" i="6" s="1"/>
  <c r="R229" i="6"/>
  <c r="T229" i="6" s="1"/>
  <c r="C230" i="6"/>
  <c r="D230" i="6"/>
  <c r="E230" i="6"/>
  <c r="F230" i="6"/>
  <c r="G230" i="6"/>
  <c r="H230" i="6"/>
  <c r="I230" i="6"/>
  <c r="J230" i="6"/>
  <c r="K230" i="6"/>
  <c r="R230" i="6"/>
  <c r="T230" i="6" s="1"/>
  <c r="R231" i="6"/>
  <c r="T231" i="6" s="1"/>
  <c r="R232" i="6"/>
  <c r="T232" i="6" s="1"/>
  <c r="C233" i="6"/>
  <c r="R233" i="6"/>
  <c r="T233" i="6" s="1"/>
  <c r="R234" i="6"/>
  <c r="T234" i="6" s="1"/>
  <c r="D235" i="6"/>
  <c r="G235" i="6"/>
  <c r="H235" i="6" s="1"/>
  <c r="R235" i="6"/>
  <c r="T235" i="6" s="1"/>
  <c r="G236" i="6"/>
  <c r="H236" i="6" s="1"/>
  <c r="G237" i="6"/>
  <c r="H237" i="6" s="1"/>
  <c r="G238" i="6"/>
  <c r="H238" i="6" s="1"/>
  <c r="G239" i="6"/>
  <c r="H239" i="6" s="1"/>
  <c r="N240" i="6"/>
  <c r="O240" i="6"/>
  <c r="P240" i="6"/>
  <c r="Q240" i="6"/>
  <c r="R240" i="6"/>
  <c r="S240" i="6"/>
  <c r="T240" i="6"/>
  <c r="C242" i="6"/>
  <c r="D242" i="6"/>
  <c r="E242" i="6"/>
  <c r="F242" i="6"/>
  <c r="G242" i="6"/>
  <c r="H242" i="6"/>
  <c r="BD244" i="6"/>
  <c r="M212" i="6"/>
  <c r="M213" i="6"/>
  <c r="P222" i="6" l="1"/>
  <c r="T225" i="6"/>
  <c r="BF3" i="6"/>
  <c r="BC5" i="6"/>
  <c r="BE5" i="6" l="1"/>
  <c r="BE4" i="6"/>
  <c r="BE3"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<sst xmlns="http://schemas.openxmlformats.org/spreadsheetml/2006/main" count="9317" uniqueCount="1682">
  <si>
    <t>LES PRODUITS ALLERGENES SERONT MARQUÉS PAR UN *</t>
  </si>
  <si>
    <t>Auteur : Joel Leboucher • Rochefort sur Mer |  Date : 9 JAvril 2026  |  heure : 15h30 |  Document réalisé avec l'aide de ChatGPT  |</t>
  </si>
  <si>
    <t>exemple = crème liquide *</t>
  </si>
  <si>
    <t>Modèle</t>
  </si>
  <si>
    <t>Arachides</t>
  </si>
  <si>
    <t>Celeri</t>
  </si>
  <si>
    <t>Crustaces</t>
  </si>
  <si>
    <t>Fruits a coque</t>
  </si>
  <si>
    <t>Gluten</t>
  </si>
  <si>
    <t>Lait</t>
  </si>
  <si>
    <t>Lupin</t>
  </si>
  <si>
    <t>Mollusques</t>
  </si>
  <si>
    <t>Moutarde</t>
  </si>
  <si>
    <t>Oeufs</t>
  </si>
  <si>
    <t>Poissons</t>
  </si>
  <si>
    <t>Sesame</t>
  </si>
  <si>
    <t>Soja</t>
  </si>
  <si>
    <t>Sulfites</t>
  </si>
  <si>
    <t>ALERTE</t>
  </si>
  <si>
    <t>SUSP</t>
  </si>
  <si>
    <t>OFF</t>
  </si>
  <si>
    <t>EXCL</t>
  </si>
  <si>
    <t>INFO</t>
  </si>
  <si>
    <t>arachide</t>
  </si>
  <si>
    <t>arachides</t>
  </si>
  <si>
    <t>beurre d arachide</t>
  </si>
  <si>
    <t>beurre de cacahuete</t>
  </si>
  <si>
    <t>beurre de cacahuetes</t>
  </si>
  <si>
    <t>cacahouete</t>
  </si>
  <si>
    <t>cacahouetes</t>
  </si>
  <si>
    <t>cacahuete</t>
  </si>
  <si>
    <t>cacahuetes</t>
  </si>
  <si>
    <t>huile d arachide</t>
  </si>
  <si>
    <t>huile d arachides</t>
  </si>
  <si>
    <t>huile de cacahuete</t>
  </si>
  <si>
    <t>huile de cacahuetes</t>
  </si>
  <si>
    <t>pate d arachide</t>
  </si>
  <si>
    <t>pate de cacahuete</t>
  </si>
  <si>
    <t>pate de cacahuetes</t>
  </si>
  <si>
    <t>puree d arachide</t>
  </si>
  <si>
    <t>puree d arachides</t>
  </si>
  <si>
    <t>puree de cacahuete</t>
  </si>
  <si>
    <t>puree de cacahuetes</t>
  </si>
  <si>
    <t>branche de celeri</t>
  </si>
  <si>
    <t>branches de celeri</t>
  </si>
  <si>
    <t>celeri</t>
  </si>
  <si>
    <t>celeri rave</t>
  </si>
  <si>
    <t>feuille de celeri</t>
  </si>
  <si>
    <t>feuilles de celeri</t>
  </si>
  <si>
    <t>graine de celeri</t>
  </si>
  <si>
    <t>graines de celeri</t>
  </si>
  <si>
    <t>rave de celeri</t>
  </si>
  <si>
    <t>sel de celeri</t>
  </si>
  <si>
    <t>araignee de mer</t>
  </si>
  <si>
    <t>crabe</t>
  </si>
  <si>
    <t>crevette</t>
  </si>
  <si>
    <t>crevettes</t>
  </si>
  <si>
    <t>crustace</t>
  </si>
  <si>
    <t>crustaces</t>
  </si>
  <si>
    <t>ecrevisse</t>
  </si>
  <si>
    <t>ecrevisses</t>
  </si>
  <si>
    <t>gambas</t>
  </si>
  <si>
    <t>homard</t>
  </si>
  <si>
    <t>krill</t>
  </si>
  <si>
    <t>langouste</t>
  </si>
  <si>
    <t>langoustine</t>
  </si>
  <si>
    <t>amande</t>
  </si>
  <si>
    <t>amandes</t>
  </si>
  <si>
    <t>boisson d amande</t>
  </si>
  <si>
    <t>boisson de cajou</t>
  </si>
  <si>
    <t>boisson de noisette</t>
  </si>
  <si>
    <t>boisson de pistache</t>
  </si>
  <si>
    <t>cajou</t>
  </si>
  <si>
    <t>cajous</t>
  </si>
  <si>
    <t>creme d amande</t>
  </si>
  <si>
    <t>creme d amandes</t>
  </si>
  <si>
    <t>creme de cajou</t>
  </si>
  <si>
    <t>creme de noisette</t>
  </si>
  <si>
    <t>creme de noisettes</t>
  </si>
  <si>
    <t>fruit a coque</t>
  </si>
  <si>
    <t>fruits a coque</t>
  </si>
  <si>
    <t>lait d amande</t>
  </si>
  <si>
    <t>lait de cajou</t>
  </si>
  <si>
    <t>lait de noisette</t>
  </si>
  <si>
    <t>lait de pistache</t>
  </si>
  <si>
    <t>macadamia</t>
  </si>
  <si>
    <t>macadamias</t>
  </si>
  <si>
    <t>noisette</t>
  </si>
  <si>
    <t>noisettes</t>
  </si>
  <si>
    <t>noix</t>
  </si>
  <si>
    <t>noix de cajou</t>
  </si>
  <si>
    <t>noix de macadamia</t>
  </si>
  <si>
    <t>noix de pecan</t>
  </si>
  <si>
    <t>noix du bresil</t>
  </si>
  <si>
    <t>noix du queensland</t>
  </si>
  <si>
    <t>pate de pistache</t>
  </si>
  <si>
    <t>pecan</t>
  </si>
  <si>
    <t>pecans</t>
  </si>
  <si>
    <t>pistache</t>
  </si>
  <si>
    <t>pistaches</t>
  </si>
  <si>
    <t>poudre d amande</t>
  </si>
  <si>
    <t>poudre de cajou</t>
  </si>
  <si>
    <t>poudre de noisette</t>
  </si>
  <si>
    <t>avoine</t>
  </si>
  <si>
    <t>ble</t>
  </si>
  <si>
    <t>ble de khorasan</t>
  </si>
  <si>
    <t>ble dur</t>
  </si>
  <si>
    <t>ble tendre</t>
  </si>
  <si>
    <t>boisson d avoine</t>
  </si>
  <si>
    <t>boulgour</t>
  </si>
  <si>
    <t>chapelure</t>
  </si>
  <si>
    <t>couscous</t>
  </si>
  <si>
    <t>epeautre</t>
  </si>
  <si>
    <t>extrait de malt</t>
  </si>
  <si>
    <t>farine</t>
  </si>
  <si>
    <t>farine de ble</t>
  </si>
  <si>
    <t>farine de malt</t>
  </si>
  <si>
    <t>farines de ble</t>
  </si>
  <si>
    <t>froment</t>
  </si>
  <si>
    <t>germe de ble</t>
  </si>
  <si>
    <t>gluten</t>
  </si>
  <si>
    <t>kamut</t>
  </si>
  <si>
    <t>lait d avoine</t>
  </si>
  <si>
    <t>malt</t>
  </si>
  <si>
    <t>malt d orge</t>
  </si>
  <si>
    <t>orge</t>
  </si>
  <si>
    <t>panure</t>
  </si>
  <si>
    <t>petit epeautre</t>
  </si>
  <si>
    <t>seigle</t>
  </si>
  <si>
    <t>seitan</t>
  </si>
  <si>
    <t>semoule</t>
  </si>
  <si>
    <t>semoule de ble</t>
  </si>
  <si>
    <t>son de ble</t>
  </si>
  <si>
    <t>triticale</t>
  </si>
  <si>
    <t>babeurre</t>
  </si>
  <si>
    <t>beurre</t>
  </si>
  <si>
    <t>beurre demi sel</t>
  </si>
  <si>
    <t>beurre doux</t>
  </si>
  <si>
    <t>beurre laitier</t>
  </si>
  <si>
    <t>caseinate</t>
  </si>
  <si>
    <t>caseinates</t>
  </si>
  <si>
    <t>caseine</t>
  </si>
  <si>
    <t>creme</t>
  </si>
  <si>
    <t>creme entiere</t>
  </si>
  <si>
    <t>creme fraiche</t>
  </si>
  <si>
    <t>creme liquide</t>
  </si>
  <si>
    <t>fromage</t>
  </si>
  <si>
    <t>lactalbumine</t>
  </si>
  <si>
    <t>lactose</t>
  </si>
  <si>
    <t>lactoserum</t>
  </si>
  <si>
    <t>lait</t>
  </si>
  <si>
    <t>lait demi ecreme</t>
  </si>
  <si>
    <t>lait ecreme</t>
  </si>
  <si>
    <t>lait en poudre</t>
  </si>
  <si>
    <t>lait entier</t>
  </si>
  <si>
    <t>lait fermente</t>
  </si>
  <si>
    <t>petit lait</t>
  </si>
  <si>
    <t>poudre de lait</t>
  </si>
  <si>
    <t>proteine de lait</t>
  </si>
  <si>
    <t>proteines de lait</t>
  </si>
  <si>
    <t>yaourt</t>
  </si>
  <si>
    <t>farine de lupin</t>
  </si>
  <si>
    <t>farines de lupin</t>
  </si>
  <si>
    <t>graine de lupin</t>
  </si>
  <si>
    <t>graines de lupin</t>
  </si>
  <si>
    <t>lupin</t>
  </si>
  <si>
    <t>proteine de lupin</t>
  </si>
  <si>
    <t>proteines de lupin</t>
  </si>
  <si>
    <t>semoule de lupin</t>
  </si>
  <si>
    <t>son de lupin</t>
  </si>
  <si>
    <t>bigorneau</t>
  </si>
  <si>
    <t>calamar</t>
  </si>
  <si>
    <t>calamars</t>
  </si>
  <si>
    <t>calmar</t>
  </si>
  <si>
    <t>coque</t>
  </si>
  <si>
    <t>coques</t>
  </si>
  <si>
    <t>coquille saint jacques</t>
  </si>
  <si>
    <t>coquilles saint jacques</t>
  </si>
  <si>
    <t>encornet</t>
  </si>
  <si>
    <t>encornets</t>
  </si>
  <si>
    <t>escargot</t>
  </si>
  <si>
    <t>escargots</t>
  </si>
  <si>
    <t>etoile de mer</t>
  </si>
  <si>
    <t>huitre</t>
  </si>
  <si>
    <t>huitres</t>
  </si>
  <si>
    <t>mollusque</t>
  </si>
  <si>
    <t>mollusques</t>
  </si>
  <si>
    <t>molusques</t>
  </si>
  <si>
    <t>moule</t>
  </si>
  <si>
    <t>moules</t>
  </si>
  <si>
    <t>noix de saint jacques</t>
  </si>
  <si>
    <t>noix de st jacques</t>
  </si>
  <si>
    <t>octopus</t>
  </si>
  <si>
    <t>palourde</t>
  </si>
  <si>
    <t>palourdes</t>
  </si>
  <si>
    <t>pieuvre</t>
  </si>
  <si>
    <t>poulpe</t>
  </si>
  <si>
    <t>poulpes</t>
  </si>
  <si>
    <t>praire</t>
  </si>
  <si>
    <t>praires</t>
  </si>
  <si>
    <t>saint jacques</t>
  </si>
  <si>
    <t>seiche</t>
  </si>
  <si>
    <t>seiches</t>
  </si>
  <si>
    <t>farine de moutarde</t>
  </si>
  <si>
    <t>graine de moutarde</t>
  </si>
  <si>
    <t>graines de moutarde</t>
  </si>
  <si>
    <t>huile de moutarde</t>
  </si>
  <si>
    <t>moutarde</t>
  </si>
  <si>
    <t>moutarde en poudre</t>
  </si>
  <si>
    <t>albumine</t>
  </si>
  <si>
    <t>blanc d oeuf</t>
  </si>
  <si>
    <t>blancs d oeufs</t>
  </si>
  <si>
    <t>jaune d oeuf</t>
  </si>
  <si>
    <t>jaunes d oeufs</t>
  </si>
  <si>
    <t>oeuf</t>
  </si>
  <si>
    <t>oeuf entier</t>
  </si>
  <si>
    <t>oeufs</t>
  </si>
  <si>
    <t>ovalbumine</t>
  </si>
  <si>
    <t>ovoproduit</t>
  </si>
  <si>
    <t>ovoproduits</t>
  </si>
  <si>
    <t>poudre d oeuf</t>
  </si>
  <si>
    <t>anchois</t>
  </si>
  <si>
    <t>bar</t>
  </si>
  <si>
    <t>cabillaud</t>
  </si>
  <si>
    <t>colin</t>
  </si>
  <si>
    <t>dorade</t>
  </si>
  <si>
    <t>gelatine de poisson</t>
  </si>
  <si>
    <t>haddock</t>
  </si>
  <si>
    <t>lieu</t>
  </si>
  <si>
    <t>lieu noir</t>
  </si>
  <si>
    <t>maquereau</t>
  </si>
  <si>
    <t>merlu</t>
  </si>
  <si>
    <t>poisson</t>
  </si>
  <si>
    <t>poissons</t>
  </si>
  <si>
    <t>sardine</t>
  </si>
  <si>
    <t>sardines</t>
  </si>
  <si>
    <t>saumon</t>
  </si>
  <si>
    <t>sole</t>
  </si>
  <si>
    <t>surimi</t>
  </si>
  <si>
    <t>thon</t>
  </si>
  <si>
    <t>truite</t>
  </si>
  <si>
    <t>gomasio</t>
  </si>
  <si>
    <t>graine de sesame</t>
  </si>
  <si>
    <t>graines de sesame</t>
  </si>
  <si>
    <t>huile de sesame</t>
  </si>
  <si>
    <t>pate de sesame</t>
  </si>
  <si>
    <t>puree de sesame</t>
  </si>
  <si>
    <t>sesame</t>
  </si>
  <si>
    <t>tahin</t>
  </si>
  <si>
    <t>tahini</t>
  </si>
  <si>
    <t>boisson au soja</t>
  </si>
  <si>
    <t>boisson au soya</t>
  </si>
  <si>
    <t>boisson de soja</t>
  </si>
  <si>
    <t>boisson de soya</t>
  </si>
  <si>
    <t>creme de soja</t>
  </si>
  <si>
    <t>creme de soya</t>
  </si>
  <si>
    <t>edamame</t>
  </si>
  <si>
    <t>farine de soja</t>
  </si>
  <si>
    <t>farine de soya</t>
  </si>
  <si>
    <t>farines de soja</t>
  </si>
  <si>
    <t>farines de soya</t>
  </si>
  <si>
    <t>huile de soja</t>
  </si>
  <si>
    <t>huile de soya</t>
  </si>
  <si>
    <t>huiles de soja</t>
  </si>
  <si>
    <t>huiles de soya</t>
  </si>
  <si>
    <t>lait de soja</t>
  </si>
  <si>
    <t>lait de soya</t>
  </si>
  <si>
    <t>lecithine de soja</t>
  </si>
  <si>
    <t>lecithine de soya</t>
  </si>
  <si>
    <t>lecithines de soja</t>
  </si>
  <si>
    <t>lecithines de soya</t>
  </si>
  <si>
    <t>miso</t>
  </si>
  <si>
    <t>proteine de soja</t>
  </si>
  <si>
    <t>proteine de soya</t>
  </si>
  <si>
    <t>proteines de soja</t>
  </si>
  <si>
    <t>proteines de soya</t>
  </si>
  <si>
    <t>sauce soja</t>
  </si>
  <si>
    <t>sauce soya</t>
  </si>
  <si>
    <t>soja</t>
  </si>
  <si>
    <t>soya</t>
  </si>
  <si>
    <t>tempeh</t>
  </si>
  <si>
    <t>tofu</t>
  </si>
  <si>
    <t>anhydride sulfureux</t>
  </si>
  <si>
    <t>bisulfite</t>
  </si>
  <si>
    <t>bisulfites</t>
  </si>
  <si>
    <t>dioxyde de soufre</t>
  </si>
  <si>
    <t>metabisulfite</t>
  </si>
  <si>
    <t>metabisulfites</t>
  </si>
  <si>
    <t>sulfite</t>
  </si>
  <si>
    <t>sulfites</t>
  </si>
  <si>
    <t>beurre d amande</t>
  </si>
  <si>
    <t>beurre d amandes</t>
  </si>
  <si>
    <t>beurre de cacao</t>
  </si>
  <si>
    <t>beurre de cajou</t>
  </si>
  <si>
    <t>beurre de coco</t>
  </si>
  <si>
    <t>beurre de macadamia</t>
  </si>
  <si>
    <t>beurre de noisette</t>
  </si>
  <si>
    <t>beurre de noisettes</t>
  </si>
  <si>
    <t>beurre de pecan</t>
  </si>
  <si>
    <t>beurre de pistache</t>
  </si>
  <si>
    <t>beurre de pistaches</t>
  </si>
  <si>
    <t>beurre vegetal</t>
  </si>
  <si>
    <t>chataigne</t>
  </si>
  <si>
    <t>chataignes</t>
  </si>
  <si>
    <t>creme de coco</t>
  </si>
  <si>
    <t>huile de coco</t>
  </si>
  <si>
    <t>marron</t>
  </si>
  <si>
    <t>marrons</t>
  </si>
  <si>
    <t>muscade</t>
  </si>
  <si>
    <t>noix de coco</t>
  </si>
  <si>
    <t>noix de muscade</t>
  </si>
  <si>
    <t>noix muscade</t>
  </si>
  <si>
    <t>pignon de pin</t>
  </si>
  <si>
    <t>pignons de pin</t>
  </si>
  <si>
    <t>farine d amande</t>
  </si>
  <si>
    <t>farine d amandes</t>
  </si>
  <si>
    <t>farine de chataigne</t>
  </si>
  <si>
    <t>farine de coco</t>
  </si>
  <si>
    <t>farine de mais</t>
  </si>
  <si>
    <t>farine de noisette</t>
  </si>
  <si>
    <t>farine de noisettes</t>
  </si>
  <si>
    <t>farine de pois chiche</t>
  </si>
  <si>
    <t>farine de riz</t>
  </si>
  <si>
    <t>farine de sarrasin</t>
  </si>
  <si>
    <t>semoule de mais</t>
  </si>
  <si>
    <t>semoule de pois chiche</t>
  </si>
  <si>
    <t>semoule de riz</t>
  </si>
  <si>
    <t>creme vegetale</t>
  </si>
  <si>
    <t>beurre d arachides</t>
  </si>
  <si>
    <t>creme d avoine</t>
  </si>
  <si>
    <t>creme de riz</t>
  </si>
  <si>
    <t>lait d amandes</t>
  </si>
  <si>
    <t>lait de coco</t>
  </si>
  <si>
    <t>lait de noisettes</t>
  </si>
  <si>
    <t>lait de riz</t>
  </si>
  <si>
    <t>boisson cajou</t>
  </si>
  <si>
    <t>boisson de coco</t>
  </si>
  <si>
    <t>boisson de riz</t>
  </si>
  <si>
    <t>boisson vegetale</t>
  </si>
  <si>
    <t>creme coco</t>
  </si>
  <si>
    <t>creme de pistache</t>
  </si>
  <si>
    <t>creme de tartre</t>
  </si>
  <si>
    <t>lait amande</t>
  </si>
  <si>
    <t>moule a</t>
  </si>
  <si>
    <t>moule antiadhesif</t>
  </si>
  <si>
    <t>moule en</t>
  </si>
  <si>
    <t>moule inox</t>
  </si>
  <si>
    <t>moule silicone</t>
  </si>
  <si>
    <t>au moule</t>
  </si>
  <si>
    <t>dans le moule</t>
  </si>
  <si>
    <t>dans un moule</t>
  </si>
  <si>
    <t>du moule</t>
  </si>
  <si>
    <t>farinez le moule</t>
  </si>
  <si>
    <t>le moule</t>
  </si>
  <si>
    <t>un moule</t>
  </si>
  <si>
    <t>alcool ethylique d origine agricole obtenu a partir de fruits a coque</t>
  </si>
  <si>
    <t>distillat alcoolique de fruits a coque</t>
  </si>
  <si>
    <t>distillats alcooliques de fruits a coque</t>
  </si>
  <si>
    <t>ble utilise pour la fabrication de distillats alcooliques</t>
  </si>
  <si>
    <t>cereales utilisees pour la fabrication de distillats alcooliques</t>
  </si>
  <si>
    <t>maltodextrines a base de ble</t>
  </si>
  <si>
    <t>maltodextrines de ble</t>
  </si>
  <si>
    <t>sirop de glucose de ble</t>
  </si>
  <si>
    <t>sirops de glucose a base de ble</t>
  </si>
  <si>
    <t>noix de veau</t>
  </si>
  <si>
    <t>noix de boeuf</t>
  </si>
  <si>
    <t>noix de porc</t>
  </si>
  <si>
    <t>au bar</t>
  </si>
  <si>
    <t>le bar</t>
  </si>
  <si>
    <t>un bar</t>
  </si>
  <si>
    <t>du bar</t>
  </si>
  <si>
    <t>creme de marron</t>
  </si>
  <si>
    <t>creme de marrons</t>
  </si>
  <si>
    <t>creme de cassis</t>
  </si>
  <si>
    <t>creme balsamique</t>
  </si>
  <si>
    <t>creme de vinaigre</t>
  </si>
  <si>
    <t>lactitol</t>
  </si>
  <si>
    <t>lactoserum utilise pour la fabrication d alcool ethylique d origine agricole</t>
  </si>
  <si>
    <t>lactoserum utilise pour la fabrication de distillats</t>
  </si>
  <si>
    <t>lactoserum utilise pour la fabrication de distillats alcooliques</t>
  </si>
  <si>
    <t>acide behenique</t>
  </si>
  <si>
    <t>gelatine de poisson comme support pour preparation de vitamines</t>
  </si>
  <si>
    <t>gelatine de poisson utilisee comme support</t>
  </si>
  <si>
    <t>gelatine de poisson utilisee comme support pour carotenoides</t>
  </si>
  <si>
    <t>gelatine de poisson utilisee comme support pour preparation de vitamines</t>
  </si>
  <si>
    <t>ester de stanol vegetal</t>
  </si>
  <si>
    <t>ester de stanol vegetal issu du soja</t>
  </si>
  <si>
    <t>esters de phytosterol</t>
  </si>
  <si>
    <t>esters de stanol vegetal</t>
  </si>
  <si>
    <t>esters de stanol vegetal issus du soja</t>
  </si>
  <si>
    <t>graisse de soja entierement raffinee</t>
  </si>
  <si>
    <t>huile de soja entierement raffinee</t>
  </si>
  <si>
    <t>phytosterols</t>
  </si>
  <si>
    <t>tocopherols mixtes naturels</t>
  </si>
  <si>
    <t>biscotte</t>
  </si>
  <si>
    <t>biscuit</t>
  </si>
  <si>
    <t>biscuits</t>
  </si>
  <si>
    <t>croutons</t>
  </si>
  <si>
    <t>farines</t>
  </si>
  <si>
    <t>nouilles</t>
  </si>
  <si>
    <t>pates</t>
  </si>
  <si>
    <t>vermicelles</t>
  </si>
  <si>
    <t>creme legere</t>
  </si>
  <si>
    <t>R001</t>
  </si>
  <si>
    <t>R002</t>
  </si>
  <si>
    <t>R003</t>
  </si>
  <si>
    <t>R004</t>
  </si>
  <si>
    <t>R005</t>
  </si>
  <si>
    <t>R006</t>
  </si>
  <si>
    <t>R007</t>
  </si>
  <si>
    <t>R008</t>
  </si>
  <si>
    <t>R009</t>
  </si>
  <si>
    <t>R010</t>
  </si>
  <si>
    <t>R011</t>
  </si>
  <si>
    <t>R012</t>
  </si>
  <si>
    <t>R013</t>
  </si>
  <si>
    <t>R014</t>
  </si>
  <si>
    <t>R015</t>
  </si>
  <si>
    <t>R016</t>
  </si>
  <si>
    <t>R017</t>
  </si>
  <si>
    <t>R018</t>
  </si>
  <si>
    <t>R019</t>
  </si>
  <si>
    <t>R020</t>
  </si>
  <si>
    <t>R021</t>
  </si>
  <si>
    <t>R022</t>
  </si>
  <si>
    <t>R023</t>
  </si>
  <si>
    <t>R024</t>
  </si>
  <si>
    <t>R025</t>
  </si>
  <si>
    <t>R026</t>
  </si>
  <si>
    <t>R027</t>
  </si>
  <si>
    <t>R028</t>
  </si>
  <si>
    <t>R029</t>
  </si>
  <si>
    <t>R030</t>
  </si>
  <si>
    <t>R031</t>
  </si>
  <si>
    <t>R032</t>
  </si>
  <si>
    <t>R033</t>
  </si>
  <si>
    <t>R034</t>
  </si>
  <si>
    <t>R035</t>
  </si>
  <si>
    <t>R036</t>
  </si>
  <si>
    <t>R037</t>
  </si>
  <si>
    <t>R038</t>
  </si>
  <si>
    <t>R039</t>
  </si>
  <si>
    <t>R040</t>
  </si>
  <si>
    <t>R041</t>
  </si>
  <si>
    <t>R042</t>
  </si>
  <si>
    <t>R043</t>
  </si>
  <si>
    <t>R044</t>
  </si>
  <si>
    <t>R045</t>
  </si>
  <si>
    <t>R046</t>
  </si>
  <si>
    <t>R047</t>
  </si>
  <si>
    <t>R048</t>
  </si>
  <si>
    <t>R049</t>
  </si>
  <si>
    <t>R050</t>
  </si>
  <si>
    <t>R051</t>
  </si>
  <si>
    <t>R052</t>
  </si>
  <si>
    <t>R053</t>
  </si>
  <si>
    <t>R054</t>
  </si>
  <si>
    <t>R055</t>
  </si>
  <si>
    <t>R056</t>
  </si>
  <si>
    <t>R057</t>
  </si>
  <si>
    <t>R058</t>
  </si>
  <si>
    <t>R059</t>
  </si>
  <si>
    <t>R060</t>
  </si>
  <si>
    <t>R061</t>
  </si>
  <si>
    <t>R062</t>
  </si>
  <si>
    <t>R063</t>
  </si>
  <si>
    <t>R064</t>
  </si>
  <si>
    <t>R065</t>
  </si>
  <si>
    <t>R066</t>
  </si>
  <si>
    <t>R067</t>
  </si>
  <si>
    <t>R068</t>
  </si>
  <si>
    <t>R069</t>
  </si>
  <si>
    <t>R070</t>
  </si>
  <si>
    <t>R071</t>
  </si>
  <si>
    <t>R072</t>
  </si>
  <si>
    <t>R073</t>
  </si>
  <si>
    <t>R074</t>
  </si>
  <si>
    <t>R075</t>
  </si>
  <si>
    <t>R076</t>
  </si>
  <si>
    <t>R077</t>
  </si>
  <si>
    <t>R078</t>
  </si>
  <si>
    <t>R079</t>
  </si>
  <si>
    <t>R080</t>
  </si>
  <si>
    <t>R081</t>
  </si>
  <si>
    <t>R082</t>
  </si>
  <si>
    <t>R083</t>
  </si>
  <si>
    <t>R084</t>
  </si>
  <si>
    <t>R085</t>
  </si>
  <si>
    <t>R086</t>
  </si>
  <si>
    <t>R087</t>
  </si>
  <si>
    <t>R088</t>
  </si>
  <si>
    <t>R089</t>
  </si>
  <si>
    <t>R090</t>
  </si>
  <si>
    <t>R091</t>
  </si>
  <si>
    <t>R092</t>
  </si>
  <si>
    <t>R093</t>
  </si>
  <si>
    <t>R094</t>
  </si>
  <si>
    <t>R095</t>
  </si>
  <si>
    <t>R096</t>
  </si>
  <si>
    <t>R097</t>
  </si>
  <si>
    <t>R098</t>
  </si>
  <si>
    <t>R099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</si>
  <si>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</si>
  <si>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</si>
  <si>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</si>
  <si>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</si>
  <si>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</si>
  <si>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</si>
  <si>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</si>
  <si>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</si>
  <si>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</si>
  <si>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</si>
  <si>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</si>
  <si>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</si>
  <si>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</si>
  <si>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</si>
  <si>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</si>
  <si>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</si>
  <si>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</si>
  <si>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</si>
  <si>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</si>
  <si>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</si>
  <si>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</si>
  <si>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</si>
  <si>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</si>
  <si>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</si>
  <si>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</si>
  <si>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</si>
  <si>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</si>
  <si>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</si>
  <si>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</si>
  <si>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</si>
  <si>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</si>
  <si>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</si>
  <si>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</si>
  <si>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</si>
  <si>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</si>
  <si>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</si>
  <si>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</si>
  <si>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</si>
  <si>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</si>
  <si>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</si>
  <si>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</si>
  <si>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</si>
  <si>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</si>
  <si>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</si>
  <si>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</si>
  <si>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</si>
  <si>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</si>
  <si>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</si>
  <si>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</si>
  <si>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</si>
  <si>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</si>
  <si>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</si>
  <si>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</si>
  <si>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</si>
  <si>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</si>
  <si>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</si>
  <si>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</si>
  <si>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</si>
  <si>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</si>
  <si>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</si>
  <si>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</si>
  <si>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</si>
  <si>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</si>
  <si>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</si>
  <si>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</si>
  <si>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</si>
  <si>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</si>
  <si>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</si>
  <si>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</si>
  <si>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</si>
  <si>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</si>
  <si>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</si>
  <si>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</si>
  <si>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</si>
  <si>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</si>
  <si>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</si>
  <si>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</si>
  <si>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</si>
  <si>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</si>
  <si>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</si>
  <si>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</si>
  <si>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</si>
  <si>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</si>
  <si>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</si>
  <si>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</si>
  <si>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</si>
  <si>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</si>
  <si>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</si>
  <si>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</si>
  <si>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</si>
  <si>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</si>
  <si>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</si>
  <si>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</si>
  <si>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</si>
  <si>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</si>
  <si>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</si>
  <si>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</si>
  <si>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</si>
  <si>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</si>
  <si>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</si>
  <si>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</si>
  <si>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R201</t>
  </si>
  <si>
    <t>R202</t>
  </si>
  <si>
    <t>R203</t>
  </si>
  <si>
    <t>R204</t>
  </si>
  <si>
    <t>R205</t>
  </si>
  <si>
    <t>R206</t>
  </si>
  <si>
    <t>R207</t>
  </si>
  <si>
    <t>R208</t>
  </si>
  <si>
    <t>R209</t>
  </si>
  <si>
    <t>R210</t>
  </si>
  <si>
    <t>R211</t>
  </si>
  <si>
    <t>R212</t>
  </si>
  <si>
    <t>R213</t>
  </si>
  <si>
    <t>R214</t>
  </si>
  <si>
    <t>R215</t>
  </si>
  <si>
    <t>R216</t>
  </si>
  <si>
    <t>R217</t>
  </si>
  <si>
    <t>R218</t>
  </si>
  <si>
    <t>R219</t>
  </si>
  <si>
    <t>R220</t>
  </si>
  <si>
    <t>R221</t>
  </si>
  <si>
    <t>R222</t>
  </si>
  <si>
    <t>R223</t>
  </si>
  <si>
    <t>R224</t>
  </si>
  <si>
    <t>R225</t>
  </si>
  <si>
    <t>R226</t>
  </si>
  <si>
    <t>R227</t>
  </si>
  <si>
    <t>R228</t>
  </si>
  <si>
    <t>R229</t>
  </si>
  <si>
    <t>R230</t>
  </si>
  <si>
    <t>R231</t>
  </si>
  <si>
    <t>R232</t>
  </si>
  <si>
    <t>R233</t>
  </si>
  <si>
    <t>R234</t>
  </si>
  <si>
    <t>R235</t>
  </si>
  <si>
    <t>R236</t>
  </si>
  <si>
    <t>R237</t>
  </si>
  <si>
    <t>R238</t>
  </si>
  <si>
    <t>R239</t>
  </si>
  <si>
    <t>R240</t>
  </si>
  <si>
    <t>R241</t>
  </si>
  <si>
    <t>R242</t>
  </si>
  <si>
    <t>R243</t>
  </si>
  <si>
    <t>R244</t>
  </si>
  <si>
    <t>R245</t>
  </si>
  <si>
    <t>R246</t>
  </si>
  <si>
    <t>R247</t>
  </si>
  <si>
    <t>R248</t>
  </si>
  <si>
    <t>R249</t>
  </si>
  <si>
    <t>R250</t>
  </si>
  <si>
    <t>R251</t>
  </si>
  <si>
    <t>R252</t>
  </si>
  <si>
    <t>R253</t>
  </si>
  <si>
    <t>R254</t>
  </si>
  <si>
    <t>R255</t>
  </si>
  <si>
    <t>R256</t>
  </si>
  <si>
    <t>R257</t>
  </si>
  <si>
    <t>R258</t>
  </si>
  <si>
    <t>R259</t>
  </si>
  <si>
    <t>R260</t>
  </si>
  <si>
    <t>R261</t>
  </si>
  <si>
    <t>R262</t>
  </si>
  <si>
    <t>R263</t>
  </si>
  <si>
    <t>R264</t>
  </si>
  <si>
    <t>R265</t>
  </si>
  <si>
    <t>R266</t>
  </si>
  <si>
    <t>R267</t>
  </si>
  <si>
    <t>R268</t>
  </si>
  <si>
    <t>R269</t>
  </si>
  <si>
    <t>R270</t>
  </si>
  <si>
    <t>R271</t>
  </si>
  <si>
    <t>R272</t>
  </si>
  <si>
    <t>R273</t>
  </si>
  <si>
    <t>R274</t>
  </si>
  <si>
    <t>R275</t>
  </si>
  <si>
    <t>R276</t>
  </si>
  <si>
    <t>R277</t>
  </si>
  <si>
    <t>R278</t>
  </si>
  <si>
    <t>R279</t>
  </si>
  <si>
    <t>R280</t>
  </si>
  <si>
    <t>R281</t>
  </si>
  <si>
    <t>R282</t>
  </si>
  <si>
    <t>R283</t>
  </si>
  <si>
    <t>R284</t>
  </si>
  <si>
    <t>R285</t>
  </si>
  <si>
    <t>R286</t>
  </si>
  <si>
    <t>R287</t>
  </si>
  <si>
    <t>R288</t>
  </si>
  <si>
    <t>R289</t>
  </si>
  <si>
    <t>R290</t>
  </si>
  <si>
    <t>R291</t>
  </si>
  <si>
    <t>R292</t>
  </si>
  <si>
    <t>R293</t>
  </si>
  <si>
    <t>R294</t>
  </si>
  <si>
    <t>R295</t>
  </si>
  <si>
    <t>R296</t>
  </si>
  <si>
    <t>R297</t>
  </si>
  <si>
    <t>R298</t>
  </si>
  <si>
    <t>R299</t>
  </si>
  <si>
    <t>R300</t>
  </si>
  <si>
    <t>R301</t>
  </si>
  <si>
    <t>R302</t>
  </si>
  <si>
    <t>R303</t>
  </si>
  <si>
    <t>R304</t>
  </si>
  <si>
    <t>R305</t>
  </si>
  <si>
    <t>R306</t>
  </si>
  <si>
    <t>R307</t>
  </si>
  <si>
    <t>R308</t>
  </si>
  <si>
    <t>R309</t>
  </si>
  <si>
    <t>R310</t>
  </si>
  <si>
    <t>R311</t>
  </si>
  <si>
    <t>R312</t>
  </si>
  <si>
    <t>R313</t>
  </si>
  <si>
    <t>R314</t>
  </si>
  <si>
    <t>R315</t>
  </si>
  <si>
    <t>R316</t>
  </si>
  <si>
    <t>R317</t>
  </si>
  <si>
    <t>R318</t>
  </si>
  <si>
    <t>R319</t>
  </si>
  <si>
    <t>R320</t>
  </si>
  <si>
    <t>R321</t>
  </si>
  <si>
    <t>R322</t>
  </si>
  <si>
    <t>R323</t>
  </si>
  <si>
    <t>R324</t>
  </si>
  <si>
    <t>R325</t>
  </si>
  <si>
    <t>R326</t>
  </si>
  <si>
    <t>R327</t>
  </si>
  <si>
    <t>R328</t>
  </si>
  <si>
    <t>R329</t>
  </si>
  <si>
    <t>R330</t>
  </si>
  <si>
    <t>R331</t>
  </si>
  <si>
    <t>R332</t>
  </si>
  <si>
    <t>R333</t>
  </si>
  <si>
    <t>R334</t>
  </si>
  <si>
    <t>R335</t>
  </si>
  <si>
    <t>R336</t>
  </si>
  <si>
    <t>R337</t>
  </si>
  <si>
    <t>R338</t>
  </si>
  <si>
    <t>R339</t>
  </si>
  <si>
    <t>R340</t>
  </si>
  <si>
    <t>R341</t>
  </si>
  <si>
    <t>R342</t>
  </si>
  <si>
    <t>R343</t>
  </si>
  <si>
    <t>R344</t>
  </si>
  <si>
    <t>R345</t>
  </si>
  <si>
    <t>R346</t>
  </si>
  <si>
    <t>R347</t>
  </si>
  <si>
    <t>R348</t>
  </si>
  <si>
    <t>R349</t>
  </si>
  <si>
    <t>R350</t>
  </si>
  <si>
    <t>R351</t>
  </si>
  <si>
    <t>R352</t>
  </si>
  <si>
    <t>R353</t>
  </si>
  <si>
    <t>R354</t>
  </si>
  <si>
    <t>R355</t>
  </si>
  <si>
    <t>R356</t>
  </si>
  <si>
    <t>R357</t>
  </si>
  <si>
    <t>R358</t>
  </si>
  <si>
    <t>R359</t>
  </si>
  <si>
    <t>R360</t>
  </si>
  <si>
    <t>R361</t>
  </si>
  <si>
    <t>R362</t>
  </si>
  <si>
    <t>R363</t>
  </si>
  <si>
    <t>R364</t>
  </si>
  <si>
    <t>R365</t>
  </si>
  <si>
    <t>R366</t>
  </si>
  <si>
    <t>R367</t>
  </si>
  <si>
    <t>R368</t>
  </si>
  <si>
    <t>R369</t>
  </si>
  <si>
    <t>R370</t>
  </si>
  <si>
    <t>R371</t>
  </si>
  <si>
    <t>R372</t>
  </si>
  <si>
    <t>R373</t>
  </si>
  <si>
    <t>R374</t>
  </si>
  <si>
    <t>R375</t>
  </si>
  <si>
    <t>R376</t>
  </si>
  <si>
    <t>R377</t>
  </si>
  <si>
    <t>R378</t>
  </si>
  <si>
    <t>R379</t>
  </si>
  <si>
    <t>R380</t>
  </si>
  <si>
    <t>R381</t>
  </si>
  <si>
    <t>R382</t>
  </si>
  <si>
    <t>R383</t>
  </si>
  <si>
    <t>R384</t>
  </si>
  <si>
    <t>R385</t>
  </si>
  <si>
    <t>R386</t>
  </si>
  <si>
    <t>R387</t>
  </si>
  <si>
    <t>R388</t>
  </si>
  <si>
    <t>R389</t>
  </si>
  <si>
    <t>R390</t>
  </si>
  <si>
    <t>R391</t>
  </si>
  <si>
    <t>R392</t>
  </si>
  <si>
    <t>R393</t>
  </si>
  <si>
    <t>R394</t>
  </si>
  <si>
    <t>R395</t>
  </si>
  <si>
    <t>R396</t>
  </si>
  <si>
    <t>R397</t>
  </si>
  <si>
    <t>R398</t>
  </si>
  <si>
    <t>R399</t>
  </si>
  <si>
    <t>R400</t>
  </si>
  <si>
    <t>R401</t>
  </si>
  <si>
    <t>R402</t>
  </si>
  <si>
    <t>R403</t>
  </si>
  <si>
    <t>R404</t>
  </si>
  <si>
    <t>R405</t>
  </si>
  <si>
    <t>R406</t>
  </si>
  <si>
    <t>R407</t>
  </si>
  <si>
    <t>R408</t>
  </si>
  <si>
    <t>R409</t>
  </si>
  <si>
    <t>R410</t>
  </si>
  <si>
    <t>R411</t>
  </si>
  <si>
    <t>R412</t>
  </si>
  <si>
    <t>R413</t>
  </si>
  <si>
    <t>R414</t>
  </si>
  <si>
    <t>R415</t>
  </si>
  <si>
    <t>R416</t>
  </si>
  <si>
    <t>R417</t>
  </si>
  <si>
    <t>R418</t>
  </si>
  <si>
    <t>R419</t>
  </si>
  <si>
    <t>R420</t>
  </si>
  <si>
    <t>R421</t>
  </si>
  <si>
    <t>R422</t>
  </si>
  <si>
    <t>R423</t>
  </si>
  <si>
    <t>R424</t>
  </si>
  <si>
    <t>R425</t>
  </si>
  <si>
    <t>R426</t>
  </si>
  <si>
    <t>R427</t>
  </si>
  <si>
    <t>R428</t>
  </si>
  <si>
    <t>R429</t>
  </si>
  <si>
    <t>R437</t>
  </si>
  <si>
    <t>R438</t>
  </si>
  <si>
    <t>R439</t>
  </si>
  <si>
    <t>R440</t>
  </si>
  <si>
    <t>R454</t>
  </si>
  <si>
    <t>R455</t>
  </si>
  <si>
    <t>R456</t>
  </si>
  <si>
    <t>R457</t>
  </si>
  <si>
    <t>R458</t>
  </si>
  <si>
    <t>R459</t>
  </si>
  <si>
    <t>R460</t>
  </si>
  <si>
    <t>R461</t>
  </si>
  <si>
    <t>R462</t>
  </si>
  <si>
    <t>R463</t>
  </si>
  <si>
    <t>R464</t>
  </si>
  <si>
    <t>R465</t>
  </si>
  <si>
    <t>R466</t>
  </si>
  <si>
    <t>R467</t>
  </si>
  <si>
    <t>R468</t>
  </si>
  <si>
    <t>R469</t>
  </si>
  <si>
    <t>R470</t>
  </si>
  <si>
    <t>R471</t>
  </si>
  <si>
    <t>R472</t>
  </si>
  <si>
    <t>R473</t>
  </si>
  <si>
    <t>R474</t>
  </si>
  <si>
    <t>R475</t>
  </si>
  <si>
    <t>R476</t>
  </si>
  <si>
    <t>R477</t>
  </si>
  <si>
    <t>R478</t>
  </si>
  <si>
    <t>R479</t>
  </si>
  <si>
    <t>R480</t>
  </si>
  <si>
    <t>R481</t>
  </si>
  <si>
    <t>R482</t>
  </si>
  <si>
    <t xml:space="preserve">📋 MODE D'EMPLOI EXPRESS </t>
  </si>
  <si>
    <t>🔄 CHANGER DE POSTIT 🔄</t>
  </si>
  <si>
    <t>1️⃣ Collez votre "postit" en 🟥 A</t>
  </si>
  <si>
    <t>1️⃣ Sélectionnez tout le "postit" (de A rouge → bas droite)</t>
  </si>
  <si>
    <t>2️⃣ Remplissez ingrédients + quantités</t>
  </si>
  <si>
    <t>2️⃣ Décochez : Fusionner/centrer + Renvoyer à la ligne</t>
  </si>
  <si>
    <t>3️⃣ Procédure et Progression (Collage spécial &gt; Valeurs)</t>
  </si>
  <si>
    <t>3️⃣ Touche Suppr</t>
  </si>
  <si>
    <t>Ligne</t>
  </si>
  <si>
    <t>Texte à coller (collage spécial 1.2.3.Valeur)</t>
  </si>
  <si>
    <t>Passe retenue</t>
  </si>
  <si>
    <t>Info suspicion</t>
  </si>
  <si>
    <t>Nb officiels</t>
  </si>
  <si>
    <t>Nb suspicions</t>
  </si>
  <si>
    <t>Diagnostic court</t>
  </si>
  <si>
    <t>Accents_1</t>
  </si>
  <si>
    <t>Accents_2</t>
  </si>
  <si>
    <t>Ponct_1</t>
  </si>
  <si>
    <t>Ponct_2</t>
  </si>
  <si>
    <t>GLU_INFO</t>
  </si>
  <si>
    <t>GLU_EXCL</t>
  </si>
  <si>
    <t>GLU_AL</t>
  </si>
  <si>
    <t>GLU_SUSP</t>
  </si>
  <si>
    <t>GLU_OUT</t>
  </si>
  <si>
    <t>GLU_SOUT</t>
  </si>
  <si>
    <t>CRU_AL</t>
  </si>
  <si>
    <t>CRU_OUT</t>
  </si>
  <si>
    <t>OEU_AL</t>
  </si>
  <si>
    <t>OEU_OUT</t>
  </si>
  <si>
    <t>POI_INFO</t>
  </si>
  <si>
    <t>POI_EXCL</t>
  </si>
  <si>
    <t>POI_AL</t>
  </si>
  <si>
    <t>POI_OUT</t>
  </si>
  <si>
    <t>ARA_AL</t>
  </si>
  <si>
    <t>ARA_OUT</t>
  </si>
  <si>
    <t>SOJ_INFO</t>
  </si>
  <si>
    <t>SOJ_AL</t>
  </si>
  <si>
    <t>SOJ_OUT</t>
  </si>
  <si>
    <t>LAI_INFO</t>
  </si>
  <si>
    <t>LAI_EXCL</t>
  </si>
  <si>
    <t>LAI_AL</t>
  </si>
  <si>
    <t>LAI_SUSP</t>
  </si>
  <si>
    <t>LAI_OUT</t>
  </si>
  <si>
    <t>LAI_SOUT</t>
  </si>
  <si>
    <t>FAC_EXCL</t>
  </si>
  <si>
    <t>FAC_AL</t>
  </si>
  <si>
    <t>FAC_OUT</t>
  </si>
  <si>
    <t>CEL_AL</t>
  </si>
  <si>
    <t>CEL_OUT</t>
  </si>
  <si>
    <t>MOU_AL</t>
  </si>
  <si>
    <t>MOU_OUT</t>
  </si>
  <si>
    <t>SES_AL</t>
  </si>
  <si>
    <t>SES_OUT</t>
  </si>
  <si>
    <t>SUL_AL</t>
  </si>
  <si>
    <t>SUL_OUT</t>
  </si>
  <si>
    <t>LUP_AL</t>
  </si>
  <si>
    <t>LUP_OUT</t>
  </si>
  <si>
    <t>MOL_EXCL</t>
  </si>
  <si>
    <t>MOL_AL</t>
  </si>
  <si>
    <t>MOL_OUT</t>
  </si>
  <si>
    <t>OFF_01</t>
  </si>
  <si>
    <t>OFF_02</t>
  </si>
  <si>
    <t>OFF_03</t>
  </si>
  <si>
    <t>OFF_04</t>
  </si>
  <si>
    <t>OFF_05</t>
  </si>
  <si>
    <t>OFF_06</t>
  </si>
  <si>
    <t>OFF_07</t>
  </si>
  <si>
    <t>OFF_08</t>
  </si>
  <si>
    <t>OFF_09</t>
  </si>
  <si>
    <t>OFF_10</t>
  </si>
  <si>
    <t>OFF_11</t>
  </si>
  <si>
    <t>OFF_12</t>
  </si>
  <si>
    <t>OFF_13</t>
  </si>
  <si>
    <t>OFF_14</t>
  </si>
  <si>
    <t>SUSP_01</t>
  </si>
  <si>
    <t>SUSP_02</t>
  </si>
  <si>
    <t>4️⃣ Limitez les caractères pour éviter débordements</t>
  </si>
  <si>
    <t>4️⃣ Collez le nouveau postit sur A rouge</t>
  </si>
  <si>
    <t>1️⃣ saisissez ou collez vos  Denrées (collage spécial Valeurs)</t>
  </si>
  <si>
    <t>macedoine surgelée</t>
  </si>
  <si>
    <t>.</t>
  </si>
  <si>
    <t>5️⃣ Vérifiez les largeurs colonnes</t>
  </si>
  <si>
    <t>💡 Vérifiez l'alignement avant de remplir</t>
  </si>
  <si>
    <t>fromage blanc 20% mg  *</t>
  </si>
  <si>
    <t>6️⃣ 💡 Astuce : Toujours utiliser Collage spécial &gt; Valeurs !</t>
  </si>
  <si>
    <t>tomates</t>
  </si>
  <si>
    <t>Si vous masquez des colonnes cliquez sur F9 pour la mise à jour</t>
  </si>
  <si>
    <t>gelatine poudre</t>
  </si>
  <si>
    <t>Saisie en g.kg.L.dl.cl.ml résultats en gr si inférieur à 1 Kg sinon résultat en Kg</t>
  </si>
  <si>
    <t>basilic coupe surgelé</t>
  </si>
  <si>
    <t>◄ vous pouvez masquer ces 10 colonnes  ▼</t>
  </si>
  <si>
    <t xml:space="preserve">sel fin </t>
  </si>
  <si>
    <t>A</t>
  </si>
  <si>
    <t>Circuit</t>
  </si>
  <si>
    <t>MACÉDOINE DE LÉGUMES AU COULIS DE TOMATE</t>
  </si>
  <si>
    <t>HORS D'ŒUVRE texture modifiée-cuidité-MACEDOINE</t>
  </si>
  <si>
    <t>poivre blanc moulu</t>
  </si>
  <si>
    <t>Hauteur des lignes 21</t>
  </si>
  <si>
    <t>Cir.1.2.5</t>
  </si>
  <si>
    <t>◄ Masquez ces 4 colonnes</t>
  </si>
  <si>
    <t>Auteur &gt;</t>
  </si>
  <si>
    <t>Annette et Jean Pierre DOMERGUES - 45000 ORLÉANS 1981</t>
  </si>
  <si>
    <t>Décongeler la macédoine surgelée.</t>
  </si>
  <si>
    <t>❾ référence Auteur</t>
  </si>
  <si>
    <t>Constituant de &gt;</t>
  </si>
  <si>
    <t>⓫  Dupliquée pour</t>
  </si>
  <si>
    <t>Cuire au four dans un bac gastro selon les instructions habituelles.</t>
  </si>
  <si>
    <t>couverts</t>
  </si>
  <si>
    <t>▼ Quantité ?</t>
  </si>
  <si>
    <t>▼ Quoi ?</t>
  </si>
  <si>
    <t>Vérifier la cuisson.</t>
  </si>
  <si>
    <t>Nom</t>
  </si>
  <si>
    <t>copier en ❾ si souhaité &gt;</t>
  </si>
  <si>
    <t>❿ votre référence</t>
  </si>
  <si>
    <t>Refroidir rapidement dans une cellule de refroidissement jusqu'à ce que la température</t>
  </si>
  <si>
    <t>Recette mère ?</t>
  </si>
  <si>
    <t>ARCHIVAGE ET CLASSEMENT</t>
  </si>
  <si>
    <t xml:space="preserve"> Textures modifiées</t>
  </si>
  <si>
    <t>1004</t>
  </si>
  <si>
    <t>Col.6</t>
  </si>
  <si>
    <t>Col.7</t>
  </si>
  <si>
    <t>Col.8</t>
  </si>
  <si>
    <t>Col.9</t>
  </si>
  <si>
    <t>Col.10</t>
  </si>
  <si>
    <t>Col.11</t>
  </si>
  <si>
    <t>Col.12</t>
  </si>
  <si>
    <t>Col.13</t>
  </si>
  <si>
    <t>Col.14</t>
  </si>
  <si>
    <t>Col.15</t>
  </si>
  <si>
    <t>Col.16</t>
  </si>
  <si>
    <t>Col.17</t>
  </si>
  <si>
    <t>Col.18</t>
  </si>
  <si>
    <t>Col.19</t>
  </si>
  <si>
    <t>Col.20</t>
  </si>
  <si>
    <t>Col.21</t>
  </si>
  <si>
    <t>Faire fondre la gélatine en poudre avec un peu d'eau à feu doux.</t>
  </si>
  <si>
    <t>④</t>
  </si>
  <si>
    <t>⑤</t>
  </si>
  <si>
    <t>⑥ Poids ou Volume</t>
  </si>
  <si>
    <t>⑦g.kg.L.dl.cl.ml</t>
  </si>
  <si>
    <t>⑧ Coefficient</t>
  </si>
  <si>
    <t>Nb de lignes ▼</t>
  </si>
  <si>
    <t>③</t>
  </si>
  <si>
    <t>Allergène</t>
  </si>
  <si>
    <t>Poids</t>
  </si>
  <si>
    <t>Unités</t>
  </si>
  <si>
    <t>Poids Auteur sans coef.</t>
  </si>
  <si>
    <t xml:space="preserve">Quoi </t>
  </si>
  <si>
    <t xml:space="preserve"> Vos poids avec coef.</t>
  </si>
  <si>
    <t>Équivalences arrondies</t>
  </si>
  <si>
    <t>Ce document permet de détecter les allergènes dans une liste de produits ou dans un texte complet, puis d’adapter automatiquement l’affichage au support final pour éviter tout débordement.</t>
  </si>
  <si>
    <t>Quantité</t>
  </si>
  <si>
    <t>Quoi</t>
  </si>
  <si>
    <t>de</t>
  </si>
  <si>
    <t xml:space="preserve"> Denrées</t>
  </si>
  <si>
    <t>▼</t>
  </si>
  <si>
    <t xml:space="preserve">pour </t>
  </si>
  <si>
    <t>Verser le mélange dans des petits ramequins.</t>
  </si>
  <si>
    <t>Filmer les ramequins et les mettre au réfrigérateur.</t>
  </si>
  <si>
    <t>g</t>
  </si>
  <si>
    <t>⚠ Lait</t>
  </si>
  <si>
    <t>si un produit ne remonte pas c'est qu"il n'est pas dans la liste  ou mal orthographié exemple cacahuete ,cacahuetes, cacahouetes, saisissez des variantes</t>
  </si>
  <si>
    <t>Mixer les tomates avec du basilic dans un mixeur ou un blender.</t>
  </si>
  <si>
    <t>Ajuster l'assaisonnement selon vos goûts.</t>
  </si>
  <si>
    <t>ce n'est pas parfait, ce n'est ni un logiciel ni une IA, ce n'est qu'un document excel avec ses limites. Exemple moelleux remontait  = ⚠ Mollusques</t>
  </si>
  <si>
    <t>Dresser sur assiette</t>
  </si>
  <si>
    <t>Ajouter un filet de coulis de tomates par-dessus.</t>
  </si>
  <si>
    <t>J’ai utilisé le point comme séparateur décimal.</t>
  </si>
  <si>
    <t>▼ Table de recherche les Col.6 à Col.11 sont réservées aux poids Kg</t>
  </si>
  <si>
    <t>kg</t>
  </si>
  <si>
    <t>vide</t>
  </si>
  <si>
    <t>quart(s)Kg</t>
  </si>
  <si>
    <t>Tiers(s)Kg</t>
  </si>
  <si>
    <t>demi(s)Kg</t>
  </si>
  <si>
    <t>L</t>
  </si>
  <si>
    <t>dl</t>
  </si>
  <si>
    <t>cl</t>
  </si>
  <si>
    <t>ml</t>
  </si>
  <si>
    <t>demi/L</t>
  </si>
  <si>
    <t>quart/L</t>
  </si>
  <si>
    <t>tiers/L</t>
  </si>
  <si>
    <t>5ème/L</t>
  </si>
  <si>
    <t>10ème/L</t>
  </si>
  <si>
    <t>ounce (oz)</t>
  </si>
  <si>
    <t>Cup(s).farine</t>
  </si>
  <si>
    <t>Cup(s).sucre</t>
  </si>
  <si>
    <t>Cup(s).beurre</t>
  </si>
  <si>
    <t>Cup.liquide</t>
  </si>
  <si>
    <t>Bol(s)</t>
  </si>
  <si>
    <t>cuil(s).Café</t>
  </si>
  <si>
    <t>cuil(s).Thé</t>
  </si>
  <si>
    <t>cuil.Soupe</t>
  </si>
  <si>
    <t>Verre(s)</t>
  </si>
  <si>
    <t>Splash(s)</t>
  </si>
  <si>
    <t>Trait(s)</t>
  </si>
  <si>
    <t>jigger(s)</t>
  </si>
  <si>
    <t>⓬  ▼ PHASES DE PROGRESSION</t>
  </si>
  <si>
    <t>ORGANISATION RAISONNÉE DU TRAVAIL</t>
  </si>
  <si>
    <t>⓬ PROGRESSION . largeurs des colonnes ►</t>
  </si>
  <si>
    <t>Coût : 1* économique - 4**** luxe</t>
  </si>
  <si>
    <t>*</t>
  </si>
  <si>
    <t>nombre de lignes ►</t>
  </si>
  <si>
    <t>Difficulté : 1*Facile - 4**** Difficile</t>
  </si>
  <si>
    <t>Temps de préparation</t>
  </si>
  <si>
    <t>Temps de cuisson</t>
  </si>
  <si>
    <t>Temps de refroidissement</t>
  </si>
  <si>
    <t>Total</t>
  </si>
  <si>
    <t>Mélanger la macédoine, le fromage blanc et la gélatine fondue dans un mixeur. *</t>
  </si>
  <si>
    <t>Nettoyer les tomates, enlever le pédoncule et les couper en quarts.</t>
  </si>
  <si>
    <t>Mixer les tomates avec du basilic dans un mixeur ou un blender. *</t>
  </si>
  <si>
    <t>Demandez à Google : liants pour plats texture modifiées et regardez les vidéos</t>
  </si>
  <si>
    <t>Adresse PC</t>
  </si>
  <si>
    <t>et le texte "RECHERCHEX" col16 sont utilisés pour le fonctionnement des fiches répertoire</t>
  </si>
  <si>
    <t>L'utilisation professionnelle des recettes vous engage à connaître la réglementation en matière d'hygiène et HACCP.</t>
  </si>
  <si>
    <t>⓬ PROGRESSION . largeurs de colonnes ►</t>
  </si>
  <si>
    <t>Lien Auteur @</t>
  </si>
  <si>
    <t>Fin du texte ▼</t>
  </si>
  <si>
    <t>Limite de caractères : ajoutez / retirez des lettres ►</t>
  </si>
  <si>
    <t>79 caractères (m) en minuscule ou 72 CARACTÈRES (M) EN MAJUSCULE Police Calibri Taille 12</t>
  </si>
  <si>
    <t>Collez cette ligne de séparation avec un "A" entre 2 Postits  -  Paste this separation line with an “A” between 2 Postits  -  Pegue esta línea de separación con una “A” entre 2 Postits.</t>
  </si>
  <si>
    <t>◄</t>
  </si>
  <si>
    <t>Sans LET, sans TEXTJOIN, sans @ – structure lisible, moteur séparé, dictionnaire intégré</t>
  </si>
  <si>
    <t>Saisir ou coller vos données en colonne B. Les colonnes C à I se calculent seules.</t>
  </si>
  <si>
    <t>Moteur interne – maintenance uniquement</t>
  </si>
  <si>
    <t>Dictionnaire interne</t>
  </si>
  <si>
    <t>Allergènes détectés</t>
  </si>
  <si>
    <t>Texte_min</t>
  </si>
  <si>
    <t>Texte_cadre</t>
  </si>
  <si>
    <t>OFF_FINAL</t>
  </si>
  <si>
    <t>SUSP_FINAL</t>
  </si>
  <si>
    <t>Correctifs intégrés
• détection bornée par mots
• faux positifs réduits (blender/ble, moule, coque, bar, lieu)
• dictionnaire nettoyé
• compatible Excel 2021</t>
  </si>
  <si>
    <t>3. Copier uniquement les valeurs dans la fiche.</t>
  </si>
  <si>
    <t>Mode d’emploi</t>
  </si>
  <si>
    <t>détection des 14 Allergènes officiels et +</t>
  </si>
  <si>
    <t>*ara</t>
  </si>
  <si>
    <t>*mol</t>
  </si>
  <si>
    <t>Céleri</t>
  </si>
  <si>
    <t>*cel</t>
  </si>
  <si>
    <t>*mou</t>
  </si>
  <si>
    <t>Céréales (gluten)</t>
  </si>
  <si>
    <t>*glu</t>
  </si>
  <si>
    <t>Œufs</t>
  </si>
  <si>
    <t>*oeu</t>
  </si>
  <si>
    <t>Crustacés</t>
  </si>
  <si>
    <t>*cru</t>
  </si>
  <si>
    <t>*poi</t>
  </si>
  <si>
    <t>Fruits à coque</t>
  </si>
  <si>
    <t>*noi</t>
  </si>
  <si>
    <t>Sésame</t>
  </si>
  <si>
    <t>*ses</t>
  </si>
  <si>
    <t>*lai</t>
  </si>
  <si>
    <t>*soj</t>
  </si>
  <si>
    <t>*lup</t>
  </si>
  <si>
    <t>*sul</t>
  </si>
  <si>
    <t>FIN</t>
  </si>
  <si>
    <t>Saisissez vos valeurs dans la cellule fond jaune encre rouge</t>
  </si>
  <si>
    <t>alcool</t>
  </si>
  <si>
    <t>% Perte</t>
  </si>
  <si>
    <t>Pourcentages des produits</t>
  </si>
  <si>
    <t>liste des produits</t>
  </si>
  <si>
    <t>huile</t>
  </si>
  <si>
    <t>POIDS DE LA RECETTE A DÉCRYPTER</t>
  </si>
  <si>
    <t>Nom de la recette</t>
  </si>
  <si>
    <t>lait 1/2 écrémé</t>
  </si>
  <si>
    <t>Saisissez vos valeurs dans les cellules fond jaune</t>
  </si>
  <si>
    <t>Eau</t>
  </si>
  <si>
    <t>densité</t>
  </si>
  <si>
    <t>produit</t>
  </si>
  <si>
    <t>Volume</t>
  </si>
  <si>
    <t>&lt; position colonne et n° de ligne</t>
  </si>
  <si>
    <t>conversion : volume Centilitres / poids</t>
  </si>
  <si>
    <t>ICI</t>
  </si>
  <si>
    <t>Citron vert</t>
  </si>
  <si>
    <t>Jus d'orange</t>
  </si>
  <si>
    <t>Jus de pamplemousse</t>
  </si>
  <si>
    <t xml:space="preserve">Saisissez vos valeurs dans les cellules fond ivoire </t>
  </si>
  <si>
    <t>Sucre de cannes</t>
  </si>
  <si>
    <t>Poids net</t>
  </si>
  <si>
    <t>%  de perte</t>
  </si>
  <si>
    <t>Rhum</t>
  </si>
  <si>
    <t xml:space="preserve"> Poids de perte</t>
  </si>
  <si>
    <t>POIDS DE LA RECETTE A DÉCRYPTER &gt;</t>
  </si>
  <si>
    <t>%  de PERTE</t>
  </si>
  <si>
    <t>POIDS de PERTE</t>
  </si>
  <si>
    <t>POIDS NET</t>
  </si>
  <si>
    <t>BRUT</t>
  </si>
  <si>
    <t>NET</t>
  </si>
  <si>
    <t>Pourcentages</t>
  </si>
  <si>
    <t>POIDS BRUT</t>
  </si>
  <si>
    <t>Poids brut</t>
  </si>
  <si>
    <t>Total :</t>
  </si>
  <si>
    <t>PUNCH</t>
  </si>
  <si>
    <t>Nom de la recette &gt;</t>
  </si>
  <si>
    <t>Décriptage d'une recette par les pourcentages</t>
  </si>
  <si>
    <t>Pourcentages NET / BRUT et BRUT / NET</t>
  </si>
  <si>
    <t>Aide à la décision en Kg</t>
  </si>
  <si>
    <t>&lt;Largeurs de colonnes formule</t>
  </si>
  <si>
    <t>&lt;Largeurs de colonnes figées pour mémoire</t>
  </si>
  <si>
    <t>%  d'augmentation</t>
  </si>
  <si>
    <t>PRIX D'ACHAT</t>
  </si>
  <si>
    <t>Augmentation</t>
  </si>
  <si>
    <t>PRIX VENTE</t>
  </si>
  <si>
    <t>dans les formules avec loupe n'oubliez pas de modifier les adresses &gt; # k93 &amp;" K93"</t>
  </si>
  <si>
    <t>lorsque vous collez ce tableau ailleurs</t>
  </si>
  <si>
    <t>Bricolage "artisanal "   on peut faire plus simple mais c'est "pédagogique"</t>
  </si>
  <si>
    <t>Prix D'ACHAT / Prix de VENTE</t>
  </si>
  <si>
    <t xml:space="preserve">CUIT + % boni = CRU </t>
  </si>
  <si>
    <t>CRU moins % Perte = CUIT</t>
  </si>
  <si>
    <t>Collez ❹ Cru ou ❺ Cuit Cellule &gt;</t>
  </si>
  <si>
    <t>❽ Saisissez vos effectifs</t>
  </si>
  <si>
    <t>❺ Cuit</t>
  </si>
  <si>
    <t>❼  Quantité p.p.</t>
  </si>
  <si>
    <t>❹ Cru</t>
  </si>
  <si>
    <t>❻ Foisonnement</t>
  </si>
  <si>
    <t>❸ capacité du contenant*</t>
  </si>
  <si>
    <t>❻ % de BONI &gt;</t>
  </si>
  <si>
    <t>❷ Type de Contenant</t>
  </si>
  <si>
    <t xml:space="preserve">❻ %  de PERTE </t>
  </si>
  <si>
    <t>❶ FAMILLE et NOM DU PLAT</t>
  </si>
  <si>
    <t>LÉGENDE</t>
  </si>
  <si>
    <t>Saisissez vos valeurs dans les cellules fond de couleur et collez ❹ Cu ou  ❺ Cuit</t>
  </si>
  <si>
    <t>un contenant* peut être une panière - un sachet - une plaque gastro - une louche - une barquette etc..</t>
  </si>
  <si>
    <t>1 cont.pour &gt;</t>
  </si>
  <si>
    <t>Total contenants &gt;</t>
  </si>
  <si>
    <t xml:space="preserve">A conditionner </t>
  </si>
  <si>
    <t>Combien p.p.❼</t>
  </si>
  <si>
    <t>Effectif ❽</t>
  </si>
  <si>
    <t>Poids Unitaire</t>
  </si>
  <si>
    <t>capacité du contenant ❸</t>
  </si>
  <si>
    <t>▼  ❹ ou ❺</t>
  </si>
  <si>
    <t>(Morceaux- Tranches ...?)</t>
  </si>
  <si>
    <t>Morceaux</t>
  </si>
  <si>
    <t>Service de quoi ? &gt;</t>
  </si>
  <si>
    <t xml:space="preserve"> GN 1/ 1 = 35 morceaux</t>
  </si>
  <si>
    <t>Sautés en morceaux service au poids</t>
  </si>
  <si>
    <t>Bœuf</t>
  </si>
  <si>
    <t>contenant(s) a prévoir &gt;</t>
  </si>
  <si>
    <t>Produit conditionné</t>
  </si>
  <si>
    <t>Nombre de contenants</t>
  </si>
  <si>
    <t xml:space="preserve">CUIT Divisé  = CRU </t>
  </si>
  <si>
    <t>CRU  Multiplié = CUIT</t>
  </si>
  <si>
    <t>Cellule &gt;</t>
  </si>
  <si>
    <t xml:space="preserve">Collez ❹ Kg cru ou ❺ Kg cuit </t>
  </si>
  <si>
    <t>❺ Kg cuit</t>
  </si>
  <si>
    <t>❹ Kg cru</t>
  </si>
  <si>
    <t>❼  Grammage  p.p.</t>
  </si>
  <si>
    <t>Saisissez vos valeurs dans les cellules fond de couleur et collez ❹ Kg cru ou  ❺ Kg cuit</t>
  </si>
  <si>
    <t xml:space="preserve"> Grammage  p.p.❼</t>
  </si>
  <si>
    <t xml:space="preserve"> GN 1/ 1 = 3 Kg crus</t>
  </si>
  <si>
    <t>Semoule (poids cru)</t>
  </si>
  <si>
    <t>Féculent</t>
  </si>
  <si>
    <t>Produit conditionné &gt;</t>
  </si>
  <si>
    <t>Formules utilisées pour afficher ces résultats</t>
  </si>
  <si>
    <t>cellules</t>
  </si>
  <si>
    <t>Cliquez sur les ◀</t>
  </si>
  <si>
    <t>Utilitaire pour le foisionnement en + ou - pour légumes secs et céréales etc…</t>
  </si>
  <si>
    <t>🤓</t>
  </si>
  <si>
    <t>et si vous utilisez un poids cuit vous en avez une autre</t>
  </si>
  <si>
    <t>si vous utilisez un poids cru vous avez une formule</t>
  </si>
  <si>
    <t>🚲</t>
  </si>
  <si>
    <t>🛺</t>
  </si>
  <si>
    <t>Pour obtenir un nombre de plaques gastro à utiliser par exemple</t>
  </si>
  <si>
    <t>Amusez vous un tableur c'est fait pour ça</t>
  </si>
  <si>
    <t>https://www.premiers-clics.fr/cours-informatique/windows-convertir-un-cd-en-fichiers-mp3/</t>
  </si>
  <si>
    <t>Pour vous détendre un peu  : Convertir un CD en MP3 avec Windows Media Player</t>
  </si>
  <si>
    <t>https://fr.excelfunctions.eu/</t>
  </si>
  <si>
    <t>Liste des fonctions Excel avec une traduction</t>
  </si>
  <si>
    <t>Vrai;"Vrai";"Faux"</t>
  </si>
  <si>
    <t>► ◄  ▲  ▼  '@  #  &amp;  %  ± ➕ ➖ ➗ ✖️ ¼  ½  ¾</t>
  </si>
  <si>
    <t>Actif;"Actif";"Inactif"</t>
  </si>
  <si>
    <t>https://bepo.fr/wiki/Menu</t>
  </si>
  <si>
    <t>https://bepo.fr/wiki/Manuel</t>
  </si>
  <si>
    <t>⓿❶❷❸❹❺❻❼❽❾❿⓫⓬⓭⓮⓯⓰⓱⓲⓳⓴</t>
  </si>
  <si>
    <t>0.00 " cm²"</t>
  </si>
  <si>
    <t>Manuel d’utilisation</t>
  </si>
  <si>
    <t xml:space="preserve"> qui vous intéresse choisissez la police de caractères et la couleur qui vous conviennent</t>
  </si>
  <si>
    <t>0.00" cm"</t>
  </si>
  <si>
    <t>https://www.premiers-clics.fr/cours-informatique/windows-les-fonctionnalites-du-clavier/</t>
  </si>
  <si>
    <t>http://www.symbole-clavier.com/</t>
  </si>
  <si>
    <t xml:space="preserve">cliquez sur la première cellule et sélectionnez dans la barre de formule le numéro </t>
  </si>
  <si>
    <t>0.0" mm"</t>
  </si>
  <si>
    <t>Comment taper sur votre clavier d'ordinateur tous les symboles, emoji, signes, icones ?</t>
  </si>
  <si>
    <t>⓪①②③④⑤⑥⑦⑧⑨⑩⑪⑫⑬⑭⑮⑯⑰⑱⑲⑳</t>
  </si>
  <si>
    <t>Col.0</t>
  </si>
  <si>
    <t>N° 0</t>
  </si>
  <si>
    <t>🔎#</t>
  </si>
  <si>
    <t>🔗</t>
  </si>
  <si>
    <t>Visuellement, ça représente quoi 100 calories ?</t>
  </si>
  <si>
    <t>Lien &gt;</t>
  </si>
  <si>
    <t>0.0" %"</t>
  </si>
  <si>
    <t>Voici quelques photos pour aider à estimer les quantités</t>
  </si>
  <si>
    <t>0" Mx"</t>
  </si>
  <si>
    <t>➕  ⏮  ➿  ⁉  ⬅  ☺  ✔  ❓  🆗  🌼  🚲  🤓  🔛 🚐  «</t>
  </si>
  <si>
    <t>0" H"</t>
  </si>
  <si>
    <t>0" jours"</t>
  </si>
  <si>
    <t>"🚲 "   " 🤓 "   " ✔ "   " 🆗 "</t>
  </si>
  <si>
    <t>0" lignes"</t>
  </si>
  <si>
    <t>Vous pouvez mettre des émotocones dans vos formules entre deux guillemets "   "</t>
  </si>
  <si>
    <t>0.000" L"</t>
  </si>
  <si>
    <t>0.000 " dm³"</t>
  </si>
  <si>
    <t>Vous pouvez extraire ce que vous voulez d'une phrase des nombre un prénom etc</t>
  </si>
  <si>
    <t>0.00 " cm³"</t>
  </si>
  <si>
    <t># ##0" cl"</t>
  </si>
  <si>
    <t>Résultat</t>
  </si>
  <si>
    <t>Poids portion 0.000" Kg"</t>
  </si>
  <si>
    <t>nombre de caractères à extraire</t>
  </si>
  <si>
    <t>0.000K\g</t>
  </si>
  <si>
    <t>position du premier caractère à extraire</t>
  </si>
  <si>
    <t>0.000" Kg"</t>
  </si>
  <si>
    <t>de 0.00" Kg"</t>
  </si>
  <si>
    <t>qtzt-45221-kiu</t>
  </si>
  <si>
    <t>Collez votre texte &gt;</t>
  </si>
  <si>
    <t>de # ##0.000" kg"</t>
  </si>
  <si>
    <t>formule plus simple MAIS si vous déplacez votre tableau vous devez à chaque fois modifier l'adresse ("# c131";</t>
  </si>
  <si>
    <t>Extraire du texte d'une chaine de caractères</t>
  </si>
  <si>
    <t># ##0.000" kg"</t>
  </si>
  <si>
    <t>Lien incrémenté ne se met pas à jour dans un autre emplacement</t>
  </si>
  <si>
    <t># ##0" gr"</t>
  </si>
  <si>
    <t>dans les 3 formules suivantes</t>
  </si>
  <si>
    <t>https://www.youtube.com/watch?v=BEAwIv4fIw4</t>
  </si>
  <si>
    <t>Tableau de bord des ventes et de gestion des stocks</t>
  </si>
  <si>
    <t>UNICAR(128269)</t>
  </si>
  <si>
    <t>Formats de cellules nombres personnalisées</t>
  </si>
  <si>
    <t>l'avantage de ne pas mettre le nom de la cellule entre guillemets c'est qu'elle se mettra automatiquement à jour lorsque vous copierez votre tableau ailleurs</t>
  </si>
  <si>
    <t>par votre N° de Ligne et de Colonne</t>
  </si>
  <si>
    <t xml:space="preserve">Pour toutes ces formules remplacez </t>
  </si>
  <si>
    <t>Excel n'aime pas les cellules vides j'ai donc saisi des valeurs 1 dans certaines cellules</t>
  </si>
  <si>
    <t>les formules vous indiquent les nouvelles largeurs et les largeurs figées les corrections à apporter</t>
  </si>
  <si>
    <t>vous n'obtenez pas toujours le même écartement de colonnes pour la taille de police.</t>
  </si>
  <si>
    <t xml:space="preserve">Lorsque vous Copiez/Collez un document dans une nouvelle feuille </t>
  </si>
  <si>
    <t>Largeurs de colonnes figées pour mémoire  et  Largeurs de colonnes formule pourquoi ?</t>
  </si>
  <si>
    <t>https://www.youtube.com/watch?v=2TmdhLLUsOQ</t>
  </si>
  <si>
    <t>Séparer Nom et Prénom et en faire une adresse mail</t>
  </si>
  <si>
    <t>indiquez entre les guillemets " , "que vous voulez supprimer la virgule de séparation</t>
  </si>
  <si>
    <t>Guillaume,Tell</t>
  </si>
  <si>
    <t>Guillaume Tell</t>
  </si>
  <si>
    <t>FORMULETEXTE(O42)</t>
  </si>
  <si>
    <t>Extraire les Noms et Prénoms</t>
  </si>
  <si>
    <t>Prénom et Nom</t>
  </si>
  <si>
    <t>Tell</t>
  </si>
  <si>
    <t>Guillaume</t>
  </si>
  <si>
    <t>Spière</t>
  </si>
  <si>
    <t>Robert</t>
  </si>
  <si>
    <t>Combinaison</t>
  </si>
  <si>
    <t>Prénom</t>
  </si>
  <si>
    <t>Détail de la formule saisie</t>
  </si>
  <si>
    <t>Affichage</t>
  </si>
  <si>
    <t>A vous d'imaginer d'autres utilisations possibles</t>
  </si>
  <si>
    <t xml:space="preserve">Combiner les Prénoms et Noms </t>
  </si>
  <si>
    <t>Exemples de formules nomades vous indiquez une bonne fois pour toutes l'emplacement de la cellule de destination</t>
  </si>
  <si>
    <t>vous obtenez le même résultat  MAIS cet ' est plus difficile à identifier en cas d'erreur</t>
  </si>
  <si>
    <t>Vous avez une autre option pour figer la formule &gt; saisissez un ' apostrophe devant =</t>
  </si>
  <si>
    <t>les mises à jours seront automatiques lorsque vous collerez votre tableau dans une autre feuille</t>
  </si>
  <si>
    <t>et appuyez sur Entrée</t>
  </si>
  <si>
    <t>Mettre seulement le dièse "#" entre 2 guillemets pour ne pas figer la cellule de destination</t>
  </si>
  <si>
    <t xml:space="preserve">lorsque vous avez fini remettez un = devant positionnez vous à la fin de la formule </t>
  </si>
  <si>
    <t>Un lien Hypertexte commence toujours par :    LIEN_HYPERTEXTE("#" c25 par exemple</t>
  </si>
  <si>
    <t>la formule devient texte et se modifie comme du texte</t>
  </si>
  <si>
    <t>Pour modifier une formule &gt; dans la barre de formule supprimez le =</t>
  </si>
  <si>
    <t>Quelques liens hypertexte internes exemple de formules</t>
  </si>
  <si>
    <t>Pourquoi une cellule ICI &gt; pour sélectionner le tableau en se déportant vers la droite et vous pouvez le coller dans une autre feuille</t>
  </si>
  <si>
    <t>la première colonne de chaque tableau n'a pas de cellule grise volontairement. Cette colonne est fusionnée pour vous faciliter la sélection du tableau - Largeur par défaut 3</t>
  </si>
  <si>
    <t>les cellules grises vous indiquent la largeur des colonnes sur votre document et les corrections à apporter</t>
  </si>
  <si>
    <t>Utilitaires à copier dans vos documents puis ajustez la largeur des colonnes comme indiqué dans les cellules de couleur en bas de chaque tableau</t>
  </si>
  <si>
    <t>sur cette page vous avez déjà des formules à récupérer et des liens à visiter</t>
  </si>
  <si>
    <t>Pour faire court voici quelques petits exemples</t>
  </si>
  <si>
    <t>https://everything.fr.softonic.com/</t>
  </si>
  <si>
    <t>Everything  un utilitaire de recherche gratuit pour indexer et rechercher vos fichiers</t>
  </si>
  <si>
    <t>Atentamente,Joël Leboucher — 21 de octubre de 2025</t>
  </si>
  <si>
    <t>Best regards,Joël Leboucher — October 21, 2025</t>
  </si>
  <si>
    <t>Sincères salutations Joël Leboucher 21/10/2025</t>
  </si>
  <si>
    <t>a veces en silencio, a veces con exigencia, y gracias a quienes seguimos avanzando hoy.</t>
  </si>
  <si>
    <t>sometimes in silence, sometimes with high expectations — and thanks to whom we move forward today.</t>
  </si>
  <si>
    <t>parfois dans le silence ou l’exigence, et grâce à qui nous avançons aujourd’hui.</t>
  </si>
  <si>
    <t>Compartir tus saberes es una forma de rendir homenaje a quienes nos transmitieron los suyos,</t>
  </si>
  <si>
    <t>Sharing your know-how is a way to pay tribute to those who passed theirs on to us —</t>
  </si>
  <si>
    <t xml:space="preserve">Partager ses savoir-faire, c’est une façon de rendre hommage à celles et ceux qui nous ont transmis les leurs, </t>
  </si>
  <si>
    <t>Con tu ejemplo, cada persona podrá progresar a su ritmo, con confianza y ganar en autonomía.</t>
  </si>
  <si>
    <t>Through your examples, everyone can move forward at their own pace, with confidence, and gain autonomy.</t>
  </si>
  <si>
    <t>Avec vos exemples, chacun pourra avancer à son rythme, avec confiance et gagner en autonomie.</t>
  </si>
  <si>
    <t xml:space="preserve"> para quienes desean avanzar.</t>
  </si>
  <si>
    <t xml:space="preserve"> for those who want to grow.</t>
  </si>
  <si>
    <t>sont des tremplins pour celles et ceux qui veulent progresser.</t>
  </si>
  <si>
    <t>Tiende la mano, comparte tus saberes: tus intentos, tus errores y tu perseverancia son impulsores</t>
  </si>
  <si>
    <t>Reach out, share your know-how: your attempts, mistakes, and determination are stepping stones</t>
  </si>
  <si>
    <t xml:space="preserve">Tendez la main, partagez vos savoir-faire : vos essais, vos erreurs et votre ténacité </t>
  </si>
  <si>
    <t>que puedan consultar y aprovechar cuando lo necesiten.</t>
  </si>
  <si>
    <t>to build their own “web library” — a personal resource they can consult and use when the time is right.</t>
  </si>
  <si>
    <t>afin de se constituer une “webthèque” ou “nethèque” personnelle, à consulter et exploiter au moment opportun.</t>
  </si>
  <si>
    <t xml:space="preserve">Por eso animo a los usuarios a descargar estos documentos en su disco duro, para crearse una “webteca” o biblioteca personal, </t>
  </si>
  <si>
    <t xml:space="preserve">That’s why I encourage visitors to download these materials onto their hard drive, </t>
  </si>
  <si>
    <t>C’est pourquoi j’invite l’internaute à télécharger sur son disque dur les documents disponibles sur les archives de ce site,</t>
  </si>
  <si>
    <t>Sin embargo, a partir de modelos ya hechos, puede aprender poco a poco a estructurar, copiar, dar formato y utilizar fórmulas y funciones.</t>
  </si>
  <si>
    <t>However, starting from ready-made templates, they can gradually learn to break things down, copy, format, and use formulas and functions.</t>
  </si>
  <si>
    <t>En revanche, en partant de modèles existants, il peut progressivement apprendre à découper, coller, mettre en forme, utiliser formules et fonctions.</t>
  </si>
  <si>
    <t>Un joven en formación (CFA, escuela de hostelería, etc.) o un profesional en activo no siempre tiene tiempo para aprender los fundamentos de una hoja de cálculo si nunca se le ha enseñado.</t>
  </si>
  <si>
    <t>A young person in training (CFA, hospitality school, etc.) or an active professional often lacks time to learn spreadsheet basics if they haven't been introduced to them before.</t>
  </si>
  <si>
    <t>Un jeune en formation (CFA, lycée hôtelier, etc.) ou un professionnel en activité n’a pas toujours le temps d’apprendre les bases d’un tableur s’il n’a pas été initié.</t>
  </si>
  <si>
    <t>, y fomentar la capacidad de pensar, analizar y dominar lo que se hace.</t>
  </si>
  <si>
    <t>and to help develop the ability to think, analyze, and truly understand what we do.</t>
  </si>
  <si>
    <t>et de développer la capacité à penser, analyser et maîtriser ce que l’on fait.</t>
  </si>
  <si>
    <t>El objetivo de estos documentos no es solo que se utilicen, sino también alimentar la reflexión mediante ejemplos concretos</t>
  </si>
  <si>
    <t xml:space="preserve">The purpose of these documents is, of course, to be used — but more importantly, to encourage critical thinking through practical examples, </t>
  </si>
  <si>
    <t>L’objectif de ces documents est bien sûr de pouvoir les utiliser, mais surtout de nourrir la réflexion grâce à des exemples concrets</t>
  </si>
  <si>
    <t xml:space="preserve"> y adaptables a la restauración comercial.</t>
  </si>
  <si>
    <t>catering professionals, and adaptable to commercial food service.</t>
  </si>
  <si>
    <t>et adaptables à la restauration commerciale.</t>
  </si>
  <si>
    <t>En este sitio encontrará ejemplos de herramientas procedentes del UPRT, basadas en la experiencia y los conocimientos de la restauración colectiva,</t>
  </si>
  <si>
    <t xml:space="preserve">On this site, you’ll find a selection of tools from UPRT, based on the experience and expertise of collective </t>
  </si>
  <si>
    <t>Sur ce site, vous trouverez des exemples d’utilitaires issus de l’UPRT, fondés sur l’expérience et les savoir-faire de la restauration collective,</t>
  </si>
  <si>
    <t>colonnes - columns - columnas</t>
  </si>
  <si>
    <t>Señora, Señor:</t>
  </si>
  <si>
    <t>Dear Sir or Madam,</t>
  </si>
  <si>
    <t>Madame..Monsieur….Bonjour</t>
  </si>
  <si>
    <t>lignes - rows - filas</t>
  </si>
  <si>
    <t>🇪🇸 Transmisión del Saber Hacer</t>
  </si>
  <si>
    <t>🇬🇧 Passing on Know-How</t>
  </si>
  <si>
    <t>Transmission des savoirs faire</t>
  </si>
  <si>
    <t>cellules vides - empty cells - celdas vacías</t>
  </si>
  <si>
    <t>Fin du document cellule &gt;End of the “cell” document &gt;Fin del documento “celda” &gt;</t>
  </si>
  <si>
    <t>avec valeurs ou texte-with values or text-con valores o texto</t>
  </si>
  <si>
    <t>Auteur : Joel Leboucher • Rochefort sur Mer |  Date : 22 Janvier 2026  |  heure : 10h07</t>
  </si>
  <si>
    <t>Ce document est composé de : This document is composed of: Este documento se compone de:</t>
  </si>
  <si>
    <t>Le moteur peut détecter ces Allergènes dans le texte que vous saisirez</t>
  </si>
  <si>
    <t>Si vous modifiez la largeur de cette colonne cliquez sur F9 pour la mise à jour</t>
  </si>
  <si>
    <t xml:space="preserve">◄ 2️⃣  Saisissez  la largeur du document dans lequel vous collerez ensuite le texte. </t>
  </si>
  <si>
    <t>◄ 3️⃣ saisissez un nombre de caractères par lignes</t>
  </si>
  <si>
    <t>◄ 4️⃣  Si vous ne voulez pas de ponctuation saisissez un X dans cette cellule</t>
  </si>
  <si>
    <t>sel fin</t>
  </si>
  <si>
    <t/>
  </si>
  <si>
    <t>fromage blanc 20% mg *</t>
  </si>
  <si>
    <t xml:space="preserve">1️⃣ SAISISSEZ OU COLLEZ LE TEXTE BRUT  A DÉCOUPER  DANS CETTE COLONNE ▼    </t>
  </si>
  <si>
    <t>fin</t>
  </si>
  <si>
    <t>Ce document détecte les allergènes et découpe votre texte au nombre de caractères</t>
  </si>
  <si>
    <t>entre le texte colonne L</t>
  </si>
  <si>
    <t>et les allergènes</t>
  </si>
  <si>
    <t>colonne M</t>
  </si>
  <si>
    <t>Colonne L le texte est découpé</t>
  </si>
  <si>
    <t xml:space="preserve"> au nombre de caractères saisis</t>
  </si>
  <si>
    <t>pour supprimer les lignes vides</t>
  </si>
  <si>
    <t xml:space="preserve">Il peut y avoir un décalage </t>
  </si>
  <si>
    <t xml:space="preserve">il est ensuite regroupé </t>
  </si>
  <si>
    <t>◄ 65  colonnes masquées</t>
  </si>
  <si>
    <t>Colonne Denrées et Allergène</t>
  </si>
  <si>
    <t>2️⃣ Copiez le texte des</t>
  </si>
  <si>
    <t xml:space="preserve">3️⃣ Collez ces textes dans les colonnes </t>
  </si>
  <si>
    <t>de votre fiche recette</t>
  </si>
  <si>
    <t>◄ 574 colonnes masquées</t>
  </si>
  <si>
    <t>574 Colonnes masquées  ►</t>
  </si>
  <si>
    <t>21 colonnes</t>
  </si>
  <si>
    <t>Saisissez vos recettes et détectez les Allergènes puis découpez le texte à la largeur de votre colonne</t>
  </si>
  <si>
    <t>Formules et dictionnaire  =574  colonnes masquées AZ : XA</t>
  </si>
  <si>
    <t>Formules et dictionnaire  =574  colonnes masquées Y : VZ</t>
  </si>
  <si>
    <t xml:space="preserve">◄ 574 Colonnes masquées </t>
  </si>
  <si>
    <t>D:\Données\1.UPRT\MOTEURS.VILLIERS\[saiisissez.vos.recettes.détectez.les.allergenes.xlsx]Allergenes.decouper.le texte</t>
  </si>
  <si>
    <t>DÉTECTION ALLERGÈNES</t>
  </si>
  <si>
    <t>(Je fournis la base. Vous construisez votre outil)</t>
  </si>
  <si>
    <t>Formules et dictionnaire  = 574  colonnes masquées AZ : XA</t>
  </si>
  <si>
    <t>Exemple de prompt sur 1 ligne à coller dans ChatGPT et joindre le document à analyser</t>
  </si>
  <si>
    <t>►</t>
  </si>
  <si>
    <t>ORDRE DE MISSION — Ouvre le classeur Excel fourni et réalise un audit technique profond puis une réparation réelle, sans réponse rassurante, déclarative ou cosmétique : chaque affirmation doit être accompagnée d’une preuve vérifiable cellule/plage/formule/compteur/test/extrait XML/résultat de contrôle ; si un point n’est pas contrôlé, écris NON CONTRÔLÉ avec la raison exacte ; ne jamais écrire “tout est OK”, “validé à 100 %”, “moteur fiable” ou “audit profond terminé” sans preuves correspondantes ; objectif : contrôler la mécanique du moteur, les formules, les matrices, les tests, les plages utilisées, les erreurs visibles, les erreurs potentielles, les résidus anciens, les textes parasites, les formules héritées dangereuses et le XML interne du fichier .xlsx ; contraintes non négociables : compatibilité Excel 2021 FR, zéro VBA, zéro macro, zéro lien externe, zéro formule dynamique, zéro formule à débordement, zéro LET, FILTRE, SEQUENCE, UNIQUE, TRIER, TEXTJOIN/JOINDRE.TEXTE, zéro @/intersection implicite, zéro formule partagée héritée dans le XML, éviter les formules monstres, scinder en helpers lisibles, utiliser des plages bornées, ne pas écraser les textes utiles ni les formules fonctionnelles sans justification ; PHASE 1 avant modification : produire un état des lieux factuel avec nom des feuilles, plages réellement utilisées, colonnes de formules, colonnes de textes métier, cellules où texte et formule sont mélangés, formules pointant vers plages trop courtes ou anciennes plages, références interfeuilles, liens externes, erreurs #REF!, #VALEUR!, #NOM?, #DIV/0!, #N/A, erreurs potentielles de logique de notation, cellules/blocs parasites ou obsolètes, sous forme de tableau PREUVE/RÉSULTAT/STATUT avec statuts OK, NON CONFORME, À CORRIGER ou NON CONTRÔLÉ ; PHASE 2 contrôle XML obligatoire : ouvrir le .xlsx comme archive ZIP et inspecter au minimum xl/workbook.xml, xl/worksheets/sheet*.xml, xl/calcChain.xml s’il existe, xl/sharedStrings.xml et xl/styles.xml afin de rechercher t="shared", #REF!, fonctions interdites, formules contenant @, anciennes plages, liens externes, cellules réparées ou supprimées par Excel, puis donner nombre d’anomalies, fichiers XML concernés, cellules concernées quand disponibles et conclusion XML conforme/non conforme/non contrôlé ; PHASE 3 réparation réelle : réparer directement le fichier si la structure est saine ou reconstruire dans un nouvel onglet propre si le moteur est trop contaminé, en conservant les textes utiles, supprimant/isolant les textes parasites, remplaçant les formules douteuses par des formules simples et testables, alignant toutes les plages sur le nombre réel de questions et de critères, vérifiant que chaque critère utile est réellement pris en compte dans la notation, que les réponses attendues ne sont pas copiées mécaniquement, que les relances sont différenciées et utiles, et qu’un mot-clé isolé ne suffit pas à obtenir une note maximale si la réponse n’est pas construite ; PHASE 4 audit après réparation : produire un tableau AVANT/APRÈS avec nombre de feuilles, questions, critères, plages réelles des matrices, plages des formules, nombre de formules modifiées, formules partagées restantes, erreurs #REF!, #VALEUR!, #NOM?, #DIV/0!, fonctions interdites restantes, références vers anciennes plages, liens externes, cellules texte placées par erreur dans une zone formule et résultat du contrôle XML final ; PHASE 5 tests obligatoires : tester au minimum une réponse vide, une réponse incomplète, une réponse correcte, une réponse contenant seulement un mot-clé isolé, une réponse avec plusieurs critères manquants, une réponse qui ne doit pas obtenir 20/20 et une réponse qui doit obtenir le maximum, avec pour chaque test question, niveau testé, réponse saisie, critères attendus, critères détectés, critères manquants, exclusions, score attendu, score obtenu, conclusion conforme/non conforme et correction appliquée ; PHASE 6 livrable final : fournir le fichier Excel corrigé, un onglet RAPPORT_AUDIT ou rapport clair, la liste exacte des cellules/plages modifiées, les formules importantes corrigées, le tableau AVANT/APRÈS, le résultat XML final, les tests réalisés, les problèmes restants, les points NON CONTRÔLÉS avec raison exacte et un avis critique réel sur la fiabilité restante du fichier ; conclusion uniquement à partir des preuves, sans formule générale, et si le fichier reste fragile ou nécessite une reconstruction complète, le dire clairement.</t>
  </si>
  <si>
    <t>En clair :</t>
  </si>
  <si>
    <t>ORDRE DE MISSION — AUDIT ET RÉPARATION RÉELLE D’UN CLASSEUR EXCEL</t>
  </si>
  <si>
    <t>IMPORTANT</t>
  </si>
  <si>
    <t>Je ne veux pas de réponse rassurante, déclarative ou cosmétique.</t>
  </si>
  <si>
    <t>Je veux un travail vérifiable, avec preuves techniques.</t>
  </si>
  <si>
    <t>Chaque affirmation doit être accompagnée d’au moins une preuve : cellule, plage, formule, compteur, test, extrait XML ou résultat de contrôle.</t>
  </si>
  <si>
    <t>Si un point n’a pas pu être contrôlé, écrire clairement : NON CONTRÔLÉ — raison exacte.</t>
  </si>
  <si>
    <t>Ne jamais écrire “tout est OK”, “validé à 100 %”, “moteur fiable” ou “audit profond terminé” sans preuves correspondantes.</t>
  </si>
  <si>
    <t>PÉRIMÈTRE</t>
  </si>
  <si>
    <t>Tu dois ouvrir le classeur Excel fourni et réaliser un audit technique profond, puis réparer réellement le fichier.</t>
  </si>
  <si>
    <t>Le travail doit porter sur la mécanique, les formules, les matrices, les tests, les plages utilisées, les erreurs visibles, les erreurs potentielles et le XML interne du fichier .xlsx.</t>
  </si>
  <si>
    <t>Le but n’est pas d’embellir le fichier, mais de supprimer les erreurs, incohérences, résidus anciens et formules héritées dangereuses.</t>
  </si>
  <si>
    <t>PHASE 1 — ÉTAT DES LIEUX AVANT MODIFICATION</t>
  </si>
  <si>
    <t>Avant toute modification, produire un diagnostic factuel avec un tableau contenant :</t>
  </si>
  <si>
    <t>1. nom exact des feuilles ;</t>
  </si>
  <si>
    <t>2. plages réellement utilisées ;</t>
  </si>
  <si>
    <t>3. colonnes contenant des formules ;</t>
  </si>
  <si>
    <t>4. colonnes contenant du texte métier ;</t>
  </si>
  <si>
    <t>5. cellules où texte et formule sont mélangés par erreur ;</t>
  </si>
  <si>
    <t>6. formules pointant vers des plages trop courtes ;</t>
  </si>
  <si>
    <t>7. formules pointant vers d’anciennes plages ;</t>
  </si>
  <si>
    <t>8. références interfeuilles ;</t>
  </si>
  <si>
    <t>9. liens externes ;</t>
  </si>
  <si>
    <t>10. erreurs visibles : #REF!, #VALEUR!, #NOM?, #DIV/0!, #N/A ;</t>
  </si>
  <si>
    <t>11. erreurs potentielles de logique de notation ;</t>
  </si>
  <si>
    <t>12. cellules ou blocs parasites, obsolètes ou résiduels.</t>
  </si>
  <si>
    <t>Sortie obligatoire de la phase 1 : tableau PREUVE / RÉSULTAT / STATUT.</t>
  </si>
  <si>
    <t>Statuts autorisés : OK, NON CONFORME, À CORRIGER, NON CONTRÔLÉ.</t>
  </si>
  <si>
    <t>PHASE 2 — CONTRÔLE XML OBLIGATOIRE</t>
  </si>
  <si>
    <t>Ouvrir le fichier .xlsx comme une archive ZIP et inspecter les fichiers XML internes.</t>
  </si>
  <si>
    <t>Contrôler au minimum : xl/workbook.xml, xl/worksheets/sheet*.xml, xl/calcChain.xml s’il existe, xl/sharedStrings.xml, xl/styles.xml.</t>
  </si>
  <si>
    <t>Rechercher explicitement :</t>
  </si>
  <si>
    <t xml:space="preserve"> formules partagées : t="shared" ;</t>
  </si>
  <si>
    <t xml:space="preserve"> références cassées : #REF! ;</t>
  </si>
  <si>
    <t xml:space="preserve"> fonctions interdites ;</t>
  </si>
  <si>
    <t xml:space="preserve"> formules contenant @ ;</t>
  </si>
  <si>
    <t xml:space="preserve"> anciennes plages obsolètes ;</t>
  </si>
  <si>
    <t xml:space="preserve"> liens externes ;</t>
  </si>
  <si>
    <t xml:space="preserve"> cellules contenant des formules supprimées ou réparées par Excel.</t>
  </si>
  <si>
    <t>Sortie obligatoire de la phase 2 :</t>
  </si>
  <si>
    <t>1. nombre de formules partagées détectées ;</t>
  </si>
  <si>
    <t>2. feuilles XML concernées ;</t>
  </si>
  <si>
    <t>3. cellules concernées quand l’adresse est disponible ;</t>
  </si>
  <si>
    <t>4. fonctions interdites trouvées ;</t>
  </si>
  <si>
    <t>5. références cassées trouvées ;</t>
  </si>
  <si>
    <t>6. conclusion : XML conforme / XML non conforme / NON CONTRÔLÉ avec raison.</t>
  </si>
  <si>
    <t>PHASE 3 — RÉPARATION RÉELLE</t>
  </si>
  <si>
    <t>Réparer le fichier directement.</t>
  </si>
  <si>
    <t>Deux modes possibles :</t>
  </si>
  <si>
    <t>Mode A — réparation ciblée si la structure est saine.</t>
  </si>
  <si>
    <t>Mode B — reconstruction dans un nouvel onglet propre si l’ancien moteur contient trop de résidus, formules héritées, plages incohérentes ou erreurs structurelles.</t>
  </si>
  <si>
    <t>Règles de réparation :</t>
  </si>
  <si>
    <t>conserver les textes utiles ;</t>
  </si>
  <si>
    <t xml:space="preserve"> supprimer ou isoler les textes parasites ;</t>
  </si>
  <si>
    <t xml:space="preserve"> remplacer les formules douteuses par des formules simples, bornées, testables ;</t>
  </si>
  <si>
    <t xml:space="preserve"> supprimer les références à d’anciennes plages ;</t>
  </si>
  <si>
    <t xml:space="preserve"> aligner toutes les plages de calcul sur le nombre réel de questions et de critères ;</t>
  </si>
  <si>
    <t xml:space="preserve"> vérifier que chaque critère utile est réellement pris en compte</t>
  </si>
  <si>
    <t xml:space="preserve"> vérifier que les réponses attendues ne sont pas de simples variantes copiées ;</t>
  </si>
  <si>
    <t xml:space="preserve"> vérifier que les relances sont différenciées et utiles ;</t>
  </si>
  <si>
    <t xml:space="preserve"> vérifier qu’un motclé isolé ne suffit pas à obtenir une note maximale si la réponse n’est pas construite.</t>
  </si>
  <si>
    <t>PHASE 4 — AUDIT APRÈS RÉPARATION</t>
  </si>
  <si>
    <t>Après modification, refaire un audit complet.</t>
  </si>
  <si>
    <t>Produire un tableau AVANT / APRÈS avec :</t>
  </si>
  <si>
    <t>1. nombre de feuilles ;</t>
  </si>
  <si>
    <t>2. nombre de questions ;</t>
  </si>
  <si>
    <t>3. nombre de critères ;</t>
  </si>
  <si>
    <t>4. plages réelle des matrices ;</t>
  </si>
  <si>
    <t>6. plage réelle des formules ;</t>
  </si>
  <si>
    <t>7. nombre de formules modifiées ;</t>
  </si>
  <si>
    <t>8. nombre de formules partagées restantes ;</t>
  </si>
  <si>
    <t>9. nombre d’erreurs #REF! ;</t>
  </si>
  <si>
    <t>10. nombre d’erreurs #VALEUR! ;</t>
  </si>
  <si>
    <t>11. nombre d’erreurs #NOM? ;</t>
  </si>
  <si>
    <t>12. nombre d’erreurs #DIV/0! ;</t>
  </si>
  <si>
    <t>13. nombre de fonctions interdites restantes ;</t>
  </si>
  <si>
    <t>14. nombre de références vers anciennes plages ;</t>
  </si>
  <si>
    <t>15. nombre de liens externes ;</t>
  </si>
  <si>
    <t>16. nombre de cellules texte placées par erreur dans une zone formule ;</t>
  </si>
  <si>
    <t>17. résultat du contrôle XML après réparation.</t>
  </si>
  <si>
    <t>PHASE 5 — TESTS DE NOTATION OBLIGATOIRES</t>
  </si>
  <si>
    <t>Tester au minimum dix cas :</t>
  </si>
  <si>
    <t>1. réponse contenant seulement un motclé isolé ;</t>
  </si>
  <si>
    <t>2. réponse avec plusieurs critères manquants ;</t>
  </si>
  <si>
    <t>3. réponse qui ne doit pas obtenir 20/20 ;</t>
  </si>
  <si>
    <t>4. réponse qui doit obtenir le maximum.</t>
  </si>
  <si>
    <t>Pour chaque test, fournir un tableau avec :</t>
  </si>
  <si>
    <t xml:space="preserve"> question testée ;</t>
  </si>
  <si>
    <t>niveau testé  ;</t>
  </si>
  <si>
    <t xml:space="preserve"> réponse saisie ;</t>
  </si>
  <si>
    <t xml:space="preserve"> critères ;</t>
  </si>
  <si>
    <t xml:space="preserve"> exclusions détectées ;</t>
  </si>
  <si>
    <t xml:space="preserve"> scores ;</t>
  </si>
  <si>
    <t xml:space="preserve"> conclusion : conforme / non conforme ;</t>
  </si>
  <si>
    <t xml:space="preserve"> correction appliquée si non conforme.</t>
  </si>
  <si>
    <t>PHASE 6 — LIVRABLE FINAL</t>
  </si>
  <si>
    <t>Fournir obligatoirement :</t>
  </si>
  <si>
    <t>1. le fichier Excel corrigé ;</t>
  </si>
  <si>
    <t>2. un onglet RAPPORT_AUDIT ou un rapport séparé clair ;</t>
  </si>
  <si>
    <t>3. la liste exacte des cellules/plages modifiées ;</t>
  </si>
  <si>
    <t>4. la liste des formules importantes corrigées ;</t>
  </si>
  <si>
    <t>5. le tableau AVANT / APRÈS ;</t>
  </si>
  <si>
    <t>6. le résultat du contrôle XML final ;</t>
  </si>
  <si>
    <t>7. les tests  réalisés ;</t>
  </si>
  <si>
    <t>8. les problèmes restants, s’il en existe ;</t>
  </si>
  <si>
    <t>9. les points NON CONTRÔLÉS, avec raison exacte ;</t>
  </si>
  <si>
    <t>10. un avis critique réel sur la fiabilité restante du fichier.</t>
  </si>
  <si>
    <t>CONCLUSION ATTENDUE</t>
  </si>
  <si>
    <t>Ne conclus pas par une formule générale.</t>
  </si>
  <si>
    <t>Conclus uniquement à partir des preuves fournies.</t>
  </si>
  <si>
    <t>Si le fichier reste fragile, le dire clairement.</t>
  </si>
  <si>
    <t>Si une réparation complète demanderait une reconstruction , le dire clairement.</t>
  </si>
  <si>
    <t>Tu dois travailler comme un contrôleur qualité Excel : preuves, cellules, plages, compteurs, tests, XML, puis correction.</t>
  </si>
  <si>
    <t>Ouvre le classeur Excel fourni et fais un audit technique profond avant toute modification. Je ne veux aucune réponse rassurante ou déclarative : chaque affirmation doit être prouvée par cellule, plage, formule, compteur, test ou résultat XML. Le fichier final doit rester compatible Excel 2021 FR : sans VBA, sans macros, sans LET, FILTRE/FILTER, SEQUENCE, TEXTJOIN/JOINDRE.TEXTE, sans @, sans formules dynamiques, sans liens externes, sans formules partagées héritées dans le XML, sans erreurs #REF!, #VALEUR!, #NOM?, #DIV/0!, #N/A dans les zones moteur. Phase 1 : audit avant modification avec nom des feuilles, dimensions utilisées, plages moteur, matrice questions, matrice critères, tests, contrôle qualité, colonnes formules, colonnes textes, cellules mélangeant texte/formule, formules vers anciennes plages, erreurs visibles et risques de notation. Phase 2 : ouvrir le .xlsx comme archive ZIP et contrôler les XML internes : compter t="shared", #REF!, @, fonctions interdites, anciennes plages, caches d’erreurs ; fournir les preuves XML avant réparation. Phase 3 : réparer réellement le fichier sans écraser les textes utiles, sans déplacer inutilement le moteur, en remplaçant les formules douteuses par des formules simples, bornées et auditables ; tracer chaque modification par cellule/plage avec justification. Phase 4 : refaire l’audit complet après réparation et fournir un tableau AVANT/APRÈS : questions, critères, plages, formules, formules modifiées, formules partagées restantes, erreurs Excel, fonctions interdites, anciennes références, textes en zone formule. Phase 5 : faire des tests métier obligatoires : réponse vide, CFA incomplète, CFA correcte, PRO incomplète, PRO correcte, mot-clé isolé, plusieurs critères manquants, réponse qui ne doit pas obtenir 20/20, réponse qui doit obtenir le maximum, PRO testé en CFA, CFA testé en PRO ; indiquer score attendu, score obtenu, cellule/plage et conclusion conforme/non conforme. Phase 6 : fournir le fichier corrigé, le rapport d’audit, les cellules/plages modifiées, les formules importantes corrigées, les tests réalisés, les contrôles XML avant/après, les problèmes restants et un avis critique réel. Interdiction d’écrire “tout est OK”, “validé à 100 %”, “audit profond terminé”, “moteur fiable” ou “corrigé définitivement” sans preuves techniques complètes. Si un point n’a pas pu être contrôlé, écrire NON CONTRÔLÉ avec la raison exacte.</t>
  </si>
  <si>
    <t>Un audit Excel sérieux ne doit pas se résumer à “j’ai vérifié / tout est OK”. Il doit produire des preuves contrôlables : plages inspectées, formules modifiées, anciennes formules restantes, erreurs XML, dépendances, tests de notation.</t>
  </si>
  <si>
    <t>Voici le prompt à utiliser pour m’obliger à faire un travail sérieux.</t>
  </si>
  <si>
    <t>MISSION : AUDIT ET RÉPARATION TECHNIQUE D’UN CLASSEUR EXCEL 2021 FR</t>
  </si>
  <si>
    <t>Tu dois ouvrir le classeur Excel fourni et réaliser un audit technique profond, vérifiable et non cosmétique. L’objectif est de réparer réellement le fichier, pas d’améliorer seulement la présentation.</t>
  </si>
  <si>
    <t>RÈGLE ABSOLUE</t>
  </si>
  <si>
    <t>Aucune affirmation ne doit être déclarative. Chaque constat doit être prouvé par au moins un élément vérifiable : cellule, plage, formule, compteur, résultat de test, extrait XML ou nom de fichier XML interne. Si un point n’a pas pu être contrôlé, écrire clairement : NON CONTRÔLÉ + raison exacte.</t>
  </si>
  <si>
    <t>CONTRAINTES IMPÉRATIVES</t>
  </si>
  <si>
    <t>Le classeur final doit rester compatible Excel 2021 FR et respecter strictement :</t>
  </si>
  <si>
    <t>- sans VBA ;</t>
  </si>
  <si>
    <t>- sans macros ;</t>
  </si>
  <si>
    <t>- sans formules dynamiques ;</t>
  </si>
  <si>
    <t>- sans LET ;</t>
  </si>
  <si>
    <t>- sans FILTRE / FILTER ;</t>
  </si>
  <si>
    <t>- sans SEQUENCE ;</t>
  </si>
  <si>
    <t>- sans TEXTJOIN / JOINDRE.TEXTE ;</t>
  </si>
  <si>
    <t>- sans @ / intersection implicite ;</t>
  </si>
  <si>
    <t>- sans références interfeuilles inutiles ;</t>
  </si>
  <si>
    <t>- sans formules partagées héritées dans le XML ;</t>
  </si>
  <si>
    <t>- sans liens externes ;</t>
  </si>
  <si>
    <t>- sans #REF!, #VALEUR!, #NOM?, #DIV/0!, #N/A dans les zones moteur ;</t>
  </si>
  <si>
    <t>- sans mélange accidentel entre textes métier et zones de formules ;</t>
  </si>
  <si>
    <t>- aucune correction cosmétique ne doit masquer une erreur de logique.</t>
  </si>
  <si>
    <t>PHASE 1 — AUDIT AVANT MODIFICATION</t>
  </si>
  <si>
    <t>Avant toute modification, produire un diagnostic factuel indiquant :</t>
  </si>
  <si>
    <t>2. dimension utilisée de chaque feuille ;</t>
  </si>
  <si>
    <t>3. plage du moteur ;</t>
  </si>
  <si>
    <t>4. plage de la matrice questions ;</t>
  </si>
  <si>
    <t>5. plage de la matrice critères ;</t>
  </si>
  <si>
    <t>6. plage des tests de validation ;</t>
  </si>
  <si>
    <t>7. plage du contrôle qualité ;</t>
  </si>
  <si>
    <t>8. colonnes techniques contenant des formules ;</t>
  </si>
  <si>
    <t>9. colonnes contenant du texte métier ;</t>
  </si>
  <si>
    <t>10. cellules ou colonnes où texte et formule sont mélangés par erreur ;</t>
  </si>
  <si>
    <t>11. formules pointant vers des plages trop courtes ;</t>
  </si>
  <si>
    <t>12. formules pointant vers d’anciennes plages ou zones obsolètes ;</t>
  </si>
  <si>
    <t>13. erreurs Excel visibles ;</t>
  </si>
  <si>
    <t>14. risques de logique de notation ;</t>
  </si>
  <si>
    <t>15. nombre de questions réelles ;</t>
  </si>
  <si>
    <t>16. nombre de critères réels ;</t>
  </si>
  <si>
    <t>17. nombre de formules présentes ;</t>
  </si>
  <si>
    <t>18. nombre de formules suspectes.</t>
  </si>
  <si>
    <t>Ouvrir le fichier .xlsx comme une archive ZIP et inspecter les XML internes.</t>
  </si>
  <si>
    <t>Contrôles obligatoires :</t>
  </si>
  <si>
    <t>- rechercher les formules partagées : t="shared" ;</t>
  </si>
  <si>
    <t>- compter les formules partagées trouvées ;</t>
  </si>
  <si>
    <t>- indiquer leur emplacement XML et, si possible, les cellules concernées ;</t>
  </si>
  <si>
    <t>- rechercher #REF! ;</t>
  </si>
  <si>
    <t>- rechercher #VALUE!, #N/A, #DIV/0!, #NAME? si présents dans les caches XML ;</t>
  </si>
  <si>
    <t>- rechercher les formules contenant @ ;</t>
  </si>
  <si>
    <t>- rechercher LET, FILTER, FILTRE, SEQUENCE, TEXTJOIN, JOINDRE.TEXTE ;</t>
  </si>
  <si>
    <t>- rechercher les anciennes plages obsolètes ;</t>
  </si>
  <si>
    <t>- vérifier que les feuilles XML sont lisibles.</t>
  </si>
  <si>
    <t>Tu dois fournir les compteurs XML AVANT réparation.</t>
  </si>
  <si>
    <t>PHASE 3 — RÉPARATION CONTRÔLÉE</t>
  </si>
  <si>
    <t>Réparer le fichier directement en respectant ces règles :</t>
  </si>
  <si>
    <t>- ne pas écraser les textes métier utiles ;</t>
  </si>
  <si>
    <t>- ne pas écraser une formule fonctionnelle sans justification ;</t>
  </si>
  <si>
    <t>- ne pas déplacer le moteur sans nécessité ;</t>
  </si>
  <si>
    <t>- ne pas mélanger textes d’audit et colonnes techniques ;</t>
  </si>
  <si>
    <t>- remplacer les formules douteuses par des formules plus simples, bornées et auditables ;</t>
  </si>
  <si>
    <t>- privilégier les helpers plutôt que les formules trop longues ;</t>
  </si>
  <si>
    <t>- conserver des plages cohérentes avec la capacité réelle du moteur ;</t>
  </si>
  <si>
    <t>- supprimer ou reconstruire les formules partagées héritées ;</t>
  </si>
  <si>
    <t>- forcer un recalcul propre à l’ouverture du classeur si nécessaire.</t>
  </si>
  <si>
    <t>Chaque modification doit être tracée dans un journal :</t>
  </si>
  <si>
    <t>- cellule ou plage modifiée ;</t>
  </si>
  <si>
    <t>- ancienne logique ou problème constaté ;</t>
  </si>
  <si>
    <t>- nouvelle logique appliquée ;</t>
  </si>
  <si>
    <t>- justification technique.</t>
  </si>
  <si>
    <t>Après réparation, refaire les mêmes contrôles que dans les phases 1 et 2.</t>
  </si>
  <si>
    <t>Fournir un tableau AVANT / APRÈS avec au minimum :</t>
  </si>
  <si>
    <t>- nombre de feuilles ;</t>
  </si>
  <si>
    <t>- nombre de questions ;</t>
  </si>
  <si>
    <t>- nombre de critères ;</t>
  </si>
  <si>
    <t>- plage réelle de la matrice questions ;</t>
  </si>
  <si>
    <t>- plage réelle de la matrice critères ;</t>
  </si>
  <si>
    <t>- plage réelle des formules moteur ;</t>
  </si>
  <si>
    <t>- nombre total de formules ;</t>
  </si>
  <si>
    <t>- nombre de formules modifiées ;</t>
  </si>
  <si>
    <t>- nombre de formules partagées XML restantes ;</t>
  </si>
  <si>
    <t>- nombre de #REF! ;</t>
  </si>
  <si>
    <t>- nombre de #VALEUR! / #VALUE! ;</t>
  </si>
  <si>
    <t>- nombre de #NOM? / #NAME? ;</t>
  </si>
  <si>
    <t>- nombre de #DIV/0! ;</t>
  </si>
  <si>
    <t>- nombre de #N/A ;</t>
  </si>
  <si>
    <t>- nombre de fonctions interdites ;</t>
  </si>
  <si>
    <t>- nombre de références vers anciennes plages ;</t>
  </si>
  <si>
    <t>- nombre de cellules texte trouvées par erreur dans une zone formule ;</t>
  </si>
  <si>
    <t>- résultat des tests de notation.</t>
  </si>
  <si>
    <t>PHASE 5 — TESTS MÉTIER OBLIGATOIRES</t>
  </si>
  <si>
    <t>Tester au minimum 10 cas :</t>
  </si>
  <si>
    <t>1. réponse vide ;</t>
  </si>
  <si>
    <t>2. réponse CFA incomplète ;</t>
  </si>
  <si>
    <t>3. réponse CFA correcte ;</t>
  </si>
  <si>
    <t>4. réponse PRO incomplète ;</t>
  </si>
  <si>
    <t>5. réponse PRO correcte ;</t>
  </si>
  <si>
    <t>6. réponse avec seulement un mot-clé isolé ;</t>
  </si>
  <si>
    <t>7. réponse avec plusieurs critères manquants ;</t>
  </si>
  <si>
    <t>8. réponse qui ne doit pas obtenir 20/20 ;</t>
  </si>
  <si>
    <t>9. réponse qui doit obtenir le maximum ;</t>
  </si>
  <si>
    <t>10. réponse PRO évaluée en mode CFA ;</t>
  </si>
  <si>
    <t>11. réponse CFA évaluée en mode PRO.</t>
  </si>
  <si>
    <t>Pour chaque test, fournir :</t>
  </si>
  <si>
    <t>- question testée ;</t>
  </si>
  <si>
    <t>- niveau testé : CFA ou PRO ;</t>
  </si>
  <si>
    <t>- réponse saisie ;</t>
  </si>
  <si>
    <t>- score attendu ;</t>
  </si>
  <si>
    <t>- score obtenu ;</t>
  </si>
  <si>
    <t>- écart éventuel ;</t>
  </si>
  <si>
    <t>- conclusion : conforme / non conforme ;</t>
  </si>
  <si>
    <t>- cellule ou plage utilisée pour le calcul.</t>
  </si>
  <si>
    <t>RÈGLES DE NOTATION À CONTRÔLER</t>
  </si>
  <si>
    <t>- Une réponse PRO complète doit pouvoir obtenir un très bon score en mode CFA si elle couvre les attendus essentiels.</t>
  </si>
  <si>
    <t>- Une réponse CFA simple ne doit pas obtenir automatiquement un excellent score en mode PRO si elle manque de précision technique.</t>
  </si>
  <si>
    <t>- Les mots-clés isolés ne doivent pas suffire à valider une vraie réponse construite.</t>
  </si>
  <si>
    <t>- Les notions critiques doivent peser réellement.</t>
  </si>
  <si>
    <t>- Les erreurs éliminatoires ou fortement pénalisantes doivent être détectées.</t>
  </si>
  <si>
    <t>- Les scores doivent être plafonnés à 20/20.</t>
  </si>
  <si>
    <t>Fournir :</t>
  </si>
  <si>
    <t>2. un rapport d’audit clair ;</t>
  </si>
  <si>
    <t>3. le tableau AVANT / APRÈS ;</t>
  </si>
  <si>
    <t>4. la liste exacte des cellules et plages modifiées ;</t>
  </si>
  <si>
    <t>5. les formules importantes corrigées ;</t>
  </si>
  <si>
    <t>6. les tests métier réalisés ;</t>
  </si>
  <si>
    <t>7. les contrôles XML avant/après ;</t>
  </si>
  <si>
    <t>8. les problèmes restants s’il en existe ;</t>
  </si>
  <si>
    <t>9. un avis critique réel.</t>
  </si>
  <si>
    <t>INTERDICTIONS DE RÉPONSE</t>
  </si>
  <si>
    <t>Tu n’as pas le droit d’écrire :</t>
  </si>
  <si>
    <t>- “validé à 100 %” ;</t>
  </si>
  <si>
    <t>- “tout est OK” ;</t>
  </si>
  <si>
    <t>- “audit profond terminé” ;</t>
  </si>
  <si>
    <t>- “moteur fiable” ;</t>
  </si>
  <si>
    <t>- “corrigé définitivement” ;</t>
  </si>
  <si>
    <t>sauf si toutes les preuves techniques correspondantes sont fournies.</t>
  </si>
  <si>
    <t>Si une erreur est découverte après une déclaration de conformité, considérer que l’audit précédent était insuffisant et le dire explicitement.</t>
  </si>
  <si>
    <t>La conclusion doit être prudente et vérifiable. Elle doit distinguer :</t>
  </si>
  <si>
    <t>- points contrôlés ;</t>
  </si>
  <si>
    <t>- points réparés ;</t>
  </si>
  <si>
    <t>- points non contrôlés ;</t>
  </si>
  <si>
    <t>- risques restants ;</t>
  </si>
  <si>
    <t>- avis technique.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</si>
</sst>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164" formatCode="#,##0.00&quot; kg&quot;"/>
    <numFmt numFmtId="165" formatCode="0.0"/>
    <numFmt numFmtId="166" formatCode="#,##0.0&quot; grs&quot;"/>
    <numFmt numFmtId="167" formatCode="0&quot; Kg&quot;"/>
    <numFmt numFmtId="168" formatCode="0&quot; g&quot;"/>
    <numFmt numFmtId="169" formatCode="0.000&quot; Kg&quot;"/>
    <numFmt numFmtId="170" formatCode="#,##0.0"/>
    <numFmt numFmtId="171" formatCode="0.000&quot;Kg&quot;"/>
    <numFmt numFmtId="172" formatCode="0.000&quot; L&quot;"/>
    <numFmt numFmtId="173" formatCode="[h]&quot;H&quot;mm"/>
    <numFmt numFmtId="174" formatCode="#,##0&quot; gr&quot;"/>
    <numFmt numFmtId="175" formatCode="0.0000"/>
    <numFmt numFmtId="176" formatCode="#,##0&quot; cl&quot;"/>
    <numFmt numFmtId="177" formatCode="0.00&quot; Kg&quot;"/>
    <numFmt numFmtId="178" formatCode="0&quot;%&quot;"/>
    <numFmt numFmtId="179" formatCode="0.0%"/>
    <numFmt numFmtId="180" formatCode="0.00&quot;Kg&quot;"/>
    <numFmt numFmtId="181" formatCode="0.000\K\g"/>
    <numFmt numFmtId="182" formatCode="0.000"/>
    <numFmt numFmtId="183" formatCode="0.0&quot; %&quot;"/>
    <numFmt numFmtId="184" formatCode="#,##0.00\ &quot;€&quot;"/>
    <numFmt numFmtId="185" formatCode="0.0&quot; Kg&quot;"/>
    <numFmt numFmtId="186" formatCode="#,##0.000&quot; kg&quot;"/>
    <numFmt numFmtId="187" formatCode="&quot;de &quot;0"/>
    <numFmt numFmtId="188" formatCode="&quot;de &quot;0.00&quot; Kg&quot;"/>
    <numFmt numFmtId="189" formatCode="&quot;Vrai&quot;;&quot;Vrai&quot;;&quot;Faux&quot;"/>
    <numFmt numFmtId="190" formatCode="&quot;Actif&quot;;&quot;Actif&quot;;&quot;Inactif&quot;"/>
    <numFmt numFmtId="191" formatCode="0.00\ &quot; cm²&quot;"/>
    <numFmt numFmtId="192" formatCode="0.00&quot; cm&quot;"/>
    <numFmt numFmtId="193" formatCode="0.0&quot; mm&quot;"/>
    <numFmt numFmtId="194" formatCode="&quot;Col.&quot;0"/>
    <numFmt numFmtId="195" formatCode="&quot;N° &quot;0"/>
    <numFmt numFmtId="196" formatCode="0&quot; H&quot;"/>
    <numFmt numFmtId="197" formatCode="0&quot; jours&quot;"/>
    <numFmt numFmtId="198" formatCode="0&quot; lignes&quot;"/>
    <numFmt numFmtId="199" formatCode="0.000\ &quot; dm³&quot;"/>
    <numFmt numFmtId="200" formatCode="0.00\ &quot; cm³&quot;"/>
    <numFmt numFmtId="201" formatCode="&quot;Poids portion&quot;\ 0.000&quot; Kg&quot;"/>
    <numFmt numFmtId="202" formatCode="&quot;de &quot;#,##0.000&quot; kg&quot;"/>
    <numFmt numFmtId="203" formatCode="&quot;=UNICAR(128269)&quot;"/>
    <numFmt numFmtId="204" formatCode="[$-F800]dddd\,\ mmmm\ dd\,\ yyyy"/>
    <numFmt numFmtId="205" formatCode="0&quot; car.&quot;"/>
  </numFmts>
  <fonts count="244">
    <font>
      <sz val="11"/>
      <color theme="1"/>
      <name val="Calibri"/>
      <family val="2"/>
      <scheme val="minor"/>
    </font>
    <font>
      <sz val="10"/>
      <name val="Arial"/>
      <family val="2"/>
    </font>
    <font>
      <b/>
      <sz val="11"/>
      <color theme="0"/>
      <name val="Calibri"/>
      <family val="2"/>
    </font>
    <font>
      <sz val="11"/>
      <color theme="1"/>
      <name val="Calibri"/>
      <family val="2"/>
    </font>
    <font>
      <sz val="10"/>
      <color theme="1"/>
      <name val="Calibri"/>
      <family val="2"/>
    </font>
    <font>
      <sz val="11"/>
      <color theme="0"/>
      <name val="Calibri"/>
      <family val="2"/>
    </font>
    <font>
      <b/>
      <sz val="10"/>
      <name val="Calibri"/>
      <family val="2"/>
    </font>
    <font>
      <b/>
      <sz val="18"/>
      <color rgb="FFC00000"/>
      <name val="Calibri"/>
      <family val="2"/>
    </font>
    <font>
      <sz val="12"/>
      <name val="Calibri"/>
      <family val="2"/>
    </font>
    <font>
      <b/>
      <sz val="14"/>
      <color rgb="FFC00000"/>
      <name val="Calibri"/>
      <family val="2"/>
    </font>
    <font>
      <b/>
      <sz val="12"/>
      <name val="Calibri"/>
      <family val="2"/>
    </font>
    <font>
      <b/>
      <sz val="11"/>
      <name val="Calibri"/>
      <family val="2"/>
    </font>
    <font>
      <sz val="11"/>
      <name val="Calibri"/>
      <family val="2"/>
    </font>
    <font>
      <b/>
      <sz val="36"/>
      <color theme="9" tint="-0.249977111117893"/>
      <name val="Calibri"/>
      <family val="2"/>
    </font>
    <font>
      <b/>
      <sz val="24"/>
      <color theme="9" tint="-0.249977111117893"/>
      <name val="Calibri"/>
      <family val="2"/>
    </font>
    <font>
      <b/>
      <sz val="16"/>
      <name val="Calibri"/>
      <family val="2"/>
    </font>
    <font>
      <b/>
      <sz val="14"/>
      <color theme="0"/>
      <name val="Calibri"/>
      <family val="2"/>
    </font>
    <font>
      <b/>
      <sz val="12"/>
      <color rgb="FF0033CC"/>
      <name val="Arial Unicode MS"/>
    </font>
    <font>
      <sz val="12"/>
      <color rgb="FFC00000"/>
      <name val="Calibri"/>
      <family val="2"/>
    </font>
    <font>
      <b/>
      <sz val="12"/>
      <color rgb="FF0033CC"/>
      <name val="Calibri"/>
      <family val="2"/>
    </font>
    <font>
      <b/>
      <sz val="14"/>
      <name val="Calibri"/>
      <family val="2"/>
    </font>
    <font>
      <sz val="12"/>
      <color theme="1"/>
      <name val="Calibri"/>
      <family val="2"/>
    </font>
    <font>
      <b/>
      <sz val="14"/>
      <color rgb="FF0033CC"/>
      <name val="Calibri"/>
      <family val="2"/>
    </font>
    <font>
      <b/>
      <sz val="11"/>
      <color rgb="FFFFFFFF"/>
      <name val="Calibri"/>
      <family val="2"/>
    </font>
    <font>
      <b/>
      <sz val="12"/>
      <color rgb="FFFFFFFF"/>
      <name val="Calibri"/>
      <family val="2"/>
    </font>
    <font>
      <sz val="12"/>
      <color theme="0"/>
      <name val="Calibri"/>
      <family val="2"/>
    </font>
    <font>
      <sz val="8"/>
      <color theme="1"/>
      <name val="Calibri"/>
      <family val="2"/>
    </font>
    <font>
      <b/>
      <sz val="12"/>
      <color rgb="FF008000"/>
      <name val="Calibri"/>
      <family val="2"/>
    </font>
    <font>
      <b/>
      <sz val="12"/>
      <color rgb="FF0000FF"/>
      <name val="Calibri"/>
      <family val="2"/>
    </font>
    <font>
      <b/>
      <sz val="12"/>
      <color theme="9" tint="-0.249977111117893"/>
      <name val="Calibri"/>
      <family val="2"/>
    </font>
    <font>
      <b/>
      <sz val="12"/>
      <color theme="9" tint="-0.49995422223578601"/>
      <name val="Calibri"/>
      <family val="2"/>
    </font>
    <font>
      <sz val="8"/>
      <color rgb="FFC00000"/>
      <name val="Calibri"/>
      <family val="2"/>
    </font>
    <font>
      <b/>
      <sz val="11"/>
      <color rgb="FF0070C0"/>
      <name val="Calibri"/>
      <family val="2"/>
    </font>
    <font>
      <b/>
      <sz val="12"/>
      <color theme="1"/>
      <name val="Calibri"/>
      <family val="2"/>
    </font>
    <font>
      <b/>
      <sz val="12"/>
      <color theme="0"/>
      <name val="Calibri"/>
      <family val="2"/>
    </font>
    <font>
      <sz val="8"/>
      <color theme="9" tint="0.39997558519241921"/>
      <name val="Calibri"/>
      <family val="2"/>
    </font>
    <font>
      <sz val="8"/>
      <color theme="9" tint="0.79995117038483843"/>
      <name val="Calibri"/>
      <family val="2"/>
    </font>
    <font>
      <sz val="10"/>
      <name val="Calibri"/>
      <family val="2"/>
    </font>
    <font>
      <b/>
      <sz val="20"/>
      <color theme="0"/>
      <name val="Calibri"/>
      <family val="2"/>
    </font>
    <font>
      <b/>
      <sz val="26"/>
      <color rgb="FFFFFFFF"/>
      <name val="Calibri"/>
      <family val="2"/>
    </font>
    <font>
      <sz val="8"/>
      <color theme="1" tint="0.249977111117893"/>
      <name val="Calibri"/>
      <family val="2"/>
    </font>
    <font>
      <sz val="9"/>
      <name val="Calibri"/>
      <family val="2"/>
    </font>
    <font>
      <sz val="10"/>
      <name val="MS Sans Serif"/>
    </font>
    <font>
      <b/>
      <sz val="12"/>
      <color theme="5" tint="-0.49995422223578601"/>
      <name val="Calibri"/>
      <family val="2"/>
    </font>
    <font>
      <sz val="12"/>
      <color theme="9" tint="-0.249977111117893"/>
      <name val="Calibri"/>
      <family val="2"/>
    </font>
    <font>
      <b/>
      <sz val="12"/>
      <color rgb="FFC00000"/>
      <name val="Calibri"/>
      <family val="2"/>
    </font>
    <font>
      <sz val="11"/>
      <color theme="1" tint="0.249977111117893"/>
      <name val="Calibri"/>
      <family val="2"/>
    </font>
    <font>
      <sz val="11"/>
      <color rgb="FFFF0000"/>
      <name val="Calibri"/>
      <family val="2"/>
    </font>
    <font>
      <sz val="8"/>
      <color theme="0" tint="-0.49995422223578601"/>
      <name val="Calibri"/>
      <family val="2"/>
    </font>
    <font>
      <sz val="11"/>
      <color rgb="FF0000FF"/>
      <name val="Calibri"/>
      <family val="2"/>
    </font>
    <font>
      <sz val="12"/>
      <color rgb="FF0000FF"/>
      <name val="Calibri"/>
      <family val="2"/>
    </font>
    <font>
      <b/>
      <sz val="11"/>
      <color rgb="FF0000FF"/>
      <name val="Calibri"/>
      <family val="2"/>
    </font>
    <font>
      <sz val="8"/>
      <color theme="0" tint="-0.249977111117893"/>
      <name val="Calibri"/>
      <family val="2"/>
    </font>
    <font>
      <sz val="8"/>
      <color theme="3"/>
      <name val="Calibri"/>
      <family val="2"/>
    </font>
    <font>
      <b/>
      <sz val="9"/>
      <name val="Calibri"/>
      <family val="2"/>
    </font>
    <font>
      <sz val="10"/>
      <color rgb="FF0000FF"/>
      <name val="Calibri"/>
      <family val="2"/>
    </font>
    <font>
      <b/>
      <sz val="10"/>
      <color rgb="FFC00000"/>
      <name val="Calibri"/>
      <family val="2"/>
    </font>
    <font>
      <b/>
      <sz val="14"/>
      <color theme="1"/>
      <name val="Calibri"/>
      <family val="2"/>
    </font>
    <font>
      <sz val="8"/>
      <color rgb="FF00B050"/>
      <name val="Calibri"/>
      <family val="2"/>
    </font>
    <font>
      <b/>
      <sz val="10"/>
      <color theme="9" tint="-0.49995422223578601"/>
      <name val="Calibri"/>
      <family val="2"/>
    </font>
    <font>
      <b/>
      <sz val="11"/>
      <color rgb="FFC00000"/>
      <name val="Calibri"/>
      <family val="2"/>
    </font>
    <font>
      <b/>
      <sz val="8"/>
      <name val="Calibri"/>
      <family val="2"/>
    </font>
    <font>
      <sz val="9"/>
      <color theme="7" tint="-0.49995422223578601"/>
      <name val="Calibri"/>
      <family val="2"/>
    </font>
    <font>
      <sz val="10"/>
      <color theme="3"/>
      <name val="Calibri"/>
      <family val="2"/>
    </font>
    <font>
      <b/>
      <sz val="12"/>
      <color rgb="FFFF0000"/>
      <name val="Calibri"/>
      <family val="2"/>
    </font>
    <font>
      <sz val="11"/>
      <color theme="9" tint="-0.49995422223578601"/>
      <name val="Calibri"/>
      <family val="2"/>
    </font>
    <font>
      <b/>
      <sz val="11"/>
      <color theme="9" tint="-0.49995422223578601"/>
      <name val="Calibri"/>
      <family val="2"/>
    </font>
    <font>
      <sz val="12"/>
      <color theme="9" tint="-0.49995422223578601"/>
      <name val="Calibri"/>
      <family val="2"/>
    </font>
    <font>
      <b/>
      <sz val="11"/>
      <color theme="7" tint="-0.49995422223578601"/>
      <name val="Calibri"/>
      <family val="2"/>
    </font>
    <font>
      <sz val="9"/>
      <color theme="0" tint="-0.49995422223578601"/>
      <name val="Calibri"/>
      <family val="2"/>
    </font>
    <font>
      <sz val="11"/>
      <color rgb="FFC00000"/>
      <name val="Calibri"/>
      <family val="2"/>
    </font>
    <font>
      <sz val="11"/>
      <color rgb="FF0033CC"/>
      <name val="Calibri"/>
      <family val="2"/>
    </font>
    <font>
      <b/>
      <sz val="11"/>
      <color theme="1"/>
      <name val="Calibri"/>
      <family val="2"/>
    </font>
    <font>
      <sz val="8"/>
      <color theme="9" tint="-0.49995422223578601"/>
      <name val="Calibri"/>
      <family val="2"/>
    </font>
    <font>
      <sz val="12"/>
      <color rgb="FFFF0000"/>
      <name val="Calibri"/>
      <family val="2"/>
    </font>
    <font>
      <sz val="8"/>
      <color theme="0" tint="-0.34998626667073579"/>
      <name val="Calibri"/>
      <family val="2"/>
    </font>
    <font>
      <sz val="11"/>
      <color rgb="FF7030A0"/>
      <name val="Calibri"/>
      <family val="2"/>
    </font>
    <font>
      <sz val="10"/>
      <color rgb="FF7030A0"/>
      <name val="Calibri"/>
      <family val="2"/>
    </font>
    <font>
      <b/>
      <sz val="8"/>
      <color theme="0" tint="-0.249977111117893"/>
      <name val="Calibri"/>
      <family val="2"/>
    </font>
    <font>
      <b/>
      <sz val="10"/>
      <color theme="0" tint="-0.249977111117893"/>
      <name val="Calibri"/>
      <family val="2"/>
    </font>
    <font>
      <sz val="14"/>
      <color theme="1"/>
      <name val="Calibri"/>
      <family val="2"/>
    </font>
    <font>
      <sz val="11"/>
      <color theme="9" tint="-0.249977111117893"/>
      <name val="Calibri"/>
      <family val="2"/>
    </font>
    <font>
      <sz val="12"/>
      <color rgb="FF0033CC"/>
      <name val="Calibri"/>
      <family val="2"/>
    </font>
    <font>
      <b/>
      <sz val="18"/>
      <name val="Calibri"/>
      <family val="2"/>
    </font>
    <font>
      <b/>
      <sz val="12"/>
      <color indexed="12"/>
      <name val="Calibri"/>
      <family val="2"/>
    </font>
    <font>
      <sz val="9"/>
      <color theme="0"/>
      <name val="Calibri"/>
      <family val="2"/>
    </font>
    <font>
      <b/>
      <sz val="11"/>
      <color rgb="FF0033CC"/>
      <name val="Calibri"/>
      <family val="2"/>
    </font>
    <font>
      <sz val="8"/>
      <color theme="0"/>
      <name val="Calibri"/>
      <family val="2"/>
    </font>
    <font>
      <sz val="9"/>
      <color theme="1" tint="0.34998626667073579"/>
      <name val="Calibri"/>
      <family val="2"/>
    </font>
    <font>
      <b/>
      <sz val="12"/>
      <color theme="7" tint="-0.49995422223578601"/>
      <name val="Calibri"/>
      <family val="2"/>
    </font>
    <font>
      <b/>
      <sz val="10"/>
      <color theme="7" tint="-0.49995422223578601"/>
      <name val="Calibri"/>
      <family val="2"/>
    </font>
    <font>
      <sz val="12"/>
      <color theme="7" tint="-0.49995422223578601"/>
      <name val="Calibri"/>
      <family val="2"/>
    </font>
    <font>
      <i/>
      <sz val="11"/>
      <color rgb="FF163B65"/>
      <name val="Calibri"/>
      <family val="2"/>
    </font>
    <font>
      <b/>
      <sz val="11"/>
      <color rgb="FF385723"/>
      <name val="Calibri"/>
      <family val="2"/>
    </font>
    <font>
      <b/>
      <sz val="11"/>
      <color rgb="FFFFFFFF"/>
      <name val="Calibri"/>
      <family val="2"/>
    </font>
    <font>
      <b/>
      <sz val="10"/>
      <color rgb="FF404040"/>
      <name val="Calibri"/>
      <family val="2"/>
    </font>
    <font>
      <b/>
      <sz val="9"/>
      <color rgb="FF375623"/>
      <name val="Calibri"/>
      <family val="2"/>
    </font>
    <font>
      <b/>
      <sz val="10"/>
      <color rgb="FF375623"/>
      <name val="Calibri"/>
      <family val="2"/>
    </font>
    <font>
      <b/>
      <sz val="10"/>
      <color rgb="FF163B65"/>
      <name val="Calibri"/>
      <family val="2"/>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rgb="FF9C0006"/>
      <name val="Calibri"/>
      <family val="2"/>
    </font>
    <font>
      <u/>
      <sz val="11"/>
      <color theme="10"/>
      <name val="Calibri"/>
      <family val="2"/>
      <scheme val="minor"/>
    </font>
    <font>
      <sz val="10"/>
      <color theme="1"/>
      <name val="Calibri"/>
      <family val="2"/>
      <scheme val="minor"/>
    </font>
    <font>
      <sz val="11"/>
      <color rgb="FF7F6000"/>
      <name val="Calibri"/>
      <family val="2"/>
    </font>
    <font>
      <sz val="11"/>
      <color rgb="FF0033CC"/>
      <name val="Calibri"/>
      <family val="2"/>
      <scheme val="minor"/>
    </font>
    <font>
      <sz val="11"/>
      <color theme="9" tint="-0.499984740745262"/>
      <name val="Calibri"/>
      <family val="2"/>
      <scheme val="minor"/>
    </font>
    <font>
      <b/>
      <sz val="14"/>
      <color theme="1"/>
      <name val="Calibri"/>
      <family val="2"/>
      <scheme val="minor"/>
    </font>
    <font>
      <sz val="11"/>
      <color rgb="FF1F2937"/>
      <name val="Calibri"/>
      <family val="2"/>
    </font>
    <font>
      <b/>
      <sz val="12"/>
      <color rgb="FF1F2937"/>
      <name val="Calibri"/>
      <family val="2"/>
    </font>
    <font>
      <b/>
      <sz val="12"/>
      <color theme="1"/>
      <name val="Calibri"/>
      <family val="2"/>
      <scheme val="minor"/>
    </font>
    <font>
      <sz val="12"/>
      <color theme="1"/>
      <name val="Calibri"/>
      <family val="2"/>
      <scheme val="minor"/>
    </font>
    <font>
      <b/>
      <sz val="12"/>
      <color rgb="FF0000FF"/>
      <name val="Calibri"/>
      <family val="2"/>
      <scheme val="minor"/>
    </font>
    <font>
      <sz val="8"/>
      <color theme="0"/>
      <name val="Calibri"/>
      <family val="2"/>
      <scheme val="minor"/>
    </font>
    <font>
      <b/>
      <sz val="12"/>
      <name val="Calibri"/>
      <family val="2"/>
      <scheme val="minor"/>
    </font>
    <font>
      <sz val="8"/>
      <color theme="0" tint="-0.14999847407452621"/>
      <name val="Calibri"/>
      <family val="2"/>
      <scheme val="minor"/>
    </font>
    <font>
      <b/>
      <sz val="8"/>
      <name val="Calibri"/>
      <family val="2"/>
      <scheme val="minor"/>
    </font>
    <font>
      <sz val="9"/>
      <name val="Calibri"/>
      <family val="2"/>
      <scheme val="minor"/>
    </font>
    <font>
      <b/>
      <sz val="10"/>
      <color rgb="FFFF0000"/>
      <name val="Calibri"/>
      <family val="2"/>
      <scheme val="minor"/>
    </font>
    <font>
      <sz val="11"/>
      <name val="Calibri"/>
      <family val="2"/>
      <scheme val="minor"/>
    </font>
    <font>
      <b/>
      <sz val="11"/>
      <name val="Calibri"/>
      <family val="2"/>
      <scheme val="minor"/>
    </font>
    <font>
      <b/>
      <sz val="12"/>
      <color rgb="FFFF0000"/>
      <name val="Calibri"/>
      <family val="2"/>
      <scheme val="minor"/>
    </font>
    <font>
      <b/>
      <sz val="12"/>
      <color rgb="FF0070C0"/>
      <name val="Calibri"/>
      <family val="2"/>
      <scheme val="minor"/>
    </font>
    <font>
      <sz val="12"/>
      <name val="Calibri"/>
      <family val="2"/>
      <scheme val="minor"/>
    </font>
    <font>
      <b/>
      <sz val="10"/>
      <color rgb="FF0000FF"/>
      <name val="Calibri"/>
      <family val="2"/>
      <scheme val="minor"/>
    </font>
    <font>
      <sz val="10"/>
      <name val="MS Sans Serif"/>
      <family val="2"/>
    </font>
    <font>
      <b/>
      <sz val="12"/>
      <color indexed="12"/>
      <name val="Calibri"/>
      <family val="2"/>
      <scheme val="minor"/>
    </font>
    <font>
      <b/>
      <sz val="10"/>
      <color indexed="12"/>
      <name val="Calibri"/>
      <family val="2"/>
      <scheme val="minor"/>
    </font>
    <font>
      <b/>
      <sz val="14"/>
      <color theme="0"/>
      <name val="Calibri"/>
      <family val="2"/>
      <scheme val="minor"/>
    </font>
    <font>
      <b/>
      <sz val="12"/>
      <color theme="0"/>
      <name val="Calibri"/>
      <family val="2"/>
      <scheme val="minor"/>
    </font>
    <font>
      <b/>
      <sz val="10"/>
      <color theme="0"/>
      <name val="Calibri"/>
      <family val="2"/>
      <scheme val="minor"/>
    </font>
    <font>
      <b/>
      <sz val="10"/>
      <color rgb="FF0070C0"/>
      <name val="Calibri"/>
      <family val="2"/>
      <scheme val="minor"/>
    </font>
    <font>
      <sz val="10"/>
      <name val="Calibri"/>
      <family val="2"/>
      <scheme val="minor"/>
    </font>
    <font>
      <sz val="8"/>
      <name val="Calibri"/>
      <family val="2"/>
      <scheme val="minor"/>
    </font>
    <font>
      <b/>
      <sz val="10"/>
      <color indexed="10"/>
      <name val="Calibri"/>
      <family val="2"/>
      <scheme val="minor"/>
    </font>
    <font>
      <b/>
      <sz val="10"/>
      <name val="Calibri"/>
      <family val="2"/>
      <scheme val="minor"/>
    </font>
    <font>
      <b/>
      <sz val="14"/>
      <name val="Calibri"/>
      <family val="2"/>
      <scheme val="minor"/>
    </font>
    <font>
      <b/>
      <sz val="16"/>
      <color rgb="FF0070C0"/>
      <name val="Calibri"/>
      <family val="2"/>
      <scheme val="minor"/>
    </font>
    <font>
      <b/>
      <sz val="12"/>
      <color indexed="10"/>
      <name val="Calibri"/>
      <family val="2"/>
      <scheme val="minor"/>
    </font>
    <font>
      <b/>
      <sz val="16"/>
      <name val="Calibri"/>
      <family val="2"/>
      <scheme val="minor"/>
    </font>
    <font>
      <sz val="8"/>
      <color theme="1"/>
      <name val="Calibri"/>
      <family val="2"/>
      <scheme val="minor"/>
    </font>
    <font>
      <sz val="11"/>
      <color indexed="12"/>
      <name val="Calibri"/>
      <family val="2"/>
      <scheme val="minor"/>
    </font>
    <font>
      <sz val="12"/>
      <color indexed="12"/>
      <name val="Calibri"/>
      <family val="2"/>
      <scheme val="minor"/>
    </font>
    <font>
      <b/>
      <sz val="11"/>
      <color indexed="12"/>
      <name val="Calibri"/>
      <family val="2"/>
      <scheme val="minor"/>
    </font>
    <font>
      <sz val="11"/>
      <color indexed="10"/>
      <name val="Calibri"/>
      <family val="2"/>
      <scheme val="minor"/>
    </font>
    <font>
      <b/>
      <sz val="11"/>
      <color theme="9" tint="-0.499984740745262"/>
      <name val="Calibri"/>
      <family val="2"/>
      <scheme val="minor"/>
    </font>
    <font>
      <sz val="8"/>
      <name val="Arial"/>
      <family val="2"/>
    </font>
    <font>
      <b/>
      <sz val="10"/>
      <color theme="5" tint="-0.249977111117893"/>
      <name val="Calibri"/>
      <family val="2"/>
      <scheme val="minor"/>
    </font>
    <font>
      <sz val="10"/>
      <color rgb="FF7030A0"/>
      <name val="Calibri"/>
      <family val="2"/>
      <scheme val="minor"/>
    </font>
    <font>
      <b/>
      <sz val="10"/>
      <color theme="9" tint="-0.249977111117893"/>
      <name val="Calibri"/>
      <family val="2"/>
      <scheme val="minor"/>
    </font>
    <font>
      <b/>
      <sz val="10"/>
      <color theme="9" tint="-0.499984740745262"/>
      <name val="Calibri"/>
      <family val="2"/>
      <scheme val="minor"/>
    </font>
    <font>
      <b/>
      <sz val="10"/>
      <color rgb="FFC00000"/>
      <name val="Calibri"/>
      <family val="2"/>
      <scheme val="minor"/>
    </font>
    <font>
      <b/>
      <sz val="10"/>
      <color rgb="FF7030A0"/>
      <name val="Calibri"/>
      <family val="2"/>
      <scheme val="minor"/>
    </font>
    <font>
      <sz val="10"/>
      <color rgb="FF800000"/>
      <name val="Calibri"/>
      <family val="2"/>
      <scheme val="minor"/>
    </font>
    <font>
      <sz val="10"/>
      <color rgb="FF0000FF"/>
      <name val="Calibri"/>
      <family val="2"/>
      <scheme val="minor"/>
    </font>
    <font>
      <b/>
      <sz val="11"/>
      <color rgb="FFC00000"/>
      <name val="Calibri"/>
      <family val="2"/>
      <scheme val="minor"/>
    </font>
    <font>
      <sz val="11"/>
      <color theme="1" tint="0.499984740745262"/>
      <name val="Calibri"/>
      <family val="2"/>
      <scheme val="minor"/>
    </font>
    <font>
      <sz val="10"/>
      <color theme="1" tint="0.499984740745262"/>
      <name val="Calibri"/>
      <family val="2"/>
      <scheme val="minor"/>
    </font>
    <font>
      <sz val="10"/>
      <color rgb="FF808080"/>
      <name val="Calibri"/>
      <family val="2"/>
      <scheme val="minor"/>
    </font>
    <font>
      <sz val="10"/>
      <color theme="9" tint="-0.249977111117893"/>
      <name val="Calibri"/>
      <family val="2"/>
      <scheme val="minor"/>
    </font>
    <font>
      <b/>
      <sz val="12"/>
      <color rgb="FF7030A0"/>
      <name val="Calibri"/>
      <family val="2"/>
      <scheme val="minor"/>
    </font>
    <font>
      <b/>
      <sz val="11"/>
      <color rgb="FF7030A0"/>
      <name val="Calibri"/>
      <family val="2"/>
      <scheme val="minor"/>
    </font>
    <font>
      <sz val="10"/>
      <color theme="9" tint="-0.499984740745262"/>
      <name val="Calibri"/>
      <family val="2"/>
      <scheme val="minor"/>
    </font>
    <font>
      <sz val="9"/>
      <color theme="1"/>
      <name val="Calibri"/>
      <family val="2"/>
      <scheme val="minor"/>
    </font>
    <font>
      <sz val="8"/>
      <color theme="0" tint="-0.249977111117893"/>
      <name val="Calibri"/>
      <family val="2"/>
      <scheme val="minor"/>
    </font>
    <font>
      <sz val="10"/>
      <color rgb="FFC00000"/>
      <name val="Calibri"/>
      <family val="2"/>
      <scheme val="minor"/>
    </font>
    <font>
      <sz val="8"/>
      <color theme="0" tint="-0.499984740745262"/>
      <name val="Calibri"/>
      <family val="2"/>
      <scheme val="minor"/>
    </font>
    <font>
      <b/>
      <sz val="11"/>
      <color rgb="FF800000"/>
      <name val="Calibri"/>
      <family val="2"/>
      <scheme val="minor"/>
    </font>
    <font>
      <sz val="8"/>
      <color rgb="FF808080"/>
      <name val="Calibri"/>
      <family val="2"/>
      <scheme val="minor"/>
    </font>
    <font>
      <b/>
      <sz val="12"/>
      <color rgb="FF800000"/>
      <name val="Calibri"/>
      <family val="2"/>
      <scheme val="minor"/>
    </font>
    <font>
      <sz val="11"/>
      <color rgb="FF800000"/>
      <name val="Calibri"/>
      <family val="2"/>
      <scheme val="minor"/>
    </font>
    <font>
      <b/>
      <sz val="14"/>
      <color rgb="FF0000FF"/>
      <name val="Calibri"/>
      <family val="2"/>
      <scheme val="minor"/>
    </font>
    <font>
      <sz val="18"/>
      <color theme="1"/>
      <name val="Calibri"/>
      <family val="2"/>
      <scheme val="minor"/>
    </font>
    <font>
      <b/>
      <sz val="18"/>
      <color theme="1"/>
      <name val="Calibri"/>
      <family val="2"/>
      <scheme val="minor"/>
    </font>
    <font>
      <sz val="9"/>
      <color theme="0"/>
      <name val="Calibri"/>
      <family val="2"/>
      <scheme val="minor"/>
    </font>
    <font>
      <sz val="12"/>
      <color theme="9" tint="-0.499984740745262"/>
      <name val="Calibri"/>
      <family val="2"/>
      <scheme val="minor"/>
    </font>
    <font>
      <sz val="11"/>
      <color theme="1" tint="0.34998626667073579"/>
      <name val="Calibri"/>
      <family val="2"/>
      <scheme val="minor"/>
    </font>
    <font>
      <sz val="10"/>
      <color theme="1" tint="0.34998626667073579"/>
      <name val="Calibri"/>
      <family val="2"/>
      <scheme val="minor"/>
    </font>
    <font>
      <b/>
      <sz val="11"/>
      <color theme="9" tint="-0.249977111117893"/>
      <name val="Calibri"/>
      <family val="2"/>
      <scheme val="minor"/>
    </font>
    <font>
      <b/>
      <sz val="12"/>
      <color rgb="FFC00000"/>
      <name val="Calibri"/>
      <family val="2"/>
      <scheme val="minor"/>
    </font>
    <font>
      <b/>
      <sz val="12"/>
      <color theme="5" tint="-0.499984740745262"/>
      <name val="Calibri"/>
      <family val="2"/>
      <scheme val="minor"/>
    </font>
    <font>
      <sz val="12"/>
      <color theme="0"/>
      <name val="Calibri"/>
      <family val="2"/>
      <scheme val="minor"/>
    </font>
    <font>
      <sz val="18"/>
      <color theme="0"/>
      <name val="Calibri"/>
      <family val="2"/>
      <scheme val="minor"/>
    </font>
    <font>
      <sz val="12"/>
      <color theme="9" tint="-0.249977111117893"/>
      <name val="Calibri"/>
      <family val="2"/>
      <scheme val="minor"/>
    </font>
    <font>
      <b/>
      <sz val="18"/>
      <color theme="0"/>
      <name val="Calibri"/>
      <family val="2"/>
      <scheme val="minor"/>
    </font>
    <font>
      <sz val="11"/>
      <color theme="9" tint="-0.249977111117893"/>
      <name val="Calibri"/>
      <family val="2"/>
      <scheme val="minor"/>
    </font>
    <font>
      <sz val="11"/>
      <color theme="10"/>
      <name val="Calibri"/>
      <family val="2"/>
      <scheme val="minor"/>
    </font>
    <font>
      <sz val="11"/>
      <color rgb="FF0070C0"/>
      <name val="Calibri"/>
      <family val="2"/>
      <scheme val="minor"/>
    </font>
    <font>
      <sz val="18"/>
      <color rgb="FF0070C0"/>
      <name val="Calibri"/>
      <family val="2"/>
      <scheme val="minor"/>
    </font>
    <font>
      <b/>
      <sz val="10"/>
      <color theme="1"/>
      <name val="Calibri"/>
      <family val="2"/>
      <scheme val="minor"/>
    </font>
    <font>
      <b/>
      <sz val="22"/>
      <color theme="9" tint="-0.249977111117893"/>
      <name val="Calibri"/>
      <family val="2"/>
      <scheme val="minor"/>
    </font>
    <font>
      <sz val="26"/>
      <color theme="7" tint="-0.249977111117893"/>
      <name val="Calibri"/>
      <family val="2"/>
      <scheme val="minor"/>
    </font>
    <font>
      <sz val="11"/>
      <color theme="1"/>
      <name val="Segoe Print"/>
    </font>
    <font>
      <u/>
      <sz val="12"/>
      <color theme="10"/>
      <name val="Calibri"/>
      <family val="2"/>
      <scheme val="minor"/>
    </font>
    <font>
      <sz val="12"/>
      <color rgb="FF7030A0"/>
      <name val="Calibri"/>
      <family val="2"/>
      <scheme val="minor"/>
    </font>
    <font>
      <b/>
      <u/>
      <sz val="14"/>
      <color theme="10"/>
      <name val="Calibri"/>
      <family val="2"/>
      <scheme val="minor"/>
    </font>
    <font>
      <b/>
      <sz val="14"/>
      <color rgb="FF7030A0"/>
      <name val="Calibri"/>
      <family val="2"/>
      <scheme val="minor"/>
    </font>
    <font>
      <b/>
      <sz val="12"/>
      <color theme="9" tint="-0.249977111117893"/>
      <name val="Calibri"/>
      <family val="2"/>
      <scheme val="minor"/>
    </font>
    <font>
      <sz val="11"/>
      <color theme="4" tint="0.39997558519241921"/>
      <name val="Calibri"/>
      <family val="2"/>
      <scheme val="minor"/>
    </font>
    <font>
      <sz val="18"/>
      <color rgb="FF0000FF"/>
      <name val="Calibri"/>
      <family val="2"/>
      <scheme val="minor"/>
    </font>
    <font>
      <sz val="14"/>
      <name val="Calibri"/>
      <family val="2"/>
      <scheme val="minor"/>
    </font>
    <font>
      <sz val="14"/>
      <name val="Segoe Print"/>
    </font>
    <font>
      <i/>
      <sz val="11"/>
      <name val="Calibri"/>
      <family val="2"/>
      <scheme val="minor"/>
    </font>
    <font>
      <u/>
      <sz val="14"/>
      <color theme="10"/>
      <name val="Calibri"/>
      <family val="2"/>
      <scheme val="minor"/>
    </font>
    <font>
      <b/>
      <i/>
      <sz val="14"/>
      <name val="Calibri"/>
      <family val="2"/>
      <scheme val="minor"/>
    </font>
    <font>
      <b/>
      <sz val="14"/>
      <name val="Segoe Print"/>
    </font>
    <font>
      <b/>
      <sz val="12"/>
      <color rgb="FFFFC000"/>
      <name val="Calibri"/>
      <family val="2"/>
      <scheme val="minor"/>
    </font>
    <font>
      <b/>
      <sz val="12"/>
      <color rgb="FFFFFF00"/>
      <name val="Calibri"/>
      <family val="2"/>
      <scheme val="minor"/>
    </font>
    <font>
      <sz val="10"/>
      <color rgb="FF111827"/>
      <name val="Calibri"/>
      <family val="2"/>
    </font>
    <font>
      <b/>
      <sz val="11"/>
      <color rgb="FFFFFF00"/>
      <name val="Calibri"/>
      <family val="2"/>
      <scheme val="minor"/>
    </font>
    <font>
      <b/>
      <sz val="11"/>
      <color rgb="FFFFC000"/>
      <name val="Calibri"/>
      <family val="2"/>
      <scheme val="minor"/>
    </font>
    <font>
      <b/>
      <sz val="11"/>
      <color indexed="9"/>
      <name val="Calibri"/>
      <family val="2"/>
      <scheme val="minor"/>
    </font>
    <font>
      <b/>
      <sz val="8"/>
      <color theme="0"/>
      <name val="Calibri"/>
      <family val="2"/>
      <scheme val="minor"/>
    </font>
    <font>
      <b/>
      <sz val="16"/>
      <color theme="1"/>
      <name val="Calibri"/>
      <family val="2"/>
      <scheme val="minor"/>
    </font>
    <font>
      <b/>
      <sz val="24"/>
      <color theme="1"/>
      <name val="Calibri"/>
      <family val="2"/>
      <scheme val="minor"/>
    </font>
    <font>
      <b/>
      <sz val="8"/>
      <color theme="1" tint="0.34998626667073579"/>
      <name val="Calibri"/>
      <family val="2"/>
    </font>
    <font>
      <sz val="8"/>
      <name val="Calibri"/>
      <family val="2"/>
    </font>
    <font>
      <b/>
      <sz val="16"/>
      <color theme="0"/>
      <name val="Calibri"/>
      <family val="2"/>
    </font>
    <font>
      <i/>
      <sz val="12"/>
      <name val="Calibri"/>
      <family val="2"/>
      <scheme val="minor"/>
    </font>
    <font>
      <b/>
      <sz val="12"/>
      <color rgb="FF1F4E79"/>
      <name val="Calibri"/>
      <family val="2"/>
      <scheme val="minor"/>
    </font>
    <font>
      <b/>
      <sz val="12"/>
      <color rgb="FF0033CC"/>
      <name val="Calibri"/>
      <family val="2"/>
      <scheme val="minor"/>
    </font>
    <font>
      <b/>
      <sz val="16"/>
      <color theme="1" tint="0.34998626667073579"/>
      <name val="Calibri"/>
      <family val="2"/>
    </font>
    <font>
      <b/>
      <sz val="12"/>
      <color theme="0" tint="-4.9989318521683403E-2"/>
      <name val="Calibri"/>
      <family val="2"/>
      <scheme val="minor"/>
    </font>
    <font>
      <sz val="8"/>
      <color theme="0" tint="-0.14999847407452621"/>
      <name val="Calibri"/>
      <family val="2"/>
    </font>
    <font>
      <sz val="8"/>
      <color theme="1" tint="0.34998626667073579"/>
      <name val="Calibri"/>
      <family val="2"/>
    </font>
    <font>
      <b/>
      <sz val="10"/>
      <color theme="1" tint="0.34998626667073579"/>
      <name val="Calibri"/>
      <family val="2"/>
      <scheme val="minor"/>
    </font>
    <font>
      <b/>
      <sz val="10"/>
      <color theme="1" tint="0.34998626667073579"/>
      <name val="Calibri"/>
      <family val="2"/>
    </font>
    <font>
      <sz val="8"/>
      <color theme="0" tint="-0.34998626667073579"/>
      <name val="Calibri"/>
      <family val="2"/>
      <scheme val="minor"/>
    </font>
    <font>
      <i/>
      <sz val="12"/>
      <name val="Calibri"/>
      <family val="2"/>
    </font>
    <font>
      <i/>
      <sz val="10"/>
      <name val="Calibri"/>
      <family val="2"/>
    </font>
    <font>
      <b/>
      <sz val="11"/>
      <color rgb="FF008000"/>
      <name val="Calibri"/>
      <family val="2"/>
    </font>
    <font>
      <b/>
      <sz val="22"/>
      <color theme="1"/>
      <name val="Calibri"/>
      <family val="2"/>
      <scheme val="minor"/>
    </font>
    <font>
      <b/>
      <sz val="16"/>
      <color rgb="FFC00000"/>
      <name val="Calibri"/>
      <family val="2"/>
      <scheme val="minor"/>
    </font>
    <font>
      <b/>
      <sz val="22"/>
      <name val="Calibri"/>
      <family val="2"/>
    </font>
    <font>
      <sz val="14"/>
      <color theme="1"/>
      <name val="Calibri"/>
      <family val="2"/>
      <scheme val="minor"/>
    </font>
    <font>
      <b/>
      <sz val="16"/>
      <color theme="1"/>
      <name val="Calibri"/>
      <family val="2"/>
    </font>
    <font>
      <b/>
      <sz val="14"/>
      <color rgb="FF0033CC"/>
      <name val="Calibri"/>
      <family val="2"/>
      <scheme val="minor"/>
    </font>
    <font>
      <b/>
      <sz val="14"/>
      <color rgb="FFFFFFFF"/>
      <name val="Calibri"/>
      <family val="2"/>
    </font>
    <font>
      <b/>
      <sz val="14"/>
      <color rgb="FFFF0000"/>
      <name val="Carlito"/>
      <family val="2"/>
    </font>
    <font>
      <sz val="11"/>
      <name val="Carlito"/>
      <family val="2"/>
    </font>
    <font>
      <sz val="10"/>
      <color theme="0"/>
      <name val="Calibri"/>
      <family val="2"/>
    </font>
  </fonts>
  <fills count="120">
    <fill>
      <patternFill patternType="none"/>
    </fill>
    <fill>
      <patternFill patternType="gray125"/>
    </fill>
    <fill>
      <patternFill patternType="solid">
        <fgColor rgb="FFFFFFCC"/>
      </patternFill>
    </fill>
    <fill>
      <patternFill patternType="solid">
        <fgColor theme="9" tint="0.39997558519241921"/>
        <bgColor indexed="65"/>
      </patternFill>
    </fill>
    <fill>
      <patternFill patternType="solid">
        <fgColor theme="0"/>
      </patternFill>
    </fill>
    <fill>
      <patternFill patternType="solid">
        <fgColor rgb="FF1F4E78"/>
      </patternFill>
    </fill>
    <fill>
      <patternFill patternType="solid">
        <fgColor rgb="FF14A096"/>
      </patternFill>
    </fill>
    <fill>
      <patternFill patternType="solid">
        <fgColor theme="0" tint="-0.14999847407452621"/>
        <bgColor indexed="65"/>
      </patternFill>
    </fill>
    <fill>
      <patternFill patternType="solid">
        <fgColor rgb="FF99CC00"/>
      </patternFill>
    </fill>
    <fill>
      <patternFill patternType="solid">
        <fgColor theme="9" tint="0.79995117038483843"/>
        <bgColor indexed="65"/>
      </patternFill>
    </fill>
    <fill>
      <patternFill patternType="solid">
        <fgColor rgb="FF609ED6"/>
      </patternFill>
    </fill>
    <fill>
      <patternFill patternType="solid">
        <fgColor rgb="FFC00000"/>
      </patternFill>
    </fill>
    <fill>
      <patternFill patternType="solid">
        <fgColor theme="0" tint="-4.9989318521683403E-2"/>
        <bgColor indexed="65"/>
      </patternFill>
    </fill>
    <fill>
      <patternFill patternType="solid">
        <fgColor rgb="FFECECEC"/>
      </patternFill>
    </fill>
    <fill>
      <patternFill patternType="solid">
        <fgColor rgb="FFFF3B3B"/>
      </patternFill>
    </fill>
    <fill>
      <patternFill patternType="solid">
        <fgColor rgb="FFFF0000"/>
      </patternFill>
    </fill>
    <fill>
      <patternFill patternType="solid">
        <fgColor rgb="FFDEFFBD"/>
      </patternFill>
    </fill>
    <fill>
      <patternFill patternType="solid">
        <fgColor rgb="FFFFFF99"/>
      </patternFill>
    </fill>
    <fill>
      <patternFill patternType="gray0625">
        <bgColor theme="0"/>
      </patternFill>
    </fill>
    <fill>
      <patternFill patternType="solid">
        <fgColor rgb="FFFFFF00"/>
      </patternFill>
    </fill>
    <fill>
      <patternFill patternType="solid">
        <fgColor rgb="FFDCF5BD"/>
      </patternFill>
    </fill>
    <fill>
      <patternFill patternType="solid">
        <fgColor theme="9" tint="0.59996337778862885"/>
        <bgColor indexed="65"/>
      </patternFill>
    </fill>
    <fill>
      <patternFill patternType="solid">
        <fgColor rgb="FFFFFFD5"/>
      </patternFill>
    </fill>
    <fill>
      <patternFill patternType="solid">
        <fgColor rgb="FFF4F9F1"/>
      </patternFill>
    </fill>
    <fill>
      <patternFill patternType="solid">
        <fgColor rgb="FFFFFFD9"/>
      </patternFill>
    </fill>
    <fill>
      <patternFill patternType="solid">
        <fgColor rgb="FFFFFF9F"/>
      </patternFill>
    </fill>
    <fill>
      <patternFill patternType="solid">
        <fgColor rgb="FFFFFFFF"/>
      </patternFill>
    </fill>
    <fill>
      <patternFill patternType="solid">
        <fgColor rgb="FFA9D08E"/>
      </patternFill>
    </fill>
    <fill>
      <patternFill patternType="solid">
        <fgColor theme="4" tint="0.79995117038483843"/>
        <bgColor indexed="65"/>
      </patternFill>
    </fill>
    <fill>
      <patternFill patternType="solid">
        <fgColor theme="8" tint="0.79995117038483843"/>
        <bgColor indexed="65"/>
      </patternFill>
    </fill>
    <fill>
      <patternFill patternType="solid">
        <fgColor rgb="FFEFE5F7"/>
      </patternFill>
    </fill>
    <fill>
      <patternFill patternType="solid">
        <fgColor rgb="FFCCCCFF"/>
      </patternFill>
    </fill>
    <fill>
      <patternFill patternType="solid">
        <fgColor rgb="FFDDDDFF"/>
      </patternFill>
    </fill>
    <fill>
      <patternFill patternType="solid">
        <fgColor rgb="FFFFFFB7"/>
      </patternFill>
    </fill>
    <fill>
      <patternFill patternType="solid">
        <fgColor rgb="FF92D050"/>
      </patternFill>
    </fill>
    <fill>
      <patternFill patternType="gray125">
        <fgColor theme="7" tint="0.39994506668294322"/>
        <bgColor theme="0"/>
      </patternFill>
    </fill>
    <fill>
      <patternFill patternType="solid">
        <fgColor rgb="FFDCE6F1"/>
      </patternFill>
    </fill>
    <fill>
      <patternFill patternType="solid">
        <fgColor rgb="FFEAF3E2"/>
      </patternFill>
    </fill>
    <fill>
      <patternFill patternType="solid">
        <fgColor rgb="FF5B9BD5"/>
      </patternFill>
    </fill>
    <fill>
      <patternFill patternType="solid">
        <fgColor rgb="FFF2F2F2"/>
      </patternFill>
    </fill>
    <fill>
      <patternFill patternType="solid">
        <fgColor rgb="FFF2F8EF"/>
      </patternFill>
    </fill>
    <fill>
      <patternFill patternType="solid">
        <fgColor rgb="FFFFF7E6"/>
      </patternFill>
    </fill>
    <fill>
      <patternFill patternType="solid">
        <fgColor rgb="FFF3F6FB"/>
      </patternFill>
    </fill>
    <fill>
      <patternFill patternType="solid">
        <fgColor rgb="FFD9EAD3"/>
      </patternFill>
    </fill>
    <fill>
      <patternFill patternType="solid">
        <fgColor rgb="FFD9E1F2"/>
      </patternFill>
    </fill>
    <fill>
      <patternFill patternType="solid">
        <fgColor theme="0" tint="-4.9989318521683403E-2"/>
        <bgColor indexed="64"/>
      </patternFill>
    </fill>
    <fill>
      <patternFill patternType="solid">
        <fgColor rgb="FFFF0000"/>
        <bgColor indexed="64"/>
      </patternFill>
    </fill>
    <fill>
      <patternFill patternType="solid">
        <fgColor rgb="FFFFFFCC"/>
        <bgColor indexed="64"/>
      </patternFill>
    </fill>
    <fill>
      <patternFill patternType="solid">
        <fgColor theme="9" tint="-0.249977111117893"/>
        <bgColor indexed="64"/>
      </patternFill>
    </fill>
    <fill>
      <patternFill patternType="solid">
        <fgColor rgb="FF7030A0"/>
        <bgColor indexed="64"/>
      </patternFill>
    </fill>
    <fill>
      <patternFill patternType="solid">
        <fgColor rgb="FFC00000"/>
        <bgColor indexed="64"/>
      </patternFill>
    </fill>
    <fill>
      <patternFill patternType="solid">
        <fgColor rgb="FFFFC000"/>
        <bgColor indexed="64"/>
      </patternFill>
    </fill>
    <fill>
      <patternFill patternType="solid">
        <fgColor theme="0"/>
        <bgColor indexed="64"/>
      </patternFill>
    </fill>
    <fill>
      <patternFill patternType="solid">
        <fgColor theme="0" tint="-0.14999847407452621"/>
        <bgColor indexed="64"/>
      </patternFill>
    </fill>
    <fill>
      <patternFill patternType="solid">
        <fgColor rgb="FFEAF6EA"/>
      </patternFill>
    </fill>
    <fill>
      <patternFill patternType="solid">
        <fgColor rgb="FF14A096"/>
        <bgColor indexed="64"/>
      </patternFill>
    </fill>
    <fill>
      <patternFill patternType="solid">
        <fgColor rgb="FFFFF7D6"/>
        <bgColor indexed="64"/>
      </patternFill>
    </fill>
    <fill>
      <patternFill patternType="solid">
        <fgColor rgb="FF1F4E78"/>
        <bgColor indexed="64"/>
      </patternFill>
    </fill>
    <fill>
      <patternFill patternType="solid">
        <fgColor rgb="FFB38867"/>
        <bgColor indexed="64"/>
      </patternFill>
    </fill>
    <fill>
      <patternFill patternType="solid">
        <fgColor rgb="FF0F766E"/>
        <bgColor indexed="64"/>
      </patternFill>
    </fill>
    <fill>
      <patternFill patternType="solid">
        <fgColor rgb="FF22C55E"/>
        <bgColor indexed="64"/>
      </patternFill>
    </fill>
    <fill>
      <patternFill patternType="solid">
        <fgColor rgb="FFEAB308"/>
        <bgColor indexed="64"/>
      </patternFill>
    </fill>
    <fill>
      <patternFill patternType="solid">
        <fgColor rgb="FFF4B740"/>
        <bgColor indexed="64"/>
      </patternFill>
    </fill>
    <fill>
      <patternFill patternType="solid">
        <fgColor rgb="FFFFD64D"/>
        <bgColor indexed="64"/>
      </patternFill>
    </fill>
    <fill>
      <patternFill patternType="solid">
        <fgColor rgb="FFF97316"/>
        <bgColor indexed="64"/>
      </patternFill>
    </fill>
    <fill>
      <patternFill patternType="solid">
        <fgColor rgb="FF3B82F6"/>
        <bgColor indexed="64"/>
      </patternFill>
    </fill>
    <fill>
      <patternFill patternType="solid">
        <fgColor rgb="FF8B5CF6"/>
        <bgColor indexed="64"/>
      </patternFill>
    </fill>
    <fill>
      <patternFill patternType="solid">
        <fgColor rgb="FFD6BFA6"/>
        <bgColor indexed="64"/>
      </patternFill>
    </fill>
    <fill>
      <patternFill patternType="solid">
        <fgColor rgb="FF60A5FA"/>
        <bgColor indexed="64"/>
      </patternFill>
    </fill>
    <fill>
      <patternFill patternType="solid">
        <fgColor rgb="FF16A34A"/>
        <bgColor indexed="64"/>
      </patternFill>
    </fill>
    <fill>
      <patternFill patternType="solid">
        <fgColor rgb="FF6366F1"/>
        <bgColor indexed="64"/>
      </patternFill>
    </fill>
    <fill>
      <patternFill patternType="solid">
        <fgColor rgb="FFE3D4C3"/>
        <bgColor indexed="64"/>
      </patternFill>
    </fill>
    <fill>
      <patternFill patternType="solid">
        <fgColor rgb="FFCC00FF"/>
        <bgColor indexed="64"/>
      </patternFill>
    </fill>
    <fill>
      <patternFill patternType="solid">
        <fgColor rgb="FF92D050"/>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indexed="26"/>
        <bgColor indexed="64"/>
      </patternFill>
    </fill>
    <fill>
      <patternFill patternType="solid">
        <fgColor indexed="9"/>
        <bgColor indexed="64"/>
      </patternFill>
    </fill>
    <fill>
      <patternFill patternType="solid">
        <fgColor theme="0" tint="-0.14993743705557422"/>
        <bgColor indexed="64"/>
      </patternFill>
    </fill>
    <fill>
      <patternFill patternType="solid">
        <fgColor theme="0" tint="-0.14996795556505021"/>
        <bgColor indexed="64"/>
      </patternFill>
    </fill>
    <fill>
      <patternFill patternType="solid">
        <fgColor theme="0" tint="-0.14999847407452621"/>
        <bgColor theme="0"/>
      </patternFill>
    </fill>
    <fill>
      <patternFill patternType="solid">
        <fgColor indexed="42"/>
        <bgColor indexed="64"/>
      </patternFill>
    </fill>
    <fill>
      <patternFill patternType="solid">
        <fgColor rgb="FFCCFFCC"/>
        <bgColor indexed="64"/>
      </patternFill>
    </fill>
    <fill>
      <patternFill patternType="solid">
        <fgColor rgb="FFBF95DF"/>
        <bgColor indexed="64"/>
      </patternFill>
    </fill>
    <fill>
      <patternFill patternType="solid">
        <fgColor theme="0"/>
        <bgColor indexed="9"/>
      </patternFill>
    </fill>
    <fill>
      <patternFill patternType="solid">
        <fgColor rgb="FFFFFFCC"/>
        <bgColor indexed="9"/>
      </patternFill>
    </fill>
    <fill>
      <patternFill patternType="solid">
        <fgColor rgb="FFFFFFAF"/>
        <bgColor indexed="64"/>
      </patternFill>
    </fill>
    <fill>
      <patternFill patternType="solid">
        <fgColor theme="0"/>
        <bgColor theme="0"/>
      </patternFill>
    </fill>
    <fill>
      <patternFill patternType="solid">
        <fgColor rgb="FFE8D9F3"/>
        <bgColor indexed="64"/>
      </patternFill>
    </fill>
    <fill>
      <patternFill patternType="solid">
        <fgColor rgb="FFF1E8F8"/>
        <bgColor indexed="9"/>
      </patternFill>
    </fill>
    <fill>
      <patternFill patternType="solid">
        <fgColor rgb="FFF1E8F8"/>
        <bgColor indexed="64"/>
      </patternFill>
    </fill>
    <fill>
      <patternFill patternType="solid">
        <fgColor rgb="FFC65911"/>
        <bgColor indexed="64"/>
      </patternFill>
    </fill>
    <fill>
      <patternFill patternType="solid">
        <fgColor theme="5" tint="-0.249977111117893"/>
        <bgColor indexed="64"/>
      </patternFill>
    </fill>
    <fill>
      <patternFill patternType="solid">
        <fgColor rgb="FFFFFFCC"/>
        <bgColor theme="0"/>
      </patternFill>
    </fill>
    <fill>
      <patternFill patternType="solid">
        <fgColor rgb="FF800000"/>
        <bgColor indexed="64"/>
      </patternFill>
    </fill>
    <fill>
      <patternFill patternType="solid">
        <fgColor rgb="FFA4DE00"/>
        <bgColor indexed="64"/>
      </patternFill>
    </fill>
    <fill>
      <patternFill patternType="solid">
        <fgColor rgb="FFFFFFAF"/>
        <bgColor theme="0"/>
      </patternFill>
    </fill>
    <fill>
      <patternFill patternType="solid">
        <fgColor rgb="FFFFFFAF"/>
        <bgColor indexed="9"/>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FFFF99"/>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CCCCFF"/>
        <bgColor indexed="64"/>
      </patternFill>
    </fill>
    <fill>
      <patternFill patternType="solid">
        <fgColor rgb="FF808080"/>
        <bgColor indexed="64"/>
      </patternFill>
    </fill>
    <fill>
      <patternFill patternType="solid">
        <fgColor rgb="FF99CC00"/>
        <bgColor indexed="64"/>
      </patternFill>
    </fill>
    <fill>
      <patternFill patternType="solid">
        <fgColor indexed="23"/>
        <bgColor indexed="64"/>
      </patternFill>
    </fill>
    <fill>
      <patternFill patternType="solid">
        <fgColor rgb="FFED7D31"/>
        <bgColor indexed="64"/>
      </patternFill>
    </fill>
    <fill>
      <patternFill patternType="solid">
        <fgColor rgb="FFBDB3A3"/>
        <bgColor indexed="64"/>
      </patternFill>
    </fill>
    <fill>
      <patternFill patternType="gray125">
        <bgColor rgb="FFBDB3A3"/>
      </patternFill>
    </fill>
    <fill>
      <patternFill patternType="solid">
        <fgColor rgb="FFEEE9E1"/>
        <bgColor indexed="64"/>
      </patternFill>
    </fill>
    <fill>
      <patternFill patternType="solid">
        <fgColor theme="0"/>
        <bgColor theme="9"/>
      </patternFill>
    </fill>
    <fill>
      <patternFill patternType="solid">
        <fgColor rgb="FFA49680"/>
        <bgColor indexed="64"/>
      </patternFill>
    </fill>
    <fill>
      <patternFill patternType="solid">
        <fgColor rgb="FFFFF2CC"/>
        <bgColor indexed="64"/>
      </patternFill>
    </fill>
    <fill>
      <patternFill patternType="solid">
        <fgColor theme="7" tint="0.79995117038483843"/>
        <bgColor indexed="65"/>
      </patternFill>
    </fill>
    <fill>
      <patternFill patternType="solid">
        <fgColor theme="2"/>
        <bgColor indexed="64"/>
      </patternFill>
    </fill>
    <fill>
      <patternFill patternType="solid">
        <fgColor theme="5" tint="0.79998168889431442"/>
        <bgColor indexed="64"/>
      </patternFill>
    </fill>
    <fill>
      <patternFill patternType="solid">
        <fgColor rgb="FF18BEB2"/>
        <bgColor indexed="64"/>
      </patternFill>
    </fill>
    <fill>
      <patternFill patternType="solid">
        <fgColor rgb="FF244062"/>
      </patternFill>
    </fill>
  </fills>
  <borders count="91">
    <border>
      <left/>
      <right/>
      <top/>
      <bottom/>
      <diagonal/>
    </border>
    <border>
      <left/>
      <right/>
      <top style="double">
        <color theme="9" tint="0.39994506668294322"/>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auto="1"/>
      </top>
      <bottom/>
      <diagonal/>
    </border>
    <border>
      <left/>
      <right/>
      <top/>
      <bottom style="medium">
        <color auto="1"/>
      </bottom>
      <diagonal/>
    </border>
    <border>
      <left style="medium">
        <color indexed="64"/>
      </left>
      <right/>
      <top/>
      <bottom/>
      <diagonal/>
    </border>
    <border>
      <left/>
      <right style="medium">
        <color indexed="64"/>
      </right>
      <top/>
      <bottom/>
      <diagonal/>
    </border>
    <border>
      <left style="hair">
        <color indexed="64"/>
      </left>
      <right style="hair">
        <color indexed="64"/>
      </right>
      <top/>
      <bottom/>
      <diagonal/>
    </border>
    <border>
      <left style="thin">
        <color rgb="FFC0C0C0"/>
      </left>
      <right/>
      <top/>
      <bottom/>
      <diagonal/>
    </border>
    <border>
      <left/>
      <right style="hair">
        <color indexed="64"/>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right/>
      <top/>
      <bottom style="hair">
        <color auto="1"/>
      </bottom>
      <diagonal/>
    </border>
    <border>
      <left/>
      <right/>
      <top style="hair">
        <color auto="1"/>
      </top>
      <bottom style="thin">
        <color indexed="64"/>
      </bottom>
      <diagonal/>
    </border>
    <border>
      <left/>
      <right style="medium">
        <color auto="1"/>
      </right>
      <top style="hair">
        <color indexed="64"/>
      </top>
      <bottom style="thin">
        <color indexed="64"/>
      </bottom>
      <diagonal/>
    </border>
    <border>
      <left/>
      <right/>
      <top style="thin">
        <color indexed="64"/>
      </top>
      <bottom style="hair">
        <color indexed="64"/>
      </bottom>
      <diagonal/>
    </border>
    <border>
      <left style="hair">
        <color auto="1"/>
      </left>
      <right style="medium">
        <color auto="1"/>
      </right>
      <top style="thin">
        <color auto="1"/>
      </top>
      <bottom style="hair">
        <color auto="1"/>
      </bottom>
      <diagonal/>
    </border>
    <border>
      <left style="hair">
        <color auto="1"/>
      </left>
      <right/>
      <top/>
      <bottom/>
      <diagonal/>
    </border>
    <border>
      <left/>
      <right style="hair">
        <color indexed="64"/>
      </right>
      <top/>
      <bottom style="hair">
        <color auto="1"/>
      </bottom>
      <diagonal/>
    </border>
    <border>
      <left style="hair">
        <color indexed="64"/>
      </left>
      <right style="hair">
        <color indexed="64"/>
      </right>
      <top/>
      <bottom style="hair">
        <color auto="1"/>
      </bottom>
      <diagonal/>
    </border>
    <border>
      <left style="hair">
        <color indexed="64"/>
      </left>
      <right/>
      <top style="hair">
        <color indexed="64"/>
      </top>
      <bottom style="hair">
        <color auto="1"/>
      </bottom>
      <diagonal/>
    </border>
    <border>
      <left/>
      <right style="hair">
        <color indexed="64"/>
      </right>
      <top style="hair">
        <color indexed="64"/>
      </top>
      <bottom/>
      <diagonal/>
    </border>
    <border>
      <left/>
      <right/>
      <top style="hair">
        <color auto="1"/>
      </top>
      <bottom style="hair">
        <color auto="1"/>
      </bottom>
      <diagonal/>
    </border>
    <border>
      <left/>
      <right style="medium">
        <color indexed="64"/>
      </right>
      <top/>
      <bottom style="hair">
        <color auto="1"/>
      </bottom>
      <diagonal/>
    </border>
    <border>
      <left style="hair">
        <color indexed="64"/>
      </left>
      <right/>
      <top/>
      <bottom style="hair">
        <color auto="1"/>
      </bottom>
      <diagonal/>
    </border>
    <border>
      <left style="hair">
        <color auto="1"/>
      </left>
      <right/>
      <top/>
      <bottom style="thin">
        <color theme="9" tint="0.39997558519241921"/>
      </bottom>
      <diagonal/>
    </border>
    <border>
      <left/>
      <right/>
      <top/>
      <bottom style="thin">
        <color theme="9" tint="0.39997558519241921"/>
      </bottom>
      <diagonal/>
    </border>
    <border>
      <left style="hair">
        <color auto="1"/>
      </left>
      <right style="hair">
        <color auto="1"/>
      </right>
      <top style="hair">
        <color auto="1"/>
      </top>
      <bottom style="hair">
        <color auto="1"/>
      </bottom>
      <diagonal/>
    </border>
    <border>
      <left/>
      <right style="hair">
        <color indexed="64"/>
      </right>
      <top/>
      <bottom style="thin">
        <color theme="9" tint="0.39997558519241921"/>
      </bottom>
      <diagonal/>
    </border>
    <border>
      <left style="hair">
        <color indexed="64"/>
      </left>
      <right/>
      <top style="hair">
        <color indexed="64"/>
      </top>
      <bottom/>
      <diagonal/>
    </border>
    <border>
      <left style="hair">
        <color theme="9" tint="0.39982299264503923"/>
      </left>
      <right/>
      <top style="hair">
        <color auto="1"/>
      </top>
      <bottom style="hair">
        <color theme="9" tint="0.39982299264503923"/>
      </bottom>
      <diagonal/>
    </border>
    <border>
      <left/>
      <right/>
      <top style="hair">
        <color auto="1"/>
      </top>
      <bottom style="hair">
        <color theme="9" tint="0.39982299264503923"/>
      </bottom>
      <diagonal/>
    </border>
    <border>
      <left/>
      <right style="medium">
        <color indexed="64"/>
      </right>
      <top/>
      <bottom style="hair">
        <color theme="9" tint="0.59993285927915285"/>
      </bottom>
      <diagonal/>
    </border>
    <border>
      <left/>
      <right/>
      <top style="thin">
        <color theme="9" tint="0.39997558519241921"/>
      </top>
      <bottom style="thin">
        <color theme="9" tint="0.39997558519241921"/>
      </bottom>
      <diagonal/>
    </border>
    <border>
      <left style="hair">
        <color theme="9" tint="0.39982299264503923"/>
      </left>
      <right/>
      <top style="hair">
        <color theme="9" tint="0.39982299264503923"/>
      </top>
      <bottom style="hair">
        <color theme="9" tint="0.39982299264503923"/>
      </bottom>
      <diagonal/>
    </border>
    <border>
      <left/>
      <right/>
      <top style="hair">
        <color theme="9" tint="0.39982299264503923"/>
      </top>
      <bottom style="hair">
        <color theme="9" tint="0.39982299264503923"/>
      </bottom>
      <diagonal/>
    </border>
    <border>
      <left/>
      <right style="medium">
        <color auto="1"/>
      </right>
      <top style="hair">
        <color theme="9" tint="0.59993285927915285"/>
      </top>
      <bottom style="hair">
        <color theme="9" tint="0.59993285927915285"/>
      </bottom>
      <diagonal/>
    </border>
    <border>
      <left/>
      <right style="medium">
        <color auto="1"/>
      </right>
      <top style="hair">
        <color theme="9" tint="0.39988402966399123"/>
      </top>
      <bottom style="hair">
        <color theme="9" tint="0.39988402966399123"/>
      </bottom>
      <diagonal/>
    </border>
    <border>
      <left/>
      <right/>
      <top style="thin">
        <color theme="9" tint="0.39997558519241921"/>
      </top>
      <bottom style="hair">
        <color auto="1"/>
      </bottom>
      <diagonal/>
    </border>
    <border>
      <left/>
      <right style="medium">
        <color indexed="64"/>
      </right>
      <top style="hair">
        <color theme="9" tint="0.39994506668294322"/>
      </top>
      <bottom style="hair">
        <color theme="9" tint="0.39994506668294322"/>
      </bottom>
      <diagonal/>
    </border>
    <border>
      <left/>
      <right/>
      <top style="hair">
        <color auto="1"/>
      </top>
      <bottom/>
      <diagonal/>
    </border>
    <border>
      <left/>
      <right style="medium">
        <color auto="1"/>
      </right>
      <top style="hair">
        <color auto="1"/>
      </top>
      <bottom/>
      <diagonal/>
    </border>
    <border>
      <left/>
      <right style="thin">
        <color theme="0"/>
      </right>
      <top/>
      <bottom/>
      <diagonal/>
    </border>
    <border>
      <left style="thin">
        <color theme="0"/>
      </left>
      <right/>
      <top/>
      <bottom/>
      <diagonal/>
    </border>
    <border>
      <left/>
      <right style="medium">
        <color auto="1"/>
      </right>
      <top/>
      <bottom/>
      <diagonal/>
    </border>
    <border>
      <left style="thin">
        <color rgb="FFD9D9D9"/>
      </left>
      <right style="thin">
        <color rgb="FFD9D9D9"/>
      </right>
      <top style="thin">
        <color rgb="FFD9D9D9"/>
      </top>
      <bottom style="thin">
        <color rgb="FFD9D9D9"/>
      </bottom>
      <diagonal/>
    </border>
    <border>
      <left style="thin">
        <color rgb="FFD0D7DE"/>
      </left>
      <right/>
      <top style="thin">
        <color rgb="FFD0D7DE"/>
      </top>
      <bottom/>
      <diagonal/>
    </border>
    <border>
      <left/>
      <right style="thin">
        <color rgb="FFD0D7DE"/>
      </right>
      <top style="thin">
        <color rgb="FFD0D7DE"/>
      </top>
      <bottom/>
      <diagonal/>
    </border>
    <border>
      <left style="thin">
        <color rgb="FFD0D7DE"/>
      </left>
      <right/>
      <top/>
      <bottom/>
      <diagonal/>
    </border>
    <border>
      <left/>
      <right style="thin">
        <color rgb="FFD0D7DE"/>
      </right>
      <top/>
      <bottom/>
      <diagonal/>
    </border>
    <border>
      <left style="thin">
        <color rgb="FFD0D7DE"/>
      </left>
      <right/>
      <top/>
      <bottom style="thin">
        <color rgb="FFD0D7DE"/>
      </bottom>
      <diagonal/>
    </border>
    <border>
      <left/>
      <right style="thin">
        <color rgb="FFD0D7DE"/>
      </right>
      <top/>
      <bottom style="thin">
        <color rgb="FFD0D7DE"/>
      </bottom>
      <diagonal/>
    </border>
    <border>
      <left style="thin">
        <color rgb="FFD0D7DE"/>
      </left>
      <right style="thin">
        <color rgb="FFD0D7DE"/>
      </right>
      <top/>
      <bottom/>
      <diagonal/>
    </border>
    <border>
      <left/>
      <right style="thin">
        <color indexed="64"/>
      </right>
      <top/>
      <bottom style="thin">
        <color indexed="64"/>
      </bottom>
      <diagonal/>
    </border>
    <border>
      <left/>
      <right style="thin">
        <color auto="1"/>
      </right>
      <top/>
      <bottom/>
      <diagonal/>
    </border>
    <border>
      <left/>
      <right style="thin">
        <color indexed="64"/>
      </right>
      <top/>
      <bottom style="medium">
        <color auto="1"/>
      </bottom>
      <diagonal/>
    </border>
    <border>
      <left/>
      <right style="thin">
        <color indexed="64"/>
      </right>
      <top style="thin">
        <color indexed="64"/>
      </top>
      <bottom/>
      <diagonal/>
    </border>
    <border>
      <left/>
      <right/>
      <top style="thin">
        <color indexed="64"/>
      </top>
      <bottom/>
      <diagonal/>
    </border>
    <border>
      <left/>
      <right style="medium">
        <color auto="1"/>
      </right>
      <top style="thin">
        <color auto="1"/>
      </top>
      <bottom/>
      <diagonal/>
    </border>
    <border>
      <left/>
      <right style="medium">
        <color auto="1"/>
      </right>
      <top/>
      <bottom style="thin">
        <color indexed="64"/>
      </bottom>
      <diagonal/>
    </border>
    <border>
      <left/>
      <right/>
      <top/>
      <bottom style="thin">
        <color indexed="64"/>
      </bottom>
      <diagonal/>
    </border>
    <border>
      <left/>
      <right style="hair">
        <color auto="1"/>
      </right>
      <top/>
      <bottom style="thin">
        <color indexed="64"/>
      </bottom>
      <diagonal/>
    </border>
    <border>
      <left style="thin">
        <color auto="1"/>
      </left>
      <right/>
      <top/>
      <bottom style="thin">
        <color auto="1"/>
      </bottom>
      <diagonal/>
    </border>
    <border>
      <left/>
      <right/>
      <top style="thin">
        <color indexed="10"/>
      </top>
      <bottom/>
      <diagonal/>
    </border>
    <border>
      <left style="thin">
        <color indexed="64"/>
      </left>
      <right/>
      <top/>
      <bottom/>
      <diagonal/>
    </border>
    <border>
      <left style="thin">
        <color indexed="10"/>
      </left>
      <right style="thin">
        <color indexed="10"/>
      </right>
      <top style="thin">
        <color indexed="10"/>
      </top>
      <bottom style="thin">
        <color indexed="10"/>
      </bottom>
      <diagonal/>
    </border>
    <border>
      <left style="hair">
        <color auto="1"/>
      </left>
      <right style="medium">
        <color auto="1"/>
      </right>
      <top style="hair">
        <color auto="1"/>
      </top>
      <bottom style="hair">
        <color auto="1"/>
      </bottom>
      <diagonal/>
    </border>
    <border>
      <left style="hair">
        <color indexed="60"/>
      </left>
      <right style="hair">
        <color indexed="64"/>
      </right>
      <top/>
      <bottom style="hair">
        <color indexed="64"/>
      </bottom>
      <diagonal/>
    </border>
    <border>
      <left/>
      <right style="medium">
        <color auto="1"/>
      </right>
      <top style="thin">
        <color auto="1"/>
      </top>
      <bottom/>
      <diagonal/>
    </border>
    <border>
      <left/>
      <right/>
      <top style="thin">
        <color indexed="64"/>
      </top>
      <bottom/>
      <diagonal/>
    </border>
    <border>
      <left style="thin">
        <color auto="1"/>
      </left>
      <right/>
      <top style="thin">
        <color indexed="64"/>
      </top>
      <bottom/>
      <diagonal/>
    </border>
    <border>
      <left/>
      <right style="medium">
        <color auto="1"/>
      </right>
      <top style="hair">
        <color auto="1"/>
      </top>
      <bottom style="hair">
        <color auto="1"/>
      </bottom>
      <diagonal/>
    </border>
    <border>
      <left/>
      <right style="medium">
        <color auto="1"/>
      </right>
      <top style="medium">
        <color auto="1"/>
      </top>
      <bottom style="thin">
        <color auto="1"/>
      </bottom>
      <diagonal/>
    </border>
    <border>
      <left/>
      <right/>
      <top style="medium">
        <color indexed="64"/>
      </top>
      <bottom style="thin">
        <color indexed="64"/>
      </bottom>
      <diagonal/>
    </border>
    <border>
      <left style="thin">
        <color indexed="64"/>
      </left>
      <right/>
      <top style="medium">
        <color auto="1"/>
      </top>
      <bottom style="thin">
        <color indexed="64"/>
      </bottom>
      <diagonal/>
    </border>
    <border>
      <left/>
      <right style="medium">
        <color indexed="64"/>
      </right>
      <top style="thin">
        <color indexed="64"/>
      </top>
      <bottom style="thin">
        <color indexed="64"/>
      </bottom>
      <diagonal/>
    </border>
    <border>
      <left/>
      <right/>
      <top style="thin">
        <color auto="1"/>
      </top>
      <bottom style="thin">
        <color auto="1"/>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style="thin">
        <color rgb="FF7030A0"/>
      </left>
      <right style="thin">
        <color rgb="FF7030A0"/>
      </right>
      <top style="thin">
        <color rgb="FF7030A0"/>
      </top>
      <bottom style="thin">
        <color rgb="FF7030A0"/>
      </bottom>
      <diagonal/>
    </border>
    <border>
      <left style="thin">
        <color theme="0" tint="-0.49995422223578601"/>
      </left>
      <right/>
      <top/>
      <bottom/>
      <diagonal/>
    </border>
    <border>
      <left/>
      <right/>
      <top style="medium">
        <color theme="7" tint="-0.499984740745262"/>
      </top>
      <bottom/>
      <diagonal/>
    </border>
    <border>
      <left style="thin">
        <color rgb="FFA0A0A0"/>
      </left>
      <right style="thin">
        <color rgb="FFA0A0A0"/>
      </right>
      <top style="thin">
        <color rgb="FFA0A0A0"/>
      </top>
      <bottom style="thin">
        <color rgb="FFA0A0A0"/>
      </bottom>
      <diagonal/>
    </border>
    <border>
      <left style="thin">
        <color rgb="FFD9D9D9"/>
      </left>
      <right style="medium">
        <color auto="1"/>
      </right>
      <top style="thin">
        <color rgb="FFD9D9D9"/>
      </top>
      <bottom style="thin">
        <color rgb="FFD9D9D9"/>
      </bottom>
      <diagonal/>
    </border>
    <border>
      <left style="thin">
        <color rgb="FFD0D7DE"/>
      </left>
      <right/>
      <top style="thin">
        <color rgb="FFD0D7DE"/>
      </top>
      <bottom style="thin">
        <color rgb="FFD0D7DE"/>
      </bottom>
      <diagonal/>
    </border>
    <border>
      <left style="medium">
        <color theme="0"/>
      </left>
      <right/>
      <top/>
      <bottom style="medium">
        <color auto="1"/>
      </bottom>
      <diagonal/>
    </border>
    <border>
      <left/>
      <right style="medium">
        <color theme="0"/>
      </right>
      <top/>
      <bottom style="medium">
        <color auto="1"/>
      </bottom>
      <diagonal/>
    </border>
    <border>
      <left/>
      <right/>
      <top/>
      <bottom style="thin">
        <color rgb="FFD0D7DE"/>
      </bottom>
      <diagonal/>
    </border>
  </borders>
  <cellStyleXfs count="32">
    <xf numFmtId="0" fontId="0" fillId="0" borderId="0"/>
    <xf numFmtId="0" fontId="1" fillId="0" borderId="0"/>
    <xf numFmtId="0" fontId="3" fillId="0" borderId="0"/>
    <xf numFmtId="0" fontId="3" fillId="0" borderId="0"/>
    <xf numFmtId="0" fontId="1" fillId="0" borderId="0"/>
    <xf numFmtId="0" fontId="3" fillId="0" borderId="0"/>
    <xf numFmtId="0" fontId="21" fillId="0" borderId="0"/>
    <xf numFmtId="0" fontId="3" fillId="0" borderId="0"/>
    <xf numFmtId="0" fontId="3" fillId="0" borderId="0"/>
    <xf numFmtId="0" fontId="1" fillId="0" borderId="0"/>
    <xf numFmtId="0" fontId="3" fillId="0" borderId="0"/>
    <xf numFmtId="0" fontId="42" fillId="0" borderId="0"/>
    <xf numFmtId="0" fontId="1" fillId="0" borderId="0"/>
    <xf numFmtId="0" fontId="3" fillId="0" borderId="0"/>
    <xf numFmtId="0" fontId="3" fillId="0" borderId="0"/>
    <xf numFmtId="0" fontId="3" fillId="0" borderId="0"/>
    <xf numFmtId="0" fontId="3" fillId="0" borderId="0"/>
    <xf numFmtId="0" fontId="1" fillId="0" borderId="0"/>
    <xf numFmtId="0" fontId="105" fillId="0" borderId="0" applyNumberFormat="0" applyFill="0" applyBorder="0" applyAlignment="0" applyProtection="0"/>
    <xf numFmtId="0" fontId="114" fillId="0" borderId="0"/>
    <xf numFmtId="0" fontId="99" fillId="0" borderId="0"/>
    <xf numFmtId="0" fontId="99" fillId="0" borderId="0"/>
    <xf numFmtId="0" fontId="128" fillId="0" borderId="0"/>
    <xf numFmtId="0" fontId="99" fillId="0" borderId="0"/>
    <xf numFmtId="0" fontId="149" fillId="0" borderId="0"/>
    <xf numFmtId="0" fontId="99" fillId="0" borderId="0"/>
    <xf numFmtId="0" fontId="105" fillId="0" borderId="0" applyNumberFormat="0" applyFill="0" applyBorder="0" applyAlignment="0" applyProtection="0"/>
    <xf numFmtId="0" fontId="196" fillId="0" borderId="0" applyNumberFormat="0" applyFill="0" applyBorder="0" applyAlignment="0" applyProtection="0"/>
    <xf numFmtId="0" fontId="1" fillId="0" borderId="0"/>
    <xf numFmtId="0" fontId="114" fillId="0" borderId="0"/>
    <xf numFmtId="0" fontId="99" fillId="0" borderId="0"/>
    <xf numFmtId="0" fontId="99" fillId="0" borderId="0"/>
  </cellStyleXfs>
  <cellXfs count="1032">
    <xf numFmtId="0" fontId="0" fillId="0" borderId="0" xfId="0"/>
    <xf numFmtId="0" fontId="3" fillId="4" borderId="0" xfId="2" applyFill="1" applyAlignment="1">
      <alignment vertical="center"/>
    </xf>
    <xf numFmtId="0" fontId="4" fillId="4" borderId="0" xfId="2" applyFont="1" applyFill="1" applyAlignment="1">
      <alignment horizontal="left" wrapText="1"/>
    </xf>
    <xf numFmtId="0" fontId="3" fillId="0" borderId="0" xfId="2" applyAlignment="1">
      <alignment vertical="center"/>
    </xf>
    <xf numFmtId="0" fontId="3" fillId="4" borderId="0" xfId="2" applyFill="1" applyAlignment="1">
      <alignment horizontal="center" vertical="center"/>
    </xf>
    <xf numFmtId="0" fontId="3" fillId="0" borderId="0" xfId="2" applyAlignment="1">
      <alignment horizontal="center" vertical="center"/>
    </xf>
    <xf numFmtId="0" fontId="6" fillId="7" borderId="0" xfId="1" applyFont="1" applyFill="1" applyAlignment="1">
      <alignment horizontal="center" vertical="center"/>
    </xf>
    <xf numFmtId="0" fontId="6" fillId="8" borderId="0" xfId="1" applyFont="1" applyFill="1" applyAlignment="1">
      <alignment horizontal="center" vertical="center"/>
    </xf>
    <xf numFmtId="0" fontId="9" fillId="4" borderId="0" xfId="2" applyFont="1" applyFill="1" applyAlignment="1">
      <alignment vertical="center"/>
    </xf>
    <xf numFmtId="0" fontId="10" fillId="4" borderId="0" xfId="2" applyFont="1" applyFill="1" applyAlignment="1">
      <alignment vertical="center"/>
    </xf>
    <xf numFmtId="0" fontId="3" fillId="4" borderId="0" xfId="2" applyFill="1" applyAlignment="1">
      <alignment horizontal="left" vertical="center"/>
    </xf>
    <xf numFmtId="0" fontId="13" fillId="4" borderId="2" xfId="1" applyFont="1" applyFill="1" applyBorder="1" applyAlignment="1">
      <alignment vertical="center"/>
    </xf>
    <xf numFmtId="0" fontId="16" fillId="5" borderId="0" xfId="3" applyFont="1" applyFill="1" applyAlignment="1">
      <alignment horizontal="center" vertical="center"/>
    </xf>
    <xf numFmtId="0" fontId="21" fillId="4" borderId="0" xfId="2" applyFont="1" applyFill="1" applyAlignment="1">
      <alignment vertical="center"/>
    </xf>
    <xf numFmtId="0" fontId="4" fillId="4" borderId="0" xfId="2" applyFont="1" applyFill="1" applyAlignment="1">
      <alignment vertical="top"/>
    </xf>
    <xf numFmtId="0" fontId="22" fillId="4" borderId="0" xfId="2" applyFont="1" applyFill="1" applyAlignment="1">
      <alignment horizontal="center" vertical="center"/>
    </xf>
    <xf numFmtId="0" fontId="27" fillId="12" borderId="9" xfId="2" applyFont="1" applyFill="1" applyBorder="1" applyAlignment="1">
      <alignment horizontal="right" vertical="center" wrapText="1"/>
    </xf>
    <xf numFmtId="0" fontId="3" fillId="7" borderId="0" xfId="2" applyFill="1" applyAlignment="1">
      <alignment vertical="center"/>
    </xf>
    <xf numFmtId="0" fontId="28" fillId="4" borderId="0" xfId="1" applyFont="1" applyFill="1" applyAlignment="1">
      <alignment vertical="center"/>
    </xf>
    <xf numFmtId="0" fontId="33" fillId="4" borderId="0" xfId="2" applyFont="1" applyFill="1" applyAlignment="1">
      <alignment horizontal="right" vertical="center"/>
    </xf>
    <xf numFmtId="0" fontId="34" fillId="15" borderId="2" xfId="1" applyFont="1" applyFill="1" applyBorder="1" applyAlignment="1">
      <alignment horizontal="center" vertical="center"/>
    </xf>
    <xf numFmtId="0" fontId="35" fillId="8" borderId="3" xfId="9" applyFont="1" applyFill="1" applyBorder="1" applyAlignment="1">
      <alignment horizontal="left" vertical="center"/>
    </xf>
    <xf numFmtId="0" fontId="35" fillId="8" borderId="3" xfId="9" applyFont="1" applyFill="1" applyBorder="1" applyAlignment="1">
      <alignment horizontal="center" vertical="center"/>
    </xf>
    <xf numFmtId="1" fontId="35" fillId="8" borderId="3" xfId="9" applyNumberFormat="1" applyFont="1" applyFill="1" applyBorder="1" applyAlignment="1">
      <alignment horizontal="center" vertical="center"/>
    </xf>
    <xf numFmtId="0" fontId="36" fillId="8" borderId="3" xfId="1" applyFont="1" applyFill="1" applyBorder="1" applyAlignment="1">
      <alignment horizontal="left" vertical="center" wrapText="1"/>
    </xf>
    <xf numFmtId="0" fontId="37" fillId="8" borderId="3" xfId="1" applyFont="1" applyFill="1" applyBorder="1" applyAlignment="1">
      <alignment horizontal="center" vertical="center" wrapText="1"/>
    </xf>
    <xf numFmtId="0" fontId="25" fillId="8" borderId="6" xfId="8" applyFont="1" applyFill="1" applyBorder="1" applyAlignment="1">
      <alignment horizontal="center" vertical="center"/>
    </xf>
    <xf numFmtId="0" fontId="35" fillId="8" borderId="0" xfId="9" applyFont="1" applyFill="1" applyAlignment="1">
      <alignment horizontal="right" vertical="center"/>
    </xf>
    <xf numFmtId="0" fontId="35" fillId="8" borderId="0" xfId="9" applyFont="1" applyFill="1" applyAlignment="1">
      <alignment horizontal="center" vertical="center"/>
    </xf>
    <xf numFmtId="1" fontId="35" fillId="8" borderId="0" xfId="9" applyNumberFormat="1" applyFont="1" applyFill="1" applyAlignment="1">
      <alignment horizontal="center" vertical="center"/>
    </xf>
    <xf numFmtId="0" fontId="40" fillId="8" borderId="0" xfId="2" applyFont="1" applyFill="1" applyAlignment="1">
      <alignment horizontal="center" vertical="center" wrapText="1"/>
    </xf>
    <xf numFmtId="0" fontId="41" fillId="8" borderId="0" xfId="1" applyFont="1" applyFill="1" applyAlignment="1">
      <alignment horizontal="center" vertical="center" wrapText="1"/>
    </xf>
    <xf numFmtId="0" fontId="35" fillId="16" borderId="0" xfId="8" applyFont="1" applyFill="1" applyAlignment="1">
      <alignment horizontal="left" vertical="center"/>
    </xf>
    <xf numFmtId="0" fontId="35" fillId="16" borderId="0" xfId="8" applyFont="1" applyFill="1" applyAlignment="1">
      <alignment horizontal="right" vertical="center"/>
    </xf>
    <xf numFmtId="1" fontId="35" fillId="16" borderId="0" xfId="8" applyNumberFormat="1" applyFont="1" applyFill="1" applyAlignment="1">
      <alignment horizontal="right" vertical="center"/>
    </xf>
    <xf numFmtId="0" fontId="34" fillId="4" borderId="0" xfId="1" applyFont="1" applyFill="1" applyAlignment="1">
      <alignment horizontal="left" vertical="center"/>
    </xf>
    <xf numFmtId="0" fontId="2" fillId="4" borderId="0" xfId="1" applyFont="1" applyFill="1" applyAlignment="1">
      <alignment horizontal="right" vertical="center"/>
    </xf>
    <xf numFmtId="0" fontId="16" fillId="4" borderId="0" xfId="1" applyFont="1" applyFill="1" applyAlignment="1">
      <alignment vertical="center"/>
    </xf>
    <xf numFmtId="0" fontId="12" fillId="4" borderId="0" xfId="11" applyFont="1" applyFill="1" applyAlignment="1">
      <alignment horizontal="right" vertical="center"/>
    </xf>
    <xf numFmtId="0" fontId="43" fillId="4" borderId="0" xfId="11" applyFont="1" applyFill="1" applyAlignment="1">
      <alignment vertical="center"/>
    </xf>
    <xf numFmtId="0" fontId="41" fillId="4" borderId="0" xfId="12" applyFont="1" applyFill="1" applyAlignment="1">
      <alignment horizontal="left" vertical="center"/>
    </xf>
    <xf numFmtId="0" fontId="20" fillId="4" borderId="0" xfId="2" applyFont="1" applyFill="1" applyAlignment="1">
      <alignment horizontal="right" vertical="center"/>
    </xf>
    <xf numFmtId="0" fontId="19" fillId="4" borderId="7" xfId="2" applyFont="1" applyFill="1" applyBorder="1" applyAlignment="1">
      <alignment horizontal="right" vertical="center"/>
    </xf>
    <xf numFmtId="0" fontId="44" fillId="4" borderId="0" xfId="5" applyFont="1" applyFill="1" applyAlignment="1">
      <alignment horizontal="left" vertical="center"/>
    </xf>
    <xf numFmtId="0" fontId="28" fillId="4" borderId="0" xfId="11" applyFont="1" applyFill="1" applyAlignment="1">
      <alignment vertical="center"/>
    </xf>
    <xf numFmtId="0" fontId="41" fillId="4" borderId="0" xfId="13" applyFont="1" applyFill="1" applyAlignment="1">
      <alignment horizontal="right" vertical="center"/>
    </xf>
    <xf numFmtId="0" fontId="18" fillId="4" borderId="0" xfId="5" applyFont="1" applyFill="1" applyAlignment="1">
      <alignment horizontal="right" vertical="center"/>
    </xf>
    <xf numFmtId="1" fontId="45" fillId="17" borderId="0" xfId="1" applyNumberFormat="1" applyFont="1" applyFill="1" applyAlignment="1">
      <alignment horizontal="center" vertical="center"/>
    </xf>
    <xf numFmtId="0" fontId="12" fillId="4" borderId="7" xfId="5" applyFont="1" applyFill="1" applyBorder="1" applyAlignment="1">
      <alignment vertical="center" wrapText="1"/>
    </xf>
    <xf numFmtId="0" fontId="29" fillId="2" borderId="0" xfId="1" applyFont="1" applyFill="1" applyAlignment="1">
      <alignment horizontal="center" vertical="center"/>
    </xf>
    <xf numFmtId="0" fontId="44" fillId="2" borderId="0" xfId="1" applyFont="1" applyFill="1" applyAlignment="1">
      <alignment horizontal="left" vertical="center"/>
    </xf>
    <xf numFmtId="0" fontId="4" fillId="4" borderId="0" xfId="2" applyFont="1" applyFill="1" applyAlignment="1">
      <alignment horizontal="center" vertical="center"/>
    </xf>
    <xf numFmtId="0" fontId="4" fillId="4" borderId="7" xfId="2" applyFont="1" applyFill="1" applyBorder="1" applyAlignment="1">
      <alignment horizontal="center" vertical="center"/>
    </xf>
    <xf numFmtId="164" fontId="46" fillId="4" borderId="0" xfId="2" applyNumberFormat="1" applyFont="1" applyFill="1" applyAlignment="1">
      <alignment horizontal="right" vertical="center"/>
    </xf>
    <xf numFmtId="164" fontId="47" fillId="4" borderId="0" xfId="2" applyNumberFormat="1" applyFont="1" applyFill="1" applyAlignment="1">
      <alignment horizontal="right" vertical="center"/>
    </xf>
    <xf numFmtId="4" fontId="3" fillId="12" borderId="0" xfId="2" applyNumberFormat="1" applyFill="1" applyAlignment="1">
      <alignment horizontal="left" vertical="center"/>
    </xf>
    <xf numFmtId="165" fontId="48" fillId="18" borderId="0" xfId="5" applyNumberFormat="1" applyFont="1" applyFill="1" applyAlignment="1">
      <alignment horizontal="center" vertical="center"/>
    </xf>
    <xf numFmtId="0" fontId="49" fillId="4" borderId="0" xfId="13" applyFont="1" applyFill="1" applyAlignment="1">
      <alignment horizontal="left" vertical="center"/>
    </xf>
    <xf numFmtId="0" fontId="3" fillId="4" borderId="0" xfId="13" applyFill="1" applyAlignment="1">
      <alignment horizontal="left" vertical="center"/>
    </xf>
    <xf numFmtId="0" fontId="3" fillId="4" borderId="0" xfId="13" applyFill="1" applyAlignment="1">
      <alignment vertical="center" wrapText="1"/>
    </xf>
    <xf numFmtId="0" fontId="50" fillId="4" borderId="0" xfId="1" applyFont="1" applyFill="1" applyAlignment="1">
      <alignment horizontal="right" vertical="center"/>
    </xf>
    <xf numFmtId="165" fontId="28" fillId="17" borderId="0" xfId="1" applyNumberFormat="1" applyFont="1" applyFill="1" applyAlignment="1">
      <alignment horizontal="center" vertical="center"/>
    </xf>
    <xf numFmtId="0" fontId="51" fillId="17" borderId="7" xfId="1" applyFont="1" applyFill="1" applyBorder="1" applyAlignment="1">
      <alignment horizontal="left" vertical="center"/>
    </xf>
    <xf numFmtId="0" fontId="52" fillId="19" borderId="15" xfId="8" applyFont="1" applyFill="1" applyBorder="1" applyAlignment="1">
      <alignment horizontal="left" vertical="center"/>
    </xf>
    <xf numFmtId="0" fontId="52" fillId="19" borderId="15" xfId="8" applyFont="1" applyFill="1" applyBorder="1" applyAlignment="1">
      <alignment horizontal="right" vertical="center"/>
    </xf>
    <xf numFmtId="1" fontId="52" fillId="19" borderId="15" xfId="8" applyNumberFormat="1" applyFont="1" applyFill="1" applyBorder="1" applyAlignment="1">
      <alignment horizontal="right" vertical="center"/>
    </xf>
    <xf numFmtId="0" fontId="53" fillId="7" borderId="15" xfId="2" applyFont="1" applyFill="1" applyBorder="1" applyAlignment="1">
      <alignment horizontal="left" vertical="center"/>
    </xf>
    <xf numFmtId="0" fontId="53" fillId="7" borderId="15" xfId="10" applyFont="1" applyFill="1" applyBorder="1" applyAlignment="1">
      <alignment horizontal="right" vertical="center"/>
    </xf>
    <xf numFmtId="0" fontId="54" fillId="7" borderId="15" xfId="2" applyFont="1" applyFill="1" applyBorder="1" applyAlignment="1">
      <alignment horizontal="right" vertical="center"/>
    </xf>
    <xf numFmtId="0" fontId="55" fillId="2" borderId="15" xfId="2" applyFont="1" applyFill="1" applyBorder="1" applyAlignment="1">
      <alignment horizontal="left" vertical="center"/>
    </xf>
    <xf numFmtId="0" fontId="26" fillId="4" borderId="15" xfId="2" applyFont="1" applyFill="1" applyBorder="1" applyAlignment="1">
      <alignment vertical="center"/>
    </xf>
    <xf numFmtId="0" fontId="3" fillId="4" borderId="15" xfId="2" applyFill="1" applyBorder="1" applyAlignment="1">
      <alignment vertical="center"/>
    </xf>
    <xf numFmtId="0" fontId="56" fillId="4" borderId="16" xfId="2" applyFont="1" applyFill="1" applyBorder="1" applyAlignment="1">
      <alignment horizontal="right" vertical="center"/>
    </xf>
    <xf numFmtId="0" fontId="58" fillId="8" borderId="17" xfId="8" applyFont="1" applyFill="1" applyBorder="1" applyAlignment="1">
      <alignment horizontal="left" vertical="center"/>
    </xf>
    <xf numFmtId="1" fontId="58" fillId="8" borderId="17" xfId="8" applyNumberFormat="1" applyFont="1" applyFill="1" applyBorder="1" applyAlignment="1">
      <alignment horizontal="left" vertical="center"/>
    </xf>
    <xf numFmtId="0" fontId="59" fillId="8" borderId="17" xfId="10" applyFont="1" applyFill="1" applyBorder="1" applyAlignment="1">
      <alignment horizontal="center" vertical="center"/>
    </xf>
    <xf numFmtId="0" fontId="11" fillId="21" borderId="17" xfId="10" applyFont="1" applyFill="1" applyBorder="1" applyAlignment="1">
      <alignment horizontal="center" vertical="center"/>
    </xf>
    <xf numFmtId="0" fontId="60" fillId="4" borderId="14" xfId="10" applyFont="1" applyFill="1" applyBorder="1" applyAlignment="1">
      <alignment horizontal="center" vertical="center"/>
    </xf>
    <xf numFmtId="0" fontId="59" fillId="8" borderId="18" xfId="10" applyFont="1" applyFill="1" applyBorder="1" applyAlignment="1">
      <alignment horizontal="center" vertical="center"/>
    </xf>
    <xf numFmtId="0" fontId="37" fillId="16" borderId="19" xfId="1" applyFont="1" applyFill="1" applyBorder="1" applyAlignment="1">
      <alignment horizontal="center" vertical="center"/>
    </xf>
    <xf numFmtId="0" fontId="55" fillId="16" borderId="0" xfId="1" applyFont="1" applyFill="1" applyAlignment="1">
      <alignment horizontal="center" vertical="center"/>
    </xf>
    <xf numFmtId="0" fontId="61" fillId="7" borderId="0" xfId="1" applyFont="1" applyFill="1" applyAlignment="1">
      <alignment horizontal="center" vertical="center"/>
    </xf>
    <xf numFmtId="0" fontId="11" fillId="4" borderId="0" xfId="1" applyFont="1" applyFill="1" applyAlignment="1">
      <alignment horizontal="center" vertical="center"/>
    </xf>
    <xf numFmtId="166" fontId="37" fillId="20" borderId="23" xfId="1" applyNumberFormat="1" applyFont="1" applyFill="1" applyBorder="1" applyAlignment="1">
      <alignment horizontal="center" vertical="center"/>
    </xf>
    <xf numFmtId="166" fontId="37" fillId="20" borderId="0" xfId="1" applyNumberFormat="1" applyFont="1" applyFill="1" applyAlignment="1">
      <alignment horizontal="center" vertical="center"/>
    </xf>
    <xf numFmtId="166" fontId="37" fillId="20" borderId="10" xfId="1" applyNumberFormat="1" applyFont="1" applyFill="1" applyBorder="1" applyAlignment="1">
      <alignment horizontal="center" vertical="center"/>
    </xf>
    <xf numFmtId="0" fontId="37" fillId="16" borderId="26" xfId="1" applyFont="1" applyFill="1" applyBorder="1" applyAlignment="1">
      <alignment horizontal="center" vertical="center"/>
    </xf>
    <xf numFmtId="0" fontId="37" fillId="16" borderId="14" xfId="12" applyFont="1" applyFill="1" applyBorder="1" applyAlignment="1">
      <alignment horizontal="center" vertical="center"/>
    </xf>
    <xf numFmtId="0" fontId="41" fillId="7" borderId="14" xfId="14" applyFont="1" applyFill="1" applyBorder="1" applyAlignment="1">
      <alignment horizontal="center" vertical="center"/>
    </xf>
    <xf numFmtId="0" fontId="11" fillId="4" borderId="14" xfId="5" applyFont="1" applyFill="1" applyBorder="1" applyAlignment="1">
      <alignment horizontal="center" vertical="center"/>
    </xf>
    <xf numFmtId="0" fontId="11" fillId="4" borderId="20" xfId="5" applyFont="1" applyFill="1" applyBorder="1" applyAlignment="1">
      <alignment horizontal="center" vertical="center"/>
    </xf>
    <xf numFmtId="0" fontId="8" fillId="4" borderId="14" xfId="15" applyFont="1" applyFill="1" applyBorder="1" applyAlignment="1">
      <alignment horizontal="right" vertical="center"/>
    </xf>
    <xf numFmtId="167" fontId="64" fillId="4" borderId="20" xfId="1" applyNumberFormat="1" applyFont="1" applyFill="1" applyBorder="1" applyAlignment="1">
      <alignment horizontal="left" vertical="center"/>
    </xf>
    <xf numFmtId="165" fontId="65" fillId="22" borderId="27" xfId="1" applyNumberFormat="1" applyFont="1" applyFill="1" applyBorder="1" applyAlignment="1">
      <alignment horizontal="center" vertical="center"/>
    </xf>
    <xf numFmtId="1" fontId="65" fillId="2" borderId="28" xfId="1" applyNumberFormat="1" applyFont="1" applyFill="1" applyBorder="1" applyAlignment="1">
      <alignment horizontal="center" vertical="center"/>
    </xf>
    <xf numFmtId="0" fontId="41" fillId="7" borderId="0" xfId="14" applyFont="1" applyFill="1" applyAlignment="1">
      <alignment horizontal="center" vertical="center"/>
    </xf>
    <xf numFmtId="1" fontId="66" fillId="2" borderId="28" xfId="1" applyNumberFormat="1" applyFont="1" applyFill="1" applyBorder="1" applyAlignment="1">
      <alignment horizontal="center" vertical="center"/>
    </xf>
    <xf numFmtId="0" fontId="67" fillId="4" borderId="29" xfId="1" applyFont="1" applyFill="1" applyBorder="1" applyAlignment="1">
      <alignment horizontal="center" vertical="center"/>
    </xf>
    <xf numFmtId="165" fontId="68" fillId="2" borderId="30" xfId="1" applyNumberFormat="1" applyFont="1" applyFill="1" applyBorder="1" applyAlignment="1">
      <alignment horizontal="center" vertical="center"/>
    </xf>
    <xf numFmtId="0" fontId="10" fillId="4" borderId="31" xfId="1" applyFont="1" applyFill="1" applyBorder="1" applyAlignment="1">
      <alignment horizontal="right" vertical="center"/>
    </xf>
    <xf numFmtId="0" fontId="27" fillId="0" borderId="0" xfId="1" applyFont="1" applyAlignment="1">
      <alignment horizontal="right" vertical="center"/>
    </xf>
    <xf numFmtId="0" fontId="45" fillId="13" borderId="10" xfId="1" applyFont="1" applyFill="1" applyBorder="1" applyAlignment="1">
      <alignment horizontal="center" vertical="center"/>
    </xf>
    <xf numFmtId="168" fontId="12" fillId="13" borderId="0" xfId="1" applyNumberFormat="1" applyFont="1" applyFill="1" applyAlignment="1">
      <alignment horizontal="center" vertical="center"/>
    </xf>
    <xf numFmtId="2" fontId="3" fillId="13" borderId="23" xfId="16" applyNumberFormat="1" applyFill="1" applyBorder="1" applyAlignment="1">
      <alignment horizontal="center" vertical="center"/>
    </xf>
    <xf numFmtId="169" fontId="69" fillId="7" borderId="0" xfId="1" applyNumberFormat="1" applyFont="1" applyFill="1" applyAlignment="1">
      <alignment horizontal="center" vertical="center"/>
    </xf>
    <xf numFmtId="170" fontId="12" fillId="23" borderId="32" xfId="1" applyNumberFormat="1" applyFont="1" applyFill="1" applyBorder="1" applyAlignment="1">
      <alignment horizontal="center" vertical="center"/>
    </xf>
    <xf numFmtId="1" fontId="37" fillId="23" borderId="33" xfId="1" applyNumberFormat="1" applyFont="1" applyFill="1" applyBorder="1" applyAlignment="1">
      <alignment horizontal="left" vertical="center"/>
    </xf>
    <xf numFmtId="169" fontId="12" fillId="9" borderId="0" xfId="1" applyNumberFormat="1" applyFont="1" applyFill="1" applyAlignment="1">
      <alignment horizontal="center" vertical="center"/>
    </xf>
    <xf numFmtId="1" fontId="10" fillId="23" borderId="34" xfId="1" applyNumberFormat="1" applyFont="1" applyFill="1" applyBorder="1" applyAlignment="1">
      <alignment horizontal="center" vertical="center"/>
    </xf>
    <xf numFmtId="1" fontId="65" fillId="2" borderId="35" xfId="1" applyNumberFormat="1" applyFont="1" applyFill="1" applyBorder="1" applyAlignment="1">
      <alignment horizontal="center" vertical="center"/>
    </xf>
    <xf numFmtId="0" fontId="67" fillId="9" borderId="29" xfId="1" applyFont="1" applyFill="1" applyBorder="1" applyAlignment="1">
      <alignment horizontal="center" vertical="center"/>
    </xf>
    <xf numFmtId="0" fontId="10" fillId="4" borderId="19" xfId="1" applyFont="1" applyFill="1" applyBorder="1" applyAlignment="1">
      <alignment horizontal="right" vertical="center"/>
    </xf>
    <xf numFmtId="0" fontId="70" fillId="13" borderId="10" xfId="1" applyFont="1" applyFill="1" applyBorder="1" applyAlignment="1">
      <alignment horizontal="center" vertical="center"/>
    </xf>
    <xf numFmtId="2" fontId="3" fillId="13" borderId="10" xfId="16" applyNumberFormat="1" applyFill="1" applyBorder="1" applyAlignment="1">
      <alignment horizontal="center" vertical="center"/>
    </xf>
    <xf numFmtId="170" fontId="12" fillId="4" borderId="36" xfId="1" applyNumberFormat="1" applyFont="1" applyFill="1" applyBorder="1" applyAlignment="1">
      <alignment horizontal="center" vertical="center"/>
    </xf>
    <xf numFmtId="0" fontId="37" fillId="4" borderId="37" xfId="1" applyFont="1" applyFill="1" applyBorder="1" applyAlignment="1">
      <alignment horizontal="left" vertical="center"/>
    </xf>
    <xf numFmtId="1" fontId="10" fillId="4" borderId="7" xfId="1" applyNumberFormat="1" applyFont="1" applyFill="1" applyBorder="1" applyAlignment="1">
      <alignment horizontal="center" vertical="center"/>
    </xf>
    <xf numFmtId="0" fontId="30" fillId="25" borderId="6" xfId="7" applyFont="1" applyFill="1" applyBorder="1" applyAlignment="1">
      <alignment horizontal="center" vertical="center"/>
    </xf>
    <xf numFmtId="170" fontId="12" fillId="23" borderId="36" xfId="1" applyNumberFormat="1" applyFont="1" applyFill="1" applyBorder="1" applyAlignment="1">
      <alignment horizontal="center" vertical="center"/>
    </xf>
    <xf numFmtId="0" fontId="37" fillId="23" borderId="37" xfId="1" applyFont="1" applyFill="1" applyBorder="1" applyAlignment="1">
      <alignment horizontal="left" vertical="center"/>
    </xf>
    <xf numFmtId="1" fontId="10" fillId="23" borderId="38" xfId="1" applyNumberFormat="1" applyFont="1" applyFill="1" applyBorder="1" applyAlignment="1">
      <alignment horizontal="center" vertical="center"/>
    </xf>
    <xf numFmtId="1" fontId="10" fillId="23" borderId="39" xfId="1" applyNumberFormat="1" applyFont="1" applyFill="1" applyBorder="1" applyAlignment="1">
      <alignment horizontal="center" vertical="center"/>
    </xf>
    <xf numFmtId="165" fontId="65" fillId="22" borderId="26" xfId="1" applyNumberFormat="1" applyFont="1" applyFill="1" applyBorder="1" applyAlignment="1">
      <alignment horizontal="center" vertical="center"/>
    </xf>
    <xf numFmtId="1" fontId="65" fillId="2" borderId="40" xfId="1" applyNumberFormat="1" applyFont="1" applyFill="1" applyBorder="1" applyAlignment="1">
      <alignment horizontal="center" vertical="center"/>
    </xf>
    <xf numFmtId="1" fontId="66" fillId="2" borderId="14" xfId="1" applyNumberFormat="1" applyFont="1" applyFill="1" applyBorder="1" applyAlignment="1">
      <alignment horizontal="center" vertical="center"/>
    </xf>
    <xf numFmtId="165" fontId="68" fillId="2" borderId="20" xfId="1" applyNumberFormat="1" applyFont="1" applyFill="1" applyBorder="1" applyAlignment="1">
      <alignment horizontal="center" vertical="center"/>
    </xf>
    <xf numFmtId="1" fontId="10" fillId="23" borderId="41" xfId="1" applyNumberFormat="1" applyFont="1" applyFill="1" applyBorder="1" applyAlignment="1">
      <alignment horizontal="center" vertical="center"/>
    </xf>
    <xf numFmtId="0" fontId="4" fillId="7" borderId="0" xfId="2" applyFont="1" applyFill="1" applyAlignment="1">
      <alignment vertical="center"/>
    </xf>
    <xf numFmtId="0" fontId="21" fillId="7" borderId="0" xfId="2" applyFont="1" applyFill="1" applyAlignment="1">
      <alignment horizontal="right" vertical="center"/>
    </xf>
    <xf numFmtId="0" fontId="33" fillId="7" borderId="0" xfId="2" applyFont="1" applyFill="1" applyAlignment="1">
      <alignment horizontal="center" vertical="center"/>
    </xf>
    <xf numFmtId="164" fontId="11" fillId="7" borderId="0" xfId="1" applyNumberFormat="1" applyFont="1" applyFill="1" applyAlignment="1">
      <alignment horizontal="center" vertical="center"/>
    </xf>
    <xf numFmtId="0" fontId="11" fillId="7" borderId="0" xfId="5" applyFont="1" applyFill="1" applyAlignment="1">
      <alignment horizontal="right" vertical="center"/>
    </xf>
    <xf numFmtId="164" fontId="11" fillId="7" borderId="14" xfId="1" applyNumberFormat="1" applyFont="1" applyFill="1" applyBorder="1" applyAlignment="1">
      <alignment horizontal="center" vertical="center"/>
    </xf>
    <xf numFmtId="164" fontId="11" fillId="7" borderId="7" xfId="1" applyNumberFormat="1" applyFont="1" applyFill="1" applyBorder="1" applyAlignment="1">
      <alignment horizontal="center" vertical="center"/>
    </xf>
    <xf numFmtId="0" fontId="72" fillId="26" borderId="0" xfId="2" applyFont="1" applyFill="1" applyAlignment="1">
      <alignment vertical="center"/>
    </xf>
    <xf numFmtId="0" fontId="67" fillId="3" borderId="29" xfId="1" applyFont="1" applyFill="1" applyBorder="1" applyAlignment="1">
      <alignment horizontal="center" vertical="center"/>
    </xf>
    <xf numFmtId="0" fontId="73" fillId="7" borderId="29" xfId="1" applyFont="1" applyFill="1" applyBorder="1" applyAlignment="1">
      <alignment horizontal="center" vertical="center"/>
    </xf>
    <xf numFmtId="0" fontId="8" fillId="27" borderId="29" xfId="1" applyFont="1" applyFill="1" applyBorder="1" applyAlignment="1">
      <alignment horizontal="center" vertical="center"/>
    </xf>
    <xf numFmtId="0" fontId="8" fillId="3" borderId="29" xfId="1" applyFont="1" applyFill="1" applyBorder="1" applyAlignment="1">
      <alignment horizontal="center" vertical="center"/>
    </xf>
    <xf numFmtId="0" fontId="67" fillId="28" borderId="29" xfId="1" applyFont="1" applyFill="1" applyBorder="1" applyAlignment="1">
      <alignment horizontal="center" vertical="center"/>
    </xf>
    <xf numFmtId="0" fontId="74" fillId="24" borderId="29" xfId="1" applyFont="1" applyFill="1" applyBorder="1" applyAlignment="1">
      <alignment horizontal="center" vertical="center"/>
    </xf>
    <xf numFmtId="0" fontId="74" fillId="24" borderId="22" xfId="1" applyFont="1" applyFill="1" applyBorder="1" applyAlignment="1">
      <alignment horizontal="center" vertical="center"/>
    </xf>
    <xf numFmtId="0" fontId="3" fillId="26" borderId="0" xfId="2" applyFill="1" applyAlignment="1">
      <alignment vertical="center"/>
    </xf>
    <xf numFmtId="171" fontId="75" fillId="12" borderId="22" xfId="2" applyNumberFormat="1" applyFont="1" applyFill="1" applyBorder="1" applyAlignment="1">
      <alignment horizontal="center" vertical="center"/>
    </xf>
    <xf numFmtId="171" fontId="75" fillId="12" borderId="24" xfId="2" applyNumberFormat="1" applyFont="1" applyFill="1" applyBorder="1" applyAlignment="1">
      <alignment horizontal="center" vertical="center"/>
    </xf>
    <xf numFmtId="0" fontId="75" fillId="12" borderId="24" xfId="2" applyFont="1" applyFill="1" applyBorder="1" applyAlignment="1">
      <alignment horizontal="center" vertical="center"/>
    </xf>
    <xf numFmtId="172" fontId="75" fillId="12" borderId="24" xfId="2" applyNumberFormat="1" applyFont="1" applyFill="1" applyBorder="1" applyAlignment="1">
      <alignment horizontal="center" vertical="center"/>
    </xf>
    <xf numFmtId="172" fontId="75" fillId="12" borderId="29" xfId="2" applyNumberFormat="1" applyFont="1" applyFill="1" applyBorder="1" applyAlignment="1">
      <alignment horizontal="center" vertical="center"/>
    </xf>
    <xf numFmtId="0" fontId="65" fillId="2" borderId="29" xfId="1" applyFont="1" applyFill="1" applyBorder="1" applyAlignment="1">
      <alignment horizontal="left" vertical="center"/>
    </xf>
    <xf numFmtId="1" fontId="49" fillId="29" borderId="29" xfId="1" applyNumberFormat="1" applyFont="1" applyFill="1" applyBorder="1" applyAlignment="1">
      <alignment horizontal="center" vertical="center"/>
    </xf>
    <xf numFmtId="1" fontId="49" fillId="29" borderId="29" xfId="1" applyNumberFormat="1" applyFont="1" applyFill="1" applyBorder="1" applyAlignment="1">
      <alignment horizontal="left" vertical="center"/>
    </xf>
    <xf numFmtId="1" fontId="76" fillId="30" borderId="22" xfId="1" applyNumberFormat="1" applyFont="1" applyFill="1" applyBorder="1" applyAlignment="1">
      <alignment horizontal="center" vertical="center"/>
    </xf>
    <xf numFmtId="1" fontId="76" fillId="30" borderId="29" xfId="1" applyNumberFormat="1" applyFont="1" applyFill="1" applyBorder="1" applyAlignment="1">
      <alignment horizontal="center" vertical="center"/>
    </xf>
    <xf numFmtId="1" fontId="77" fillId="30" borderId="29" xfId="1" applyNumberFormat="1" applyFont="1" applyFill="1" applyBorder="1" applyAlignment="1">
      <alignment horizontal="center" vertical="center"/>
    </xf>
    <xf numFmtId="171" fontId="75" fillId="12" borderId="31" xfId="2" applyNumberFormat="1" applyFont="1" applyFill="1" applyBorder="1" applyAlignment="1">
      <alignment horizontal="center" vertical="center"/>
    </xf>
    <xf numFmtId="171" fontId="75" fillId="12" borderId="42" xfId="2" applyNumberFormat="1" applyFont="1" applyFill="1" applyBorder="1" applyAlignment="1">
      <alignment horizontal="center" vertical="center"/>
    </xf>
    <xf numFmtId="0" fontId="75" fillId="12" borderId="42" xfId="2" applyFont="1" applyFill="1" applyBorder="1" applyAlignment="1">
      <alignment horizontal="center" vertical="center"/>
    </xf>
    <xf numFmtId="172" fontId="75" fillId="12" borderId="42" xfId="2" applyNumberFormat="1" applyFont="1" applyFill="1" applyBorder="1" applyAlignment="1">
      <alignment horizontal="center" vertical="center"/>
    </xf>
    <xf numFmtId="0" fontId="78" fillId="8" borderId="42" xfId="3" applyFont="1" applyFill="1" applyBorder="1" applyAlignment="1">
      <alignment horizontal="center" vertical="center"/>
    </xf>
    <xf numFmtId="0" fontId="78" fillId="8" borderId="43" xfId="3" applyFont="1" applyFill="1" applyBorder="1" applyAlignment="1">
      <alignment horizontal="center" vertical="center"/>
    </xf>
    <xf numFmtId="0" fontId="79" fillId="8" borderId="14" xfId="1" applyFont="1" applyFill="1" applyBorder="1" applyAlignment="1">
      <alignment horizontal="center" vertical="center"/>
    </xf>
    <xf numFmtId="0" fontId="79" fillId="8" borderId="25" xfId="1" applyFont="1" applyFill="1" applyBorder="1" applyAlignment="1">
      <alignment horizontal="center" vertical="center"/>
    </xf>
    <xf numFmtId="0" fontId="12" fillId="31" borderId="6" xfId="8" applyFont="1" applyFill="1" applyBorder="1" applyAlignment="1">
      <alignment horizontal="center" vertical="center"/>
    </xf>
    <xf numFmtId="0" fontId="31" fillId="14" borderId="42" xfId="8" applyFont="1" applyFill="1" applyBorder="1" applyAlignment="1">
      <alignment horizontal="right" vertical="center"/>
    </xf>
    <xf numFmtId="0" fontId="31" fillId="14" borderId="42" xfId="8" applyFont="1" applyFill="1" applyBorder="1" applyAlignment="1">
      <alignment horizontal="left" vertical="center"/>
    </xf>
    <xf numFmtId="1" fontId="31" fillId="14" borderId="42" xfId="8" applyNumberFormat="1" applyFont="1" applyFill="1" applyBorder="1" applyAlignment="1">
      <alignment horizontal="right" vertical="center"/>
    </xf>
    <xf numFmtId="0" fontId="3" fillId="14" borderId="42" xfId="2" applyFill="1" applyBorder="1" applyAlignment="1">
      <alignment vertical="center"/>
    </xf>
    <xf numFmtId="0" fontId="5" fillId="11" borderId="42" xfId="2" applyFont="1" applyFill="1" applyBorder="1" applyAlignment="1">
      <alignment horizontal="right" vertical="center"/>
    </xf>
    <xf numFmtId="0" fontId="10" fillId="32" borderId="0" xfId="1" applyFont="1" applyFill="1" applyAlignment="1">
      <alignment vertical="center"/>
    </xf>
    <xf numFmtId="0" fontId="3" fillId="32" borderId="0" xfId="13" applyFill="1" applyAlignment="1">
      <alignment vertical="center"/>
    </xf>
    <xf numFmtId="0" fontId="80" fillId="32" borderId="0" xfId="5" applyFont="1" applyFill="1" applyAlignment="1">
      <alignment vertical="center"/>
    </xf>
    <xf numFmtId="0" fontId="3" fillId="32" borderId="0" xfId="2" applyFill="1" applyAlignment="1">
      <alignment vertical="center"/>
    </xf>
    <xf numFmtId="0" fontId="10" fillId="32" borderId="0" xfId="10" applyFont="1" applyFill="1" applyAlignment="1">
      <alignment horizontal="right" vertical="center"/>
    </xf>
    <xf numFmtId="0" fontId="10" fillId="32" borderId="7" xfId="1" applyFont="1" applyFill="1" applyBorder="1" applyAlignment="1">
      <alignment horizontal="right" vertical="center"/>
    </xf>
    <xf numFmtId="0" fontId="52" fillId="32" borderId="0" xfId="8" applyFont="1" applyFill="1" applyAlignment="1">
      <alignment horizontal="right" vertical="center"/>
    </xf>
    <xf numFmtId="0" fontId="52" fillId="32" borderId="0" xfId="8" applyFont="1" applyFill="1" applyAlignment="1">
      <alignment horizontal="left" vertical="center"/>
    </xf>
    <xf numFmtId="1" fontId="52" fillId="32" borderId="0" xfId="8" applyNumberFormat="1" applyFont="1" applyFill="1" applyAlignment="1">
      <alignment horizontal="right" vertical="center"/>
    </xf>
    <xf numFmtId="0" fontId="3" fillId="16" borderId="0" xfId="2" applyFill="1" applyAlignment="1">
      <alignment vertical="center"/>
    </xf>
    <xf numFmtId="0" fontId="81" fillId="16" borderId="0" xfId="2" applyFont="1" applyFill="1" applyAlignment="1">
      <alignment horizontal="right" vertical="center"/>
    </xf>
    <xf numFmtId="0" fontId="54" fillId="16" borderId="0" xfId="10" applyFont="1" applyFill="1" applyAlignment="1">
      <alignment horizontal="right" vertical="center"/>
    </xf>
    <xf numFmtId="0" fontId="6" fillId="16" borderId="0" xfId="10" applyFont="1" applyFill="1" applyAlignment="1">
      <alignment horizontal="left" vertical="center"/>
    </xf>
    <xf numFmtId="0" fontId="61" fillId="2" borderId="0" xfId="1" applyFont="1" applyFill="1" applyAlignment="1">
      <alignment horizontal="center" vertical="center"/>
    </xf>
    <xf numFmtId="0" fontId="57" fillId="12" borderId="0" xfId="5" applyFont="1" applyFill="1" applyAlignment="1">
      <alignment vertical="center"/>
    </xf>
    <xf numFmtId="0" fontId="82" fillId="4" borderId="0" xfId="5" applyFont="1" applyFill="1" applyAlignment="1">
      <alignment horizontal="left" vertical="center"/>
    </xf>
    <xf numFmtId="0" fontId="8" fillId="4" borderId="0" xfId="9" applyFont="1" applyFill="1" applyAlignment="1">
      <alignment horizontal="right" vertical="center"/>
    </xf>
    <xf numFmtId="0" fontId="83" fillId="2" borderId="7" xfId="17" applyFont="1" applyFill="1" applyBorder="1" applyAlignment="1">
      <alignment horizontal="center" vertical="center"/>
    </xf>
    <xf numFmtId="0" fontId="3" fillId="12" borderId="0" xfId="2" applyFill="1" applyAlignment="1">
      <alignment vertical="center"/>
    </xf>
    <xf numFmtId="0" fontId="81" fillId="12" borderId="0" xfId="2" applyFont="1" applyFill="1" applyAlignment="1">
      <alignment horizontal="right" vertical="center"/>
    </xf>
    <xf numFmtId="0" fontId="29" fillId="12" borderId="0" xfId="1" applyFont="1" applyFill="1" applyAlignment="1">
      <alignment horizontal="center" vertical="center"/>
    </xf>
    <xf numFmtId="0" fontId="37" fillId="12" borderId="10" xfId="2" applyFont="1" applyFill="1" applyBorder="1" applyAlignment="1">
      <alignment horizontal="right" vertical="center"/>
    </xf>
    <xf numFmtId="0" fontId="10" fillId="2" borderId="44" xfId="1" applyFont="1" applyFill="1" applyBorder="1" applyAlignment="1">
      <alignment horizontal="center" vertical="center"/>
    </xf>
    <xf numFmtId="0" fontId="12" fillId="4" borderId="0" xfId="9" applyFont="1" applyFill="1" applyAlignment="1">
      <alignment horizontal="right" vertical="center"/>
    </xf>
    <xf numFmtId="0" fontId="37" fillId="4" borderId="0" xfId="11" applyFont="1" applyFill="1" applyAlignment="1">
      <alignment horizontal="right" vertical="center"/>
    </xf>
    <xf numFmtId="173" fontId="84" fillId="33" borderId="7" xfId="1" applyNumberFormat="1" applyFont="1" applyFill="1" applyBorder="1" applyAlignment="1">
      <alignment horizontal="center" vertical="center"/>
    </xf>
    <xf numFmtId="173" fontId="64" fillId="33" borderId="7" xfId="1" applyNumberFormat="1" applyFont="1" applyFill="1" applyBorder="1" applyAlignment="1">
      <alignment horizontal="center" vertical="center"/>
    </xf>
    <xf numFmtId="0" fontId="82" fillId="4" borderId="45" xfId="5" applyFont="1" applyFill="1" applyBorder="1" applyAlignment="1">
      <alignment horizontal="left" vertical="center"/>
    </xf>
    <xf numFmtId="173" fontId="28" fillId="29" borderId="7" xfId="1" applyNumberFormat="1" applyFont="1" applyFill="1" applyBorder="1" applyAlignment="1">
      <alignment horizontal="center" vertical="center"/>
    </xf>
    <xf numFmtId="0" fontId="10" fillId="4" borderId="0" xfId="11" applyFont="1" applyFill="1" applyAlignment="1">
      <alignment horizontal="right" vertical="center"/>
    </xf>
    <xf numFmtId="173" fontId="10" fillId="12" borderId="7" xfId="1" applyNumberFormat="1" applyFont="1" applyFill="1" applyBorder="1" applyAlignment="1">
      <alignment horizontal="center" vertical="center"/>
    </xf>
    <xf numFmtId="0" fontId="82" fillId="4" borderId="7" xfId="5" applyFont="1" applyFill="1" applyBorder="1" applyAlignment="1">
      <alignment horizontal="left" vertical="center"/>
    </xf>
    <xf numFmtId="0" fontId="52" fillId="32" borderId="0" xfId="8" applyFont="1" applyFill="1" applyAlignment="1">
      <alignment horizontal="center" vertical="center"/>
    </xf>
    <xf numFmtId="0" fontId="82" fillId="4" borderId="19" xfId="1" applyFont="1" applyFill="1" applyBorder="1" applyAlignment="1">
      <alignment horizontal="left" vertical="center"/>
    </xf>
    <xf numFmtId="0" fontId="85" fillId="34" borderId="5" xfId="1" applyFont="1" applyFill="1" applyBorder="1" applyAlignment="1">
      <alignment vertical="center"/>
    </xf>
    <xf numFmtId="0" fontId="82" fillId="7" borderId="0" xfId="1" applyFont="1" applyFill="1" applyAlignment="1">
      <alignment horizontal="left" vertical="center"/>
    </xf>
    <xf numFmtId="0" fontId="82" fillId="4" borderId="0" xfId="1" applyFont="1" applyFill="1" applyAlignment="1">
      <alignment horizontal="left" vertical="center"/>
    </xf>
    <xf numFmtId="0" fontId="82" fillId="4" borderId="7" xfId="1" applyFont="1" applyFill="1" applyBorder="1" applyAlignment="1">
      <alignment horizontal="right" vertical="center"/>
    </xf>
    <xf numFmtId="0" fontId="3" fillId="26" borderId="0" xfId="2" applyFill="1" applyAlignment="1">
      <alignment vertical="center" wrapText="1"/>
    </xf>
    <xf numFmtId="0" fontId="8" fillId="7" borderId="14" xfId="1" applyFont="1" applyFill="1" applyBorder="1" applyAlignment="1">
      <alignment horizontal="left" vertical="center"/>
    </xf>
    <xf numFmtId="0" fontId="82" fillId="7" borderId="14" xfId="1" applyFont="1" applyFill="1" applyBorder="1" applyAlignment="1">
      <alignment horizontal="left" vertical="center"/>
    </xf>
    <xf numFmtId="0" fontId="8" fillId="4" borderId="14" xfId="1" applyFont="1" applyFill="1" applyBorder="1" applyAlignment="1">
      <alignment horizontal="left" vertical="center"/>
    </xf>
    <xf numFmtId="0" fontId="82" fillId="4" borderId="14" xfId="1" applyFont="1" applyFill="1" applyBorder="1" applyAlignment="1">
      <alignment horizontal="left" vertical="center"/>
    </xf>
    <xf numFmtId="0" fontId="82" fillId="4" borderId="25" xfId="1" applyFont="1" applyFill="1" applyBorder="1" applyAlignment="1">
      <alignment horizontal="right" vertical="center"/>
    </xf>
    <xf numFmtId="0" fontId="4" fillId="16" borderId="0" xfId="2" applyFont="1" applyFill="1" applyAlignment="1">
      <alignment horizontal="left" vertical="center"/>
    </xf>
    <xf numFmtId="0" fontId="3" fillId="16" borderId="0" xfId="2" applyFill="1" applyAlignment="1">
      <alignment horizontal="left" vertical="center"/>
    </xf>
    <xf numFmtId="0" fontId="81" fillId="16" borderId="0" xfId="2" applyFont="1" applyFill="1" applyAlignment="1">
      <alignment horizontal="left" vertical="center"/>
    </xf>
    <xf numFmtId="0" fontId="4" fillId="16" borderId="0" xfId="2" applyFont="1" applyFill="1" applyAlignment="1">
      <alignment horizontal="right" vertical="center"/>
    </xf>
    <xf numFmtId="0" fontId="8" fillId="9" borderId="0" xfId="12" applyFont="1" applyFill="1" applyAlignment="1">
      <alignment horizontal="right" vertical="center"/>
    </xf>
    <xf numFmtId="0" fontId="86" fillId="4" borderId="42" xfId="2" applyFont="1" applyFill="1" applyBorder="1" applyAlignment="1">
      <alignment horizontal="left" vertical="center"/>
    </xf>
    <xf numFmtId="0" fontId="3" fillId="4" borderId="0" xfId="10" applyFill="1" applyAlignment="1">
      <alignment vertical="center"/>
    </xf>
    <xf numFmtId="0" fontId="86" fillId="12" borderId="0" xfId="10" applyFont="1" applyFill="1" applyAlignment="1">
      <alignment horizontal="right" vertical="center"/>
    </xf>
    <xf numFmtId="0" fontId="86" fillId="12" borderId="42" xfId="2" applyFont="1" applyFill="1" applyBorder="1" applyAlignment="1">
      <alignment horizontal="center" vertical="center"/>
    </xf>
    <xf numFmtId="0" fontId="86" fillId="12" borderId="43" xfId="2" applyFont="1" applyFill="1" applyBorder="1" applyAlignment="1">
      <alignment horizontal="left" vertical="center"/>
    </xf>
    <xf numFmtId="0" fontId="87" fillId="31" borderId="0" xfId="8" applyFont="1" applyFill="1" applyAlignment="1">
      <alignment horizontal="right" vertical="center"/>
    </xf>
    <xf numFmtId="0" fontId="87" fillId="31" borderId="0" xfId="8" applyFont="1" applyFill="1" applyAlignment="1">
      <alignment horizontal="left" vertical="center"/>
    </xf>
    <xf numFmtId="1" fontId="87" fillId="31" borderId="0" xfId="8" applyNumberFormat="1" applyFont="1" applyFill="1" applyAlignment="1">
      <alignment horizontal="right" vertical="center"/>
    </xf>
    <xf numFmtId="0" fontId="88" fillId="12" borderId="0" xfId="1" applyFont="1" applyFill="1" applyAlignment="1">
      <alignment vertical="center"/>
    </xf>
    <xf numFmtId="0" fontId="34" fillId="12" borderId="0" xfId="1" applyFont="1" applyFill="1" applyAlignment="1">
      <alignment vertical="center"/>
    </xf>
    <xf numFmtId="0" fontId="10" fillId="12" borderId="0" xfId="1" applyFont="1" applyFill="1" applyAlignment="1">
      <alignment vertical="center"/>
    </xf>
    <xf numFmtId="0" fontId="8" fillId="12" borderId="0" xfId="1" applyFont="1" applyFill="1" applyAlignment="1">
      <alignment vertical="center"/>
    </xf>
    <xf numFmtId="0" fontId="19" fillId="12" borderId="0" xfId="1" applyFont="1" applyFill="1" applyAlignment="1">
      <alignment horizontal="right" vertical="center"/>
    </xf>
    <xf numFmtId="0" fontId="74" fillId="2" borderId="0" xfId="1" applyFont="1" applyFill="1" applyAlignment="1">
      <alignment vertical="center"/>
    </xf>
    <xf numFmtId="0" fontId="64" fillId="4" borderId="0" xfId="1" applyFont="1" applyFill="1" applyAlignment="1">
      <alignment vertical="center"/>
    </xf>
    <xf numFmtId="0" fontId="64" fillId="4" borderId="7" xfId="1" applyFont="1" applyFill="1" applyBorder="1" applyAlignment="1">
      <alignment vertical="center"/>
    </xf>
    <xf numFmtId="0" fontId="87" fillId="8" borderId="5" xfId="8" applyFont="1" applyFill="1" applyBorder="1" applyAlignment="1">
      <alignment vertical="center"/>
    </xf>
    <xf numFmtId="1" fontId="87" fillId="8" borderId="5" xfId="8" applyNumberFormat="1" applyFont="1" applyFill="1" applyBorder="1" applyAlignment="1">
      <alignment horizontal="left" vertical="center"/>
    </xf>
    <xf numFmtId="0" fontId="85" fillId="8" borderId="5" xfId="1" applyFont="1" applyFill="1" applyBorder="1" applyAlignment="1">
      <alignment vertical="center"/>
    </xf>
    <xf numFmtId="0" fontId="34" fillId="8" borderId="5" xfId="1" applyFont="1" applyFill="1" applyBorder="1" applyAlignment="1">
      <alignment vertical="center"/>
    </xf>
    <xf numFmtId="0" fontId="34" fillId="8" borderId="12" xfId="1" applyFont="1" applyFill="1" applyBorder="1" applyAlignment="1">
      <alignment vertical="center"/>
    </xf>
    <xf numFmtId="0" fontId="89" fillId="35" borderId="13" xfId="7" applyFont="1" applyFill="1" applyBorder="1" applyAlignment="1">
      <alignment horizontal="center" vertical="center"/>
    </xf>
    <xf numFmtId="0" fontId="62" fillId="35" borderId="13" xfId="7" applyFont="1" applyFill="1" applyBorder="1" applyAlignment="1">
      <alignment horizontal="center" vertical="center"/>
    </xf>
    <xf numFmtId="0" fontId="90" fillId="35" borderId="13" xfId="1" applyFont="1" applyFill="1" applyBorder="1" applyAlignment="1">
      <alignment vertical="center"/>
    </xf>
    <xf numFmtId="0" fontId="91" fillId="35" borderId="13" xfId="1" applyFont="1" applyFill="1" applyBorder="1" applyAlignment="1">
      <alignment vertical="center"/>
    </xf>
    <xf numFmtId="0" fontId="91" fillId="35" borderId="13" xfId="14" applyFont="1" applyFill="1" applyBorder="1" applyAlignment="1">
      <alignment vertical="center"/>
    </xf>
    <xf numFmtId="0" fontId="89" fillId="35" borderId="13" xfId="1" applyFont="1" applyFill="1" applyBorder="1" applyAlignment="1">
      <alignment vertical="center"/>
    </xf>
    <xf numFmtId="0" fontId="91" fillId="35" borderId="13" xfId="13" applyFont="1" applyFill="1" applyBorder="1" applyAlignment="1">
      <alignment vertical="center"/>
    </xf>
    <xf numFmtId="0" fontId="91" fillId="35" borderId="13" xfId="1" applyFont="1" applyFill="1" applyBorder="1" applyAlignment="1">
      <alignment horizontal="right" vertical="center"/>
    </xf>
    <xf numFmtId="165" fontId="65" fillId="22" borderId="0" xfId="1" applyNumberFormat="1" applyFont="1" applyFill="1" applyAlignment="1">
      <alignment horizontal="center" vertical="center"/>
    </xf>
    <xf numFmtId="1" fontId="65" fillId="2" borderId="0" xfId="1" applyNumberFormat="1" applyFont="1" applyFill="1" applyAlignment="1">
      <alignment horizontal="center" vertical="center"/>
    </xf>
    <xf numFmtId="1" fontId="66" fillId="2" borderId="0" xfId="1" applyNumberFormat="1" applyFont="1" applyFill="1" applyAlignment="1">
      <alignment horizontal="center" vertical="center"/>
    </xf>
    <xf numFmtId="0" fontId="67" fillId="4" borderId="0" xfId="1" applyFont="1" applyFill="1" applyAlignment="1">
      <alignment horizontal="center" vertical="center"/>
    </xf>
    <xf numFmtId="0" fontId="10" fillId="2" borderId="0" xfId="1" applyFont="1" applyFill="1" applyAlignment="1">
      <alignment horizontal="center" vertical="center"/>
    </xf>
    <xf numFmtId="0" fontId="29" fillId="4" borderId="0" xfId="1" applyFont="1" applyFill="1" applyAlignment="1">
      <alignment horizontal="right" vertical="center"/>
    </xf>
    <xf numFmtId="0" fontId="29" fillId="0" borderId="0" xfId="1" applyFont="1" applyAlignment="1">
      <alignment horizontal="right" vertical="center"/>
    </xf>
    <xf numFmtId="0" fontId="45" fillId="13" borderId="0" xfId="1" applyFont="1" applyFill="1" applyAlignment="1">
      <alignment horizontal="center" vertical="center"/>
    </xf>
    <xf numFmtId="2" fontId="3" fillId="13" borderId="0" xfId="16" applyNumberFormat="1" applyFill="1" applyAlignment="1">
      <alignment horizontal="center" vertical="center"/>
    </xf>
    <xf numFmtId="170" fontId="12" fillId="4" borderId="0" xfId="1" applyNumberFormat="1" applyFont="1" applyFill="1" applyAlignment="1">
      <alignment horizontal="center" vertical="center"/>
    </xf>
    <xf numFmtId="0" fontId="37" fillId="4" borderId="0" xfId="1" applyFont="1" applyFill="1" applyAlignment="1">
      <alignment horizontal="left" vertical="center"/>
    </xf>
    <xf numFmtId="0" fontId="3" fillId="6" borderId="0" xfId="2" applyFill="1" applyAlignment="1">
      <alignment vertical="center"/>
    </xf>
    <xf numFmtId="0" fontId="3" fillId="15" borderId="0" xfId="2" applyFill="1" applyAlignment="1">
      <alignment horizontal="center" vertical="center"/>
    </xf>
    <xf numFmtId="0" fontId="87" fillId="34" borderId="0" xfId="10" applyFont="1" applyFill="1" applyAlignment="1">
      <alignment horizontal="center" vertical="center"/>
    </xf>
    <xf numFmtId="0" fontId="98" fillId="44" borderId="0" xfId="0" applyFont="1" applyFill="1" applyAlignment="1">
      <alignment horizontal="center" vertical="center" wrapText="1"/>
    </xf>
    <xf numFmtId="0" fontId="0" fillId="0" borderId="47" xfId="0" applyBorder="1"/>
    <xf numFmtId="0" fontId="96" fillId="43" borderId="47" xfId="0" applyFont="1" applyFill="1" applyBorder="1" applyAlignment="1">
      <alignment horizontal="center" vertical="center" wrapText="1"/>
    </xf>
    <xf numFmtId="0" fontId="95" fillId="39" borderId="47" xfId="0" applyFont="1" applyFill="1" applyBorder="1" applyAlignment="1">
      <alignment horizontal="center" vertical="center" wrapText="1"/>
    </xf>
    <xf numFmtId="0" fontId="104" fillId="45" borderId="47" xfId="0" applyFont="1" applyFill="1" applyBorder="1" applyAlignment="1">
      <alignment vertical="center" wrapText="1"/>
    </xf>
    <xf numFmtId="0" fontId="0" fillId="46" borderId="0" xfId="0" applyFill="1"/>
    <xf numFmtId="0" fontId="12" fillId="40" borderId="47" xfId="0" applyFont="1" applyFill="1" applyBorder="1" applyAlignment="1">
      <alignment vertical="top" wrapText="1"/>
    </xf>
    <xf numFmtId="0" fontId="107" fillId="41" borderId="47" xfId="0" applyFont="1" applyFill="1" applyBorder="1" applyAlignment="1">
      <alignment vertical="top" wrapText="1"/>
    </xf>
    <xf numFmtId="0" fontId="12" fillId="0" borderId="47" xfId="0" applyFont="1" applyBorder="1" applyAlignment="1">
      <alignment horizontal="center" vertical="center" wrapText="1"/>
    </xf>
    <xf numFmtId="0" fontId="12" fillId="42" borderId="47" xfId="0" applyFont="1" applyFill="1" applyBorder="1" applyAlignment="1">
      <alignment vertical="top" wrapText="1"/>
    </xf>
    <xf numFmtId="0" fontId="0" fillId="47" borderId="47" xfId="0" applyFill="1" applyBorder="1"/>
    <xf numFmtId="0" fontId="103" fillId="48" borderId="47" xfId="0" applyFont="1" applyFill="1" applyBorder="1"/>
    <xf numFmtId="0" fontId="103" fillId="49" borderId="47" xfId="0" applyFont="1" applyFill="1" applyBorder="1"/>
    <xf numFmtId="0" fontId="103" fillId="50" borderId="47" xfId="0" applyFont="1" applyFill="1" applyBorder="1"/>
    <xf numFmtId="0" fontId="0" fillId="51" borderId="47" xfId="0" applyFill="1" applyBorder="1"/>
    <xf numFmtId="0" fontId="0" fillId="52" borderId="0" xfId="0" applyFill="1"/>
    <xf numFmtId="0" fontId="0" fillId="53" borderId="0" xfId="0" applyFill="1"/>
    <xf numFmtId="0" fontId="15" fillId="52" borderId="0" xfId="1" applyFont="1" applyFill="1" applyAlignment="1">
      <alignment horizontal="center" vertical="center"/>
    </xf>
    <xf numFmtId="0" fontId="110" fillId="56" borderId="49" xfId="0" applyFont="1" applyFill="1" applyBorder="1" applyAlignment="1">
      <alignment vertical="center"/>
    </xf>
    <xf numFmtId="0" fontId="110" fillId="56" borderId="51" xfId="0" applyFont="1" applyFill="1" applyBorder="1" applyAlignment="1">
      <alignment vertical="center"/>
    </xf>
    <xf numFmtId="0" fontId="110" fillId="56" borderId="53" xfId="0" applyFont="1" applyFill="1" applyBorder="1" applyAlignment="1">
      <alignment vertical="center"/>
    </xf>
    <xf numFmtId="0" fontId="110" fillId="0" borderId="54" xfId="0" applyFont="1" applyBorder="1" applyAlignment="1">
      <alignment vertical="center"/>
    </xf>
    <xf numFmtId="0" fontId="112" fillId="56" borderId="48" xfId="0" applyFont="1" applyFill="1" applyBorder="1" applyAlignment="1">
      <alignment vertical="center"/>
    </xf>
    <xf numFmtId="0" fontId="113" fillId="56" borderId="50" xfId="0" applyFont="1" applyFill="1" applyBorder="1" applyAlignment="1">
      <alignment vertical="center"/>
    </xf>
    <xf numFmtId="0" fontId="113" fillId="56" borderId="52" xfId="0" applyFont="1" applyFill="1" applyBorder="1" applyAlignment="1">
      <alignment vertical="center"/>
    </xf>
    <xf numFmtId="0" fontId="16" fillId="57" borderId="0" xfId="3" applyFont="1" applyFill="1" applyAlignment="1">
      <alignment horizontal="center" vertical="center"/>
    </xf>
    <xf numFmtId="0" fontId="16" fillId="57" borderId="0" xfId="1" applyFont="1" applyFill="1" applyAlignment="1">
      <alignment horizontal="center" vertical="center"/>
    </xf>
    <xf numFmtId="0" fontId="32" fillId="57" borderId="0" xfId="2" applyFont="1" applyFill="1" applyAlignment="1">
      <alignment horizontal="right" vertical="center"/>
    </xf>
    <xf numFmtId="0" fontId="115" fillId="52" borderId="0" xfId="0" applyFont="1" applyFill="1" applyAlignment="1">
      <alignment vertical="center"/>
    </xf>
    <xf numFmtId="0" fontId="5" fillId="58" borderId="0" xfId="0" applyFont="1" applyFill="1" applyAlignment="1">
      <alignment horizontal="right" vertical="center"/>
    </xf>
    <xf numFmtId="0" fontId="5" fillId="58" borderId="0" xfId="0" applyFont="1" applyFill="1" applyAlignment="1">
      <alignment horizontal="center" vertical="center"/>
    </xf>
    <xf numFmtId="0" fontId="12" fillId="60" borderId="0" xfId="0" applyFont="1" applyFill="1" applyAlignment="1">
      <alignment horizontal="right" vertical="center"/>
    </xf>
    <xf numFmtId="0" fontId="12" fillId="60" borderId="0" xfId="0" applyFont="1" applyFill="1" applyAlignment="1">
      <alignment horizontal="center" vertical="center"/>
    </xf>
    <xf numFmtId="0" fontId="12" fillId="62" borderId="0" xfId="0" applyFont="1" applyFill="1" applyAlignment="1">
      <alignment horizontal="right" vertical="center"/>
    </xf>
    <xf numFmtId="0" fontId="12" fillId="62" borderId="0" xfId="0" applyFont="1" applyFill="1" applyAlignment="1">
      <alignment horizontal="center" vertical="center"/>
    </xf>
    <xf numFmtId="0" fontId="5" fillId="64" borderId="0" xfId="0" applyFont="1" applyFill="1" applyAlignment="1">
      <alignment horizontal="right" vertical="center"/>
    </xf>
    <xf numFmtId="0" fontId="5" fillId="64" borderId="0" xfId="0" applyFont="1" applyFill="1" applyAlignment="1">
      <alignment horizontal="center" vertical="center"/>
    </xf>
    <xf numFmtId="0" fontId="5" fillId="66" borderId="0" xfId="0" applyFont="1" applyFill="1" applyAlignment="1">
      <alignment horizontal="right" vertical="center"/>
    </xf>
    <xf numFmtId="0" fontId="5" fillId="66" borderId="0" xfId="0" applyFont="1" applyFill="1" applyAlignment="1">
      <alignment horizontal="center" vertical="center"/>
    </xf>
    <xf numFmtId="0" fontId="12" fillId="68" borderId="0" xfId="0" applyFont="1" applyFill="1" applyAlignment="1">
      <alignment horizontal="right" vertical="center"/>
    </xf>
    <xf numFmtId="0" fontId="12" fillId="68" borderId="0" xfId="0" applyFont="1" applyFill="1" applyAlignment="1">
      <alignment horizontal="center" vertical="center"/>
    </xf>
    <xf numFmtId="0" fontId="5" fillId="70" borderId="0" xfId="0" applyFont="1" applyFill="1" applyAlignment="1">
      <alignment horizontal="right" vertical="center"/>
    </xf>
    <xf numFmtId="0" fontId="5" fillId="70" borderId="0" xfId="0" applyFont="1" applyFill="1" applyAlignment="1">
      <alignment horizontal="center" vertical="center"/>
    </xf>
    <xf numFmtId="0" fontId="5" fillId="59" borderId="0" xfId="0" applyFont="1" applyFill="1" applyAlignment="1">
      <alignment horizontal="right" vertical="center"/>
    </xf>
    <xf numFmtId="0" fontId="5" fillId="59" borderId="0" xfId="0" applyFont="1" applyFill="1" applyAlignment="1">
      <alignment horizontal="center" vertical="center"/>
    </xf>
    <xf numFmtId="0" fontId="0" fillId="61" borderId="0" xfId="0" applyFill="1" applyAlignment="1">
      <alignment horizontal="right" vertical="center"/>
    </xf>
    <xf numFmtId="0" fontId="0" fillId="61" borderId="0" xfId="0" applyFill="1" applyAlignment="1">
      <alignment horizontal="center" vertical="center"/>
    </xf>
    <xf numFmtId="0" fontId="12" fillId="63" borderId="0" xfId="0" applyFont="1" applyFill="1" applyAlignment="1">
      <alignment horizontal="right" vertical="center"/>
    </xf>
    <xf numFmtId="0" fontId="12" fillId="63" borderId="0" xfId="0" applyFont="1" applyFill="1" applyAlignment="1">
      <alignment horizontal="center" vertical="center"/>
    </xf>
    <xf numFmtId="0" fontId="5" fillId="65" borderId="0" xfId="0" applyFont="1" applyFill="1" applyAlignment="1">
      <alignment horizontal="right" vertical="center"/>
    </xf>
    <xf numFmtId="0" fontId="5" fillId="65" borderId="0" xfId="0" applyFont="1" applyFill="1" applyAlignment="1">
      <alignment horizontal="center" vertical="center"/>
    </xf>
    <xf numFmtId="0" fontId="12" fillId="67" borderId="0" xfId="0" applyFont="1" applyFill="1" applyAlignment="1">
      <alignment horizontal="right" vertical="center"/>
    </xf>
    <xf numFmtId="0" fontId="12" fillId="67" borderId="0" xfId="0" applyFont="1" applyFill="1" applyAlignment="1">
      <alignment horizontal="center" vertical="center"/>
    </xf>
    <xf numFmtId="0" fontId="5" fillId="69" borderId="0" xfId="0" applyFont="1" applyFill="1" applyAlignment="1">
      <alignment horizontal="right" vertical="center"/>
    </xf>
    <xf numFmtId="0" fontId="5" fillId="69" borderId="0" xfId="0" applyFont="1" applyFill="1" applyAlignment="1">
      <alignment horizontal="center" vertical="center"/>
    </xf>
    <xf numFmtId="0" fontId="12" fillId="71" borderId="0" xfId="0" applyFont="1" applyFill="1" applyAlignment="1">
      <alignment horizontal="right" vertical="center"/>
    </xf>
    <xf numFmtId="0" fontId="12" fillId="71" borderId="0" xfId="0" applyFont="1" applyFill="1" applyAlignment="1">
      <alignment horizontal="center" vertical="center"/>
    </xf>
    <xf numFmtId="0" fontId="114" fillId="0" borderId="0" xfId="19"/>
    <xf numFmtId="0" fontId="99" fillId="0" borderId="0" xfId="0" applyFont="1"/>
    <xf numFmtId="0" fontId="100" fillId="72" borderId="55" xfId="1" applyFont="1" applyFill="1" applyBorder="1" applyAlignment="1">
      <alignment horizontal="center" vertical="center"/>
    </xf>
    <xf numFmtId="0" fontId="116" fillId="73" borderId="0" xfId="20" applyFont="1" applyFill="1" applyAlignment="1">
      <alignment horizontal="center" vertical="center"/>
    </xf>
    <xf numFmtId="0" fontId="117" fillId="74" borderId="56" xfId="1" applyFont="1" applyFill="1" applyBorder="1" applyAlignment="1" applyProtection="1">
      <alignment horizontal="center" vertical="center"/>
      <protection locked="0"/>
    </xf>
    <xf numFmtId="0" fontId="118" fillId="52" borderId="0" xfId="20" applyFont="1" applyFill="1" applyAlignment="1">
      <alignment horizontal="center" vertical="center"/>
    </xf>
    <xf numFmtId="0" fontId="119" fillId="53" borderId="57" xfId="1" applyFont="1" applyFill="1" applyBorder="1" applyAlignment="1">
      <alignment horizontal="center" vertical="center"/>
    </xf>
    <xf numFmtId="0" fontId="119" fillId="53" borderId="5" xfId="1" applyFont="1" applyFill="1" applyBorder="1" applyAlignment="1">
      <alignment horizontal="center" vertical="center"/>
    </xf>
    <xf numFmtId="0" fontId="119" fillId="73" borderId="56" xfId="1" applyFont="1" applyFill="1" applyBorder="1" applyAlignment="1">
      <alignment horizontal="center" vertical="center"/>
    </xf>
    <xf numFmtId="0" fontId="119" fillId="73" borderId="0" xfId="1" applyFont="1" applyFill="1" applyAlignment="1">
      <alignment horizontal="center" vertical="center"/>
    </xf>
    <xf numFmtId="0" fontId="119" fillId="53" borderId="12" xfId="1" applyFont="1" applyFill="1" applyBorder="1" applyAlignment="1">
      <alignment horizontal="center" vertical="center"/>
    </xf>
    <xf numFmtId="0" fontId="119" fillId="73" borderId="46" xfId="1" applyFont="1" applyFill="1" applyBorder="1" applyAlignment="1">
      <alignment horizontal="center" vertical="center"/>
    </xf>
    <xf numFmtId="169" fontId="122" fillId="45" borderId="46" xfId="4" applyNumberFormat="1" applyFont="1" applyFill="1" applyBorder="1" applyAlignment="1">
      <alignment horizontal="center" vertical="center"/>
    </xf>
    <xf numFmtId="174" fontId="123" fillId="52" borderId="0" xfId="1" applyNumberFormat="1" applyFont="1" applyFill="1" applyAlignment="1" applyProtection="1">
      <alignment horizontal="center" vertical="center"/>
      <protection hidden="1"/>
    </xf>
    <xf numFmtId="175" fontId="120" fillId="52" borderId="0" xfId="1" applyNumberFormat="1" applyFont="1" applyFill="1" applyAlignment="1" applyProtection="1">
      <alignment horizontal="center" vertical="center"/>
      <protection hidden="1"/>
    </xf>
    <xf numFmtId="0" fontId="102" fillId="52" borderId="0" xfId="21" applyFont="1" applyFill="1" applyAlignment="1">
      <alignment horizontal="left"/>
    </xf>
    <xf numFmtId="0" fontId="125" fillId="52" borderId="46" xfId="1" applyFont="1" applyFill="1" applyBorder="1" applyAlignment="1">
      <alignment horizontal="center" vertical="center" wrapText="1"/>
    </xf>
    <xf numFmtId="0" fontId="99" fillId="52" borderId="0" xfId="21" applyFill="1"/>
    <xf numFmtId="0" fontId="125" fillId="52" borderId="0" xfId="1" applyFont="1" applyFill="1" applyAlignment="1">
      <alignment horizontal="center" vertical="center" wrapText="1"/>
    </xf>
    <xf numFmtId="0" fontId="101" fillId="52" borderId="0" xfId="21" applyFont="1" applyFill="1"/>
    <xf numFmtId="0" fontId="126" fillId="52" borderId="0" xfId="1" applyFont="1" applyFill="1" applyAlignment="1">
      <alignment horizontal="left" vertical="center"/>
    </xf>
    <xf numFmtId="177" fontId="117" fillId="53" borderId="61" xfId="21" applyNumberFormat="1" applyFont="1" applyFill="1" applyBorder="1" applyAlignment="1" applyProtection="1">
      <alignment horizontal="center" vertical="center"/>
      <protection locked="0"/>
    </xf>
    <xf numFmtId="178" fontId="127" fillId="76" borderId="62" xfId="21" applyNumberFormat="1" applyFont="1" applyFill="1" applyBorder="1" applyAlignment="1" applyProtection="1">
      <alignment horizontal="center" vertical="center"/>
      <protection locked="0"/>
    </xf>
    <xf numFmtId="177" fontId="117" fillId="53" borderId="62" xfId="21" applyNumberFormat="1" applyFont="1" applyFill="1" applyBorder="1" applyAlignment="1" applyProtection="1">
      <alignment horizontal="center" vertical="center"/>
      <protection locked="0"/>
    </xf>
    <xf numFmtId="0" fontId="129" fillId="76" borderId="62" xfId="22" applyFont="1" applyFill="1" applyBorder="1" applyAlignment="1">
      <alignment horizontal="left" vertical="center"/>
    </xf>
    <xf numFmtId="179" fontId="130" fillId="76" borderId="63" xfId="21" applyNumberFormat="1" applyFont="1" applyFill="1" applyBorder="1" applyAlignment="1">
      <alignment horizontal="center" vertical="center"/>
    </xf>
    <xf numFmtId="177" fontId="117" fillId="53" borderId="46" xfId="21" applyNumberFormat="1" applyFont="1" applyFill="1" applyBorder="1" applyAlignment="1" applyProtection="1">
      <alignment horizontal="center" vertical="center"/>
      <protection locked="0"/>
    </xf>
    <xf numFmtId="178" fontId="127" fillId="76" borderId="0" xfId="21" applyNumberFormat="1" applyFont="1" applyFill="1" applyAlignment="1" applyProtection="1">
      <alignment horizontal="center" vertical="center"/>
      <protection locked="0"/>
    </xf>
    <xf numFmtId="177" fontId="117" fillId="53" borderId="0" xfId="21" applyNumberFormat="1" applyFont="1" applyFill="1" applyAlignment="1" applyProtection="1">
      <alignment horizontal="center" vertical="center"/>
      <protection locked="0"/>
    </xf>
    <xf numFmtId="0" fontId="129" fillId="76" borderId="0" xfId="22" applyFont="1" applyFill="1" applyAlignment="1">
      <alignment horizontal="left" vertical="center"/>
    </xf>
    <xf numFmtId="179" fontId="130" fillId="76" borderId="10" xfId="21" applyNumberFormat="1" applyFont="1" applyFill="1" applyBorder="1" applyAlignment="1">
      <alignment horizontal="center" vertical="center"/>
    </xf>
    <xf numFmtId="0" fontId="122" fillId="52" borderId="14" xfId="1" applyFont="1" applyFill="1" applyBorder="1" applyAlignment="1" applyProtection="1">
      <alignment horizontal="center" vertical="center"/>
      <protection hidden="1"/>
    </xf>
    <xf numFmtId="0" fontId="102" fillId="52" borderId="14" xfId="21" applyFont="1" applyFill="1" applyBorder="1" applyAlignment="1">
      <alignment horizontal="center"/>
    </xf>
    <xf numFmtId="0" fontId="99" fillId="0" borderId="25" xfId="0" applyFont="1" applyBorder="1"/>
    <xf numFmtId="0" fontId="99" fillId="0" borderId="14" xfId="0" applyFont="1" applyBorder="1"/>
    <xf numFmtId="0" fontId="131" fillId="52" borderId="14" xfId="4" applyFont="1" applyFill="1" applyBorder="1" applyAlignment="1">
      <alignment horizontal="center" vertical="center"/>
    </xf>
    <xf numFmtId="0" fontId="105" fillId="52" borderId="14" xfId="18" applyFill="1" applyBorder="1" applyAlignment="1">
      <alignment vertical="center"/>
    </xf>
    <xf numFmtId="0" fontId="120" fillId="52" borderId="14" xfId="1" applyFont="1" applyFill="1" applyBorder="1" applyAlignment="1">
      <alignment horizontal="left" vertical="center"/>
    </xf>
    <xf numFmtId="0" fontId="99" fillId="53" borderId="14" xfId="21" applyFill="1" applyBorder="1" applyAlignment="1">
      <alignment horizontal="center" vertical="center"/>
    </xf>
    <xf numFmtId="0" fontId="133" fillId="49" borderId="2" xfId="1" applyFont="1" applyFill="1" applyBorder="1" applyAlignment="1">
      <alignment horizontal="center" vertical="center"/>
    </xf>
    <xf numFmtId="180" fontId="126" fillId="77" borderId="61" xfId="21" applyNumberFormat="1" applyFont="1" applyFill="1" applyBorder="1" applyAlignment="1" applyProtection="1">
      <alignment horizontal="center" vertical="center"/>
      <protection locked="0"/>
    </xf>
    <xf numFmtId="0" fontId="126" fillId="77" borderId="62" xfId="21" applyFont="1" applyFill="1" applyBorder="1" applyAlignment="1" applyProtection="1">
      <alignment horizontal="right" vertical="center"/>
      <protection locked="0"/>
    </xf>
    <xf numFmtId="0" fontId="119" fillId="52" borderId="64" xfId="1" applyFont="1" applyFill="1" applyBorder="1" applyAlignment="1">
      <alignment horizontal="center" vertical="center"/>
    </xf>
    <xf numFmtId="179" fontId="126" fillId="77" borderId="55" xfId="21" applyNumberFormat="1" applyFont="1" applyFill="1" applyBorder="1" applyAlignment="1" applyProtection="1">
      <alignment horizontal="center" vertical="center"/>
      <protection locked="0"/>
    </xf>
    <xf numFmtId="0" fontId="99" fillId="52" borderId="64" xfId="0" applyFont="1" applyFill="1" applyBorder="1"/>
    <xf numFmtId="0" fontId="99" fillId="52" borderId="62" xfId="0" applyFont="1" applyFill="1" applyBorder="1"/>
    <xf numFmtId="178" fontId="127" fillId="47" borderId="0" xfId="21" applyNumberFormat="1" applyFont="1" applyFill="1" applyAlignment="1" applyProtection="1">
      <alignment horizontal="center" vertical="center"/>
      <protection locked="0"/>
    </xf>
    <xf numFmtId="177" fontId="117" fillId="53" borderId="65" xfId="21" applyNumberFormat="1" applyFont="1" applyFill="1" applyBorder="1" applyAlignment="1" applyProtection="1">
      <alignment horizontal="center" vertical="center"/>
      <protection locked="0"/>
    </xf>
    <xf numFmtId="180" fontId="126" fillId="77" borderId="46" xfId="21" applyNumberFormat="1" applyFont="1" applyFill="1" applyBorder="1" applyAlignment="1" applyProtection="1">
      <alignment horizontal="center" vertical="center"/>
      <protection locked="0"/>
    </xf>
    <xf numFmtId="0" fontId="126" fillId="77" borderId="0" xfId="21" applyFont="1" applyFill="1" applyAlignment="1" applyProtection="1">
      <alignment horizontal="right" vertical="center"/>
      <protection locked="0"/>
    </xf>
    <xf numFmtId="0" fontId="119" fillId="52" borderId="66" xfId="1" applyFont="1" applyFill="1" applyBorder="1" applyAlignment="1">
      <alignment horizontal="center" vertical="center"/>
    </xf>
    <xf numFmtId="180" fontId="126" fillId="77" borderId="56" xfId="21" applyNumberFormat="1" applyFont="1" applyFill="1" applyBorder="1" applyAlignment="1" applyProtection="1">
      <alignment horizontal="center" vertical="center"/>
      <protection locked="0"/>
    </xf>
    <xf numFmtId="0" fontId="99" fillId="52" borderId="66" xfId="0" applyFont="1" applyFill="1" applyBorder="1"/>
    <xf numFmtId="0" fontId="99" fillId="52" borderId="0" xfId="0" applyFont="1" applyFill="1"/>
    <xf numFmtId="181" fontId="135" fillId="78" borderId="46" xfId="21" applyNumberFormat="1" applyFont="1" applyFill="1" applyBorder="1" applyAlignment="1">
      <alignment horizontal="centerContinuous" vertical="center" wrapText="1"/>
    </xf>
    <xf numFmtId="9" fontId="136" fillId="79" borderId="10" xfId="21" applyNumberFormat="1" applyFont="1" applyFill="1" applyBorder="1" applyAlignment="1">
      <alignment horizontal="center" vertical="center"/>
    </xf>
    <xf numFmtId="169" fontId="137" fillId="47" borderId="67" xfId="22" applyNumberFormat="1" applyFont="1" applyFill="1" applyBorder="1" applyAlignment="1">
      <alignment horizontal="center" vertical="center"/>
    </xf>
    <xf numFmtId="0" fontId="138" fillId="79" borderId="0" xfId="22" applyFont="1" applyFill="1" applyAlignment="1">
      <alignment horizontal="right" vertical="center"/>
    </xf>
    <xf numFmtId="0" fontId="99" fillId="79" borderId="0" xfId="21" applyFill="1" applyAlignment="1">
      <alignment horizontal="centerContinuous" vertical="center" wrapText="1"/>
    </xf>
    <xf numFmtId="0" fontId="117" fillId="53" borderId="0" xfId="22" applyFont="1" applyFill="1" applyAlignment="1">
      <alignment horizontal="centerContinuous" vertical="center"/>
    </xf>
    <xf numFmtId="9" fontId="138" fillId="79" borderId="10" xfId="21" applyNumberFormat="1" applyFont="1" applyFill="1" applyBorder="1" applyAlignment="1">
      <alignment horizontal="center" vertical="center"/>
    </xf>
    <xf numFmtId="178" fontId="124" fillId="76" borderId="46" xfId="21" applyNumberFormat="1" applyFont="1" applyFill="1" applyBorder="1" applyAlignment="1" applyProtection="1">
      <alignment horizontal="center" vertical="center"/>
      <protection locked="0"/>
    </xf>
    <xf numFmtId="0" fontId="124" fillId="77" borderId="0" xfId="21" applyFont="1" applyFill="1" applyAlignment="1" applyProtection="1">
      <alignment horizontal="right" vertical="center"/>
      <protection locked="0"/>
    </xf>
    <xf numFmtId="180" fontId="124" fillId="76" borderId="56" xfId="21" applyNumberFormat="1" applyFont="1" applyFill="1" applyBorder="1" applyAlignment="1" applyProtection="1">
      <alignment horizontal="center" vertical="center"/>
      <protection locked="0"/>
    </xf>
    <xf numFmtId="2" fontId="138" fillId="53" borderId="68" xfId="21" applyNumberFormat="1" applyFont="1" applyFill="1" applyBorder="1" applyAlignment="1">
      <alignment horizontal="center" vertical="center"/>
    </xf>
    <xf numFmtId="0" fontId="135" fillId="53" borderId="21" xfId="21" applyFont="1" applyFill="1" applyBorder="1" applyAlignment="1">
      <alignment horizontal="center" vertical="center"/>
    </xf>
    <xf numFmtId="182" fontId="138" fillId="53" borderId="69" xfId="21" applyNumberFormat="1" applyFont="1" applyFill="1" applyBorder="1" applyAlignment="1">
      <alignment horizontal="center" vertical="center"/>
    </xf>
    <xf numFmtId="0" fontId="99" fillId="53" borderId="0" xfId="21" applyFill="1"/>
    <xf numFmtId="2" fontId="122" fillId="80" borderId="23" xfId="21" applyNumberFormat="1" applyFont="1" applyFill="1" applyBorder="1" applyAlignment="1" applyProtection="1">
      <alignment horizontal="center" vertical="center" wrapText="1"/>
      <protection locked="0"/>
    </xf>
    <xf numFmtId="180" fontId="115" fillId="76" borderId="70" xfId="21" applyNumberFormat="1" applyFont="1" applyFill="1" applyBorder="1" applyAlignment="1" applyProtection="1">
      <alignment horizontal="center" vertical="center"/>
      <protection locked="0"/>
    </xf>
    <xf numFmtId="0" fontId="115" fillId="77" borderId="71" xfId="21" applyFont="1" applyFill="1" applyBorder="1" applyAlignment="1" applyProtection="1">
      <alignment horizontal="right" vertical="center"/>
      <protection locked="0"/>
    </xf>
    <xf numFmtId="0" fontId="119" fillId="52" borderId="72" xfId="1" applyFont="1" applyFill="1" applyBorder="1" applyAlignment="1">
      <alignment horizontal="center" vertical="center"/>
    </xf>
    <xf numFmtId="180" fontId="115" fillId="76" borderId="58" xfId="21" applyNumberFormat="1" applyFont="1" applyFill="1" applyBorder="1" applyAlignment="1" applyProtection="1">
      <alignment horizontal="center" vertical="center"/>
      <protection locked="0"/>
    </xf>
    <xf numFmtId="0" fontId="115" fillId="77" borderId="59" xfId="21" applyFont="1" applyFill="1" applyBorder="1" applyAlignment="1" applyProtection="1">
      <alignment horizontal="right" vertical="center"/>
      <protection locked="0"/>
    </xf>
    <xf numFmtId="0" fontId="99" fillId="52" borderId="72" xfId="0" applyFont="1" applyFill="1" applyBorder="1"/>
    <xf numFmtId="0" fontId="99" fillId="52" borderId="59" xfId="0" applyFont="1" applyFill="1" applyBorder="1"/>
    <xf numFmtId="171" fontId="126" fillId="77" borderId="61" xfId="21" applyNumberFormat="1" applyFont="1" applyFill="1" applyBorder="1" applyAlignment="1" applyProtection="1">
      <alignment horizontal="center" vertical="center"/>
      <protection locked="0"/>
    </xf>
    <xf numFmtId="178" fontId="129" fillId="76" borderId="46" xfId="21" applyNumberFormat="1" applyFont="1" applyFill="1" applyBorder="1" applyAlignment="1" applyProtection="1">
      <alignment horizontal="center" vertical="center"/>
      <protection locked="0"/>
    </xf>
    <xf numFmtId="0" fontId="129" fillId="77" borderId="0" xfId="21" applyFont="1" applyFill="1" applyAlignment="1" applyProtection="1">
      <alignment horizontal="right" vertical="center"/>
      <protection locked="0"/>
    </xf>
    <xf numFmtId="180" fontId="129" fillId="76" borderId="56" xfId="21" applyNumberFormat="1" applyFont="1" applyFill="1" applyBorder="1" applyAlignment="1" applyProtection="1">
      <alignment horizontal="center" vertical="center"/>
      <protection locked="0"/>
    </xf>
    <xf numFmtId="0" fontId="129" fillId="52" borderId="0" xfId="21" applyFont="1" applyFill="1" applyAlignment="1" applyProtection="1">
      <alignment horizontal="right" vertical="center"/>
      <protection locked="0"/>
    </xf>
    <xf numFmtId="180" fontId="141" fillId="76" borderId="60" xfId="21" applyNumberFormat="1" applyFont="1" applyFill="1" applyBorder="1" applyAlignment="1" applyProtection="1">
      <alignment horizontal="center" vertical="center"/>
      <protection locked="0"/>
    </xf>
    <xf numFmtId="0" fontId="141" fillId="77" borderId="71" xfId="21" applyFont="1" applyFill="1" applyBorder="1" applyAlignment="1" applyProtection="1">
      <alignment horizontal="right" vertical="center"/>
      <protection locked="0"/>
    </xf>
    <xf numFmtId="180" fontId="141" fillId="76" borderId="58" xfId="21" applyNumberFormat="1" applyFont="1" applyFill="1" applyBorder="1" applyAlignment="1" applyProtection="1">
      <alignment horizontal="center" vertical="center"/>
      <protection locked="0"/>
    </xf>
    <xf numFmtId="0" fontId="141" fillId="52" borderId="71" xfId="21" applyFont="1" applyFill="1" applyBorder="1" applyAlignment="1" applyProtection="1">
      <alignment horizontal="right" vertical="center"/>
      <protection locked="0"/>
    </xf>
    <xf numFmtId="0" fontId="99" fillId="52" borderId="71" xfId="0" applyFont="1" applyFill="1" applyBorder="1"/>
    <xf numFmtId="0" fontId="105" fillId="52" borderId="73" xfId="18" applyFill="1" applyBorder="1" applyAlignment="1">
      <alignment vertical="center"/>
    </xf>
    <xf numFmtId="0" fontId="105" fillId="52" borderId="24" xfId="18" applyFill="1" applyBorder="1" applyAlignment="1">
      <alignment vertical="center"/>
    </xf>
    <xf numFmtId="0" fontId="119" fillId="52" borderId="60" xfId="1" applyFont="1" applyFill="1" applyBorder="1" applyAlignment="1">
      <alignment horizontal="center" vertical="center"/>
    </xf>
    <xf numFmtId="0" fontId="119" fillId="52" borderId="71" xfId="1" applyFont="1" applyFill="1" applyBorder="1" applyAlignment="1">
      <alignment horizontal="center" vertical="center"/>
    </xf>
    <xf numFmtId="0" fontId="99" fillId="0" borderId="71" xfId="0" applyFont="1" applyBorder="1"/>
    <xf numFmtId="0" fontId="99" fillId="53" borderId="71" xfId="21" applyFill="1" applyBorder="1" applyAlignment="1">
      <alignment horizontal="center" vertical="center"/>
    </xf>
    <xf numFmtId="0" fontId="117" fillId="73" borderId="74" xfId="22" applyFont="1" applyFill="1" applyBorder="1" applyAlignment="1" applyProtection="1">
      <alignment horizontal="right" vertical="center"/>
      <protection locked="0"/>
    </xf>
    <xf numFmtId="0" fontId="117" fillId="73" borderId="75" xfId="22" applyFont="1" applyFill="1" applyBorder="1" applyAlignment="1" applyProtection="1">
      <alignment horizontal="centerContinuous" vertical="center"/>
      <protection locked="0"/>
    </xf>
    <xf numFmtId="0" fontId="117" fillId="73" borderId="76" xfId="22" applyFont="1" applyFill="1" applyBorder="1" applyAlignment="1" applyProtection="1">
      <alignment horizontal="left" vertical="center"/>
      <protection locked="0"/>
    </xf>
    <xf numFmtId="0" fontId="143" fillId="0" borderId="0" xfId="23" applyFont="1" applyAlignment="1">
      <alignment vertical="center"/>
    </xf>
    <xf numFmtId="0" fontId="99" fillId="52" borderId="0" xfId="0" applyFont="1" applyFill="1" applyAlignment="1">
      <alignment vertical="center"/>
    </xf>
    <xf numFmtId="0" fontId="105" fillId="52" borderId="0" xfId="18" applyFill="1" applyAlignment="1">
      <alignment horizontal="center" vertical="center"/>
    </xf>
    <xf numFmtId="183" fontId="122" fillId="52" borderId="61" xfId="21" applyNumberFormat="1" applyFont="1" applyFill="1" applyBorder="1" applyAlignment="1" applyProtection="1">
      <alignment horizontal="center" vertical="center"/>
      <protection locked="0"/>
    </xf>
    <xf numFmtId="0" fontId="122" fillId="52" borderId="62" xfId="21" applyFont="1" applyFill="1" applyBorder="1" applyAlignment="1" applyProtection="1">
      <alignment horizontal="right" vertical="center"/>
      <protection locked="0"/>
    </xf>
    <xf numFmtId="0" fontId="135" fillId="52" borderId="0" xfId="1" applyFont="1" applyFill="1" applyProtection="1">
      <protection hidden="1"/>
    </xf>
    <xf numFmtId="184" fontId="122" fillId="52" borderId="55" xfId="21" applyNumberFormat="1" applyFont="1" applyFill="1" applyBorder="1" applyAlignment="1" applyProtection="1">
      <alignment horizontal="center" vertical="center"/>
      <protection locked="0"/>
    </xf>
    <xf numFmtId="0" fontId="135" fillId="52" borderId="62" xfId="21" applyFont="1" applyFill="1" applyBorder="1" applyAlignment="1" applyProtection="1">
      <alignment horizontal="right" vertical="center"/>
      <protection locked="0"/>
    </xf>
    <xf numFmtId="183" fontId="122" fillId="52" borderId="55" xfId="21" applyNumberFormat="1" applyFont="1" applyFill="1" applyBorder="1" applyAlignment="1" applyProtection="1">
      <alignment horizontal="center" vertical="center"/>
      <protection locked="0"/>
    </xf>
    <xf numFmtId="0" fontId="122" fillId="52" borderId="62" xfId="21" applyFont="1" applyFill="1" applyBorder="1" applyAlignment="1" applyProtection="1">
      <alignment horizontal="left" vertical="center"/>
      <protection locked="0"/>
    </xf>
    <xf numFmtId="184" fontId="122" fillId="52" borderId="46" xfId="21" applyNumberFormat="1" applyFont="1" applyFill="1" applyBorder="1" applyAlignment="1" applyProtection="1">
      <alignment horizontal="center" vertical="center"/>
      <protection locked="0"/>
    </xf>
    <xf numFmtId="0" fontId="135" fillId="52" borderId="0" xfId="21" applyFont="1" applyFill="1" applyAlignment="1" applyProtection="1">
      <alignment horizontal="right" vertical="center"/>
      <protection locked="0"/>
    </xf>
    <xf numFmtId="184" fontId="122" fillId="52" borderId="56" xfId="21" applyNumberFormat="1" applyFont="1" applyFill="1" applyBorder="1" applyAlignment="1" applyProtection="1">
      <alignment horizontal="center" vertical="center"/>
      <protection locked="0"/>
    </xf>
    <xf numFmtId="0" fontId="126" fillId="52" borderId="0" xfId="21" applyFont="1" applyFill="1" applyAlignment="1" applyProtection="1">
      <alignment horizontal="right" vertical="center"/>
      <protection locked="0"/>
    </xf>
    <xf numFmtId="0" fontId="126" fillId="52" borderId="0" xfId="21" applyFont="1" applyFill="1" applyAlignment="1" applyProtection="1">
      <alignment horizontal="left" vertical="center"/>
      <protection locked="0"/>
    </xf>
    <xf numFmtId="184" fontId="144" fillId="76" borderId="46" xfId="21" applyNumberFormat="1" applyFont="1" applyFill="1" applyBorder="1" applyAlignment="1" applyProtection="1">
      <alignment horizontal="center" vertical="center"/>
      <protection locked="0"/>
    </xf>
    <xf numFmtId="0" fontId="145" fillId="52" borderId="0" xfId="21" applyFont="1" applyFill="1" applyAlignment="1" applyProtection="1">
      <alignment horizontal="right" vertical="center"/>
      <protection locked="0"/>
    </xf>
    <xf numFmtId="178" fontId="146" fillId="76" borderId="56" xfId="21" applyNumberFormat="1" applyFont="1" applyFill="1" applyBorder="1" applyAlignment="1" applyProtection="1">
      <alignment horizontal="center" vertical="center"/>
      <protection locked="0"/>
    </xf>
    <xf numFmtId="184" fontId="144" fillId="76" borderId="56" xfId="21" applyNumberFormat="1" applyFont="1" applyFill="1" applyBorder="1" applyAlignment="1" applyProtection="1">
      <alignment horizontal="center" vertical="center"/>
      <protection locked="0"/>
    </xf>
    <xf numFmtId="0" fontId="130" fillId="52" borderId="0" xfId="21" applyFont="1" applyFill="1" applyAlignment="1" applyProtection="1">
      <alignment horizontal="right" vertical="center"/>
      <protection locked="0"/>
    </xf>
    <xf numFmtId="0" fontId="130" fillId="52" borderId="0" xfId="21" applyFont="1" applyFill="1" applyAlignment="1" applyProtection="1">
      <alignment horizontal="left" vertical="center"/>
      <protection locked="0"/>
    </xf>
    <xf numFmtId="184" fontId="147" fillId="76" borderId="56" xfId="21" applyNumberFormat="1" applyFont="1" applyFill="1" applyBorder="1" applyAlignment="1" applyProtection="1">
      <alignment horizontal="center" vertical="center"/>
      <protection locked="0"/>
    </xf>
    <xf numFmtId="0" fontId="137" fillId="52" borderId="0" xfId="21" applyFont="1" applyFill="1" applyAlignment="1" applyProtection="1">
      <alignment horizontal="right" vertical="center"/>
      <protection locked="0"/>
    </xf>
    <xf numFmtId="0" fontId="137" fillId="52" borderId="0" xfId="21" applyFont="1" applyFill="1" applyAlignment="1" applyProtection="1">
      <alignment horizontal="left" vertical="center"/>
      <protection locked="0"/>
    </xf>
    <xf numFmtId="183" fontId="122" fillId="53" borderId="73" xfId="21" applyNumberFormat="1" applyFont="1" applyFill="1" applyBorder="1" applyAlignment="1" applyProtection="1">
      <alignment horizontal="center" vertical="center"/>
      <protection locked="0"/>
    </xf>
    <xf numFmtId="0" fontId="122" fillId="53" borderId="24" xfId="21" applyFont="1" applyFill="1" applyBorder="1" applyAlignment="1" applyProtection="1">
      <alignment horizontal="right" vertical="center"/>
      <protection locked="0"/>
    </xf>
    <xf numFmtId="0" fontId="135" fillId="53" borderId="24" xfId="1" applyFont="1" applyFill="1" applyBorder="1" applyProtection="1">
      <protection hidden="1"/>
    </xf>
    <xf numFmtId="183" fontId="122" fillId="53" borderId="24" xfId="21" applyNumberFormat="1" applyFont="1" applyFill="1" applyBorder="1" applyAlignment="1" applyProtection="1">
      <alignment horizontal="center" vertical="center"/>
      <protection locked="0"/>
    </xf>
    <xf numFmtId="184" fontId="122" fillId="53" borderId="24" xfId="21" applyNumberFormat="1" applyFont="1" applyFill="1" applyBorder="1" applyAlignment="1" applyProtection="1">
      <alignment horizontal="center" vertical="center"/>
      <protection locked="0"/>
    </xf>
    <xf numFmtId="0" fontId="135" fillId="53" borderId="24" xfId="21" applyFont="1" applyFill="1" applyBorder="1" applyAlignment="1" applyProtection="1">
      <alignment horizontal="right" vertical="center"/>
      <protection locked="0"/>
    </xf>
    <xf numFmtId="0" fontId="135" fillId="53" borderId="24" xfId="21" applyFont="1" applyFill="1" applyBorder="1" applyAlignment="1" applyProtection="1">
      <alignment horizontal="left" vertical="center"/>
      <protection locked="0"/>
    </xf>
    <xf numFmtId="183" fontId="122" fillId="52" borderId="46" xfId="21" applyNumberFormat="1" applyFont="1" applyFill="1" applyBorder="1" applyAlignment="1" applyProtection="1">
      <alignment horizontal="center" vertical="center"/>
      <protection locked="0"/>
    </xf>
    <xf numFmtId="0" fontId="122" fillId="52" borderId="0" xfId="21" applyFont="1" applyFill="1" applyAlignment="1" applyProtection="1">
      <alignment horizontal="right" vertical="center"/>
      <protection locked="0"/>
    </xf>
    <xf numFmtId="183" fontId="122" fillId="52" borderId="56" xfId="21" applyNumberFormat="1" applyFont="1" applyFill="1" applyBorder="1" applyAlignment="1" applyProtection="1">
      <alignment horizontal="center" vertical="center"/>
      <protection locked="0"/>
    </xf>
    <xf numFmtId="0" fontId="135" fillId="52" borderId="14" xfId="21" applyFont="1" applyFill="1" applyBorder="1" applyAlignment="1" applyProtection="1">
      <alignment horizontal="left" vertical="center"/>
      <protection locked="0"/>
    </xf>
    <xf numFmtId="0" fontId="122" fillId="52" borderId="0" xfId="20" applyFont="1" applyFill="1" applyAlignment="1">
      <alignment horizontal="left" vertical="center"/>
    </xf>
    <xf numFmtId="184" fontId="147" fillId="47" borderId="46" xfId="21" applyNumberFormat="1" applyFont="1" applyFill="1" applyBorder="1" applyAlignment="1" applyProtection="1">
      <alignment horizontal="center" vertical="center"/>
      <protection locked="0"/>
    </xf>
    <xf numFmtId="183" fontId="144" fillId="76" borderId="56" xfId="21" applyNumberFormat="1" applyFont="1" applyFill="1" applyBorder="1" applyAlignment="1" applyProtection="1">
      <alignment horizontal="center" vertical="center"/>
      <protection locked="0"/>
    </xf>
    <xf numFmtId="0" fontId="145" fillId="52" borderId="0" xfId="21" applyFont="1" applyFill="1" applyAlignment="1" applyProtection="1">
      <alignment horizontal="left" vertical="center"/>
      <protection locked="0"/>
    </xf>
    <xf numFmtId="0" fontId="137" fillId="52" borderId="42" xfId="21" applyFont="1" applyFill="1" applyBorder="1" applyAlignment="1" applyProtection="1">
      <alignment horizontal="right" vertical="center"/>
      <protection locked="0"/>
    </xf>
    <xf numFmtId="0" fontId="99" fillId="53" borderId="17" xfId="21" applyFill="1" applyBorder="1" applyAlignment="1">
      <alignment horizontal="center" vertical="center"/>
    </xf>
    <xf numFmtId="0" fontId="135" fillId="52" borderId="0" xfId="20" applyFont="1" applyFill="1" applyAlignment="1">
      <alignment vertical="center"/>
    </xf>
    <xf numFmtId="0" fontId="117" fillId="81" borderId="79" xfId="22" applyFont="1" applyFill="1" applyBorder="1" applyAlignment="1" applyProtection="1">
      <alignment horizontal="right" vertical="center"/>
      <protection locked="0"/>
    </xf>
    <xf numFmtId="0" fontId="117" fillId="81" borderId="80" xfId="22" applyFont="1" applyFill="1" applyBorder="1" applyAlignment="1" applyProtection="1">
      <alignment horizontal="centerContinuous" vertical="center"/>
      <protection locked="0"/>
    </xf>
    <xf numFmtId="0" fontId="117" fillId="82" borderId="80" xfId="22" applyFont="1" applyFill="1" applyBorder="1" applyAlignment="1" applyProtection="1">
      <alignment horizontal="centerContinuous" vertical="center"/>
      <protection locked="0"/>
    </xf>
    <xf numFmtId="0" fontId="117" fillId="81" borderId="81" xfId="22" applyFont="1" applyFill="1" applyBorder="1" applyAlignment="1" applyProtection="1">
      <alignment horizontal="centerContinuous" vertical="center"/>
      <protection locked="0"/>
    </xf>
    <xf numFmtId="0" fontId="99" fillId="52" borderId="46" xfId="19" applyFont="1" applyFill="1" applyBorder="1"/>
    <xf numFmtId="0" fontId="99" fillId="52" borderId="0" xfId="19" applyFont="1" applyFill="1"/>
    <xf numFmtId="0" fontId="135" fillId="52" borderId="0" xfId="1" applyFont="1" applyFill="1"/>
    <xf numFmtId="0" fontId="106" fillId="52" borderId="0" xfId="19" applyFont="1" applyFill="1" applyAlignment="1">
      <alignment horizontal="left" vertical="center"/>
    </xf>
    <xf numFmtId="0" fontId="123" fillId="52" borderId="0" xfId="1" applyFont="1" applyFill="1" applyAlignment="1">
      <alignment horizontal="center" vertical="center"/>
    </xf>
    <xf numFmtId="0" fontId="148" fillId="52" borderId="0" xfId="1" applyFont="1" applyFill="1" applyAlignment="1">
      <alignment horizontal="left" vertical="center"/>
    </xf>
    <xf numFmtId="0" fontId="106" fillId="52" borderId="0" xfId="19" applyFont="1" applyFill="1" applyAlignment="1">
      <alignment horizontal="right" vertical="center"/>
    </xf>
    <xf numFmtId="0" fontId="150" fillId="84" borderId="0" xfId="24" applyFont="1" applyFill="1" applyAlignment="1" applyProtection="1">
      <alignment horizontal="left" vertical="center"/>
      <protection locked="0"/>
    </xf>
    <xf numFmtId="0" fontId="151" fillId="52" borderId="0" xfId="24" applyFont="1" applyFill="1" applyAlignment="1" applyProtection="1">
      <alignment horizontal="left" vertical="center"/>
      <protection locked="0"/>
    </xf>
    <xf numFmtId="0" fontId="150" fillId="85" borderId="0" xfId="24" applyFont="1" applyFill="1" applyAlignment="1" applyProtection="1">
      <alignment horizontal="left" vertical="center"/>
      <protection locked="0"/>
    </xf>
    <xf numFmtId="0" fontId="114" fillId="52" borderId="0" xfId="19" applyFill="1"/>
    <xf numFmtId="0" fontId="152" fillId="52" borderId="0" xfId="24" applyFont="1" applyFill="1" applyAlignment="1" applyProtection="1">
      <alignment horizontal="left" vertical="center"/>
      <protection locked="0"/>
    </xf>
    <xf numFmtId="0" fontId="153" fillId="85" borderId="0" xfId="24" applyFont="1" applyFill="1" applyAlignment="1" applyProtection="1">
      <alignment horizontal="left" vertical="center"/>
      <protection locked="0"/>
    </xf>
    <xf numFmtId="0" fontId="153" fillId="84" borderId="0" xfId="24" applyFont="1" applyFill="1" applyAlignment="1" applyProtection="1">
      <alignment horizontal="left" vertical="center"/>
      <protection locked="0"/>
    </xf>
    <xf numFmtId="0" fontId="154" fillId="84" borderId="0" xfId="24" applyFont="1" applyFill="1" applyAlignment="1" applyProtection="1">
      <alignment horizontal="left" vertical="center"/>
      <protection locked="0"/>
    </xf>
    <xf numFmtId="0" fontId="154" fillId="52" borderId="0" xfId="4" applyFont="1" applyFill="1" applyAlignment="1">
      <alignment horizontal="left" vertical="center"/>
    </xf>
    <xf numFmtId="0" fontId="155" fillId="84" borderId="0" xfId="24" applyFont="1" applyFill="1" applyAlignment="1" applyProtection="1">
      <alignment horizontal="left" vertical="center"/>
      <protection locked="0"/>
    </xf>
    <xf numFmtId="0" fontId="156" fillId="84" borderId="0" xfId="24" applyFont="1" applyFill="1" applyAlignment="1" applyProtection="1">
      <alignment horizontal="left" vertical="center"/>
      <protection locked="0"/>
    </xf>
    <xf numFmtId="0" fontId="157" fillId="52" borderId="0" xfId="23" applyFont="1" applyFill="1" applyAlignment="1">
      <alignment horizontal="left" vertical="center"/>
    </xf>
    <xf numFmtId="0" fontId="158" fillId="86" borderId="46" xfId="1" applyFont="1" applyFill="1" applyBorder="1" applyAlignment="1">
      <alignment vertical="center"/>
    </xf>
    <xf numFmtId="0" fontId="158" fillId="86" borderId="0" xfId="1" applyFont="1" applyFill="1" applyAlignment="1">
      <alignment vertical="center"/>
    </xf>
    <xf numFmtId="0" fontId="122" fillId="86" borderId="0" xfId="1" applyFont="1" applyFill="1" applyAlignment="1">
      <alignment vertical="center"/>
    </xf>
    <xf numFmtId="165" fontId="135" fillId="84" borderId="0" xfId="24" applyNumberFormat="1" applyFont="1" applyFill="1" applyAlignment="1" applyProtection="1">
      <alignment horizontal="center" vertical="center"/>
      <protection locked="0"/>
    </xf>
    <xf numFmtId="0" fontId="135" fillId="52" borderId="0" xfId="1" applyFont="1" applyFill="1" applyAlignment="1">
      <alignment horizontal="right" vertical="center"/>
    </xf>
    <xf numFmtId="0" fontId="123" fillId="52" borderId="0" xfId="22" applyFont="1" applyFill="1" applyAlignment="1">
      <alignment horizontal="center" vertical="center"/>
    </xf>
    <xf numFmtId="0" fontId="135" fillId="52" borderId="0" xfId="4" applyFont="1" applyFill="1" applyAlignment="1">
      <alignment horizontal="right" vertical="center"/>
    </xf>
    <xf numFmtId="0" fontId="135" fillId="45" borderId="0" xfId="1" applyFont="1" applyFill="1" applyAlignment="1">
      <alignment horizontal="right" vertical="center"/>
    </xf>
    <xf numFmtId="0" fontId="99" fillId="0" borderId="0" xfId="19" applyFont="1"/>
    <xf numFmtId="0" fontId="159" fillId="52" borderId="46" xfId="1" applyFont="1" applyFill="1" applyBorder="1" applyAlignment="1">
      <alignment horizontal="left" vertical="center"/>
    </xf>
    <xf numFmtId="185" fontId="109" fillId="84" borderId="0" xfId="24" applyNumberFormat="1" applyFont="1" applyFill="1" applyAlignment="1" applyProtection="1">
      <alignment horizontal="right" vertical="center"/>
      <protection locked="0"/>
    </xf>
    <xf numFmtId="0" fontId="160" fillId="52" borderId="0" xfId="1" applyFont="1" applyFill="1" applyAlignment="1">
      <alignment horizontal="left" vertical="center"/>
    </xf>
    <xf numFmtId="177" fontId="135" fillId="84" borderId="0" xfId="24" applyNumberFormat="1" applyFont="1" applyFill="1" applyAlignment="1" applyProtection="1">
      <alignment horizontal="center" vertical="center"/>
      <protection locked="0"/>
    </xf>
    <xf numFmtId="0" fontId="122" fillId="52" borderId="0" xfId="4" applyFont="1" applyFill="1" applyAlignment="1">
      <alignment horizontal="right" vertical="center"/>
    </xf>
    <xf numFmtId="0" fontId="161" fillId="52" borderId="0" xfId="1" applyFont="1" applyFill="1" applyAlignment="1">
      <alignment horizontal="left" vertical="center"/>
    </xf>
    <xf numFmtId="0" fontId="106" fillId="52" borderId="0" xfId="0" applyFont="1" applyFill="1" applyAlignment="1">
      <alignment horizontal="left" vertical="center"/>
    </xf>
    <xf numFmtId="0" fontId="0" fillId="52" borderId="0" xfId="0" applyFill="1" applyAlignment="1">
      <alignment horizontal="center" vertical="center"/>
    </xf>
    <xf numFmtId="0" fontId="160" fillId="52" borderId="46" xfId="1" applyFont="1" applyFill="1" applyBorder="1" applyAlignment="1">
      <alignment horizontal="left" vertical="center"/>
    </xf>
    <xf numFmtId="169" fontId="135" fillId="84" borderId="0" xfId="24" applyNumberFormat="1" applyFont="1" applyFill="1" applyAlignment="1" applyProtection="1">
      <alignment horizontal="center" vertical="center"/>
      <protection locked="0"/>
    </xf>
    <xf numFmtId="165" fontId="158" fillId="84" borderId="0" xfId="24" applyNumberFormat="1" applyFont="1" applyFill="1" applyAlignment="1" applyProtection="1">
      <alignment horizontal="center" vertical="center"/>
      <protection locked="0"/>
    </xf>
    <xf numFmtId="0" fontId="162" fillId="52" borderId="0" xfId="24" applyFont="1" applyFill="1" applyAlignment="1" applyProtection="1">
      <alignment horizontal="right" vertical="center"/>
      <protection locked="0"/>
    </xf>
    <xf numFmtId="165" fontId="158" fillId="85" borderId="0" xfId="24" applyNumberFormat="1" applyFont="1" applyFill="1" applyAlignment="1" applyProtection="1">
      <alignment horizontal="center" vertical="center"/>
      <protection locked="0"/>
    </xf>
    <xf numFmtId="0" fontId="99" fillId="0" borderId="46" xfId="19" applyFont="1" applyBorder="1"/>
    <xf numFmtId="186" fontId="163" fillId="87" borderId="0" xfId="1" applyNumberFormat="1" applyFont="1" applyFill="1" applyAlignment="1">
      <alignment vertical="center"/>
    </xf>
    <xf numFmtId="0" fontId="164" fillId="88" borderId="0" xfId="22" applyFont="1" applyFill="1" applyAlignment="1">
      <alignment horizontal="center" vertical="center"/>
    </xf>
    <xf numFmtId="0" fontId="151" fillId="52" borderId="0" xfId="24" applyFont="1" applyFill="1" applyAlignment="1" applyProtection="1">
      <alignment horizontal="right" vertical="center"/>
      <protection locked="0"/>
    </xf>
    <xf numFmtId="0" fontId="0" fillId="52" borderId="46" xfId="0" applyFill="1" applyBorder="1"/>
    <xf numFmtId="0" fontId="160" fillId="52" borderId="46" xfId="19" applyFont="1" applyFill="1" applyBorder="1" applyAlignment="1">
      <alignment horizontal="left" vertical="center"/>
    </xf>
    <xf numFmtId="169" fontId="165" fillId="84" borderId="0" xfId="24" applyNumberFormat="1" applyFont="1" applyFill="1" applyAlignment="1" applyProtection="1">
      <alignment horizontal="right" vertical="center"/>
      <protection locked="0"/>
    </xf>
    <xf numFmtId="178" fontId="148" fillId="86" borderId="0" xfId="25" applyNumberFormat="1" applyFont="1" applyFill="1" applyAlignment="1" applyProtection="1">
      <alignment horizontal="center" vertical="center"/>
      <protection locked="0"/>
    </xf>
    <xf numFmtId="0" fontId="127" fillId="84" borderId="0" xfId="24" applyFont="1" applyFill="1" applyAlignment="1" applyProtection="1">
      <alignment horizontal="right" vertical="center"/>
      <protection locked="0"/>
    </xf>
    <xf numFmtId="169" fontId="165" fillId="84" borderId="0" xfId="24" applyNumberFormat="1" applyFont="1" applyFill="1" applyAlignment="1" applyProtection="1">
      <alignment horizontal="center" vertical="center"/>
      <protection locked="0"/>
    </xf>
    <xf numFmtId="169" fontId="148" fillId="85" borderId="0" xfId="24" applyNumberFormat="1" applyFont="1" applyFill="1" applyAlignment="1" applyProtection="1">
      <alignment horizontal="center" vertical="center"/>
      <protection locked="0"/>
    </xf>
    <xf numFmtId="0" fontId="166" fillId="52" borderId="0" xfId="0" applyFont="1" applyFill="1" applyAlignment="1">
      <alignment horizontal="right" vertical="center"/>
    </xf>
    <xf numFmtId="177" fontId="167" fillId="52" borderId="0" xfId="25" applyNumberFormat="1" applyFont="1" applyFill="1" applyAlignment="1" applyProtection="1">
      <alignment horizontal="center" vertical="center"/>
      <protection locked="0"/>
    </xf>
    <xf numFmtId="0" fontId="0" fillId="0" borderId="46" xfId="0" applyBorder="1"/>
    <xf numFmtId="0" fontId="0" fillId="52" borderId="0" xfId="0" applyFill="1" applyAlignment="1">
      <alignment vertical="center"/>
    </xf>
    <xf numFmtId="1" fontId="158" fillId="85" borderId="0" xfId="24" applyNumberFormat="1" applyFont="1" applyFill="1" applyAlignment="1" applyProtection="1">
      <alignment horizontal="center" vertical="center"/>
      <protection locked="0"/>
    </xf>
    <xf numFmtId="0" fontId="168" fillId="52" borderId="0" xfId="4" applyFont="1" applyFill="1" applyAlignment="1">
      <alignment horizontal="right" vertical="center"/>
    </xf>
    <xf numFmtId="0" fontId="169" fillId="52" borderId="0" xfId="19" applyFont="1" applyFill="1" applyAlignment="1">
      <alignment vertical="center"/>
    </xf>
    <xf numFmtId="0" fontId="138" fillId="52" borderId="0" xfId="4" applyFont="1" applyFill="1" applyAlignment="1">
      <alignment horizontal="left" vertical="center"/>
    </xf>
    <xf numFmtId="0" fontId="135" fillId="52" borderId="0" xfId="19" applyFont="1" applyFill="1"/>
    <xf numFmtId="0" fontId="170" fillId="52" borderId="46" xfId="24" applyFont="1" applyFill="1" applyBorder="1" applyAlignment="1" applyProtection="1">
      <alignment horizontal="center" vertical="center"/>
      <protection locked="0"/>
    </xf>
    <xf numFmtId="0" fontId="171" fillId="52" borderId="0" xfId="24" applyFont="1" applyFill="1" applyAlignment="1" applyProtection="1">
      <alignment horizontal="left" vertical="center"/>
      <protection locked="0"/>
    </xf>
    <xf numFmtId="0" fontId="172" fillId="85" borderId="0" xfId="24" applyFont="1" applyFill="1" applyAlignment="1" applyProtection="1">
      <alignment horizontal="center" vertical="center" wrapText="1"/>
      <protection locked="0"/>
    </xf>
    <xf numFmtId="0" fontId="173" fillId="52" borderId="0" xfId="0" applyFont="1" applyFill="1" applyAlignment="1">
      <alignment horizontal="right" vertical="center"/>
    </xf>
    <xf numFmtId="0" fontId="170" fillId="52" borderId="46" xfId="24" applyFont="1" applyFill="1" applyBorder="1" applyAlignment="1" applyProtection="1">
      <alignment vertical="center"/>
      <protection locked="0"/>
    </xf>
    <xf numFmtId="0" fontId="170" fillId="47" borderId="0" xfId="24" applyFont="1" applyFill="1" applyAlignment="1" applyProtection="1">
      <alignment vertical="center"/>
      <protection locked="0"/>
    </xf>
    <xf numFmtId="0" fontId="156" fillId="84" borderId="0" xfId="24" applyFont="1" applyFill="1" applyAlignment="1" applyProtection="1">
      <alignment horizontal="right" vertical="center"/>
      <protection locked="0"/>
    </xf>
    <xf numFmtId="0" fontId="174" fillId="84" borderId="0" xfId="24" applyFont="1" applyFill="1" applyAlignment="1" applyProtection="1">
      <alignment vertical="center"/>
      <protection locked="0"/>
    </xf>
    <xf numFmtId="0" fontId="115" fillId="84" borderId="0" xfId="24" applyFont="1" applyFill="1" applyAlignment="1" applyProtection="1">
      <alignment vertical="center"/>
      <protection locked="0"/>
    </xf>
    <xf numFmtId="2" fontId="100" fillId="46" borderId="0" xfId="1" applyNumberFormat="1" applyFont="1" applyFill="1" applyAlignment="1" applyProtection="1">
      <alignment horizontal="center" vertical="center"/>
      <protection locked="0"/>
    </xf>
    <xf numFmtId="177" fontId="135" fillId="89" borderId="25" xfId="24" applyNumberFormat="1" applyFont="1" applyFill="1" applyBorder="1" applyAlignment="1" applyProtection="1">
      <alignment horizontal="center" vertical="center"/>
      <protection locked="0"/>
    </xf>
    <xf numFmtId="0" fontId="161" fillId="90" borderId="14" xfId="0" applyFont="1" applyFill="1" applyBorder="1" applyAlignment="1">
      <alignment horizontal="right" vertical="center"/>
    </xf>
    <xf numFmtId="177" fontId="135" fillId="89" borderId="14" xfId="24" applyNumberFormat="1" applyFont="1" applyFill="1" applyBorder="1" applyAlignment="1" applyProtection="1">
      <alignment horizontal="center" vertical="center"/>
      <protection locked="0"/>
    </xf>
    <xf numFmtId="0" fontId="0" fillId="90" borderId="14" xfId="0" applyFill="1" applyBorder="1" applyAlignment="1">
      <alignment horizontal="center" vertical="center"/>
    </xf>
    <xf numFmtId="0" fontId="0" fillId="90" borderId="14" xfId="0" applyFill="1" applyBorder="1" applyAlignment="1">
      <alignment horizontal="right" vertical="center"/>
    </xf>
    <xf numFmtId="0" fontId="102" fillId="90" borderId="46" xfId="0" applyFont="1" applyFill="1" applyBorder="1" applyAlignment="1">
      <alignment vertical="center"/>
    </xf>
    <xf numFmtId="0" fontId="123" fillId="90" borderId="0" xfId="22" applyFont="1" applyFill="1" applyAlignment="1">
      <alignment horizontal="center" vertical="center"/>
    </xf>
    <xf numFmtId="0" fontId="123" fillId="90" borderId="0" xfId="1" applyFont="1" applyFill="1" applyAlignment="1">
      <alignment horizontal="right" vertical="center"/>
    </xf>
    <xf numFmtId="0" fontId="102" fillId="90" borderId="0" xfId="0" applyFont="1" applyFill="1" applyAlignment="1">
      <alignment vertical="center"/>
    </xf>
    <xf numFmtId="187" fontId="123" fillId="90" borderId="0" xfId="22" applyNumberFormat="1" applyFont="1" applyFill="1" applyAlignment="1">
      <alignment horizontal="center" vertical="center"/>
    </xf>
    <xf numFmtId="0" fontId="0" fillId="90" borderId="46" xfId="0" applyFill="1" applyBorder="1"/>
    <xf numFmtId="0" fontId="0" fillId="90" borderId="0" xfId="0" applyFill="1"/>
    <xf numFmtId="0" fontId="123" fillId="90" borderId="0" xfId="24" applyFont="1" applyFill="1" applyAlignment="1" applyProtection="1">
      <alignment horizontal="left" vertical="center"/>
      <protection locked="0"/>
    </xf>
    <xf numFmtId="0" fontId="126" fillId="90" borderId="0" xfId="4" applyFont="1" applyFill="1" applyAlignment="1">
      <alignment horizontal="right" vertical="center"/>
    </xf>
    <xf numFmtId="0" fontId="126" fillId="90" borderId="0" xfId="4" applyFont="1" applyFill="1" applyAlignment="1">
      <alignment horizontal="left" vertical="center"/>
    </xf>
    <xf numFmtId="0" fontId="113" fillId="83" borderId="46" xfId="19" applyFont="1" applyFill="1" applyBorder="1"/>
    <xf numFmtId="0" fontId="113" fillId="83" borderId="0" xfId="19" applyFont="1" applyFill="1" applyAlignment="1">
      <alignment horizontal="left" vertical="center"/>
    </xf>
    <xf numFmtId="0" fontId="113" fillId="83" borderId="0" xfId="19" applyFont="1" applyFill="1" applyAlignment="1">
      <alignment horizontal="right" vertical="center"/>
    </xf>
    <xf numFmtId="0" fontId="99" fillId="83" borderId="0" xfId="19" applyFont="1" applyFill="1" applyAlignment="1">
      <alignment horizontal="right" vertical="center"/>
    </xf>
    <xf numFmtId="0" fontId="99" fillId="83" borderId="0" xfId="19" applyFont="1" applyFill="1"/>
    <xf numFmtId="0" fontId="110" fillId="83" borderId="4" xfId="25" applyFont="1" applyFill="1" applyBorder="1" applyAlignment="1">
      <alignment horizontal="right" vertical="center"/>
    </xf>
    <xf numFmtId="0" fontId="176" fillId="83" borderId="3" xfId="25" applyFont="1" applyFill="1" applyBorder="1" applyAlignment="1">
      <alignment vertical="center"/>
    </xf>
    <xf numFmtId="0" fontId="148" fillId="52" borderId="46" xfId="1" applyFont="1" applyFill="1" applyBorder="1" applyAlignment="1">
      <alignment horizontal="center" vertical="center"/>
    </xf>
    <xf numFmtId="0" fontId="138" fillId="84" borderId="0" xfId="24" applyFont="1" applyFill="1" applyAlignment="1" applyProtection="1">
      <alignment horizontal="right" vertical="center"/>
      <protection locked="0"/>
    </xf>
    <xf numFmtId="0" fontId="168" fillId="52" borderId="0" xfId="24" applyFont="1" applyFill="1" applyAlignment="1" applyProtection="1">
      <alignment horizontal="left" vertical="center"/>
      <protection locked="0"/>
    </xf>
    <xf numFmtId="0" fontId="122" fillId="52" borderId="0" xfId="20" applyFont="1" applyFill="1" applyAlignment="1">
      <alignment horizontal="center" vertical="center"/>
    </xf>
    <xf numFmtId="0" fontId="99" fillId="52" borderId="0" xfId="19" applyFont="1" applyFill="1" applyAlignment="1">
      <alignment vertical="center"/>
    </xf>
    <xf numFmtId="0" fontId="178" fillId="52" borderId="0" xfId="1" applyFont="1" applyFill="1" applyAlignment="1">
      <alignment horizontal="center" vertical="center"/>
    </xf>
    <xf numFmtId="0" fontId="148" fillId="52" borderId="0" xfId="1" applyFont="1" applyFill="1" applyAlignment="1">
      <alignment horizontal="right" vertical="center"/>
    </xf>
    <xf numFmtId="185" fontId="122" fillId="84" borderId="0" xfId="24" applyNumberFormat="1" applyFont="1" applyFill="1" applyAlignment="1" applyProtection="1">
      <alignment horizontal="center" vertical="center"/>
      <protection locked="0"/>
    </xf>
    <xf numFmtId="0" fontId="179" fillId="52" borderId="0" xfId="19" applyFont="1" applyFill="1" applyAlignment="1">
      <alignment vertical="center"/>
    </xf>
    <xf numFmtId="0" fontId="99" fillId="0" borderId="0" xfId="19" applyFont="1" applyAlignment="1">
      <alignment horizontal="center"/>
    </xf>
    <xf numFmtId="0" fontId="160" fillId="52" borderId="0" xfId="1" applyFont="1" applyFill="1" applyAlignment="1">
      <alignment horizontal="center" vertical="center"/>
    </xf>
    <xf numFmtId="186" fontId="159" fillId="87" borderId="0" xfId="1" applyNumberFormat="1" applyFont="1" applyFill="1" applyAlignment="1">
      <alignment vertical="center"/>
    </xf>
    <xf numFmtId="1" fontId="158" fillId="93" borderId="0" xfId="1" applyNumberFormat="1" applyFont="1" applyFill="1" applyAlignment="1">
      <alignment horizontal="center" vertical="center"/>
    </xf>
    <xf numFmtId="0" fontId="168" fillId="52" borderId="0" xfId="24" applyFont="1" applyFill="1" applyAlignment="1" applyProtection="1">
      <alignment horizontal="right" vertical="center"/>
      <protection locked="0"/>
    </xf>
    <xf numFmtId="0" fontId="99" fillId="52" borderId="0" xfId="19" quotePrefix="1" applyFont="1" applyFill="1" applyAlignment="1">
      <alignment vertical="center"/>
    </xf>
    <xf numFmtId="0" fontId="180" fillId="0" borderId="0" xfId="19" applyFont="1" applyAlignment="1">
      <alignment vertical="center"/>
    </xf>
    <xf numFmtId="169" fontId="181" fillId="85" borderId="0" xfId="24" applyNumberFormat="1" applyFont="1" applyFill="1" applyAlignment="1" applyProtection="1">
      <alignment horizontal="center" vertical="center"/>
      <protection locked="0"/>
    </xf>
    <xf numFmtId="0" fontId="159" fillId="52" borderId="0" xfId="19" applyFont="1" applyFill="1" applyAlignment="1">
      <alignment horizontal="center" vertical="top"/>
    </xf>
    <xf numFmtId="0" fontId="159" fillId="52" borderId="46" xfId="19" applyFont="1" applyFill="1" applyBorder="1" applyAlignment="1">
      <alignment horizontal="left" vertical="top"/>
    </xf>
    <xf numFmtId="0" fontId="159" fillId="52" borderId="0" xfId="19" applyFont="1" applyFill="1" applyAlignment="1">
      <alignment horizontal="right" vertical="top"/>
    </xf>
    <xf numFmtId="0" fontId="182" fillId="85" borderId="0" xfId="24" applyFont="1" applyFill="1" applyAlignment="1" applyProtection="1">
      <alignment horizontal="center" vertical="center"/>
      <protection locked="0"/>
    </xf>
    <xf numFmtId="0" fontId="154" fillId="84" borderId="0" xfId="24" applyFont="1" applyFill="1" applyAlignment="1" applyProtection="1">
      <alignment horizontal="right" vertical="center"/>
      <protection locked="0"/>
    </xf>
    <xf numFmtId="169" fontId="158" fillId="85" borderId="0" xfId="24" applyNumberFormat="1" applyFont="1" applyFill="1" applyAlignment="1" applyProtection="1">
      <alignment horizontal="center" vertical="center"/>
      <protection locked="0"/>
    </xf>
    <xf numFmtId="169" fontId="103" fillId="94" borderId="0" xfId="19" applyNumberFormat="1" applyFont="1" applyFill="1" applyAlignment="1">
      <alignment horizontal="center" vertical="center"/>
    </xf>
    <xf numFmtId="0" fontId="103" fillId="94" borderId="0" xfId="19" applyFont="1" applyFill="1" applyAlignment="1">
      <alignment horizontal="center" vertical="center"/>
    </xf>
    <xf numFmtId="0" fontId="183" fillId="84" borderId="0" xfId="24" applyFont="1" applyFill="1" applyAlignment="1" applyProtection="1">
      <alignment vertical="center"/>
      <protection locked="0"/>
    </xf>
    <xf numFmtId="0" fontId="132" fillId="94" borderId="24" xfId="1" applyFont="1" applyFill="1" applyBorder="1" applyAlignment="1">
      <alignment horizontal="center" vertical="center" wrapText="1"/>
    </xf>
    <xf numFmtId="188" fontId="100" fillId="94" borderId="0" xfId="19" applyNumberFormat="1" applyFont="1" applyFill="1" applyAlignment="1">
      <alignment horizontal="center" vertical="center"/>
    </xf>
    <xf numFmtId="169" fontId="184" fillId="94" borderId="25" xfId="19" applyNumberFormat="1" applyFont="1" applyFill="1" applyBorder="1" applyAlignment="1">
      <alignment horizontal="left" vertical="center"/>
    </xf>
    <xf numFmtId="0" fontId="184" fillId="94" borderId="14" xfId="19" applyFont="1" applyFill="1" applyBorder="1" applyAlignment="1">
      <alignment horizontal="right" vertical="center"/>
    </xf>
    <xf numFmtId="188" fontId="132" fillId="94" borderId="14" xfId="19" applyNumberFormat="1" applyFont="1" applyFill="1" applyBorder="1" applyAlignment="1">
      <alignment horizontal="center" vertical="center"/>
    </xf>
    <xf numFmtId="1" fontId="132" fillId="94" borderId="14" xfId="22" applyNumberFormat="1" applyFont="1" applyFill="1" applyBorder="1" applyAlignment="1">
      <alignment horizontal="right" vertical="center"/>
    </xf>
    <xf numFmtId="0" fontId="132" fillId="94" borderId="14" xfId="4" applyFont="1" applyFill="1" applyBorder="1" applyAlignment="1">
      <alignment horizontal="right" vertical="center"/>
    </xf>
    <xf numFmtId="0" fontId="184" fillId="94" borderId="14" xfId="4" applyFont="1" applyFill="1" applyBorder="1" applyAlignment="1">
      <alignment horizontal="left" vertical="center"/>
    </xf>
    <xf numFmtId="1" fontId="100" fillId="94" borderId="0" xfId="22" applyNumberFormat="1" applyFont="1" applyFill="1" applyAlignment="1">
      <alignment horizontal="center" vertical="center"/>
    </xf>
    <xf numFmtId="0" fontId="100" fillId="91" borderId="0" xfId="19" applyFont="1" applyFill="1" applyAlignment="1">
      <alignment horizontal="center" vertical="center"/>
    </xf>
    <xf numFmtId="0" fontId="103" fillId="91" borderId="46" xfId="19" applyFont="1" applyFill="1" applyBorder="1"/>
    <xf numFmtId="0" fontId="132" fillId="91" borderId="0" xfId="19" applyFont="1" applyFill="1" applyAlignment="1">
      <alignment horizontal="left" vertical="center"/>
    </xf>
    <xf numFmtId="0" fontId="132" fillId="91" borderId="0" xfId="19" applyFont="1" applyFill="1" applyAlignment="1">
      <alignment horizontal="right" vertical="center"/>
    </xf>
    <xf numFmtId="0" fontId="103" fillId="91" borderId="0" xfId="19" applyFont="1" applyFill="1" applyAlignment="1">
      <alignment horizontal="right" vertical="center"/>
    </xf>
    <xf numFmtId="0" fontId="103" fillId="91" borderId="0" xfId="19" applyFont="1" applyFill="1"/>
    <xf numFmtId="0" fontId="102" fillId="52" borderId="0" xfId="19" applyFont="1" applyFill="1"/>
    <xf numFmtId="0" fontId="186" fillId="52" borderId="0" xfId="19" applyFont="1" applyFill="1" applyAlignment="1">
      <alignment horizontal="center"/>
    </xf>
    <xf numFmtId="0" fontId="100" fillId="91" borderId="4" xfId="25" applyFont="1" applyFill="1" applyBorder="1" applyAlignment="1">
      <alignment horizontal="right" vertical="center"/>
    </xf>
    <xf numFmtId="0" fontId="187" fillId="91" borderId="3" xfId="25" applyFont="1" applyFill="1" applyBorder="1" applyAlignment="1">
      <alignment vertical="center"/>
    </xf>
    <xf numFmtId="0" fontId="188" fillId="52" borderId="0" xfId="20" applyFont="1" applyFill="1" applyAlignment="1">
      <alignment horizontal="left" vertical="center"/>
    </xf>
    <xf numFmtId="0" fontId="186" fillId="52" borderId="0" xfId="19" applyFont="1" applyFill="1" applyAlignment="1">
      <alignment horizontal="left" vertical="center"/>
    </xf>
    <xf numFmtId="0" fontId="117" fillId="52" borderId="0" xfId="20" applyFont="1" applyFill="1" applyAlignment="1">
      <alignment horizontal="left" vertical="center"/>
    </xf>
    <xf numFmtId="0" fontId="167" fillId="0" borderId="0" xfId="20" applyFont="1" applyAlignment="1">
      <alignment horizontal="center" vertical="center"/>
    </xf>
    <xf numFmtId="0" fontId="189" fillId="52" borderId="0" xfId="26" applyFont="1" applyFill="1" applyAlignment="1">
      <alignment horizontal="left" vertical="center"/>
    </xf>
    <xf numFmtId="0" fontId="190" fillId="52" borderId="0" xfId="26" applyFont="1" applyFill="1" applyBorder="1" applyAlignment="1">
      <alignment horizontal="center" vertical="center"/>
    </xf>
    <xf numFmtId="186" fontId="117" fillId="87" borderId="0" xfId="1" applyNumberFormat="1" applyFont="1" applyFill="1" applyAlignment="1">
      <alignment vertical="center"/>
    </xf>
    <xf numFmtId="1" fontId="158" fillId="96" borderId="0" xfId="1" applyNumberFormat="1" applyFont="1" applyFill="1" applyAlignment="1">
      <alignment horizontal="center" vertical="center"/>
    </xf>
    <xf numFmtId="0" fontId="153" fillId="84" borderId="0" xfId="24" applyFont="1" applyFill="1" applyAlignment="1" applyProtection="1">
      <alignment horizontal="center" vertical="center"/>
      <protection locked="0"/>
    </xf>
    <xf numFmtId="0" fontId="153" fillId="84" borderId="0" xfId="24" applyFont="1" applyFill="1" applyAlignment="1" applyProtection="1">
      <alignment horizontal="right" vertical="center"/>
      <protection locked="0"/>
    </xf>
    <xf numFmtId="169" fontId="158" fillId="97" borderId="0" xfId="24" applyNumberFormat="1" applyFont="1" applyFill="1" applyAlignment="1" applyProtection="1">
      <alignment horizontal="center" vertical="center"/>
      <protection locked="0"/>
    </xf>
    <xf numFmtId="169" fontId="114" fillId="90" borderId="0" xfId="19" applyNumberFormat="1" applyFill="1" applyAlignment="1">
      <alignment horizontal="center" vertical="center"/>
    </xf>
    <xf numFmtId="0" fontId="114" fillId="90" borderId="0" xfId="19" applyFill="1" applyAlignment="1">
      <alignment horizontal="center" vertical="center"/>
    </xf>
    <xf numFmtId="188" fontId="114" fillId="90" borderId="0" xfId="19" applyNumberFormat="1" applyFill="1" applyAlignment="1">
      <alignment horizontal="center" vertical="center"/>
    </xf>
    <xf numFmtId="169" fontId="114" fillId="90" borderId="25" xfId="19" applyNumberFormat="1" applyFill="1" applyBorder="1" applyAlignment="1">
      <alignment horizontal="left" vertical="center"/>
    </xf>
    <xf numFmtId="0" fontId="114" fillId="90" borderId="14" xfId="19" applyFill="1" applyBorder="1" applyAlignment="1">
      <alignment horizontal="right" vertical="center"/>
    </xf>
    <xf numFmtId="188" fontId="114" fillId="90" borderId="14" xfId="19" applyNumberFormat="1" applyFill="1" applyBorder="1" applyAlignment="1">
      <alignment horizontal="center" vertical="center"/>
    </xf>
    <xf numFmtId="1" fontId="126" fillId="90" borderId="14" xfId="22" applyNumberFormat="1" applyFont="1" applyFill="1" applyBorder="1" applyAlignment="1">
      <alignment horizontal="right" vertical="center"/>
    </xf>
    <xf numFmtId="0" fontId="126" fillId="90" borderId="14" xfId="4" applyFont="1" applyFill="1" applyBorder="1" applyAlignment="1">
      <alignment horizontal="right" vertical="center"/>
    </xf>
    <xf numFmtId="0" fontId="126" fillId="90" borderId="14" xfId="4" applyFont="1" applyFill="1" applyBorder="1" applyAlignment="1">
      <alignment horizontal="left" vertical="center"/>
    </xf>
    <xf numFmtId="1" fontId="126" fillId="90" borderId="0" xfId="22" applyNumberFormat="1" applyFont="1" applyFill="1" applyAlignment="1">
      <alignment horizontal="center" vertical="center"/>
    </xf>
    <xf numFmtId="0" fontId="102" fillId="95" borderId="0" xfId="19" applyFont="1" applyFill="1" applyAlignment="1">
      <alignment horizontal="center" vertical="center"/>
    </xf>
    <xf numFmtId="0" fontId="113" fillId="95" borderId="46" xfId="19" applyFont="1" applyFill="1" applyBorder="1"/>
    <xf numFmtId="0" fontId="113" fillId="95" borderId="0" xfId="19" applyFont="1" applyFill="1" applyAlignment="1">
      <alignment horizontal="left" vertical="center"/>
    </xf>
    <xf numFmtId="0" fontId="113" fillId="95" borderId="0" xfId="19" applyFont="1" applyFill="1" applyAlignment="1">
      <alignment horizontal="right" vertical="center"/>
    </xf>
    <xf numFmtId="0" fontId="99" fillId="95" borderId="0" xfId="19" applyFont="1" applyFill="1" applyAlignment="1">
      <alignment horizontal="right" vertical="center"/>
    </xf>
    <xf numFmtId="0" fontId="99" fillId="95" borderId="0" xfId="19" applyFont="1" applyFill="1"/>
    <xf numFmtId="0" fontId="190" fillId="52" borderId="0" xfId="19" applyFont="1" applyFill="1" applyAlignment="1">
      <alignment horizontal="left" vertical="center"/>
    </xf>
    <xf numFmtId="0" fontId="192" fillId="95" borderId="4" xfId="25" applyFont="1" applyFill="1" applyBorder="1" applyAlignment="1">
      <alignment horizontal="right" vertical="center"/>
    </xf>
    <xf numFmtId="0" fontId="176" fillId="95" borderId="3" xfId="25" applyFont="1" applyFill="1" applyBorder="1" applyAlignment="1">
      <alignment vertical="center"/>
    </xf>
    <xf numFmtId="0" fontId="99" fillId="52" borderId="0" xfId="19" applyFont="1" applyFill="1" applyAlignment="1">
      <alignment horizontal="center"/>
    </xf>
    <xf numFmtId="0" fontId="126" fillId="52" borderId="0" xfId="20" applyFont="1" applyFill="1" applyAlignment="1">
      <alignment horizontal="left" vertical="center"/>
    </xf>
    <xf numFmtId="0" fontId="190" fillId="52" borderId="0" xfId="20" applyFont="1" applyFill="1" applyAlignment="1">
      <alignment horizontal="left" vertical="center"/>
    </xf>
    <xf numFmtId="0" fontId="139" fillId="52" borderId="0" xfId="20" applyFont="1" applyFill="1" applyAlignment="1">
      <alignment horizontal="left" vertical="center"/>
    </xf>
    <xf numFmtId="0" fontId="195" fillId="0" borderId="0" xfId="19" applyFont="1"/>
    <xf numFmtId="0" fontId="126" fillId="0" borderId="0" xfId="20" applyFont="1" applyAlignment="1">
      <alignment horizontal="left" vertical="center"/>
    </xf>
    <xf numFmtId="0" fontId="114" fillId="52" borderId="12" xfId="19" applyFill="1" applyBorder="1"/>
    <xf numFmtId="0" fontId="114" fillId="52" borderId="5" xfId="19" applyFill="1" applyBorder="1"/>
    <xf numFmtId="0" fontId="114" fillId="52" borderId="46" xfId="19" applyFill="1" applyBorder="1"/>
    <xf numFmtId="0" fontId="196" fillId="52" borderId="0" xfId="27" applyFill="1"/>
    <xf numFmtId="0" fontId="114" fillId="52" borderId="0" xfId="19" applyFill="1" applyAlignment="1">
      <alignment horizontal="right" vertical="center"/>
    </xf>
    <xf numFmtId="189" fontId="99" fillId="0" borderId="0" xfId="19" applyNumberFormat="1" applyFont="1"/>
    <xf numFmtId="0" fontId="163" fillId="52" borderId="0" xfId="28" applyFont="1" applyFill="1" applyAlignment="1">
      <alignment horizontal="left" vertical="center"/>
    </xf>
    <xf numFmtId="190" fontId="99" fillId="0" borderId="0" xfId="19" applyNumberFormat="1" applyFont="1"/>
    <xf numFmtId="0" fontId="197" fillId="52" borderId="0" xfId="19" applyFont="1" applyFill="1" applyAlignment="1">
      <alignment horizontal="left" vertical="center"/>
    </xf>
    <xf numFmtId="191" fontId="1" fillId="0" borderId="0" xfId="1" applyNumberFormat="1"/>
    <xf numFmtId="0" fontId="197" fillId="52" borderId="0" xfId="1" applyFont="1" applyFill="1" applyAlignment="1" applyProtection="1">
      <alignment vertical="center"/>
      <protection hidden="1"/>
    </xf>
    <xf numFmtId="192" fontId="1" fillId="0" borderId="0" xfId="1" applyNumberFormat="1"/>
    <xf numFmtId="193" fontId="1" fillId="0" borderId="0" xfId="1" applyNumberFormat="1"/>
    <xf numFmtId="0" fontId="197" fillId="52" borderId="0" xfId="1" applyFont="1" applyFill="1" applyAlignment="1" applyProtection="1">
      <alignment horizontal="left" vertical="center"/>
      <protection hidden="1"/>
    </xf>
    <xf numFmtId="194" fontId="1" fillId="0" borderId="0" xfId="1" applyNumberFormat="1"/>
    <xf numFmtId="195" fontId="1" fillId="0" borderId="0" xfId="1" applyNumberFormat="1"/>
    <xf numFmtId="0" fontId="199" fillId="52" borderId="0" xfId="1" applyFont="1" applyFill="1" applyAlignment="1" applyProtection="1">
      <alignment horizontal="right" vertical="center"/>
      <protection hidden="1"/>
    </xf>
    <xf numFmtId="183" fontId="99" fillId="0" borderId="0" xfId="19" applyNumberFormat="1" applyFont="1"/>
    <xf numFmtId="0" fontId="1" fillId="0" borderId="0" xfId="1"/>
    <xf numFmtId="0" fontId="122" fillId="52" borderId="0" xfId="9" applyFont="1" applyFill="1"/>
    <xf numFmtId="196" fontId="1" fillId="0" borderId="0" xfId="1" applyNumberFormat="1"/>
    <xf numFmtId="0" fontId="106" fillId="52" borderId="0" xfId="19" applyFont="1" applyFill="1"/>
    <xf numFmtId="197" fontId="1" fillId="0" borderId="0" xfId="1" applyNumberFormat="1"/>
    <xf numFmtId="0" fontId="110" fillId="52" borderId="0" xfId="19" applyFont="1" applyFill="1"/>
    <xf numFmtId="198" fontId="99" fillId="0" borderId="0" xfId="19" applyNumberFormat="1" applyFont="1"/>
    <xf numFmtId="0" fontId="143" fillId="73" borderId="46" xfId="0" applyFont="1" applyFill="1" applyBorder="1" applyAlignment="1">
      <alignment horizontal="center" vertical="center"/>
    </xf>
    <xf numFmtId="0" fontId="143" fillId="73" borderId="0" xfId="0" applyFont="1" applyFill="1" applyAlignment="1">
      <alignment horizontal="center" vertical="center"/>
    </xf>
    <xf numFmtId="172" fontId="99" fillId="0" borderId="0" xfId="19" applyNumberFormat="1" applyFont="1"/>
    <xf numFmtId="199" fontId="1" fillId="0" borderId="0" xfId="1" applyNumberFormat="1"/>
    <xf numFmtId="0" fontId="196" fillId="100" borderId="0" xfId="27" applyFill="1" applyBorder="1" applyAlignment="1">
      <alignment horizontal="center" vertical="center"/>
    </xf>
    <xf numFmtId="200" fontId="99" fillId="0" borderId="0" xfId="19" applyNumberFormat="1" applyFont="1"/>
    <xf numFmtId="0" fontId="105" fillId="52" borderId="0" xfId="26" applyFill="1" applyBorder="1" applyAlignment="1">
      <alignment horizontal="center" vertical="center"/>
    </xf>
    <xf numFmtId="176" fontId="99" fillId="0" borderId="0" xfId="19" applyNumberFormat="1" applyFont="1"/>
    <xf numFmtId="0" fontId="105" fillId="100" borderId="0" xfId="26" applyFill="1" applyBorder="1" applyAlignment="1">
      <alignment horizontal="center" vertical="center"/>
    </xf>
    <xf numFmtId="201" fontId="1" fillId="0" borderId="0" xfId="1" applyNumberFormat="1"/>
    <xf numFmtId="0" fontId="164" fillId="101" borderId="82" xfId="0" applyFont="1" applyFill="1" applyBorder="1" applyAlignment="1">
      <alignment horizontal="center" vertical="center"/>
    </xf>
    <xf numFmtId="0" fontId="106" fillId="52" borderId="0" xfId="0" applyFont="1" applyFill="1" applyAlignment="1">
      <alignment horizontal="right" vertical="center"/>
    </xf>
    <xf numFmtId="181" fontId="99" fillId="0" borderId="0" xfId="19" applyNumberFormat="1" applyFont="1"/>
    <xf numFmtId="169" fontId="99" fillId="0" borderId="0" xfId="19" applyNumberFormat="1" applyFont="1"/>
    <xf numFmtId="0" fontId="99" fillId="52" borderId="46" xfId="19" applyFont="1" applyFill="1" applyBorder="1" applyAlignment="1">
      <alignment horizontal="center" vertical="center" wrapText="1"/>
    </xf>
    <xf numFmtId="0" fontId="99" fillId="52" borderId="0" xfId="19" applyFont="1" applyFill="1" applyAlignment="1">
      <alignment horizontal="center" vertical="center" wrapText="1"/>
    </xf>
    <xf numFmtId="0" fontId="114" fillId="52" borderId="0" xfId="19" applyFill="1" applyAlignment="1">
      <alignment horizontal="left"/>
    </xf>
    <xf numFmtId="0" fontId="0" fillId="52" borderId="46" xfId="0" applyFill="1" applyBorder="1" applyAlignment="1">
      <alignment vertical="center"/>
    </xf>
    <xf numFmtId="188" fontId="99" fillId="0" borderId="0" xfId="19" applyNumberFormat="1" applyFont="1"/>
    <xf numFmtId="0" fontId="108" fillId="52" borderId="46" xfId="0" applyFont="1" applyFill="1" applyBorder="1"/>
    <xf numFmtId="0" fontId="108" fillId="52" borderId="0" xfId="0" applyFont="1" applyFill="1"/>
    <xf numFmtId="0" fontId="108" fillId="101" borderId="0" xfId="0" applyFont="1" applyFill="1" applyAlignment="1">
      <alignment horizontal="left"/>
    </xf>
    <xf numFmtId="0" fontId="0" fillId="0" borderId="0" xfId="0" applyAlignment="1">
      <alignment horizontal="right"/>
    </xf>
    <xf numFmtId="202" fontId="1" fillId="0" borderId="0" xfId="1" applyNumberFormat="1"/>
    <xf numFmtId="0" fontId="103" fillId="49" borderId="2" xfId="0" applyFont="1" applyFill="1" applyBorder="1" applyAlignment="1">
      <alignment horizontal="center" vertical="center"/>
    </xf>
    <xf numFmtId="186" fontId="99" fillId="0" borderId="0" xfId="19" applyNumberFormat="1" applyFont="1"/>
    <xf numFmtId="174" fontId="99" fillId="0" borderId="0" xfId="19" applyNumberFormat="1" applyFont="1"/>
    <xf numFmtId="0" fontId="113" fillId="52" borderId="0" xfId="19" applyFont="1" applyFill="1" applyAlignment="1">
      <alignment horizontal="left"/>
    </xf>
    <xf numFmtId="0" fontId="102" fillId="0" borderId="0" xfId="19" applyFont="1" applyAlignment="1">
      <alignment vertical="center"/>
    </xf>
    <xf numFmtId="0" fontId="196" fillId="0" borderId="0" xfId="27" applyAlignment="1">
      <alignment vertical="center"/>
    </xf>
    <xf numFmtId="0" fontId="102" fillId="0" borderId="0" xfId="19" applyFont="1" applyAlignment="1">
      <alignment horizontal="right" vertical="center"/>
    </xf>
    <xf numFmtId="203" fontId="99" fillId="0" borderId="0" xfId="19" applyNumberFormat="1" applyFont="1"/>
    <xf numFmtId="0" fontId="114" fillId="52" borderId="0" xfId="19" applyFill="1" applyAlignment="1">
      <alignment horizontal="center"/>
    </xf>
    <xf numFmtId="0" fontId="119" fillId="53" borderId="11" xfId="1" applyFont="1" applyFill="1" applyBorder="1" applyAlignment="1">
      <alignment horizontal="center" vertical="center"/>
    </xf>
    <xf numFmtId="0" fontId="99" fillId="52" borderId="46" xfId="19" applyFont="1" applyFill="1" applyBorder="1" applyAlignment="1">
      <alignment horizontal="center" vertical="top" wrapText="1"/>
    </xf>
    <xf numFmtId="0" fontId="99" fillId="52" borderId="0" xfId="19" applyFont="1" applyFill="1" applyAlignment="1">
      <alignment horizontal="center" vertical="top" wrapText="1"/>
    </xf>
    <xf numFmtId="0" fontId="99" fillId="52" borderId="0" xfId="19" applyFont="1" applyFill="1" applyAlignment="1">
      <alignment horizontal="left" vertical="top"/>
    </xf>
    <xf numFmtId="0" fontId="114" fillId="52" borderId="0" xfId="19" applyFill="1" applyAlignment="1">
      <alignment horizontal="left" vertical="center"/>
    </xf>
    <xf numFmtId="0" fontId="119" fillId="73" borderId="6" xfId="1" applyFont="1" applyFill="1" applyBorder="1" applyAlignment="1">
      <alignment horizontal="center" vertical="center"/>
    </xf>
    <xf numFmtId="0" fontId="135" fillId="52" borderId="46" xfId="1" applyFont="1" applyFill="1" applyBorder="1"/>
    <xf numFmtId="0" fontId="117" fillId="52" borderId="6" xfId="1" applyFont="1" applyFill="1" applyBorder="1" applyAlignment="1" applyProtection="1">
      <alignment vertical="center"/>
      <protection hidden="1"/>
    </xf>
    <xf numFmtId="0" fontId="188" fillId="52" borderId="46" xfId="19" applyFont="1" applyFill="1" applyBorder="1"/>
    <xf numFmtId="0" fontId="186" fillId="52" borderId="0" xfId="19" applyFont="1" applyFill="1"/>
    <xf numFmtId="0" fontId="186" fillId="52" borderId="6" xfId="23" applyFont="1" applyFill="1" applyBorder="1" applyAlignment="1">
      <alignment vertical="center"/>
    </xf>
    <xf numFmtId="0" fontId="105" fillId="102" borderId="0" xfId="26" applyNumberFormat="1" applyFill="1" applyBorder="1" applyAlignment="1">
      <alignment horizontal="center"/>
    </xf>
    <xf numFmtId="0" fontId="114" fillId="52" borderId="46" xfId="19" applyFill="1" applyBorder="1" applyAlignment="1">
      <alignment horizontal="center" vertical="center" wrapText="1"/>
    </xf>
    <xf numFmtId="0" fontId="114" fillId="52" borderId="0" xfId="19" applyFill="1" applyAlignment="1">
      <alignment horizontal="center" vertical="center" wrapText="1"/>
    </xf>
    <xf numFmtId="0" fontId="188" fillId="52" borderId="4" xfId="19" applyFont="1" applyFill="1" applyBorder="1"/>
    <xf numFmtId="0" fontId="186" fillId="52" borderId="3" xfId="19" applyFont="1" applyFill="1" applyBorder="1"/>
    <xf numFmtId="0" fontId="186" fillId="52" borderId="2" xfId="23" applyFont="1" applyFill="1" applyBorder="1" applyAlignment="1">
      <alignment vertical="center"/>
    </xf>
    <xf numFmtId="0" fontId="113" fillId="0" borderId="0" xfId="19" applyFont="1" applyAlignment="1">
      <alignment vertical="center"/>
    </xf>
    <xf numFmtId="0" fontId="115" fillId="0" borderId="0" xfId="19" applyFont="1" applyAlignment="1">
      <alignment horizontal="right" vertical="center"/>
    </xf>
    <xf numFmtId="0" fontId="114" fillId="52" borderId="0" xfId="19" applyFill="1" applyAlignment="1">
      <alignment vertical="center"/>
    </xf>
    <xf numFmtId="0" fontId="99" fillId="52" borderId="46" xfId="19" applyFont="1" applyFill="1" applyBorder="1" applyAlignment="1">
      <alignment horizontal="left" vertical="center"/>
    </xf>
    <xf numFmtId="0" fontId="99" fillId="52" borderId="0" xfId="19" applyFont="1" applyFill="1" applyAlignment="1">
      <alignment horizontal="left" vertical="center"/>
    </xf>
    <xf numFmtId="0" fontId="114" fillId="45" borderId="0" xfId="19" applyFill="1" applyAlignment="1">
      <alignment horizontal="center" vertical="center"/>
    </xf>
    <xf numFmtId="0" fontId="124" fillId="52" borderId="0" xfId="19" applyFont="1" applyFill="1" applyAlignment="1">
      <alignment vertical="center"/>
    </xf>
    <xf numFmtId="0" fontId="105" fillId="103" borderId="0" xfId="26" applyNumberFormat="1" applyFill="1" applyBorder="1" applyAlignment="1">
      <alignment horizontal="center" vertical="center"/>
    </xf>
    <xf numFmtId="0" fontId="114" fillId="53" borderId="0" xfId="19" applyFill="1" applyAlignment="1">
      <alignment horizontal="center" vertical="center"/>
    </xf>
    <xf numFmtId="0" fontId="114" fillId="0" borderId="0" xfId="19" applyAlignment="1">
      <alignment vertical="center"/>
    </xf>
    <xf numFmtId="0" fontId="115" fillId="52" borderId="0" xfId="19" applyFont="1" applyFill="1" applyAlignment="1">
      <alignment vertical="center"/>
    </xf>
    <xf numFmtId="0" fontId="113" fillId="52" borderId="0" xfId="19" applyFont="1" applyFill="1" applyAlignment="1">
      <alignment vertical="center"/>
    </xf>
    <xf numFmtId="0" fontId="114" fillId="53" borderId="0" xfId="19" applyFill="1" applyAlignment="1">
      <alignment vertical="center"/>
    </xf>
    <xf numFmtId="0" fontId="99" fillId="52" borderId="46" xfId="19" applyFont="1" applyFill="1" applyBorder="1" applyAlignment="1">
      <alignment vertical="top"/>
    </xf>
    <xf numFmtId="0" fontId="99" fillId="52" borderId="0" xfId="19" applyFont="1" applyFill="1" applyAlignment="1">
      <alignment vertical="top"/>
    </xf>
    <xf numFmtId="0" fontId="105" fillId="103" borderId="0" xfId="18" applyNumberFormat="1" applyFill="1" applyBorder="1" applyAlignment="1">
      <alignment horizontal="center" vertical="center"/>
    </xf>
    <xf numFmtId="0" fontId="114" fillId="0" borderId="0" xfId="19" applyAlignment="1">
      <alignment horizontal="center"/>
    </xf>
    <xf numFmtId="0" fontId="200" fillId="52" borderId="0" xfId="19" applyFont="1" applyFill="1" applyAlignment="1">
      <alignment vertical="center"/>
    </xf>
    <xf numFmtId="0" fontId="201" fillId="52" borderId="0" xfId="19" applyFont="1" applyFill="1" applyAlignment="1">
      <alignment horizontal="center" vertical="center"/>
    </xf>
    <xf numFmtId="0" fontId="132" fillId="72" borderId="0" xfId="1" applyFont="1" applyFill="1" applyAlignment="1">
      <alignment horizontal="center" vertical="center"/>
    </xf>
    <xf numFmtId="0" fontId="133" fillId="49" borderId="72" xfId="1" applyFont="1" applyFill="1" applyBorder="1" applyAlignment="1">
      <alignment horizontal="center" vertical="center"/>
    </xf>
    <xf numFmtId="0" fontId="202" fillId="0" borderId="0" xfId="0" applyFont="1"/>
    <xf numFmtId="0" fontId="203" fillId="52" borderId="0" xfId="20" applyFont="1" applyFill="1" applyAlignment="1">
      <alignment horizontal="left" vertical="center"/>
    </xf>
    <xf numFmtId="0" fontId="204" fillId="52" borderId="0" xfId="20" applyFont="1" applyFill="1" applyAlignment="1">
      <alignment horizontal="left" vertical="center"/>
    </xf>
    <xf numFmtId="169" fontId="205" fillId="52" borderId="0" xfId="4" applyNumberFormat="1" applyFont="1" applyFill="1" applyAlignment="1">
      <alignment vertical="center"/>
    </xf>
    <xf numFmtId="0" fontId="206" fillId="52" borderId="0" xfId="18" applyFont="1" applyFill="1" applyAlignment="1">
      <alignment horizontal="left" vertical="center"/>
    </xf>
    <xf numFmtId="169" fontId="207" fillId="52" borderId="0" xfId="4" applyNumberFormat="1" applyFont="1" applyFill="1" applyAlignment="1">
      <alignment horizontal="right" vertical="center"/>
    </xf>
    <xf numFmtId="169" fontId="207" fillId="52" borderId="0" xfId="4" applyNumberFormat="1" applyFont="1" applyFill="1" applyAlignment="1">
      <alignment horizontal="left" vertical="center"/>
    </xf>
    <xf numFmtId="0" fontId="208" fillId="52" borderId="0" xfId="20" applyFont="1" applyFill="1" applyAlignment="1">
      <alignment horizontal="left" vertical="center"/>
    </xf>
    <xf numFmtId="0" fontId="205" fillId="104" borderId="0" xfId="4" applyFont="1" applyFill="1" applyAlignment="1">
      <alignment horizontal="right" vertical="center"/>
    </xf>
    <xf numFmtId="0" fontId="167" fillId="52" borderId="0" xfId="20" applyFont="1" applyFill="1" applyAlignment="1">
      <alignment horizontal="center" vertical="center"/>
    </xf>
    <xf numFmtId="0" fontId="209" fillId="105" borderId="0" xfId="1" applyFont="1" applyFill="1" applyAlignment="1">
      <alignment horizontal="left" vertical="center"/>
    </xf>
    <xf numFmtId="0" fontId="210" fillId="105" borderId="0" xfId="1" applyFont="1" applyFill="1" applyAlignment="1">
      <alignment horizontal="right" vertical="center"/>
    </xf>
    <xf numFmtId="0" fontId="100" fillId="72" borderId="0" xfId="1" applyFont="1" applyFill="1" applyAlignment="1">
      <alignment horizontal="center" vertical="center"/>
    </xf>
    <xf numFmtId="0" fontId="122" fillId="52" borderId="0" xfId="20" applyFont="1" applyFill="1" applyAlignment="1">
      <alignment horizontal="right" vertical="center"/>
    </xf>
    <xf numFmtId="0" fontId="122" fillId="52" borderId="0" xfId="1" applyFont="1" applyFill="1" applyAlignment="1" applyProtection="1">
      <alignment vertical="center"/>
      <protection hidden="1"/>
    </xf>
    <xf numFmtId="0" fontId="120" fillId="52" borderId="0" xfId="1" applyFont="1" applyFill="1" applyAlignment="1" applyProtection="1">
      <alignment horizontal="right" vertical="center"/>
      <protection hidden="1"/>
    </xf>
    <xf numFmtId="0" fontId="211" fillId="52" borderId="0" xfId="0" applyFont="1" applyFill="1" applyAlignment="1">
      <alignment horizontal="left" vertical="center"/>
    </xf>
    <xf numFmtId="0" fontId="138" fillId="106" borderId="0" xfId="1" quotePrefix="1" applyFont="1" applyFill="1" applyAlignment="1">
      <alignment horizontal="center" vertical="center"/>
    </xf>
    <xf numFmtId="0" fontId="212" fillId="105" borderId="0" xfId="1" applyFont="1" applyFill="1" applyAlignment="1">
      <alignment horizontal="left" vertical="center"/>
    </xf>
    <xf numFmtId="0" fontId="213" fillId="105" borderId="0" xfId="1" applyFont="1" applyFill="1" applyAlignment="1">
      <alignment horizontal="left" vertical="center"/>
    </xf>
    <xf numFmtId="0" fontId="138" fillId="53" borderId="0" xfId="1" quotePrefix="1" applyFont="1" applyFill="1" applyAlignment="1">
      <alignment horizontal="center" vertical="center"/>
    </xf>
    <xf numFmtId="0" fontId="214" fillId="105" borderId="3" xfId="25" applyFont="1" applyFill="1" applyBorder="1" applyAlignment="1">
      <alignment horizontal="center" vertical="center"/>
    </xf>
    <xf numFmtId="0" fontId="214" fillId="107" borderId="3" xfId="25" applyFont="1" applyFill="1" applyBorder="1" applyAlignment="1">
      <alignment horizontal="center" vertical="center"/>
    </xf>
    <xf numFmtId="0" fontId="215" fillId="108" borderId="1" xfId="25" applyFont="1" applyFill="1" applyBorder="1" applyAlignment="1">
      <alignment horizontal="center" vertical="center"/>
    </xf>
    <xf numFmtId="0" fontId="19" fillId="56" borderId="8" xfId="1" applyFont="1" applyFill="1" applyBorder="1" applyAlignment="1">
      <alignment horizontal="left" vertical="center"/>
    </xf>
    <xf numFmtId="0" fontId="126" fillId="52" borderId="0" xfId="4" applyFont="1" applyFill="1" applyAlignment="1" applyProtection="1">
      <alignment vertical="center"/>
      <protection locked="0"/>
    </xf>
    <xf numFmtId="0" fontId="132" fillId="46" borderId="2" xfId="25" applyFont="1" applyFill="1" applyBorder="1" applyAlignment="1">
      <alignment horizontal="center" vertical="center"/>
    </xf>
    <xf numFmtId="0" fontId="218" fillId="109" borderId="3" xfId="25" applyFont="1" applyFill="1" applyBorder="1" applyAlignment="1">
      <alignment horizontal="center" vertical="center"/>
    </xf>
    <xf numFmtId="0" fontId="33" fillId="109" borderId="3" xfId="25" applyFont="1" applyFill="1" applyBorder="1" applyAlignment="1">
      <alignment horizontal="center" vertical="center"/>
    </xf>
    <xf numFmtId="0" fontId="219" fillId="110" borderId="0" xfId="29" applyFont="1" applyFill="1" applyAlignment="1">
      <alignment horizontal="center" vertical="center"/>
    </xf>
    <xf numFmtId="0" fontId="6" fillId="7" borderId="46" xfId="1" applyFont="1" applyFill="1" applyBorder="1" applyAlignment="1">
      <alignment horizontal="center" vertical="center"/>
    </xf>
    <xf numFmtId="0" fontId="48" fillId="109" borderId="0" xfId="0" applyFont="1" applyFill="1" applyAlignment="1">
      <alignment horizontal="center" vertical="center"/>
    </xf>
    <xf numFmtId="0" fontId="6" fillId="111" borderId="0" xfId="1" applyFont="1" applyFill="1" applyAlignment="1">
      <alignment horizontal="center" vertical="center"/>
    </xf>
    <xf numFmtId="0" fontId="12" fillId="111" borderId="0" xfId="1" applyFont="1" applyFill="1" applyAlignment="1">
      <alignment horizontal="center" vertical="center" wrapText="1"/>
    </xf>
    <xf numFmtId="0" fontId="138" fillId="52" borderId="0" xfId="1" applyFont="1" applyFill="1" applyAlignment="1">
      <alignment horizontal="center" vertical="center"/>
    </xf>
    <xf numFmtId="0" fontId="138" fillId="52" borderId="46" xfId="1" applyFont="1" applyFill="1" applyBorder="1" applyAlignment="1">
      <alignment horizontal="center" vertical="center"/>
    </xf>
    <xf numFmtId="0" fontId="142" fillId="52" borderId="0" xfId="0" applyFont="1" applyFill="1" applyAlignment="1">
      <alignment horizontal="center" vertical="center"/>
    </xf>
    <xf numFmtId="0" fontId="124" fillId="52" borderId="0" xfId="28" applyFont="1" applyFill="1" applyAlignment="1">
      <alignment horizontal="center" vertical="center"/>
    </xf>
    <xf numFmtId="0" fontId="117" fillId="112" borderId="0" xfId="20" applyFont="1" applyFill="1" applyAlignment="1">
      <alignment vertical="center"/>
    </xf>
    <xf numFmtId="0" fontId="220" fillId="113" borderId="0" xfId="0" applyFont="1" applyFill="1" applyAlignment="1">
      <alignment horizontal="center" vertical="center"/>
    </xf>
    <xf numFmtId="0" fontId="221" fillId="52" borderId="0" xfId="1" applyFont="1" applyFill="1" applyAlignment="1" applyProtection="1">
      <alignment horizontal="center" vertical="center" wrapText="1"/>
      <protection hidden="1"/>
    </xf>
    <xf numFmtId="0" fontId="223" fillId="52" borderId="0" xfId="0" applyFont="1" applyFill="1" applyAlignment="1">
      <alignment horizontal="left" vertical="center"/>
    </xf>
    <xf numFmtId="0" fontId="71" fillId="52" borderId="0" xfId="1" applyFont="1" applyFill="1" applyAlignment="1" applyProtection="1">
      <alignment horizontal="center" vertical="center"/>
      <protection locked="0"/>
    </xf>
    <xf numFmtId="0" fontId="70" fillId="52" borderId="0" xfId="1" applyFont="1" applyFill="1" applyAlignment="1" applyProtection="1">
      <alignment horizontal="center" vertical="center"/>
      <protection locked="0"/>
    </xf>
    <xf numFmtId="0" fontId="182" fillId="52" borderId="0" xfId="0" applyFont="1" applyFill="1" applyAlignment="1">
      <alignment horizontal="left" vertical="center"/>
    </xf>
    <xf numFmtId="0" fontId="12" fillId="52" borderId="0" xfId="1" applyFont="1" applyFill="1" applyAlignment="1" applyProtection="1">
      <alignment horizontal="center" vertical="center"/>
      <protection locked="0"/>
    </xf>
    <xf numFmtId="0" fontId="8" fillId="110" borderId="0" xfId="29" applyFont="1" applyFill="1" applyAlignment="1">
      <alignment horizontal="center" vertical="center"/>
    </xf>
    <xf numFmtId="0" fontId="41" fillId="110" borderId="0" xfId="29" applyFont="1" applyFill="1" applyAlignment="1">
      <alignment horizontal="left" vertical="center"/>
    </xf>
    <xf numFmtId="0" fontId="10" fillId="110" borderId="0" xfId="29" applyFont="1" applyFill="1" applyAlignment="1">
      <alignment horizontal="center" vertical="center"/>
    </xf>
    <xf numFmtId="0" fontId="224" fillId="109" borderId="0" xfId="20" applyFont="1" applyFill="1" applyAlignment="1">
      <alignment horizontal="center" vertical="center"/>
    </xf>
    <xf numFmtId="0" fontId="225" fillId="50" borderId="0" xfId="1" applyFont="1" applyFill="1" applyAlignment="1" applyProtection="1">
      <alignment horizontal="center" vertical="center"/>
      <protection hidden="1"/>
    </xf>
    <xf numFmtId="0" fontId="219" fillId="109" borderId="0" xfId="1" applyFont="1" applyFill="1" applyAlignment="1">
      <alignment horizontal="left" vertical="center"/>
    </xf>
    <xf numFmtId="0" fontId="75" fillId="111" borderId="0" xfId="0" applyFont="1" applyFill="1" applyAlignment="1">
      <alignment horizontal="left" vertical="center"/>
    </xf>
    <xf numFmtId="0" fontId="226" fillId="115" borderId="0" xfId="0" applyFont="1" applyFill="1" applyAlignment="1">
      <alignment horizontal="right"/>
    </xf>
    <xf numFmtId="0" fontId="219" fillId="111" borderId="0" xfId="0" applyFont="1" applyFill="1" applyAlignment="1">
      <alignment horizontal="right" vertical="center"/>
    </xf>
    <xf numFmtId="0" fontId="126" fillId="52" borderId="0" xfId="0" applyFont="1" applyFill="1"/>
    <xf numFmtId="0" fontId="75" fillId="111" borderId="0" xfId="0" applyFont="1" applyFill="1" applyAlignment="1">
      <alignment vertical="center"/>
    </xf>
    <xf numFmtId="205" fontId="219" fillId="33" borderId="0" xfId="29" applyNumberFormat="1" applyFont="1" applyFill="1" applyAlignment="1">
      <alignment horizontal="center" vertical="center"/>
    </xf>
    <xf numFmtId="0" fontId="75" fillId="111" borderId="0" xfId="0" applyFont="1" applyFill="1"/>
    <xf numFmtId="0" fontId="226" fillId="7" borderId="0" xfId="0" applyFont="1" applyFill="1" applyAlignment="1">
      <alignment horizontal="right"/>
    </xf>
    <xf numFmtId="0" fontId="75" fillId="7" borderId="0" xfId="0" applyFont="1" applyFill="1" applyAlignment="1">
      <alignment horizontal="left" vertical="center"/>
    </xf>
    <xf numFmtId="0" fontId="138" fillId="53" borderId="84" xfId="1" applyFont="1" applyFill="1" applyBorder="1" applyAlignment="1">
      <alignment horizontal="center" vertical="center"/>
    </xf>
    <xf numFmtId="0" fontId="6" fillId="7" borderId="83" xfId="1" applyFont="1" applyFill="1" applyBorder="1" applyAlignment="1">
      <alignment horizontal="center" vertical="center"/>
    </xf>
    <xf numFmtId="0" fontId="227" fillId="109" borderId="0" xfId="0" applyFont="1" applyFill="1"/>
    <xf numFmtId="0" fontId="227" fillId="109" borderId="0" xfId="0" applyFont="1" applyFill="1" applyAlignment="1">
      <alignment horizontal="left" vertical="center"/>
    </xf>
    <xf numFmtId="0" fontId="227" fillId="109" borderId="0" xfId="0" applyFont="1" applyFill="1" applyAlignment="1">
      <alignment horizontal="right"/>
    </xf>
    <xf numFmtId="0" fontId="228" fillId="109" borderId="0" xfId="1" applyFont="1" applyFill="1" applyAlignment="1">
      <alignment horizontal="center" vertical="center"/>
    </xf>
    <xf numFmtId="0" fontId="229" fillId="109" borderId="83" xfId="1" applyFont="1" applyFill="1" applyBorder="1" applyAlignment="1">
      <alignment horizontal="center" vertical="center"/>
    </xf>
    <xf numFmtId="0" fontId="230" fillId="116" borderId="0" xfId="0" applyFont="1" applyFill="1"/>
    <xf numFmtId="0" fontId="231" fillId="103" borderId="8" xfId="1" applyFont="1" applyFill="1" applyBorder="1" applyAlignment="1">
      <alignment horizontal="left" vertical="center"/>
    </xf>
    <xf numFmtId="0" fontId="231" fillId="117" borderId="9" xfId="2" applyFont="1" applyFill="1" applyBorder="1" applyAlignment="1">
      <alignment horizontal="right" vertical="center" wrapText="1"/>
    </xf>
    <xf numFmtId="0" fontId="104" fillId="117" borderId="47" xfId="0" applyFont="1" applyFill="1" applyBorder="1" applyAlignment="1">
      <alignment vertical="center" wrapText="1"/>
    </xf>
    <xf numFmtId="0" fontId="232" fillId="117" borderId="47" xfId="0" applyFont="1" applyFill="1" applyBorder="1" applyAlignment="1">
      <alignment vertical="center" wrapText="1"/>
    </xf>
    <xf numFmtId="0" fontId="222" fillId="114" borderId="85" xfId="0" applyFont="1" applyFill="1" applyBorder="1" applyAlignment="1">
      <alignment horizontal="center" vertical="center"/>
    </xf>
    <xf numFmtId="205" fontId="222" fillId="114" borderId="85" xfId="29" applyNumberFormat="1" applyFont="1" applyFill="1" applyBorder="1" applyAlignment="1">
      <alignment horizontal="center" vertical="center"/>
    </xf>
    <xf numFmtId="0" fontId="94" fillId="109" borderId="47" xfId="0" applyFont="1" applyFill="1" applyBorder="1" applyAlignment="1">
      <alignment horizontal="center" vertical="center" wrapText="1"/>
    </xf>
    <xf numFmtId="0" fontId="95" fillId="111" borderId="47" xfId="0" applyFont="1" applyFill="1" applyBorder="1" applyAlignment="1">
      <alignment horizontal="center" vertical="center" wrapText="1"/>
    </xf>
    <xf numFmtId="0" fontId="233" fillId="0" borderId="0" xfId="2" applyFont="1" applyAlignment="1">
      <alignment horizontal="right" vertical="center" wrapText="1"/>
    </xf>
    <xf numFmtId="0" fontId="33" fillId="109" borderId="4" xfId="25" applyFont="1" applyFill="1" applyBorder="1" applyAlignment="1">
      <alignment horizontal="center" vertical="center"/>
    </xf>
    <xf numFmtId="0" fontId="12" fillId="111" borderId="46" xfId="1" applyFont="1" applyFill="1" applyBorder="1" applyAlignment="1">
      <alignment horizontal="center" vertical="center" wrapText="1"/>
    </xf>
    <xf numFmtId="0" fontId="221" fillId="52" borderId="46" xfId="1" applyFont="1" applyFill="1" applyBorder="1" applyAlignment="1" applyProtection="1">
      <alignment horizontal="center" vertical="center" wrapText="1"/>
      <protection hidden="1"/>
    </xf>
    <xf numFmtId="0" fontId="122" fillId="52" borderId="46" xfId="0" applyFont="1" applyFill="1" applyBorder="1"/>
    <xf numFmtId="0" fontId="15" fillId="52" borderId="46" xfId="1" applyFont="1" applyFill="1" applyBorder="1" applyAlignment="1">
      <alignment horizontal="center" vertical="center"/>
    </xf>
    <xf numFmtId="0" fontId="94" fillId="50" borderId="86" xfId="0" applyFont="1" applyFill="1" applyBorder="1" applyAlignment="1">
      <alignment horizontal="center" vertical="center" wrapText="1"/>
    </xf>
    <xf numFmtId="0" fontId="104" fillId="45" borderId="86" xfId="0" applyFont="1" applyFill="1" applyBorder="1" applyAlignment="1">
      <alignment vertical="center" wrapText="1"/>
    </xf>
    <xf numFmtId="0" fontId="235" fillId="114" borderId="85" xfId="0" applyFont="1" applyFill="1" applyBorder="1" applyAlignment="1">
      <alignment horizontal="center" vertical="center"/>
    </xf>
    <xf numFmtId="0" fontId="23" fillId="38" borderId="47" xfId="0" applyFont="1" applyFill="1" applyBorder="1" applyAlignment="1">
      <alignment horizontal="center" vertical="center" wrapText="1"/>
    </xf>
    <xf numFmtId="0" fontId="16" fillId="10" borderId="47" xfId="2" applyFont="1" applyFill="1" applyBorder="1" applyAlignment="1">
      <alignment horizontal="center" vertical="center" wrapText="1"/>
    </xf>
    <xf numFmtId="0" fontId="24" fillId="11" borderId="47" xfId="2" applyFont="1" applyFill="1" applyBorder="1" applyAlignment="1">
      <alignment horizontal="center" vertical="center" wrapText="1"/>
    </xf>
    <xf numFmtId="0" fontId="23" fillId="4" borderId="47" xfId="2" applyFont="1" applyFill="1" applyBorder="1" applyAlignment="1">
      <alignment horizontal="center" vertical="center" wrapText="1"/>
    </xf>
    <xf numFmtId="0" fontId="26" fillId="4" borderId="47" xfId="2" applyFont="1" applyFill="1" applyBorder="1" applyAlignment="1">
      <alignment horizontal="center" vertical="center" wrapText="1"/>
    </xf>
    <xf numFmtId="0" fontId="25" fillId="6" borderId="0" xfId="5" applyFont="1" applyFill="1" applyAlignment="1">
      <alignment horizontal="left" vertical="center"/>
    </xf>
    <xf numFmtId="0" fontId="5" fillId="55" borderId="46" xfId="5" applyFont="1" applyFill="1" applyBorder="1" applyAlignment="1">
      <alignment horizontal="right" vertical="center"/>
    </xf>
    <xf numFmtId="0" fontId="5" fillId="118" borderId="0" xfId="5" applyFont="1" applyFill="1" applyAlignment="1">
      <alignment horizontal="right" vertical="center"/>
    </xf>
    <xf numFmtId="0" fontId="25" fillId="55" borderId="0" xfId="5" applyFont="1" applyFill="1" applyAlignment="1">
      <alignment horizontal="left" vertical="center"/>
    </xf>
    <xf numFmtId="0" fontId="220" fillId="57" borderId="0" xfId="3" applyFont="1" applyFill="1" applyAlignment="1">
      <alignment horizontal="center" vertical="top"/>
    </xf>
    <xf numFmtId="0" fontId="16" fillId="57" borderId="0" xfId="3" applyFont="1" applyFill="1" applyAlignment="1">
      <alignment horizontal="center" vertical="top"/>
    </xf>
    <xf numFmtId="0" fontId="16" fillId="57" borderId="0" xfId="3" applyFont="1" applyFill="1" applyAlignment="1">
      <alignment horizontal="center"/>
    </xf>
    <xf numFmtId="0" fontId="16" fillId="57" borderId="0" xfId="2" applyFont="1" applyFill="1" applyAlignment="1">
      <alignment horizontal="center" vertical="center"/>
    </xf>
    <xf numFmtId="0" fontId="13" fillId="4" borderId="11" xfId="1" applyFont="1" applyFill="1" applyBorder="1" applyAlignment="1">
      <alignment vertical="center"/>
    </xf>
    <xf numFmtId="0" fontId="30" fillId="4" borderId="5" xfId="7" applyFont="1" applyFill="1" applyBorder="1" applyAlignment="1">
      <alignment horizontal="center" vertical="center"/>
    </xf>
    <xf numFmtId="0" fontId="31" fillId="14" borderId="88" xfId="8" applyFont="1" applyFill="1" applyBorder="1" applyAlignment="1">
      <alignment horizontal="right" vertical="center"/>
    </xf>
    <xf numFmtId="0" fontId="31" fillId="14" borderId="5" xfId="8" applyFont="1" applyFill="1" applyBorder="1" applyAlignment="1">
      <alignment horizontal="right" vertical="center"/>
    </xf>
    <xf numFmtId="0" fontId="31" fillId="14" borderId="5" xfId="8" applyFont="1" applyFill="1" applyBorder="1" applyAlignment="1">
      <alignment horizontal="left" vertical="center"/>
    </xf>
    <xf numFmtId="1" fontId="31" fillId="14" borderId="5" xfId="8" applyNumberFormat="1" applyFont="1" applyFill="1" applyBorder="1" applyAlignment="1">
      <alignment horizontal="right" vertical="center"/>
    </xf>
    <xf numFmtId="0" fontId="3" fillId="14" borderId="5" xfId="2" applyFill="1" applyBorder="1"/>
    <xf numFmtId="0" fontId="5" fillId="11" borderId="89" xfId="2" applyFont="1" applyFill="1" applyBorder="1" applyAlignment="1">
      <alignment horizontal="right" vertical="center"/>
    </xf>
    <xf numFmtId="0" fontId="100" fillId="52" borderId="0" xfId="1" applyFont="1" applyFill="1" applyAlignment="1">
      <alignment horizontal="center" vertical="center"/>
    </xf>
    <xf numFmtId="0" fontId="17" fillId="52" borderId="0" xfId="2" applyFont="1" applyFill="1" applyAlignment="1">
      <alignment vertical="center"/>
    </xf>
    <xf numFmtId="0" fontId="18" fillId="52" borderId="0" xfId="2" applyFont="1" applyFill="1" applyAlignment="1">
      <alignment vertical="center"/>
    </xf>
    <xf numFmtId="0" fontId="21" fillId="52" borderId="0" xfId="2" applyFont="1" applyFill="1" applyAlignment="1">
      <alignment vertical="center"/>
    </xf>
    <xf numFmtId="0" fontId="28" fillId="52" borderId="0" xfId="1" applyFont="1" applyFill="1" applyAlignment="1">
      <alignment vertical="center"/>
    </xf>
    <xf numFmtId="0" fontId="3" fillId="52" borderId="0" xfId="2" applyFill="1" applyAlignment="1">
      <alignment vertical="center"/>
    </xf>
    <xf numFmtId="0" fontId="114" fillId="52" borderId="0" xfId="0" applyFont="1" applyFill="1"/>
    <xf numFmtId="0" fontId="237" fillId="52" borderId="0" xfId="0" applyFont="1" applyFill="1"/>
    <xf numFmtId="0" fontId="3" fillId="0" borderId="0" xfId="5" applyAlignment="1">
      <alignment vertical="center"/>
    </xf>
    <xf numFmtId="0" fontId="10" fillId="4" borderId="0" xfId="5" applyFont="1" applyFill="1" applyAlignment="1">
      <alignment vertical="center"/>
    </xf>
    <xf numFmtId="0" fontId="132" fillId="46" borderId="2" xfId="30" applyFont="1" applyFill="1" applyBorder="1" applyAlignment="1">
      <alignment horizontal="center" vertical="center"/>
    </xf>
    <xf numFmtId="0" fontId="218" fillId="109" borderId="3" xfId="30" applyFont="1" applyFill="1" applyBorder="1" applyAlignment="1">
      <alignment horizontal="center" vertical="center"/>
    </xf>
    <xf numFmtId="0" fontId="33" fillId="109" borderId="3" xfId="30" applyFont="1" applyFill="1" applyBorder="1" applyAlignment="1">
      <alignment horizontal="center" vertical="center"/>
    </xf>
    <xf numFmtId="0" fontId="33" fillId="109" borderId="4" xfId="30" applyFont="1" applyFill="1" applyBorder="1" applyAlignment="1">
      <alignment horizontal="center" vertical="center"/>
    </xf>
    <xf numFmtId="0" fontId="3" fillId="52" borderId="0" xfId="5" applyFill="1" applyAlignment="1">
      <alignment vertical="center"/>
    </xf>
    <xf numFmtId="0" fontId="110" fillId="52" borderId="54" xfId="0" applyFont="1" applyFill="1" applyBorder="1" applyAlignment="1">
      <alignment vertical="center"/>
    </xf>
    <xf numFmtId="0" fontId="117" fillId="112" borderId="0" xfId="31" applyFont="1" applyFill="1" applyAlignment="1">
      <alignment vertical="center"/>
    </xf>
    <xf numFmtId="0" fontId="97" fillId="37" borderId="6" xfId="0" applyFont="1" applyFill="1" applyBorder="1" applyAlignment="1">
      <alignment vertical="center"/>
    </xf>
    <xf numFmtId="0" fontId="97" fillId="37" borderId="0" xfId="0" applyFont="1" applyFill="1" applyAlignment="1">
      <alignment vertical="center"/>
    </xf>
    <xf numFmtId="0" fontId="98" fillId="44" borderId="0" xfId="0" applyFont="1" applyFill="1" applyAlignment="1">
      <alignment vertical="center"/>
    </xf>
    <xf numFmtId="0" fontId="16" fillId="10" borderId="47" xfId="5" applyFont="1" applyFill="1" applyBorder="1" applyAlignment="1">
      <alignment horizontal="center" vertical="center" wrapText="1"/>
    </xf>
    <xf numFmtId="0" fontId="24" fillId="11" borderId="47" xfId="5" applyFont="1" applyFill="1" applyBorder="1" applyAlignment="1">
      <alignment horizontal="center" vertical="center" wrapText="1"/>
    </xf>
    <xf numFmtId="0" fontId="23" fillId="109" borderId="47" xfId="0" applyFont="1" applyFill="1" applyBorder="1" applyAlignment="1">
      <alignment horizontal="center" vertical="center" wrapText="1"/>
    </xf>
    <xf numFmtId="0" fontId="224" fillId="109" borderId="0" xfId="31" applyFont="1" applyFill="1" applyAlignment="1">
      <alignment horizontal="center" vertical="center"/>
    </xf>
    <xf numFmtId="0" fontId="23" fillId="50" borderId="86" xfId="0" applyFont="1" applyFill="1" applyBorder="1" applyAlignment="1">
      <alignment horizontal="center" vertical="center" wrapText="1"/>
    </xf>
    <xf numFmtId="0" fontId="231" fillId="117" borderId="9" xfId="5" applyFont="1" applyFill="1" applyBorder="1" applyAlignment="1">
      <alignment horizontal="right" vertical="center" wrapText="1"/>
    </xf>
    <xf numFmtId="0" fontId="23" fillId="4" borderId="47" xfId="5" applyFont="1" applyFill="1" applyBorder="1" applyAlignment="1">
      <alignment horizontal="center" vertical="center" wrapText="1"/>
    </xf>
    <xf numFmtId="0" fontId="26" fillId="4" borderId="47" xfId="5" applyFont="1" applyFill="1" applyBorder="1" applyAlignment="1">
      <alignment horizontal="center" vertical="center" wrapText="1"/>
    </xf>
    <xf numFmtId="0" fontId="27" fillId="12" borderId="9" xfId="5" applyFont="1" applyFill="1" applyBorder="1" applyAlignment="1">
      <alignment horizontal="right" vertical="center" wrapText="1"/>
    </xf>
    <xf numFmtId="0" fontId="233" fillId="0" borderId="0" xfId="5" applyFont="1" applyAlignment="1">
      <alignment horizontal="right" vertical="center" wrapText="1"/>
    </xf>
    <xf numFmtId="0" fontId="3" fillId="6" borderId="0" xfId="5" applyFill="1" applyAlignment="1">
      <alignment vertical="center"/>
    </xf>
    <xf numFmtId="0" fontId="116" fillId="73" borderId="0" xfId="31" applyFont="1" applyFill="1" applyAlignment="1">
      <alignment horizontal="center" vertical="center"/>
    </xf>
    <xf numFmtId="0" fontId="135" fillId="52" borderId="0" xfId="0" applyFont="1" applyFill="1"/>
    <xf numFmtId="0" fontId="135" fillId="52" borderId="0" xfId="1" applyFont="1" applyFill="1" applyAlignment="1" applyProtection="1">
      <alignment vertical="top"/>
      <protection hidden="1"/>
    </xf>
    <xf numFmtId="0" fontId="110" fillId="52" borderId="0" xfId="0" applyFont="1" applyFill="1"/>
    <xf numFmtId="0" fontId="238" fillId="52" borderId="0" xfId="12" applyFont="1" applyFill="1" applyAlignment="1">
      <alignment vertical="center"/>
    </xf>
    <xf numFmtId="0" fontId="0" fillId="52" borderId="0" xfId="0" applyFill="1" applyAlignment="1">
      <alignment horizontal="right" vertical="center"/>
    </xf>
    <xf numFmtId="0" fontId="101" fillId="52" borderId="0" xfId="0" applyFont="1" applyFill="1"/>
    <xf numFmtId="0" fontId="239" fillId="52" borderId="0" xfId="0" applyFont="1" applyFill="1"/>
    <xf numFmtId="0" fontId="29" fillId="52" borderId="0" xfId="1" applyFont="1" applyFill="1" applyAlignment="1">
      <alignment horizontal="center" vertical="center" wrapText="1"/>
    </xf>
    <xf numFmtId="0" fontId="135" fillId="52" borderId="0" xfId="1" applyFont="1" applyFill="1" applyAlignment="1" applyProtection="1">
      <alignment horizontal="center" vertical="top" wrapText="1"/>
      <protection hidden="1"/>
    </xf>
    <xf numFmtId="0" fontId="37" fillId="16" borderId="20" xfId="1" applyFont="1" applyFill="1" applyBorder="1" applyAlignment="1">
      <alignment horizontal="center" vertical="center" wrapText="1"/>
    </xf>
    <xf numFmtId="0" fontId="0" fillId="0" borderId="20" xfId="0" applyBorder="1"/>
    <xf numFmtId="0" fontId="62" fillId="2" borderId="21" xfId="1" applyFont="1" applyFill="1" applyBorder="1" applyAlignment="1">
      <alignment horizontal="center" vertical="center" wrapText="1"/>
    </xf>
    <xf numFmtId="0" fontId="0" fillId="0" borderId="21" xfId="0" applyBorder="1"/>
    <xf numFmtId="0" fontId="41" fillId="4" borderId="22" xfId="1" applyFont="1" applyFill="1" applyBorder="1" applyAlignment="1">
      <alignment horizontal="center" vertical="center" wrapText="1"/>
    </xf>
    <xf numFmtId="0" fontId="0" fillId="0" borderId="26" xfId="0" applyBorder="1"/>
    <xf numFmtId="0" fontId="38" fillId="8" borderId="3" xfId="1" applyFont="1" applyFill="1" applyBorder="1" applyAlignment="1">
      <alignment horizontal="center" vertical="center" wrapText="1"/>
    </xf>
    <xf numFmtId="0" fontId="0" fillId="0" borderId="3" xfId="0" applyBorder="1"/>
    <xf numFmtId="0" fontId="3" fillId="0" borderId="0" xfId="2" applyAlignment="1">
      <alignment vertical="center"/>
    </xf>
    <xf numFmtId="0" fontId="4" fillId="4" borderId="0" xfId="13" applyFont="1" applyFill="1" applyAlignment="1">
      <alignment horizontal="right" vertical="center" wrapText="1"/>
    </xf>
    <xf numFmtId="164" fontId="47" fillId="4" borderId="14" xfId="2" applyNumberFormat="1" applyFont="1" applyFill="1" applyBorder="1" applyAlignment="1">
      <alignment horizontal="left" vertical="center"/>
    </xf>
    <xf numFmtId="0" fontId="0" fillId="0" borderId="14" xfId="0" applyBorder="1"/>
    <xf numFmtId="0" fontId="11" fillId="7" borderId="15" xfId="2" applyFont="1" applyFill="1" applyBorder="1" applyAlignment="1">
      <alignment horizontal="center" vertical="center"/>
    </xf>
    <xf numFmtId="0" fontId="0" fillId="0" borderId="15" xfId="0" applyBorder="1"/>
    <xf numFmtId="0" fontId="37" fillId="16" borderId="14" xfId="1" applyFont="1" applyFill="1" applyBorder="1" applyAlignment="1">
      <alignment horizontal="center" vertical="center" wrapText="1"/>
    </xf>
    <xf numFmtId="0" fontId="63" fillId="7" borderId="14" xfId="1" applyFont="1" applyFill="1" applyBorder="1" applyAlignment="1">
      <alignment horizontal="center" vertical="center" wrapText="1"/>
    </xf>
    <xf numFmtId="0" fontId="37" fillId="4" borderId="14" xfId="1" applyFont="1" applyFill="1" applyBorder="1" applyAlignment="1">
      <alignment horizontal="center" vertical="center" wrapText="1"/>
    </xf>
    <xf numFmtId="0" fontId="3" fillId="4" borderId="0" xfId="2" applyFill="1" applyAlignment="1">
      <alignment horizontal="center" vertical="center" wrapText="1"/>
    </xf>
    <xf numFmtId="0" fontId="3" fillId="0" borderId="0" xfId="2" applyAlignment="1">
      <alignment horizontal="center" vertical="center"/>
    </xf>
    <xf numFmtId="0" fontId="71" fillId="4" borderId="0" xfId="2" applyFont="1" applyFill="1" applyAlignment="1">
      <alignment horizontal="center" vertical="center" wrapText="1"/>
    </xf>
    <xf numFmtId="0" fontId="7" fillId="4" borderId="0" xfId="2" applyFont="1" applyFill="1" applyAlignment="1">
      <alignment horizontal="left" wrapText="1"/>
    </xf>
    <xf numFmtId="0" fontId="15" fillId="9" borderId="4" xfId="1" applyFont="1" applyFill="1" applyBorder="1" applyAlignment="1">
      <alignment horizontal="center" vertical="center"/>
    </xf>
    <xf numFmtId="0" fontId="0" fillId="0" borderId="4" xfId="0" applyBorder="1"/>
    <xf numFmtId="0" fontId="16" fillId="57" borderId="0" xfId="2" applyFont="1" applyFill="1" applyAlignment="1">
      <alignment horizontal="center" wrapText="1"/>
    </xf>
    <xf numFmtId="0" fontId="5" fillId="57" borderId="0" xfId="2" applyFont="1" applyFill="1" applyAlignment="1">
      <alignment horizontal="center"/>
    </xf>
    <xf numFmtId="0" fontId="16" fillId="57" borderId="0" xfId="2" applyFont="1" applyFill="1" applyAlignment="1">
      <alignment horizontal="center" vertical="center" wrapText="1"/>
    </xf>
    <xf numFmtId="0" fontId="5" fillId="57" borderId="0" xfId="2" applyFont="1" applyFill="1" applyAlignment="1">
      <alignment horizontal="center" vertical="center"/>
    </xf>
    <xf numFmtId="0" fontId="37" fillId="9" borderId="14" xfId="1" applyFont="1" applyFill="1" applyBorder="1" applyAlignment="1">
      <alignment horizontal="center" vertical="center" wrapText="1"/>
    </xf>
    <xf numFmtId="0" fontId="37" fillId="4" borderId="25" xfId="1" applyFont="1" applyFill="1" applyBorder="1" applyAlignment="1">
      <alignment horizontal="center" vertical="center" wrapText="1"/>
    </xf>
    <xf numFmtId="0" fontId="0" fillId="0" borderId="25" xfId="0" applyBorder="1"/>
    <xf numFmtId="0" fontId="37" fillId="4" borderId="24" xfId="1" applyFont="1" applyFill="1" applyBorder="1" applyAlignment="1">
      <alignment horizontal="center" vertical="center" wrapText="1"/>
    </xf>
    <xf numFmtId="0" fontId="236" fillId="9" borderId="5" xfId="1" applyFont="1" applyFill="1" applyBorder="1" applyAlignment="1">
      <alignment horizontal="center" vertical="center"/>
    </xf>
    <xf numFmtId="0" fontId="236" fillId="9" borderId="12" xfId="1" applyFont="1" applyFill="1" applyBorder="1" applyAlignment="1">
      <alignment horizontal="center" vertical="center"/>
    </xf>
    <xf numFmtId="1" fontId="11" fillId="8" borderId="3" xfId="1" applyNumberFormat="1" applyFont="1" applyFill="1" applyBorder="1" applyAlignment="1">
      <alignment horizontal="center" vertical="center" wrapText="1"/>
    </xf>
    <xf numFmtId="0" fontId="98" fillId="44" borderId="0" xfId="0" applyFont="1" applyFill="1" applyAlignment="1">
      <alignment horizontal="center" vertical="center" wrapText="1"/>
    </xf>
    <xf numFmtId="0" fontId="0" fillId="0" borderId="0" xfId="0"/>
    <xf numFmtId="0" fontId="14" fillId="4" borderId="3" xfId="1" applyFont="1" applyFill="1" applyBorder="1" applyAlignment="1">
      <alignment horizontal="center" vertical="center"/>
    </xf>
    <xf numFmtId="0" fontId="14" fillId="4" borderId="5" xfId="1" applyFont="1" applyFill="1" applyBorder="1" applyAlignment="1">
      <alignment horizontal="center" vertical="center"/>
    </xf>
    <xf numFmtId="0" fontId="217" fillId="45" borderId="0" xfId="0" applyFont="1" applyFill="1" applyAlignment="1">
      <alignment horizontal="center" vertical="center"/>
    </xf>
    <xf numFmtId="0" fontId="217" fillId="45" borderId="5" xfId="0" applyFont="1" applyFill="1" applyBorder="1" applyAlignment="1">
      <alignment horizontal="center" vertical="center"/>
    </xf>
    <xf numFmtId="0" fontId="234" fillId="45" borderId="0" xfId="0" applyFont="1" applyFill="1" applyAlignment="1">
      <alignment horizontal="center" vertical="center" wrapText="1"/>
    </xf>
    <xf numFmtId="0" fontId="234" fillId="45" borderId="5" xfId="0" applyFont="1" applyFill="1" applyBorder="1" applyAlignment="1">
      <alignment horizontal="center" vertical="center" wrapText="1"/>
    </xf>
    <xf numFmtId="0" fontId="92" fillId="36" borderId="0" xfId="0" applyFont="1" applyFill="1" applyAlignment="1">
      <alignment horizontal="center" vertical="center" wrapText="1"/>
    </xf>
    <xf numFmtId="0" fontId="93" fillId="37" borderId="0" xfId="0" applyFont="1" applyFill="1" applyAlignment="1">
      <alignment horizontal="center" vertical="center" wrapText="1"/>
    </xf>
    <xf numFmtId="0" fontId="111" fillId="54" borderId="87" xfId="0" applyFont="1" applyFill="1" applyBorder="1" applyAlignment="1">
      <alignment horizontal="left" vertical="center" wrapText="1"/>
    </xf>
    <xf numFmtId="0" fontId="0" fillId="0" borderId="50" xfId="0" applyBorder="1"/>
    <xf numFmtId="0" fontId="0" fillId="0" borderId="52" xfId="0" applyBorder="1"/>
    <xf numFmtId="0" fontId="97" fillId="37" borderId="0" xfId="0" applyFont="1" applyFill="1" applyAlignment="1">
      <alignment horizontal="center" vertical="center" wrapText="1"/>
    </xf>
    <xf numFmtId="0" fontId="39" fillId="8" borderId="4" xfId="10" applyFont="1" applyFill="1" applyBorder="1" applyAlignment="1">
      <alignment horizontal="center" vertical="center" wrapText="1"/>
    </xf>
    <xf numFmtId="0" fontId="0" fillId="0" borderId="7" xfId="0" applyBorder="1"/>
    <xf numFmtId="0" fontId="176" fillId="52" borderId="0" xfId="0" applyFont="1" applyFill="1" applyAlignment="1">
      <alignment horizontal="center" vertical="center"/>
    </xf>
    <xf numFmtId="0" fontId="176" fillId="52" borderId="90" xfId="0" applyFont="1" applyFill="1" applyBorder="1" applyAlignment="1">
      <alignment horizontal="center" vertical="center"/>
    </xf>
    <xf numFmtId="0" fontId="238" fillId="52" borderId="0" xfId="12" applyFont="1" applyFill="1" applyAlignment="1">
      <alignment horizontal="center" vertical="center"/>
    </xf>
    <xf numFmtId="0" fontId="216" fillId="52" borderId="72" xfId="0" applyFont="1" applyFill="1" applyBorder="1" applyAlignment="1">
      <alignment horizontal="center" vertical="center"/>
    </xf>
    <xf numFmtId="0" fontId="216" fillId="52" borderId="71" xfId="0" applyFont="1" applyFill="1" applyBorder="1" applyAlignment="1">
      <alignment horizontal="center" vertical="center"/>
    </xf>
    <xf numFmtId="0" fontId="216" fillId="52" borderId="58" xfId="0" applyFont="1" applyFill="1" applyBorder="1" applyAlignment="1">
      <alignment horizontal="center" vertical="center"/>
    </xf>
    <xf numFmtId="0" fontId="216" fillId="52" borderId="64" xfId="0" applyFont="1" applyFill="1" applyBorder="1" applyAlignment="1">
      <alignment horizontal="center" vertical="center"/>
    </xf>
    <xf numFmtId="0" fontId="216" fillId="52" borderId="62" xfId="0" applyFont="1" applyFill="1" applyBorder="1" applyAlignment="1">
      <alignment horizontal="center" vertical="center"/>
    </xf>
    <xf numFmtId="0" fontId="216" fillId="52" borderId="55" xfId="0" applyFont="1" applyFill="1" applyBorder="1" applyAlignment="1">
      <alignment horizontal="center" vertical="center"/>
    </xf>
    <xf numFmtId="0" fontId="3" fillId="0" borderId="0" xfId="5" applyAlignment="1">
      <alignment vertical="center"/>
    </xf>
    <xf numFmtId="204" fontId="204" fillId="52" borderId="0" xfId="20" applyNumberFormat="1" applyFont="1" applyFill="1" applyAlignment="1">
      <alignment horizontal="center" vertical="center"/>
    </xf>
    <xf numFmtId="0" fontId="133" fillId="49" borderId="2" xfId="1" applyFont="1" applyFill="1" applyBorder="1" applyAlignment="1">
      <alignment horizontal="center" vertical="center"/>
    </xf>
    <xf numFmtId="0" fontId="133" fillId="49" borderId="6" xfId="1" applyFont="1" applyFill="1" applyBorder="1" applyAlignment="1">
      <alignment horizontal="center" vertical="center"/>
    </xf>
    <xf numFmtId="0" fontId="110" fillId="73" borderId="3" xfId="19" applyFont="1" applyFill="1" applyBorder="1" applyAlignment="1">
      <alignment horizontal="center" vertical="center"/>
    </xf>
    <xf numFmtId="0" fontId="110" fillId="73" borderId="4" xfId="19" applyFont="1" applyFill="1" applyBorder="1" applyAlignment="1">
      <alignment horizontal="center" vertical="center"/>
    </xf>
    <xf numFmtId="0" fontId="177" fillId="73" borderId="6" xfId="1" applyFont="1" applyFill="1" applyBorder="1" applyAlignment="1">
      <alignment horizontal="center" vertical="center" textRotation="90"/>
    </xf>
    <xf numFmtId="0" fontId="177" fillId="73" borderId="11" xfId="1" applyFont="1" applyFill="1" applyBorder="1" applyAlignment="1">
      <alignment horizontal="center" vertical="center" textRotation="90"/>
    </xf>
    <xf numFmtId="0" fontId="99" fillId="52" borderId="0" xfId="19" applyFont="1" applyFill="1" applyAlignment="1">
      <alignment horizontal="left" vertical="center" wrapText="1"/>
    </xf>
    <xf numFmtId="0" fontId="99" fillId="52" borderId="46" xfId="19" applyFont="1" applyFill="1" applyBorder="1" applyAlignment="1">
      <alignment horizontal="left" vertical="center" wrapText="1"/>
    </xf>
    <xf numFmtId="0" fontId="114" fillId="52" borderId="0" xfId="19" applyFill="1" applyAlignment="1">
      <alignment horizontal="left" vertical="top" wrapText="1"/>
    </xf>
    <xf numFmtId="0" fontId="114" fillId="52" borderId="46" xfId="19" applyFill="1" applyBorder="1" applyAlignment="1">
      <alignment horizontal="left" vertical="top" wrapText="1"/>
    </xf>
    <xf numFmtId="0" fontId="99" fillId="52" borderId="0" xfId="19" applyFont="1" applyFill="1" applyAlignment="1">
      <alignment horizontal="left" vertical="top" wrapText="1"/>
    </xf>
    <xf numFmtId="0" fontId="99" fillId="52" borderId="46" xfId="19" applyFont="1" applyFill="1" applyBorder="1" applyAlignment="1">
      <alignment horizontal="left" vertical="top" wrapText="1"/>
    </xf>
    <xf numFmtId="0" fontId="114" fillId="52" borderId="0" xfId="19" applyFill="1" applyAlignment="1">
      <alignment horizontal="center" vertical="top" wrapText="1"/>
    </xf>
    <xf numFmtId="0" fontId="114" fillId="52" borderId="46" xfId="19" applyFill="1" applyBorder="1" applyAlignment="1">
      <alignment horizontal="center" vertical="top" wrapText="1"/>
    </xf>
    <xf numFmtId="0" fontId="198" fillId="0" borderId="0" xfId="26" applyFont="1" applyBorder="1" applyAlignment="1">
      <alignment horizontal="left" vertical="center"/>
    </xf>
    <xf numFmtId="0" fontId="99" fillId="52" borderId="0" xfId="19" applyFont="1" applyFill="1" applyAlignment="1">
      <alignment horizontal="center" vertical="top" wrapText="1"/>
    </xf>
    <xf numFmtId="0" fontId="99" fillId="52" borderId="46" xfId="19" applyFont="1" applyFill="1" applyBorder="1" applyAlignment="1">
      <alignment horizontal="center" vertical="top" wrapText="1"/>
    </xf>
    <xf numFmtId="0" fontId="114" fillId="52" borderId="0" xfId="19" applyFill="1" applyAlignment="1">
      <alignment horizontal="left" vertical="center" wrapText="1"/>
    </xf>
    <xf numFmtId="0" fontId="114" fillId="52" borderId="46" xfId="19" applyFill="1" applyBorder="1" applyAlignment="1">
      <alignment horizontal="left" vertical="center" wrapText="1"/>
    </xf>
    <xf numFmtId="0" fontId="113" fillId="73" borderId="3" xfId="0" applyFont="1" applyFill="1" applyBorder="1" applyAlignment="1">
      <alignment horizontal="center" vertical="center"/>
    </xf>
    <xf numFmtId="0" fontId="113" fillId="73" borderId="4" xfId="0" applyFont="1" applyFill="1" applyBorder="1" applyAlignment="1">
      <alignment horizontal="center" vertical="center"/>
    </xf>
    <xf numFmtId="0" fontId="114" fillId="52" borderId="0" xfId="19" applyFill="1" applyAlignment="1">
      <alignment horizontal="left" wrapText="1"/>
    </xf>
    <xf numFmtId="0" fontId="114" fillId="52" borderId="46" xfId="19" applyFill="1" applyBorder="1" applyAlignment="1">
      <alignment horizontal="left" wrapText="1"/>
    </xf>
    <xf numFmtId="0" fontId="0" fillId="73" borderId="6" xfId="0" applyFill="1" applyBorder="1" applyAlignment="1">
      <alignment horizontal="center"/>
    </xf>
    <xf numFmtId="0" fontId="0" fillId="73" borderId="11" xfId="0" applyFill="1" applyBorder="1" applyAlignment="1">
      <alignment horizontal="center"/>
    </xf>
    <xf numFmtId="0" fontId="0" fillId="0" borderId="0" xfId="0" applyAlignment="1">
      <alignment horizontal="center" wrapText="1"/>
    </xf>
    <xf numFmtId="0" fontId="0" fillId="0" borderId="46" xfId="0" applyBorder="1" applyAlignment="1">
      <alignment horizontal="center" wrapText="1"/>
    </xf>
    <xf numFmtId="0" fontId="110" fillId="83" borderId="3" xfId="25" applyFont="1" applyFill="1" applyBorder="1" applyAlignment="1">
      <alignment horizontal="center" vertical="center"/>
    </xf>
    <xf numFmtId="0" fontId="120" fillId="95" borderId="6" xfId="1" applyFont="1" applyFill="1" applyBorder="1" applyAlignment="1">
      <alignment horizontal="center"/>
    </xf>
    <xf numFmtId="0" fontId="120" fillId="95" borderId="11" xfId="1" applyFont="1" applyFill="1" applyBorder="1" applyAlignment="1">
      <alignment horizontal="center"/>
    </xf>
    <xf numFmtId="0" fontId="175" fillId="90" borderId="0" xfId="20" applyFont="1" applyFill="1" applyAlignment="1">
      <alignment horizontal="center" vertical="center"/>
    </xf>
    <xf numFmtId="0" fontId="175" fillId="90" borderId="46" xfId="20" applyFont="1" applyFill="1" applyBorder="1" applyAlignment="1">
      <alignment horizontal="center" vertical="center"/>
    </xf>
    <xf numFmtId="0" fontId="170" fillId="47" borderId="0" xfId="24" applyFont="1" applyFill="1" applyAlignment="1" applyProtection="1">
      <alignment horizontal="center" vertical="center"/>
      <protection locked="0"/>
    </xf>
    <xf numFmtId="0" fontId="170" fillId="47" borderId="46" xfId="24" applyFont="1" applyFill="1" applyBorder="1" applyAlignment="1" applyProtection="1">
      <alignment horizontal="center" vertical="center"/>
      <protection locked="0"/>
    </xf>
    <xf numFmtId="0" fontId="110" fillId="95" borderId="3" xfId="25" applyFont="1" applyFill="1" applyBorder="1" applyAlignment="1">
      <alignment horizontal="center" vertical="center"/>
    </xf>
    <xf numFmtId="0" fontId="194" fillId="99" borderId="0" xfId="19" applyFont="1" applyFill="1" applyAlignment="1">
      <alignment horizontal="center" vertical="center"/>
    </xf>
    <xf numFmtId="0" fontId="193" fillId="98" borderId="0" xfId="20" applyFont="1" applyFill="1" applyAlignment="1">
      <alignment horizontal="center" vertical="center"/>
    </xf>
    <xf numFmtId="0" fontId="191" fillId="47" borderId="0" xfId="20" applyFont="1" applyFill="1" applyAlignment="1">
      <alignment horizontal="center" vertical="center"/>
    </xf>
    <xf numFmtId="0" fontId="126" fillId="52" borderId="0" xfId="1" applyFont="1" applyFill="1" applyAlignment="1">
      <alignment horizontal="left" vertical="center" wrapText="1"/>
    </xf>
    <xf numFmtId="0" fontId="126" fillId="52" borderId="46" xfId="1" applyFont="1" applyFill="1" applyBorder="1" applyAlignment="1">
      <alignment horizontal="left" vertical="center" wrapText="1"/>
    </xf>
    <xf numFmtId="0" fontId="117" fillId="95" borderId="42" xfId="20" applyFont="1" applyFill="1" applyBorder="1" applyAlignment="1">
      <alignment horizontal="center" vertical="center"/>
    </xf>
    <xf numFmtId="0" fontId="117" fillId="95" borderId="43" xfId="20" applyFont="1" applyFill="1" applyBorder="1" applyAlignment="1">
      <alignment horizontal="center" vertical="center"/>
    </xf>
    <xf numFmtId="0" fontId="131" fillId="91" borderId="3" xfId="25" applyFont="1" applyFill="1" applyBorder="1" applyAlignment="1">
      <alignment horizontal="center" vertical="center"/>
    </xf>
    <xf numFmtId="0" fontId="177" fillId="91" borderId="6" xfId="1" applyFont="1" applyFill="1" applyBorder="1" applyAlignment="1">
      <alignment horizontal="center"/>
    </xf>
    <xf numFmtId="0" fontId="177" fillId="91" borderId="11" xfId="1" applyFont="1" applyFill="1" applyBorder="1" applyAlignment="1">
      <alignment horizontal="center"/>
    </xf>
    <xf numFmtId="0" fontId="185" fillId="94" borderId="0" xfId="20" applyFont="1" applyFill="1" applyAlignment="1">
      <alignment horizontal="center" vertical="center"/>
    </xf>
    <xf numFmtId="0" fontId="185" fillId="94" borderId="46" xfId="20" applyFont="1" applyFill="1" applyBorder="1" applyAlignment="1">
      <alignment horizontal="center" vertical="center"/>
    </xf>
    <xf numFmtId="0" fontId="132" fillId="92" borderId="42" xfId="20" applyFont="1" applyFill="1" applyBorder="1" applyAlignment="1">
      <alignment horizontal="center" vertical="center"/>
    </xf>
    <xf numFmtId="0" fontId="132" fillId="92" borderId="43" xfId="20" applyFont="1" applyFill="1" applyBorder="1" applyAlignment="1">
      <alignment horizontal="center" vertical="center"/>
    </xf>
    <xf numFmtId="9" fontId="139" fillId="52" borderId="43" xfId="21" applyNumberFormat="1" applyFont="1" applyFill="1" applyBorder="1" applyAlignment="1">
      <alignment horizontal="center" vertical="center"/>
    </xf>
    <xf numFmtId="9" fontId="139" fillId="52" borderId="25" xfId="21" applyNumberFormat="1" applyFont="1" applyFill="1" applyBorder="1" applyAlignment="1">
      <alignment horizontal="center" vertical="center"/>
    </xf>
    <xf numFmtId="0" fontId="134" fillId="47" borderId="59" xfId="21" applyFont="1" applyFill="1" applyBorder="1" applyAlignment="1">
      <alignment horizontal="center" vertical="center"/>
    </xf>
    <xf numFmtId="0" fontId="134" fillId="47" borderId="60" xfId="21" applyFont="1" applyFill="1" applyBorder="1" applyAlignment="1">
      <alignment horizontal="center" vertical="center"/>
    </xf>
    <xf numFmtId="0" fontId="120" fillId="83" borderId="6" xfId="1" applyFont="1" applyFill="1" applyBorder="1" applyAlignment="1">
      <alignment horizontal="center"/>
    </xf>
    <xf numFmtId="0" fontId="120" fillId="83" borderId="11" xfId="1" applyFont="1" applyFill="1" applyBorder="1" applyAlignment="1">
      <alignment horizontal="center"/>
    </xf>
    <xf numFmtId="0" fontId="117" fillId="83" borderId="42" xfId="20" applyFont="1" applyFill="1" applyBorder="1" applyAlignment="1">
      <alignment horizontal="center" vertical="center"/>
    </xf>
    <xf numFmtId="0" fontId="117" fillId="83" borderId="43" xfId="20" applyFont="1" applyFill="1" applyBorder="1" applyAlignment="1">
      <alignment horizontal="center" vertical="center"/>
    </xf>
    <xf numFmtId="0" fontId="120" fillId="75" borderId="6" xfId="1" applyFont="1" applyFill="1" applyBorder="1" applyAlignment="1">
      <alignment horizontal="center"/>
    </xf>
    <xf numFmtId="0" fontId="120" fillId="75" borderId="11" xfId="1" applyFont="1" applyFill="1" applyBorder="1" applyAlignment="1">
      <alignment horizontal="center"/>
    </xf>
    <xf numFmtId="0" fontId="134" fillId="47" borderId="78" xfId="21" applyFont="1" applyFill="1" applyBorder="1" applyAlignment="1">
      <alignment horizontal="center" vertical="center"/>
    </xf>
    <xf numFmtId="0" fontId="134" fillId="47" borderId="77" xfId="21" applyFont="1" applyFill="1" applyBorder="1" applyAlignment="1">
      <alignment horizontal="center" vertical="center"/>
    </xf>
    <xf numFmtId="0" fontId="125" fillId="52" borderId="59" xfId="1" applyFont="1" applyFill="1" applyBorder="1" applyAlignment="1">
      <alignment horizontal="center" vertical="center" wrapText="1"/>
    </xf>
    <xf numFmtId="0" fontId="125" fillId="52" borderId="60" xfId="1" applyFont="1" applyFill="1" applyBorder="1" applyAlignment="1">
      <alignment horizontal="center" vertical="center" wrapText="1"/>
    </xf>
    <xf numFmtId="0" fontId="142" fillId="73" borderId="3" xfId="22" applyFont="1" applyFill="1" applyBorder="1" applyAlignment="1" applyProtection="1">
      <alignment horizontal="right" vertical="center"/>
      <protection locked="0"/>
    </xf>
    <xf numFmtId="0" fontId="142" fillId="73" borderId="4" xfId="22" applyFont="1" applyFill="1" applyBorder="1" applyAlignment="1" applyProtection="1">
      <alignment horizontal="right" vertical="center"/>
      <protection locked="0"/>
    </xf>
    <xf numFmtId="0" fontId="106" fillId="52" borderId="42" xfId="21" applyFont="1" applyFill="1" applyBorder="1" applyAlignment="1">
      <alignment horizontal="center" vertical="center"/>
    </xf>
    <xf numFmtId="0" fontId="106" fillId="52" borderId="14" xfId="21" applyFont="1" applyFill="1" applyBorder="1" applyAlignment="1">
      <alignment horizontal="center" vertical="center"/>
    </xf>
    <xf numFmtId="0" fontId="140" fillId="47" borderId="42" xfId="21" applyFont="1" applyFill="1" applyBorder="1" applyAlignment="1">
      <alignment horizontal="center" vertical="center"/>
    </xf>
    <xf numFmtId="0" fontId="140" fillId="47" borderId="43" xfId="21" applyFont="1" applyFill="1" applyBorder="1" applyAlignment="1">
      <alignment horizontal="center" vertical="center"/>
    </xf>
    <xf numFmtId="0" fontId="140" fillId="47" borderId="14" xfId="21" applyFont="1" applyFill="1" applyBorder="1" applyAlignment="1">
      <alignment horizontal="center" vertical="center"/>
    </xf>
    <xf numFmtId="0" fontId="140" fillId="47" borderId="25" xfId="21" applyFont="1" applyFill="1" applyBorder="1" applyAlignment="1">
      <alignment horizontal="center" vertical="center"/>
    </xf>
    <xf numFmtId="0" fontId="99" fillId="0" borderId="42" xfId="21" applyBorder="1" applyAlignment="1">
      <alignment horizontal="center" vertical="center"/>
    </xf>
    <xf numFmtId="0" fontId="99" fillId="0" borderId="14" xfId="21" applyBorder="1" applyAlignment="1">
      <alignment horizontal="center" vertical="center"/>
    </xf>
    <xf numFmtId="179" fontId="117" fillId="52" borderId="42" xfId="22" applyNumberFormat="1" applyFont="1" applyFill="1" applyBorder="1" applyAlignment="1">
      <alignment horizontal="left" vertical="center"/>
    </xf>
    <xf numFmtId="179" fontId="117" fillId="52" borderId="0" xfId="22" applyNumberFormat="1" applyFont="1" applyFill="1" applyAlignment="1">
      <alignment horizontal="left" vertical="center"/>
    </xf>
    <xf numFmtId="0" fontId="139" fillId="52" borderId="42" xfId="22" applyFont="1" applyFill="1" applyBorder="1" applyAlignment="1">
      <alignment horizontal="right" vertical="center"/>
    </xf>
    <xf numFmtId="0" fontId="139" fillId="52" borderId="14" xfId="22" applyFont="1" applyFill="1" applyBorder="1" applyAlignment="1">
      <alignment horizontal="right" vertical="center"/>
    </xf>
    <xf numFmtId="0" fontId="120" fillId="75" borderId="6" xfId="1" applyFont="1" applyFill="1" applyBorder="1" applyAlignment="1">
      <alignment horizontal="center" wrapText="1"/>
    </xf>
    <xf numFmtId="0" fontId="120" fillId="75" borderId="11" xfId="1" applyFont="1" applyFill="1" applyBorder="1" applyAlignment="1">
      <alignment horizontal="center" wrapText="1"/>
    </xf>
    <xf numFmtId="0" fontId="122" fillId="52" borderId="14" xfId="1" applyFont="1" applyFill="1" applyBorder="1" applyAlignment="1" applyProtection="1">
      <alignment horizontal="center" vertical="center"/>
      <protection hidden="1"/>
    </xf>
    <xf numFmtId="0" fontId="121" fillId="52" borderId="59" xfId="1" applyFont="1" applyFill="1" applyBorder="1" applyAlignment="1">
      <alignment horizontal="center" vertical="center" wrapText="1"/>
    </xf>
    <xf numFmtId="0" fontId="121" fillId="52" borderId="58" xfId="1" applyFont="1" applyFill="1" applyBorder="1" applyAlignment="1">
      <alignment horizontal="center" vertical="center" wrapText="1"/>
    </xf>
    <xf numFmtId="49" fontId="132" fillId="49" borderId="3" xfId="1" applyNumberFormat="1" applyFont="1" applyFill="1" applyBorder="1" applyAlignment="1">
      <alignment horizontal="center" vertical="center"/>
    </xf>
    <xf numFmtId="49" fontId="132" fillId="49" borderId="4" xfId="1" applyNumberFormat="1" applyFont="1" applyFill="1" applyBorder="1" applyAlignment="1">
      <alignment horizontal="center" vertical="center"/>
    </xf>
    <xf numFmtId="0" fontId="123" fillId="52" borderId="14" xfId="1" applyFont="1" applyFill="1" applyBorder="1" applyAlignment="1" applyProtection="1">
      <alignment horizontal="center" vertical="center"/>
      <protection hidden="1"/>
    </xf>
    <xf numFmtId="0" fontId="123" fillId="52" borderId="25" xfId="1" applyFont="1" applyFill="1" applyBorder="1" applyAlignment="1" applyProtection="1">
      <alignment horizontal="center" vertical="center"/>
      <protection hidden="1"/>
    </xf>
    <xf numFmtId="176" fontId="124" fillId="47" borderId="0" xfId="1" applyNumberFormat="1" applyFont="1" applyFill="1" applyAlignment="1" applyProtection="1">
      <alignment horizontal="center" vertical="center"/>
      <protection hidden="1"/>
    </xf>
    <xf numFmtId="172" fontId="117" fillId="53" borderId="0" xfId="1" applyNumberFormat="1" applyFont="1" applyFill="1" applyAlignment="1" applyProtection="1">
      <alignment horizontal="center" vertical="center"/>
      <protection hidden="1"/>
    </xf>
    <xf numFmtId="0" fontId="240" fillId="119" borderId="0" xfId="12" applyFont="1" applyFill="1" applyAlignment="1">
      <alignment horizontal="center" vertical="center" wrapText="1"/>
    </xf>
    <xf numFmtId="0" fontId="21" fillId="0" borderId="0" xfId="12" applyFont="1" applyAlignment="1">
      <alignment vertical="center" wrapText="1"/>
    </xf>
    <xf numFmtId="0" fontId="33" fillId="0" borderId="0" xfId="12" applyFont="1" applyAlignment="1">
      <alignment vertical="center"/>
    </xf>
    <xf numFmtId="0" fontId="241" fillId="0" borderId="0" xfId="0" applyFont="1" applyAlignment="1">
      <alignment horizontal="center" vertical="center" wrapText="1"/>
    </xf>
    <xf numFmtId="0" fontId="242" fillId="0" borderId="0" xfId="0" applyFont="1"/>
    <xf numFmtId="0" fontId="243" fillId="73" borderId="0" xfId="2" applyFont="1" applyFill="1" applyAlignment="1">
      <alignment horizontal="center" vertical="center"/>
    </xf>
    <xf numFmtId="0" fontId="21" fillId="0" borderId="0" xfId="12" applyFont="1" applyAlignment="1">
      <alignment vertical="center"/>
    </xf>
  </cellXfs>
  <cellStyles count="32">
    <cellStyle name="Lien hypertexte" xfId="18" builtinId="8"/>
    <cellStyle name="Lien hypertexte 2 2 3" xfId="27" xr:uid="{08AA1783-ABC6-4FD5-953E-20F7CDC6189B}"/>
    <cellStyle name="Lien hypertexte 3 2 2" xfId="26" xr:uid="{B7F21A9E-616F-4636-947D-C841B97ACB59}"/>
    <cellStyle name="Normal" xfId="0" builtinId="0"/>
    <cellStyle name="Normal 10 2 2 2 2 3 2 3 2 2 4 2" xfId="10" xr:uid="{00000000-0005-0000-0000-00000A000000}"/>
    <cellStyle name="Normal 10 2 2 2 2 3 2 3 2 2 4 2 2" xfId="20" xr:uid="{0163D3FC-6D16-41AE-A909-259BA19BC9BA}"/>
    <cellStyle name="Normal 10 2 2 2 2 3 2 3 2 2 4 2 2 2" xfId="31" xr:uid="{71AF4212-01A5-403D-AE21-CCC3C16E6673}"/>
    <cellStyle name="Normal 11 2 3 2 3 2 2 4 2" xfId="13" xr:uid="{00000000-0005-0000-0000-00000D000000}"/>
    <cellStyle name="Normal 12 2" xfId="9" xr:uid="{00000000-0005-0000-0000-000009000000}"/>
    <cellStyle name="Normal 2" xfId="2" xr:uid="{00000000-0005-0000-0000-000002000000}"/>
    <cellStyle name="Normal 2 2 2 2 2" xfId="1" xr:uid="{00000000-0005-0000-0000-000001000000}"/>
    <cellStyle name="Normal 2 2 2 2 3" xfId="28" xr:uid="{D8A3CF4D-8B89-43BE-89D9-79398917B141}"/>
    <cellStyle name="Normal 2 2 4" xfId="5" xr:uid="{00000000-0005-0000-0000-000005000000}"/>
    <cellStyle name="Normal 2 2 5" xfId="6" xr:uid="{00000000-0005-0000-0000-000006000000}"/>
    <cellStyle name="Normal 2 2 5 2" xfId="19" xr:uid="{0E42D720-3786-4EDE-A974-D0EF7A0EF1F3}"/>
    <cellStyle name="Normal 2 3" xfId="12" xr:uid="{00000000-0005-0000-0000-00000C000000}"/>
    <cellStyle name="Normal 3 3 2" xfId="29" xr:uid="{8B252DEB-8DE2-4C68-B57F-5D1CF4DCE453}"/>
    <cellStyle name="Normal 4 2 2 2 2 2 2 2 3 3 2" xfId="8" xr:uid="{00000000-0005-0000-0000-000008000000}"/>
    <cellStyle name="Normal 4 2 2 2 2 2 2 2 4 3 6 2" xfId="15" xr:uid="{00000000-0005-0000-0000-00000F000000}"/>
    <cellStyle name="Normal 4 2 2 2 2 2 2 5 4 2 3 2 2 3 2 2 4 2" xfId="16" xr:uid="{00000000-0005-0000-0000-000010000000}"/>
    <cellStyle name="Normal 4 2 2 2 2 2 2 6 2 2 3 2 3 3 2 2 4 2" xfId="7" xr:uid="{00000000-0005-0000-0000-000007000000}"/>
    <cellStyle name="Normal 4 2 2 2 2 2 2 6 2 2 3 2 3 3 2 2 4 2 2" xfId="21" xr:uid="{A81032FA-7665-4E46-AB0E-B8FB00395267}"/>
    <cellStyle name="Normal 4 2 2 2 3 2 2 3 2 2" xfId="23" xr:uid="{4626E1AE-8D5C-433C-902E-E7EF336EBC0A}"/>
    <cellStyle name="Normal 4 2 4 2 2 4 2 2 2 2 3 2" xfId="14" xr:uid="{00000000-0005-0000-0000-00000E000000}"/>
    <cellStyle name="Normal 4 3 4 2 2 2" xfId="3" xr:uid="{00000000-0005-0000-0000-000003000000}"/>
    <cellStyle name="Normal 4 3 4 2 2 2 2" xfId="25" xr:uid="{848D6C8A-4886-4D55-8BCC-5D10544B129B}"/>
    <cellStyle name="Normal 4 3 4 2 2 2 2 2" xfId="30" xr:uid="{EC7EAA5E-0AE4-4133-92B7-3B477D929898}"/>
    <cellStyle name="Normal_Bases Cuisine 2" xfId="17" xr:uid="{00000000-0005-0000-0000-000011000000}"/>
    <cellStyle name="Normal_Bons de commande livraison" xfId="24" xr:uid="{F2DE8953-FB8A-4EB5-AE73-C2245405BEB5}"/>
    <cellStyle name="Normal_Comparer recettes 2009 OK 2 2" xfId="4" xr:uid="{00000000-0005-0000-0000-000004000000}"/>
    <cellStyle name="Normal_Forum Marais 15 09 2001 2 2 2" xfId="11" xr:uid="{00000000-0005-0000-0000-00000B000000}"/>
    <cellStyle name="Normal_Forum Marais 15 09 2001 2 2 2 2" xfId="22" xr:uid="{7B0EB12C-7535-4AA0-A3B0-8500FDF0F425}"/>
  </cellStyles>
  <dxfs count="36">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0"/>
      </font>
      <fill>
        <patternFill>
          <bgColor rgb="FF7030A0"/>
        </patternFill>
      </fill>
    </dxf>
    <dxf>
      <font>
        <color rgb="FF7F6000"/>
      </font>
      <fill>
        <patternFill>
          <bgColor rgb="FFFFF2CC"/>
        </patternFill>
      </fill>
    </dxf>
    <dxf>
      <font>
        <color rgb="FF9C0006"/>
      </font>
      <fill>
        <patternFill>
          <bgColor rgb="FFF4CCCC"/>
        </patternFill>
      </fill>
    </dxf>
    <dxf>
      <font>
        <color rgb="FF7F6000"/>
      </font>
      <fill>
        <patternFill>
          <bgColor rgb="FFFFF2CC"/>
        </patternFill>
      </fill>
    </dxf>
    <dxf>
      <font>
        <color rgb="FF9C0006"/>
      </font>
      <fill>
        <patternFill>
          <bgColor rgb="FFF4CCCC"/>
        </patternFill>
      </fill>
    </dxf>
    <dxf>
      <font>
        <color rgb="FF7F6000"/>
      </font>
      <fill>
        <patternFill>
          <bgColor rgb="FFFFF2CC"/>
        </patternFill>
      </fill>
    </dxf>
    <dxf>
      <font>
        <color rgb="FF9C0006"/>
      </font>
      <fill>
        <patternFill>
          <bgColor rgb="FFF4CCCC"/>
        </patternFill>
      </fill>
    </dxf>
    <dxf>
      <font>
        <color rgb="FF7F6000"/>
      </font>
      <fill>
        <patternFill>
          <bgColor rgb="FFFFF2CC"/>
        </patternFill>
      </fill>
    </dxf>
    <dxf>
      <font>
        <color rgb="FF9C0006"/>
      </font>
      <fill>
        <patternFill>
          <bgColor rgb="FFF4CCCC"/>
        </patternFill>
      </fill>
    </dxf>
    <dxf>
      <font>
        <color rgb="FF7F6000"/>
      </font>
      <fill>
        <patternFill>
          <bgColor rgb="FFFFF2CC"/>
        </patternFill>
      </fill>
    </dxf>
    <dxf>
      <font>
        <color rgb="FF9C0006"/>
      </font>
      <fill>
        <patternFill>
          <bgColor rgb="FFF4CCCC"/>
        </patternFill>
      </fill>
    </dxf>
    <dxf>
      <font>
        <color rgb="FF7F6000"/>
      </font>
      <fill>
        <patternFill>
          <bgColor rgb="FFFFF2CC"/>
        </patternFill>
      </fill>
    </dxf>
    <dxf>
      <font>
        <color rgb="FF9C0006"/>
      </font>
      <fill>
        <patternFill>
          <bgColor rgb="FFF4CCCC"/>
        </patternFill>
      </fill>
    </dxf>
    <dxf>
      <font>
        <color rgb="FF7F6000"/>
      </font>
      <fill>
        <patternFill>
          <bgColor rgb="FFFFF2CC"/>
        </patternFill>
      </fill>
    </dxf>
    <dxf>
      <font>
        <color rgb="FF9C0006"/>
      </font>
      <fill>
        <patternFill>
          <bgColor rgb="FFF4CCCC"/>
        </patternFill>
      </fill>
    </dxf>
    <dxf>
      <font>
        <b/>
        <color theme="0"/>
      </font>
      <numFmt numFmtId="0" formatCode="General"/>
      <fill>
        <patternFill>
          <bgColor rgb="FFC00000"/>
        </patternFill>
      </fill>
    </dxf>
  </dxfs>
  <tableStyles count="0" defaultTableStyle="TableStyleMedium2" defaultPivotStyle="PivotStyleLight16"/>
  <colors>
    <mruColors>
      <color rgb="FF1F4E78"/>
      <color rgb="FF14A096"/>
      <color rgb="FF1AD0C3"/>
      <color rgb="FFEEE9E1"/>
      <color rgb="FFBDB3A3"/>
      <color rgb="FF5B9BD5"/>
      <color rgb="FFFFF7D6"/>
      <color rgb="FF0033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4</xdr:col>
      <xdr:colOff>228599</xdr:colOff>
      <xdr:row>88</xdr:row>
      <xdr:rowOff>9525</xdr:rowOff>
    </xdr:from>
    <xdr:ext cx="408138" cy="408138"/>
    <xdr:pic>
      <xdr:nvPicPr>
        <xdr:cNvPr id="2" name="Image 1" descr="Google (Android 12L)">
          <a:extLst>
            <a:ext uri="{FF2B5EF4-FFF2-40B4-BE49-F238E27FC236}">
              <a16:creationId xmlns:a16="http://schemas.microsoft.com/office/drawing/2014/main" id="{53268E33-9329-40FE-990B-67F26B4DF4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3276599" y="16773525"/>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142875</xdr:colOff>
      <xdr:row>88</xdr:row>
      <xdr:rowOff>0</xdr:rowOff>
    </xdr:from>
    <xdr:ext cx="304800" cy="304800"/>
    <xdr:pic>
      <xdr:nvPicPr>
        <xdr:cNvPr id="3" name="Image 2" descr="🔗 Lien">
          <a:extLst>
            <a:ext uri="{FF2B5EF4-FFF2-40B4-BE49-F238E27FC236}">
              <a16:creationId xmlns:a16="http://schemas.microsoft.com/office/drawing/2014/main" id="{760C9262-0328-4CDD-B9A4-7ED8389B08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52875" y="167640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88</xdr:row>
      <xdr:rowOff>1</xdr:rowOff>
    </xdr:from>
    <xdr:ext cx="333375" cy="371116"/>
    <xdr:pic>
      <xdr:nvPicPr>
        <xdr:cNvPr id="4" name="Image 3">
          <a:extLst>
            <a:ext uri="{FF2B5EF4-FFF2-40B4-BE49-F238E27FC236}">
              <a16:creationId xmlns:a16="http://schemas.microsoft.com/office/drawing/2014/main" id="{5E86E9F1-2D89-475B-A623-C9CAA601129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72000" y="16764001"/>
          <a:ext cx="333375" cy="371116"/>
        </a:xfrm>
        <a:prstGeom prst="rect">
          <a:avLst/>
        </a:prstGeom>
      </xdr:spPr>
    </xdr:pic>
    <xdr:clientData/>
  </xdr:oneCellAnchor>
  <xdr:oneCellAnchor>
    <xdr:from>
      <xdr:col>9</xdr:col>
      <xdr:colOff>0</xdr:colOff>
      <xdr:row>42</xdr:row>
      <xdr:rowOff>0</xdr:rowOff>
    </xdr:from>
    <xdr:ext cx="1438476" cy="781159"/>
    <xdr:pic>
      <xdr:nvPicPr>
        <xdr:cNvPr id="5" name="Image 4">
          <a:extLst>
            <a:ext uri="{FF2B5EF4-FFF2-40B4-BE49-F238E27FC236}">
              <a16:creationId xmlns:a16="http://schemas.microsoft.com/office/drawing/2014/main" id="{324FB6D9-D4FE-428D-8741-312918C49BE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58000" y="8001000"/>
          <a:ext cx="1438476" cy="781159"/>
        </a:xfrm>
        <a:prstGeom prst="rect">
          <a:avLst/>
        </a:prstGeom>
      </xdr:spPr>
    </xdr:pic>
    <xdr:clientData/>
  </xdr:oneCellAnchor>
  <xdr:oneCellAnchor>
    <xdr:from>
      <xdr:col>9</xdr:col>
      <xdr:colOff>0</xdr:colOff>
      <xdr:row>47</xdr:row>
      <xdr:rowOff>0</xdr:rowOff>
    </xdr:from>
    <xdr:ext cx="3639058" cy="2133898"/>
    <xdr:pic>
      <xdr:nvPicPr>
        <xdr:cNvPr id="6" name="Image 5">
          <a:extLst>
            <a:ext uri="{FF2B5EF4-FFF2-40B4-BE49-F238E27FC236}">
              <a16:creationId xmlns:a16="http://schemas.microsoft.com/office/drawing/2014/main" id="{8AFA0EF0-1E8E-42C5-91E3-667CA5EDB76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58000" y="8953500"/>
          <a:ext cx="3639058" cy="2133898"/>
        </a:xfrm>
        <a:prstGeom prst="rect">
          <a:avLst/>
        </a:prstGeom>
      </xdr:spPr>
    </xdr:pic>
    <xdr:clientData/>
  </xdr:oneCellAnchor>
  <xdr:oneCellAnchor>
    <xdr:from>
      <xdr:col>12</xdr:col>
      <xdr:colOff>796925</xdr:colOff>
      <xdr:row>5</xdr:row>
      <xdr:rowOff>31750</xdr:rowOff>
    </xdr:from>
    <xdr:ext cx="815228" cy="568325"/>
    <xdr:pic>
      <xdr:nvPicPr>
        <xdr:cNvPr id="7" name="Image 6">
          <a:extLst>
            <a:ext uri="{FF2B5EF4-FFF2-40B4-BE49-F238E27FC236}">
              <a16:creationId xmlns:a16="http://schemas.microsoft.com/office/drawing/2014/main" id="{F606066D-5470-432B-9437-6A30EA33D4E5}"/>
            </a:ext>
          </a:extLst>
        </xdr:cNvPr>
        <xdr:cNvPicPr>
          <a:picLocks noChangeAspect="1"/>
        </xdr:cNvPicPr>
      </xdr:nvPicPr>
      <xdr:blipFill>
        <a:blip xmlns:r="http://schemas.openxmlformats.org/officeDocument/2006/relationships" r:embed="rId6"/>
        <a:stretch>
          <a:fillRect/>
        </a:stretch>
      </xdr:blipFill>
      <xdr:spPr>
        <a:xfrm>
          <a:off x="9902825" y="984250"/>
          <a:ext cx="815228" cy="568325"/>
        </a:xfrm>
        <a:prstGeom prst="rect">
          <a:avLst/>
        </a:prstGeom>
      </xdr:spPr>
    </xdr:pic>
    <xdr:clientData/>
  </xdr:oneCellAnchor>
  <xdr:oneCellAnchor>
    <xdr:from>
      <xdr:col>24</xdr:col>
      <xdr:colOff>73025</xdr:colOff>
      <xdr:row>4</xdr:row>
      <xdr:rowOff>165100</xdr:rowOff>
    </xdr:from>
    <xdr:ext cx="844963" cy="609600"/>
    <xdr:pic>
      <xdr:nvPicPr>
        <xdr:cNvPr id="8" name="Image 7">
          <a:extLst>
            <a:ext uri="{FF2B5EF4-FFF2-40B4-BE49-F238E27FC236}">
              <a16:creationId xmlns:a16="http://schemas.microsoft.com/office/drawing/2014/main" id="{82E4C3EB-D80E-408F-A9F9-B6BD90266FBA}"/>
            </a:ext>
          </a:extLst>
        </xdr:cNvPr>
        <xdr:cNvPicPr>
          <a:picLocks noChangeAspect="1"/>
        </xdr:cNvPicPr>
      </xdr:nvPicPr>
      <xdr:blipFill>
        <a:blip xmlns:r="http://schemas.openxmlformats.org/officeDocument/2006/relationships" r:embed="rId7"/>
        <a:stretch>
          <a:fillRect/>
        </a:stretch>
      </xdr:blipFill>
      <xdr:spPr>
        <a:xfrm>
          <a:off x="18361025" y="927100"/>
          <a:ext cx="844963" cy="609600"/>
        </a:xfrm>
        <a:prstGeom prst="rect">
          <a:avLst/>
        </a:prstGeom>
      </xdr:spPr>
    </xdr:pic>
    <xdr:clientData/>
  </xdr:oneCellAnchor>
  <xdr:oneCellAnchor>
    <xdr:from>
      <xdr:col>40</xdr:col>
      <xdr:colOff>593725</xdr:colOff>
      <xdr:row>5</xdr:row>
      <xdr:rowOff>82550</xdr:rowOff>
    </xdr:from>
    <xdr:ext cx="866896" cy="596984"/>
    <xdr:pic>
      <xdr:nvPicPr>
        <xdr:cNvPr id="9" name="Image 8">
          <a:extLst>
            <a:ext uri="{FF2B5EF4-FFF2-40B4-BE49-F238E27FC236}">
              <a16:creationId xmlns:a16="http://schemas.microsoft.com/office/drawing/2014/main" id="{F7EAE1B4-1908-40DB-8B16-D208CC404CF6}"/>
            </a:ext>
          </a:extLst>
        </xdr:cNvPr>
        <xdr:cNvPicPr>
          <a:picLocks noChangeAspect="1"/>
        </xdr:cNvPicPr>
      </xdr:nvPicPr>
      <xdr:blipFill>
        <a:blip xmlns:r="http://schemas.openxmlformats.org/officeDocument/2006/relationships" r:embed="rId8"/>
        <a:stretch>
          <a:fillRect/>
        </a:stretch>
      </xdr:blipFill>
      <xdr:spPr>
        <a:xfrm>
          <a:off x="31073725" y="1035050"/>
          <a:ext cx="866896" cy="596984"/>
        </a:xfrm>
        <a:prstGeom prst="rect">
          <a:avLst/>
        </a:prstGeom>
      </xdr:spPr>
    </xdr:pic>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6.xml.rels><?xml version="1.0" encoding="UTF-8" standalone="yes"?>
<Relationships xmlns="http://schemas.openxmlformats.org/package/2006/relationships"><Relationship Id="rId8" Type="http://schemas.openxmlformats.org/officeDocument/2006/relationships/hyperlink" Target="http://www.uprt.fr/mesimages/fichiers-uprt/hop-alimentation/hop-photos-quantit%C3%A9s.pdf" TargetMode="External"/><Relationship Id="rId3" Type="http://schemas.openxmlformats.org/officeDocument/2006/relationships/hyperlink" Target="https://bepo.fr/wiki/Menu" TargetMode="External"/><Relationship Id="rId7" Type="http://schemas.openxmlformats.org/officeDocument/2006/relationships/hyperlink" Target="https://everything.fr.softonic.com/" TargetMode="External"/><Relationship Id="rId12" Type="http://schemas.openxmlformats.org/officeDocument/2006/relationships/drawing" Target="../drawings/drawing1.xml"/><Relationship Id="rId2" Type="http://schemas.openxmlformats.org/officeDocument/2006/relationships/hyperlink" Target="https://bepo.fr/wiki/Manuel" TargetMode="External"/><Relationship Id="rId1" Type="http://schemas.openxmlformats.org/officeDocument/2006/relationships/hyperlink" Target="http://www.symbole-clavier.com/" TargetMode="External"/><Relationship Id="rId6" Type="http://schemas.openxmlformats.org/officeDocument/2006/relationships/hyperlink" Target="https://www.youtube.com/watch?v=BEAwIv4fIw4" TargetMode="External"/><Relationship Id="rId11" Type="http://schemas.openxmlformats.org/officeDocument/2006/relationships/printerSettings" Target="../printerSettings/printerSettings1.bin"/><Relationship Id="rId5" Type="http://schemas.openxmlformats.org/officeDocument/2006/relationships/hyperlink" Target="https://www.premiers-clics.fr/cours-informatique/windows-convertir-un-cd-en-fichiers-mp3/" TargetMode="External"/><Relationship Id="rId10" Type="http://schemas.openxmlformats.org/officeDocument/2006/relationships/hyperlink" Target="https://www.youtube.com/watch?v=2TmdhLLUsOQ" TargetMode="External"/><Relationship Id="rId4" Type="http://schemas.openxmlformats.org/officeDocument/2006/relationships/hyperlink" Target="https://www.premiers-clics.fr/cours-informatique/windows-les-fonctionnalites-du-clavier/" TargetMode="External"/><Relationship Id="rId9" Type="http://schemas.openxmlformats.org/officeDocument/2006/relationships/hyperlink" Target="http://www.diet-life.fr/visuellement-100-calori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3B19F-D6D3-41CE-9C82-1F348E407957}">
  <dimension ref="A1:YI780"/>
  <sheetViews>
    <sheetView tabSelected="1" workbookViewId="0">
      <selection activeCell="Z3" sqref="Z3"/>
    </sheetView>
  </sheetViews>
  <sheetFormatPr baseColWidth="10" defaultRowHeight="15"/>
  <cols>
    <col min="1" max="1" width="10.28515625" customWidth="1"/>
    <col min="2" max="2" width="64.5703125" customWidth="1"/>
    <col min="3" max="4" width="5.140625" customWidth="1"/>
    <col min="5" max="8" width="3.7109375" style="3" customWidth="1"/>
    <col min="9" max="9" width="5.7109375" style="3" customWidth="1"/>
    <col min="10" max="11" width="12.7109375" style="3" customWidth="1"/>
    <col min="12" max="12" width="3.7109375" style="3" customWidth="1"/>
    <col min="13" max="13" width="9.7109375" style="3" customWidth="1"/>
    <col min="14" max="14" width="12.7109375" style="3" customWidth="1"/>
    <col min="15" max="15" width="13.7109375" style="3" customWidth="1"/>
    <col min="16" max="16" width="6.7109375" style="3" customWidth="1"/>
    <col min="17" max="17" width="40.7109375" style="3" customWidth="1"/>
    <col min="18" max="18" width="12.7109375" style="3" customWidth="1"/>
    <col min="19" max="19" width="10.7109375" style="3" customWidth="1"/>
    <col min="20" max="20" width="9.7109375" style="3" customWidth="1"/>
    <col min="21" max="21" width="11.7109375" style="3" customWidth="1"/>
    <col min="22" max="24" width="13.7109375" style="3" customWidth="1"/>
    <col min="25" max="25" width="17.7109375" style="3" customWidth="1"/>
    <col min="26" max="26" width="12.85546875" style="3" customWidth="1"/>
    <col min="27" max="27" width="49.140625" style="5" customWidth="1"/>
    <col min="28" max="28" width="5.140625" customWidth="1"/>
    <col min="29" max="29" width="5.7109375" customWidth="1"/>
    <col min="30" max="30" width="10.7109375" hidden="1" customWidth="1"/>
    <col min="31" max="35" width="5.7109375" hidden="1" customWidth="1"/>
    <col min="36" max="36" width="8" customWidth="1"/>
    <col min="37" max="37" width="115.7109375" customWidth="1"/>
    <col min="38" max="38" width="11.140625" customWidth="1"/>
    <col min="39" max="39" width="122.7109375" customWidth="1"/>
    <col min="40" max="40" width="26.7109375" customWidth="1"/>
    <col min="41" max="41" width="28.85546875" customWidth="1"/>
    <col min="42" max="42" width="8" customWidth="1"/>
    <col min="43" max="43" width="95.7109375" customWidth="1"/>
    <col min="44" max="44" width="5" style="3" customWidth="1"/>
    <col min="45" max="45" width="96.140625" customWidth="1"/>
    <col min="46" max="46" width="30" customWidth="1"/>
    <col min="47" max="47" width="58" customWidth="1"/>
    <col min="48" max="48" width="24" customWidth="1"/>
    <col min="49" max="50" width="12" customWidth="1"/>
    <col min="51" max="51" width="26.85546875" customWidth="1"/>
    <col min="52" max="52" width="14" hidden="1" customWidth="1"/>
    <col min="53" max="98" width="13" hidden="1" customWidth="1"/>
    <col min="99" max="99" width="18" hidden="1" customWidth="1"/>
    <col min="100" max="113" width="13" hidden="1" customWidth="1"/>
    <col min="114" max="114" width="18" hidden="1" customWidth="1"/>
    <col min="115" max="116" width="13" hidden="1" customWidth="1"/>
    <col min="117" max="117" width="25.42578125" hidden="1" customWidth="1"/>
    <col min="118" max="118" width="14" hidden="1" customWidth="1"/>
    <col min="119" max="126" width="9.140625" hidden="1" customWidth="1"/>
    <col min="127" max="127" width="8.85546875" hidden="1" customWidth="1"/>
    <col min="128" max="128" width="9.140625" hidden="1" customWidth="1"/>
    <col min="129" max="142" width="0" hidden="1" customWidth="1"/>
    <col min="143" max="143" width="24.28515625" hidden="1" customWidth="1"/>
    <col min="144" max="144" width="12" hidden="1" customWidth="1"/>
    <col min="145" max="625" width="13" hidden="1" customWidth="1"/>
    <col min="626" max="626" width="27.7109375" customWidth="1"/>
  </cols>
  <sheetData>
    <row r="1" spans="1:626" ht="15" customHeight="1">
      <c r="A1" s="740" t="str">
        <f>ADDRESS(ROW(),COLUMN(),4)</f>
        <v>A1</v>
      </c>
      <c r="B1" s="835"/>
      <c r="C1" s="835"/>
      <c r="D1" s="835"/>
      <c r="E1" s="6">
        <f t="shared" ref="E1:Y1" ca="1" si="0">CELL("largeur",E1)</f>
        <v>3</v>
      </c>
      <c r="F1" s="6">
        <f t="shared" ca="1" si="0"/>
        <v>3</v>
      </c>
      <c r="G1" s="6">
        <f t="shared" ca="1" si="0"/>
        <v>3</v>
      </c>
      <c r="H1" s="6">
        <f t="shared" ca="1" si="0"/>
        <v>3</v>
      </c>
      <c r="I1" s="6">
        <f t="shared" ca="1" si="0"/>
        <v>5</v>
      </c>
      <c r="J1" s="6">
        <f t="shared" ca="1" si="0"/>
        <v>12</v>
      </c>
      <c r="K1" s="6">
        <f t="shared" ca="1" si="0"/>
        <v>12</v>
      </c>
      <c r="L1" s="6">
        <f t="shared" ca="1" si="0"/>
        <v>3</v>
      </c>
      <c r="M1" s="6">
        <f t="shared" ca="1" si="0"/>
        <v>9</v>
      </c>
      <c r="N1" s="6">
        <f t="shared" ca="1" si="0"/>
        <v>12</v>
      </c>
      <c r="O1" s="6">
        <f t="shared" ca="1" si="0"/>
        <v>13</v>
      </c>
      <c r="P1" s="6">
        <f t="shared" ca="1" si="0"/>
        <v>6</v>
      </c>
      <c r="Q1" s="6">
        <f t="shared" ca="1" si="0"/>
        <v>40</v>
      </c>
      <c r="R1" s="6">
        <f t="shared" ca="1" si="0"/>
        <v>12</v>
      </c>
      <c r="S1" s="6">
        <f t="shared" ca="1" si="0"/>
        <v>10</v>
      </c>
      <c r="T1" s="6">
        <f t="shared" ca="1" si="0"/>
        <v>9</v>
      </c>
      <c r="U1" s="6">
        <f t="shared" ca="1" si="0"/>
        <v>11</v>
      </c>
      <c r="V1" s="6">
        <f t="shared" ca="1" si="0"/>
        <v>13</v>
      </c>
      <c r="W1" s="6">
        <f t="shared" ca="1" si="0"/>
        <v>13</v>
      </c>
      <c r="X1" s="6">
        <f t="shared" ca="1" si="0"/>
        <v>13</v>
      </c>
      <c r="Y1" s="6">
        <f t="shared" ca="1" si="0"/>
        <v>17</v>
      </c>
      <c r="AA1" s="4"/>
      <c r="AB1" s="740"/>
      <c r="AC1" s="914" t="str">
        <f>"Saisissez ou collez votre texte colonne "&amp;AK4&amp;" et récupérez le colonne "&amp;AM4</f>
        <v>Saisissez ou collez votre texte colonne AK et récupérez le colonne AM</v>
      </c>
      <c r="AD1" s="914"/>
      <c r="AE1" s="914"/>
      <c r="AF1" s="914"/>
      <c r="AG1" s="914"/>
      <c r="AH1" s="914"/>
      <c r="AI1" s="914"/>
      <c r="AJ1" s="914"/>
      <c r="AK1" s="914"/>
      <c r="AL1" s="914"/>
      <c r="AM1" s="916" t="s">
        <v>1398</v>
      </c>
      <c r="AN1" s="916"/>
      <c r="AP1" s="918" t="s">
        <v>1086</v>
      </c>
      <c r="AQ1" s="911"/>
      <c r="AR1" s="884"/>
      <c r="AS1" s="911"/>
      <c r="AT1" s="911"/>
      <c r="AU1" s="911"/>
      <c r="AV1" s="911"/>
      <c r="AW1" s="911"/>
      <c r="AX1" s="911"/>
      <c r="AY1" s="911"/>
    </row>
    <row r="2" spans="1:626" ht="15" customHeight="1" thickBot="1">
      <c r="A2" s="275"/>
      <c r="B2" s="275"/>
      <c r="C2" s="275"/>
      <c r="D2" s="275"/>
      <c r="E2" s="7">
        <v>3</v>
      </c>
      <c r="F2" s="7">
        <v>3</v>
      </c>
      <c r="G2" s="7">
        <v>3</v>
      </c>
      <c r="H2" s="7">
        <v>3</v>
      </c>
      <c r="I2" s="7">
        <v>5</v>
      </c>
      <c r="J2" s="7">
        <v>12</v>
      </c>
      <c r="K2" s="7">
        <v>12</v>
      </c>
      <c r="L2" s="7">
        <v>3</v>
      </c>
      <c r="M2" s="7">
        <v>9</v>
      </c>
      <c r="N2" s="7">
        <v>12</v>
      </c>
      <c r="O2" s="7">
        <v>9</v>
      </c>
      <c r="P2" s="7">
        <v>6</v>
      </c>
      <c r="Q2" s="7">
        <v>40</v>
      </c>
      <c r="R2" s="7">
        <v>12</v>
      </c>
      <c r="S2" s="7">
        <v>10</v>
      </c>
      <c r="T2" s="7">
        <v>9</v>
      </c>
      <c r="U2" s="7">
        <v>11</v>
      </c>
      <c r="V2" s="7">
        <v>13</v>
      </c>
      <c r="W2" s="7">
        <v>13</v>
      </c>
      <c r="X2" s="7">
        <v>13</v>
      </c>
      <c r="Y2" s="7">
        <v>17</v>
      </c>
      <c r="Z2" s="870" t="s">
        <v>1421</v>
      </c>
      <c r="AA2" s="4"/>
      <c r="AC2" s="914"/>
      <c r="AD2" s="914"/>
      <c r="AE2" s="914"/>
      <c r="AF2" s="914"/>
      <c r="AG2" s="914"/>
      <c r="AH2" s="914"/>
      <c r="AI2" s="914"/>
      <c r="AJ2" s="914"/>
      <c r="AK2" s="914"/>
      <c r="AL2" s="914"/>
      <c r="AM2" s="916"/>
      <c r="AN2" s="916"/>
      <c r="AP2" s="753" t="s">
        <v>1</v>
      </c>
      <c r="AR2" s="9"/>
    </row>
    <row r="3" spans="1:626" ht="30.75" customHeight="1" thickBot="1">
      <c r="A3" s="868" t="s">
        <v>1076</v>
      </c>
      <c r="B3" s="875" t="str">
        <f ca="1">CELL("nomfichier")</f>
        <v>D:\Données\1.UPRT\0-UPRT.fait\1-UPRT.FR-SITE-WEB\ff-fiches-fabrications\ff.fiches.fabrication.2023\ffr.restaurant.2023\[A_ALLERGENES_SAISISSEZ.RECETTES.10.04.2026.xlsx]Saisissez.vos.recettes</v>
      </c>
      <c r="C3" s="275"/>
      <c r="D3" s="275"/>
      <c r="E3" s="11"/>
      <c r="F3" s="912" t="s">
        <v>1415</v>
      </c>
      <c r="G3" s="912"/>
      <c r="H3" s="912"/>
      <c r="I3" s="912"/>
      <c r="J3" s="912"/>
      <c r="K3" s="912"/>
      <c r="L3" s="912"/>
      <c r="M3" s="912"/>
      <c r="N3" s="912"/>
      <c r="O3" s="912"/>
      <c r="P3" s="912"/>
      <c r="Q3" s="912"/>
      <c r="R3" s="912"/>
      <c r="S3" s="912"/>
      <c r="T3" s="912"/>
      <c r="U3" s="912"/>
      <c r="V3" s="912"/>
      <c r="W3" s="912"/>
      <c r="X3" s="897" t="s">
        <v>3</v>
      </c>
      <c r="Y3" s="898"/>
      <c r="Z3" s="870"/>
      <c r="AA3" s="896" t="s">
        <v>0</v>
      </c>
      <c r="AC3" s="915"/>
      <c r="AD3" s="915"/>
      <c r="AE3" s="915"/>
      <c r="AF3" s="915"/>
      <c r="AG3" s="915"/>
      <c r="AH3" s="915"/>
      <c r="AI3" s="915"/>
      <c r="AJ3" s="915"/>
      <c r="AK3" s="915"/>
      <c r="AL3" s="915"/>
      <c r="AM3" s="917"/>
      <c r="AN3" s="917"/>
      <c r="AP3" s="919" t="s">
        <v>1087</v>
      </c>
      <c r="AQ3" s="911"/>
      <c r="AR3" s="884"/>
      <c r="AS3" s="911"/>
      <c r="AT3" s="911"/>
      <c r="AU3" s="911"/>
      <c r="AV3" s="911"/>
      <c r="AW3" s="911"/>
      <c r="AX3" s="911"/>
      <c r="AY3" s="911"/>
    </row>
    <row r="4" spans="1:626" ht="38.25" customHeight="1" thickBot="1">
      <c r="A4" s="867"/>
      <c r="B4" s="875"/>
      <c r="C4" s="275"/>
      <c r="D4" s="275"/>
      <c r="E4" s="827"/>
      <c r="F4" s="913"/>
      <c r="G4" s="913"/>
      <c r="H4" s="913"/>
      <c r="I4" s="913"/>
      <c r="J4" s="913"/>
      <c r="K4" s="913"/>
      <c r="L4" s="913"/>
      <c r="M4" s="913"/>
      <c r="N4" s="913"/>
      <c r="O4" s="913"/>
      <c r="P4" s="913"/>
      <c r="Q4" s="913"/>
      <c r="R4" s="913"/>
      <c r="S4" s="913"/>
      <c r="T4" s="913"/>
      <c r="U4" s="913"/>
      <c r="V4" s="913"/>
      <c r="W4" s="913"/>
      <c r="X4" s="907" t="s">
        <v>1414</v>
      </c>
      <c r="Y4" s="908"/>
      <c r="AA4" s="896"/>
      <c r="AC4" s="754" t="s">
        <v>1136</v>
      </c>
      <c r="AD4" s="755" t="str">
        <f t="shared" ref="AD4:AL4" si="1">SUBSTITUTE(ADDRESS(1,COLUMN(),4),"1","")</f>
        <v>AD</v>
      </c>
      <c r="AE4" s="755" t="str">
        <f t="shared" si="1"/>
        <v>AE</v>
      </c>
      <c r="AF4" s="755" t="str">
        <f t="shared" si="1"/>
        <v>AF</v>
      </c>
      <c r="AG4" s="755" t="str">
        <f t="shared" si="1"/>
        <v>AG</v>
      </c>
      <c r="AH4" s="755" t="str">
        <f t="shared" si="1"/>
        <v>AH</v>
      </c>
      <c r="AI4" s="755" t="str">
        <f t="shared" si="1"/>
        <v>AI</v>
      </c>
      <c r="AJ4" s="755" t="str">
        <f t="shared" si="1"/>
        <v>AJ</v>
      </c>
      <c r="AK4" s="756" t="str">
        <f>SUBSTITUTE(ADDRESS(1,COLUMN(),4),"1","")</f>
        <v>AK</v>
      </c>
      <c r="AL4" s="755" t="str">
        <f t="shared" si="1"/>
        <v>AL</v>
      </c>
      <c r="AM4" s="756" t="str">
        <f>SUBSTITUTE(ADDRESS(1,COLUMN(),4),"1","")</f>
        <v>AM</v>
      </c>
      <c r="AN4" s="806"/>
      <c r="AP4" s="842" t="s">
        <v>1416</v>
      </c>
      <c r="AQ4" s="275"/>
      <c r="AR4" s="840"/>
      <c r="AS4" s="275"/>
      <c r="AT4" s="275"/>
      <c r="AU4" s="275"/>
      <c r="AV4" s="275"/>
      <c r="AW4" s="275"/>
      <c r="AX4" s="275"/>
    </row>
    <row r="5" spans="1:626" ht="25.5" customHeight="1" thickBot="1">
      <c r="A5" s="275"/>
      <c r="B5" s="836" t="s">
        <v>865</v>
      </c>
      <c r="C5" s="275"/>
      <c r="D5" s="275"/>
      <c r="E5" s="828"/>
      <c r="F5" s="829"/>
      <c r="G5" s="830"/>
      <c r="H5" s="831"/>
      <c r="I5" s="832"/>
      <c r="J5" s="833"/>
      <c r="K5" s="833"/>
      <c r="L5" s="833"/>
      <c r="M5" s="833"/>
      <c r="N5" s="833"/>
      <c r="O5" s="834" t="s">
        <v>955</v>
      </c>
      <c r="P5" s="18"/>
      <c r="Q5" s="286" t="str">
        <f>"colonne "&amp;SUBSTITUTE(ADDRESS(1,COLUMN(),4),"1","")</f>
        <v>colonne Q</v>
      </c>
      <c r="R5" s="286" t="str">
        <f>"colonne "&amp;SUBSTITUTE(ADDRESS(1,COLUMN(),4),"1","")</f>
        <v>colonne R</v>
      </c>
      <c r="S5" s="287"/>
      <c r="Y5" s="19"/>
      <c r="AA5" s="896"/>
      <c r="AC5" s="757"/>
      <c r="AD5" s="6">
        <f t="shared" ref="AD5:AM5" ca="1" si="2">INDEX(CELL("largeur",AD5),1,1)</f>
        <v>0</v>
      </c>
      <c r="AE5" s="6">
        <f t="shared" ca="1" si="2"/>
        <v>0</v>
      </c>
      <c r="AF5" s="6">
        <f t="shared" ca="1" si="2"/>
        <v>0</v>
      </c>
      <c r="AG5" s="6">
        <f t="shared" ca="1" si="2"/>
        <v>0</v>
      </c>
      <c r="AH5" s="6">
        <f t="shared" ca="1" si="2"/>
        <v>0</v>
      </c>
      <c r="AI5" s="6">
        <f t="shared" ca="1" si="2"/>
        <v>0</v>
      </c>
      <c r="AJ5" s="6">
        <f t="shared" ca="1" si="2"/>
        <v>7</v>
      </c>
      <c r="AK5" s="6">
        <f t="shared" ca="1" si="2"/>
        <v>115</v>
      </c>
      <c r="AL5" s="6">
        <f t="shared" ca="1" si="2"/>
        <v>10</v>
      </c>
      <c r="AM5" s="6">
        <f t="shared" ca="1" si="2"/>
        <v>122</v>
      </c>
      <c r="AN5" s="758"/>
      <c r="AP5" s="275"/>
      <c r="AQ5" s="275"/>
      <c r="AR5" s="840"/>
      <c r="AS5" s="275"/>
      <c r="AT5" s="275"/>
      <c r="AU5" s="275"/>
      <c r="AV5" s="275"/>
      <c r="AW5" s="275"/>
      <c r="AX5" s="275"/>
    </row>
    <row r="6" spans="1:626" ht="18.75" customHeight="1">
      <c r="A6" s="275"/>
      <c r="B6" s="837" t="s">
        <v>867</v>
      </c>
      <c r="C6" s="275"/>
      <c r="D6" s="275"/>
      <c r="E6" s="20" t="s">
        <v>957</v>
      </c>
      <c r="F6" s="21" t="str">
        <f>F12</f>
        <v>M MACÉDOINE DE LÉGUMES AU COULIS DE TOMATE | HORS D'ŒUVRE texture modifiée-cuidité-MACEDOINE| Auteur &gt; Annette et Jean Pierre DOMERGUES - 45000 ORLÉANS 1981</v>
      </c>
      <c r="G6" s="22">
        <f>G12</f>
        <v>10</v>
      </c>
      <c r="H6" s="22" t="str">
        <f>H12</f>
        <v>couverts</v>
      </c>
      <c r="I6" s="23" t="str">
        <f>I12</f>
        <v>Recette mère ►  Textures modifiées</v>
      </c>
      <c r="J6" s="24" t="s">
        <v>945</v>
      </c>
      <c r="K6" s="25" t="s">
        <v>958</v>
      </c>
      <c r="L6" s="25"/>
      <c r="M6" s="882" t="s">
        <v>959</v>
      </c>
      <c r="N6" s="883"/>
      <c r="O6" s="883"/>
      <c r="P6" s="883"/>
      <c r="Q6" s="883"/>
      <c r="R6" s="883"/>
      <c r="S6" s="883"/>
      <c r="T6" s="883"/>
      <c r="U6" s="883"/>
      <c r="V6" s="883"/>
      <c r="W6" s="909" t="s">
        <v>960</v>
      </c>
      <c r="X6" s="883"/>
      <c r="Y6" s="924" t="str">
        <f>IF(M6="","",UPPER(LEFT(TRIM(SUBSTITUTE(M6,CHAR(160),"")),1)))</f>
        <v>M</v>
      </c>
      <c r="AA6" s="8" t="s">
        <v>2</v>
      </c>
      <c r="AC6" s="759"/>
      <c r="AD6" s="760">
        <v>10</v>
      </c>
      <c r="AE6" s="760">
        <v>5</v>
      </c>
      <c r="AF6" s="760">
        <v>5</v>
      </c>
      <c r="AG6" s="760">
        <v>5</v>
      </c>
      <c r="AH6" s="760">
        <v>5</v>
      </c>
      <c r="AI6" s="760">
        <v>5</v>
      </c>
      <c r="AJ6" s="760">
        <v>7</v>
      </c>
      <c r="AK6" s="760">
        <f ca="1">AK5</f>
        <v>115</v>
      </c>
      <c r="AL6" s="761">
        <v>7</v>
      </c>
      <c r="AM6" s="761">
        <f>AL9</f>
        <v>122</v>
      </c>
      <c r="AN6" s="807"/>
      <c r="AP6" s="282" t="s">
        <v>1097</v>
      </c>
      <c r="AQ6" s="278"/>
      <c r="AR6" s="281"/>
      <c r="AS6" s="920" t="s">
        <v>1095</v>
      </c>
      <c r="AT6" s="275"/>
      <c r="AU6" s="513"/>
      <c r="AV6" s="513"/>
      <c r="AW6" s="513"/>
      <c r="AX6" s="513"/>
    </row>
    <row r="7" spans="1:626" ht="18.75" customHeight="1">
      <c r="A7" s="275"/>
      <c r="B7" s="838" t="s">
        <v>869</v>
      </c>
      <c r="C7" s="275"/>
      <c r="D7" s="275"/>
      <c r="E7" s="26" t="s">
        <v>957</v>
      </c>
      <c r="F7" s="27" t="str">
        <f>F12</f>
        <v>M MACÉDOINE DE LÉGUMES AU COULIS DE TOMATE | HORS D'ŒUVRE texture modifiée-cuidité-MACEDOINE| Auteur &gt; Annette et Jean Pierre DOMERGUES - 45000 ORLÉANS 1981</v>
      </c>
      <c r="G7" s="28">
        <f>G12</f>
        <v>10</v>
      </c>
      <c r="H7" s="28" t="str">
        <f>H12</f>
        <v>couverts</v>
      </c>
      <c r="I7" s="29" t="str">
        <f>I12</f>
        <v>Recette mère ►  Textures modifiées</v>
      </c>
      <c r="J7" s="30" t="s">
        <v>962</v>
      </c>
      <c r="K7" s="31" t="s">
        <v>963</v>
      </c>
      <c r="L7" s="31"/>
      <c r="M7" s="884"/>
      <c r="N7" s="884"/>
      <c r="O7" s="884"/>
      <c r="P7" s="884"/>
      <c r="Q7" s="884"/>
      <c r="R7" s="884"/>
      <c r="S7" s="884"/>
      <c r="T7" s="884"/>
      <c r="U7" s="884"/>
      <c r="V7" s="884"/>
      <c r="W7" s="884"/>
      <c r="X7" s="884"/>
      <c r="Y7" s="925"/>
      <c r="Z7" s="2"/>
      <c r="AA7" s="10" t="s">
        <v>1098</v>
      </c>
      <c r="AC7" s="759"/>
      <c r="AD7" s="765"/>
      <c r="AE7" s="765"/>
      <c r="AF7" s="765"/>
      <c r="AG7" s="765"/>
      <c r="AH7" s="765"/>
      <c r="AI7" s="762"/>
      <c r="AJ7" s="762"/>
      <c r="AK7" s="762"/>
      <c r="AL7" s="762"/>
      <c r="AM7" s="767" t="str">
        <f ca="1">" Largeur de cette colonne : " &amp; AM5 &amp; IF(AM5 &gt; AL9, " - Colonne trop large de " &amp; (AM5 - AL9), IF(AM5 &lt; AL9, " - Élargissez la colonne à " &amp; AL9, " Largeur correcte"))</f>
        <v xml:space="preserve"> Largeur de cette colonne : 122 Largeur correcte</v>
      </c>
      <c r="AN7" s="763"/>
      <c r="AP7" s="283" t="str">
        <f>"1. Saisir ou coller le texte en colonne "&amp;SUBSTITUTE(ADDRESS(1,COLUMN(AQ12),4),"1","")</f>
        <v>1. Saisir ou coller le texte en colonne AQ</v>
      </c>
      <c r="AQ7" s="279"/>
      <c r="AR7" s="281"/>
      <c r="AS7" s="921"/>
      <c r="AT7" s="513"/>
      <c r="AU7" s="513"/>
      <c r="AV7" s="513"/>
      <c r="AW7" s="513"/>
      <c r="AX7" s="513"/>
    </row>
    <row r="8" spans="1:626" ht="21" customHeight="1">
      <c r="A8" s="275"/>
      <c r="B8" s="838" t="s">
        <v>871</v>
      </c>
      <c r="C8" s="275"/>
      <c r="D8" s="275"/>
      <c r="E8" s="26" t="s">
        <v>957</v>
      </c>
      <c r="F8" s="32" t="str">
        <f>F12</f>
        <v>M MACÉDOINE DE LÉGUMES AU COULIS DE TOMATE | HORS D'ŒUVRE texture modifiée-cuidité-MACEDOINE| Auteur &gt; Annette et Jean Pierre DOMERGUES - 45000 ORLÉANS 1981</v>
      </c>
      <c r="G8" s="33">
        <f>G12</f>
        <v>10</v>
      </c>
      <c r="H8" s="33" t="str">
        <f>H12</f>
        <v>couverts</v>
      </c>
      <c r="I8" s="34" t="str">
        <f>I12</f>
        <v>Recette mère ►  Textures modifiées</v>
      </c>
      <c r="J8" s="35"/>
      <c r="K8" s="36" t="s">
        <v>964</v>
      </c>
      <c r="L8" s="37"/>
      <c r="M8" s="38" t="s">
        <v>965</v>
      </c>
      <c r="N8" s="39" t="s">
        <v>966</v>
      </c>
      <c r="O8" s="1"/>
      <c r="P8" s="1"/>
      <c r="Q8" s="39"/>
      <c r="R8" s="39"/>
      <c r="S8" s="39"/>
      <c r="T8" s="39"/>
      <c r="U8" s="40"/>
      <c r="V8" s="1"/>
      <c r="W8" s="41"/>
      <c r="X8" s="41"/>
      <c r="Y8" s="42" t="str">
        <f t="array" aca="1" ref="Y8" ca="1">IF(COUNTIF(F34:Y34,"&lt;0.5")=0,"Aucune colonne masquée ",COUNTIF(F34:Y34,"&lt;0.5") &amp; " " &amp; IF(COUNTIF(F34:Y34,"&lt;0.5")&gt;1,"colonnes masquées","colonne masquée") &amp; " " &amp; _xlfn.TEXTJOIN(" ", TRUE, IF(F34:Y34&lt;0.5,F33:Y33,"")))&amp;" "</f>
        <v xml:space="preserve">Aucune colonne masquée  </v>
      </c>
      <c r="Z8" s="2"/>
      <c r="AA8" s="4"/>
      <c r="AC8" s="759"/>
      <c r="AD8" s="765"/>
      <c r="AE8" s="765"/>
      <c r="AF8" s="765"/>
      <c r="AG8" s="765"/>
      <c r="AH8" s="765"/>
      <c r="AI8" s="765"/>
      <c r="AJ8" s="765"/>
      <c r="AK8" s="766" t="str">
        <f>AP6</f>
        <v>Mode d’emploi</v>
      </c>
      <c r="AL8" s="764"/>
      <c r="AM8" s="768" t="s">
        <v>1389</v>
      </c>
      <c r="AN8" s="808"/>
      <c r="AP8" s="283" t="str">
        <f>"2. Vérifier "&amp;SUBSTITUTE(ADDRESS(1,COLUMN(AS12),4),"1","")&amp;" "&amp;SUBSTITUTE(ADDRESS(1,COLUMN(AT12),4),"1","")</f>
        <v>2. Vérifier AS AT</v>
      </c>
      <c r="AQ8" s="279"/>
      <c r="AR8" s="281"/>
      <c r="AS8" s="921"/>
      <c r="AT8" s="513"/>
      <c r="AU8" s="513"/>
      <c r="AV8" s="513"/>
      <c r="AW8" s="513"/>
      <c r="AX8" s="513"/>
    </row>
    <row r="9" spans="1:626" ht="46.5" customHeight="1">
      <c r="A9" s="275"/>
      <c r="B9" s="838" t="s">
        <v>941</v>
      </c>
      <c r="C9" s="275"/>
      <c r="D9" s="275"/>
      <c r="E9" s="26" t="s">
        <v>957</v>
      </c>
      <c r="F9" s="32" t="str">
        <f>F12</f>
        <v>M MACÉDOINE DE LÉGUMES AU COULIS DE TOMATE | HORS D'ŒUVRE texture modifiée-cuidité-MACEDOINE| Auteur &gt; Annette et Jean Pierre DOMERGUES - 45000 ORLÉANS 1981</v>
      </c>
      <c r="G9" s="33">
        <f>G12</f>
        <v>10</v>
      </c>
      <c r="H9" s="33" t="str">
        <f>H12</f>
        <v>couverts</v>
      </c>
      <c r="I9" s="34" t="str">
        <f>I12</f>
        <v>Recette mère ►  Textures modifiées</v>
      </c>
      <c r="J9" s="43" t="s">
        <v>968</v>
      </c>
      <c r="K9" s="44"/>
      <c r="L9" s="44"/>
      <c r="M9" s="45" t="s">
        <v>969</v>
      </c>
      <c r="N9" s="885" t="str">
        <f>P12&amp;" "&amp;Q12&amp;" ► Famille = "&amp;W6&amp;" ► "&amp;M6&amp;" "&amp;U9&amp;" "&amp;W9&amp;" "&amp;X9&amp;" "&amp;Y9</f>
        <v>Recette mère ►  Textures modifiées ► Famille = HORS D'ŒUVRE texture modifiée-cuidité-MACEDOINE ► MACÉDOINE DE LÉGUMES AU COULIS DE TOMATE  ⓫  Dupliquée pour 5 couverts</v>
      </c>
      <c r="O9" s="884"/>
      <c r="P9" s="884"/>
      <c r="Q9" s="884"/>
      <c r="R9" s="884"/>
      <c r="S9" s="884"/>
      <c r="T9" s="884"/>
      <c r="U9" s="884"/>
      <c r="V9" s="46"/>
      <c r="W9" s="46" t="s">
        <v>970</v>
      </c>
      <c r="X9" s="47">
        <v>5</v>
      </c>
      <c r="Y9" s="48" t="str">
        <f>Y11</f>
        <v>couverts</v>
      </c>
      <c r="Z9" s="14"/>
      <c r="AA9" s="15" t="s">
        <v>865</v>
      </c>
      <c r="AC9" s="759"/>
      <c r="AD9" s="765"/>
      <c r="AE9" s="765"/>
      <c r="AF9" s="765"/>
      <c r="AG9" s="765"/>
      <c r="AH9" s="765"/>
      <c r="AI9" s="275"/>
      <c r="AJ9" s="275"/>
      <c r="AK9" s="766" t="str">
        <f t="shared" ref="AK9:AK11" si="3">AP7</f>
        <v>1. Saisir ou coller le texte en colonne AQ</v>
      </c>
      <c r="AL9" s="801">
        <v>122</v>
      </c>
      <c r="AM9" s="769" t="s">
        <v>1390</v>
      </c>
      <c r="AN9" s="808"/>
      <c r="AP9" s="284" t="s">
        <v>1096</v>
      </c>
      <c r="AQ9" s="280"/>
      <c r="AR9" s="281"/>
      <c r="AS9" s="922"/>
      <c r="AT9" s="513"/>
      <c r="AU9" s="513"/>
      <c r="AV9" s="513"/>
      <c r="AW9" s="513"/>
      <c r="AX9" s="513"/>
    </row>
    <row r="10" spans="1:626" ht="46.5" customHeight="1">
      <c r="A10" s="275"/>
      <c r="B10" s="838" t="s">
        <v>946</v>
      </c>
      <c r="C10" s="275"/>
      <c r="D10" s="275"/>
      <c r="E10" s="26" t="s">
        <v>957</v>
      </c>
      <c r="F10" s="32" t="str">
        <f>F12</f>
        <v>M MACÉDOINE DE LÉGUMES AU COULIS DE TOMATE | HORS D'ŒUVRE texture modifiée-cuidité-MACEDOINE| Auteur &gt; Annette et Jean Pierre DOMERGUES - 45000 ORLÉANS 1981</v>
      </c>
      <c r="G10" s="33">
        <f>G12</f>
        <v>10</v>
      </c>
      <c r="H10" s="33" t="str">
        <f>H12</f>
        <v>couverts</v>
      </c>
      <c r="I10" s="34" t="str">
        <f>I12</f>
        <v>Recette mère ►  Textures modifiées</v>
      </c>
      <c r="J10" s="49">
        <v>10</v>
      </c>
      <c r="K10" s="50" t="s">
        <v>972</v>
      </c>
      <c r="L10" s="43"/>
      <c r="M10" s="43"/>
      <c r="N10" s="884"/>
      <c r="O10" s="884"/>
      <c r="P10" s="884"/>
      <c r="Q10" s="884"/>
      <c r="R10" s="884"/>
      <c r="S10" s="884"/>
      <c r="T10" s="884"/>
      <c r="U10" s="884"/>
      <c r="V10" s="13"/>
      <c r="W10" s="13"/>
      <c r="X10" s="51" t="s">
        <v>973</v>
      </c>
      <c r="Y10" s="52" t="s">
        <v>974</v>
      </c>
      <c r="AA10" s="899" t="s">
        <v>943</v>
      </c>
      <c r="AC10" s="759"/>
      <c r="AD10" s="765"/>
      <c r="AE10" s="765"/>
      <c r="AF10" s="765"/>
      <c r="AG10" s="765"/>
      <c r="AH10" s="765"/>
      <c r="AI10" s="770"/>
      <c r="AJ10" s="770"/>
      <c r="AK10" s="766" t="str">
        <f t="shared" si="3"/>
        <v>2. Vérifier AS AT</v>
      </c>
      <c r="AL10" s="802">
        <v>120</v>
      </c>
      <c r="AM10" s="769" t="s">
        <v>1391</v>
      </c>
      <c r="AN10" s="809"/>
      <c r="AT10" s="275"/>
      <c r="AU10" s="275"/>
      <c r="AV10" s="275"/>
      <c r="AW10" s="275"/>
      <c r="AX10" s="275"/>
    </row>
    <row r="11" spans="1:626" ht="46.5" customHeight="1">
      <c r="A11" s="275"/>
      <c r="B11" s="838" t="s">
        <v>949</v>
      </c>
      <c r="C11" s="275"/>
      <c r="D11" s="275"/>
      <c r="E11" s="26" t="s">
        <v>957</v>
      </c>
      <c r="F11" s="32" t="str">
        <f>F12</f>
        <v>M MACÉDOINE DE LÉGUMES AU COULIS DE TOMATE | HORS D'ŒUVRE texture modifiée-cuidité-MACEDOINE| Auteur &gt; Annette et Jean Pierre DOMERGUES - 45000 ORLÉANS 1981</v>
      </c>
      <c r="G11" s="33">
        <f>G12</f>
        <v>10</v>
      </c>
      <c r="H11" s="33" t="str">
        <f>H12</f>
        <v>couverts</v>
      </c>
      <c r="I11" s="34" t="str">
        <f>I12</f>
        <v>Recette mère ►  Textures modifiées</v>
      </c>
      <c r="J11" s="53"/>
      <c r="K11" s="54" t="s">
        <v>977</v>
      </c>
      <c r="L11" s="886">
        <f>U28</f>
        <v>1.5269999999999999</v>
      </c>
      <c r="M11" s="887"/>
      <c r="N11" s="55" t="str">
        <f t="array" ref="N11">"1= "&amp;IF(OR(J10&lt;=0,L11=""),"",_xlfn.LET(_xlpm.kg,IF(ISNUMBER(L11),L11,VALEUR(SUBSTITUTE(SUBSTITUTE(SUBSTITUTE(LOWER(L11),"kg",""),",",".")," ",""))),TEXT(ROUND(_xlpm.kg*1000/J10,2),"0.##")&amp;" g"))</f>
        <v>1= 152.7 g</v>
      </c>
      <c r="O11" s="56">
        <f>IFERROR(X9/X11,0)</f>
        <v>0.5</v>
      </c>
      <c r="P11" s="57" t="s">
        <v>951</v>
      </c>
      <c r="Q11" s="58"/>
      <c r="R11" s="58"/>
      <c r="S11" s="59"/>
      <c r="T11" s="59"/>
      <c r="V11" s="60"/>
      <c r="W11" s="60" t="s">
        <v>978</v>
      </c>
      <c r="X11" s="61">
        <v>10</v>
      </c>
      <c r="Y11" s="62" t="s">
        <v>972</v>
      </c>
      <c r="Z11" s="1"/>
      <c r="AA11" s="900"/>
      <c r="AC11" s="759"/>
      <c r="AD11" s="765"/>
      <c r="AE11" s="765"/>
      <c r="AF11" s="765"/>
      <c r="AG11" s="765"/>
      <c r="AH11" s="765"/>
      <c r="AI11" s="771"/>
      <c r="AJ11" s="771"/>
      <c r="AK11" s="766" t="str">
        <f t="shared" si="3"/>
        <v>3. Copier uniquement les valeurs dans la fiche.</v>
      </c>
      <c r="AL11" s="813"/>
      <c r="AM11" s="772" t="s">
        <v>1392</v>
      </c>
      <c r="AN11" s="503"/>
      <c r="AQ11" s="277" t="str">
        <f>"colonne "&amp;SUBSTITUTE(ADDRESS(1,COLUMN(),4),"1","")</f>
        <v>colonne AQ</v>
      </c>
      <c r="AS11" s="277" t="str">
        <f>"colonne "&amp;SUBSTITUTE(ADDRESS(1,COLUMN(),4),"1","")</f>
        <v>colonne AS</v>
      </c>
      <c r="AT11" s="277" t="str">
        <f>"colonne "&amp;SUBSTITUTE(ADDRESS(1,COLUMN(),4),"1","")</f>
        <v>colonne AT</v>
      </c>
      <c r="AU11" s="275"/>
      <c r="AV11" s="275"/>
      <c r="AW11" s="275"/>
      <c r="AX11" s="275"/>
      <c r="AY11" s="820" t="s">
        <v>1413</v>
      </c>
      <c r="AZ11" s="923" t="s">
        <v>1088</v>
      </c>
      <c r="BA11" s="911"/>
      <c r="BB11" s="911"/>
      <c r="BC11" s="911"/>
      <c r="BD11" s="911"/>
      <c r="DM11" s="821"/>
      <c r="DN11" s="821"/>
      <c r="DO11" s="821"/>
      <c r="DP11" s="821"/>
      <c r="DQ11" s="821"/>
      <c r="DR11" s="821"/>
      <c r="DS11" s="821"/>
      <c r="DT11" s="821"/>
      <c r="DU11" s="821"/>
      <c r="DV11" s="821"/>
      <c r="DW11" s="821"/>
      <c r="DX11" s="821"/>
      <c r="DY11" s="821"/>
      <c r="DZ11" s="821"/>
      <c r="EA11" s="821"/>
      <c r="EB11" s="821"/>
      <c r="EC11" s="821"/>
      <c r="ED11" s="821"/>
      <c r="EE11" s="821"/>
      <c r="EF11" s="821"/>
      <c r="EG11" s="821"/>
      <c r="EH11" s="821"/>
      <c r="EI11" s="821"/>
      <c r="EJ11" s="821"/>
      <c r="EK11" s="821"/>
      <c r="EL11" s="821"/>
      <c r="EM11" s="821"/>
      <c r="EN11" s="910" t="s">
        <v>1089</v>
      </c>
      <c r="EO11" s="911"/>
      <c r="EP11" s="911"/>
      <c r="EQ11" s="911"/>
      <c r="ER11" s="911"/>
      <c r="XB11" s="819" t="s">
        <v>1412</v>
      </c>
    </row>
    <row r="12" spans="1:626" ht="46.5" customHeight="1">
      <c r="B12" s="275"/>
      <c r="C12" s="275"/>
      <c r="D12" s="275"/>
      <c r="E12" s="26" t="s">
        <v>957</v>
      </c>
      <c r="F12" s="63" t="str">
        <f>J12</f>
        <v>M MACÉDOINE DE LÉGUMES AU COULIS DE TOMATE | HORS D'ŒUVRE texture modifiée-cuidité-MACEDOINE| Auteur &gt; Annette et Jean Pierre DOMERGUES - 45000 ORLÉANS 1981</v>
      </c>
      <c r="G12" s="64">
        <f>J10</f>
        <v>10</v>
      </c>
      <c r="H12" s="63" t="str">
        <f>K10</f>
        <v>couverts</v>
      </c>
      <c r="I12" s="65" t="str">
        <f>P12&amp;" "&amp;Q12</f>
        <v>Recette mère ►  Textures modifiées</v>
      </c>
      <c r="J12" s="66" t="str">
        <f>UPPER(LEFT(M6,1))&amp;" "&amp;M6&amp;" | "&amp;W6&amp;"| "&amp;M8&amp;" "&amp;N8</f>
        <v>M MACÉDOINE DE LÉGUMES AU COULIS DE TOMATE | HORS D'ŒUVRE texture modifiée-cuidité-MACEDOINE| Auteur &gt; Annette et Jean Pierre DOMERGUES - 45000 ORLÉANS 1981</v>
      </c>
      <c r="K12" s="67" t="s">
        <v>980</v>
      </c>
      <c r="L12" s="888" t="s">
        <v>981</v>
      </c>
      <c r="M12" s="889"/>
      <c r="N12" s="889"/>
      <c r="O12" s="68"/>
      <c r="P12" s="68" t="str">
        <f>IF(ISTEXT(Q12),"Recette mère ►",K12)</f>
        <v>Recette mère ►</v>
      </c>
      <c r="Q12" s="69" t="s">
        <v>982</v>
      </c>
      <c r="R12" s="69"/>
      <c r="S12" s="69"/>
      <c r="T12" s="69"/>
      <c r="U12" s="70"/>
      <c r="V12" s="71"/>
      <c r="W12" s="71"/>
      <c r="X12" s="71"/>
      <c r="Y12" s="72"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Z12" s="1"/>
      <c r="AA12" s="823" t="str">
        <f>AK12</f>
        <v>colonne AK</v>
      </c>
      <c r="AC12" s="759"/>
      <c r="AD12" s="765"/>
      <c r="AE12" s="765"/>
      <c r="AF12" s="765"/>
      <c r="AG12" s="765"/>
      <c r="AH12" s="765"/>
      <c r="AI12" s="773"/>
      <c r="AJ12" s="773"/>
      <c r="AK12" s="277" t="str">
        <f>"colonne "&amp;SUBSTITUTE(ADDRESS(1,COLUMN(),4),"1","")</f>
        <v>colonne AK</v>
      </c>
      <c r="AM12" s="277" t="str">
        <f>"colonne "&amp;SUBSTITUTE(ADDRESS(1,COLUMN(),4),"1","")</f>
        <v>colonne AM</v>
      </c>
      <c r="AN12" s="810" t="str">
        <f>"colonne "&amp;SUBSTITUTE(ADDRESS(1,COLUMN(),4),"1","")</f>
        <v>colonne AN</v>
      </c>
      <c r="AP12" s="814" t="s">
        <v>873</v>
      </c>
      <c r="AQ12" s="815" t="str">
        <f>"Texte saisi "&amp;AK12</f>
        <v>Texte saisi colonne AK</v>
      </c>
      <c r="AS12" s="816" t="s">
        <v>874</v>
      </c>
      <c r="AT12" s="814" t="s">
        <v>1090</v>
      </c>
      <c r="AU12" s="814" t="s">
        <v>875</v>
      </c>
      <c r="AV12" s="814" t="s">
        <v>876</v>
      </c>
      <c r="AW12" s="814" t="s">
        <v>877</v>
      </c>
      <c r="AX12" s="814" t="s">
        <v>878</v>
      </c>
      <c r="AY12" s="814" t="s">
        <v>879</v>
      </c>
    </row>
    <row r="13" spans="1:626" ht="46.5" customHeight="1">
      <c r="B13" s="836" t="s">
        <v>866</v>
      </c>
      <c r="C13" s="275"/>
      <c r="D13" s="275"/>
      <c r="E13" s="26" t="s">
        <v>957</v>
      </c>
      <c r="F13" s="73" t="str">
        <f>F12</f>
        <v>M MACÉDOINE DE LÉGUMES AU COULIS DE TOMATE | HORS D'ŒUVRE texture modifiée-cuidité-MACEDOINE| Auteur &gt; Annette et Jean Pierre DOMERGUES - 45000 ORLÉANS 1981</v>
      </c>
      <c r="G13" s="73">
        <f>G12</f>
        <v>10</v>
      </c>
      <c r="H13" s="73" t="str">
        <f>H12</f>
        <v>couverts</v>
      </c>
      <c r="I13" s="74" t="str">
        <f>I12</f>
        <v>Recette mère ►  Textures modifiées</v>
      </c>
      <c r="J13" s="75" t="s">
        <v>984</v>
      </c>
      <c r="K13" s="75" t="s">
        <v>985</v>
      </c>
      <c r="L13" s="75" t="s">
        <v>986</v>
      </c>
      <c r="M13" s="75" t="s">
        <v>987</v>
      </c>
      <c r="N13" s="76" t="s">
        <v>988</v>
      </c>
      <c r="O13" s="77" t="s">
        <v>989</v>
      </c>
      <c r="P13" s="75" t="s">
        <v>990</v>
      </c>
      <c r="Q13" s="75" t="s">
        <v>991</v>
      </c>
      <c r="R13" s="75" t="s">
        <v>992</v>
      </c>
      <c r="S13" s="75" t="s">
        <v>993</v>
      </c>
      <c r="T13" s="75" t="s">
        <v>994</v>
      </c>
      <c r="U13" s="75" t="s">
        <v>995</v>
      </c>
      <c r="V13" s="75" t="s">
        <v>996</v>
      </c>
      <c r="W13" s="75" t="s">
        <v>997</v>
      </c>
      <c r="X13" s="75" t="s">
        <v>998</v>
      </c>
      <c r="Y13" s="78" t="s">
        <v>999</v>
      </c>
      <c r="Z13" s="1"/>
      <c r="AA13" s="825" t="s">
        <v>1409</v>
      </c>
      <c r="AC13" s="759"/>
      <c r="AD13" s="774"/>
      <c r="AE13" s="775"/>
      <c r="AF13" s="776"/>
      <c r="AG13" s="775"/>
      <c r="AH13" s="775"/>
      <c r="AI13" s="775"/>
      <c r="AJ13" s="803" t="s">
        <v>873</v>
      </c>
      <c r="AK13" s="777" t="s">
        <v>1396</v>
      </c>
      <c r="AL13" s="757">
        <v>0</v>
      </c>
      <c r="AM13" s="778" t="str">
        <f>AM4&amp;"  ⚠️ COPIEZ / COLLEZ CE TEXTE DANS VOTRE DOCUMENT (collage spécial 1.2.3 Valeur)"</f>
        <v>AM  ⚠️ COPIEZ / COLLEZ CE TEXTE DANS VOTRE DOCUMENT (collage spécial 1.2.3 Valeur)</v>
      </c>
      <c r="AN13" s="811" t="s">
        <v>1090</v>
      </c>
      <c r="AZ13" s="262" t="s">
        <v>1091</v>
      </c>
      <c r="BA13" s="262" t="s">
        <v>880</v>
      </c>
      <c r="BB13" s="262" t="s">
        <v>881</v>
      </c>
      <c r="BC13" s="262" t="s">
        <v>882</v>
      </c>
      <c r="BD13" s="262" t="s">
        <v>883</v>
      </c>
      <c r="BE13" s="262" t="s">
        <v>1092</v>
      </c>
      <c r="BF13" s="262" t="s">
        <v>884</v>
      </c>
      <c r="BG13" s="262" t="s">
        <v>885</v>
      </c>
      <c r="BH13" s="262" t="s">
        <v>886</v>
      </c>
      <c r="BI13" s="262" t="s">
        <v>887</v>
      </c>
      <c r="BJ13" s="262" t="s">
        <v>888</v>
      </c>
      <c r="BK13" s="262" t="s">
        <v>889</v>
      </c>
      <c r="BL13" s="262" t="s">
        <v>890</v>
      </c>
      <c r="BM13" s="262" t="s">
        <v>891</v>
      </c>
      <c r="BN13" s="262" t="s">
        <v>892</v>
      </c>
      <c r="BO13" s="262" t="s">
        <v>893</v>
      </c>
      <c r="BP13" s="262" t="s">
        <v>894</v>
      </c>
      <c r="BQ13" s="262" t="s">
        <v>895</v>
      </c>
      <c r="BR13" s="262" t="s">
        <v>896</v>
      </c>
      <c r="BS13" s="262" t="s">
        <v>897</v>
      </c>
      <c r="BT13" s="262" t="s">
        <v>898</v>
      </c>
      <c r="BU13" s="262" t="s">
        <v>899</v>
      </c>
      <c r="BV13" s="262" t="s">
        <v>900</v>
      </c>
      <c r="BW13" s="262" t="s">
        <v>901</v>
      </c>
      <c r="BX13" s="262" t="s">
        <v>902</v>
      </c>
      <c r="BY13" s="262" t="s">
        <v>903</v>
      </c>
      <c r="BZ13" s="262" t="s">
        <v>904</v>
      </c>
      <c r="CA13" s="262" t="s">
        <v>905</v>
      </c>
      <c r="CB13" s="262" t="s">
        <v>906</v>
      </c>
      <c r="CC13" s="262" t="s">
        <v>907</v>
      </c>
      <c r="CD13" s="262" t="s">
        <v>908</v>
      </c>
      <c r="CE13" s="262" t="s">
        <v>909</v>
      </c>
      <c r="CF13" s="262" t="s">
        <v>910</v>
      </c>
      <c r="CG13" s="262" t="s">
        <v>911</v>
      </c>
      <c r="CH13" s="262" t="s">
        <v>912</v>
      </c>
      <c r="CI13" s="262" t="s">
        <v>913</v>
      </c>
      <c r="CJ13" s="262" t="s">
        <v>914</v>
      </c>
      <c r="CK13" s="262" t="s">
        <v>915</v>
      </c>
      <c r="CL13" s="262" t="s">
        <v>916</v>
      </c>
      <c r="CM13" s="262" t="s">
        <v>917</v>
      </c>
      <c r="CN13" s="262" t="s">
        <v>918</v>
      </c>
      <c r="CO13" s="262" t="s">
        <v>919</v>
      </c>
      <c r="CP13" s="262" t="s">
        <v>920</v>
      </c>
      <c r="CQ13" s="262" t="s">
        <v>921</v>
      </c>
      <c r="CR13" s="262" t="s">
        <v>922</v>
      </c>
      <c r="CS13" s="262" t="s">
        <v>923</v>
      </c>
      <c r="CT13" s="262" t="s">
        <v>924</v>
      </c>
      <c r="CU13" s="262" t="s">
        <v>925</v>
      </c>
      <c r="CV13" s="262" t="s">
        <v>926</v>
      </c>
      <c r="CW13" s="262" t="s">
        <v>927</v>
      </c>
      <c r="CX13" s="262" t="s">
        <v>928</v>
      </c>
      <c r="CY13" s="262" t="s">
        <v>929</v>
      </c>
      <c r="CZ13" s="262" t="s">
        <v>930</v>
      </c>
      <c r="DA13" s="262" t="s">
        <v>931</v>
      </c>
      <c r="DB13" s="262" t="s">
        <v>932</v>
      </c>
      <c r="DC13" s="262" t="s">
        <v>933</v>
      </c>
      <c r="DD13" s="262" t="s">
        <v>934</v>
      </c>
      <c r="DE13" s="262" t="s">
        <v>935</v>
      </c>
      <c r="DF13" s="262" t="s">
        <v>936</v>
      </c>
      <c r="DG13" s="262" t="s">
        <v>937</v>
      </c>
      <c r="DH13" s="262" t="s">
        <v>938</v>
      </c>
      <c r="DI13" s="262" t="s">
        <v>1093</v>
      </c>
      <c r="DJ13" s="262" t="s">
        <v>939</v>
      </c>
      <c r="DK13" s="262" t="s">
        <v>940</v>
      </c>
      <c r="DL13" s="262" t="s">
        <v>1094</v>
      </c>
      <c r="EN13" s="261" t="s">
        <v>4</v>
      </c>
      <c r="EO13" s="261" t="s">
        <v>4</v>
      </c>
      <c r="EP13" s="261" t="s">
        <v>4</v>
      </c>
      <c r="EQ13" s="261" t="s">
        <v>4</v>
      </c>
      <c r="ER13" s="261" t="s">
        <v>4</v>
      </c>
      <c r="ES13" s="261" t="s">
        <v>4</v>
      </c>
      <c r="ET13" s="261" t="s">
        <v>4</v>
      </c>
      <c r="EU13" s="261" t="s">
        <v>4</v>
      </c>
      <c r="EV13" s="261" t="s">
        <v>4</v>
      </c>
      <c r="EW13" s="261" t="s">
        <v>4</v>
      </c>
      <c r="EX13" s="261" t="s">
        <v>4</v>
      </c>
      <c r="EY13" s="261" t="s">
        <v>4</v>
      </c>
      <c r="EZ13" s="261" t="s">
        <v>4</v>
      </c>
      <c r="FA13" s="261" t="s">
        <v>4</v>
      </c>
      <c r="FB13" s="261" t="s">
        <v>4</v>
      </c>
      <c r="FC13" s="261" t="s">
        <v>4</v>
      </c>
      <c r="FD13" s="261" t="s">
        <v>4</v>
      </c>
      <c r="FE13" s="261" t="s">
        <v>4</v>
      </c>
      <c r="FF13" s="261" t="s">
        <v>4</v>
      </c>
      <c r="FG13" s="261" t="s">
        <v>4</v>
      </c>
      <c r="FH13" s="261" t="s">
        <v>5</v>
      </c>
      <c r="FI13" s="261" t="s">
        <v>5</v>
      </c>
      <c r="FJ13" s="261" t="s">
        <v>5</v>
      </c>
      <c r="FK13" s="261" t="s">
        <v>5</v>
      </c>
      <c r="FL13" s="261" t="s">
        <v>5</v>
      </c>
      <c r="FM13" s="261" t="s">
        <v>5</v>
      </c>
      <c r="FN13" s="261" t="s">
        <v>5</v>
      </c>
      <c r="FO13" s="261" t="s">
        <v>5</v>
      </c>
      <c r="FP13" s="261" t="s">
        <v>5</v>
      </c>
      <c r="FQ13" s="261" t="s">
        <v>5</v>
      </c>
      <c r="FR13" s="261" t="s">
        <v>6</v>
      </c>
      <c r="FS13" s="261" t="s">
        <v>6</v>
      </c>
      <c r="FT13" s="261" t="s">
        <v>6</v>
      </c>
      <c r="FU13" s="261" t="s">
        <v>6</v>
      </c>
      <c r="FV13" s="261" t="s">
        <v>6</v>
      </c>
      <c r="FW13" s="261" t="s">
        <v>6</v>
      </c>
      <c r="FX13" s="261" t="s">
        <v>6</v>
      </c>
      <c r="FY13" s="261" t="s">
        <v>6</v>
      </c>
      <c r="FZ13" s="261" t="s">
        <v>6</v>
      </c>
      <c r="GA13" s="261" t="s">
        <v>6</v>
      </c>
      <c r="GB13" s="261" t="s">
        <v>6</v>
      </c>
      <c r="GC13" s="261" t="s">
        <v>6</v>
      </c>
      <c r="GD13" s="261" t="s">
        <v>6</v>
      </c>
      <c r="GE13" s="261" t="s">
        <v>7</v>
      </c>
      <c r="GF13" s="261" t="s">
        <v>7</v>
      </c>
      <c r="GG13" s="261" t="s">
        <v>7</v>
      </c>
      <c r="GH13" s="261" t="s">
        <v>7</v>
      </c>
      <c r="GI13" s="261" t="s">
        <v>7</v>
      </c>
      <c r="GJ13" s="261" t="s">
        <v>7</v>
      </c>
      <c r="GK13" s="261" t="s">
        <v>7</v>
      </c>
      <c r="GL13" s="261" t="s">
        <v>7</v>
      </c>
      <c r="GM13" s="261" t="s">
        <v>7</v>
      </c>
      <c r="GN13" s="261" t="s">
        <v>7</v>
      </c>
      <c r="GO13" s="261" t="s">
        <v>7</v>
      </c>
      <c r="GP13" s="261" t="s">
        <v>7</v>
      </c>
      <c r="GQ13" s="261" t="s">
        <v>7</v>
      </c>
      <c r="GR13" s="261" t="s">
        <v>7</v>
      </c>
      <c r="GS13" s="261" t="s">
        <v>7</v>
      </c>
      <c r="GT13" s="261" t="s">
        <v>7</v>
      </c>
      <c r="GU13" s="261" t="s">
        <v>7</v>
      </c>
      <c r="GV13" s="261" t="s">
        <v>7</v>
      </c>
      <c r="GW13" s="261" t="s">
        <v>7</v>
      </c>
      <c r="GX13" s="261" t="s">
        <v>7</v>
      </c>
      <c r="GY13" s="261" t="s">
        <v>7</v>
      </c>
      <c r="GZ13" s="261" t="s">
        <v>7</v>
      </c>
      <c r="HA13" s="261" t="s">
        <v>7</v>
      </c>
      <c r="HB13" s="261" t="s">
        <v>7</v>
      </c>
      <c r="HC13" s="261" t="s">
        <v>7</v>
      </c>
      <c r="HD13" s="261" t="s">
        <v>7</v>
      </c>
      <c r="HE13" s="261" t="s">
        <v>7</v>
      </c>
      <c r="HF13" s="261" t="s">
        <v>7</v>
      </c>
      <c r="HG13" s="261" t="s">
        <v>7</v>
      </c>
      <c r="HH13" s="261" t="s">
        <v>7</v>
      </c>
      <c r="HI13" s="261" t="s">
        <v>7</v>
      </c>
      <c r="HJ13" s="261" t="s">
        <v>7</v>
      </c>
      <c r="HK13" s="261" t="s">
        <v>7</v>
      </c>
      <c r="HL13" s="261" t="s">
        <v>7</v>
      </c>
      <c r="HM13" s="261" t="s">
        <v>7</v>
      </c>
      <c r="HN13" s="261" t="s">
        <v>7</v>
      </c>
      <c r="HO13" s="261" t="s">
        <v>7</v>
      </c>
      <c r="HP13" s="261" t="s">
        <v>8</v>
      </c>
      <c r="HQ13" s="261" t="s">
        <v>8</v>
      </c>
      <c r="HR13" s="261" t="s">
        <v>8</v>
      </c>
      <c r="HS13" s="261" t="s">
        <v>8</v>
      </c>
      <c r="HT13" s="261" t="s">
        <v>8</v>
      </c>
      <c r="HU13" s="261" t="s">
        <v>8</v>
      </c>
      <c r="HV13" s="261" t="s">
        <v>8</v>
      </c>
      <c r="HW13" s="261" t="s">
        <v>8</v>
      </c>
      <c r="HX13" s="261" t="s">
        <v>8</v>
      </c>
      <c r="HY13" s="261" t="s">
        <v>8</v>
      </c>
      <c r="HZ13" s="261" t="s">
        <v>8</v>
      </c>
      <c r="IA13" s="261" t="s">
        <v>8</v>
      </c>
      <c r="IB13" s="261" t="s">
        <v>8</v>
      </c>
      <c r="IC13" s="261" t="s">
        <v>8</v>
      </c>
      <c r="ID13" s="261" t="s">
        <v>8</v>
      </c>
      <c r="IE13" s="261" t="s">
        <v>8</v>
      </c>
      <c r="IF13" s="261" t="s">
        <v>8</v>
      </c>
      <c r="IG13" s="261" t="s">
        <v>8</v>
      </c>
      <c r="IH13" s="261" t="s">
        <v>8</v>
      </c>
      <c r="II13" s="261" t="s">
        <v>8</v>
      </c>
      <c r="IJ13" s="261" t="s">
        <v>8</v>
      </c>
      <c r="IK13" s="261" t="s">
        <v>8</v>
      </c>
      <c r="IL13" s="261" t="s">
        <v>8</v>
      </c>
      <c r="IM13" s="261" t="s">
        <v>8</v>
      </c>
      <c r="IN13" s="261" t="s">
        <v>8</v>
      </c>
      <c r="IO13" s="261" t="s">
        <v>8</v>
      </c>
      <c r="IP13" s="261" t="s">
        <v>8</v>
      </c>
      <c r="IQ13" s="261" t="s">
        <v>8</v>
      </c>
      <c r="IR13" s="261" t="s">
        <v>8</v>
      </c>
      <c r="IS13" s="261" t="s">
        <v>8</v>
      </c>
      <c r="IT13" s="261" t="s">
        <v>8</v>
      </c>
      <c r="IU13" s="261" t="s">
        <v>9</v>
      </c>
      <c r="IV13" s="261" t="s">
        <v>9</v>
      </c>
      <c r="IW13" s="261" t="s">
        <v>9</v>
      </c>
      <c r="IX13" s="261" t="s">
        <v>9</v>
      </c>
      <c r="IY13" s="261" t="s">
        <v>9</v>
      </c>
      <c r="IZ13" s="261" t="s">
        <v>9</v>
      </c>
      <c r="JA13" s="261" t="s">
        <v>9</v>
      </c>
      <c r="JB13" s="261" t="s">
        <v>9</v>
      </c>
      <c r="JC13" s="261" t="s">
        <v>9</v>
      </c>
      <c r="JD13" s="261" t="s">
        <v>9</v>
      </c>
      <c r="JE13" s="261" t="s">
        <v>9</v>
      </c>
      <c r="JF13" s="261" t="s">
        <v>9</v>
      </c>
      <c r="JG13" s="261" t="s">
        <v>9</v>
      </c>
      <c r="JH13" s="261" t="s">
        <v>9</v>
      </c>
      <c r="JI13" s="261" t="s">
        <v>9</v>
      </c>
      <c r="JJ13" s="261" t="s">
        <v>9</v>
      </c>
      <c r="JK13" s="261" t="s">
        <v>9</v>
      </c>
      <c r="JL13" s="261" t="s">
        <v>9</v>
      </c>
      <c r="JM13" s="261" t="s">
        <v>9</v>
      </c>
      <c r="JN13" s="261" t="s">
        <v>9</v>
      </c>
      <c r="JO13" s="261" t="s">
        <v>9</v>
      </c>
      <c r="JP13" s="261" t="s">
        <v>9</v>
      </c>
      <c r="JQ13" s="261" t="s">
        <v>9</v>
      </c>
      <c r="JR13" s="261" t="s">
        <v>9</v>
      </c>
      <c r="JS13" s="261" t="s">
        <v>9</v>
      </c>
      <c r="JT13" s="261" t="s">
        <v>9</v>
      </c>
      <c r="JU13" s="261" t="s">
        <v>9</v>
      </c>
      <c r="JV13" s="261" t="s">
        <v>10</v>
      </c>
      <c r="JW13" s="261" t="s">
        <v>10</v>
      </c>
      <c r="JX13" s="261" t="s">
        <v>10</v>
      </c>
      <c r="JY13" s="261" t="s">
        <v>10</v>
      </c>
      <c r="JZ13" s="261" t="s">
        <v>10</v>
      </c>
      <c r="KA13" s="261" t="s">
        <v>10</v>
      </c>
      <c r="KB13" s="261" t="s">
        <v>10</v>
      </c>
      <c r="KC13" s="261" t="s">
        <v>10</v>
      </c>
      <c r="KD13" s="261" t="s">
        <v>10</v>
      </c>
      <c r="KE13" s="261" t="s">
        <v>11</v>
      </c>
      <c r="KF13" s="261" t="s">
        <v>11</v>
      </c>
      <c r="KG13" s="261" t="s">
        <v>11</v>
      </c>
      <c r="KH13" s="261" t="s">
        <v>11</v>
      </c>
      <c r="KI13" s="261" t="s">
        <v>11</v>
      </c>
      <c r="KJ13" s="261" t="s">
        <v>11</v>
      </c>
      <c r="KK13" s="261" t="s">
        <v>11</v>
      </c>
      <c r="KL13" s="261" t="s">
        <v>11</v>
      </c>
      <c r="KM13" s="261" t="s">
        <v>11</v>
      </c>
      <c r="KN13" s="261" t="s">
        <v>11</v>
      </c>
      <c r="KO13" s="261" t="s">
        <v>11</v>
      </c>
      <c r="KP13" s="261" t="s">
        <v>11</v>
      </c>
      <c r="KQ13" s="261" t="s">
        <v>11</v>
      </c>
      <c r="KR13" s="261" t="s">
        <v>11</v>
      </c>
      <c r="KS13" s="261" t="s">
        <v>11</v>
      </c>
      <c r="KT13" s="261" t="s">
        <v>11</v>
      </c>
      <c r="KU13" s="261" t="s">
        <v>11</v>
      </c>
      <c r="KV13" s="261" t="s">
        <v>11</v>
      </c>
      <c r="KW13" s="261" t="s">
        <v>11</v>
      </c>
      <c r="KX13" s="261" t="s">
        <v>11</v>
      </c>
      <c r="KY13" s="261" t="s">
        <v>11</v>
      </c>
      <c r="KZ13" s="261" t="s">
        <v>11</v>
      </c>
      <c r="LA13" s="261" t="s">
        <v>11</v>
      </c>
      <c r="LB13" s="261" t="s">
        <v>11</v>
      </c>
      <c r="LC13" s="261" t="s">
        <v>11</v>
      </c>
      <c r="LD13" s="261" t="s">
        <v>11</v>
      </c>
      <c r="LE13" s="261" t="s">
        <v>11</v>
      </c>
      <c r="LF13" s="261" t="s">
        <v>11</v>
      </c>
      <c r="LG13" s="261" t="s">
        <v>11</v>
      </c>
      <c r="LH13" s="261" t="s">
        <v>11</v>
      </c>
      <c r="LI13" s="261" t="s">
        <v>11</v>
      </c>
      <c r="LJ13" s="261" t="s">
        <v>11</v>
      </c>
      <c r="LK13" s="261" t="s">
        <v>11</v>
      </c>
      <c r="LL13" s="261" t="s">
        <v>12</v>
      </c>
      <c r="LM13" s="261" t="s">
        <v>12</v>
      </c>
      <c r="LN13" s="261" t="s">
        <v>12</v>
      </c>
      <c r="LO13" s="261" t="s">
        <v>12</v>
      </c>
      <c r="LP13" s="261" t="s">
        <v>12</v>
      </c>
      <c r="LQ13" s="261" t="s">
        <v>12</v>
      </c>
      <c r="LR13" s="261" t="s">
        <v>13</v>
      </c>
      <c r="LS13" s="261" t="s">
        <v>13</v>
      </c>
      <c r="LT13" s="261" t="s">
        <v>13</v>
      </c>
      <c r="LU13" s="261" t="s">
        <v>13</v>
      </c>
      <c r="LV13" s="261" t="s">
        <v>13</v>
      </c>
      <c r="LW13" s="261" t="s">
        <v>13</v>
      </c>
      <c r="LX13" s="261" t="s">
        <v>13</v>
      </c>
      <c r="LY13" s="261" t="s">
        <v>13</v>
      </c>
      <c r="LZ13" s="261" t="s">
        <v>13</v>
      </c>
      <c r="MA13" s="261" t="s">
        <v>13</v>
      </c>
      <c r="MB13" s="261" t="s">
        <v>13</v>
      </c>
      <c r="MC13" s="261" t="s">
        <v>13</v>
      </c>
      <c r="MD13" s="261" t="s">
        <v>14</v>
      </c>
      <c r="ME13" s="261" t="s">
        <v>14</v>
      </c>
      <c r="MF13" s="261" t="s">
        <v>14</v>
      </c>
      <c r="MG13" s="261" t="s">
        <v>14</v>
      </c>
      <c r="MH13" s="261" t="s">
        <v>14</v>
      </c>
      <c r="MI13" s="261" t="s">
        <v>14</v>
      </c>
      <c r="MJ13" s="261" t="s">
        <v>14</v>
      </c>
      <c r="MK13" s="261" t="s">
        <v>14</v>
      </c>
      <c r="ML13" s="261" t="s">
        <v>14</v>
      </c>
      <c r="MM13" s="261" t="s">
        <v>14</v>
      </c>
      <c r="MN13" s="261" t="s">
        <v>14</v>
      </c>
      <c r="MO13" s="261" t="s">
        <v>14</v>
      </c>
      <c r="MP13" s="261" t="s">
        <v>14</v>
      </c>
      <c r="MQ13" s="261" t="s">
        <v>14</v>
      </c>
      <c r="MR13" s="261" t="s">
        <v>14</v>
      </c>
      <c r="MS13" s="261" t="s">
        <v>14</v>
      </c>
      <c r="MT13" s="261" t="s">
        <v>14</v>
      </c>
      <c r="MU13" s="261" t="s">
        <v>14</v>
      </c>
      <c r="MV13" s="261" t="s">
        <v>14</v>
      </c>
      <c r="MW13" s="261" t="s">
        <v>14</v>
      </c>
      <c r="MX13" s="261" t="s">
        <v>15</v>
      </c>
      <c r="MY13" s="261" t="s">
        <v>15</v>
      </c>
      <c r="MZ13" s="261" t="s">
        <v>15</v>
      </c>
      <c r="NA13" s="261" t="s">
        <v>15</v>
      </c>
      <c r="NB13" s="261" t="s">
        <v>15</v>
      </c>
      <c r="NC13" s="261" t="s">
        <v>15</v>
      </c>
      <c r="ND13" s="261" t="s">
        <v>15</v>
      </c>
      <c r="NE13" s="261" t="s">
        <v>15</v>
      </c>
      <c r="NF13" s="261" t="s">
        <v>15</v>
      </c>
      <c r="NG13" s="261" t="s">
        <v>16</v>
      </c>
      <c r="NH13" s="261" t="s">
        <v>16</v>
      </c>
      <c r="NI13" s="261" t="s">
        <v>16</v>
      </c>
      <c r="NJ13" s="261" t="s">
        <v>16</v>
      </c>
      <c r="NK13" s="261" t="s">
        <v>16</v>
      </c>
      <c r="NL13" s="261" t="s">
        <v>16</v>
      </c>
      <c r="NM13" s="261" t="s">
        <v>16</v>
      </c>
      <c r="NN13" s="261" t="s">
        <v>16</v>
      </c>
      <c r="NO13" s="261" t="s">
        <v>16</v>
      </c>
      <c r="NP13" s="261" t="s">
        <v>16</v>
      </c>
      <c r="NQ13" s="261" t="s">
        <v>16</v>
      </c>
      <c r="NR13" s="261" t="s">
        <v>16</v>
      </c>
      <c r="NS13" s="261" t="s">
        <v>16</v>
      </c>
      <c r="NT13" s="261" t="s">
        <v>16</v>
      </c>
      <c r="NU13" s="261" t="s">
        <v>16</v>
      </c>
      <c r="NV13" s="261" t="s">
        <v>16</v>
      </c>
      <c r="NW13" s="261" t="s">
        <v>16</v>
      </c>
      <c r="NX13" s="261" t="s">
        <v>16</v>
      </c>
      <c r="NY13" s="261" t="s">
        <v>16</v>
      </c>
      <c r="NZ13" s="261" t="s">
        <v>16</v>
      </c>
      <c r="OA13" s="261" t="s">
        <v>16</v>
      </c>
      <c r="OB13" s="261" t="s">
        <v>16</v>
      </c>
      <c r="OC13" s="261" t="s">
        <v>16</v>
      </c>
      <c r="OD13" s="261" t="s">
        <v>16</v>
      </c>
      <c r="OE13" s="261" t="s">
        <v>16</v>
      </c>
      <c r="OF13" s="261" t="s">
        <v>16</v>
      </c>
      <c r="OG13" s="261" t="s">
        <v>16</v>
      </c>
      <c r="OH13" s="261" t="s">
        <v>16</v>
      </c>
      <c r="OI13" s="261" t="s">
        <v>16</v>
      </c>
      <c r="OJ13" s="261" t="s">
        <v>16</v>
      </c>
      <c r="OK13" s="261" t="s">
        <v>16</v>
      </c>
      <c r="OL13" s="261" t="s">
        <v>16</v>
      </c>
      <c r="OM13" s="261" t="s">
        <v>17</v>
      </c>
      <c r="ON13" s="261" t="s">
        <v>17</v>
      </c>
      <c r="OO13" s="261" t="s">
        <v>17</v>
      </c>
      <c r="OP13" s="261" t="s">
        <v>17</v>
      </c>
      <c r="OQ13" s="261" t="s">
        <v>17</v>
      </c>
      <c r="OR13" s="261" t="s">
        <v>17</v>
      </c>
      <c r="OS13" s="261" t="s">
        <v>17</v>
      </c>
      <c r="OT13" s="261" t="s">
        <v>17</v>
      </c>
      <c r="OU13" s="261" t="s">
        <v>9</v>
      </c>
      <c r="OV13" s="261" t="s">
        <v>9</v>
      </c>
      <c r="OW13" s="261" t="s">
        <v>9</v>
      </c>
      <c r="OX13" s="261" t="s">
        <v>9</v>
      </c>
      <c r="OY13" s="261" t="s">
        <v>9</v>
      </c>
      <c r="OZ13" s="261" t="s">
        <v>9</v>
      </c>
      <c r="PA13" s="261" t="s">
        <v>9</v>
      </c>
      <c r="PB13" s="261" t="s">
        <v>9</v>
      </c>
      <c r="PC13" s="261" t="s">
        <v>9</v>
      </c>
      <c r="PD13" s="261" t="s">
        <v>9</v>
      </c>
      <c r="PE13" s="261" t="s">
        <v>9</v>
      </c>
      <c r="PF13" s="261" t="s">
        <v>9</v>
      </c>
      <c r="PG13" s="261" t="s">
        <v>9</v>
      </c>
      <c r="PH13" s="261" t="s">
        <v>9</v>
      </c>
      <c r="PI13" s="261" t="s">
        <v>9</v>
      </c>
      <c r="PJ13" s="261" t="s">
        <v>7</v>
      </c>
      <c r="PK13" s="261" t="s">
        <v>7</v>
      </c>
      <c r="PL13" s="261" t="s">
        <v>7</v>
      </c>
      <c r="PM13" s="261" t="s">
        <v>7</v>
      </c>
      <c r="PN13" s="261" t="s">
        <v>7</v>
      </c>
      <c r="PO13" s="261" t="s">
        <v>7</v>
      </c>
      <c r="PP13" s="261" t="s">
        <v>7</v>
      </c>
      <c r="PQ13" s="261" t="s">
        <v>7</v>
      </c>
      <c r="PR13" s="261" t="s">
        <v>7</v>
      </c>
      <c r="PS13" s="261" t="s">
        <v>7</v>
      </c>
      <c r="PT13" s="261" t="s">
        <v>7</v>
      </c>
      <c r="PU13" s="261" t="s">
        <v>7</v>
      </c>
      <c r="PV13" s="261" t="s">
        <v>7</v>
      </c>
      <c r="PW13" s="261" t="s">
        <v>7</v>
      </c>
      <c r="PX13" s="261" t="s">
        <v>8</v>
      </c>
      <c r="PY13" s="261" t="s">
        <v>8</v>
      </c>
      <c r="PZ13" s="261" t="s">
        <v>8</v>
      </c>
      <c r="QA13" s="261" t="s">
        <v>8</v>
      </c>
      <c r="QB13" s="261" t="s">
        <v>8</v>
      </c>
      <c r="QC13" s="261" t="s">
        <v>8</v>
      </c>
      <c r="QD13" s="261" t="s">
        <v>8</v>
      </c>
      <c r="QE13" s="261" t="s">
        <v>8</v>
      </c>
      <c r="QF13" s="261" t="s">
        <v>8</v>
      </c>
      <c r="QG13" s="261" t="s">
        <v>8</v>
      </c>
      <c r="QH13" s="261" t="s">
        <v>8</v>
      </c>
      <c r="QI13" s="261" t="s">
        <v>8</v>
      </c>
      <c r="QJ13" s="261" t="s">
        <v>8</v>
      </c>
      <c r="QK13" s="261" t="s">
        <v>8</v>
      </c>
      <c r="QL13" s="261" t="s">
        <v>8</v>
      </c>
      <c r="QM13" s="261" t="s">
        <v>8</v>
      </c>
      <c r="QN13" s="261" t="s">
        <v>8</v>
      </c>
      <c r="QO13" s="261" t="s">
        <v>8</v>
      </c>
      <c r="QP13" s="261" t="s">
        <v>8</v>
      </c>
      <c r="QQ13" s="261" t="s">
        <v>9</v>
      </c>
      <c r="QR13" s="261" t="s">
        <v>9</v>
      </c>
      <c r="QS13" s="261" t="s">
        <v>9</v>
      </c>
      <c r="QT13" s="261" t="s">
        <v>9</v>
      </c>
      <c r="QU13" s="261" t="s">
        <v>9</v>
      </c>
      <c r="QV13" s="261" t="s">
        <v>9</v>
      </c>
      <c r="QW13" s="261" t="s">
        <v>9</v>
      </c>
      <c r="QX13" s="261" t="s">
        <v>9</v>
      </c>
      <c r="QY13" s="261" t="s">
        <v>9</v>
      </c>
      <c r="QZ13" s="261" t="s">
        <v>9</v>
      </c>
      <c r="RA13" s="261" t="s">
        <v>9</v>
      </c>
      <c r="RB13" s="261" t="s">
        <v>9</v>
      </c>
      <c r="RC13" s="261" t="s">
        <v>9</v>
      </c>
      <c r="RD13" s="261" t="s">
        <v>9</v>
      </c>
      <c r="RE13" s="261" t="s">
        <v>9</v>
      </c>
      <c r="RF13" s="261" t="s">
        <v>9</v>
      </c>
      <c r="RG13" s="261" t="s">
        <v>9</v>
      </c>
      <c r="RH13" s="261" t="s">
        <v>9</v>
      </c>
      <c r="RI13" s="261" t="s">
        <v>9</v>
      </c>
      <c r="RJ13" s="261" t="s">
        <v>9</v>
      </c>
      <c r="RK13" s="261" t="s">
        <v>9</v>
      </c>
      <c r="RL13" s="261" t="s">
        <v>9</v>
      </c>
      <c r="RM13" s="261" t="s">
        <v>9</v>
      </c>
      <c r="RN13" s="261" t="s">
        <v>9</v>
      </c>
      <c r="RO13" s="261" t="s">
        <v>9</v>
      </c>
      <c r="RP13" s="261" t="s">
        <v>9</v>
      </c>
      <c r="RQ13" s="261" t="s">
        <v>9</v>
      </c>
      <c r="RR13" s="261" t="s">
        <v>9</v>
      </c>
      <c r="RS13" s="261" t="s">
        <v>9</v>
      </c>
      <c r="RT13" s="261" t="s">
        <v>9</v>
      </c>
      <c r="RU13" s="261" t="s">
        <v>9</v>
      </c>
      <c r="RV13" s="261" t="s">
        <v>9</v>
      </c>
      <c r="RW13" s="261" t="s">
        <v>9</v>
      </c>
      <c r="RX13" s="261" t="s">
        <v>9</v>
      </c>
      <c r="RY13" s="261" t="s">
        <v>9</v>
      </c>
      <c r="RZ13" s="261" t="s">
        <v>9</v>
      </c>
      <c r="SA13" s="261" t="s">
        <v>9</v>
      </c>
      <c r="SB13" s="261" t="s">
        <v>9</v>
      </c>
      <c r="SC13" s="261" t="s">
        <v>9</v>
      </c>
      <c r="SD13" s="261" t="s">
        <v>9</v>
      </c>
      <c r="SE13" s="261" t="s">
        <v>9</v>
      </c>
      <c r="SF13" s="261" t="s">
        <v>9</v>
      </c>
      <c r="SG13" s="261" t="s">
        <v>9</v>
      </c>
      <c r="SH13" s="261" t="s">
        <v>9</v>
      </c>
      <c r="SI13" s="261" t="s">
        <v>9</v>
      </c>
      <c r="SJ13" s="261" t="s">
        <v>9</v>
      </c>
      <c r="SK13" s="261" t="s">
        <v>9</v>
      </c>
      <c r="SL13" s="261" t="s">
        <v>9</v>
      </c>
      <c r="SM13" s="261" t="s">
        <v>9</v>
      </c>
      <c r="SN13" s="261" t="s">
        <v>9</v>
      </c>
      <c r="SO13" s="261" t="s">
        <v>9</v>
      </c>
      <c r="SP13" s="261" t="s">
        <v>9</v>
      </c>
      <c r="SQ13" s="261" t="s">
        <v>9</v>
      </c>
      <c r="SR13" s="261" t="s">
        <v>9</v>
      </c>
      <c r="SS13" s="261" t="s">
        <v>9</v>
      </c>
      <c r="ST13" s="261" t="s">
        <v>9</v>
      </c>
      <c r="SU13" s="261" t="s">
        <v>9</v>
      </c>
      <c r="SV13" s="261" t="s">
        <v>9</v>
      </c>
      <c r="SW13" s="261" t="s">
        <v>9</v>
      </c>
      <c r="SX13" s="261" t="s">
        <v>9</v>
      </c>
      <c r="SY13" s="261" t="s">
        <v>9</v>
      </c>
      <c r="SZ13" s="261" t="s">
        <v>9</v>
      </c>
      <c r="TA13" s="261" t="s">
        <v>9</v>
      </c>
      <c r="TB13" s="261" t="s">
        <v>9</v>
      </c>
      <c r="TC13" s="261" t="s">
        <v>9</v>
      </c>
      <c r="TD13" s="261" t="s">
        <v>9</v>
      </c>
      <c r="TE13" s="261" t="s">
        <v>9</v>
      </c>
      <c r="TF13" s="261" t="s">
        <v>9</v>
      </c>
      <c r="TG13" s="261" t="s">
        <v>9</v>
      </c>
      <c r="TH13" s="261" t="s">
        <v>9</v>
      </c>
      <c r="TI13" s="261" t="s">
        <v>11</v>
      </c>
      <c r="TJ13" s="261" t="s">
        <v>11</v>
      </c>
      <c r="TK13" s="261" t="s">
        <v>11</v>
      </c>
      <c r="TL13" s="261" t="s">
        <v>11</v>
      </c>
      <c r="TM13" s="261" t="s">
        <v>11</v>
      </c>
      <c r="TN13" s="261" t="s">
        <v>11</v>
      </c>
      <c r="TO13" s="261" t="s">
        <v>11</v>
      </c>
      <c r="TP13" s="261" t="s">
        <v>11</v>
      </c>
      <c r="TQ13" s="261" t="s">
        <v>11</v>
      </c>
      <c r="TR13" s="261" t="s">
        <v>11</v>
      </c>
      <c r="TS13" s="261" t="s">
        <v>11</v>
      </c>
      <c r="TT13" s="261" t="s">
        <v>11</v>
      </c>
      <c r="TU13" s="261" t="s">
        <v>7</v>
      </c>
      <c r="TV13" s="261" t="s">
        <v>7</v>
      </c>
      <c r="TW13" s="261" t="s">
        <v>7</v>
      </c>
      <c r="TX13" s="261" t="s">
        <v>7</v>
      </c>
      <c r="TY13" s="261" t="s">
        <v>7</v>
      </c>
      <c r="TZ13" s="261" t="s">
        <v>7</v>
      </c>
      <c r="UA13" s="261" t="s">
        <v>7</v>
      </c>
      <c r="UB13" s="261" t="s">
        <v>7</v>
      </c>
      <c r="UC13" s="261" t="s">
        <v>7</v>
      </c>
      <c r="UD13" s="261" t="s">
        <v>7</v>
      </c>
      <c r="UE13" s="261" t="s">
        <v>7</v>
      </c>
      <c r="UF13" s="261" t="s">
        <v>7</v>
      </c>
      <c r="UG13" s="261" t="s">
        <v>7</v>
      </c>
      <c r="UH13" s="261" t="s">
        <v>7</v>
      </c>
      <c r="UI13" s="261" t="s">
        <v>8</v>
      </c>
      <c r="UJ13" s="261" t="s">
        <v>8</v>
      </c>
      <c r="UK13" s="261" t="s">
        <v>8</v>
      </c>
      <c r="UL13" s="261" t="s">
        <v>8</v>
      </c>
      <c r="UM13" s="261" t="s">
        <v>8</v>
      </c>
      <c r="UN13" s="261" t="s">
        <v>8</v>
      </c>
      <c r="UO13" s="261" t="s">
        <v>7</v>
      </c>
      <c r="UP13" s="261" t="s">
        <v>7</v>
      </c>
      <c r="UQ13" s="261" t="s">
        <v>7</v>
      </c>
      <c r="UR13" s="261" t="s">
        <v>14</v>
      </c>
      <c r="US13" s="261" t="s">
        <v>14</v>
      </c>
      <c r="UT13" s="261" t="s">
        <v>14</v>
      </c>
      <c r="UU13" s="261" t="s">
        <v>14</v>
      </c>
      <c r="UV13" s="261" t="s">
        <v>9</v>
      </c>
      <c r="UW13" s="261" t="s">
        <v>9</v>
      </c>
      <c r="UX13" s="261" t="s">
        <v>9</v>
      </c>
      <c r="UY13" s="261" t="s">
        <v>9</v>
      </c>
      <c r="UZ13" s="261" t="s">
        <v>9</v>
      </c>
      <c r="VA13" s="270"/>
      <c r="VB13" s="270"/>
      <c r="VC13" s="270"/>
      <c r="VD13" s="270"/>
      <c r="VE13" s="270"/>
      <c r="VF13" s="270"/>
      <c r="VG13" s="270"/>
      <c r="VH13" s="261" t="s">
        <v>9</v>
      </c>
      <c r="VI13" s="261" t="s">
        <v>9</v>
      </c>
      <c r="VJ13" s="261" t="s">
        <v>9</v>
      </c>
      <c r="VK13" s="261" t="s">
        <v>9</v>
      </c>
      <c r="VL13" s="270"/>
      <c r="VM13" s="270"/>
      <c r="VN13" s="270"/>
      <c r="VO13" s="270"/>
      <c r="VP13" s="270"/>
      <c r="VQ13" s="270"/>
      <c r="VR13" s="270"/>
      <c r="VS13" s="270"/>
      <c r="VT13" s="270"/>
      <c r="VU13" s="270"/>
      <c r="VV13" s="270"/>
      <c r="VW13" s="270"/>
      <c r="VX13" s="270"/>
      <c r="VY13" s="261" t="s">
        <v>12</v>
      </c>
      <c r="VZ13" s="261" t="s">
        <v>14</v>
      </c>
      <c r="WA13" s="261" t="s">
        <v>14</v>
      </c>
      <c r="WB13" s="261" t="s">
        <v>14</v>
      </c>
      <c r="WC13" s="261" t="s">
        <v>14</v>
      </c>
      <c r="WD13" s="261" t="s">
        <v>16</v>
      </c>
      <c r="WE13" s="261" t="s">
        <v>16</v>
      </c>
      <c r="WF13" s="261" t="s">
        <v>16</v>
      </c>
      <c r="WG13" s="261" t="s">
        <v>16</v>
      </c>
      <c r="WH13" s="261" t="s">
        <v>16</v>
      </c>
      <c r="WI13" s="261" t="s">
        <v>16</v>
      </c>
      <c r="WJ13" s="261" t="s">
        <v>16</v>
      </c>
      <c r="WK13" s="261" t="s">
        <v>16</v>
      </c>
      <c r="WL13" s="261" t="s">
        <v>16</v>
      </c>
      <c r="WM13" s="261" t="s">
        <v>8</v>
      </c>
      <c r="WN13" s="261" t="s">
        <v>8</v>
      </c>
      <c r="WO13" s="261" t="s">
        <v>8</v>
      </c>
      <c r="WP13" s="261" t="s">
        <v>8</v>
      </c>
      <c r="WQ13" s="261" t="s">
        <v>8</v>
      </c>
      <c r="WR13" s="261" t="s">
        <v>8</v>
      </c>
      <c r="WS13" s="261" t="s">
        <v>8</v>
      </c>
      <c r="WT13" s="261" t="s">
        <v>8</v>
      </c>
      <c r="WU13" s="261" t="s">
        <v>8</v>
      </c>
      <c r="WV13" s="261" t="s">
        <v>8</v>
      </c>
      <c r="WW13" s="261" t="s">
        <v>8</v>
      </c>
      <c r="WX13" s="261" t="s">
        <v>8</v>
      </c>
      <c r="WY13" s="261" t="s">
        <v>9</v>
      </c>
      <c r="WZ13" s="261" t="s">
        <v>9</v>
      </c>
      <c r="XA13" s="261" t="s">
        <v>9</v>
      </c>
    </row>
    <row r="14" spans="1:626" ht="21" customHeight="1">
      <c r="B14" s="837" t="s">
        <v>868</v>
      </c>
      <c r="C14" s="275"/>
      <c r="D14" s="275"/>
      <c r="E14" s="26" t="s">
        <v>957</v>
      </c>
      <c r="F14" s="32" t="str">
        <f>F12</f>
        <v>M MACÉDOINE DE LÉGUMES AU COULIS DE TOMATE | HORS D'ŒUVRE texture modifiée-cuidité-MACEDOINE| Auteur &gt; Annette et Jean Pierre DOMERGUES - 45000 ORLÉANS 1981</v>
      </c>
      <c r="G14" s="33">
        <f>G12</f>
        <v>10</v>
      </c>
      <c r="H14" s="32" t="str">
        <f>H12</f>
        <v>couverts</v>
      </c>
      <c r="I14" s="34" t="str">
        <f>I12</f>
        <v>Recette mère ►  Textures modifiées</v>
      </c>
      <c r="J14" s="79" t="s">
        <v>1001</v>
      </c>
      <c r="K14" s="80" t="s">
        <v>1002</v>
      </c>
      <c r="L14" s="81"/>
      <c r="M14" s="890" t="s">
        <v>1003</v>
      </c>
      <c r="N14" s="876" t="s">
        <v>1004</v>
      </c>
      <c r="O14" s="878" t="s">
        <v>1005</v>
      </c>
      <c r="P14" s="880" t="s">
        <v>1006</v>
      </c>
      <c r="Q14" s="82" t="s">
        <v>1007</v>
      </c>
      <c r="R14" s="83" t="s">
        <v>1008</v>
      </c>
      <c r="S14" s="84" t="s">
        <v>1009</v>
      </c>
      <c r="T14" s="85" t="s">
        <v>1010</v>
      </c>
      <c r="U14" s="891" t="s">
        <v>1011</v>
      </c>
      <c r="V14" s="892" t="s">
        <v>1010</v>
      </c>
      <c r="W14" s="906" t="s">
        <v>1012</v>
      </c>
      <c r="X14" s="903" t="s">
        <v>1013</v>
      </c>
      <c r="Y14" s="904" t="s">
        <v>1014</v>
      </c>
      <c r="Z14" s="1"/>
      <c r="AA14" s="824" t="str">
        <f>AM12&amp;" et "&amp;AN12</f>
        <v>colonne AM et colonne AN</v>
      </c>
      <c r="AC14" s="759"/>
      <c r="AD14" s="779" t="str">
        <f>IF(TRIM(SUBSTITUTE(AS14,CHAR(160),""))="","",AS14)</f>
        <v>macedoine surgelée</v>
      </c>
      <c r="AE14" s="780" t="str" cm="1">
        <f t="array" ref="AE14">IF(ROW()=ROW(AE14),AD17,INDEX(AF14:AF27,ROW()-ROW(AE14)))</f>
        <v>macedoine surgelée</v>
      </c>
      <c r="AF14" s="781" t="str">
        <f>IF(OR(AE14="",AD16="",AD16&lt;=0,AG14=""),"",TRIM(MID(AE14,LEN(AG14)+1+IF(MID(AE14,LEN(AG14)+1,1)=" ",1,0),99999)))</f>
        <v/>
      </c>
      <c r="AG14" s="780" t="str">
        <f>IF(OR(AH14="",AH14=0,AH14="0"),"",IF(LEN(AH14)&lt;=AD16,AH14,IF(LEN(SUBSTITUTE(AI14," ",""))=AD16+1,LEFT(AH14,AD16),LEFT(AH14,FIND("§",SUBSTITUTE(AI14," ","§",LEN(AI14)-LEN(SUBSTITUTE(AI14," ",""))))-1))))</f>
        <v>macedoine surgelée</v>
      </c>
      <c r="AH14" s="780" t="str">
        <f t="shared" ref="AH14:AH77" si="4">IF(OR(AE14="",AE14=0),"",TRIM(SUBSTITUTE(SUBSTITUTE(AE14,CHAR(160)," "),CHAR(10)," ")))</f>
        <v>macedoine surgelée</v>
      </c>
      <c r="AI14" s="780" t="str">
        <f>IF(OR(AH14="",AH14=0,AH14="0"),"",LEFT(AH14,AD16+1))</f>
        <v>macedoine surgelée</v>
      </c>
      <c r="AJ14" s="804">
        <f t="shared" ref="AJ14:AJ58" si="5">IF(AK14="","",ROW()-8)</f>
        <v>6</v>
      </c>
      <c r="AK14" s="752" t="s">
        <v>944</v>
      </c>
      <c r="AL14" s="759">
        <f>IF(LEN(TRIM(AM14))&gt;0,MAX(AL13:AL13)+1,"")</f>
        <v>1</v>
      </c>
      <c r="AM14" s="783" t="str" cm="1">
        <f t="array" ref="AM14:AM36">_xlfn._xlws.FILTER(AG14:AG643,TRIM(SUBSTITUTE(AG14:AG643,CHAR(160),""))&lt;&gt;"")</f>
        <v>macedoine surgelée</v>
      </c>
      <c r="AN14" s="812" t="str">
        <f t="shared" ref="AN14:AN60" si="6">AT14</f>
        <v/>
      </c>
      <c r="AO14" s="493" t="s">
        <v>1405</v>
      </c>
      <c r="AP14" s="263">
        <f t="shared" ref="AP14:AP77" si="7">IF(AQ14="","",ROW()-8)</f>
        <v>6</v>
      </c>
      <c r="AQ14" s="797" t="str">
        <f>AK14</f>
        <v>macedoine surgelée</v>
      </c>
      <c r="AS14" s="798" t="str">
        <f t="shared" ref="AS14:AS77" si="8">IF(AQ14="","",TRIM(SUBSTITUTE(AQ14,"*",""))&amp;IF(COUNTIF(AT14,"*⚠*")&gt;0," *",""))</f>
        <v>macedoine surgelée</v>
      </c>
      <c r="AT14" s="799" t="str">
        <f t="shared" ref="AT14:AT77" si="9">IF(AQ14="","",DI14)</f>
        <v/>
      </c>
      <c r="AU14" s="266" t="str">
        <f t="shared" ref="AU14:AU77" si="10">IF(AQ14="","",TRIM(SUBSTITUTE(AQ14,"*",""))&amp;IF(AW14&gt;0," *",""))</f>
        <v>macedoine surgelée</v>
      </c>
      <c r="AV14" s="267" t="str">
        <f t="shared" ref="AV14:AV77" si="11">IF(AQ14="","",DL14)</f>
        <v/>
      </c>
      <c r="AW14" s="268">
        <f t="shared" ref="AW14:AW77" si="12">IF(AQ14="","",IF(BJ14&lt;&gt;"",1,0)+IF(BM14&lt;&gt;"",1,0)+IF(BO14&lt;&gt;"",1,0)+IF(BS14&lt;&gt;"",1,0)+IF(BU14&lt;&gt;"",1,0)+IF(BX14&lt;&gt;"",1,0)+IF(CC14&lt;&gt;"",1,0)+IF(CG14&lt;&gt;"",1,0)+IF(CI14&lt;&gt;"",1,0)+IF(CK14&lt;&gt;"",1,0)+IF(CM14&lt;&gt;"",1,0)+IF(CO14&lt;&gt;"",1,0)+IF(CQ14&lt;&gt;"",1,0)+IF(CT14&lt;&gt;"",1,0))</f>
        <v>0</v>
      </c>
      <c r="AX14" s="268">
        <f t="shared" ref="AX14:AX77" si="13">IF(AQ14="","",IF(BK14&lt;&gt;"",1,0)+IF(CD14&lt;&gt;"",1,0))</f>
        <v>0</v>
      </c>
      <c r="AY14" s="269" t="str">
        <f t="shared" ref="AY14:AY77" si="14">IF(AQ14="","",IF(AT14&lt;&gt;"",AT14,IF(AV14&lt;&gt;"",AV14,"aucun match")))</f>
        <v>aucun match</v>
      </c>
      <c r="AZ14" t="str">
        <f t="shared" ref="AZ14:AZ77" si="15">IF(AQ14="","",LOWER(AQ14))</f>
        <v>macedoine surgelée</v>
      </c>
      <c r="BA14" t="str">
        <f t="shared" ref="BA14:BA77" si="16">IF(AZ14="","",SUBSTITUTE(SUBSTITUTE(SUBSTITUTE(SUBSTITUTE(SUBSTITUTE(SUBSTITUTE(SUBSTITUTE(SUBSTITUTE(AZ14,"œ","oe"),"æ","ae"),"à","a"),"á","a"),"â","a"),"ä","a"),"ã","a"),"å","a"))</f>
        <v>macedoine surgelée</v>
      </c>
      <c r="BB14" t="str">
        <f t="shared" ref="BB14:BB77" si="17">IF(BA14="","",SUBSTITUTE(SUBSTITUTE(SUBSTITUTE(SUBSTITUTE(SUBSTITUTE(SUBSTITUTE(SUBSTITUTE(SUBSTITUTE(SUBSTITUTE(SUBSTITUTE(SUBSTITUTE(SUBSTITUTE(SUBSTITUTE(SUBSTITUTE(SUBSTITUTE(SUBSTITUTE(SUBSTITUTE(SUBSTITUTE(SUBSTITUTE(SUBSTITUTE(SUBSTITUTE(BA14,"ç","c"),"è","e"),"é","e"),"ê","e"),"ë","e"),"ì","i"),"í","i"),"î","i"),"ï","i"),"ñ","n"),"ò","o"),"ó","o"),"ô","o"),"ö","o"),"õ","o"),"ù","u"),"ú","u"),"û","u"),"ü","u"),"ý","y"),"ÿ","y"))</f>
        <v>macedoine surgelee</v>
      </c>
      <c r="BC14" t="str">
        <f t="shared" ref="BC14:BC77" si="18">IF(BB14="","",SUBSTITUTE(SUBSTITUTE(SUBSTITUTE(SUBSTITUTE(SUBSTITUTE(SUBSTITUTE(SUBSTITUTE(SUBSTITUTE(SUBSTITUTE(SUBSTITUTE(BB14,CHAR(10)," "),CHAR(13)," "),","," "),"."," "),":"," "),"/"," "),"-"," "),"_"," "),""""," "),";"," "))</f>
        <v>macedoine surgelee</v>
      </c>
      <c r="BD14" t="str">
        <f t="shared" ref="BD14:BD77" si="19">IF(BC14="","",SUBSTITUTE(SUBSTITUTE(SUBSTITUTE(SUBSTITUTE(SUBSTITUTE(SUBSTITUTE(SUBSTITUTE(SUBSTITUTE(BC14,CHAR(40)," "),CHAR(41)," "),CHAR(39)," "),"?"," "),"!"," "),"+"," "),"*"," "),"&amp;"," "))</f>
        <v>macedoine surgelee</v>
      </c>
      <c r="BE14" t="str">
        <f t="shared" ref="BE14:BE77" si="20">IF(BD14="",""," "&amp;TRIM(SUBSTITUTE(SUBSTITUTE(SUBSTITUTE(BD14,"  "," "),"  "," "),"  "," "))&amp;" ")</f>
        <v xml:space="preserve"> macedoine surgelee </v>
      </c>
      <c r="BF14">
        <f t="array" ref="BF14">IF(AQ14="",0,SUMPRODUCT((EN13:XA13="Gluten")*(EN14:XA14="INFO")*(COUNTIF(BE14,"* "&amp;EN15:XA15&amp;" *")&gt;0)*1))</f>
        <v>0</v>
      </c>
      <c r="BG14">
        <f t="array" ref="BG14">IF(AQ14="",0,SUMPRODUCT((EN13:XA13="Gluten")*(EN14:XA14="EXCL")*(COUNTIF(BE14,"* "&amp;EN15:XA15&amp;" *")&gt;0)*1))</f>
        <v>0</v>
      </c>
      <c r="BH14">
        <f t="array" ref="BH14">IF(AQ14="",0,SUMPRODUCT((EN13:XA13="Gluten")*(EN14:XA14="ALERTE")*(COUNTIF(BE14,"* "&amp;EN15:XA15&amp;" *")&gt;0)*1))</f>
        <v>0</v>
      </c>
      <c r="BI14">
        <f t="array" ref="BI14">IF(AQ14="",0,SUMPRODUCT((EN13:XA13="Gluten")*(EN14:XA14="SUSP")*(COUNTIF(BE14,"* "&amp;EN15:XA15&amp;" *")&gt;0)*1))</f>
        <v>0</v>
      </c>
      <c r="BJ14" t="str">
        <f t="shared" ref="BJ14:BJ77" si="21">IF(AQ14="","",IF(BF14&gt;0,"info Gluten",IF(AND(BH14&gt;0,BG14=0),"⚠ Gluten","")))</f>
        <v/>
      </c>
      <c r="BK14" t="str">
        <f t="shared" ref="BK14:BK77" si="22">IF(AQ14="","",IF(AND(BJ14="",BI14&gt;0,BG14=0),"suspicion Gluten",""))</f>
        <v/>
      </c>
      <c r="BL14">
        <f t="array" ref="BL14">IF(AQ14="",0,SUMPRODUCT((EN13:XA13="Crustaces")*(EN14:XA14="ALERTE")*(COUNTIF(BE14,"* "&amp;EN15:XA15&amp;" *")&gt;0)*1))</f>
        <v>0</v>
      </c>
      <c r="BM14" t="str">
        <f t="shared" ref="BM14:BM77" si="23">IF(AQ14="","",IF(BL14&gt;0,"⚠ Crustaces",""))</f>
        <v/>
      </c>
      <c r="BN14">
        <f t="array" ref="BN14">IF(AQ14="",0,SUMPRODUCT((EN13:XA13="Oeufs")*(EN14:XA14="ALERTE")*(COUNTIF(BE14,"* "&amp;EN15:XA15&amp;" *")&gt;0)*1))</f>
        <v>0</v>
      </c>
      <c r="BO14" t="str">
        <f t="shared" ref="BO14:BO77" si="24">IF(AQ14="","",IF(BN14&gt;0,"⚠ Oeufs",""))</f>
        <v/>
      </c>
      <c r="BP14">
        <f t="array" ref="BP14">IF(AQ14="",0,SUMPRODUCT((EN13:XA13="Poissons")*(EN14:XA14="INFO")*(COUNTIF(BE14,"* "&amp;EN15:XA15&amp;" *")&gt;0)*1))</f>
        <v>0</v>
      </c>
      <c r="BQ14">
        <f t="array" ref="BQ14">IF(AQ14="",0,SUMPRODUCT((EN13:XA13="Poissons")*(EN14:XA14="EXCL")*(COUNTIF(BE14,"* "&amp;EN15:XA15&amp;" *")&gt;0)*1))</f>
        <v>0</v>
      </c>
      <c r="BR14">
        <f t="array" ref="BR14">IF(AQ14="",0,SUMPRODUCT((EN13:XA13="Poissons")*(EN14:XA14="ALERTE")*(COUNTIF(BE14,"* "&amp;EN15:XA15&amp;" *")&gt;0)*1))</f>
        <v>0</v>
      </c>
      <c r="BS14" t="str">
        <f t="shared" ref="BS14:BS77" si="25">IF(AQ14="","",IF(BP14&gt;0,"info Poissons",IF(AND(BR14&gt;0,BQ14=0),"⚠ Poissons","")))</f>
        <v/>
      </c>
      <c r="BT14">
        <f t="array" ref="BT14">IF(AQ14="",0,SUMPRODUCT((EN13:XA13="Arachides")*(EN14:XA14="ALERTE")*(COUNTIF(BE14,"* "&amp;EN15:XA15&amp;" *")&gt;0)*1))</f>
        <v>0</v>
      </c>
      <c r="BU14" t="str">
        <f t="shared" ref="BU14:BU77" si="26">IF(AQ14="","",IF(BT14&gt;0,"⚠ Arachides",""))</f>
        <v/>
      </c>
      <c r="BV14">
        <f t="array" ref="BV14">IF(AQ14="",0,SUMPRODUCT((EN13:XA13="Soja")*(EN14:XA14="INFO")*(COUNTIF(BE14,"* "&amp;EN15:XA15&amp;" *")&gt;0)*1))</f>
        <v>0</v>
      </c>
      <c r="BW14">
        <f t="array" ref="BW14">IF(AQ14="",0,SUMPRODUCT((EN13:XA13="Soja")*(EN14:XA14="ALERTE")*(COUNTIF(BE14,"* "&amp;EN15:XA15&amp;" *")&gt;0)*1))</f>
        <v>0</v>
      </c>
      <c r="BX14" t="str">
        <f t="shared" ref="BX14:BX77" si="27">IF(AQ14="","",IF(BV14&gt;0,"info Soja",IF(BW14&gt;0,"⚠ Soja","")))</f>
        <v/>
      </c>
      <c r="BY14">
        <f t="array" ref="BY14">IF(AQ14="",0,SUMPRODUCT((EN13:XA13="Lait")*(EN14:XA14="INFO")*(COUNTIF(BE14,"* "&amp;EN15:XA15&amp;" *")&gt;0)*1))</f>
        <v>0</v>
      </c>
      <c r="BZ14">
        <f t="array" ref="BZ14">IF(AQ14="",0,SUMPRODUCT((EN13:XA13="Lait")*(EN14:XA14="EXCL")*(COUNTIF(BE14,"* "&amp;EN15:XA15&amp;" *")&gt;0)*1))</f>
        <v>0</v>
      </c>
      <c r="CA14">
        <f t="array" ref="CA14">IF(AQ14="",0,SUMPRODUCT((EN13:XA13="Lait")*(EN14:XA14="ALERTE")*(COUNTIF(BE14,"* "&amp;EN15:XA15&amp;" *")&gt;0)*1))</f>
        <v>0</v>
      </c>
      <c r="CB14">
        <f t="array" ref="CB14">IF(AQ14="",0,SUMPRODUCT((EN13:XA13="Lait")*(EN14:XA14="SUSP")*(COUNTIF(BE14,"* "&amp;EN15:XA15&amp;" *")&gt;0)*1))</f>
        <v>0</v>
      </c>
      <c r="CC14" t="str">
        <f t="shared" ref="CC14:CC77" si="28">IF(AQ14="","",IF(BY14&gt;0,"info Lait",IF(AND(CA14&gt;0,BZ14=0),"⚠ Lait","")))</f>
        <v/>
      </c>
      <c r="CD14" t="str">
        <f t="shared" ref="CD14:CD77" si="29">IF(AQ14="","",IF(AND(CC14="",CB14&gt;0,BZ14=0),"suspicion Lait",""))</f>
        <v/>
      </c>
      <c r="CE14">
        <f t="array" ref="CE14">IF(AQ14="",0,SUMPRODUCT((EN13:XA13="Fruits a coque")*(EN14:XA14="EXCL")*(COUNTIF(BE14,"* "&amp;EN15:XA15&amp;" *")&gt;0)*1))</f>
        <v>0</v>
      </c>
      <c r="CF14">
        <f t="array" ref="CF14">IF(AQ14="",0,SUMPRODUCT((EN13:XA13="Fruits a coque")*(EN14:XA14="ALERTE")*(COUNTIF(BE14,"* "&amp;EN15:XA15&amp;" *")&gt;0)*1))</f>
        <v>0</v>
      </c>
      <c r="CG14" t="str">
        <f t="shared" ref="CG14:CG77" si="30">IF(AQ14="","",IF(AND(CF14&gt;0,CE14=0),"⚠ Fruits a coque",""))</f>
        <v/>
      </c>
      <c r="CH14">
        <f t="array" ref="CH14">IF(AQ14="",0,SUMPRODUCT((EN13:XA13="Celeri")*(EN14:XA14="ALERTE")*(COUNTIF(BE14,"* "&amp;EN15:XA15&amp;" *")&gt;0)*1))</f>
        <v>0</v>
      </c>
      <c r="CI14" t="str">
        <f t="shared" ref="CI14:CI77" si="31">IF(AQ14="","",IF(CH14&gt;0,"⚠ Celeri",""))</f>
        <v/>
      </c>
      <c r="CJ14">
        <f t="array" ref="CJ14">IF(AQ14="",0,SUMPRODUCT((EN13:XA13="Moutarde")*(EN14:XA14="ALERTE")*(COUNTIF(BE14,"* "&amp;EN15:XA15&amp;" *")&gt;0)*1))</f>
        <v>0</v>
      </c>
      <c r="CK14" t="str">
        <f t="shared" ref="CK14:CK77" si="32">IF(AQ14="","",IF(CJ14&gt;0,"⚠ Moutarde",""))</f>
        <v/>
      </c>
      <c r="CL14">
        <f t="array" ref="CL14">IF(AQ14="",0,SUMPRODUCT((EN13:XA13="Sesame")*(EN14:XA14="ALERTE")*(COUNTIF(BE14,"* "&amp;EN15:XA15&amp;" *")&gt;0)*1))</f>
        <v>0</v>
      </c>
      <c r="CM14" t="str">
        <f t="shared" ref="CM14:CM77" si="33">IF(AQ14="","",IF(CL14&gt;0,"⚠ Sesame",""))</f>
        <v/>
      </c>
      <c r="CN14">
        <f t="array" ref="CN14">IF(AQ14="",0,SUMPRODUCT((EN13:XA13="Sulfites")*(EN14:XA14="ALERTE")*(COUNTIF(BE14,"* "&amp;EN15:XA15&amp;" *")&gt;0)*1))</f>
        <v>0</v>
      </c>
      <c r="CO14" t="str">
        <f t="shared" ref="CO14:CO77" si="34">IF(AQ14="","",IF(CN14&gt;0,"⚠ Sulfites",""))</f>
        <v/>
      </c>
      <c r="CP14">
        <f t="array" ref="CP14">IF(AQ14="",0,SUMPRODUCT((EN13:XA13="Lupin")*(EN14:XA14="ALERTE")*(COUNTIF(BE14,"* "&amp;EN15:XA15&amp;" *")&gt;0)*1))</f>
        <v>0</v>
      </c>
      <c r="CQ14" t="str">
        <f t="shared" ref="CQ14:CQ77" si="35">IF(AQ14="","",IF(CP14&gt;0,"⚠ Lupin",""))</f>
        <v/>
      </c>
      <c r="CR14">
        <f t="array" ref="CR14">IF(AQ14="",0,SUMPRODUCT((EN13:XA13="Mollusques")*(EN14:XA14="EXCL")*(COUNTIF(BE14,"* "&amp;EN15:XA15&amp;" *")&gt;0)*1))</f>
        <v>0</v>
      </c>
      <c r="CS14">
        <f t="array" ref="CS14">IF(AQ14="",0,SUMPRODUCT((EN13:XA13="Mollusques")*(EN14:XA14="ALERTE")*(COUNTIF(BE14,"* "&amp;EN15:XA15&amp;" *")&gt;0)*1))</f>
        <v>0</v>
      </c>
      <c r="CT14" t="str">
        <f t="shared" ref="CT14:CT77" si="36">IF(AQ14="","",IF(AND(CS14&gt;0,CR14=0),"⚠ Mollusques",""))</f>
        <v/>
      </c>
      <c r="CU14" t="str">
        <f t="shared" ref="CU14:CU77" si="37">IF(AQ14="","",BJ14)</f>
        <v/>
      </c>
      <c r="CV14" t="str">
        <f t="shared" ref="CV14:CV77" si="38">IF(AQ14="","",IF(BM14="",CU14,IF(CU14="",BM14,CU14&amp;" • "&amp;BM14)))</f>
        <v/>
      </c>
      <c r="CW14" t="str">
        <f t="shared" ref="CW14:CW77" si="39">IF(AQ14="","",IF(BO14="",CV14,IF(CV14="",BO14,CV14&amp;" • "&amp;BO14)))</f>
        <v/>
      </c>
      <c r="CX14" t="str">
        <f t="shared" ref="CX14:CX77" si="40">IF(AQ14="","",IF(BS14="",CW14,IF(CW14="",BS14,CW14&amp;" • "&amp;BS14)))</f>
        <v/>
      </c>
      <c r="CY14" t="str">
        <f t="shared" ref="CY14:CY77" si="41">IF(AQ14="","",IF(BU14="",CX14,IF(CX14="",BU14,CX14&amp;" • "&amp;BU14)))</f>
        <v/>
      </c>
      <c r="CZ14" t="str">
        <f t="shared" ref="CZ14:CZ77" si="42">IF(AQ14="","",IF(BX14="",CY14,IF(CY14="",BX14,CY14&amp;" • "&amp;BX14)))</f>
        <v/>
      </c>
      <c r="DA14" t="str">
        <f t="shared" ref="DA14:DA77" si="43">IF(AQ14="","",IF(CC14="",CZ14,IF(CZ14="",CC14,CZ14&amp;" • "&amp;CC14)))</f>
        <v/>
      </c>
      <c r="DB14" t="str">
        <f t="shared" ref="DB14:DB77" si="44">IF(AQ14="","",IF(CG14="",DA14,IF(DA14="",CG14,DA14&amp;" • "&amp;CG14)))</f>
        <v/>
      </c>
      <c r="DC14" t="str">
        <f t="shared" ref="DC14:DC77" si="45">IF(AQ14="","",IF(CI14="",DB14,IF(DB14="",CI14,DB14&amp;" • "&amp;CI14)))</f>
        <v/>
      </c>
      <c r="DD14" t="str">
        <f t="shared" ref="DD14:DD77" si="46">IF(AQ14="","",IF(CK14="",DC14,IF(DC14="",CK14,DC14&amp;" • "&amp;CK14)))</f>
        <v/>
      </c>
      <c r="DE14" t="str">
        <f t="shared" ref="DE14:DE77" si="47">IF(AQ14="","",IF(CM14="",DD14,IF(DD14="",CM14,DD14&amp;" • "&amp;CM14)))</f>
        <v/>
      </c>
      <c r="DF14" t="str">
        <f t="shared" ref="DF14:DF77" si="48">IF(AQ14="","",IF(CO14="",DE14,IF(DE14="",CO14,DE14&amp;" • "&amp;CO14)))</f>
        <v/>
      </c>
      <c r="DG14" t="str">
        <f t="shared" ref="DG14:DG77" si="49">IF(AQ14="","",IF(CQ14="",DF14,IF(DF14="",CQ14,DF14&amp;" • "&amp;CQ14)))</f>
        <v/>
      </c>
      <c r="DH14" t="str">
        <f t="shared" ref="DH14:DH77" si="50">IF(AQ14="","",IF(CT14="",DG14,IF(DG14="",CT14,DG14&amp;" • "&amp;CT14)))</f>
        <v/>
      </c>
      <c r="DI14" t="str">
        <f t="shared" ref="DI14:DI77" si="51">IF(AQ14="","",DH14)</f>
        <v/>
      </c>
      <c r="DJ14" t="str">
        <f t="shared" ref="DJ14:DJ77" si="52">IF(AQ14="","",BK14)</f>
        <v/>
      </c>
      <c r="DK14" t="str">
        <f t="shared" ref="DK14:DK77" si="53">IF(AQ14="","",IF(CD14="",DJ14,IF(DJ14="",CD14,DJ14&amp;" • "&amp;CD14)))</f>
        <v/>
      </c>
      <c r="DL14" t="str">
        <f t="shared" ref="DL14:DL77" si="54">IF(AQ14="","",DK14)</f>
        <v/>
      </c>
      <c r="EN14" s="273" t="s">
        <v>18</v>
      </c>
      <c r="EO14" s="273" t="s">
        <v>18</v>
      </c>
      <c r="EP14" s="273" t="s">
        <v>18</v>
      </c>
      <c r="EQ14" s="273" t="s">
        <v>18</v>
      </c>
      <c r="ER14" s="273" t="s">
        <v>18</v>
      </c>
      <c r="ES14" s="273" t="s">
        <v>18</v>
      </c>
      <c r="ET14" s="273" t="s">
        <v>18</v>
      </c>
      <c r="EU14" s="273" t="s">
        <v>18</v>
      </c>
      <c r="EV14" s="273" t="s">
        <v>18</v>
      </c>
      <c r="EW14" s="273" t="s">
        <v>18</v>
      </c>
      <c r="EX14" s="273" t="s">
        <v>18</v>
      </c>
      <c r="EY14" s="273" t="s">
        <v>18</v>
      </c>
      <c r="EZ14" s="273" t="s">
        <v>18</v>
      </c>
      <c r="FA14" s="273" t="s">
        <v>18</v>
      </c>
      <c r="FB14" s="273" t="s">
        <v>18</v>
      </c>
      <c r="FC14" s="273" t="s">
        <v>18</v>
      </c>
      <c r="FD14" s="273" t="s">
        <v>18</v>
      </c>
      <c r="FE14" s="273" t="s">
        <v>18</v>
      </c>
      <c r="FF14" s="273" t="s">
        <v>18</v>
      </c>
      <c r="FG14" s="273" t="s">
        <v>18</v>
      </c>
      <c r="FH14" s="273" t="s">
        <v>18</v>
      </c>
      <c r="FI14" s="273" t="s">
        <v>18</v>
      </c>
      <c r="FJ14" s="273" t="s">
        <v>18</v>
      </c>
      <c r="FK14" s="273" t="s">
        <v>18</v>
      </c>
      <c r="FL14" s="273" t="s">
        <v>18</v>
      </c>
      <c r="FM14" s="273" t="s">
        <v>18</v>
      </c>
      <c r="FN14" s="273" t="s">
        <v>18</v>
      </c>
      <c r="FO14" s="273" t="s">
        <v>18</v>
      </c>
      <c r="FP14" s="273" t="s">
        <v>18</v>
      </c>
      <c r="FQ14" s="273" t="s">
        <v>18</v>
      </c>
      <c r="FR14" s="273" t="s">
        <v>18</v>
      </c>
      <c r="FS14" s="273" t="s">
        <v>18</v>
      </c>
      <c r="FT14" s="273" t="s">
        <v>18</v>
      </c>
      <c r="FU14" s="273" t="s">
        <v>18</v>
      </c>
      <c r="FV14" s="273" t="s">
        <v>18</v>
      </c>
      <c r="FW14" s="273" t="s">
        <v>18</v>
      </c>
      <c r="FX14" s="273" t="s">
        <v>18</v>
      </c>
      <c r="FY14" s="273" t="s">
        <v>18</v>
      </c>
      <c r="FZ14" s="273" t="s">
        <v>18</v>
      </c>
      <c r="GA14" s="273" t="s">
        <v>18</v>
      </c>
      <c r="GB14" s="273" t="s">
        <v>18</v>
      </c>
      <c r="GC14" s="273" t="s">
        <v>18</v>
      </c>
      <c r="GD14" s="273" t="s">
        <v>18</v>
      </c>
      <c r="GE14" s="273" t="s">
        <v>18</v>
      </c>
      <c r="GF14" s="273" t="s">
        <v>18</v>
      </c>
      <c r="GG14" s="273" t="s">
        <v>18</v>
      </c>
      <c r="GH14" s="273" t="s">
        <v>18</v>
      </c>
      <c r="GI14" s="273" t="s">
        <v>18</v>
      </c>
      <c r="GJ14" s="273" t="s">
        <v>18</v>
      </c>
      <c r="GK14" s="273" t="s">
        <v>18</v>
      </c>
      <c r="GL14" s="273" t="s">
        <v>18</v>
      </c>
      <c r="GM14" s="273" t="s">
        <v>18</v>
      </c>
      <c r="GN14" s="273" t="s">
        <v>18</v>
      </c>
      <c r="GO14" s="273" t="s">
        <v>18</v>
      </c>
      <c r="GP14" s="273" t="s">
        <v>18</v>
      </c>
      <c r="GQ14" s="273" t="s">
        <v>18</v>
      </c>
      <c r="GR14" s="273" t="s">
        <v>18</v>
      </c>
      <c r="GS14" s="273" t="s">
        <v>18</v>
      </c>
      <c r="GT14" s="273" t="s">
        <v>18</v>
      </c>
      <c r="GU14" s="273" t="s">
        <v>18</v>
      </c>
      <c r="GV14" s="273" t="s">
        <v>18</v>
      </c>
      <c r="GW14" s="273" t="s">
        <v>18</v>
      </c>
      <c r="GX14" s="273" t="s">
        <v>18</v>
      </c>
      <c r="GY14" s="273" t="s">
        <v>18</v>
      </c>
      <c r="GZ14" s="273" t="s">
        <v>18</v>
      </c>
      <c r="HA14" s="273" t="s">
        <v>18</v>
      </c>
      <c r="HB14" s="273" t="s">
        <v>18</v>
      </c>
      <c r="HC14" s="273" t="s">
        <v>18</v>
      </c>
      <c r="HD14" s="273" t="s">
        <v>18</v>
      </c>
      <c r="HE14" s="273" t="s">
        <v>18</v>
      </c>
      <c r="HF14" s="273" t="s">
        <v>18</v>
      </c>
      <c r="HG14" s="273" t="s">
        <v>18</v>
      </c>
      <c r="HH14" s="273" t="s">
        <v>18</v>
      </c>
      <c r="HI14" s="273" t="s">
        <v>18</v>
      </c>
      <c r="HJ14" s="273" t="s">
        <v>18</v>
      </c>
      <c r="HK14" s="273" t="s">
        <v>18</v>
      </c>
      <c r="HL14" s="273" t="s">
        <v>18</v>
      </c>
      <c r="HM14" s="273" t="s">
        <v>18</v>
      </c>
      <c r="HN14" s="273" t="s">
        <v>18</v>
      </c>
      <c r="HO14" s="273" t="s">
        <v>18</v>
      </c>
      <c r="HP14" s="273" t="s">
        <v>18</v>
      </c>
      <c r="HQ14" s="273" t="s">
        <v>18</v>
      </c>
      <c r="HR14" s="273" t="s">
        <v>18</v>
      </c>
      <c r="HS14" s="273" t="s">
        <v>18</v>
      </c>
      <c r="HT14" s="273" t="s">
        <v>18</v>
      </c>
      <c r="HU14" s="273" t="s">
        <v>18</v>
      </c>
      <c r="HV14" s="273" t="s">
        <v>18</v>
      </c>
      <c r="HW14" s="273" t="s">
        <v>18</v>
      </c>
      <c r="HX14" s="273" t="s">
        <v>18</v>
      </c>
      <c r="HY14" s="273" t="s">
        <v>18</v>
      </c>
      <c r="HZ14" s="273" t="s">
        <v>18</v>
      </c>
      <c r="IA14" s="273" t="s">
        <v>19</v>
      </c>
      <c r="IB14" s="273" t="s">
        <v>18</v>
      </c>
      <c r="IC14" s="273" t="s">
        <v>18</v>
      </c>
      <c r="ID14" s="273" t="s">
        <v>18</v>
      </c>
      <c r="IE14" s="273" t="s">
        <v>18</v>
      </c>
      <c r="IF14" s="273" t="s">
        <v>18</v>
      </c>
      <c r="IG14" s="273" t="s">
        <v>18</v>
      </c>
      <c r="IH14" s="273" t="s">
        <v>18</v>
      </c>
      <c r="II14" s="273" t="s">
        <v>18</v>
      </c>
      <c r="IJ14" s="273" t="s">
        <v>18</v>
      </c>
      <c r="IK14" s="273" t="s">
        <v>18</v>
      </c>
      <c r="IL14" s="273" t="s">
        <v>18</v>
      </c>
      <c r="IM14" s="273" t="s">
        <v>18</v>
      </c>
      <c r="IN14" s="273" t="s">
        <v>18</v>
      </c>
      <c r="IO14" s="273" t="s">
        <v>18</v>
      </c>
      <c r="IP14" s="273" t="s">
        <v>18</v>
      </c>
      <c r="IQ14" s="273" t="s">
        <v>19</v>
      </c>
      <c r="IR14" s="273" t="s">
        <v>18</v>
      </c>
      <c r="IS14" s="273" t="s">
        <v>18</v>
      </c>
      <c r="IT14" s="273" t="s">
        <v>18</v>
      </c>
      <c r="IU14" s="273" t="s">
        <v>18</v>
      </c>
      <c r="IV14" s="273" t="s">
        <v>19</v>
      </c>
      <c r="IW14" s="273" t="s">
        <v>18</v>
      </c>
      <c r="IX14" s="273" t="s">
        <v>18</v>
      </c>
      <c r="IY14" s="273" t="s">
        <v>18</v>
      </c>
      <c r="IZ14" s="273" t="s">
        <v>18</v>
      </c>
      <c r="JA14" s="273" t="s">
        <v>18</v>
      </c>
      <c r="JB14" s="273" t="s">
        <v>18</v>
      </c>
      <c r="JC14" s="273" t="s">
        <v>19</v>
      </c>
      <c r="JD14" s="273" t="s">
        <v>18</v>
      </c>
      <c r="JE14" s="273" t="s">
        <v>18</v>
      </c>
      <c r="JF14" s="273" t="s">
        <v>18</v>
      </c>
      <c r="JG14" s="273" t="s">
        <v>18</v>
      </c>
      <c r="JH14" s="273" t="s">
        <v>18</v>
      </c>
      <c r="JI14" s="273" t="s">
        <v>18</v>
      </c>
      <c r="JJ14" s="273" t="s">
        <v>18</v>
      </c>
      <c r="JK14" s="273" t="s">
        <v>18</v>
      </c>
      <c r="JL14" s="273" t="s">
        <v>18</v>
      </c>
      <c r="JM14" s="273" t="s">
        <v>18</v>
      </c>
      <c r="JN14" s="273" t="s">
        <v>18</v>
      </c>
      <c r="JO14" s="273" t="s">
        <v>18</v>
      </c>
      <c r="JP14" s="273" t="s">
        <v>18</v>
      </c>
      <c r="JQ14" s="273" t="s">
        <v>18</v>
      </c>
      <c r="JR14" s="273" t="s">
        <v>18</v>
      </c>
      <c r="JS14" s="273" t="s">
        <v>18</v>
      </c>
      <c r="JT14" s="273" t="s">
        <v>18</v>
      </c>
      <c r="JU14" s="273" t="s">
        <v>18</v>
      </c>
      <c r="JV14" s="273" t="s">
        <v>18</v>
      </c>
      <c r="JW14" s="273" t="s">
        <v>18</v>
      </c>
      <c r="JX14" s="273" t="s">
        <v>18</v>
      </c>
      <c r="JY14" s="273" t="s">
        <v>18</v>
      </c>
      <c r="JZ14" s="273" t="s">
        <v>18</v>
      </c>
      <c r="KA14" s="273" t="s">
        <v>18</v>
      </c>
      <c r="KB14" s="273" t="s">
        <v>18</v>
      </c>
      <c r="KC14" s="273" t="s">
        <v>18</v>
      </c>
      <c r="KD14" s="273" t="s">
        <v>18</v>
      </c>
      <c r="KE14" s="273" t="s">
        <v>18</v>
      </c>
      <c r="KF14" s="273" t="s">
        <v>18</v>
      </c>
      <c r="KG14" s="273" t="s">
        <v>18</v>
      </c>
      <c r="KH14" s="273" t="s">
        <v>18</v>
      </c>
      <c r="KI14" s="273" t="s">
        <v>20</v>
      </c>
      <c r="KJ14" s="273" t="s">
        <v>18</v>
      </c>
      <c r="KK14" s="273" t="s">
        <v>18</v>
      </c>
      <c r="KL14" s="273" t="s">
        <v>18</v>
      </c>
      <c r="KM14" s="273" t="s">
        <v>18</v>
      </c>
      <c r="KN14" s="273" t="s">
        <v>18</v>
      </c>
      <c r="KO14" s="273" t="s">
        <v>18</v>
      </c>
      <c r="KP14" s="273" t="s">
        <v>18</v>
      </c>
      <c r="KQ14" s="273" t="s">
        <v>18</v>
      </c>
      <c r="KR14" s="273" t="s">
        <v>18</v>
      </c>
      <c r="KS14" s="273" t="s">
        <v>18</v>
      </c>
      <c r="KT14" s="273" t="s">
        <v>18</v>
      </c>
      <c r="KU14" s="273" t="s">
        <v>18</v>
      </c>
      <c r="KV14" s="273" t="s">
        <v>18</v>
      </c>
      <c r="KW14" s="273" t="s">
        <v>20</v>
      </c>
      <c r="KX14" s="273" t="s">
        <v>18</v>
      </c>
      <c r="KY14" s="273" t="s">
        <v>18</v>
      </c>
      <c r="KZ14" s="273" t="s">
        <v>18</v>
      </c>
      <c r="LA14" s="273" t="s">
        <v>18</v>
      </c>
      <c r="LB14" s="273" t="s">
        <v>18</v>
      </c>
      <c r="LC14" s="273" t="s">
        <v>18</v>
      </c>
      <c r="LD14" s="273" t="s">
        <v>18</v>
      </c>
      <c r="LE14" s="273" t="s">
        <v>18</v>
      </c>
      <c r="LF14" s="273" t="s">
        <v>18</v>
      </c>
      <c r="LG14" s="273" t="s">
        <v>18</v>
      </c>
      <c r="LH14" s="273" t="s">
        <v>18</v>
      </c>
      <c r="LI14" s="273" t="s">
        <v>18</v>
      </c>
      <c r="LJ14" s="273" t="s">
        <v>18</v>
      </c>
      <c r="LK14" s="273" t="s">
        <v>18</v>
      </c>
      <c r="LL14" s="273" t="s">
        <v>18</v>
      </c>
      <c r="LM14" s="273" t="s">
        <v>18</v>
      </c>
      <c r="LN14" s="273" t="s">
        <v>18</v>
      </c>
      <c r="LO14" s="273" t="s">
        <v>18</v>
      </c>
      <c r="LP14" s="273" t="s">
        <v>18</v>
      </c>
      <c r="LQ14" s="273" t="s">
        <v>18</v>
      </c>
      <c r="LR14" s="273" t="s">
        <v>20</v>
      </c>
      <c r="LS14" s="273" t="s">
        <v>18</v>
      </c>
      <c r="LT14" s="273" t="s">
        <v>18</v>
      </c>
      <c r="LU14" s="273" t="s">
        <v>18</v>
      </c>
      <c r="LV14" s="273" t="s">
        <v>18</v>
      </c>
      <c r="LW14" s="273" t="s">
        <v>18</v>
      </c>
      <c r="LX14" s="273" t="s">
        <v>18</v>
      </c>
      <c r="LY14" s="273" t="s">
        <v>18</v>
      </c>
      <c r="LZ14" s="273" t="s">
        <v>18</v>
      </c>
      <c r="MA14" s="273" t="s">
        <v>18</v>
      </c>
      <c r="MB14" s="273" t="s">
        <v>18</v>
      </c>
      <c r="MC14" s="273" t="s">
        <v>18</v>
      </c>
      <c r="MD14" s="273" t="s">
        <v>18</v>
      </c>
      <c r="ME14" s="273" t="s">
        <v>18</v>
      </c>
      <c r="MF14" s="273" t="s">
        <v>18</v>
      </c>
      <c r="MG14" s="273" t="s">
        <v>18</v>
      </c>
      <c r="MH14" s="273" t="s">
        <v>18</v>
      </c>
      <c r="MI14" s="273" t="s">
        <v>18</v>
      </c>
      <c r="MJ14" s="273" t="s">
        <v>18</v>
      </c>
      <c r="MK14" s="273" t="s">
        <v>20</v>
      </c>
      <c r="ML14" s="273" t="s">
        <v>18</v>
      </c>
      <c r="MM14" s="273" t="s">
        <v>18</v>
      </c>
      <c r="MN14" s="273" t="s">
        <v>18</v>
      </c>
      <c r="MO14" s="273" t="s">
        <v>18</v>
      </c>
      <c r="MP14" s="273" t="s">
        <v>18</v>
      </c>
      <c r="MQ14" s="273" t="s">
        <v>18</v>
      </c>
      <c r="MR14" s="273" t="s">
        <v>18</v>
      </c>
      <c r="MS14" s="273" t="s">
        <v>18</v>
      </c>
      <c r="MT14" s="273" t="s">
        <v>18</v>
      </c>
      <c r="MU14" s="273" t="s">
        <v>18</v>
      </c>
      <c r="MV14" s="273" t="s">
        <v>18</v>
      </c>
      <c r="MW14" s="273" t="s">
        <v>18</v>
      </c>
      <c r="MX14" s="273" t="s">
        <v>18</v>
      </c>
      <c r="MY14" s="273" t="s">
        <v>18</v>
      </c>
      <c r="MZ14" s="273" t="s">
        <v>18</v>
      </c>
      <c r="NA14" s="273" t="s">
        <v>18</v>
      </c>
      <c r="NB14" s="273" t="s">
        <v>18</v>
      </c>
      <c r="NC14" s="273" t="s">
        <v>18</v>
      </c>
      <c r="ND14" s="273" t="s">
        <v>18</v>
      </c>
      <c r="NE14" s="273" t="s">
        <v>18</v>
      </c>
      <c r="NF14" s="273" t="s">
        <v>18</v>
      </c>
      <c r="NG14" s="273" t="s">
        <v>18</v>
      </c>
      <c r="NH14" s="273" t="s">
        <v>18</v>
      </c>
      <c r="NI14" s="273" t="s">
        <v>18</v>
      </c>
      <c r="NJ14" s="273" t="s">
        <v>18</v>
      </c>
      <c r="NK14" s="273" t="s">
        <v>18</v>
      </c>
      <c r="NL14" s="273" t="s">
        <v>18</v>
      </c>
      <c r="NM14" s="273" t="s">
        <v>18</v>
      </c>
      <c r="NN14" s="273" t="s">
        <v>18</v>
      </c>
      <c r="NO14" s="273" t="s">
        <v>18</v>
      </c>
      <c r="NP14" s="273" t="s">
        <v>18</v>
      </c>
      <c r="NQ14" s="273" t="s">
        <v>18</v>
      </c>
      <c r="NR14" s="273" t="s">
        <v>18</v>
      </c>
      <c r="NS14" s="273" t="s">
        <v>18</v>
      </c>
      <c r="NT14" s="273" t="s">
        <v>18</v>
      </c>
      <c r="NU14" s="273" t="s">
        <v>18</v>
      </c>
      <c r="NV14" s="273" t="s">
        <v>18</v>
      </c>
      <c r="NW14" s="273" t="s">
        <v>18</v>
      </c>
      <c r="NX14" s="273" t="s">
        <v>18</v>
      </c>
      <c r="NY14" s="273" t="s">
        <v>18</v>
      </c>
      <c r="NZ14" s="273" t="s">
        <v>18</v>
      </c>
      <c r="OA14" s="273" t="s">
        <v>18</v>
      </c>
      <c r="OB14" s="273" t="s">
        <v>18</v>
      </c>
      <c r="OC14" s="273" t="s">
        <v>18</v>
      </c>
      <c r="OD14" s="273" t="s">
        <v>18</v>
      </c>
      <c r="OE14" s="273" t="s">
        <v>18</v>
      </c>
      <c r="OF14" s="273" t="s">
        <v>18</v>
      </c>
      <c r="OG14" s="273" t="s">
        <v>18</v>
      </c>
      <c r="OH14" s="273" t="s">
        <v>18</v>
      </c>
      <c r="OI14" s="273" t="s">
        <v>18</v>
      </c>
      <c r="OJ14" s="273" t="s">
        <v>18</v>
      </c>
      <c r="OK14" s="273" t="s">
        <v>18</v>
      </c>
      <c r="OL14" s="273" t="s">
        <v>18</v>
      </c>
      <c r="OM14" s="273" t="s">
        <v>18</v>
      </c>
      <c r="ON14" s="273" t="s">
        <v>18</v>
      </c>
      <c r="OO14" s="273" t="s">
        <v>18</v>
      </c>
      <c r="OP14" s="273" t="s">
        <v>18</v>
      </c>
      <c r="OQ14" s="273" t="s">
        <v>18</v>
      </c>
      <c r="OR14" s="273" t="s">
        <v>18</v>
      </c>
      <c r="OS14" s="273" t="s">
        <v>18</v>
      </c>
      <c r="OT14" s="273" t="s">
        <v>18</v>
      </c>
      <c r="OU14" s="272" t="s">
        <v>21</v>
      </c>
      <c r="OV14" s="272" t="s">
        <v>21</v>
      </c>
      <c r="OW14" s="272" t="s">
        <v>21</v>
      </c>
      <c r="OX14" s="272" t="s">
        <v>21</v>
      </c>
      <c r="OY14" s="272" t="s">
        <v>21</v>
      </c>
      <c r="OZ14" s="272" t="s">
        <v>21</v>
      </c>
      <c r="PA14" s="272" t="s">
        <v>21</v>
      </c>
      <c r="PB14" s="272" t="s">
        <v>21</v>
      </c>
      <c r="PC14" s="272" t="s">
        <v>21</v>
      </c>
      <c r="PD14" s="272" t="s">
        <v>21</v>
      </c>
      <c r="PE14" s="272" t="s">
        <v>21</v>
      </c>
      <c r="PF14" s="272" t="s">
        <v>21</v>
      </c>
      <c r="PG14" s="272" t="s">
        <v>21</v>
      </c>
      <c r="PH14" s="272" t="s">
        <v>21</v>
      </c>
      <c r="PI14" s="272" t="s">
        <v>21</v>
      </c>
      <c r="PJ14" s="272" t="s">
        <v>21</v>
      </c>
      <c r="PK14" s="272" t="s">
        <v>21</v>
      </c>
      <c r="PL14" s="272" t="s">
        <v>21</v>
      </c>
      <c r="PM14" s="272" t="s">
        <v>21</v>
      </c>
      <c r="PN14" s="272" t="s">
        <v>21</v>
      </c>
      <c r="PO14" s="272" t="s">
        <v>21</v>
      </c>
      <c r="PP14" s="272" t="s">
        <v>21</v>
      </c>
      <c r="PQ14" s="272" t="s">
        <v>21</v>
      </c>
      <c r="PR14" s="272" t="s">
        <v>21</v>
      </c>
      <c r="PS14" s="272" t="s">
        <v>21</v>
      </c>
      <c r="PT14" s="272" t="s">
        <v>21</v>
      </c>
      <c r="PU14" s="272" t="s">
        <v>21</v>
      </c>
      <c r="PV14" s="272" t="s">
        <v>21</v>
      </c>
      <c r="PW14" s="272" t="s">
        <v>21</v>
      </c>
      <c r="PX14" s="272" t="s">
        <v>21</v>
      </c>
      <c r="PY14" s="272" t="s">
        <v>21</v>
      </c>
      <c r="PZ14" s="272" t="s">
        <v>21</v>
      </c>
      <c r="QA14" s="272" t="s">
        <v>21</v>
      </c>
      <c r="QB14" s="272" t="s">
        <v>21</v>
      </c>
      <c r="QC14" s="272" t="s">
        <v>21</v>
      </c>
      <c r="QD14" s="272" t="s">
        <v>21</v>
      </c>
      <c r="QE14" s="272" t="s">
        <v>21</v>
      </c>
      <c r="QF14" s="272" t="s">
        <v>21</v>
      </c>
      <c r="QG14" s="272" t="s">
        <v>21</v>
      </c>
      <c r="QH14" s="272" t="s">
        <v>21</v>
      </c>
      <c r="QI14" s="272" t="s">
        <v>21</v>
      </c>
      <c r="QJ14" s="272" t="s">
        <v>21</v>
      </c>
      <c r="QK14" s="272" t="s">
        <v>21</v>
      </c>
      <c r="QL14" s="272" t="s">
        <v>21</v>
      </c>
      <c r="QM14" s="272" t="s">
        <v>21</v>
      </c>
      <c r="QN14" s="272" t="s">
        <v>21</v>
      </c>
      <c r="QO14" s="272" t="s">
        <v>21</v>
      </c>
      <c r="QP14" s="272" t="s">
        <v>21</v>
      </c>
      <c r="QQ14" s="272" t="s">
        <v>21</v>
      </c>
      <c r="QR14" s="272" t="s">
        <v>21</v>
      </c>
      <c r="QS14" s="272" t="s">
        <v>21</v>
      </c>
      <c r="QT14" s="272" t="s">
        <v>21</v>
      </c>
      <c r="QU14" s="272" t="s">
        <v>21</v>
      </c>
      <c r="QV14" s="272" t="s">
        <v>21</v>
      </c>
      <c r="QW14" s="272" t="s">
        <v>21</v>
      </c>
      <c r="QX14" s="272" t="s">
        <v>21</v>
      </c>
      <c r="QY14" s="272" t="s">
        <v>21</v>
      </c>
      <c r="QZ14" s="272" t="s">
        <v>21</v>
      </c>
      <c r="RA14" s="272" t="s">
        <v>21</v>
      </c>
      <c r="RB14" s="272" t="s">
        <v>21</v>
      </c>
      <c r="RC14" s="272" t="s">
        <v>21</v>
      </c>
      <c r="RD14" s="272" t="s">
        <v>21</v>
      </c>
      <c r="RE14" s="272" t="s">
        <v>21</v>
      </c>
      <c r="RF14" s="272" t="s">
        <v>21</v>
      </c>
      <c r="RG14" s="272" t="s">
        <v>21</v>
      </c>
      <c r="RH14" s="272" t="s">
        <v>21</v>
      </c>
      <c r="RI14" s="272" t="s">
        <v>21</v>
      </c>
      <c r="RJ14" s="272" t="s">
        <v>21</v>
      </c>
      <c r="RK14" s="272" t="s">
        <v>21</v>
      </c>
      <c r="RL14" s="272" t="s">
        <v>21</v>
      </c>
      <c r="RM14" s="272" t="s">
        <v>21</v>
      </c>
      <c r="RN14" s="272" t="s">
        <v>21</v>
      </c>
      <c r="RO14" s="272" t="s">
        <v>21</v>
      </c>
      <c r="RP14" s="272" t="s">
        <v>21</v>
      </c>
      <c r="RQ14" s="272" t="s">
        <v>21</v>
      </c>
      <c r="RR14" s="272" t="s">
        <v>21</v>
      </c>
      <c r="RS14" s="272" t="s">
        <v>21</v>
      </c>
      <c r="RT14" s="272" t="s">
        <v>21</v>
      </c>
      <c r="RU14" s="272" t="s">
        <v>21</v>
      </c>
      <c r="RV14" s="272" t="s">
        <v>21</v>
      </c>
      <c r="RW14" s="272" t="s">
        <v>21</v>
      </c>
      <c r="RX14" s="272" t="s">
        <v>21</v>
      </c>
      <c r="RY14" s="272" t="s">
        <v>21</v>
      </c>
      <c r="RZ14" s="272" t="s">
        <v>21</v>
      </c>
      <c r="SA14" s="272" t="s">
        <v>21</v>
      </c>
      <c r="SB14" s="272" t="s">
        <v>21</v>
      </c>
      <c r="SC14" s="272" t="s">
        <v>21</v>
      </c>
      <c r="SD14" s="272" t="s">
        <v>21</v>
      </c>
      <c r="SE14" s="272" t="s">
        <v>21</v>
      </c>
      <c r="SF14" s="272" t="s">
        <v>21</v>
      </c>
      <c r="SG14" s="272" t="s">
        <v>21</v>
      </c>
      <c r="SH14" s="272" t="s">
        <v>21</v>
      </c>
      <c r="SI14" s="272" t="s">
        <v>21</v>
      </c>
      <c r="SJ14" s="272" t="s">
        <v>21</v>
      </c>
      <c r="SK14" s="272" t="s">
        <v>21</v>
      </c>
      <c r="SL14" s="272" t="s">
        <v>21</v>
      </c>
      <c r="SM14" s="272" t="s">
        <v>21</v>
      </c>
      <c r="SN14" s="272" t="s">
        <v>21</v>
      </c>
      <c r="SO14" s="272" t="s">
        <v>21</v>
      </c>
      <c r="SP14" s="272" t="s">
        <v>21</v>
      </c>
      <c r="SQ14" s="272" t="s">
        <v>21</v>
      </c>
      <c r="SR14" s="272" t="s">
        <v>21</v>
      </c>
      <c r="SS14" s="272" t="s">
        <v>21</v>
      </c>
      <c r="ST14" s="272" t="s">
        <v>21</v>
      </c>
      <c r="SU14" s="272" t="s">
        <v>21</v>
      </c>
      <c r="SV14" s="272" t="s">
        <v>21</v>
      </c>
      <c r="SW14" s="272" t="s">
        <v>21</v>
      </c>
      <c r="SX14" s="272" t="s">
        <v>21</v>
      </c>
      <c r="SY14" s="272" t="s">
        <v>21</v>
      </c>
      <c r="SZ14" s="272" t="s">
        <v>21</v>
      </c>
      <c r="TA14" s="272" t="s">
        <v>21</v>
      </c>
      <c r="TB14" s="272" t="s">
        <v>21</v>
      </c>
      <c r="TC14" s="272" t="s">
        <v>21</v>
      </c>
      <c r="TD14" s="272" t="s">
        <v>21</v>
      </c>
      <c r="TE14" s="272" t="s">
        <v>21</v>
      </c>
      <c r="TF14" s="272" t="s">
        <v>21</v>
      </c>
      <c r="TG14" s="272" t="s">
        <v>21</v>
      </c>
      <c r="TH14" s="272" t="s">
        <v>21</v>
      </c>
      <c r="TI14" s="272" t="s">
        <v>21</v>
      </c>
      <c r="TJ14" s="272" t="s">
        <v>21</v>
      </c>
      <c r="TK14" s="272" t="s">
        <v>21</v>
      </c>
      <c r="TL14" s="272" t="s">
        <v>21</v>
      </c>
      <c r="TM14" s="272" t="s">
        <v>21</v>
      </c>
      <c r="TN14" s="272" t="s">
        <v>21</v>
      </c>
      <c r="TO14" s="272" t="s">
        <v>21</v>
      </c>
      <c r="TP14" s="272" t="s">
        <v>21</v>
      </c>
      <c r="TQ14" s="272" t="s">
        <v>21</v>
      </c>
      <c r="TR14" s="272" t="s">
        <v>21</v>
      </c>
      <c r="TS14" s="272" t="s">
        <v>21</v>
      </c>
      <c r="TT14" s="272" t="s">
        <v>21</v>
      </c>
      <c r="TU14" s="271" t="s">
        <v>22</v>
      </c>
      <c r="TV14" s="271" t="s">
        <v>22</v>
      </c>
      <c r="TW14" s="271" t="s">
        <v>22</v>
      </c>
      <c r="TX14" s="271" t="s">
        <v>22</v>
      </c>
      <c r="TY14" s="271" t="s">
        <v>22</v>
      </c>
      <c r="TZ14" s="271" t="s">
        <v>22</v>
      </c>
      <c r="UA14" s="271" t="s">
        <v>22</v>
      </c>
      <c r="UB14" s="271" t="s">
        <v>22</v>
      </c>
      <c r="UC14" s="271" t="s">
        <v>22</v>
      </c>
      <c r="UD14" s="271" t="s">
        <v>22</v>
      </c>
      <c r="UE14" s="271" t="s">
        <v>22</v>
      </c>
      <c r="UF14" s="271" t="s">
        <v>22</v>
      </c>
      <c r="UG14" s="271" t="s">
        <v>22</v>
      </c>
      <c r="UH14" s="271" t="s">
        <v>22</v>
      </c>
      <c r="UI14" s="271" t="s">
        <v>22</v>
      </c>
      <c r="UJ14" s="271" t="s">
        <v>22</v>
      </c>
      <c r="UK14" s="271" t="s">
        <v>22</v>
      </c>
      <c r="UL14" s="271" t="s">
        <v>22</v>
      </c>
      <c r="UM14" s="271" t="s">
        <v>22</v>
      </c>
      <c r="UN14" s="271" t="s">
        <v>22</v>
      </c>
      <c r="UO14" s="272" t="s">
        <v>21</v>
      </c>
      <c r="UP14" s="272" t="s">
        <v>21</v>
      </c>
      <c r="UQ14" s="272" t="s">
        <v>21</v>
      </c>
      <c r="UR14" s="272" t="s">
        <v>21</v>
      </c>
      <c r="US14" s="272" t="s">
        <v>21</v>
      </c>
      <c r="UT14" s="272" t="s">
        <v>21</v>
      </c>
      <c r="UU14" s="272" t="s">
        <v>21</v>
      </c>
      <c r="UV14" s="272" t="s">
        <v>21</v>
      </c>
      <c r="UW14" s="272" t="s">
        <v>21</v>
      </c>
      <c r="UX14" s="272" t="s">
        <v>21</v>
      </c>
      <c r="UY14" s="272" t="s">
        <v>21</v>
      </c>
      <c r="UZ14" s="272" t="s">
        <v>21</v>
      </c>
      <c r="VA14" s="270"/>
      <c r="VB14" s="270"/>
      <c r="VC14" s="270"/>
      <c r="VD14" s="270"/>
      <c r="VE14" s="270"/>
      <c r="VF14" s="270"/>
      <c r="VG14" s="270"/>
      <c r="VH14" s="271" t="s">
        <v>22</v>
      </c>
      <c r="VI14" s="271" t="s">
        <v>22</v>
      </c>
      <c r="VJ14" s="271" t="s">
        <v>22</v>
      </c>
      <c r="VK14" s="271" t="s">
        <v>22</v>
      </c>
      <c r="VL14" s="270"/>
      <c r="VM14" s="270"/>
      <c r="VN14" s="270"/>
      <c r="VO14" s="270"/>
      <c r="VP14" s="270"/>
      <c r="VQ14" s="270"/>
      <c r="VR14" s="270"/>
      <c r="VS14" s="270"/>
      <c r="VT14" s="270"/>
      <c r="VU14" s="270"/>
      <c r="VV14" s="270"/>
      <c r="VW14" s="270"/>
      <c r="VX14" s="270"/>
      <c r="VY14" s="271" t="s">
        <v>22</v>
      </c>
      <c r="VZ14" s="271" t="s">
        <v>22</v>
      </c>
      <c r="WA14" s="271" t="s">
        <v>22</v>
      </c>
      <c r="WB14" s="271" t="s">
        <v>22</v>
      </c>
      <c r="WC14" s="271" t="s">
        <v>22</v>
      </c>
      <c r="WD14" s="271" t="s">
        <v>22</v>
      </c>
      <c r="WE14" s="271" t="s">
        <v>22</v>
      </c>
      <c r="WF14" s="271" t="s">
        <v>22</v>
      </c>
      <c r="WG14" s="271" t="s">
        <v>22</v>
      </c>
      <c r="WH14" s="271" t="s">
        <v>22</v>
      </c>
      <c r="WI14" s="271" t="s">
        <v>22</v>
      </c>
      <c r="WJ14" s="271" t="s">
        <v>22</v>
      </c>
      <c r="WK14" s="271" t="s">
        <v>22</v>
      </c>
      <c r="WL14" s="271" t="s">
        <v>22</v>
      </c>
      <c r="WM14" s="274" t="s">
        <v>19</v>
      </c>
      <c r="WN14" s="274" t="s">
        <v>19</v>
      </c>
      <c r="WO14" s="274" t="s">
        <v>19</v>
      </c>
      <c r="WP14" s="274" t="s">
        <v>19</v>
      </c>
      <c r="WQ14" s="274" t="s">
        <v>19</v>
      </c>
      <c r="WR14" s="274" t="s">
        <v>19</v>
      </c>
      <c r="WS14" s="274" t="s">
        <v>19</v>
      </c>
      <c r="WT14" s="274" t="s">
        <v>19</v>
      </c>
      <c r="WU14" s="274" t="s">
        <v>19</v>
      </c>
      <c r="WV14" s="274" t="s">
        <v>19</v>
      </c>
      <c r="WW14" s="274" t="s">
        <v>19</v>
      </c>
      <c r="WX14" s="274" t="s">
        <v>19</v>
      </c>
      <c r="WY14" s="274" t="s">
        <v>19</v>
      </c>
      <c r="WZ14" s="274" t="s">
        <v>19</v>
      </c>
      <c r="XA14" s="274" t="s">
        <v>19</v>
      </c>
    </row>
    <row r="15" spans="1:626" ht="21" customHeight="1">
      <c r="B15" s="838" t="s">
        <v>870</v>
      </c>
      <c r="C15" s="275"/>
      <c r="D15" s="275"/>
      <c r="E15" s="26" t="s">
        <v>957</v>
      </c>
      <c r="F15" s="32" t="str">
        <f>F12</f>
        <v>M MACÉDOINE DE LÉGUMES AU COULIS DE TOMATE | HORS D'ŒUVRE texture modifiée-cuidité-MACEDOINE| Auteur &gt; Annette et Jean Pierre DOMERGUES - 45000 ORLÉANS 1981</v>
      </c>
      <c r="G15" s="33">
        <f>G12</f>
        <v>10</v>
      </c>
      <c r="H15" s="32" t="str">
        <f>H12</f>
        <v>couverts</v>
      </c>
      <c r="I15" s="34" t="str">
        <f>I12</f>
        <v>Recette mère ►  Textures modifiées</v>
      </c>
      <c r="J15" s="86" t="s">
        <v>1016</v>
      </c>
      <c r="K15" s="87" t="s">
        <v>1017</v>
      </c>
      <c r="L15" s="88" t="s">
        <v>1018</v>
      </c>
      <c r="M15" s="887"/>
      <c r="N15" s="877"/>
      <c r="O15" s="879"/>
      <c r="P15" s="881"/>
      <c r="Q15" s="89" t="s">
        <v>1019</v>
      </c>
      <c r="R15" s="90" t="s">
        <v>1020</v>
      </c>
      <c r="S15" s="91" t="s">
        <v>1021</v>
      </c>
      <c r="T15" s="92">
        <v>1</v>
      </c>
      <c r="U15" s="887"/>
      <c r="V15" s="887"/>
      <c r="W15" s="887"/>
      <c r="X15" s="887"/>
      <c r="Y15" s="905"/>
      <c r="Z15" s="1"/>
      <c r="AA15" s="901" t="s">
        <v>1410</v>
      </c>
      <c r="AC15" s="759"/>
      <c r="AD15" s="784" t="str">
        <f>TRIM(SUBSTITUTE(SUBSTITUTE(SUBSTITUTE(SUBSTITUTE(SUBSTITUTE(SUBSTITUTE(SUBSTITUTE(SUBSTITUTE(SUBSTITUTE(CLEAN(IF(OR(LEFT(AD14,1)="-",LEFT(AD14,1)="="),MID(AD14,2,99999),AD14)),"—","-"),"–","-"),CHAR(160)," "),CHAR(9)," "),CHAR(13)," "),CHAR(10)," ")," "," ")," "," ")," "," "))</f>
        <v>macedoine surgelée</v>
      </c>
      <c r="AE15" s="780" t="str" cm="1">
        <f t="array" ref="AE15">IF(ROW()=ROW(AE14),AD17,INDEX(AF14:AF27,ROW()-ROW(AE14)))</f>
        <v/>
      </c>
      <c r="AF15" s="781" t="str">
        <f>IF(OR(AE15="",AD16="",AD16&lt;=0,AG15=""),"",TRIM(MID(AE15,LEN(AG15)+1+IF(MID(AE15,LEN(AG15)+1,1)=" ",1,0),99999)))</f>
        <v/>
      </c>
      <c r="AG15" s="780" t="str">
        <f>IF(OR(AH15="",AH15=0,AH15="0"),"",IF(LEN(AH15)&lt;=AD16,AH15,IF(LEN(SUBSTITUTE(AI15," ",""))=AD16+1,LEFT(AH15,AD16),LEFT(AH15,FIND("§",SUBSTITUTE(AI15," ","§",LEN(AI15)-LEN(SUBSTITUTE(AI15," ",""))))-1))))</f>
        <v/>
      </c>
      <c r="AH15" s="780" t="str">
        <f t="shared" si="4"/>
        <v/>
      </c>
      <c r="AI15" s="780" t="str">
        <f>IF(OR(AH15="",AH15=0,AH15="0"),"",LEFT(AH15,AD16+1))</f>
        <v/>
      </c>
      <c r="AJ15" s="804">
        <f t="shared" si="5"/>
        <v>7</v>
      </c>
      <c r="AK15" s="752" t="s">
        <v>1395</v>
      </c>
      <c r="AL15" s="759">
        <f>IF(LEN(TRIM(AM15))&gt;0,MAX(AL13:AL14)+1,"")</f>
        <v>2</v>
      </c>
      <c r="AM15" s="783" t="str">
        <v>fromage blanc 20% mg *</v>
      </c>
      <c r="AN15" s="812" t="str">
        <f t="shared" si="6"/>
        <v>⚠ Lait</v>
      </c>
      <c r="AO15" s="493" t="s">
        <v>1399</v>
      </c>
      <c r="AP15" s="263">
        <f t="shared" si="7"/>
        <v>7</v>
      </c>
      <c r="AQ15" s="797" t="str">
        <f t="shared" ref="AQ15:AQ58" si="55">AK15</f>
        <v>fromage blanc 20% mg *</v>
      </c>
      <c r="AS15" s="798" t="str">
        <f t="shared" si="8"/>
        <v>fromage blanc 20% mg *</v>
      </c>
      <c r="AT15" s="800" t="str">
        <f t="shared" si="9"/>
        <v>⚠ Lait</v>
      </c>
      <c r="AU15" s="266" t="str">
        <f t="shared" si="10"/>
        <v>fromage blanc 20% mg *</v>
      </c>
      <c r="AV15" s="267" t="str">
        <f t="shared" si="11"/>
        <v/>
      </c>
      <c r="AW15" s="268">
        <f t="shared" si="12"/>
        <v>1</v>
      </c>
      <c r="AX15" s="268">
        <f t="shared" si="13"/>
        <v>0</v>
      </c>
      <c r="AY15" s="269" t="str">
        <f t="shared" si="14"/>
        <v>⚠ Lait</v>
      </c>
      <c r="AZ15" t="str">
        <f t="shared" si="15"/>
        <v>fromage blanc 20% mg *</v>
      </c>
      <c r="BA15" t="str">
        <f t="shared" si="16"/>
        <v>fromage blanc 20% mg *</v>
      </c>
      <c r="BB15" t="str">
        <f t="shared" si="17"/>
        <v>fromage blanc 20% mg *</v>
      </c>
      <c r="BC15" t="str">
        <f t="shared" si="18"/>
        <v>fromage blanc 20% mg *</v>
      </c>
      <c r="BD15" t="str">
        <f t="shared" si="19"/>
        <v xml:space="preserve">fromage blanc 20% mg  </v>
      </c>
      <c r="BE15" t="str">
        <f t="shared" si="20"/>
        <v xml:space="preserve"> fromage blanc 20% mg </v>
      </c>
      <c r="BF15">
        <f t="array" ref="BF15">IF(AQ15="",0,SUMPRODUCT((EN13:XA13="Gluten")*(EN14:XA14="INFO")*(COUNTIF(BE15,"* "&amp;EN15:XA15&amp;" *")&gt;0)*1))</f>
        <v>0</v>
      </c>
      <c r="BG15">
        <f t="array" ref="BG15">IF(AQ15="",0,SUMPRODUCT((EN13:XA13="Gluten")*(EN14:XA14="EXCL")*(COUNTIF(BE15,"* "&amp;EN15:XA15&amp;" *")&gt;0)*1))</f>
        <v>0</v>
      </c>
      <c r="BH15">
        <f t="array" ref="BH15">IF(AQ15="",0,SUMPRODUCT((EN13:XA13="Gluten")*(EN14:XA14="ALERTE")*(COUNTIF(BE15,"* "&amp;EN15:XA15&amp;" *")&gt;0)*1))</f>
        <v>0</v>
      </c>
      <c r="BI15">
        <f t="array" ref="BI15">IF(AQ15="",0,SUMPRODUCT((EN13:XA13="Gluten")*(EN14:XA14="SUSP")*(COUNTIF(BE15,"* "&amp;EN15:XA15&amp;" *")&gt;0)*1))</f>
        <v>0</v>
      </c>
      <c r="BJ15" t="str">
        <f t="shared" si="21"/>
        <v/>
      </c>
      <c r="BK15" t="str">
        <f t="shared" si="22"/>
        <v/>
      </c>
      <c r="BL15">
        <f t="array" ref="BL15">IF(AQ15="",0,SUMPRODUCT((EN13:XA13="Crustaces")*(EN14:XA14="ALERTE")*(COUNTIF(BE15,"* "&amp;EN15:XA15&amp;" *")&gt;0)*1))</f>
        <v>0</v>
      </c>
      <c r="BM15" t="str">
        <f t="shared" si="23"/>
        <v/>
      </c>
      <c r="BN15">
        <f t="array" ref="BN15">IF(AQ15="",0,SUMPRODUCT((EN13:XA13="Oeufs")*(EN14:XA14="ALERTE")*(COUNTIF(BE15,"* "&amp;EN15:XA15&amp;" *")&gt;0)*1))</f>
        <v>0</v>
      </c>
      <c r="BO15" t="str">
        <f t="shared" si="24"/>
        <v/>
      </c>
      <c r="BP15">
        <f t="array" ref="BP15">IF(AQ15="",0,SUMPRODUCT((EN13:XA13="Poissons")*(EN14:XA14="INFO")*(COUNTIF(BE15,"* "&amp;EN15:XA15&amp;" *")&gt;0)*1))</f>
        <v>0</v>
      </c>
      <c r="BQ15">
        <f t="array" ref="BQ15">IF(AQ15="",0,SUMPRODUCT((EN13:XA13="Poissons")*(EN14:XA14="EXCL")*(COUNTIF(BE15,"* "&amp;EN15:XA15&amp;" *")&gt;0)*1))</f>
        <v>0</v>
      </c>
      <c r="BR15">
        <f t="array" ref="BR15">IF(AQ15="",0,SUMPRODUCT((EN13:XA13="Poissons")*(EN14:XA14="ALERTE")*(COUNTIF(BE15,"* "&amp;EN15:XA15&amp;" *")&gt;0)*1))</f>
        <v>0</v>
      </c>
      <c r="BS15" t="str">
        <f t="shared" si="25"/>
        <v/>
      </c>
      <c r="BT15">
        <f t="array" ref="BT15">IF(AQ15="",0,SUMPRODUCT((EN13:XA13="Arachides")*(EN14:XA14="ALERTE")*(COUNTIF(BE15,"* "&amp;EN15:XA15&amp;" *")&gt;0)*1))</f>
        <v>0</v>
      </c>
      <c r="BU15" t="str">
        <f t="shared" si="26"/>
        <v/>
      </c>
      <c r="BV15">
        <f t="array" ref="BV15">IF(AQ15="",0,SUMPRODUCT((EN13:XA13="Soja")*(EN14:XA14="INFO")*(COUNTIF(BE15,"* "&amp;EN15:XA15&amp;" *")&gt;0)*1))</f>
        <v>0</v>
      </c>
      <c r="BW15">
        <f t="array" ref="BW15">IF(AQ15="",0,SUMPRODUCT((EN13:XA13="Soja")*(EN14:XA14="ALERTE")*(COUNTIF(BE15,"* "&amp;EN15:XA15&amp;" *")&gt;0)*1))</f>
        <v>0</v>
      </c>
      <c r="BX15" t="str">
        <f t="shared" si="27"/>
        <v/>
      </c>
      <c r="BY15">
        <f t="array" ref="BY15">IF(AQ15="",0,SUMPRODUCT((EN13:XA13="Lait")*(EN14:XA14="INFO")*(COUNTIF(BE15,"* "&amp;EN15:XA15&amp;" *")&gt;0)*1))</f>
        <v>0</v>
      </c>
      <c r="BZ15">
        <f t="array" ref="BZ15">IF(AQ15="",0,SUMPRODUCT((EN13:XA13="Lait")*(EN14:XA14="EXCL")*(COUNTIF(BE15,"* "&amp;EN15:XA15&amp;" *")&gt;0)*1))</f>
        <v>0</v>
      </c>
      <c r="CA15">
        <f t="array" ref="CA15">IF(AQ15="",0,SUMPRODUCT((EN13:XA13="Lait")*(EN14:XA14="ALERTE")*(COUNTIF(BE15,"* "&amp;EN15:XA15&amp;" *")&gt;0)*1))</f>
        <v>1</v>
      </c>
      <c r="CB15">
        <f t="array" ref="CB15">IF(AQ15="",0,SUMPRODUCT((EN13:XA13="Lait")*(EN14:XA14="SUSP")*(COUNTIF(BE15,"* "&amp;EN15:XA15&amp;" *")&gt;0)*1))</f>
        <v>0</v>
      </c>
      <c r="CC15" t="str">
        <f t="shared" si="28"/>
        <v>⚠ Lait</v>
      </c>
      <c r="CD15" t="str">
        <f t="shared" si="29"/>
        <v/>
      </c>
      <c r="CE15">
        <f t="array" ref="CE15">IF(AQ15="",0,SUMPRODUCT((EN13:XA13="Fruits a coque")*(EN14:XA14="EXCL")*(COUNTIF(BE15,"* "&amp;EN15:XA15&amp;" *")&gt;0)*1))</f>
        <v>0</v>
      </c>
      <c r="CF15">
        <f t="array" ref="CF15">IF(AQ15="",0,SUMPRODUCT((EN13:XA13="Fruits a coque")*(EN14:XA14="ALERTE")*(COUNTIF(BE15,"* "&amp;EN15:XA15&amp;" *")&gt;0)*1))</f>
        <v>0</v>
      </c>
      <c r="CG15" t="str">
        <f t="shared" si="30"/>
        <v/>
      </c>
      <c r="CH15">
        <f t="array" ref="CH15">IF(AQ15="",0,SUMPRODUCT((EN13:XA13="Celeri")*(EN14:XA14="ALERTE")*(COUNTIF(BE15,"* "&amp;EN15:XA15&amp;" *")&gt;0)*1))</f>
        <v>0</v>
      </c>
      <c r="CI15" t="str">
        <f t="shared" si="31"/>
        <v/>
      </c>
      <c r="CJ15">
        <f t="array" ref="CJ15">IF(AQ15="",0,SUMPRODUCT((EN13:XA13="Moutarde")*(EN14:XA14="ALERTE")*(COUNTIF(BE15,"* "&amp;EN15:XA15&amp;" *")&gt;0)*1))</f>
        <v>0</v>
      </c>
      <c r="CK15" t="str">
        <f t="shared" si="32"/>
        <v/>
      </c>
      <c r="CL15">
        <f t="array" ref="CL15">IF(AQ15="",0,SUMPRODUCT((EN13:XA13="Sesame")*(EN14:XA14="ALERTE")*(COUNTIF(BE15,"* "&amp;EN15:XA15&amp;" *")&gt;0)*1))</f>
        <v>0</v>
      </c>
      <c r="CM15" t="str">
        <f t="shared" si="33"/>
        <v/>
      </c>
      <c r="CN15">
        <f t="array" ref="CN15">IF(AQ15="",0,SUMPRODUCT((EN13:XA13="Sulfites")*(EN14:XA14="ALERTE")*(COUNTIF(BE15,"* "&amp;EN15:XA15&amp;" *")&gt;0)*1))</f>
        <v>0</v>
      </c>
      <c r="CO15" t="str">
        <f t="shared" si="34"/>
        <v/>
      </c>
      <c r="CP15">
        <f t="array" ref="CP15">IF(AQ15="",0,SUMPRODUCT((EN13:XA13="Lupin")*(EN14:XA14="ALERTE")*(COUNTIF(BE15,"* "&amp;EN15:XA15&amp;" *")&gt;0)*1))</f>
        <v>0</v>
      </c>
      <c r="CQ15" t="str">
        <f t="shared" si="35"/>
        <v/>
      </c>
      <c r="CR15">
        <f t="array" ref="CR15">IF(AQ15="",0,SUMPRODUCT((EN13:XA13="Mollusques")*(EN14:XA14="EXCL")*(COUNTIF(BE15,"* "&amp;EN15:XA15&amp;" *")&gt;0)*1))</f>
        <v>0</v>
      </c>
      <c r="CS15">
        <f t="array" ref="CS15">IF(AQ15="",0,SUMPRODUCT((EN13:XA13="Mollusques")*(EN14:XA14="ALERTE")*(COUNTIF(BE15,"* "&amp;EN15:XA15&amp;" *")&gt;0)*1))</f>
        <v>0</v>
      </c>
      <c r="CT15" t="str">
        <f t="shared" si="36"/>
        <v/>
      </c>
      <c r="CU15" t="str">
        <f t="shared" si="37"/>
        <v/>
      </c>
      <c r="CV15" t="str">
        <f t="shared" si="38"/>
        <v/>
      </c>
      <c r="CW15" t="str">
        <f t="shared" si="39"/>
        <v/>
      </c>
      <c r="CX15" t="str">
        <f t="shared" si="40"/>
        <v/>
      </c>
      <c r="CY15" t="str">
        <f t="shared" si="41"/>
        <v/>
      </c>
      <c r="CZ15" t="str">
        <f t="shared" si="42"/>
        <v/>
      </c>
      <c r="DA15" t="str">
        <f t="shared" si="43"/>
        <v>⚠ Lait</v>
      </c>
      <c r="DB15" t="str">
        <f t="shared" si="44"/>
        <v>⚠ Lait</v>
      </c>
      <c r="DC15" t="str">
        <f t="shared" si="45"/>
        <v>⚠ Lait</v>
      </c>
      <c r="DD15" t="str">
        <f t="shared" si="46"/>
        <v>⚠ Lait</v>
      </c>
      <c r="DE15" t="str">
        <f t="shared" si="47"/>
        <v>⚠ Lait</v>
      </c>
      <c r="DF15" t="str">
        <f t="shared" si="48"/>
        <v>⚠ Lait</v>
      </c>
      <c r="DG15" t="str">
        <f t="shared" si="49"/>
        <v>⚠ Lait</v>
      </c>
      <c r="DH15" t="str">
        <f t="shared" si="50"/>
        <v>⚠ Lait</v>
      </c>
      <c r="DI15" t="str">
        <f t="shared" si="51"/>
        <v>⚠ Lait</v>
      </c>
      <c r="DJ15" t="str">
        <f t="shared" si="52"/>
        <v/>
      </c>
      <c r="DK15" t="str">
        <f t="shared" si="53"/>
        <v/>
      </c>
      <c r="DL15" t="str">
        <f t="shared" si="54"/>
        <v/>
      </c>
      <c r="EN15" s="261" t="s">
        <v>23</v>
      </c>
      <c r="EO15" s="261" t="s">
        <v>24</v>
      </c>
      <c r="EP15" s="261" t="s">
        <v>25</v>
      </c>
      <c r="EQ15" s="261" t="s">
        <v>26</v>
      </c>
      <c r="ER15" s="261" t="s">
        <v>27</v>
      </c>
      <c r="ES15" s="261" t="s">
        <v>28</v>
      </c>
      <c r="ET15" s="261" t="s">
        <v>29</v>
      </c>
      <c r="EU15" s="261" t="s">
        <v>30</v>
      </c>
      <c r="EV15" s="261" t="s">
        <v>31</v>
      </c>
      <c r="EW15" s="261" t="s">
        <v>32</v>
      </c>
      <c r="EX15" s="261" t="s">
        <v>33</v>
      </c>
      <c r="EY15" s="261" t="s">
        <v>34</v>
      </c>
      <c r="EZ15" s="261" t="s">
        <v>35</v>
      </c>
      <c r="FA15" s="261" t="s">
        <v>36</v>
      </c>
      <c r="FB15" s="261" t="s">
        <v>37</v>
      </c>
      <c r="FC15" s="261" t="s">
        <v>38</v>
      </c>
      <c r="FD15" s="261" t="s">
        <v>39</v>
      </c>
      <c r="FE15" s="261" t="s">
        <v>40</v>
      </c>
      <c r="FF15" s="261" t="s">
        <v>41</v>
      </c>
      <c r="FG15" s="261" t="s">
        <v>42</v>
      </c>
      <c r="FH15" s="261" t="s">
        <v>43</v>
      </c>
      <c r="FI15" s="261" t="s">
        <v>44</v>
      </c>
      <c r="FJ15" s="261" t="s">
        <v>45</v>
      </c>
      <c r="FK15" s="261" t="s">
        <v>46</v>
      </c>
      <c r="FL15" s="261" t="s">
        <v>47</v>
      </c>
      <c r="FM15" s="261" t="s">
        <v>48</v>
      </c>
      <c r="FN15" s="261" t="s">
        <v>49</v>
      </c>
      <c r="FO15" s="261" t="s">
        <v>50</v>
      </c>
      <c r="FP15" s="261" t="s">
        <v>51</v>
      </c>
      <c r="FQ15" s="261" t="s">
        <v>52</v>
      </c>
      <c r="FR15" s="261" t="s">
        <v>53</v>
      </c>
      <c r="FS15" s="261" t="s">
        <v>54</v>
      </c>
      <c r="FT15" s="261" t="s">
        <v>55</v>
      </c>
      <c r="FU15" s="261" t="s">
        <v>56</v>
      </c>
      <c r="FV15" s="261" t="s">
        <v>57</v>
      </c>
      <c r="FW15" s="261" t="s">
        <v>58</v>
      </c>
      <c r="FX15" s="261" t="s">
        <v>59</v>
      </c>
      <c r="FY15" s="261" t="s">
        <v>60</v>
      </c>
      <c r="FZ15" s="261" t="s">
        <v>61</v>
      </c>
      <c r="GA15" s="261" t="s">
        <v>62</v>
      </c>
      <c r="GB15" s="261" t="s">
        <v>63</v>
      </c>
      <c r="GC15" s="261" t="s">
        <v>64</v>
      </c>
      <c r="GD15" s="261" t="s">
        <v>65</v>
      </c>
      <c r="GE15" s="261" t="s">
        <v>66</v>
      </c>
      <c r="GF15" s="261" t="s">
        <v>67</v>
      </c>
      <c r="GG15" s="261" t="s">
        <v>68</v>
      </c>
      <c r="GH15" s="261" t="s">
        <v>69</v>
      </c>
      <c r="GI15" s="261" t="s">
        <v>70</v>
      </c>
      <c r="GJ15" s="261" t="s">
        <v>71</v>
      </c>
      <c r="GK15" s="261" t="s">
        <v>72</v>
      </c>
      <c r="GL15" s="261" t="s">
        <v>73</v>
      </c>
      <c r="GM15" s="261" t="s">
        <v>74</v>
      </c>
      <c r="GN15" s="261" t="s">
        <v>75</v>
      </c>
      <c r="GO15" s="261" t="s">
        <v>76</v>
      </c>
      <c r="GP15" s="261" t="s">
        <v>77</v>
      </c>
      <c r="GQ15" s="261" t="s">
        <v>78</v>
      </c>
      <c r="GR15" s="261" t="s">
        <v>79</v>
      </c>
      <c r="GS15" s="261" t="s">
        <v>80</v>
      </c>
      <c r="GT15" s="261" t="s">
        <v>81</v>
      </c>
      <c r="GU15" s="261" t="s">
        <v>82</v>
      </c>
      <c r="GV15" s="261" t="s">
        <v>83</v>
      </c>
      <c r="GW15" s="261" t="s">
        <v>84</v>
      </c>
      <c r="GX15" s="261" t="s">
        <v>85</v>
      </c>
      <c r="GY15" s="261" t="s">
        <v>86</v>
      </c>
      <c r="GZ15" s="261" t="s">
        <v>87</v>
      </c>
      <c r="HA15" s="261" t="s">
        <v>88</v>
      </c>
      <c r="HB15" s="261" t="s">
        <v>89</v>
      </c>
      <c r="HC15" s="261" t="s">
        <v>90</v>
      </c>
      <c r="HD15" s="261" t="s">
        <v>91</v>
      </c>
      <c r="HE15" s="261" t="s">
        <v>92</v>
      </c>
      <c r="HF15" s="261" t="s">
        <v>93</v>
      </c>
      <c r="HG15" s="261" t="s">
        <v>94</v>
      </c>
      <c r="HH15" s="261" t="s">
        <v>95</v>
      </c>
      <c r="HI15" s="261" t="s">
        <v>96</v>
      </c>
      <c r="HJ15" s="261" t="s">
        <v>97</v>
      </c>
      <c r="HK15" s="261" t="s">
        <v>98</v>
      </c>
      <c r="HL15" s="261" t="s">
        <v>99</v>
      </c>
      <c r="HM15" s="261" t="s">
        <v>100</v>
      </c>
      <c r="HN15" s="261" t="s">
        <v>101</v>
      </c>
      <c r="HO15" s="261" t="s">
        <v>102</v>
      </c>
      <c r="HP15" s="261" t="s">
        <v>103</v>
      </c>
      <c r="HQ15" s="261" t="s">
        <v>104</v>
      </c>
      <c r="HR15" s="261" t="s">
        <v>105</v>
      </c>
      <c r="HS15" s="261" t="s">
        <v>106</v>
      </c>
      <c r="HT15" s="261" t="s">
        <v>107</v>
      </c>
      <c r="HU15" s="261" t="s">
        <v>108</v>
      </c>
      <c r="HV15" s="261" t="s">
        <v>109</v>
      </c>
      <c r="HW15" s="261" t="s">
        <v>110</v>
      </c>
      <c r="HX15" s="261" t="s">
        <v>111</v>
      </c>
      <c r="HY15" s="261" t="s">
        <v>112</v>
      </c>
      <c r="HZ15" s="261" t="s">
        <v>113</v>
      </c>
      <c r="IA15" s="261" t="s">
        <v>114</v>
      </c>
      <c r="IB15" s="261" t="s">
        <v>115</v>
      </c>
      <c r="IC15" s="261" t="s">
        <v>116</v>
      </c>
      <c r="ID15" s="261" t="s">
        <v>117</v>
      </c>
      <c r="IE15" s="261" t="s">
        <v>118</v>
      </c>
      <c r="IF15" s="261" t="s">
        <v>119</v>
      </c>
      <c r="IG15" s="261" t="s">
        <v>120</v>
      </c>
      <c r="IH15" s="261" t="s">
        <v>121</v>
      </c>
      <c r="II15" s="261" t="s">
        <v>122</v>
      </c>
      <c r="IJ15" s="261" t="s">
        <v>123</v>
      </c>
      <c r="IK15" s="261" t="s">
        <v>124</v>
      </c>
      <c r="IL15" s="261" t="s">
        <v>125</v>
      </c>
      <c r="IM15" s="261" t="s">
        <v>126</v>
      </c>
      <c r="IN15" s="261" t="s">
        <v>127</v>
      </c>
      <c r="IO15" s="261" t="s">
        <v>128</v>
      </c>
      <c r="IP15" s="261" t="s">
        <v>129</v>
      </c>
      <c r="IQ15" s="261" t="s">
        <v>130</v>
      </c>
      <c r="IR15" s="261" t="s">
        <v>131</v>
      </c>
      <c r="IS15" s="261" t="s">
        <v>132</v>
      </c>
      <c r="IT15" s="261" t="s">
        <v>133</v>
      </c>
      <c r="IU15" s="261" t="s">
        <v>134</v>
      </c>
      <c r="IV15" s="261" t="s">
        <v>135</v>
      </c>
      <c r="IW15" s="261" t="s">
        <v>136</v>
      </c>
      <c r="IX15" s="261" t="s">
        <v>137</v>
      </c>
      <c r="IY15" s="261" t="s">
        <v>138</v>
      </c>
      <c r="IZ15" s="261" t="s">
        <v>139</v>
      </c>
      <c r="JA15" s="261" t="s">
        <v>140</v>
      </c>
      <c r="JB15" s="261" t="s">
        <v>141</v>
      </c>
      <c r="JC15" s="261" t="s">
        <v>142</v>
      </c>
      <c r="JD15" s="261" t="s">
        <v>143</v>
      </c>
      <c r="JE15" s="261" t="s">
        <v>144</v>
      </c>
      <c r="JF15" s="261" t="s">
        <v>145</v>
      </c>
      <c r="JG15" s="261" t="s">
        <v>146</v>
      </c>
      <c r="JH15" s="261" t="s">
        <v>147</v>
      </c>
      <c r="JI15" s="261" t="s">
        <v>148</v>
      </c>
      <c r="JJ15" s="261" t="s">
        <v>149</v>
      </c>
      <c r="JK15" s="261" t="s">
        <v>150</v>
      </c>
      <c r="JL15" s="261" t="s">
        <v>151</v>
      </c>
      <c r="JM15" s="261" t="s">
        <v>152</v>
      </c>
      <c r="JN15" s="261" t="s">
        <v>153</v>
      </c>
      <c r="JO15" s="261" t="s">
        <v>154</v>
      </c>
      <c r="JP15" s="261" t="s">
        <v>155</v>
      </c>
      <c r="JQ15" s="261" t="s">
        <v>156</v>
      </c>
      <c r="JR15" s="261" t="s">
        <v>157</v>
      </c>
      <c r="JS15" s="261" t="s">
        <v>158</v>
      </c>
      <c r="JT15" s="261" t="s">
        <v>159</v>
      </c>
      <c r="JU15" s="261" t="s">
        <v>160</v>
      </c>
      <c r="JV15" s="261" t="s">
        <v>161</v>
      </c>
      <c r="JW15" s="261" t="s">
        <v>162</v>
      </c>
      <c r="JX15" s="261" t="s">
        <v>163</v>
      </c>
      <c r="JY15" s="261" t="s">
        <v>164</v>
      </c>
      <c r="JZ15" s="261" t="s">
        <v>165</v>
      </c>
      <c r="KA15" s="261" t="s">
        <v>166</v>
      </c>
      <c r="KB15" s="261" t="s">
        <v>167</v>
      </c>
      <c r="KC15" s="261" t="s">
        <v>168</v>
      </c>
      <c r="KD15" s="261" t="s">
        <v>169</v>
      </c>
      <c r="KE15" s="261" t="s">
        <v>170</v>
      </c>
      <c r="KF15" s="261" t="s">
        <v>171</v>
      </c>
      <c r="KG15" s="261" t="s">
        <v>172</v>
      </c>
      <c r="KH15" s="261" t="s">
        <v>173</v>
      </c>
      <c r="KI15" s="261" t="s">
        <v>174</v>
      </c>
      <c r="KJ15" s="261" t="s">
        <v>175</v>
      </c>
      <c r="KK15" s="261" t="s">
        <v>176</v>
      </c>
      <c r="KL15" s="261" t="s">
        <v>177</v>
      </c>
      <c r="KM15" s="261" t="s">
        <v>178</v>
      </c>
      <c r="KN15" s="261" t="s">
        <v>179</v>
      </c>
      <c r="KO15" s="261" t="s">
        <v>180</v>
      </c>
      <c r="KP15" s="261" t="s">
        <v>181</v>
      </c>
      <c r="KQ15" s="261" t="s">
        <v>182</v>
      </c>
      <c r="KR15" s="261" t="s">
        <v>183</v>
      </c>
      <c r="KS15" s="261" t="s">
        <v>184</v>
      </c>
      <c r="KT15" s="261" t="s">
        <v>185</v>
      </c>
      <c r="KU15" s="261" t="s">
        <v>186</v>
      </c>
      <c r="KV15" s="261" t="s">
        <v>187</v>
      </c>
      <c r="KW15" s="261" t="s">
        <v>188</v>
      </c>
      <c r="KX15" s="261" t="s">
        <v>189</v>
      </c>
      <c r="KY15" s="261" t="s">
        <v>190</v>
      </c>
      <c r="KZ15" s="261" t="s">
        <v>191</v>
      </c>
      <c r="LA15" s="261" t="s">
        <v>192</v>
      </c>
      <c r="LB15" s="261" t="s">
        <v>193</v>
      </c>
      <c r="LC15" s="261" t="s">
        <v>194</v>
      </c>
      <c r="LD15" s="261" t="s">
        <v>195</v>
      </c>
      <c r="LE15" s="261" t="s">
        <v>196</v>
      </c>
      <c r="LF15" s="261" t="s">
        <v>197</v>
      </c>
      <c r="LG15" s="261" t="s">
        <v>198</v>
      </c>
      <c r="LH15" s="261" t="s">
        <v>199</v>
      </c>
      <c r="LI15" s="261" t="s">
        <v>200</v>
      </c>
      <c r="LJ15" s="261" t="s">
        <v>201</v>
      </c>
      <c r="LK15" s="261" t="s">
        <v>202</v>
      </c>
      <c r="LL15" s="261" t="s">
        <v>203</v>
      </c>
      <c r="LM15" s="261" t="s">
        <v>204</v>
      </c>
      <c r="LN15" s="261" t="s">
        <v>205</v>
      </c>
      <c r="LO15" s="261" t="s">
        <v>206</v>
      </c>
      <c r="LP15" s="261" t="s">
        <v>207</v>
      </c>
      <c r="LQ15" s="261" t="s">
        <v>208</v>
      </c>
      <c r="LR15" s="261" t="s">
        <v>209</v>
      </c>
      <c r="LS15" s="261" t="s">
        <v>210</v>
      </c>
      <c r="LT15" s="261" t="s">
        <v>211</v>
      </c>
      <c r="LU15" s="261" t="s">
        <v>212</v>
      </c>
      <c r="LV15" s="261" t="s">
        <v>213</v>
      </c>
      <c r="LW15" s="261" t="s">
        <v>214</v>
      </c>
      <c r="LX15" s="261" t="s">
        <v>215</v>
      </c>
      <c r="LY15" s="261" t="s">
        <v>216</v>
      </c>
      <c r="LZ15" s="261" t="s">
        <v>217</v>
      </c>
      <c r="MA15" s="261" t="s">
        <v>218</v>
      </c>
      <c r="MB15" s="261" t="s">
        <v>219</v>
      </c>
      <c r="MC15" s="261" t="s">
        <v>220</v>
      </c>
      <c r="MD15" s="261" t="s">
        <v>221</v>
      </c>
      <c r="ME15" s="261" t="s">
        <v>222</v>
      </c>
      <c r="MF15" s="261" t="s">
        <v>223</v>
      </c>
      <c r="MG15" s="261" t="s">
        <v>224</v>
      </c>
      <c r="MH15" s="261" t="s">
        <v>225</v>
      </c>
      <c r="MI15" s="261" t="s">
        <v>226</v>
      </c>
      <c r="MJ15" s="261" t="s">
        <v>227</v>
      </c>
      <c r="MK15" s="261" t="s">
        <v>228</v>
      </c>
      <c r="ML15" s="261" t="s">
        <v>229</v>
      </c>
      <c r="MM15" s="261" t="s">
        <v>230</v>
      </c>
      <c r="MN15" s="261" t="s">
        <v>231</v>
      </c>
      <c r="MO15" s="261" t="s">
        <v>232</v>
      </c>
      <c r="MP15" s="261" t="s">
        <v>233</v>
      </c>
      <c r="MQ15" s="261" t="s">
        <v>234</v>
      </c>
      <c r="MR15" s="261" t="s">
        <v>235</v>
      </c>
      <c r="MS15" s="261" t="s">
        <v>236</v>
      </c>
      <c r="MT15" s="261" t="s">
        <v>237</v>
      </c>
      <c r="MU15" s="261" t="s">
        <v>238</v>
      </c>
      <c r="MV15" s="261" t="s">
        <v>239</v>
      </c>
      <c r="MW15" s="261" t="s">
        <v>240</v>
      </c>
      <c r="MX15" s="261" t="s">
        <v>241</v>
      </c>
      <c r="MY15" s="261" t="s">
        <v>242</v>
      </c>
      <c r="MZ15" s="261" t="s">
        <v>243</v>
      </c>
      <c r="NA15" s="261" t="s">
        <v>244</v>
      </c>
      <c r="NB15" s="261" t="s">
        <v>245</v>
      </c>
      <c r="NC15" s="261" t="s">
        <v>246</v>
      </c>
      <c r="ND15" s="261" t="s">
        <v>247</v>
      </c>
      <c r="NE15" s="261" t="s">
        <v>248</v>
      </c>
      <c r="NF15" s="261" t="s">
        <v>249</v>
      </c>
      <c r="NG15" s="261" t="s">
        <v>250</v>
      </c>
      <c r="NH15" s="261" t="s">
        <v>251</v>
      </c>
      <c r="NI15" s="261" t="s">
        <v>252</v>
      </c>
      <c r="NJ15" s="261" t="s">
        <v>253</v>
      </c>
      <c r="NK15" s="261" t="s">
        <v>254</v>
      </c>
      <c r="NL15" s="261" t="s">
        <v>255</v>
      </c>
      <c r="NM15" s="261" t="s">
        <v>256</v>
      </c>
      <c r="NN15" s="261" t="s">
        <v>257</v>
      </c>
      <c r="NO15" s="261" t="s">
        <v>258</v>
      </c>
      <c r="NP15" s="261" t="s">
        <v>259</v>
      </c>
      <c r="NQ15" s="261" t="s">
        <v>260</v>
      </c>
      <c r="NR15" s="261" t="s">
        <v>261</v>
      </c>
      <c r="NS15" s="261" t="s">
        <v>262</v>
      </c>
      <c r="NT15" s="261" t="s">
        <v>263</v>
      </c>
      <c r="NU15" s="261" t="s">
        <v>264</v>
      </c>
      <c r="NV15" s="261" t="s">
        <v>265</v>
      </c>
      <c r="NW15" s="261" t="s">
        <v>266</v>
      </c>
      <c r="NX15" s="261" t="s">
        <v>267</v>
      </c>
      <c r="NY15" s="261" t="s">
        <v>268</v>
      </c>
      <c r="NZ15" s="261" t="s">
        <v>269</v>
      </c>
      <c r="OA15" s="261" t="s">
        <v>270</v>
      </c>
      <c r="OB15" s="261" t="s">
        <v>271</v>
      </c>
      <c r="OC15" s="261" t="s">
        <v>272</v>
      </c>
      <c r="OD15" s="261" t="s">
        <v>273</v>
      </c>
      <c r="OE15" s="261" t="s">
        <v>274</v>
      </c>
      <c r="OF15" s="261" t="s">
        <v>275</v>
      </c>
      <c r="OG15" s="261" t="s">
        <v>276</v>
      </c>
      <c r="OH15" s="261" t="s">
        <v>277</v>
      </c>
      <c r="OI15" s="261" t="s">
        <v>278</v>
      </c>
      <c r="OJ15" s="261" t="s">
        <v>279</v>
      </c>
      <c r="OK15" s="261" t="s">
        <v>280</v>
      </c>
      <c r="OL15" s="261" t="s">
        <v>281</v>
      </c>
      <c r="OM15" s="261" t="s">
        <v>282</v>
      </c>
      <c r="ON15" s="261" t="s">
        <v>283</v>
      </c>
      <c r="OO15" s="261" t="s">
        <v>284</v>
      </c>
      <c r="OP15" s="261" t="s">
        <v>285</v>
      </c>
      <c r="OQ15" s="261" t="s">
        <v>286</v>
      </c>
      <c r="OR15" s="261" t="s">
        <v>287</v>
      </c>
      <c r="OS15" s="261" t="s">
        <v>288</v>
      </c>
      <c r="OT15" s="261" t="s">
        <v>289</v>
      </c>
      <c r="OU15" s="261" t="s">
        <v>290</v>
      </c>
      <c r="OV15" s="261" t="s">
        <v>291</v>
      </c>
      <c r="OW15" s="261" t="s">
        <v>25</v>
      </c>
      <c r="OX15" s="261" t="s">
        <v>26</v>
      </c>
      <c r="OY15" s="261" t="s">
        <v>27</v>
      </c>
      <c r="OZ15" s="261" t="s">
        <v>292</v>
      </c>
      <c r="PA15" s="261" t="s">
        <v>293</v>
      </c>
      <c r="PB15" s="261" t="s">
        <v>294</v>
      </c>
      <c r="PC15" s="261" t="s">
        <v>295</v>
      </c>
      <c r="PD15" s="261" t="s">
        <v>296</v>
      </c>
      <c r="PE15" s="261" t="s">
        <v>297</v>
      </c>
      <c r="PF15" s="261" t="s">
        <v>298</v>
      </c>
      <c r="PG15" s="261" t="s">
        <v>299</v>
      </c>
      <c r="PH15" s="261" t="s">
        <v>300</v>
      </c>
      <c r="PI15" s="261" t="s">
        <v>301</v>
      </c>
      <c r="PJ15" s="261" t="s">
        <v>302</v>
      </c>
      <c r="PK15" s="261" t="s">
        <v>303</v>
      </c>
      <c r="PL15" s="261" t="s">
        <v>304</v>
      </c>
      <c r="PM15" s="261" t="s">
        <v>305</v>
      </c>
      <c r="PN15" s="261" t="s">
        <v>306</v>
      </c>
      <c r="PO15" s="261" t="s">
        <v>307</v>
      </c>
      <c r="PP15" s="261" t="s">
        <v>308</v>
      </c>
      <c r="PQ15" s="261" t="s">
        <v>309</v>
      </c>
      <c r="PR15" s="261" t="s">
        <v>310</v>
      </c>
      <c r="PS15" s="261" t="s">
        <v>190</v>
      </c>
      <c r="PT15" s="261" t="s">
        <v>191</v>
      </c>
      <c r="PU15" s="261" t="s">
        <v>311</v>
      </c>
      <c r="PV15" s="261" t="s">
        <v>312</v>
      </c>
      <c r="PW15" s="261" t="s">
        <v>313</v>
      </c>
      <c r="PX15" s="261" t="s">
        <v>314</v>
      </c>
      <c r="PY15" s="261" t="s">
        <v>315</v>
      </c>
      <c r="PZ15" s="261" t="s">
        <v>316</v>
      </c>
      <c r="QA15" s="261" t="s">
        <v>317</v>
      </c>
      <c r="QB15" s="261" t="s">
        <v>161</v>
      </c>
      <c r="QC15" s="261" t="s">
        <v>318</v>
      </c>
      <c r="QD15" s="261" t="s">
        <v>203</v>
      </c>
      <c r="QE15" s="261" t="s">
        <v>319</v>
      </c>
      <c r="QF15" s="261" t="s">
        <v>320</v>
      </c>
      <c r="QG15" s="261" t="s">
        <v>321</v>
      </c>
      <c r="QH15" s="261" t="s">
        <v>322</v>
      </c>
      <c r="QI15" s="261" t="s">
        <v>323</v>
      </c>
      <c r="QJ15" s="261" t="s">
        <v>257</v>
      </c>
      <c r="QK15" s="261" t="s">
        <v>162</v>
      </c>
      <c r="QL15" s="261" t="s">
        <v>259</v>
      </c>
      <c r="QM15" s="261" t="s">
        <v>168</v>
      </c>
      <c r="QN15" s="261" t="s">
        <v>324</v>
      </c>
      <c r="QO15" s="261" t="s">
        <v>325</v>
      </c>
      <c r="QP15" s="261" t="s">
        <v>326</v>
      </c>
      <c r="QQ15" s="261" t="s">
        <v>327</v>
      </c>
      <c r="QR15" s="261" t="s">
        <v>290</v>
      </c>
      <c r="QS15" s="261" t="s">
        <v>291</v>
      </c>
      <c r="QT15" s="261" t="s">
        <v>25</v>
      </c>
      <c r="QU15" s="261" t="s">
        <v>328</v>
      </c>
      <c r="QV15" s="261" t="s">
        <v>26</v>
      </c>
      <c r="QW15" s="261" t="s">
        <v>292</v>
      </c>
      <c r="QX15" s="261" t="s">
        <v>293</v>
      </c>
      <c r="QY15" s="261" t="s">
        <v>294</v>
      </c>
      <c r="QZ15" s="261" t="s">
        <v>295</v>
      </c>
      <c r="RA15" s="261" t="s">
        <v>296</v>
      </c>
      <c r="RB15" s="261" t="s">
        <v>297</v>
      </c>
      <c r="RC15" s="261" t="s">
        <v>298</v>
      </c>
      <c r="RD15" s="261" t="s">
        <v>299</v>
      </c>
      <c r="RE15" s="261" t="s">
        <v>301</v>
      </c>
      <c r="RF15" s="261" t="s">
        <v>74</v>
      </c>
      <c r="RG15" s="261" t="s">
        <v>75</v>
      </c>
      <c r="RH15" s="261" t="s">
        <v>329</v>
      </c>
      <c r="RI15" s="261" t="s">
        <v>76</v>
      </c>
      <c r="RJ15" s="261" t="s">
        <v>304</v>
      </c>
      <c r="RK15" s="261" t="s">
        <v>77</v>
      </c>
      <c r="RL15" s="261" t="s">
        <v>78</v>
      </c>
      <c r="RM15" s="261" t="s">
        <v>330</v>
      </c>
      <c r="RN15" s="261" t="s">
        <v>254</v>
      </c>
      <c r="RO15" s="261" t="s">
        <v>255</v>
      </c>
      <c r="RP15" s="261" t="s">
        <v>81</v>
      </c>
      <c r="RQ15" s="261" t="s">
        <v>331</v>
      </c>
      <c r="RR15" s="261" t="s">
        <v>122</v>
      </c>
      <c r="RS15" s="261" t="s">
        <v>332</v>
      </c>
      <c r="RT15" s="261" t="s">
        <v>83</v>
      </c>
      <c r="RU15" s="261" t="s">
        <v>333</v>
      </c>
      <c r="RV15" s="261" t="s">
        <v>334</v>
      </c>
      <c r="RW15" s="261" t="s">
        <v>265</v>
      </c>
      <c r="RX15" s="261" t="s">
        <v>250</v>
      </c>
      <c r="RY15" s="261" t="s">
        <v>335</v>
      </c>
      <c r="RZ15" s="261" t="s">
        <v>68</v>
      </c>
      <c r="SA15" s="261" t="s">
        <v>108</v>
      </c>
      <c r="SB15" s="261" t="s">
        <v>69</v>
      </c>
      <c r="SC15" s="261" t="s">
        <v>336</v>
      </c>
      <c r="SD15" s="261" t="s">
        <v>70</v>
      </c>
      <c r="SE15" s="261" t="s">
        <v>71</v>
      </c>
      <c r="SF15" s="261" t="s">
        <v>337</v>
      </c>
      <c r="SG15" s="261" t="s">
        <v>252</v>
      </c>
      <c r="SH15" s="261" t="s">
        <v>253</v>
      </c>
      <c r="SI15" s="261" t="s">
        <v>338</v>
      </c>
      <c r="SJ15" s="261" t="s">
        <v>339</v>
      </c>
      <c r="SK15" s="261" t="s">
        <v>74</v>
      </c>
      <c r="SL15" s="261" t="s">
        <v>75</v>
      </c>
      <c r="SM15" s="261" t="s">
        <v>329</v>
      </c>
      <c r="SN15" s="261" t="s">
        <v>76</v>
      </c>
      <c r="SO15" s="261" t="s">
        <v>304</v>
      </c>
      <c r="SP15" s="261" t="s">
        <v>77</v>
      </c>
      <c r="SQ15" s="261" t="s">
        <v>78</v>
      </c>
      <c r="SR15" s="261" t="s">
        <v>340</v>
      </c>
      <c r="SS15" s="261" t="s">
        <v>330</v>
      </c>
      <c r="ST15" s="261" t="s">
        <v>254</v>
      </c>
      <c r="SU15" s="261" t="s">
        <v>255</v>
      </c>
      <c r="SV15" s="261" t="s">
        <v>341</v>
      </c>
      <c r="SW15" s="261" t="s">
        <v>327</v>
      </c>
      <c r="SX15" s="261" t="s">
        <v>342</v>
      </c>
      <c r="SY15" s="261" t="s">
        <v>81</v>
      </c>
      <c r="SZ15" s="261" t="s">
        <v>331</v>
      </c>
      <c r="TA15" s="261" t="s">
        <v>122</v>
      </c>
      <c r="TB15" s="261" t="s">
        <v>82</v>
      </c>
      <c r="TC15" s="261" t="s">
        <v>332</v>
      </c>
      <c r="TD15" s="261" t="s">
        <v>83</v>
      </c>
      <c r="TE15" s="261" t="s">
        <v>84</v>
      </c>
      <c r="TF15" s="261" t="s">
        <v>334</v>
      </c>
      <c r="TG15" s="261" t="s">
        <v>265</v>
      </c>
      <c r="TH15" s="261" t="s">
        <v>266</v>
      </c>
      <c r="TI15" s="261" t="s">
        <v>343</v>
      </c>
      <c r="TJ15" s="261" t="s">
        <v>344</v>
      </c>
      <c r="TK15" s="261" t="s">
        <v>345</v>
      </c>
      <c r="TL15" s="261" t="s">
        <v>346</v>
      </c>
      <c r="TM15" s="261" t="s">
        <v>347</v>
      </c>
      <c r="TN15" s="261" t="s">
        <v>348</v>
      </c>
      <c r="TO15" s="261" t="s">
        <v>349</v>
      </c>
      <c r="TP15" s="261" t="s">
        <v>350</v>
      </c>
      <c r="TQ15" s="261" t="s">
        <v>351</v>
      </c>
      <c r="TR15" s="261" t="s">
        <v>352</v>
      </c>
      <c r="TS15" s="261" t="s">
        <v>353</v>
      </c>
      <c r="TT15" s="261" t="s">
        <v>354</v>
      </c>
      <c r="TU15" s="261" t="s">
        <v>355</v>
      </c>
      <c r="TV15" s="261" t="s">
        <v>302</v>
      </c>
      <c r="TW15" s="261" t="s">
        <v>304</v>
      </c>
      <c r="TX15" s="261" t="s">
        <v>356</v>
      </c>
      <c r="TY15" s="261" t="s">
        <v>357</v>
      </c>
      <c r="TZ15" s="261" t="s">
        <v>305</v>
      </c>
      <c r="UA15" s="261" t="s">
        <v>306</v>
      </c>
      <c r="UB15" s="261" t="s">
        <v>307</v>
      </c>
      <c r="UC15" s="261" t="s">
        <v>308</v>
      </c>
      <c r="UD15" s="261" t="s">
        <v>309</v>
      </c>
      <c r="UE15" s="261" t="s">
        <v>310</v>
      </c>
      <c r="UF15" s="261" t="s">
        <v>311</v>
      </c>
      <c r="UG15" s="261" t="s">
        <v>312</v>
      </c>
      <c r="UH15" s="261" t="s">
        <v>313</v>
      </c>
      <c r="UI15" s="261" t="s">
        <v>358</v>
      </c>
      <c r="UJ15" s="261" t="s">
        <v>359</v>
      </c>
      <c r="UK15" s="261" t="s">
        <v>360</v>
      </c>
      <c r="UL15" s="261" t="s">
        <v>361</v>
      </c>
      <c r="UM15" s="261" t="s">
        <v>362</v>
      </c>
      <c r="UN15" s="261" t="s">
        <v>363</v>
      </c>
      <c r="UO15" s="261" t="s">
        <v>364</v>
      </c>
      <c r="UP15" s="261" t="s">
        <v>365</v>
      </c>
      <c r="UQ15" s="261" t="s">
        <v>366</v>
      </c>
      <c r="UR15" s="261" t="s">
        <v>367</v>
      </c>
      <c r="US15" s="261" t="s">
        <v>368</v>
      </c>
      <c r="UT15" s="261" t="s">
        <v>369</v>
      </c>
      <c r="UU15" s="261" t="s">
        <v>370</v>
      </c>
      <c r="UV15" s="261" t="s">
        <v>371</v>
      </c>
      <c r="UW15" s="261" t="s">
        <v>372</v>
      </c>
      <c r="UX15" s="261" t="s">
        <v>373</v>
      </c>
      <c r="UY15" s="261" t="s">
        <v>374</v>
      </c>
      <c r="UZ15" s="261" t="s">
        <v>375</v>
      </c>
      <c r="VA15" s="270"/>
      <c r="VB15" s="270"/>
      <c r="VC15" s="270"/>
      <c r="VD15" s="270"/>
      <c r="VE15" s="270"/>
      <c r="VF15" s="270"/>
      <c r="VG15" s="270"/>
      <c r="VH15" s="261" t="s">
        <v>376</v>
      </c>
      <c r="VI15" s="261" t="s">
        <v>377</v>
      </c>
      <c r="VJ15" s="261" t="s">
        <v>378</v>
      </c>
      <c r="VK15" s="261" t="s">
        <v>379</v>
      </c>
      <c r="VL15" s="270"/>
      <c r="VM15" s="270"/>
      <c r="VN15" s="270"/>
      <c r="VO15" s="270"/>
      <c r="VP15" s="270"/>
      <c r="VQ15" s="270"/>
      <c r="VR15" s="270"/>
      <c r="VS15" s="270"/>
      <c r="VT15" s="270"/>
      <c r="VU15" s="270"/>
      <c r="VV15" s="270"/>
      <c r="VW15" s="270"/>
      <c r="VX15" s="270"/>
      <c r="VY15" s="261" t="s">
        <v>380</v>
      </c>
      <c r="VZ15" s="261" t="s">
        <v>381</v>
      </c>
      <c r="WA15" s="261" t="s">
        <v>382</v>
      </c>
      <c r="WB15" s="261" t="s">
        <v>383</v>
      </c>
      <c r="WC15" s="261" t="s">
        <v>384</v>
      </c>
      <c r="WD15" s="261" t="s">
        <v>385</v>
      </c>
      <c r="WE15" s="261" t="s">
        <v>386</v>
      </c>
      <c r="WF15" s="261" t="s">
        <v>387</v>
      </c>
      <c r="WG15" s="261" t="s">
        <v>388</v>
      </c>
      <c r="WH15" s="261" t="s">
        <v>389</v>
      </c>
      <c r="WI15" s="261" t="s">
        <v>390</v>
      </c>
      <c r="WJ15" s="261" t="s">
        <v>391</v>
      </c>
      <c r="WK15" s="261" t="s">
        <v>392</v>
      </c>
      <c r="WL15" s="261" t="s">
        <v>393</v>
      </c>
      <c r="WM15" s="261" t="s">
        <v>394</v>
      </c>
      <c r="WN15" s="261" t="s">
        <v>395</v>
      </c>
      <c r="WO15" s="261" t="s">
        <v>396</v>
      </c>
      <c r="WP15" s="261" t="s">
        <v>110</v>
      </c>
      <c r="WQ15" s="261" t="s">
        <v>397</v>
      </c>
      <c r="WR15" s="261" t="s">
        <v>114</v>
      </c>
      <c r="WS15" s="261" t="s">
        <v>398</v>
      </c>
      <c r="WT15" s="261" t="s">
        <v>399</v>
      </c>
      <c r="WU15" s="261" t="s">
        <v>126</v>
      </c>
      <c r="WV15" s="261" t="s">
        <v>400</v>
      </c>
      <c r="WW15" s="261" t="s">
        <v>130</v>
      </c>
      <c r="WX15" s="261" t="s">
        <v>401</v>
      </c>
      <c r="WY15" s="261" t="s">
        <v>135</v>
      </c>
      <c r="WZ15" s="261" t="s">
        <v>142</v>
      </c>
      <c r="XA15" s="261" t="s">
        <v>402</v>
      </c>
    </row>
    <row r="16" spans="1:626" ht="21" customHeight="1">
      <c r="B16" s="838" t="s">
        <v>872</v>
      </c>
      <c r="C16" s="275"/>
      <c r="D16" s="275"/>
      <c r="E16" s="26" t="s">
        <v>957</v>
      </c>
      <c r="F16" s="32" t="str">
        <f>F12</f>
        <v>M MACÉDOINE DE LÉGUMES AU COULIS DE TOMATE | HORS D'ŒUVRE texture modifiée-cuidité-MACEDOINE| Auteur &gt; Annette et Jean Pierre DOMERGUES - 45000 ORLÉANS 1981</v>
      </c>
      <c r="G16" s="33">
        <f>G12</f>
        <v>10</v>
      </c>
      <c r="H16" s="32" t="str">
        <f>H12</f>
        <v>couverts</v>
      </c>
      <c r="I16" s="34" t="str">
        <f>I12</f>
        <v>Recette mère ►  Textures modifiées</v>
      </c>
      <c r="J16" s="93"/>
      <c r="K16" s="94"/>
      <c r="L16" s="95" t="str">
        <f t="shared" ref="L16:L27" si="56">IF(OR(ISTEXT(J16), J16&lt;=0, M16&lt;=0), "", "de")</f>
        <v/>
      </c>
      <c r="M16" s="96"/>
      <c r="N16" s="97"/>
      <c r="O16" s="98">
        <v>1</v>
      </c>
      <c r="P16" s="99" t="str">
        <f>ROWS(P16:P16)&amp;" ►"</f>
        <v>1 ►</v>
      </c>
      <c r="Q16" s="100" t="s">
        <v>944</v>
      </c>
      <c r="R16" s="101" t="s">
        <v>983</v>
      </c>
      <c r="S16" s="102">
        <f>IF(U28=0,0,(U16/U28)*T15*1000)</f>
        <v>0</v>
      </c>
      <c r="T16" s="103">
        <f>IF(U28=0, 0, (J16*O16)/(U28*T15))</f>
        <v>0</v>
      </c>
      <c r="U16" s="104">
        <f t="array" ref="U16">IFERROR(_xlfn.XLOOKUP(UPPER(TRIM(N16)),UPPER(TRIM(J29:Y29)),J30:Y30,_xlfn.XLOOKUP(UPPER(TRIM(N16)),UPPER(TRIM(J31:Y31)),J32:Y32,0))*M16*IF(J16&gt;0,J16,1),0)</f>
        <v>0</v>
      </c>
      <c r="V16" s="105">
        <f>IF(X11&lt;&gt;0,J16*O16*O11,0)</f>
        <v>0</v>
      </c>
      <c r="W16" s="106">
        <f t="shared" ref="W16:W27" si="57">K16</f>
        <v>0</v>
      </c>
      <c r="X16" s="107">
        <f>IF(OR(ISBLANK(X11),X11=0),0,U16*O16*O11)</f>
        <v>0</v>
      </c>
      <c r="Y16" s="108" t="str">
        <f>IF(N16="","",IF(COUNTIF(Q29:Y29,SUBSTITUTE(TRIM(N16)," (s)",""))+COUNTIF(Q31:Y31,SUBSTITUTE(TRIM(N16)," (s)",""))&gt;0,IF(ROUND(X16,3)&gt;=1,ROUND(X16,3)&amp;" L",MAX(1,ROUND(X16*100,0))&amp;" cl"),IF(COUNTIF(J29:O29,SUBSTITUTE(TRIM(N16)," (s)",""))+COUNTIF(J31:O31,SUBSTITUTE(TRIM(N16)," (s)",""))&gt;0,IF(ROUND(X16,3)&gt;=1,ROUND(X16,3)&amp;" Kg",MAX(1,ROUND(X16*1000,0))&amp;" g"),"")))</f>
        <v/>
      </c>
      <c r="Z16" s="1"/>
      <c r="AA16" s="902"/>
      <c r="AC16" s="759"/>
      <c r="AD16" s="785">
        <f>AL10</f>
        <v>120</v>
      </c>
      <c r="AE16" s="780" t="str" cm="1">
        <f t="array" ref="AE16">IF(ROW()=ROW(AE14),AD17,INDEX(AF14:AF27,ROW()-ROW(AE14)))</f>
        <v/>
      </c>
      <c r="AF16" s="781" t="str">
        <f>IF(OR(AE16="",AD16="",AD16&lt;=0,AG16=""),"",TRIM(MID(AE16,LEN(AG16)+1+IF(MID(AE16,LEN(AG16)+1,1)=" ",1,0),99999)))</f>
        <v/>
      </c>
      <c r="AG16" s="780" t="str">
        <f>IF(OR(AH16="",AH16=0,AH16="0"),"",IF(LEN(AH16)&lt;=AD16,AH16,IF(LEN(SUBSTITUTE(AI16," ",""))=AD16+1,LEFT(AH16,AD16),LEFT(AH16,FIND("§",SUBSTITUTE(AI16," ","§",LEN(AI16)-LEN(SUBSTITUTE(AI16," ",""))))-1))))</f>
        <v/>
      </c>
      <c r="AH16" s="780" t="str">
        <f t="shared" si="4"/>
        <v/>
      </c>
      <c r="AI16" s="780" t="str">
        <f>IF(OR(AH16="",AH16=0,AH16="0"),"",LEFT(AH16,AD16+1))</f>
        <v/>
      </c>
      <c r="AJ16" s="804">
        <f t="shared" si="5"/>
        <v>8</v>
      </c>
      <c r="AK16" s="752" t="s">
        <v>950</v>
      </c>
      <c r="AL16" s="759">
        <f>IF(LEN(TRIM(AM16))&gt;0,MAX(AL13:AL15)+1,"")</f>
        <v>3</v>
      </c>
      <c r="AM16" s="783" t="str">
        <v>tomates</v>
      </c>
      <c r="AN16" s="812" t="str">
        <f t="shared" si="6"/>
        <v/>
      </c>
      <c r="AO16" s="493" t="s">
        <v>1400</v>
      </c>
      <c r="AP16" s="263">
        <f t="shared" si="7"/>
        <v>8</v>
      </c>
      <c r="AQ16" s="797" t="str">
        <f t="shared" si="55"/>
        <v>tomates</v>
      </c>
      <c r="AS16" s="798" t="str">
        <f t="shared" si="8"/>
        <v>tomates</v>
      </c>
      <c r="AT16" s="800" t="str">
        <f t="shared" si="9"/>
        <v/>
      </c>
      <c r="AU16" s="266" t="str">
        <f t="shared" si="10"/>
        <v>tomates</v>
      </c>
      <c r="AV16" s="267" t="str">
        <f t="shared" si="11"/>
        <v/>
      </c>
      <c r="AW16" s="268">
        <f t="shared" si="12"/>
        <v>0</v>
      </c>
      <c r="AX16" s="268">
        <f t="shared" si="13"/>
        <v>0</v>
      </c>
      <c r="AY16" s="269" t="str">
        <f t="shared" si="14"/>
        <v>aucun match</v>
      </c>
      <c r="AZ16" t="str">
        <f t="shared" si="15"/>
        <v>tomates</v>
      </c>
      <c r="BA16" t="str">
        <f t="shared" si="16"/>
        <v>tomates</v>
      </c>
      <c r="BB16" t="str">
        <f t="shared" si="17"/>
        <v>tomates</v>
      </c>
      <c r="BC16" t="str">
        <f t="shared" si="18"/>
        <v>tomates</v>
      </c>
      <c r="BD16" t="str">
        <f t="shared" si="19"/>
        <v>tomates</v>
      </c>
      <c r="BE16" t="str">
        <f t="shared" si="20"/>
        <v xml:space="preserve"> tomates </v>
      </c>
      <c r="BF16">
        <f t="array" ref="BF16">IF(AQ16="",0,SUMPRODUCT((EN13:XA13="Gluten")*(EN14:XA14="INFO")*(COUNTIF(BE16,"* "&amp;EN15:XA15&amp;" *")&gt;0)*1))</f>
        <v>0</v>
      </c>
      <c r="BG16">
        <f t="array" ref="BG16">IF(AQ16="",0,SUMPRODUCT((EN13:XA13="Gluten")*(EN14:XA14="EXCL")*(COUNTIF(BE16,"* "&amp;EN15:XA15&amp;" *")&gt;0)*1))</f>
        <v>0</v>
      </c>
      <c r="BH16">
        <f t="array" ref="BH16">IF(AQ16="",0,SUMPRODUCT((EN13:XA13="Gluten")*(EN14:XA14="ALERTE")*(COUNTIF(BE16,"* "&amp;EN15:XA15&amp;" *")&gt;0)*1))</f>
        <v>0</v>
      </c>
      <c r="BI16">
        <f t="array" ref="BI16">IF(AQ16="",0,SUMPRODUCT((EN13:XA13="Gluten")*(EN14:XA14="SUSP")*(COUNTIF(BE16,"* "&amp;EN15:XA15&amp;" *")&gt;0)*1))</f>
        <v>0</v>
      </c>
      <c r="BJ16" t="str">
        <f t="shared" si="21"/>
        <v/>
      </c>
      <c r="BK16" t="str">
        <f t="shared" si="22"/>
        <v/>
      </c>
      <c r="BL16">
        <f t="array" ref="BL16">IF(AQ16="",0,SUMPRODUCT((EN13:XA13="Crustaces")*(EN14:XA14="ALERTE")*(COUNTIF(BE16,"* "&amp;EN15:XA15&amp;" *")&gt;0)*1))</f>
        <v>0</v>
      </c>
      <c r="BM16" t="str">
        <f t="shared" si="23"/>
        <v/>
      </c>
      <c r="BN16">
        <f t="array" ref="BN16">IF(AQ16="",0,SUMPRODUCT((EN13:XA13="Oeufs")*(EN14:XA14="ALERTE")*(COUNTIF(BE16,"* "&amp;EN15:XA15&amp;" *")&gt;0)*1))</f>
        <v>0</v>
      </c>
      <c r="BO16" t="str">
        <f t="shared" si="24"/>
        <v/>
      </c>
      <c r="BP16">
        <f t="array" ref="BP16">IF(AQ16="",0,SUMPRODUCT((EN13:XA13="Poissons")*(EN14:XA14="INFO")*(COUNTIF(BE16,"* "&amp;EN15:XA15&amp;" *")&gt;0)*1))</f>
        <v>0</v>
      </c>
      <c r="BQ16">
        <f t="array" ref="BQ16">IF(AQ16="",0,SUMPRODUCT((EN13:XA13="Poissons")*(EN14:XA14="EXCL")*(COUNTIF(BE16,"* "&amp;EN15:XA15&amp;" *")&gt;0)*1))</f>
        <v>0</v>
      </c>
      <c r="BR16">
        <f t="array" ref="BR16">IF(AQ16="",0,SUMPRODUCT((EN13:XA13="Poissons")*(EN14:XA14="ALERTE")*(COUNTIF(BE16,"* "&amp;EN15:XA15&amp;" *")&gt;0)*1))</f>
        <v>0</v>
      </c>
      <c r="BS16" t="str">
        <f t="shared" si="25"/>
        <v/>
      </c>
      <c r="BT16">
        <f t="array" ref="BT16">IF(AQ16="",0,SUMPRODUCT((EN13:XA13="Arachides")*(EN14:XA14="ALERTE")*(COUNTIF(BE16,"* "&amp;EN15:XA15&amp;" *")&gt;0)*1))</f>
        <v>0</v>
      </c>
      <c r="BU16" t="str">
        <f t="shared" si="26"/>
        <v/>
      </c>
      <c r="BV16">
        <f t="array" ref="BV16">IF(AQ16="",0,SUMPRODUCT((EN13:XA13="Soja")*(EN14:XA14="INFO")*(COUNTIF(BE16,"* "&amp;EN15:XA15&amp;" *")&gt;0)*1))</f>
        <v>0</v>
      </c>
      <c r="BW16">
        <f t="array" ref="BW16">IF(AQ16="",0,SUMPRODUCT((EN13:XA13="Soja")*(EN14:XA14="ALERTE")*(COUNTIF(BE16,"* "&amp;EN15:XA15&amp;" *")&gt;0)*1))</f>
        <v>0</v>
      </c>
      <c r="BX16" t="str">
        <f t="shared" si="27"/>
        <v/>
      </c>
      <c r="BY16">
        <f t="array" ref="BY16">IF(AQ16="",0,SUMPRODUCT((EN13:XA13="Lait")*(EN14:XA14="INFO")*(COUNTIF(BE16,"* "&amp;EN15:XA15&amp;" *")&gt;0)*1))</f>
        <v>0</v>
      </c>
      <c r="BZ16">
        <f t="array" ref="BZ16">IF(AQ16="",0,SUMPRODUCT((EN13:XA13="Lait")*(EN14:XA14="EXCL")*(COUNTIF(BE16,"* "&amp;EN15:XA15&amp;" *")&gt;0)*1))</f>
        <v>0</v>
      </c>
      <c r="CA16">
        <f t="array" ref="CA16">IF(AQ16="",0,SUMPRODUCT((EN13:XA13="Lait")*(EN14:XA14="ALERTE")*(COUNTIF(BE16,"* "&amp;EN15:XA15&amp;" *")&gt;0)*1))</f>
        <v>0</v>
      </c>
      <c r="CB16">
        <f t="array" ref="CB16">IF(AQ16="",0,SUMPRODUCT((EN13:XA13="Lait")*(EN14:XA14="SUSP")*(COUNTIF(BE16,"* "&amp;EN15:XA15&amp;" *")&gt;0)*1))</f>
        <v>0</v>
      </c>
      <c r="CC16" t="str">
        <f t="shared" si="28"/>
        <v/>
      </c>
      <c r="CD16" t="str">
        <f t="shared" si="29"/>
        <v/>
      </c>
      <c r="CE16">
        <f t="array" ref="CE16">IF(AQ16="",0,SUMPRODUCT((EN13:XA13="Fruits a coque")*(EN14:XA14="EXCL")*(COUNTIF(BE16,"* "&amp;EN15:XA15&amp;" *")&gt;0)*1))</f>
        <v>0</v>
      </c>
      <c r="CF16">
        <f t="array" ref="CF16">IF(AQ16="",0,SUMPRODUCT((EN13:XA13="Fruits a coque")*(EN14:XA14="ALERTE")*(COUNTIF(BE16,"* "&amp;EN15:XA15&amp;" *")&gt;0)*1))</f>
        <v>0</v>
      </c>
      <c r="CG16" t="str">
        <f t="shared" si="30"/>
        <v/>
      </c>
      <c r="CH16">
        <f t="array" ref="CH16">IF(AQ16="",0,SUMPRODUCT((EN13:XA13="Celeri")*(EN14:XA14="ALERTE")*(COUNTIF(BE16,"* "&amp;EN15:XA15&amp;" *")&gt;0)*1))</f>
        <v>0</v>
      </c>
      <c r="CI16" t="str">
        <f t="shared" si="31"/>
        <v/>
      </c>
      <c r="CJ16">
        <f t="array" ref="CJ16">IF(AQ16="",0,SUMPRODUCT((EN13:XA13="Moutarde")*(EN14:XA14="ALERTE")*(COUNTIF(BE16,"* "&amp;EN15:XA15&amp;" *")&gt;0)*1))</f>
        <v>0</v>
      </c>
      <c r="CK16" t="str">
        <f t="shared" si="32"/>
        <v/>
      </c>
      <c r="CL16">
        <f t="array" ref="CL16">IF(AQ16="",0,SUMPRODUCT((EN13:XA13="Sesame")*(EN14:XA14="ALERTE")*(COUNTIF(BE16,"* "&amp;EN15:XA15&amp;" *")&gt;0)*1))</f>
        <v>0</v>
      </c>
      <c r="CM16" t="str">
        <f t="shared" si="33"/>
        <v/>
      </c>
      <c r="CN16">
        <f t="array" ref="CN16">IF(AQ16="",0,SUMPRODUCT((EN13:XA13="Sulfites")*(EN14:XA14="ALERTE")*(COUNTIF(BE16,"* "&amp;EN15:XA15&amp;" *")&gt;0)*1))</f>
        <v>0</v>
      </c>
      <c r="CO16" t="str">
        <f t="shared" si="34"/>
        <v/>
      </c>
      <c r="CP16">
        <f t="array" ref="CP16">IF(AQ16="",0,SUMPRODUCT((EN13:XA13="Lupin")*(EN14:XA14="ALERTE")*(COUNTIF(BE16,"* "&amp;EN15:XA15&amp;" *")&gt;0)*1))</f>
        <v>0</v>
      </c>
      <c r="CQ16" t="str">
        <f t="shared" si="35"/>
        <v/>
      </c>
      <c r="CR16">
        <f t="array" ref="CR16">IF(AQ16="",0,SUMPRODUCT((EN13:XA13="Mollusques")*(EN14:XA14="EXCL")*(COUNTIF(BE16,"* "&amp;EN15:XA15&amp;" *")&gt;0)*1))</f>
        <v>0</v>
      </c>
      <c r="CS16">
        <f t="array" ref="CS16">IF(AQ16="",0,SUMPRODUCT((EN13:XA13="Mollusques")*(EN14:XA14="ALERTE")*(COUNTIF(BE16,"* "&amp;EN15:XA15&amp;" *")&gt;0)*1))</f>
        <v>0</v>
      </c>
      <c r="CT16" t="str">
        <f t="shared" si="36"/>
        <v/>
      </c>
      <c r="CU16" t="str">
        <f t="shared" si="37"/>
        <v/>
      </c>
      <c r="CV16" t="str">
        <f t="shared" si="38"/>
        <v/>
      </c>
      <c r="CW16" t="str">
        <f t="shared" si="39"/>
        <v/>
      </c>
      <c r="CX16" t="str">
        <f t="shared" si="40"/>
        <v/>
      </c>
      <c r="CY16" t="str">
        <f t="shared" si="41"/>
        <v/>
      </c>
      <c r="CZ16" t="str">
        <f t="shared" si="42"/>
        <v/>
      </c>
      <c r="DA16" t="str">
        <f t="shared" si="43"/>
        <v/>
      </c>
      <c r="DB16" t="str">
        <f t="shared" si="44"/>
        <v/>
      </c>
      <c r="DC16" t="str">
        <f t="shared" si="45"/>
        <v/>
      </c>
      <c r="DD16" t="str">
        <f t="shared" si="46"/>
        <v/>
      </c>
      <c r="DE16" t="str">
        <f t="shared" si="47"/>
        <v/>
      </c>
      <c r="DF16" t="str">
        <f t="shared" si="48"/>
        <v/>
      </c>
      <c r="DG16" t="str">
        <f t="shared" si="49"/>
        <v/>
      </c>
      <c r="DH16" t="str">
        <f t="shared" si="50"/>
        <v/>
      </c>
      <c r="DI16" t="str">
        <f t="shared" si="51"/>
        <v/>
      </c>
      <c r="DJ16" t="str">
        <f t="shared" si="52"/>
        <v/>
      </c>
      <c r="DK16" t="str">
        <f t="shared" si="53"/>
        <v/>
      </c>
      <c r="DL16" t="str">
        <f t="shared" si="54"/>
        <v/>
      </c>
      <c r="EN16" s="261" t="s">
        <v>403</v>
      </c>
      <c r="EO16" s="261" t="s">
        <v>404</v>
      </c>
      <c r="EP16" s="261" t="s">
        <v>405</v>
      </c>
      <c r="EQ16" s="261" t="s">
        <v>406</v>
      </c>
      <c r="ER16" s="261" t="s">
        <v>407</v>
      </c>
      <c r="ES16" s="261" t="s">
        <v>408</v>
      </c>
      <c r="ET16" s="261" t="s">
        <v>409</v>
      </c>
      <c r="EU16" s="261" t="s">
        <v>410</v>
      </c>
      <c r="EV16" s="261" t="s">
        <v>411</v>
      </c>
      <c r="EW16" s="261" t="s">
        <v>412</v>
      </c>
      <c r="EX16" s="261" t="s">
        <v>413</v>
      </c>
      <c r="EY16" s="261" t="s">
        <v>414</v>
      </c>
      <c r="EZ16" s="261" t="s">
        <v>415</v>
      </c>
      <c r="FA16" s="261" t="s">
        <v>416</v>
      </c>
      <c r="FB16" s="261" t="s">
        <v>417</v>
      </c>
      <c r="FC16" s="261" t="s">
        <v>418</v>
      </c>
      <c r="FD16" s="261" t="s">
        <v>419</v>
      </c>
      <c r="FE16" s="261" t="s">
        <v>420</v>
      </c>
      <c r="FF16" s="261" t="s">
        <v>421</v>
      </c>
      <c r="FG16" s="261" t="s">
        <v>422</v>
      </c>
      <c r="FH16" s="261" t="s">
        <v>423</v>
      </c>
      <c r="FI16" s="261" t="s">
        <v>424</v>
      </c>
      <c r="FJ16" s="261" t="s">
        <v>425</v>
      </c>
      <c r="FK16" s="261" t="s">
        <v>426</v>
      </c>
      <c r="FL16" s="261" t="s">
        <v>427</v>
      </c>
      <c r="FM16" s="261" t="s">
        <v>428</v>
      </c>
      <c r="FN16" s="261" t="s">
        <v>429</v>
      </c>
      <c r="FO16" s="261" t="s">
        <v>430</v>
      </c>
      <c r="FP16" s="261" t="s">
        <v>431</v>
      </c>
      <c r="FQ16" s="261" t="s">
        <v>432</v>
      </c>
      <c r="FR16" s="261" t="s">
        <v>433</v>
      </c>
      <c r="FS16" s="261" t="s">
        <v>434</v>
      </c>
      <c r="FT16" s="261" t="s">
        <v>435</v>
      </c>
      <c r="FU16" s="261" t="s">
        <v>436</v>
      </c>
      <c r="FV16" s="261" t="s">
        <v>437</v>
      </c>
      <c r="FW16" s="261" t="s">
        <v>438</v>
      </c>
      <c r="FX16" s="261" t="s">
        <v>439</v>
      </c>
      <c r="FY16" s="261" t="s">
        <v>440</v>
      </c>
      <c r="FZ16" s="261" t="s">
        <v>441</v>
      </c>
      <c r="GA16" s="261" t="s">
        <v>442</v>
      </c>
      <c r="GB16" s="261" t="s">
        <v>443</v>
      </c>
      <c r="GC16" s="261" t="s">
        <v>444</v>
      </c>
      <c r="GD16" s="261" t="s">
        <v>445</v>
      </c>
      <c r="GE16" s="261" t="s">
        <v>446</v>
      </c>
      <c r="GF16" s="261" t="s">
        <v>447</v>
      </c>
      <c r="GG16" s="261" t="s">
        <v>448</v>
      </c>
      <c r="GH16" s="261" t="s">
        <v>449</v>
      </c>
      <c r="GI16" s="261" t="s">
        <v>450</v>
      </c>
      <c r="GJ16" s="261" t="s">
        <v>451</v>
      </c>
      <c r="GK16" s="261" t="s">
        <v>452</v>
      </c>
      <c r="GL16" s="261" t="s">
        <v>453</v>
      </c>
      <c r="GM16" s="261" t="s">
        <v>454</v>
      </c>
      <c r="GN16" s="261" t="s">
        <v>455</v>
      </c>
      <c r="GO16" s="261" t="s">
        <v>456</v>
      </c>
      <c r="GP16" s="261" t="s">
        <v>457</v>
      </c>
      <c r="GQ16" s="261" t="s">
        <v>458</v>
      </c>
      <c r="GR16" s="261" t="s">
        <v>459</v>
      </c>
      <c r="GS16" s="261" t="s">
        <v>460</v>
      </c>
      <c r="GT16" s="261" t="s">
        <v>461</v>
      </c>
      <c r="GU16" s="261" t="s">
        <v>462</v>
      </c>
      <c r="GV16" s="261" t="s">
        <v>463</v>
      </c>
      <c r="GW16" s="261" t="s">
        <v>464</v>
      </c>
      <c r="GX16" s="261" t="s">
        <v>465</v>
      </c>
      <c r="GY16" s="261" t="s">
        <v>466</v>
      </c>
      <c r="GZ16" s="261" t="s">
        <v>467</v>
      </c>
      <c r="HA16" s="261" t="s">
        <v>468</v>
      </c>
      <c r="HB16" s="261" t="s">
        <v>469</v>
      </c>
      <c r="HC16" s="261" t="s">
        <v>470</v>
      </c>
      <c r="HD16" s="261" t="s">
        <v>471</v>
      </c>
      <c r="HE16" s="261" t="s">
        <v>472</v>
      </c>
      <c r="HF16" s="261" t="s">
        <v>473</v>
      </c>
      <c r="HG16" s="261" t="s">
        <v>474</v>
      </c>
      <c r="HH16" s="261" t="s">
        <v>475</v>
      </c>
      <c r="HI16" s="261" t="s">
        <v>476</v>
      </c>
      <c r="HJ16" s="261" t="s">
        <v>477</v>
      </c>
      <c r="HK16" s="261" t="s">
        <v>478</v>
      </c>
      <c r="HL16" s="261" t="s">
        <v>479</v>
      </c>
      <c r="HM16" s="261" t="s">
        <v>480</v>
      </c>
      <c r="HN16" s="261" t="s">
        <v>481</v>
      </c>
      <c r="HO16" s="261" t="s">
        <v>482</v>
      </c>
      <c r="HP16" s="261" t="s">
        <v>483</v>
      </c>
      <c r="HQ16" s="261" t="s">
        <v>484</v>
      </c>
      <c r="HR16" s="261" t="s">
        <v>485</v>
      </c>
      <c r="HS16" s="261" t="s">
        <v>486</v>
      </c>
      <c r="HT16" s="261" t="s">
        <v>487</v>
      </c>
      <c r="HU16" s="261" t="s">
        <v>488</v>
      </c>
      <c r="HV16" s="261" t="s">
        <v>489</v>
      </c>
      <c r="HW16" s="261" t="s">
        <v>490</v>
      </c>
      <c r="HX16" s="261" t="s">
        <v>491</v>
      </c>
      <c r="HY16" s="261" t="s">
        <v>492</v>
      </c>
      <c r="HZ16" s="261" t="s">
        <v>493</v>
      </c>
      <c r="IA16" s="261" t="s">
        <v>494</v>
      </c>
      <c r="IB16" s="261" t="s">
        <v>495</v>
      </c>
      <c r="IC16" s="261" t="s">
        <v>496</v>
      </c>
      <c r="ID16" s="261" t="s">
        <v>497</v>
      </c>
      <c r="IE16" s="261" t="s">
        <v>498</v>
      </c>
      <c r="IF16" s="261" t="s">
        <v>499</v>
      </c>
      <c r="IG16" s="261" t="s">
        <v>500</v>
      </c>
      <c r="IH16" s="261" t="s">
        <v>501</v>
      </c>
      <c r="II16" s="261" t="s">
        <v>502</v>
      </c>
      <c r="IJ16" s="261" t="s">
        <v>503</v>
      </c>
      <c r="IK16" s="261" t="s">
        <v>504</v>
      </c>
      <c r="IL16" s="261" t="s">
        <v>505</v>
      </c>
      <c r="IM16" s="261" t="s">
        <v>506</v>
      </c>
      <c r="IN16" s="261" t="s">
        <v>507</v>
      </c>
      <c r="IO16" s="261" t="s">
        <v>508</v>
      </c>
      <c r="IP16" s="261" t="s">
        <v>509</v>
      </c>
      <c r="IQ16" s="261" t="s">
        <v>510</v>
      </c>
      <c r="IR16" s="261" t="s">
        <v>511</v>
      </c>
      <c r="IS16" s="261" t="s">
        <v>512</v>
      </c>
      <c r="IT16" s="261" t="s">
        <v>513</v>
      </c>
      <c r="IU16" s="261" t="s">
        <v>514</v>
      </c>
      <c r="IV16" s="261" t="s">
        <v>515</v>
      </c>
      <c r="IW16" s="261" t="s">
        <v>516</v>
      </c>
      <c r="IX16" s="261" t="s">
        <v>517</v>
      </c>
      <c r="IY16" s="261" t="s">
        <v>518</v>
      </c>
      <c r="IZ16" s="261" t="s">
        <v>519</v>
      </c>
      <c r="JA16" s="261" t="s">
        <v>520</v>
      </c>
      <c r="JB16" s="261" t="s">
        <v>521</v>
      </c>
      <c r="JC16" s="261" t="s">
        <v>522</v>
      </c>
      <c r="JD16" s="261" t="s">
        <v>523</v>
      </c>
      <c r="JE16" s="261" t="s">
        <v>524</v>
      </c>
      <c r="JF16" s="261" t="s">
        <v>525</v>
      </c>
      <c r="JG16" s="261" t="s">
        <v>526</v>
      </c>
      <c r="JH16" s="261" t="s">
        <v>527</v>
      </c>
      <c r="JI16" s="261" t="s">
        <v>528</v>
      </c>
      <c r="JJ16" s="261" t="s">
        <v>529</v>
      </c>
      <c r="JK16" s="261" t="s">
        <v>530</v>
      </c>
      <c r="JL16" s="261" t="s">
        <v>531</v>
      </c>
      <c r="JM16" s="261" t="s">
        <v>532</v>
      </c>
      <c r="JN16" s="261" t="s">
        <v>533</v>
      </c>
      <c r="JO16" s="261" t="s">
        <v>534</v>
      </c>
      <c r="JP16" s="261" t="s">
        <v>535</v>
      </c>
      <c r="JQ16" s="261" t="s">
        <v>536</v>
      </c>
      <c r="JR16" s="261" t="s">
        <v>537</v>
      </c>
      <c r="JS16" s="261" t="s">
        <v>538</v>
      </c>
      <c r="JT16" s="261" t="s">
        <v>539</v>
      </c>
      <c r="JU16" s="261" t="s">
        <v>540</v>
      </c>
      <c r="JV16" s="261" t="s">
        <v>541</v>
      </c>
      <c r="JW16" s="261" t="s">
        <v>542</v>
      </c>
      <c r="JX16" s="261" t="s">
        <v>543</v>
      </c>
      <c r="JY16" s="261" t="s">
        <v>544</v>
      </c>
      <c r="JZ16" s="261" t="s">
        <v>545</v>
      </c>
      <c r="KA16" s="261" t="s">
        <v>546</v>
      </c>
      <c r="KB16" s="261" t="s">
        <v>547</v>
      </c>
      <c r="KC16" s="261" t="s">
        <v>548</v>
      </c>
      <c r="KD16" s="261" t="s">
        <v>549</v>
      </c>
      <c r="KE16" s="261" t="s">
        <v>550</v>
      </c>
      <c r="KF16" s="261" t="s">
        <v>551</v>
      </c>
      <c r="KG16" s="261" t="s">
        <v>552</v>
      </c>
      <c r="KH16" s="261" t="s">
        <v>553</v>
      </c>
      <c r="KI16" s="261" t="s">
        <v>554</v>
      </c>
      <c r="KJ16" s="261" t="s">
        <v>555</v>
      </c>
      <c r="KK16" s="261" t="s">
        <v>556</v>
      </c>
      <c r="KL16" s="261" t="s">
        <v>557</v>
      </c>
      <c r="KM16" s="261" t="s">
        <v>558</v>
      </c>
      <c r="KN16" s="261" t="s">
        <v>559</v>
      </c>
      <c r="KO16" s="261" t="s">
        <v>560</v>
      </c>
      <c r="KP16" s="261" t="s">
        <v>561</v>
      </c>
      <c r="KQ16" s="261" t="s">
        <v>562</v>
      </c>
      <c r="KR16" s="261" t="s">
        <v>563</v>
      </c>
      <c r="KS16" s="261" t="s">
        <v>564</v>
      </c>
      <c r="KT16" s="261" t="s">
        <v>565</v>
      </c>
      <c r="KU16" s="261" t="s">
        <v>566</v>
      </c>
      <c r="KV16" s="261" t="s">
        <v>567</v>
      </c>
      <c r="KW16" s="261" t="s">
        <v>568</v>
      </c>
      <c r="KX16" s="261" t="s">
        <v>569</v>
      </c>
      <c r="KY16" s="261" t="s">
        <v>570</v>
      </c>
      <c r="KZ16" s="261" t="s">
        <v>571</v>
      </c>
      <c r="LA16" s="261" t="s">
        <v>572</v>
      </c>
      <c r="LB16" s="261" t="s">
        <v>573</v>
      </c>
      <c r="LC16" s="261" t="s">
        <v>574</v>
      </c>
      <c r="LD16" s="261" t="s">
        <v>575</v>
      </c>
      <c r="LE16" s="261" t="s">
        <v>576</v>
      </c>
      <c r="LF16" s="261" t="s">
        <v>577</v>
      </c>
      <c r="LG16" s="261" t="s">
        <v>578</v>
      </c>
      <c r="LH16" s="261" t="s">
        <v>579</v>
      </c>
      <c r="LI16" s="261" t="s">
        <v>580</v>
      </c>
      <c r="LJ16" s="261" t="s">
        <v>581</v>
      </c>
      <c r="LK16" s="261" t="s">
        <v>582</v>
      </c>
      <c r="LL16" s="261" t="s">
        <v>583</v>
      </c>
      <c r="LM16" s="261" t="s">
        <v>584</v>
      </c>
      <c r="LN16" s="261" t="s">
        <v>585</v>
      </c>
      <c r="LO16" s="261" t="s">
        <v>586</v>
      </c>
      <c r="LP16" s="261" t="s">
        <v>587</v>
      </c>
      <c r="LQ16" s="261" t="s">
        <v>588</v>
      </c>
      <c r="LR16" s="261" t="s">
        <v>589</v>
      </c>
      <c r="LS16" s="261" t="s">
        <v>590</v>
      </c>
      <c r="LT16" s="261" t="s">
        <v>591</v>
      </c>
      <c r="LU16" s="261" t="s">
        <v>592</v>
      </c>
      <c r="LV16" s="261" t="s">
        <v>593</v>
      </c>
      <c r="LW16" s="261" t="s">
        <v>594</v>
      </c>
      <c r="LX16" s="261" t="s">
        <v>595</v>
      </c>
      <c r="LY16" s="261" t="s">
        <v>596</v>
      </c>
      <c r="LZ16" s="261" t="s">
        <v>597</v>
      </c>
      <c r="MA16" s="261" t="s">
        <v>598</v>
      </c>
      <c r="MB16" s="261" t="s">
        <v>599</v>
      </c>
      <c r="MC16" s="261" t="s">
        <v>600</v>
      </c>
      <c r="MD16" s="261" t="s">
        <v>601</v>
      </c>
      <c r="ME16" s="261" t="s">
        <v>602</v>
      </c>
      <c r="MF16" s="261" t="s">
        <v>603</v>
      </c>
      <c r="MG16" s="261" t="s">
        <v>604</v>
      </c>
      <c r="MH16" s="261" t="s">
        <v>605</v>
      </c>
      <c r="MI16" s="261" t="s">
        <v>606</v>
      </c>
      <c r="MJ16" s="261" t="s">
        <v>607</v>
      </c>
      <c r="MK16" s="261" t="s">
        <v>608</v>
      </c>
      <c r="ML16" s="261" t="s">
        <v>609</v>
      </c>
      <c r="MM16" s="261" t="s">
        <v>610</v>
      </c>
      <c r="MN16" s="261" t="s">
        <v>611</v>
      </c>
      <c r="MO16" s="261" t="s">
        <v>612</v>
      </c>
      <c r="MP16" s="261" t="s">
        <v>613</v>
      </c>
      <c r="MQ16" s="261" t="s">
        <v>614</v>
      </c>
      <c r="MR16" s="261" t="s">
        <v>615</v>
      </c>
      <c r="MS16" s="261" t="s">
        <v>616</v>
      </c>
      <c r="MT16" s="261" t="s">
        <v>617</v>
      </c>
      <c r="MU16" s="261" t="s">
        <v>618</v>
      </c>
      <c r="MV16" s="261" t="s">
        <v>619</v>
      </c>
      <c r="MW16" s="261" t="s">
        <v>620</v>
      </c>
      <c r="MX16" s="261" t="s">
        <v>621</v>
      </c>
      <c r="MY16" s="261" t="s">
        <v>622</v>
      </c>
      <c r="MZ16" s="261" t="s">
        <v>623</v>
      </c>
      <c r="NA16" s="261" t="s">
        <v>624</v>
      </c>
      <c r="NB16" s="261" t="s">
        <v>625</v>
      </c>
      <c r="NC16" s="261" t="s">
        <v>626</v>
      </c>
      <c r="ND16" s="261" t="s">
        <v>627</v>
      </c>
      <c r="NE16" s="261" t="s">
        <v>628</v>
      </c>
      <c r="NF16" s="261" t="s">
        <v>629</v>
      </c>
      <c r="NG16" s="261" t="s">
        <v>630</v>
      </c>
      <c r="NH16" s="261" t="s">
        <v>631</v>
      </c>
      <c r="NI16" s="261" t="s">
        <v>632</v>
      </c>
      <c r="NJ16" s="261" t="s">
        <v>633</v>
      </c>
      <c r="NK16" s="261" t="s">
        <v>634</v>
      </c>
      <c r="NL16" s="261" t="s">
        <v>635</v>
      </c>
      <c r="NM16" s="261" t="s">
        <v>636</v>
      </c>
      <c r="NN16" s="261" t="s">
        <v>637</v>
      </c>
      <c r="NO16" s="261" t="s">
        <v>638</v>
      </c>
      <c r="NP16" s="261" t="s">
        <v>639</v>
      </c>
      <c r="NQ16" s="261" t="s">
        <v>640</v>
      </c>
      <c r="NR16" s="261" t="s">
        <v>641</v>
      </c>
      <c r="NS16" s="261" t="s">
        <v>642</v>
      </c>
      <c r="NT16" s="261" t="s">
        <v>643</v>
      </c>
      <c r="NU16" s="261" t="s">
        <v>644</v>
      </c>
      <c r="NV16" s="261" t="s">
        <v>645</v>
      </c>
      <c r="NW16" s="261" t="s">
        <v>646</v>
      </c>
      <c r="NX16" s="261" t="s">
        <v>647</v>
      </c>
      <c r="NY16" s="261" t="s">
        <v>648</v>
      </c>
      <c r="NZ16" s="261" t="s">
        <v>649</v>
      </c>
      <c r="OA16" s="261" t="s">
        <v>650</v>
      </c>
      <c r="OB16" s="261" t="s">
        <v>651</v>
      </c>
      <c r="OC16" s="261" t="s">
        <v>652</v>
      </c>
      <c r="OD16" s="261" t="s">
        <v>653</v>
      </c>
      <c r="OE16" s="261" t="s">
        <v>654</v>
      </c>
      <c r="OF16" s="261" t="s">
        <v>655</v>
      </c>
      <c r="OG16" s="261" t="s">
        <v>656</v>
      </c>
      <c r="OH16" s="261" t="s">
        <v>657</v>
      </c>
      <c r="OI16" s="261" t="s">
        <v>658</v>
      </c>
      <c r="OJ16" s="261" t="s">
        <v>659</v>
      </c>
      <c r="OK16" s="261" t="s">
        <v>660</v>
      </c>
      <c r="OL16" s="261" t="s">
        <v>661</v>
      </c>
      <c r="OM16" s="261" t="s">
        <v>662</v>
      </c>
      <c r="ON16" s="261" t="s">
        <v>663</v>
      </c>
      <c r="OO16" s="261" t="s">
        <v>664</v>
      </c>
      <c r="OP16" s="261" t="s">
        <v>665</v>
      </c>
      <c r="OQ16" s="261" t="s">
        <v>666</v>
      </c>
      <c r="OR16" s="261" t="s">
        <v>667</v>
      </c>
      <c r="OS16" s="261" t="s">
        <v>668</v>
      </c>
      <c r="OT16" s="261" t="s">
        <v>669</v>
      </c>
      <c r="OU16" s="261" t="s">
        <v>670</v>
      </c>
      <c r="OV16" s="261" t="s">
        <v>671</v>
      </c>
      <c r="OW16" s="261" t="s">
        <v>672</v>
      </c>
      <c r="OX16" s="261" t="s">
        <v>673</v>
      </c>
      <c r="OY16" s="261" t="s">
        <v>674</v>
      </c>
      <c r="OZ16" s="261" t="s">
        <v>675</v>
      </c>
      <c r="PA16" s="261" t="s">
        <v>676</v>
      </c>
      <c r="PB16" s="261" t="s">
        <v>677</v>
      </c>
      <c r="PC16" s="261" t="s">
        <v>678</v>
      </c>
      <c r="PD16" s="261" t="s">
        <v>679</v>
      </c>
      <c r="PE16" s="261" t="s">
        <v>680</v>
      </c>
      <c r="PF16" s="261" t="s">
        <v>681</v>
      </c>
      <c r="PG16" s="261" t="s">
        <v>682</v>
      </c>
      <c r="PH16" s="261" t="s">
        <v>683</v>
      </c>
      <c r="PI16" s="261" t="s">
        <v>684</v>
      </c>
      <c r="PJ16" s="261" t="s">
        <v>685</v>
      </c>
      <c r="PK16" s="261" t="s">
        <v>686</v>
      </c>
      <c r="PL16" s="261" t="s">
        <v>687</v>
      </c>
      <c r="PM16" s="261" t="s">
        <v>688</v>
      </c>
      <c r="PN16" s="261" t="s">
        <v>689</v>
      </c>
      <c r="PO16" s="261" t="s">
        <v>690</v>
      </c>
      <c r="PP16" s="261" t="s">
        <v>691</v>
      </c>
      <c r="PQ16" s="261" t="s">
        <v>692</v>
      </c>
      <c r="PR16" s="261" t="s">
        <v>693</v>
      </c>
      <c r="PS16" s="261" t="s">
        <v>694</v>
      </c>
      <c r="PT16" s="261" t="s">
        <v>695</v>
      </c>
      <c r="PU16" s="261" t="s">
        <v>696</v>
      </c>
      <c r="PV16" s="261" t="s">
        <v>697</v>
      </c>
      <c r="PW16" s="261" t="s">
        <v>698</v>
      </c>
      <c r="PX16" s="261" t="s">
        <v>699</v>
      </c>
      <c r="PY16" s="261" t="s">
        <v>700</v>
      </c>
      <c r="PZ16" s="261" t="s">
        <v>701</v>
      </c>
      <c r="QA16" s="261" t="s">
        <v>702</v>
      </c>
      <c r="QB16" s="261" t="s">
        <v>703</v>
      </c>
      <c r="QC16" s="261" t="s">
        <v>704</v>
      </c>
      <c r="QD16" s="261" t="s">
        <v>705</v>
      </c>
      <c r="QE16" s="261" t="s">
        <v>706</v>
      </c>
      <c r="QF16" s="261" t="s">
        <v>707</v>
      </c>
      <c r="QG16" s="261" t="s">
        <v>708</v>
      </c>
      <c r="QH16" s="261" t="s">
        <v>709</v>
      </c>
      <c r="QI16" s="261" t="s">
        <v>710</v>
      </c>
      <c r="QJ16" s="261" t="s">
        <v>711</v>
      </c>
      <c r="QK16" s="261" t="s">
        <v>712</v>
      </c>
      <c r="QL16" s="261" t="s">
        <v>713</v>
      </c>
      <c r="QM16" s="261" t="s">
        <v>714</v>
      </c>
      <c r="QN16" s="261" t="s">
        <v>715</v>
      </c>
      <c r="QO16" s="261" t="s">
        <v>716</v>
      </c>
      <c r="QP16" s="261" t="s">
        <v>717</v>
      </c>
      <c r="QQ16" s="261" t="s">
        <v>718</v>
      </c>
      <c r="QR16" s="261" t="s">
        <v>719</v>
      </c>
      <c r="QS16" s="261" t="s">
        <v>720</v>
      </c>
      <c r="QT16" s="261" t="s">
        <v>721</v>
      </c>
      <c r="QU16" s="261" t="s">
        <v>722</v>
      </c>
      <c r="QV16" s="261" t="s">
        <v>723</v>
      </c>
      <c r="QW16" s="261" t="s">
        <v>724</v>
      </c>
      <c r="QX16" s="261" t="s">
        <v>725</v>
      </c>
      <c r="QY16" s="261" t="s">
        <v>726</v>
      </c>
      <c r="QZ16" s="261" t="s">
        <v>727</v>
      </c>
      <c r="RA16" s="261" t="s">
        <v>728</v>
      </c>
      <c r="RB16" s="261" t="s">
        <v>729</v>
      </c>
      <c r="RC16" s="261" t="s">
        <v>730</v>
      </c>
      <c r="RD16" s="261" t="s">
        <v>731</v>
      </c>
      <c r="RE16" s="261" t="s">
        <v>732</v>
      </c>
      <c r="RF16" s="261" t="s">
        <v>733</v>
      </c>
      <c r="RG16" s="261" t="s">
        <v>734</v>
      </c>
      <c r="RH16" s="261" t="s">
        <v>735</v>
      </c>
      <c r="RI16" s="261" t="s">
        <v>736</v>
      </c>
      <c r="RJ16" s="261" t="s">
        <v>737</v>
      </c>
      <c r="RK16" s="261" t="s">
        <v>738</v>
      </c>
      <c r="RL16" s="261" t="s">
        <v>739</v>
      </c>
      <c r="RM16" s="261" t="s">
        <v>740</v>
      </c>
      <c r="RN16" s="261" t="s">
        <v>741</v>
      </c>
      <c r="RO16" s="261" t="s">
        <v>742</v>
      </c>
      <c r="RP16" s="261" t="s">
        <v>743</v>
      </c>
      <c r="RQ16" s="261" t="s">
        <v>744</v>
      </c>
      <c r="RR16" s="261" t="s">
        <v>745</v>
      </c>
      <c r="RS16" s="261" t="s">
        <v>746</v>
      </c>
      <c r="RT16" s="261" t="s">
        <v>747</v>
      </c>
      <c r="RU16" s="261" t="s">
        <v>748</v>
      </c>
      <c r="RV16" s="261" t="s">
        <v>749</v>
      </c>
      <c r="RW16" s="261" t="s">
        <v>750</v>
      </c>
      <c r="RX16" s="261" t="s">
        <v>751</v>
      </c>
      <c r="RY16" s="261" t="s">
        <v>752</v>
      </c>
      <c r="RZ16" s="261" t="s">
        <v>753</v>
      </c>
      <c r="SA16" s="261" t="s">
        <v>754</v>
      </c>
      <c r="SB16" s="261" t="s">
        <v>755</v>
      </c>
      <c r="SC16" s="261" t="s">
        <v>756</v>
      </c>
      <c r="SD16" s="261" t="s">
        <v>757</v>
      </c>
      <c r="SE16" s="261" t="s">
        <v>758</v>
      </c>
      <c r="SF16" s="261" t="s">
        <v>759</v>
      </c>
      <c r="SG16" s="261" t="s">
        <v>760</v>
      </c>
      <c r="SH16" s="261" t="s">
        <v>761</v>
      </c>
      <c r="SI16" s="261" t="s">
        <v>762</v>
      </c>
      <c r="SJ16" s="261" t="s">
        <v>763</v>
      </c>
      <c r="SK16" s="261" t="s">
        <v>764</v>
      </c>
      <c r="SL16" s="261" t="s">
        <v>765</v>
      </c>
      <c r="SM16" s="261" t="s">
        <v>766</v>
      </c>
      <c r="SN16" s="261" t="s">
        <v>767</v>
      </c>
      <c r="SO16" s="261" t="s">
        <v>768</v>
      </c>
      <c r="SP16" s="261" t="s">
        <v>769</v>
      </c>
      <c r="SQ16" s="261" t="s">
        <v>770</v>
      </c>
      <c r="SR16" s="261" t="s">
        <v>771</v>
      </c>
      <c r="SS16" s="261" t="s">
        <v>772</v>
      </c>
      <c r="ST16" s="261" t="s">
        <v>773</v>
      </c>
      <c r="SU16" s="261" t="s">
        <v>774</v>
      </c>
      <c r="SV16" s="261" t="s">
        <v>775</v>
      </c>
      <c r="SW16" s="261" t="s">
        <v>776</v>
      </c>
      <c r="SX16" s="261" t="s">
        <v>777</v>
      </c>
      <c r="SY16" s="261" t="s">
        <v>778</v>
      </c>
      <c r="SZ16" s="261" t="s">
        <v>779</v>
      </c>
      <c r="TA16" s="261" t="s">
        <v>780</v>
      </c>
      <c r="TB16" s="261" t="s">
        <v>781</v>
      </c>
      <c r="TC16" s="261" t="s">
        <v>782</v>
      </c>
      <c r="TD16" s="261" t="s">
        <v>783</v>
      </c>
      <c r="TE16" s="261" t="s">
        <v>784</v>
      </c>
      <c r="TF16" s="261" t="s">
        <v>785</v>
      </c>
      <c r="TG16" s="261" t="s">
        <v>786</v>
      </c>
      <c r="TH16" s="261" t="s">
        <v>787</v>
      </c>
      <c r="TI16" s="261" t="s">
        <v>788</v>
      </c>
      <c r="TJ16" s="261" t="s">
        <v>789</v>
      </c>
      <c r="TK16" s="261" t="s">
        <v>790</v>
      </c>
      <c r="TL16" s="261" t="s">
        <v>791</v>
      </c>
      <c r="TM16" s="261" t="s">
        <v>792</v>
      </c>
      <c r="TN16" s="261" t="s">
        <v>793</v>
      </c>
      <c r="TO16" s="261" t="s">
        <v>794</v>
      </c>
      <c r="TP16" s="261" t="s">
        <v>795</v>
      </c>
      <c r="TQ16" s="261" t="s">
        <v>796</v>
      </c>
      <c r="TR16" s="261" t="s">
        <v>797</v>
      </c>
      <c r="TS16" s="261" t="s">
        <v>798</v>
      </c>
      <c r="TT16" s="261" t="s">
        <v>799</v>
      </c>
      <c r="TU16" s="261" t="s">
        <v>800</v>
      </c>
      <c r="TV16" s="261" t="s">
        <v>801</v>
      </c>
      <c r="TW16" s="261" t="s">
        <v>802</v>
      </c>
      <c r="TX16" s="261" t="s">
        <v>803</v>
      </c>
      <c r="TY16" s="261" t="s">
        <v>804</v>
      </c>
      <c r="TZ16" s="261" t="s">
        <v>805</v>
      </c>
      <c r="UA16" s="261" t="s">
        <v>806</v>
      </c>
      <c r="UB16" s="261" t="s">
        <v>807</v>
      </c>
      <c r="UC16" s="261" t="s">
        <v>808</v>
      </c>
      <c r="UD16" s="261" t="s">
        <v>809</v>
      </c>
      <c r="UE16" s="261" t="s">
        <v>810</v>
      </c>
      <c r="UF16" s="261" t="s">
        <v>811</v>
      </c>
      <c r="UG16" s="261" t="s">
        <v>812</v>
      </c>
      <c r="UH16" s="261" t="s">
        <v>813</v>
      </c>
      <c r="UI16" s="261" t="s">
        <v>814</v>
      </c>
      <c r="UJ16" s="261" t="s">
        <v>815</v>
      </c>
      <c r="UK16" s="261" t="s">
        <v>816</v>
      </c>
      <c r="UL16" s="261" t="s">
        <v>817</v>
      </c>
      <c r="UM16" s="261" t="s">
        <v>818</v>
      </c>
      <c r="UN16" s="261" t="s">
        <v>819</v>
      </c>
      <c r="UO16" s="261" t="s">
        <v>820</v>
      </c>
      <c r="UP16" s="261" t="s">
        <v>821</v>
      </c>
      <c r="UQ16" s="261" t="s">
        <v>822</v>
      </c>
      <c r="UR16" s="261" t="s">
        <v>823</v>
      </c>
      <c r="US16" s="261" t="s">
        <v>824</v>
      </c>
      <c r="UT16" s="261" t="s">
        <v>825</v>
      </c>
      <c r="UU16" s="261" t="s">
        <v>826</v>
      </c>
      <c r="UV16" s="261" t="s">
        <v>827</v>
      </c>
      <c r="UW16" s="261" t="s">
        <v>828</v>
      </c>
      <c r="UX16" s="261" t="s">
        <v>829</v>
      </c>
      <c r="UY16" s="261" t="s">
        <v>830</v>
      </c>
      <c r="UZ16" s="261" t="s">
        <v>831</v>
      </c>
      <c r="VA16" s="270"/>
      <c r="VB16" s="270"/>
      <c r="VC16" s="270"/>
      <c r="VD16" s="270"/>
      <c r="VE16" s="270"/>
      <c r="VF16" s="270"/>
      <c r="VG16" s="270"/>
      <c r="VH16" s="261" t="s">
        <v>832</v>
      </c>
      <c r="VI16" s="261" t="s">
        <v>833</v>
      </c>
      <c r="VJ16" s="261" t="s">
        <v>834</v>
      </c>
      <c r="VK16" s="261" t="s">
        <v>835</v>
      </c>
      <c r="VL16" s="270"/>
      <c r="VM16" s="270"/>
      <c r="VN16" s="270"/>
      <c r="VO16" s="270"/>
      <c r="VP16" s="270"/>
      <c r="VQ16" s="270"/>
      <c r="VR16" s="270"/>
      <c r="VS16" s="270"/>
      <c r="VT16" s="270"/>
      <c r="VU16" s="270"/>
      <c r="VV16" s="270"/>
      <c r="VW16" s="270"/>
      <c r="VX16" s="270"/>
      <c r="VY16" s="261" t="s">
        <v>836</v>
      </c>
      <c r="VZ16" s="261" t="s">
        <v>837</v>
      </c>
      <c r="WA16" s="261" t="s">
        <v>838</v>
      </c>
      <c r="WB16" s="261" t="s">
        <v>839</v>
      </c>
      <c r="WC16" s="261" t="s">
        <v>840</v>
      </c>
      <c r="WD16" s="261" t="s">
        <v>841</v>
      </c>
      <c r="WE16" s="261" t="s">
        <v>842</v>
      </c>
      <c r="WF16" s="261" t="s">
        <v>843</v>
      </c>
      <c r="WG16" s="261" t="s">
        <v>844</v>
      </c>
      <c r="WH16" s="261" t="s">
        <v>845</v>
      </c>
      <c r="WI16" s="261" t="s">
        <v>846</v>
      </c>
      <c r="WJ16" s="261" t="s">
        <v>847</v>
      </c>
      <c r="WK16" s="261" t="s">
        <v>848</v>
      </c>
      <c r="WL16" s="261" t="s">
        <v>849</v>
      </c>
      <c r="WM16" s="261" t="s">
        <v>850</v>
      </c>
      <c r="WN16" s="261" t="s">
        <v>851</v>
      </c>
      <c r="WO16" s="261" t="s">
        <v>852</v>
      </c>
      <c r="WP16" s="261" t="s">
        <v>853</v>
      </c>
      <c r="WQ16" s="261" t="s">
        <v>854</v>
      </c>
      <c r="WR16" s="261" t="s">
        <v>855</v>
      </c>
      <c r="WS16" s="261" t="s">
        <v>856</v>
      </c>
      <c r="WT16" s="261" t="s">
        <v>857</v>
      </c>
      <c r="WU16" s="261" t="s">
        <v>858</v>
      </c>
      <c r="WV16" s="261" t="s">
        <v>859</v>
      </c>
      <c r="WW16" s="261" t="s">
        <v>860</v>
      </c>
      <c r="WX16" s="261" t="s">
        <v>861</v>
      </c>
      <c r="WY16" s="261" t="s">
        <v>862</v>
      </c>
      <c r="WZ16" s="261" t="s">
        <v>863</v>
      </c>
      <c r="XA16" s="261" t="s">
        <v>864</v>
      </c>
    </row>
    <row r="17" spans="1:116" ht="21" customHeight="1">
      <c r="B17" s="838" t="s">
        <v>942</v>
      </c>
      <c r="C17" s="275"/>
      <c r="D17" s="275"/>
      <c r="E17" s="26" t="s">
        <v>957</v>
      </c>
      <c r="F17" s="32" t="str">
        <f>F12</f>
        <v>M MACÉDOINE DE LÉGUMES AU COULIS DE TOMATE | HORS D'ŒUVRE texture modifiée-cuidité-MACEDOINE| Auteur &gt; Annette et Jean Pierre DOMERGUES - 45000 ORLÉANS 1981</v>
      </c>
      <c r="G17" s="33">
        <f>G12</f>
        <v>10</v>
      </c>
      <c r="H17" s="32" t="str">
        <f>H12</f>
        <v>couverts</v>
      </c>
      <c r="I17" s="34" t="str">
        <f>I12</f>
        <v>Recette mère ►  Textures modifiées</v>
      </c>
      <c r="J17" s="93"/>
      <c r="K17" s="109"/>
      <c r="L17" s="95" t="str">
        <f t="shared" si="56"/>
        <v/>
      </c>
      <c r="M17" s="96">
        <v>800</v>
      </c>
      <c r="N17" s="110" t="s">
        <v>1024</v>
      </c>
      <c r="O17" s="98">
        <v>1</v>
      </c>
      <c r="P17" s="111" t="str">
        <f>ROWS(P16:P17)&amp;" ►"</f>
        <v>2 ►</v>
      </c>
      <c r="Q17" s="100" t="s">
        <v>948</v>
      </c>
      <c r="R17" s="112" t="s">
        <v>1025</v>
      </c>
      <c r="S17" s="102">
        <f>IF(U28=0,0,(U17/U28)*T15*1000)</f>
        <v>523.90307793058287</v>
      </c>
      <c r="T17" s="113">
        <f>IF(U28=0, 0, (J17*O17)/(U28*T15))</f>
        <v>0</v>
      </c>
      <c r="U17" s="104">
        <f t="array" ref="U17">IFERROR(_xlfn.XLOOKUP(UPPER(TRIM(N17)),UPPER(TRIM(J29:Y29)),J30:Y30,_xlfn.XLOOKUP(UPPER(TRIM(N17)),UPPER(TRIM(J31:Y31)),J32:Y32,0))*M17*IF(J17&gt;0,J17,1),0)</f>
        <v>0.8</v>
      </c>
      <c r="V17" s="114">
        <f>IF(X11&lt;&gt;0,J17*O17*O11,0)</f>
        <v>0</v>
      </c>
      <c r="W17" s="115">
        <f t="shared" si="57"/>
        <v>0</v>
      </c>
      <c r="X17" s="107">
        <f>IF(OR(ISBLANK(X11),X11=0),0,U17*O17*O11)</f>
        <v>0.4</v>
      </c>
      <c r="Y17" s="116" t="str">
        <f>IF(N17="","",IF(COUNTIF(Q29:Y29,SUBSTITUTE(TRIM(N17)," (s)",""))+COUNTIF(Q31:Y31,SUBSTITUTE(TRIM(N17)," (s)",""))&gt;0,IF(ROUND(X17,3)&gt;=1,ROUND(X17,3)&amp;" L",MAX(1,ROUND(X17*100,0))&amp;" cl"),IF(COUNTIF(J29:O29,SUBSTITUTE(TRIM(N17)," (s)",""))+COUNTIF(J31:O31,SUBSTITUTE(TRIM(N17)," (s)",""))&gt;0,IF(ROUND(X17,3)&gt;=1,ROUND(X17,3)&amp;" Kg",MAX(1,ROUND(X17*1000,0))&amp;" g"),"")))</f>
        <v>400 g</v>
      </c>
      <c r="Z17" s="1"/>
      <c r="AA17" s="12" t="str">
        <f>SUBSTITUTE(ADDRESS(1,COLUMN(Q24),4),"1","")&amp;" et "&amp;SUBSTITUTE(ADDRESS(1,COLUMN(R24),4),"1","")</f>
        <v>Q et R</v>
      </c>
      <c r="AC17" s="759"/>
      <c r="AD17" s="784" t="str">
        <f>IF(UPPER(TRIM(AL11))="X",AD21,AD15)</f>
        <v>macedoine surgelée</v>
      </c>
      <c r="AE17" s="780" t="str" cm="1">
        <f t="array" ref="AE17">IF(ROW()=ROW(AE14),AD17,INDEX(AF14:AF27,ROW()-ROW(AE14)))</f>
        <v/>
      </c>
      <c r="AF17" s="781" t="str">
        <f>IF(OR(AE17="",AD16="",AD16&lt;=0,AG17=""),"",TRIM(MID(AE17,LEN(AG17)+1+IF(MID(AE17,LEN(AG17)+1,1)=" ",1,0),99999)))</f>
        <v/>
      </c>
      <c r="AG17" s="780" t="str">
        <f>IF(OR(AH17="",AH17=0,AH17="0"),"",IF(LEN(AH17)&lt;=AD16,AH17,IF(LEN(SUBSTITUTE(AI17," ",""))=AD16+1,LEFT(AH17,AD16),LEFT(AH17,FIND("§",SUBSTITUTE(AI17," ","§",LEN(AI17)-LEN(SUBSTITUTE(AI17," ",""))))-1))))</f>
        <v/>
      </c>
      <c r="AH17" s="780" t="str">
        <f t="shared" si="4"/>
        <v/>
      </c>
      <c r="AI17" s="780" t="str">
        <f>IF(OR(AH17="",AH17=0,AH17="0"),"",LEFT(AH17,AD16+1))</f>
        <v/>
      </c>
      <c r="AJ17" s="804">
        <f t="shared" si="5"/>
        <v>9</v>
      </c>
      <c r="AK17" s="752" t="s">
        <v>952</v>
      </c>
      <c r="AL17" s="759">
        <f>IF(LEN(TRIM(AM17))&gt;0,MAX(AL13:AL16)+1,"")</f>
        <v>4</v>
      </c>
      <c r="AM17" s="783" t="str">
        <v>gelatine poudre</v>
      </c>
      <c r="AN17" s="812" t="str">
        <f t="shared" si="6"/>
        <v/>
      </c>
      <c r="AO17" s="493" t="s">
        <v>1401</v>
      </c>
      <c r="AP17" s="263">
        <f t="shared" si="7"/>
        <v>9</v>
      </c>
      <c r="AQ17" s="797" t="str">
        <f t="shared" si="55"/>
        <v>gelatine poudre</v>
      </c>
      <c r="AS17" s="798" t="str">
        <f t="shared" si="8"/>
        <v>gelatine poudre</v>
      </c>
      <c r="AT17" s="800" t="str">
        <f t="shared" si="9"/>
        <v/>
      </c>
      <c r="AU17" s="266" t="str">
        <f t="shared" si="10"/>
        <v>gelatine poudre</v>
      </c>
      <c r="AV17" s="267" t="str">
        <f t="shared" si="11"/>
        <v/>
      </c>
      <c r="AW17" s="268">
        <f t="shared" si="12"/>
        <v>0</v>
      </c>
      <c r="AX17" s="268">
        <f t="shared" si="13"/>
        <v>0</v>
      </c>
      <c r="AY17" s="269" t="str">
        <f t="shared" si="14"/>
        <v>aucun match</v>
      </c>
      <c r="AZ17" t="str">
        <f t="shared" si="15"/>
        <v>gelatine poudre</v>
      </c>
      <c r="BA17" t="str">
        <f t="shared" si="16"/>
        <v>gelatine poudre</v>
      </c>
      <c r="BB17" t="str">
        <f t="shared" si="17"/>
        <v>gelatine poudre</v>
      </c>
      <c r="BC17" t="str">
        <f t="shared" si="18"/>
        <v>gelatine poudre</v>
      </c>
      <c r="BD17" t="str">
        <f t="shared" si="19"/>
        <v>gelatine poudre</v>
      </c>
      <c r="BE17" t="str">
        <f t="shared" si="20"/>
        <v xml:space="preserve"> gelatine poudre </v>
      </c>
      <c r="BF17">
        <f t="array" ref="BF17">IF(AQ17="",0,SUMPRODUCT((EN13:XA13="Gluten")*(EN14:XA14="INFO")*(COUNTIF(BE17,"* "&amp;EN15:XA15&amp;" *")&gt;0)*1))</f>
        <v>0</v>
      </c>
      <c r="BG17">
        <f t="array" ref="BG17">IF(AQ17="",0,SUMPRODUCT((EN13:XA13="Gluten")*(EN14:XA14="EXCL")*(COUNTIF(BE17,"* "&amp;EN15:XA15&amp;" *")&gt;0)*1))</f>
        <v>0</v>
      </c>
      <c r="BH17">
        <f t="array" ref="BH17">IF(AQ17="",0,SUMPRODUCT((EN13:XA13="Gluten")*(EN14:XA14="ALERTE")*(COUNTIF(BE17,"* "&amp;EN15:XA15&amp;" *")&gt;0)*1))</f>
        <v>0</v>
      </c>
      <c r="BI17">
        <f t="array" ref="BI17">IF(AQ17="",0,SUMPRODUCT((EN13:XA13="Gluten")*(EN14:XA14="SUSP")*(COUNTIF(BE17,"* "&amp;EN15:XA15&amp;" *")&gt;0)*1))</f>
        <v>0</v>
      </c>
      <c r="BJ17" t="str">
        <f t="shared" si="21"/>
        <v/>
      </c>
      <c r="BK17" t="str">
        <f t="shared" si="22"/>
        <v/>
      </c>
      <c r="BL17">
        <f t="array" ref="BL17">IF(AQ17="",0,SUMPRODUCT((EN13:XA13="Crustaces")*(EN14:XA14="ALERTE")*(COUNTIF(BE17,"* "&amp;EN15:XA15&amp;" *")&gt;0)*1))</f>
        <v>0</v>
      </c>
      <c r="BM17" t="str">
        <f t="shared" si="23"/>
        <v/>
      </c>
      <c r="BN17">
        <f t="array" ref="BN17">IF(AQ17="",0,SUMPRODUCT((EN13:XA13="Oeufs")*(EN14:XA14="ALERTE")*(COUNTIF(BE17,"* "&amp;EN15:XA15&amp;" *")&gt;0)*1))</f>
        <v>0</v>
      </c>
      <c r="BO17" t="str">
        <f t="shared" si="24"/>
        <v/>
      </c>
      <c r="BP17">
        <f t="array" ref="BP17">IF(AQ17="",0,SUMPRODUCT((EN13:XA13="Poissons")*(EN14:XA14="INFO")*(COUNTIF(BE17,"* "&amp;EN15:XA15&amp;" *")&gt;0)*1))</f>
        <v>0</v>
      </c>
      <c r="BQ17">
        <f t="array" ref="BQ17">IF(AQ17="",0,SUMPRODUCT((EN13:XA13="Poissons")*(EN14:XA14="EXCL")*(COUNTIF(BE17,"* "&amp;EN15:XA15&amp;" *")&gt;0)*1))</f>
        <v>0</v>
      </c>
      <c r="BR17">
        <f t="array" ref="BR17">IF(AQ17="",0,SUMPRODUCT((EN13:XA13="Poissons")*(EN14:XA14="ALERTE")*(COUNTIF(BE17,"* "&amp;EN15:XA15&amp;" *")&gt;0)*1))</f>
        <v>0</v>
      </c>
      <c r="BS17" t="str">
        <f t="shared" si="25"/>
        <v/>
      </c>
      <c r="BT17">
        <f t="array" ref="BT17">IF(AQ17="",0,SUMPRODUCT((EN13:XA13="Arachides")*(EN14:XA14="ALERTE")*(COUNTIF(BE17,"* "&amp;EN15:XA15&amp;" *")&gt;0)*1))</f>
        <v>0</v>
      </c>
      <c r="BU17" t="str">
        <f t="shared" si="26"/>
        <v/>
      </c>
      <c r="BV17">
        <f t="array" ref="BV17">IF(AQ17="",0,SUMPRODUCT((EN13:XA13="Soja")*(EN14:XA14="INFO")*(COUNTIF(BE17,"* "&amp;EN15:XA15&amp;" *")&gt;0)*1))</f>
        <v>0</v>
      </c>
      <c r="BW17">
        <f t="array" ref="BW17">IF(AQ17="",0,SUMPRODUCT((EN13:XA13="Soja")*(EN14:XA14="ALERTE")*(COUNTIF(BE17,"* "&amp;EN15:XA15&amp;" *")&gt;0)*1))</f>
        <v>0</v>
      </c>
      <c r="BX17" t="str">
        <f t="shared" si="27"/>
        <v/>
      </c>
      <c r="BY17">
        <f t="array" ref="BY17">IF(AQ17="",0,SUMPRODUCT((EN13:XA13="Lait")*(EN14:XA14="INFO")*(COUNTIF(BE17,"* "&amp;EN15:XA15&amp;" *")&gt;0)*1))</f>
        <v>0</v>
      </c>
      <c r="BZ17">
        <f t="array" ref="BZ17">IF(AQ17="",0,SUMPRODUCT((EN13:XA13="Lait")*(EN14:XA14="EXCL")*(COUNTIF(BE17,"* "&amp;EN15:XA15&amp;" *")&gt;0)*1))</f>
        <v>0</v>
      </c>
      <c r="CA17">
        <f t="array" ref="CA17">IF(AQ17="",0,SUMPRODUCT((EN13:XA13="Lait")*(EN14:XA14="ALERTE")*(COUNTIF(BE17,"* "&amp;EN15:XA15&amp;" *")&gt;0)*1))</f>
        <v>0</v>
      </c>
      <c r="CB17">
        <f t="array" ref="CB17">IF(AQ17="",0,SUMPRODUCT((EN13:XA13="Lait")*(EN14:XA14="SUSP")*(COUNTIF(BE17,"* "&amp;EN15:XA15&amp;" *")&gt;0)*1))</f>
        <v>0</v>
      </c>
      <c r="CC17" t="str">
        <f t="shared" si="28"/>
        <v/>
      </c>
      <c r="CD17" t="str">
        <f t="shared" si="29"/>
        <v/>
      </c>
      <c r="CE17">
        <f t="array" ref="CE17">IF(AQ17="",0,SUMPRODUCT((EN13:XA13="Fruits a coque")*(EN14:XA14="EXCL")*(COUNTIF(BE17,"* "&amp;EN15:XA15&amp;" *")&gt;0)*1))</f>
        <v>0</v>
      </c>
      <c r="CF17">
        <f t="array" ref="CF17">IF(AQ17="",0,SUMPRODUCT((EN13:XA13="Fruits a coque")*(EN14:XA14="ALERTE")*(COUNTIF(BE17,"* "&amp;EN15:XA15&amp;" *")&gt;0)*1))</f>
        <v>0</v>
      </c>
      <c r="CG17" t="str">
        <f t="shared" si="30"/>
        <v/>
      </c>
      <c r="CH17">
        <f t="array" ref="CH17">IF(AQ17="",0,SUMPRODUCT((EN13:XA13="Celeri")*(EN14:XA14="ALERTE")*(COUNTIF(BE17,"* "&amp;EN15:XA15&amp;" *")&gt;0)*1))</f>
        <v>0</v>
      </c>
      <c r="CI17" t="str">
        <f t="shared" si="31"/>
        <v/>
      </c>
      <c r="CJ17">
        <f t="array" ref="CJ17">IF(AQ17="",0,SUMPRODUCT((EN13:XA13="Moutarde")*(EN14:XA14="ALERTE")*(COUNTIF(BE17,"* "&amp;EN15:XA15&amp;" *")&gt;0)*1))</f>
        <v>0</v>
      </c>
      <c r="CK17" t="str">
        <f t="shared" si="32"/>
        <v/>
      </c>
      <c r="CL17">
        <f t="array" ref="CL17">IF(AQ17="",0,SUMPRODUCT((EN13:XA13="Sesame")*(EN14:XA14="ALERTE")*(COUNTIF(BE17,"* "&amp;EN15:XA15&amp;" *")&gt;0)*1))</f>
        <v>0</v>
      </c>
      <c r="CM17" t="str">
        <f t="shared" si="33"/>
        <v/>
      </c>
      <c r="CN17">
        <f t="array" ref="CN17">IF(AQ17="",0,SUMPRODUCT((EN13:XA13="Sulfites")*(EN14:XA14="ALERTE")*(COUNTIF(BE17,"* "&amp;EN15:XA15&amp;" *")&gt;0)*1))</f>
        <v>0</v>
      </c>
      <c r="CO17" t="str">
        <f t="shared" si="34"/>
        <v/>
      </c>
      <c r="CP17">
        <f t="array" ref="CP17">IF(AQ17="",0,SUMPRODUCT((EN13:XA13="Lupin")*(EN14:XA14="ALERTE")*(COUNTIF(BE17,"* "&amp;EN15:XA15&amp;" *")&gt;0)*1))</f>
        <v>0</v>
      </c>
      <c r="CQ17" t="str">
        <f t="shared" si="35"/>
        <v/>
      </c>
      <c r="CR17">
        <f t="array" ref="CR17">IF(AQ17="",0,SUMPRODUCT((EN13:XA13="Mollusques")*(EN14:XA14="EXCL")*(COUNTIF(BE17,"* "&amp;EN15:XA15&amp;" *")&gt;0)*1))</f>
        <v>0</v>
      </c>
      <c r="CS17">
        <f t="array" ref="CS17">IF(AQ17="",0,SUMPRODUCT((EN13:XA13="Mollusques")*(EN14:XA14="ALERTE")*(COUNTIF(BE17,"* "&amp;EN15:XA15&amp;" *")&gt;0)*1))</f>
        <v>0</v>
      </c>
      <c r="CT17" t="str">
        <f t="shared" si="36"/>
        <v/>
      </c>
      <c r="CU17" t="str">
        <f t="shared" si="37"/>
        <v/>
      </c>
      <c r="CV17" t="str">
        <f t="shared" si="38"/>
        <v/>
      </c>
      <c r="CW17" t="str">
        <f t="shared" si="39"/>
        <v/>
      </c>
      <c r="CX17" t="str">
        <f t="shared" si="40"/>
        <v/>
      </c>
      <c r="CY17" t="str">
        <f t="shared" si="41"/>
        <v/>
      </c>
      <c r="CZ17" t="str">
        <f t="shared" si="42"/>
        <v/>
      </c>
      <c r="DA17" t="str">
        <f t="shared" si="43"/>
        <v/>
      </c>
      <c r="DB17" t="str">
        <f t="shared" si="44"/>
        <v/>
      </c>
      <c r="DC17" t="str">
        <f t="shared" si="45"/>
        <v/>
      </c>
      <c r="DD17" t="str">
        <f t="shared" si="46"/>
        <v/>
      </c>
      <c r="DE17" t="str">
        <f t="shared" si="47"/>
        <v/>
      </c>
      <c r="DF17" t="str">
        <f t="shared" si="48"/>
        <v/>
      </c>
      <c r="DG17" t="str">
        <f t="shared" si="49"/>
        <v/>
      </c>
      <c r="DH17" t="str">
        <f t="shared" si="50"/>
        <v/>
      </c>
      <c r="DI17" t="str">
        <f t="shared" si="51"/>
        <v/>
      </c>
      <c r="DJ17" t="str">
        <f t="shared" si="52"/>
        <v/>
      </c>
      <c r="DK17" t="str">
        <f t="shared" si="53"/>
        <v/>
      </c>
      <c r="DL17" t="str">
        <f t="shared" si="54"/>
        <v/>
      </c>
    </row>
    <row r="18" spans="1:116" ht="21" customHeight="1">
      <c r="B18" s="838" t="s">
        <v>947</v>
      </c>
      <c r="C18" s="275"/>
      <c r="D18" s="275"/>
      <c r="E18" s="117" t="str">
        <f t="shared" ref="E18:E25" si="58">IF(Q18&lt;&gt;"","A","►")</f>
        <v>A</v>
      </c>
      <c r="F18" s="32" t="str">
        <f>F12</f>
        <v>M MACÉDOINE DE LÉGUMES AU COULIS DE TOMATE | HORS D'ŒUVRE texture modifiée-cuidité-MACEDOINE| Auteur &gt; Annette et Jean Pierre DOMERGUES - 45000 ORLÉANS 1981</v>
      </c>
      <c r="G18" s="33">
        <f>G12</f>
        <v>10</v>
      </c>
      <c r="H18" s="32" t="str">
        <f>H12</f>
        <v>couverts</v>
      </c>
      <c r="I18" s="34" t="str">
        <f>I12</f>
        <v>Recette mère ►  Textures modifiées</v>
      </c>
      <c r="J18" s="93"/>
      <c r="K18" s="109"/>
      <c r="L18" s="95" t="str">
        <f t="shared" si="56"/>
        <v/>
      </c>
      <c r="M18" s="96">
        <v>300</v>
      </c>
      <c r="N18" s="110" t="s">
        <v>1024</v>
      </c>
      <c r="O18" s="98">
        <v>1</v>
      </c>
      <c r="P18" s="111" t="str">
        <f>ROWS(P16:P18)&amp;" ►"</f>
        <v>3 ►</v>
      </c>
      <c r="Q18" s="100" t="s">
        <v>950</v>
      </c>
      <c r="R18" s="101" t="s">
        <v>983</v>
      </c>
      <c r="S18" s="102">
        <f>IF(U28=0,0,(U18/U28)*T15*1000)</f>
        <v>196.46365422396858</v>
      </c>
      <c r="T18" s="113">
        <f>IF(U28=0, 0, (J18*O18)/(U28*T15))</f>
        <v>0</v>
      </c>
      <c r="U18" s="104">
        <f t="array" ref="U18">IFERROR(_xlfn.XLOOKUP(UPPER(TRIM(N18)),UPPER(TRIM(J29:Y29)),J30:Y30,_xlfn.XLOOKUP(UPPER(TRIM(N18)),UPPER(TRIM(J31:Y31)),J32:Y32,0))*M18*IF(J18&gt;0,J18,1),0)</f>
        <v>0.3</v>
      </c>
      <c r="V18" s="118">
        <f>IF(X11&lt;&gt;0,J18*O18*O11,0)</f>
        <v>0</v>
      </c>
      <c r="W18" s="119">
        <f t="shared" si="57"/>
        <v>0</v>
      </c>
      <c r="X18" s="107">
        <f>IF(OR(ISBLANK(X11),X11=0),0,U18*O18*O11)</f>
        <v>0.15</v>
      </c>
      <c r="Y18" s="120" t="str">
        <f>IF(N18="","",IF(COUNTIF(Q29:Y29,SUBSTITUTE(TRIM(N18)," (s)",""))+COUNTIF(Q31:Y31,SUBSTITUTE(TRIM(N18)," (s)",""))&gt;0,IF(ROUND(X18,3)&gt;=1,ROUND(X18,3)&amp;" L",MAX(1,ROUND(X18*100,0))&amp;" cl"),IF(COUNTIF(J29:O29,SUBSTITUTE(TRIM(N18)," (s)",""))+COUNTIF(J31:O31,SUBSTITUTE(TRIM(N18)," (s)",""))&gt;0,IF(ROUND(X18,3)&gt;=1,ROUND(X18,3)&amp;" Kg",MAX(1,ROUND(X18*1000,0))&amp;" g"),"")))</f>
        <v>150 g</v>
      </c>
      <c r="Z18" s="1"/>
      <c r="AA18" s="826" t="s">
        <v>1411</v>
      </c>
      <c r="AC18" s="759"/>
      <c r="AD18" s="786" t="str">
        <f>TRIM(SUBSTITUTE(SUBSTITUTE(SUBSTITUTE(SUBSTITUTE(SUBSTITUTE(SUBSTITUTE(SUBSTITUTE(SUBSTITUTE(SUBSTITUTE(SUBSTITUTE(AD15,","," "),";"," "),":"," "),"!"," "),"?"," "),"…"," "),"»"," "),"«"," "),"/"," "),"."," "))</f>
        <v>macedoine surgelée</v>
      </c>
      <c r="AE18" s="780" t="str" cm="1">
        <f t="array" ref="AE18">IF(ROW()=ROW(AE14),AD17,INDEX(AF14:AF27,ROW()-ROW(AE14)))</f>
        <v/>
      </c>
      <c r="AF18" s="781" t="str">
        <f>IF(OR(AE18="",AD16="",AD16&lt;=0,AG18=""),"",TRIM(MID(AE18,LEN(AG18)+1+IF(MID(AE18,LEN(AG18)+1,1)=" ",1,0),99999)))</f>
        <v/>
      </c>
      <c r="AG18" s="780" t="str">
        <f>IF(OR(AH18="",AH18=0,AH18="0"),"",IF(LEN(AH18)&lt;=AD16,AH18,IF(LEN(SUBSTITUTE(AI18," ",""))=AD16+1,LEFT(AH18,AD16),LEFT(AH18,FIND("§",SUBSTITUTE(AI18," ","§",LEN(AI18)-LEN(SUBSTITUTE(AI18," ",""))))-1))))</f>
        <v/>
      </c>
      <c r="AH18" s="780" t="str">
        <f t="shared" si="4"/>
        <v/>
      </c>
      <c r="AI18" s="780" t="str">
        <f>IF(OR(AH18="",AH18=0,AH18="0"),"",LEFT(AH18,AD16+1))</f>
        <v/>
      </c>
      <c r="AJ18" s="804">
        <f t="shared" si="5"/>
        <v>10</v>
      </c>
      <c r="AK18" s="752" t="s">
        <v>954</v>
      </c>
      <c r="AL18" s="759">
        <f>IF(LEN(TRIM(AM18))&gt;0,MAX(AL13:AL17)+1,"")</f>
        <v>5</v>
      </c>
      <c r="AM18" s="783" t="str">
        <v>basilic coupe surgelé</v>
      </c>
      <c r="AN18" s="812" t="str">
        <f t="shared" si="6"/>
        <v/>
      </c>
      <c r="AO18" s="493"/>
      <c r="AP18" s="263">
        <f t="shared" si="7"/>
        <v>10</v>
      </c>
      <c r="AQ18" s="797" t="str">
        <f t="shared" si="55"/>
        <v>basilic coupe surgelé</v>
      </c>
      <c r="AS18" s="798" t="str">
        <f t="shared" si="8"/>
        <v>basilic coupe surgelé</v>
      </c>
      <c r="AT18" s="800" t="str">
        <f t="shared" si="9"/>
        <v/>
      </c>
      <c r="AU18" s="266" t="str">
        <f t="shared" si="10"/>
        <v>basilic coupe surgelé</v>
      </c>
      <c r="AV18" s="267" t="str">
        <f t="shared" si="11"/>
        <v/>
      </c>
      <c r="AW18" s="268">
        <f t="shared" si="12"/>
        <v>0</v>
      </c>
      <c r="AX18" s="268">
        <f t="shared" si="13"/>
        <v>0</v>
      </c>
      <c r="AY18" s="269" t="str">
        <f t="shared" si="14"/>
        <v>aucun match</v>
      </c>
      <c r="AZ18" t="str">
        <f t="shared" si="15"/>
        <v>basilic coupe surgelé</v>
      </c>
      <c r="BA18" t="str">
        <f t="shared" si="16"/>
        <v>basilic coupe surgelé</v>
      </c>
      <c r="BB18" t="str">
        <f t="shared" si="17"/>
        <v>basilic coupe surgele</v>
      </c>
      <c r="BC18" t="str">
        <f t="shared" si="18"/>
        <v>basilic coupe surgele</v>
      </c>
      <c r="BD18" t="str">
        <f t="shared" si="19"/>
        <v>basilic coupe surgele</v>
      </c>
      <c r="BE18" t="str">
        <f t="shared" si="20"/>
        <v xml:space="preserve"> basilic coupe surgele </v>
      </c>
      <c r="BF18">
        <f t="array" ref="BF18">IF(AQ18="",0,SUMPRODUCT((EN13:XA13="Gluten")*(EN14:XA14="INFO")*(COUNTIF(BE18,"* "&amp;EN15:XA15&amp;" *")&gt;0)*1))</f>
        <v>0</v>
      </c>
      <c r="BG18">
        <f t="array" ref="BG18">IF(AQ18="",0,SUMPRODUCT((EN13:XA13="Gluten")*(EN14:XA14="EXCL")*(COUNTIF(BE18,"* "&amp;EN15:XA15&amp;" *")&gt;0)*1))</f>
        <v>0</v>
      </c>
      <c r="BH18">
        <f t="array" ref="BH18">IF(AQ18="",0,SUMPRODUCT((EN13:XA13="Gluten")*(EN14:XA14="ALERTE")*(COUNTIF(BE18,"* "&amp;EN15:XA15&amp;" *")&gt;0)*1))</f>
        <v>0</v>
      </c>
      <c r="BI18">
        <f t="array" ref="BI18">IF(AQ18="",0,SUMPRODUCT((EN13:XA13="Gluten")*(EN14:XA14="SUSP")*(COUNTIF(BE18,"* "&amp;EN15:XA15&amp;" *")&gt;0)*1))</f>
        <v>0</v>
      </c>
      <c r="BJ18" t="str">
        <f t="shared" si="21"/>
        <v/>
      </c>
      <c r="BK18" t="str">
        <f t="shared" si="22"/>
        <v/>
      </c>
      <c r="BL18">
        <f t="array" ref="BL18">IF(AQ18="",0,SUMPRODUCT((EN13:XA13="Crustaces")*(EN14:XA14="ALERTE")*(COUNTIF(BE18,"* "&amp;EN15:XA15&amp;" *")&gt;0)*1))</f>
        <v>0</v>
      </c>
      <c r="BM18" t="str">
        <f t="shared" si="23"/>
        <v/>
      </c>
      <c r="BN18">
        <f t="array" ref="BN18">IF(AQ18="",0,SUMPRODUCT((EN13:XA13="Oeufs")*(EN14:XA14="ALERTE")*(COUNTIF(BE18,"* "&amp;EN15:XA15&amp;" *")&gt;0)*1))</f>
        <v>0</v>
      </c>
      <c r="BO18" t="str">
        <f t="shared" si="24"/>
        <v/>
      </c>
      <c r="BP18">
        <f t="array" ref="BP18">IF(AQ18="",0,SUMPRODUCT((EN13:XA13="Poissons")*(EN14:XA14="INFO")*(COUNTIF(BE18,"* "&amp;EN15:XA15&amp;" *")&gt;0)*1))</f>
        <v>0</v>
      </c>
      <c r="BQ18">
        <f t="array" ref="BQ18">IF(AQ18="",0,SUMPRODUCT((EN13:XA13="Poissons")*(EN14:XA14="EXCL")*(COUNTIF(BE18,"* "&amp;EN15:XA15&amp;" *")&gt;0)*1))</f>
        <v>0</v>
      </c>
      <c r="BR18">
        <f t="array" ref="BR18">IF(AQ18="",0,SUMPRODUCT((EN13:XA13="Poissons")*(EN14:XA14="ALERTE")*(COUNTIF(BE18,"* "&amp;EN15:XA15&amp;" *")&gt;0)*1))</f>
        <v>0</v>
      </c>
      <c r="BS18" t="str">
        <f t="shared" si="25"/>
        <v/>
      </c>
      <c r="BT18">
        <f t="array" ref="BT18">IF(AQ18="",0,SUMPRODUCT((EN13:XA13="Arachides")*(EN14:XA14="ALERTE")*(COUNTIF(BE18,"* "&amp;EN15:XA15&amp;" *")&gt;0)*1))</f>
        <v>0</v>
      </c>
      <c r="BU18" t="str">
        <f t="shared" si="26"/>
        <v/>
      </c>
      <c r="BV18">
        <f t="array" ref="BV18">IF(AQ18="",0,SUMPRODUCT((EN13:XA13="Soja")*(EN14:XA14="INFO")*(COUNTIF(BE18,"* "&amp;EN15:XA15&amp;" *")&gt;0)*1))</f>
        <v>0</v>
      </c>
      <c r="BW18">
        <f t="array" ref="BW18">IF(AQ18="",0,SUMPRODUCT((EN13:XA13="Soja")*(EN14:XA14="ALERTE")*(COUNTIF(BE18,"* "&amp;EN15:XA15&amp;" *")&gt;0)*1))</f>
        <v>0</v>
      </c>
      <c r="BX18" t="str">
        <f t="shared" si="27"/>
        <v/>
      </c>
      <c r="BY18">
        <f t="array" ref="BY18">IF(AQ18="",0,SUMPRODUCT((EN13:XA13="Lait")*(EN14:XA14="INFO")*(COUNTIF(BE18,"* "&amp;EN15:XA15&amp;" *")&gt;0)*1))</f>
        <v>0</v>
      </c>
      <c r="BZ18">
        <f t="array" ref="BZ18">IF(AQ18="",0,SUMPRODUCT((EN13:XA13="Lait")*(EN14:XA14="EXCL")*(COUNTIF(BE18,"* "&amp;EN15:XA15&amp;" *")&gt;0)*1))</f>
        <v>0</v>
      </c>
      <c r="CA18">
        <f t="array" ref="CA18">IF(AQ18="",0,SUMPRODUCT((EN13:XA13="Lait")*(EN14:XA14="ALERTE")*(COUNTIF(BE18,"* "&amp;EN15:XA15&amp;" *")&gt;0)*1))</f>
        <v>0</v>
      </c>
      <c r="CB18">
        <f t="array" ref="CB18">IF(AQ18="",0,SUMPRODUCT((EN13:XA13="Lait")*(EN14:XA14="SUSP")*(COUNTIF(BE18,"* "&amp;EN15:XA15&amp;" *")&gt;0)*1))</f>
        <v>0</v>
      </c>
      <c r="CC18" t="str">
        <f t="shared" si="28"/>
        <v/>
      </c>
      <c r="CD18" t="str">
        <f t="shared" si="29"/>
        <v/>
      </c>
      <c r="CE18">
        <f t="array" ref="CE18">IF(AQ18="",0,SUMPRODUCT((EN13:XA13="Fruits a coque")*(EN14:XA14="EXCL")*(COUNTIF(BE18,"* "&amp;EN15:XA15&amp;" *")&gt;0)*1))</f>
        <v>0</v>
      </c>
      <c r="CF18">
        <f t="array" ref="CF18">IF(AQ18="",0,SUMPRODUCT((EN13:XA13="Fruits a coque")*(EN14:XA14="ALERTE")*(COUNTIF(BE18,"* "&amp;EN15:XA15&amp;" *")&gt;0)*1))</f>
        <v>0</v>
      </c>
      <c r="CG18" t="str">
        <f t="shared" si="30"/>
        <v/>
      </c>
      <c r="CH18">
        <f t="array" ref="CH18">IF(AQ18="",0,SUMPRODUCT((EN13:XA13="Celeri")*(EN14:XA14="ALERTE")*(COUNTIF(BE18,"* "&amp;EN15:XA15&amp;" *")&gt;0)*1))</f>
        <v>0</v>
      </c>
      <c r="CI18" t="str">
        <f t="shared" si="31"/>
        <v/>
      </c>
      <c r="CJ18">
        <f t="array" ref="CJ18">IF(AQ18="",0,SUMPRODUCT((EN13:XA13="Moutarde")*(EN14:XA14="ALERTE")*(COUNTIF(BE18,"* "&amp;EN15:XA15&amp;" *")&gt;0)*1))</f>
        <v>0</v>
      </c>
      <c r="CK18" t="str">
        <f t="shared" si="32"/>
        <v/>
      </c>
      <c r="CL18">
        <f t="array" ref="CL18">IF(AQ18="",0,SUMPRODUCT((EN13:XA13="Sesame")*(EN14:XA14="ALERTE")*(COUNTIF(BE18,"* "&amp;EN15:XA15&amp;" *")&gt;0)*1))</f>
        <v>0</v>
      </c>
      <c r="CM18" t="str">
        <f t="shared" si="33"/>
        <v/>
      </c>
      <c r="CN18">
        <f t="array" ref="CN18">IF(AQ18="",0,SUMPRODUCT((EN13:XA13="Sulfites")*(EN14:XA14="ALERTE")*(COUNTIF(BE18,"* "&amp;EN15:XA15&amp;" *")&gt;0)*1))</f>
        <v>0</v>
      </c>
      <c r="CO18" t="str">
        <f t="shared" si="34"/>
        <v/>
      </c>
      <c r="CP18">
        <f t="array" ref="CP18">IF(AQ18="",0,SUMPRODUCT((EN13:XA13="Lupin")*(EN14:XA14="ALERTE")*(COUNTIF(BE18,"* "&amp;EN15:XA15&amp;" *")&gt;0)*1))</f>
        <v>0</v>
      </c>
      <c r="CQ18" t="str">
        <f t="shared" si="35"/>
        <v/>
      </c>
      <c r="CR18">
        <f t="array" ref="CR18">IF(AQ18="",0,SUMPRODUCT((EN13:XA13="Mollusques")*(EN14:XA14="EXCL")*(COUNTIF(BE18,"* "&amp;EN15:XA15&amp;" *")&gt;0)*1))</f>
        <v>0</v>
      </c>
      <c r="CS18">
        <f t="array" ref="CS18">IF(AQ18="",0,SUMPRODUCT((EN13:XA13="Mollusques")*(EN14:XA14="ALERTE")*(COUNTIF(BE18,"* "&amp;EN15:XA15&amp;" *")&gt;0)*1))</f>
        <v>0</v>
      </c>
      <c r="CT18" t="str">
        <f t="shared" si="36"/>
        <v/>
      </c>
      <c r="CU18" t="str">
        <f t="shared" si="37"/>
        <v/>
      </c>
      <c r="CV18" t="str">
        <f t="shared" si="38"/>
        <v/>
      </c>
      <c r="CW18" t="str">
        <f t="shared" si="39"/>
        <v/>
      </c>
      <c r="CX18" t="str">
        <f t="shared" si="40"/>
        <v/>
      </c>
      <c r="CY18" t="str">
        <f t="shared" si="41"/>
        <v/>
      </c>
      <c r="CZ18" t="str">
        <f t="shared" si="42"/>
        <v/>
      </c>
      <c r="DA18" t="str">
        <f t="shared" si="43"/>
        <v/>
      </c>
      <c r="DB18" t="str">
        <f t="shared" si="44"/>
        <v/>
      </c>
      <c r="DC18" t="str">
        <f t="shared" si="45"/>
        <v/>
      </c>
      <c r="DD18" t="str">
        <f t="shared" si="46"/>
        <v/>
      </c>
      <c r="DE18" t="str">
        <f t="shared" si="47"/>
        <v/>
      </c>
      <c r="DF18" t="str">
        <f t="shared" si="48"/>
        <v/>
      </c>
      <c r="DG18" t="str">
        <f t="shared" si="49"/>
        <v/>
      </c>
      <c r="DH18" t="str">
        <f t="shared" si="50"/>
        <v/>
      </c>
      <c r="DI18" t="str">
        <f t="shared" si="51"/>
        <v/>
      </c>
      <c r="DJ18" t="str">
        <f t="shared" si="52"/>
        <v/>
      </c>
      <c r="DK18" t="str">
        <f t="shared" si="53"/>
        <v/>
      </c>
      <c r="DL18" t="str">
        <f t="shared" si="54"/>
        <v/>
      </c>
    </row>
    <row r="19" spans="1:116" ht="21" customHeight="1">
      <c r="B19" s="275"/>
      <c r="C19" s="275"/>
      <c r="D19" s="275"/>
      <c r="E19" s="117" t="str">
        <f t="shared" si="58"/>
        <v>A</v>
      </c>
      <c r="F19" s="32" t="str">
        <f>F12</f>
        <v>M MACÉDOINE DE LÉGUMES AU COULIS DE TOMATE | HORS D'ŒUVRE texture modifiée-cuidité-MACEDOINE| Auteur &gt; Annette et Jean Pierre DOMERGUES - 45000 ORLÉANS 1981</v>
      </c>
      <c r="G19" s="33">
        <f>G12</f>
        <v>10</v>
      </c>
      <c r="H19" s="32" t="str">
        <f>H12</f>
        <v>couverts</v>
      </c>
      <c r="I19" s="34" t="str">
        <f>I12</f>
        <v>Recette mère ►  Textures modifiées</v>
      </c>
      <c r="J19" s="93"/>
      <c r="K19" s="109"/>
      <c r="L19" s="95" t="str">
        <f t="shared" si="56"/>
        <v/>
      </c>
      <c r="M19" s="96">
        <v>200</v>
      </c>
      <c r="N19" s="110" t="s">
        <v>1024</v>
      </c>
      <c r="O19" s="98">
        <v>1</v>
      </c>
      <c r="P19" s="111" t="str">
        <f>ROWS(P16:P19)&amp;" ►"</f>
        <v>4 ►</v>
      </c>
      <c r="Q19" s="100" t="s">
        <v>952</v>
      </c>
      <c r="R19" s="101" t="s">
        <v>983</v>
      </c>
      <c r="S19" s="102">
        <f>IF(U28=0,0,(U19/U28)*T15*1000)</f>
        <v>130.97576948264572</v>
      </c>
      <c r="T19" s="113">
        <f>IF(U28=0, 0, (J19*O19)/(U28*T15))</f>
        <v>0</v>
      </c>
      <c r="U19" s="104">
        <f t="array" ref="U19">IFERROR(_xlfn.XLOOKUP(UPPER(TRIM(N19)),UPPER(TRIM(J29:Y29)),J30:Y30,_xlfn.XLOOKUP(UPPER(TRIM(N19)),UPPER(TRIM(J31:Y31)),J32:Y32,0))*M19*IF(J19&gt;0,J19,1),0)</f>
        <v>0.2</v>
      </c>
      <c r="V19" s="114">
        <f>IF(X11&lt;&gt;0,J19*O19*O11,0)</f>
        <v>0</v>
      </c>
      <c r="W19" s="115">
        <f t="shared" si="57"/>
        <v>0</v>
      </c>
      <c r="X19" s="107">
        <f>IF(OR(ISBLANK(X11),X11=0),0,U19*O19*O11)</f>
        <v>0.1</v>
      </c>
      <c r="Y19" s="116" t="str">
        <f>IF(N19="","",IF(COUNTIF(Q29:Y29,SUBSTITUTE(TRIM(N19)," (s)",""))+COUNTIF(Q31:Y31,SUBSTITUTE(TRIM(N19)," (s)",""))&gt;0,IF(ROUND(X19,3)&gt;=1,ROUND(X19,3)&amp;" L",MAX(1,ROUND(X19*100,0))&amp;" cl"),IF(COUNTIF(J29:O29,SUBSTITUTE(TRIM(N19)," (s)",""))+COUNTIF(J31:O31,SUBSTITUTE(TRIM(N19)," (s)",""))&gt;0,IF(ROUND(X19,3)&gt;=1,ROUND(X19,3)&amp;" Kg",MAX(1,ROUND(X19*1000,0))&amp;" g"),"")))</f>
        <v>100 g</v>
      </c>
      <c r="AA19" s="285" t="s">
        <v>1408</v>
      </c>
      <c r="AC19" s="759"/>
      <c r="AD19" s="780" t="str">
        <f>TRIM(SUBSTITUTE(SUBSTITUTE(SUBSTITUTE(SUBSTITUTE(SUBSTITUTE(SUBSTITUTE(SUBSTITUTE(SUBSTITUTE(AD18,"("," "),")"," "),CHAR(34)," "),"-"," "),"_"," "),"&lt;"," "),"&gt;"," "),"="," "))</f>
        <v>macedoine surgelée</v>
      </c>
      <c r="AE19" s="780" t="str" cm="1">
        <f t="array" ref="AE19">IF(ROW()=ROW(AE14),AD17,INDEX(AF14:AF27,ROW()-ROW(AE14)))</f>
        <v/>
      </c>
      <c r="AF19" s="781" t="str">
        <f>IF(OR(AE19="",AD16="",AD16&lt;=0,AG19=""),"",TRIM(MID(AE19,LEN(AG19)+1+IF(MID(AE19,LEN(AG19)+1,1)=" ",1,0),99999)))</f>
        <v/>
      </c>
      <c r="AG19" s="780" t="str">
        <f>IF(OR(AH19="",AH19=0,AH19="0"),"",IF(LEN(AH19)&lt;=AD16,AH19,IF(LEN(SUBSTITUTE(AI19," ",""))=AD16+1,LEFT(AH19,AD16),LEFT(AH19,FIND("§",SUBSTITUTE(AI19," ","§",LEN(AI19)-LEN(SUBSTITUTE(AI19," ",""))))-1))))</f>
        <v/>
      </c>
      <c r="AH19" s="780" t="str">
        <f t="shared" si="4"/>
        <v/>
      </c>
      <c r="AI19" s="780" t="str">
        <f>IF(OR(AH19="",AH19=0,AH19="0"),"",LEFT(AH19,AD16+1))</f>
        <v/>
      </c>
      <c r="AJ19" s="804">
        <f t="shared" si="5"/>
        <v>11</v>
      </c>
      <c r="AK19" s="752" t="s">
        <v>1393</v>
      </c>
      <c r="AL19" s="759">
        <f>IF(LEN(TRIM(AM19))&gt;0,MAX(AL13:AL18)+1,"")</f>
        <v>6</v>
      </c>
      <c r="AM19" s="783" t="str">
        <v>sel fin</v>
      </c>
      <c r="AN19" s="812" t="str">
        <f t="shared" si="6"/>
        <v/>
      </c>
      <c r="AO19" s="493" t="s">
        <v>1402</v>
      </c>
      <c r="AP19" s="263">
        <f t="shared" si="7"/>
        <v>11</v>
      </c>
      <c r="AQ19" s="797" t="str">
        <f t="shared" si="55"/>
        <v>sel fin</v>
      </c>
      <c r="AR19" s="817"/>
      <c r="AS19" s="798" t="str">
        <f t="shared" si="8"/>
        <v>sel fin</v>
      </c>
      <c r="AT19" s="800" t="str">
        <f t="shared" si="9"/>
        <v/>
      </c>
      <c r="AU19" s="266" t="str">
        <f t="shared" si="10"/>
        <v>sel fin</v>
      </c>
      <c r="AV19" s="267" t="str">
        <f t="shared" si="11"/>
        <v/>
      </c>
      <c r="AW19" s="268">
        <f t="shared" si="12"/>
        <v>0</v>
      </c>
      <c r="AX19" s="268">
        <f t="shared" si="13"/>
        <v>0</v>
      </c>
      <c r="AY19" s="269" t="str">
        <f t="shared" si="14"/>
        <v>aucun match</v>
      </c>
      <c r="AZ19" t="str">
        <f t="shared" si="15"/>
        <v>sel fin</v>
      </c>
      <c r="BA19" t="str">
        <f t="shared" si="16"/>
        <v>sel fin</v>
      </c>
      <c r="BB19" t="str">
        <f t="shared" si="17"/>
        <v>sel fin</v>
      </c>
      <c r="BC19" t="str">
        <f t="shared" si="18"/>
        <v>sel fin</v>
      </c>
      <c r="BD19" t="str">
        <f t="shared" si="19"/>
        <v>sel fin</v>
      </c>
      <c r="BE19" t="str">
        <f t="shared" si="20"/>
        <v xml:space="preserve"> sel fin </v>
      </c>
      <c r="BF19">
        <f t="array" ref="BF19">IF(AQ19="",0,SUMPRODUCT((EN13:XA13="Gluten")*(EN14:XA14="INFO")*(COUNTIF(BE19,"* "&amp;EN15:XA15&amp;" *")&gt;0)*1))</f>
        <v>0</v>
      </c>
      <c r="BG19">
        <f t="array" ref="BG19">IF(AQ19="",0,SUMPRODUCT((EN13:XA13="Gluten")*(EN14:XA14="EXCL")*(COUNTIF(BE19,"* "&amp;EN15:XA15&amp;" *")&gt;0)*1))</f>
        <v>0</v>
      </c>
      <c r="BH19">
        <f t="array" ref="BH19">IF(AQ19="",0,SUMPRODUCT((EN13:XA13="Gluten")*(EN14:XA14="ALERTE")*(COUNTIF(BE19,"* "&amp;EN15:XA15&amp;" *")&gt;0)*1))</f>
        <v>0</v>
      </c>
      <c r="BI19">
        <f t="array" ref="BI19">IF(AQ19="",0,SUMPRODUCT((EN13:XA13="Gluten")*(EN14:XA14="SUSP")*(COUNTIF(BE19,"* "&amp;EN15:XA15&amp;" *")&gt;0)*1))</f>
        <v>0</v>
      </c>
      <c r="BJ19" t="str">
        <f t="shared" si="21"/>
        <v/>
      </c>
      <c r="BK19" t="str">
        <f t="shared" si="22"/>
        <v/>
      </c>
      <c r="BL19">
        <f t="array" ref="BL19">IF(AQ19="",0,SUMPRODUCT((EN13:XA13="Crustaces")*(EN14:XA14="ALERTE")*(COUNTIF(BE19,"* "&amp;EN15:XA15&amp;" *")&gt;0)*1))</f>
        <v>0</v>
      </c>
      <c r="BM19" t="str">
        <f t="shared" si="23"/>
        <v/>
      </c>
      <c r="BN19">
        <f t="array" ref="BN19">IF(AQ19="",0,SUMPRODUCT((EN13:XA13="Oeufs")*(EN14:XA14="ALERTE")*(COUNTIF(BE19,"* "&amp;EN15:XA15&amp;" *")&gt;0)*1))</f>
        <v>0</v>
      </c>
      <c r="BO19" t="str">
        <f t="shared" si="24"/>
        <v/>
      </c>
      <c r="BP19">
        <f t="array" ref="BP19">IF(AQ19="",0,SUMPRODUCT((EN13:XA13="Poissons")*(EN14:XA14="INFO")*(COUNTIF(BE19,"* "&amp;EN15:XA15&amp;" *")&gt;0)*1))</f>
        <v>0</v>
      </c>
      <c r="BQ19">
        <f t="array" ref="BQ19">IF(AQ19="",0,SUMPRODUCT((EN13:XA13="Poissons")*(EN14:XA14="EXCL")*(COUNTIF(BE19,"* "&amp;EN15:XA15&amp;" *")&gt;0)*1))</f>
        <v>0</v>
      </c>
      <c r="BR19">
        <f t="array" ref="BR19">IF(AQ19="",0,SUMPRODUCT((EN13:XA13="Poissons")*(EN14:XA14="ALERTE")*(COUNTIF(BE19,"* "&amp;EN15:XA15&amp;" *")&gt;0)*1))</f>
        <v>0</v>
      </c>
      <c r="BS19" t="str">
        <f t="shared" si="25"/>
        <v/>
      </c>
      <c r="BT19">
        <f t="array" ref="BT19">IF(AQ19="",0,SUMPRODUCT((EN13:XA13="Arachides")*(EN14:XA14="ALERTE")*(COUNTIF(BE19,"* "&amp;EN15:XA15&amp;" *")&gt;0)*1))</f>
        <v>0</v>
      </c>
      <c r="BU19" t="str">
        <f t="shared" si="26"/>
        <v/>
      </c>
      <c r="BV19">
        <f t="array" ref="BV19">IF(AQ19="",0,SUMPRODUCT((EN13:XA13="Soja")*(EN14:XA14="INFO")*(COUNTIF(BE19,"* "&amp;EN15:XA15&amp;" *")&gt;0)*1))</f>
        <v>0</v>
      </c>
      <c r="BW19">
        <f t="array" ref="BW19">IF(AQ19="",0,SUMPRODUCT((EN13:XA13="Soja")*(EN14:XA14="ALERTE")*(COUNTIF(BE19,"* "&amp;EN15:XA15&amp;" *")&gt;0)*1))</f>
        <v>0</v>
      </c>
      <c r="BX19" t="str">
        <f t="shared" si="27"/>
        <v/>
      </c>
      <c r="BY19">
        <f t="array" ref="BY19">IF(AQ19="",0,SUMPRODUCT((EN13:XA13="Lait")*(EN14:XA14="INFO")*(COUNTIF(BE19,"* "&amp;EN15:XA15&amp;" *")&gt;0)*1))</f>
        <v>0</v>
      </c>
      <c r="BZ19">
        <f t="array" ref="BZ19">IF(AQ19="",0,SUMPRODUCT((EN13:XA13="Lait")*(EN14:XA14="EXCL")*(COUNTIF(BE19,"* "&amp;EN15:XA15&amp;" *")&gt;0)*1))</f>
        <v>0</v>
      </c>
      <c r="CA19">
        <f t="array" ref="CA19">IF(AQ19="",0,SUMPRODUCT((EN13:XA13="Lait")*(EN14:XA14="ALERTE")*(COUNTIF(BE19,"* "&amp;EN15:XA15&amp;" *")&gt;0)*1))</f>
        <v>0</v>
      </c>
      <c r="CB19">
        <f t="array" ref="CB19">IF(AQ19="",0,SUMPRODUCT((EN13:XA13="Lait")*(EN14:XA14="SUSP")*(COUNTIF(BE19,"* "&amp;EN15:XA15&amp;" *")&gt;0)*1))</f>
        <v>0</v>
      </c>
      <c r="CC19" t="str">
        <f t="shared" si="28"/>
        <v/>
      </c>
      <c r="CD19" t="str">
        <f t="shared" si="29"/>
        <v/>
      </c>
      <c r="CE19">
        <f t="array" ref="CE19">IF(AQ19="",0,SUMPRODUCT((EN13:XA13="Fruits a coque")*(EN14:XA14="EXCL")*(COUNTIF(BE19,"* "&amp;EN15:XA15&amp;" *")&gt;0)*1))</f>
        <v>0</v>
      </c>
      <c r="CF19">
        <f t="array" ref="CF19">IF(AQ19="",0,SUMPRODUCT((EN13:XA13="Fruits a coque")*(EN14:XA14="ALERTE")*(COUNTIF(BE19,"* "&amp;EN15:XA15&amp;" *")&gt;0)*1))</f>
        <v>0</v>
      </c>
      <c r="CG19" t="str">
        <f t="shared" si="30"/>
        <v/>
      </c>
      <c r="CH19">
        <f t="array" ref="CH19">IF(AQ19="",0,SUMPRODUCT((EN13:XA13="Celeri")*(EN14:XA14="ALERTE")*(COUNTIF(BE19,"* "&amp;EN15:XA15&amp;" *")&gt;0)*1))</f>
        <v>0</v>
      </c>
      <c r="CI19" t="str">
        <f t="shared" si="31"/>
        <v/>
      </c>
      <c r="CJ19">
        <f t="array" ref="CJ19">IF(AQ19="",0,SUMPRODUCT((EN13:XA13="Moutarde")*(EN14:XA14="ALERTE")*(COUNTIF(BE19,"* "&amp;EN15:XA15&amp;" *")&gt;0)*1))</f>
        <v>0</v>
      </c>
      <c r="CK19" t="str">
        <f t="shared" si="32"/>
        <v/>
      </c>
      <c r="CL19">
        <f t="array" ref="CL19">IF(AQ19="",0,SUMPRODUCT((EN13:XA13="Sesame")*(EN14:XA14="ALERTE")*(COUNTIF(BE19,"* "&amp;EN15:XA15&amp;" *")&gt;0)*1))</f>
        <v>0</v>
      </c>
      <c r="CM19" t="str">
        <f t="shared" si="33"/>
        <v/>
      </c>
      <c r="CN19">
        <f t="array" ref="CN19">IF(AQ19="",0,SUMPRODUCT((EN13:XA13="Sulfites")*(EN14:XA14="ALERTE")*(COUNTIF(BE19,"* "&amp;EN15:XA15&amp;" *")&gt;0)*1))</f>
        <v>0</v>
      </c>
      <c r="CO19" t="str">
        <f t="shared" si="34"/>
        <v/>
      </c>
      <c r="CP19">
        <f t="array" ref="CP19">IF(AQ19="",0,SUMPRODUCT((EN13:XA13="Lupin")*(EN14:XA14="ALERTE")*(COUNTIF(BE19,"* "&amp;EN15:XA15&amp;" *")&gt;0)*1))</f>
        <v>0</v>
      </c>
      <c r="CQ19" t="str">
        <f t="shared" si="35"/>
        <v/>
      </c>
      <c r="CR19">
        <f t="array" ref="CR19">IF(AQ19="",0,SUMPRODUCT((EN13:XA13="Mollusques")*(EN14:XA14="EXCL")*(COUNTIF(BE19,"* "&amp;EN15:XA15&amp;" *")&gt;0)*1))</f>
        <v>0</v>
      </c>
      <c r="CS19">
        <f t="array" ref="CS19">IF(AQ19="",0,SUMPRODUCT((EN13:XA13="Mollusques")*(EN14:XA14="ALERTE")*(COUNTIF(BE19,"* "&amp;EN15:XA15&amp;" *")&gt;0)*1))</f>
        <v>0</v>
      </c>
      <c r="CT19" t="str">
        <f t="shared" si="36"/>
        <v/>
      </c>
      <c r="CU19" t="str">
        <f t="shared" si="37"/>
        <v/>
      </c>
      <c r="CV19" t="str">
        <f t="shared" si="38"/>
        <v/>
      </c>
      <c r="CW19" t="str">
        <f t="shared" si="39"/>
        <v/>
      </c>
      <c r="CX19" t="str">
        <f t="shared" si="40"/>
        <v/>
      </c>
      <c r="CY19" t="str">
        <f t="shared" si="41"/>
        <v/>
      </c>
      <c r="CZ19" t="str">
        <f t="shared" si="42"/>
        <v/>
      </c>
      <c r="DA19" t="str">
        <f t="shared" si="43"/>
        <v/>
      </c>
      <c r="DB19" t="str">
        <f t="shared" si="44"/>
        <v/>
      </c>
      <c r="DC19" t="str">
        <f t="shared" si="45"/>
        <v/>
      </c>
      <c r="DD19" t="str">
        <f t="shared" si="46"/>
        <v/>
      </c>
      <c r="DE19" t="str">
        <f t="shared" si="47"/>
        <v/>
      </c>
      <c r="DF19" t="str">
        <f t="shared" si="48"/>
        <v/>
      </c>
      <c r="DG19" t="str">
        <f t="shared" si="49"/>
        <v/>
      </c>
      <c r="DH19" t="str">
        <f t="shared" si="50"/>
        <v/>
      </c>
      <c r="DI19" t="str">
        <f t="shared" si="51"/>
        <v/>
      </c>
      <c r="DJ19" t="str">
        <f t="shared" si="52"/>
        <v/>
      </c>
      <c r="DK19" t="str">
        <f t="shared" si="53"/>
        <v/>
      </c>
      <c r="DL19" t="str">
        <f t="shared" si="54"/>
        <v/>
      </c>
    </row>
    <row r="20" spans="1:116" ht="21" customHeight="1">
      <c r="B20" s="874" t="s">
        <v>953</v>
      </c>
      <c r="C20" s="275"/>
      <c r="D20" s="275"/>
      <c r="E20" s="117" t="str">
        <f t="shared" si="58"/>
        <v>A</v>
      </c>
      <c r="F20" s="32" t="str">
        <f>F12</f>
        <v>M MACÉDOINE DE LÉGUMES AU COULIS DE TOMATE | HORS D'ŒUVRE texture modifiée-cuidité-MACEDOINE| Auteur &gt; Annette et Jean Pierre DOMERGUES - 45000 ORLÉANS 1981</v>
      </c>
      <c r="G20" s="33">
        <f>G12</f>
        <v>10</v>
      </c>
      <c r="H20" s="32" t="str">
        <f>H12</f>
        <v>couverts</v>
      </c>
      <c r="I20" s="34" t="str">
        <f>I12</f>
        <v>Recette mère ►  Textures modifiées</v>
      </c>
      <c r="J20" s="93"/>
      <c r="K20" s="109"/>
      <c r="L20" s="95" t="str">
        <f t="shared" si="56"/>
        <v/>
      </c>
      <c r="M20" s="96">
        <v>150</v>
      </c>
      <c r="N20" s="110" t="s">
        <v>1024</v>
      </c>
      <c r="O20" s="98">
        <v>1</v>
      </c>
      <c r="P20" s="111" t="str">
        <f>ROWS(P16:P20)&amp;" ►"</f>
        <v>5 ►</v>
      </c>
      <c r="Q20" s="100" t="s">
        <v>954</v>
      </c>
      <c r="R20" s="101" t="s">
        <v>983</v>
      </c>
      <c r="S20" s="102">
        <f>IF(U28=0,0,(U20/U28)*T15*1000)</f>
        <v>98.231827111984288</v>
      </c>
      <c r="T20" s="113">
        <f>IF(U28=0, 0, (J20*O20)/(U28*T15))</f>
        <v>0</v>
      </c>
      <c r="U20" s="104">
        <f t="array" ref="U20">IFERROR(_xlfn.XLOOKUP(UPPER(TRIM(N20)),UPPER(TRIM(J29:Y29)),J30:Y30,_xlfn.XLOOKUP(UPPER(TRIM(N20)),UPPER(TRIM(J31:Y31)),J32:Y32,0))*M20*IF(J20&gt;0,J20,1),0)</f>
        <v>0.15</v>
      </c>
      <c r="V20" s="118">
        <f>IF(X11&lt;&gt;0,J20*O20*O11,0)</f>
        <v>0</v>
      </c>
      <c r="W20" s="119">
        <f t="shared" si="57"/>
        <v>0</v>
      </c>
      <c r="X20" s="107">
        <f>IF(OR(ISBLANK(X11),X11=0),0,U20*O20*O11)</f>
        <v>7.4999999999999997E-2</v>
      </c>
      <c r="Y20" s="120" t="str">
        <f>IF(N20="","",IF(COUNTIF(Q29:Y29,SUBSTITUTE(TRIM(N20)," (s)",""))+COUNTIF(Q31:Y31,SUBSTITUTE(TRIM(N20)," (s)",""))&gt;0,IF(ROUND(X20,3)&gt;=1,ROUND(X20,3)&amp;" L",MAX(1,ROUND(X20*100,0))&amp;" cl"),IF(COUNTIF(J29:O29,SUBSTITUTE(TRIM(N20)," (s)",""))+COUNTIF(J31:O31,SUBSTITUTE(TRIM(N20)," (s)",""))&gt;0,IF(ROUND(X20,3)&gt;=1,ROUND(X20,3)&amp;" Kg",MAX(1,ROUND(X20*1000,0))&amp;" g"),"")))</f>
        <v>75 g</v>
      </c>
      <c r="AC20" s="759"/>
      <c r="AD20" s="784" t="str">
        <f>TRIM(SUBSTITUTE(SUBSTITUTE(SUBSTITUTE(SUBSTITUTE(AD19,"►"," "),"▼"," "),"▲"," "),"◄"," "))</f>
        <v>macedoine surgelée</v>
      </c>
      <c r="AE20" s="780" t="str" cm="1">
        <f t="array" ref="AE20">IF(ROW()=ROW(AE14),AD17,INDEX(AF14:AF27,ROW()-ROW(AE14)))</f>
        <v/>
      </c>
      <c r="AF20" s="781" t="str">
        <f>IF(OR(AE20="",AD16="",AD16&lt;=0,AG20=""),"",TRIM(MID(AE20,LEN(AG20)+1+IF(MID(AE20,LEN(AG20)+1,1)=" ",1,0),99999)))</f>
        <v/>
      </c>
      <c r="AG20" s="780" t="str">
        <f>IF(OR(AH20="",AH20=0,AH20="0"),"",IF(LEN(AH20)&lt;=AD16,AH20,IF(LEN(SUBSTITUTE(AI20," ",""))=AD16+1,LEFT(AH20,AD16),LEFT(AH20,FIND("§",SUBSTITUTE(AI20," ","§",LEN(AI20)-LEN(SUBSTITUTE(AI20," ",""))))-1))))</f>
        <v/>
      </c>
      <c r="AH20" s="780" t="str">
        <f t="shared" si="4"/>
        <v/>
      </c>
      <c r="AI20" s="780" t="str">
        <f>IF(OR(AH20="",AH20=0,AH20="0"),"",LEFT(AH20,AD16+1))</f>
        <v/>
      </c>
      <c r="AJ20" s="804">
        <f t="shared" si="5"/>
        <v>12</v>
      </c>
      <c r="AK20" s="752" t="s">
        <v>961</v>
      </c>
      <c r="AL20" s="759">
        <f>IF(LEN(TRIM(AM20))&gt;0,MAX(AL13:AL19)+1,"")</f>
        <v>7</v>
      </c>
      <c r="AM20" s="783" t="str">
        <v>poivre blanc moulu</v>
      </c>
      <c r="AN20" s="812" t="str">
        <f t="shared" si="6"/>
        <v/>
      </c>
      <c r="AO20" s="493" t="s">
        <v>1403</v>
      </c>
      <c r="AP20" s="263">
        <f t="shared" si="7"/>
        <v>12</v>
      </c>
      <c r="AQ20" s="797" t="str">
        <f t="shared" si="55"/>
        <v>poivre blanc moulu</v>
      </c>
      <c r="AR20" s="818" t="s">
        <v>945</v>
      </c>
      <c r="AS20" s="798" t="str">
        <f t="shared" si="8"/>
        <v>poivre blanc moulu</v>
      </c>
      <c r="AT20" s="800" t="str">
        <f t="shared" si="9"/>
        <v/>
      </c>
      <c r="AU20" s="266" t="str">
        <f t="shared" si="10"/>
        <v>poivre blanc moulu</v>
      </c>
      <c r="AV20" s="267" t="str">
        <f t="shared" si="11"/>
        <v/>
      </c>
      <c r="AW20" s="268">
        <f t="shared" si="12"/>
        <v>0</v>
      </c>
      <c r="AX20" s="268">
        <f t="shared" si="13"/>
        <v>0</v>
      </c>
      <c r="AY20" s="269" t="str">
        <f t="shared" si="14"/>
        <v>aucun match</v>
      </c>
      <c r="AZ20" t="str">
        <f t="shared" si="15"/>
        <v>poivre blanc moulu</v>
      </c>
      <c r="BA20" t="str">
        <f t="shared" si="16"/>
        <v>poivre blanc moulu</v>
      </c>
      <c r="BB20" t="str">
        <f t="shared" si="17"/>
        <v>poivre blanc moulu</v>
      </c>
      <c r="BC20" t="str">
        <f t="shared" si="18"/>
        <v>poivre blanc moulu</v>
      </c>
      <c r="BD20" t="str">
        <f t="shared" si="19"/>
        <v>poivre blanc moulu</v>
      </c>
      <c r="BE20" t="str">
        <f t="shared" si="20"/>
        <v xml:space="preserve"> poivre blanc moulu </v>
      </c>
      <c r="BF20">
        <f t="array" ref="BF20">IF(AQ20="",0,SUMPRODUCT((EN13:XA13="Gluten")*(EN14:XA14="INFO")*(COUNTIF(BE20,"* "&amp;EN15:XA15&amp;" *")&gt;0)*1))</f>
        <v>0</v>
      </c>
      <c r="BG20">
        <f t="array" ref="BG20">IF(AQ20="",0,SUMPRODUCT((EN13:XA13="Gluten")*(EN14:XA14="EXCL")*(COUNTIF(BE20,"* "&amp;EN15:XA15&amp;" *")&gt;0)*1))</f>
        <v>0</v>
      </c>
      <c r="BH20">
        <f t="array" ref="BH20">IF(AQ20="",0,SUMPRODUCT((EN13:XA13="Gluten")*(EN14:XA14="ALERTE")*(COUNTIF(BE20,"* "&amp;EN15:XA15&amp;" *")&gt;0)*1))</f>
        <v>0</v>
      </c>
      <c r="BI20">
        <f t="array" ref="BI20">IF(AQ20="",0,SUMPRODUCT((EN13:XA13="Gluten")*(EN14:XA14="SUSP")*(COUNTIF(BE20,"* "&amp;EN15:XA15&amp;" *")&gt;0)*1))</f>
        <v>0</v>
      </c>
      <c r="BJ20" t="str">
        <f t="shared" si="21"/>
        <v/>
      </c>
      <c r="BK20" t="str">
        <f t="shared" si="22"/>
        <v/>
      </c>
      <c r="BL20">
        <f t="array" ref="BL20">IF(AQ20="",0,SUMPRODUCT((EN13:XA13="Crustaces")*(EN14:XA14="ALERTE")*(COUNTIF(BE20,"* "&amp;EN15:XA15&amp;" *")&gt;0)*1))</f>
        <v>0</v>
      </c>
      <c r="BM20" t="str">
        <f t="shared" si="23"/>
        <v/>
      </c>
      <c r="BN20">
        <f t="array" ref="BN20">IF(AQ20="",0,SUMPRODUCT((EN13:XA13="Oeufs")*(EN14:XA14="ALERTE")*(COUNTIF(BE20,"* "&amp;EN15:XA15&amp;" *")&gt;0)*1))</f>
        <v>0</v>
      </c>
      <c r="BO20" t="str">
        <f t="shared" si="24"/>
        <v/>
      </c>
      <c r="BP20">
        <f t="array" ref="BP20">IF(AQ20="",0,SUMPRODUCT((EN13:XA13="Poissons")*(EN14:XA14="INFO")*(COUNTIF(BE20,"* "&amp;EN15:XA15&amp;" *")&gt;0)*1))</f>
        <v>0</v>
      </c>
      <c r="BQ20">
        <f t="array" ref="BQ20">IF(AQ20="",0,SUMPRODUCT((EN13:XA13="Poissons")*(EN14:XA14="EXCL")*(COUNTIF(BE20,"* "&amp;EN15:XA15&amp;" *")&gt;0)*1))</f>
        <v>0</v>
      </c>
      <c r="BR20">
        <f t="array" ref="BR20">IF(AQ20="",0,SUMPRODUCT((EN13:XA13="Poissons")*(EN14:XA14="ALERTE")*(COUNTIF(BE20,"* "&amp;EN15:XA15&amp;" *")&gt;0)*1))</f>
        <v>0</v>
      </c>
      <c r="BS20" t="str">
        <f t="shared" si="25"/>
        <v/>
      </c>
      <c r="BT20">
        <f t="array" ref="BT20">IF(AQ20="",0,SUMPRODUCT((EN13:XA13="Arachides")*(EN14:XA14="ALERTE")*(COUNTIF(BE20,"* "&amp;EN15:XA15&amp;" *")&gt;0)*1))</f>
        <v>0</v>
      </c>
      <c r="BU20" t="str">
        <f t="shared" si="26"/>
        <v/>
      </c>
      <c r="BV20">
        <f t="array" ref="BV20">IF(AQ20="",0,SUMPRODUCT((EN13:XA13="Soja")*(EN14:XA14="INFO")*(COUNTIF(BE20,"* "&amp;EN15:XA15&amp;" *")&gt;0)*1))</f>
        <v>0</v>
      </c>
      <c r="BW20">
        <f t="array" ref="BW20">IF(AQ20="",0,SUMPRODUCT((EN13:XA13="Soja")*(EN14:XA14="ALERTE")*(COUNTIF(BE20,"* "&amp;EN15:XA15&amp;" *")&gt;0)*1))</f>
        <v>0</v>
      </c>
      <c r="BX20" t="str">
        <f t="shared" si="27"/>
        <v/>
      </c>
      <c r="BY20">
        <f t="array" ref="BY20">IF(AQ20="",0,SUMPRODUCT((EN13:XA13="Lait")*(EN14:XA14="INFO")*(COUNTIF(BE20,"* "&amp;EN15:XA15&amp;" *")&gt;0)*1))</f>
        <v>0</v>
      </c>
      <c r="BZ20">
        <f t="array" ref="BZ20">IF(AQ20="",0,SUMPRODUCT((EN13:XA13="Lait")*(EN14:XA14="EXCL")*(COUNTIF(BE20,"* "&amp;EN15:XA15&amp;" *")&gt;0)*1))</f>
        <v>0</v>
      </c>
      <c r="CA20">
        <f t="array" ref="CA20">IF(AQ20="",0,SUMPRODUCT((EN13:XA13="Lait")*(EN14:XA14="ALERTE")*(COUNTIF(BE20,"* "&amp;EN15:XA15&amp;" *")&gt;0)*1))</f>
        <v>0</v>
      </c>
      <c r="CB20">
        <f t="array" ref="CB20">IF(AQ20="",0,SUMPRODUCT((EN13:XA13="Lait")*(EN14:XA14="SUSP")*(COUNTIF(BE20,"* "&amp;EN15:XA15&amp;" *")&gt;0)*1))</f>
        <v>0</v>
      </c>
      <c r="CC20" t="str">
        <f t="shared" si="28"/>
        <v/>
      </c>
      <c r="CD20" t="str">
        <f t="shared" si="29"/>
        <v/>
      </c>
      <c r="CE20">
        <f t="array" ref="CE20">IF(AQ20="",0,SUMPRODUCT((EN13:XA13="Fruits a coque")*(EN14:XA14="EXCL")*(COUNTIF(BE20,"* "&amp;EN15:XA15&amp;" *")&gt;0)*1))</f>
        <v>0</v>
      </c>
      <c r="CF20">
        <f t="array" ref="CF20">IF(AQ20="",0,SUMPRODUCT((EN13:XA13="Fruits a coque")*(EN14:XA14="ALERTE")*(COUNTIF(BE20,"* "&amp;EN15:XA15&amp;" *")&gt;0)*1))</f>
        <v>0</v>
      </c>
      <c r="CG20" t="str">
        <f t="shared" si="30"/>
        <v/>
      </c>
      <c r="CH20">
        <f t="array" ref="CH20">IF(AQ20="",0,SUMPRODUCT((EN13:XA13="Celeri")*(EN14:XA14="ALERTE")*(COUNTIF(BE20,"* "&amp;EN15:XA15&amp;" *")&gt;0)*1))</f>
        <v>0</v>
      </c>
      <c r="CI20" t="str">
        <f t="shared" si="31"/>
        <v/>
      </c>
      <c r="CJ20">
        <f t="array" ref="CJ20">IF(AQ20="",0,SUMPRODUCT((EN13:XA13="Moutarde")*(EN14:XA14="ALERTE")*(COUNTIF(BE20,"* "&amp;EN15:XA15&amp;" *")&gt;0)*1))</f>
        <v>0</v>
      </c>
      <c r="CK20" t="str">
        <f t="shared" si="32"/>
        <v/>
      </c>
      <c r="CL20">
        <f t="array" ref="CL20">IF(AQ20="",0,SUMPRODUCT((EN13:XA13="Sesame")*(EN14:XA14="ALERTE")*(COUNTIF(BE20,"* "&amp;EN15:XA15&amp;" *")&gt;0)*1))</f>
        <v>0</v>
      </c>
      <c r="CM20" t="str">
        <f t="shared" si="33"/>
        <v/>
      </c>
      <c r="CN20">
        <f t="array" ref="CN20">IF(AQ20="",0,SUMPRODUCT((EN13:XA13="Sulfites")*(EN14:XA14="ALERTE")*(COUNTIF(BE20,"* "&amp;EN15:XA15&amp;" *")&gt;0)*1))</f>
        <v>0</v>
      </c>
      <c r="CO20" t="str">
        <f t="shared" si="34"/>
        <v/>
      </c>
      <c r="CP20">
        <f t="array" ref="CP20">IF(AQ20="",0,SUMPRODUCT((EN13:XA13="Lupin")*(EN14:XA14="ALERTE")*(COUNTIF(BE20,"* "&amp;EN15:XA15&amp;" *")&gt;0)*1))</f>
        <v>0</v>
      </c>
      <c r="CQ20" t="str">
        <f t="shared" si="35"/>
        <v/>
      </c>
      <c r="CR20">
        <f t="array" ref="CR20">IF(AQ20="",0,SUMPRODUCT((EN13:XA13="Mollusques")*(EN14:XA14="EXCL")*(COUNTIF(BE20,"* "&amp;EN15:XA15&amp;" *")&gt;0)*1))</f>
        <v>0</v>
      </c>
      <c r="CS20">
        <f t="array" ref="CS20">IF(AQ20="",0,SUMPRODUCT((EN13:XA13="Mollusques")*(EN14:XA14="ALERTE")*(COUNTIF(BE20,"* "&amp;EN15:XA15&amp;" *")&gt;0)*1))</f>
        <v>0</v>
      </c>
      <c r="CT20" t="str">
        <f t="shared" si="36"/>
        <v/>
      </c>
      <c r="CU20" t="str">
        <f t="shared" si="37"/>
        <v/>
      </c>
      <c r="CV20" t="str">
        <f t="shared" si="38"/>
        <v/>
      </c>
      <c r="CW20" t="str">
        <f t="shared" si="39"/>
        <v/>
      </c>
      <c r="CX20" t="str">
        <f t="shared" si="40"/>
        <v/>
      </c>
      <c r="CY20" t="str">
        <f t="shared" si="41"/>
        <v/>
      </c>
      <c r="CZ20" t="str">
        <f t="shared" si="42"/>
        <v/>
      </c>
      <c r="DA20" t="str">
        <f t="shared" si="43"/>
        <v/>
      </c>
      <c r="DB20" t="str">
        <f t="shared" si="44"/>
        <v/>
      </c>
      <c r="DC20" t="str">
        <f t="shared" si="45"/>
        <v/>
      </c>
      <c r="DD20" t="str">
        <f t="shared" si="46"/>
        <v/>
      </c>
      <c r="DE20" t="str">
        <f t="shared" si="47"/>
        <v/>
      </c>
      <c r="DF20" t="str">
        <f t="shared" si="48"/>
        <v/>
      </c>
      <c r="DG20" t="str">
        <f t="shared" si="49"/>
        <v/>
      </c>
      <c r="DH20" t="str">
        <f t="shared" si="50"/>
        <v/>
      </c>
      <c r="DI20" t="str">
        <f t="shared" si="51"/>
        <v/>
      </c>
      <c r="DJ20" t="str">
        <f t="shared" si="52"/>
        <v/>
      </c>
      <c r="DK20" t="str">
        <f t="shared" si="53"/>
        <v/>
      </c>
      <c r="DL20" t="str">
        <f t="shared" si="54"/>
        <v/>
      </c>
    </row>
    <row r="21" spans="1:116" ht="21" customHeight="1">
      <c r="B21" s="874"/>
      <c r="C21" s="275"/>
      <c r="D21" s="275"/>
      <c r="E21" s="117" t="str">
        <f t="shared" si="58"/>
        <v>A</v>
      </c>
      <c r="F21" s="32" t="str">
        <f>F12</f>
        <v>M MACÉDOINE DE LÉGUMES AU COULIS DE TOMATE | HORS D'ŒUVRE texture modifiée-cuidité-MACEDOINE| Auteur &gt; Annette et Jean Pierre DOMERGUES - 45000 ORLÉANS 1981</v>
      </c>
      <c r="G21" s="33">
        <f>G12</f>
        <v>10</v>
      </c>
      <c r="H21" s="32" t="str">
        <f>H12</f>
        <v>couverts</v>
      </c>
      <c r="I21" s="34" t="str">
        <f>I12</f>
        <v>Recette mère ►  Textures modifiées</v>
      </c>
      <c r="J21" s="93"/>
      <c r="K21" s="109"/>
      <c r="L21" s="95" t="str">
        <f t="shared" si="56"/>
        <v/>
      </c>
      <c r="M21" s="96">
        <v>50</v>
      </c>
      <c r="N21" s="110" t="s">
        <v>1024</v>
      </c>
      <c r="O21" s="98">
        <v>1</v>
      </c>
      <c r="P21" s="111" t="str">
        <f>ROWS(P16:P21)&amp;" ►"</f>
        <v>6 ►</v>
      </c>
      <c r="Q21" s="100" t="s">
        <v>956</v>
      </c>
      <c r="R21" s="101" t="s">
        <v>983</v>
      </c>
      <c r="S21" s="102">
        <f>IF(U28=0,0,(U21/U28)*T15*1000)</f>
        <v>32.743942370661429</v>
      </c>
      <c r="T21" s="113">
        <f>IF(U28=0, 0, (J21*O21)/(U28*T15))</f>
        <v>0</v>
      </c>
      <c r="U21" s="104">
        <f t="array" ref="U21">IFERROR(_xlfn.XLOOKUP(UPPER(TRIM(N21)),UPPER(TRIM(J29:Y29)),J30:Y30,_xlfn.XLOOKUP(UPPER(TRIM(N21)),UPPER(TRIM(J31:Y31)),J32:Y32,0))*M21*IF(J21&gt;0,J21,1),0)</f>
        <v>0.05</v>
      </c>
      <c r="V21" s="114">
        <f>IF(X11&lt;&gt;0,J21*O21*O11,0)</f>
        <v>0</v>
      </c>
      <c r="W21" s="115">
        <f t="shared" si="57"/>
        <v>0</v>
      </c>
      <c r="X21" s="107">
        <f>IF(OR(ISBLANK(X11),X11=0),0,U21*O21*O11)</f>
        <v>2.5000000000000001E-2</v>
      </c>
      <c r="Y21" s="116" t="str">
        <f>IF(N21="","",IF(COUNTIF(Q29:Y29,SUBSTITUTE(TRIM(N21)," (s)",""))+COUNTIF(Q31:Y31,SUBSTITUTE(TRIM(N21)," (s)",""))&gt;0,IF(ROUND(X21,3)&gt;=1,ROUND(X21,3)&amp;" L",MAX(1,ROUND(X21*100,0))&amp;" cl"),IF(COUNTIF(J29:O29,SUBSTITUTE(TRIM(N21)," (s)",""))+COUNTIF(J31:O31,SUBSTITUTE(TRIM(N21)," (s)",""))&gt;0,IF(ROUND(X21,3)&gt;=1,ROUND(X21,3)&amp;" Kg",MAX(1,ROUND(X21*1000,0))&amp;" g"),"")))</f>
        <v>25 g</v>
      </c>
      <c r="AC21" s="759"/>
      <c r="AD21" s="784" t="str">
        <f>TRIM(SUBSTITUTE(SUBSTITUTE(AD20,"“"," "),"”"," "))</f>
        <v>macedoine surgelée</v>
      </c>
      <c r="AE21" s="780" t="str" cm="1">
        <f t="array" ref="AE21">IF(ROW()=ROW(AE14),AD17,INDEX(AF14:AF27,ROW()-ROW(AE14)))</f>
        <v/>
      </c>
      <c r="AF21" s="781" t="str">
        <f>IF(OR(AE21="",AD16="",AD16&lt;=0,AG21=""),"",TRIM(MID(AE21,LEN(AG21)+1+IF(MID(AE21,LEN(AG21)+1,1)=" ",1,0),99999)))</f>
        <v/>
      </c>
      <c r="AG21" s="780" t="str">
        <f>IF(OR(AH21="",AH21=0,AH21="0"),"",IF(LEN(AH21)&lt;=AD16,AH21,IF(LEN(SUBSTITUTE(AI21," ",""))=AD16+1,LEFT(AH21,AD16),LEFT(AH21,FIND("§",SUBSTITUTE(AI21," ","§",LEN(AI21)-LEN(SUBSTITUTE(AI21," ",""))))-1))))</f>
        <v/>
      </c>
      <c r="AH21" s="780" t="str">
        <f t="shared" si="4"/>
        <v/>
      </c>
      <c r="AI21" s="780" t="str">
        <f>IF(OR(AH21="",AH21=0,AH21="0"),"",LEFT(AH21,AD16+1))</f>
        <v/>
      </c>
      <c r="AJ21" s="804" t="str">
        <f t="shared" si="5"/>
        <v/>
      </c>
      <c r="AK21" s="752" t="s">
        <v>1394</v>
      </c>
      <c r="AL21" s="759">
        <f>IF(LEN(TRIM(AM21))&gt;0,MAX(AL13:AL20)+1,"")</f>
        <v>8</v>
      </c>
      <c r="AM21" s="783" t="str">
        <v>Décongeler la macédoine surgelée.</v>
      </c>
      <c r="AN21" s="812" t="str">
        <f t="shared" si="6"/>
        <v/>
      </c>
      <c r="AO21" s="493" t="s">
        <v>1406</v>
      </c>
      <c r="AP21" s="263" t="str">
        <f t="shared" si="7"/>
        <v/>
      </c>
      <c r="AQ21" s="797" t="str">
        <f t="shared" si="55"/>
        <v/>
      </c>
      <c r="AR21" s="818" t="s">
        <v>945</v>
      </c>
      <c r="AS21" s="798" t="str">
        <f t="shared" si="8"/>
        <v/>
      </c>
      <c r="AT21" s="800" t="str">
        <f t="shared" si="9"/>
        <v/>
      </c>
      <c r="AU21" s="266" t="str">
        <f t="shared" si="10"/>
        <v/>
      </c>
      <c r="AV21" s="267" t="str">
        <f t="shared" si="11"/>
        <v/>
      </c>
      <c r="AW21" s="268" t="str">
        <f t="shared" si="12"/>
        <v/>
      </c>
      <c r="AX21" s="268" t="str">
        <f t="shared" si="13"/>
        <v/>
      </c>
      <c r="AY21" s="269" t="str">
        <f t="shared" si="14"/>
        <v/>
      </c>
      <c r="AZ21" t="str">
        <f t="shared" si="15"/>
        <v/>
      </c>
      <c r="BA21" t="str">
        <f t="shared" si="16"/>
        <v/>
      </c>
      <c r="BB21" t="str">
        <f t="shared" si="17"/>
        <v/>
      </c>
      <c r="BC21" t="str">
        <f t="shared" si="18"/>
        <v/>
      </c>
      <c r="BD21" t="str">
        <f t="shared" si="19"/>
        <v/>
      </c>
      <c r="BE21" t="str">
        <f t="shared" si="20"/>
        <v/>
      </c>
      <c r="BF21">
        <f t="array" ref="BF21">IF(AQ21="",0,SUMPRODUCT((EN13:XA13="Gluten")*(EN14:XA14="INFO")*(COUNTIF(BE21,"* "&amp;EN15:XA15&amp;" *")&gt;0)*1))</f>
        <v>0</v>
      </c>
      <c r="BG21">
        <f t="array" ref="BG21">IF(AQ21="",0,SUMPRODUCT((EN13:XA13="Gluten")*(EN14:XA14="EXCL")*(COUNTIF(BE21,"* "&amp;EN15:XA15&amp;" *")&gt;0)*1))</f>
        <v>0</v>
      </c>
      <c r="BH21">
        <f t="array" ref="BH21">IF(AQ21="",0,SUMPRODUCT((EN13:XA13="Gluten")*(EN14:XA14="ALERTE")*(COUNTIF(BE21,"* "&amp;EN15:XA15&amp;" *")&gt;0)*1))</f>
        <v>0</v>
      </c>
      <c r="BI21">
        <f t="array" ref="BI21">IF(AQ21="",0,SUMPRODUCT((EN13:XA13="Gluten")*(EN14:XA14="SUSP")*(COUNTIF(BE21,"* "&amp;EN15:XA15&amp;" *")&gt;0)*1))</f>
        <v>0</v>
      </c>
      <c r="BJ21" t="str">
        <f t="shared" si="21"/>
        <v/>
      </c>
      <c r="BK21" t="str">
        <f t="shared" si="22"/>
        <v/>
      </c>
      <c r="BL21">
        <f t="array" ref="BL21">IF(AQ21="",0,SUMPRODUCT((EN13:XA13="Crustaces")*(EN14:XA14="ALERTE")*(COUNTIF(BE21,"* "&amp;EN15:XA15&amp;" *")&gt;0)*1))</f>
        <v>0</v>
      </c>
      <c r="BM21" t="str">
        <f t="shared" si="23"/>
        <v/>
      </c>
      <c r="BN21">
        <f t="array" ref="BN21">IF(AQ21="",0,SUMPRODUCT((EN13:XA13="Oeufs")*(EN14:XA14="ALERTE")*(COUNTIF(BE21,"* "&amp;EN15:XA15&amp;" *")&gt;0)*1))</f>
        <v>0</v>
      </c>
      <c r="BO21" t="str">
        <f t="shared" si="24"/>
        <v/>
      </c>
      <c r="BP21">
        <f t="array" ref="BP21">IF(AQ21="",0,SUMPRODUCT((EN13:XA13="Poissons")*(EN14:XA14="INFO")*(COUNTIF(BE21,"* "&amp;EN15:XA15&amp;" *")&gt;0)*1))</f>
        <v>0</v>
      </c>
      <c r="BQ21">
        <f t="array" ref="BQ21">IF(AQ21="",0,SUMPRODUCT((EN13:XA13="Poissons")*(EN14:XA14="EXCL")*(COUNTIF(BE21,"* "&amp;EN15:XA15&amp;" *")&gt;0)*1))</f>
        <v>0</v>
      </c>
      <c r="BR21">
        <f t="array" ref="BR21">IF(AQ21="",0,SUMPRODUCT((EN13:XA13="Poissons")*(EN14:XA14="ALERTE")*(COUNTIF(BE21,"* "&amp;EN15:XA15&amp;" *")&gt;0)*1))</f>
        <v>0</v>
      </c>
      <c r="BS21" t="str">
        <f t="shared" si="25"/>
        <v/>
      </c>
      <c r="BT21">
        <f t="array" ref="BT21">IF(AQ21="",0,SUMPRODUCT((EN13:XA13="Arachides")*(EN14:XA14="ALERTE")*(COUNTIF(BE21,"* "&amp;EN15:XA15&amp;" *")&gt;0)*1))</f>
        <v>0</v>
      </c>
      <c r="BU21" t="str">
        <f t="shared" si="26"/>
        <v/>
      </c>
      <c r="BV21">
        <f t="array" ref="BV21">IF(AQ21="",0,SUMPRODUCT((EN13:XA13="Soja")*(EN14:XA14="INFO")*(COUNTIF(BE21,"* "&amp;EN15:XA15&amp;" *")&gt;0)*1))</f>
        <v>0</v>
      </c>
      <c r="BW21">
        <f t="array" ref="BW21">IF(AQ21="",0,SUMPRODUCT((EN13:XA13="Soja")*(EN14:XA14="ALERTE")*(COUNTIF(BE21,"* "&amp;EN15:XA15&amp;" *")&gt;0)*1))</f>
        <v>0</v>
      </c>
      <c r="BX21" t="str">
        <f t="shared" si="27"/>
        <v/>
      </c>
      <c r="BY21">
        <f t="array" ref="BY21">IF(AQ21="",0,SUMPRODUCT((EN13:XA13="Lait")*(EN14:XA14="INFO")*(COUNTIF(BE21,"* "&amp;EN15:XA15&amp;" *")&gt;0)*1))</f>
        <v>0</v>
      </c>
      <c r="BZ21">
        <f t="array" ref="BZ21">IF(AQ21="",0,SUMPRODUCT((EN13:XA13="Lait")*(EN14:XA14="EXCL")*(COUNTIF(BE21,"* "&amp;EN15:XA15&amp;" *")&gt;0)*1))</f>
        <v>0</v>
      </c>
      <c r="CA21">
        <f t="array" ref="CA21">IF(AQ21="",0,SUMPRODUCT((EN13:XA13="Lait")*(EN14:XA14="ALERTE")*(COUNTIF(BE21,"* "&amp;EN15:XA15&amp;" *")&gt;0)*1))</f>
        <v>0</v>
      </c>
      <c r="CB21">
        <f t="array" ref="CB21">IF(AQ21="",0,SUMPRODUCT((EN13:XA13="Lait")*(EN14:XA14="SUSP")*(COUNTIF(BE21,"* "&amp;EN15:XA15&amp;" *")&gt;0)*1))</f>
        <v>0</v>
      </c>
      <c r="CC21" t="str">
        <f t="shared" si="28"/>
        <v/>
      </c>
      <c r="CD21" t="str">
        <f t="shared" si="29"/>
        <v/>
      </c>
      <c r="CE21">
        <f t="array" ref="CE21">IF(AQ21="",0,SUMPRODUCT((EN13:XA13="Fruits a coque")*(EN14:XA14="EXCL")*(COUNTIF(BE21,"* "&amp;EN15:XA15&amp;" *")&gt;0)*1))</f>
        <v>0</v>
      </c>
      <c r="CF21">
        <f t="array" ref="CF21">IF(AQ21="",0,SUMPRODUCT((EN13:XA13="Fruits a coque")*(EN14:XA14="ALERTE")*(COUNTIF(BE21,"* "&amp;EN15:XA15&amp;" *")&gt;0)*1))</f>
        <v>0</v>
      </c>
      <c r="CG21" t="str">
        <f t="shared" si="30"/>
        <v/>
      </c>
      <c r="CH21">
        <f t="array" ref="CH21">IF(AQ21="",0,SUMPRODUCT((EN13:XA13="Celeri")*(EN14:XA14="ALERTE")*(COUNTIF(BE21,"* "&amp;EN15:XA15&amp;" *")&gt;0)*1))</f>
        <v>0</v>
      </c>
      <c r="CI21" t="str">
        <f t="shared" si="31"/>
        <v/>
      </c>
      <c r="CJ21">
        <f t="array" ref="CJ21">IF(AQ21="",0,SUMPRODUCT((EN13:XA13="Moutarde")*(EN14:XA14="ALERTE")*(COUNTIF(BE21,"* "&amp;EN15:XA15&amp;" *")&gt;0)*1))</f>
        <v>0</v>
      </c>
      <c r="CK21" t="str">
        <f t="shared" si="32"/>
        <v/>
      </c>
      <c r="CL21">
        <f t="array" ref="CL21">IF(AQ21="",0,SUMPRODUCT((EN13:XA13="Sesame")*(EN14:XA14="ALERTE")*(COUNTIF(BE21,"* "&amp;EN15:XA15&amp;" *")&gt;0)*1))</f>
        <v>0</v>
      </c>
      <c r="CM21" t="str">
        <f t="shared" si="33"/>
        <v/>
      </c>
      <c r="CN21">
        <f t="array" ref="CN21">IF(AQ21="",0,SUMPRODUCT((EN13:XA13="Sulfites")*(EN14:XA14="ALERTE")*(COUNTIF(BE21,"* "&amp;EN15:XA15&amp;" *")&gt;0)*1))</f>
        <v>0</v>
      </c>
      <c r="CO21" t="str">
        <f t="shared" si="34"/>
        <v/>
      </c>
      <c r="CP21">
        <f t="array" ref="CP21">IF(AQ21="",0,SUMPRODUCT((EN13:XA13="Lupin")*(EN14:XA14="ALERTE")*(COUNTIF(BE21,"* "&amp;EN15:XA15&amp;" *")&gt;0)*1))</f>
        <v>0</v>
      </c>
      <c r="CQ21" t="str">
        <f t="shared" si="35"/>
        <v/>
      </c>
      <c r="CR21">
        <f t="array" ref="CR21">IF(AQ21="",0,SUMPRODUCT((EN13:XA13="Mollusques")*(EN14:XA14="EXCL")*(COUNTIF(BE21,"* "&amp;EN15:XA15&amp;" *")&gt;0)*1))</f>
        <v>0</v>
      </c>
      <c r="CS21">
        <f t="array" ref="CS21">IF(AQ21="",0,SUMPRODUCT((EN13:XA13="Mollusques")*(EN14:XA14="ALERTE")*(COUNTIF(BE21,"* "&amp;EN15:XA15&amp;" *")&gt;0)*1))</f>
        <v>0</v>
      </c>
      <c r="CT21" t="str">
        <f t="shared" si="36"/>
        <v/>
      </c>
      <c r="CU21" t="str">
        <f t="shared" si="37"/>
        <v/>
      </c>
      <c r="CV21" t="str">
        <f t="shared" si="38"/>
        <v/>
      </c>
      <c r="CW21" t="str">
        <f t="shared" si="39"/>
        <v/>
      </c>
      <c r="CX21" t="str">
        <f t="shared" si="40"/>
        <v/>
      </c>
      <c r="CY21" t="str">
        <f t="shared" si="41"/>
        <v/>
      </c>
      <c r="CZ21" t="str">
        <f t="shared" si="42"/>
        <v/>
      </c>
      <c r="DA21" t="str">
        <f t="shared" si="43"/>
        <v/>
      </c>
      <c r="DB21" t="str">
        <f t="shared" si="44"/>
        <v/>
      </c>
      <c r="DC21" t="str">
        <f t="shared" si="45"/>
        <v/>
      </c>
      <c r="DD21" t="str">
        <f t="shared" si="46"/>
        <v/>
      </c>
      <c r="DE21" t="str">
        <f t="shared" si="47"/>
        <v/>
      </c>
      <c r="DF21" t="str">
        <f t="shared" si="48"/>
        <v/>
      </c>
      <c r="DG21" t="str">
        <f t="shared" si="49"/>
        <v/>
      </c>
      <c r="DH21" t="str">
        <f t="shared" si="50"/>
        <v/>
      </c>
      <c r="DI21" t="str">
        <f t="shared" si="51"/>
        <v/>
      </c>
      <c r="DJ21" t="str">
        <f t="shared" si="52"/>
        <v/>
      </c>
      <c r="DK21" t="str">
        <f t="shared" si="53"/>
        <v/>
      </c>
      <c r="DL21" t="str">
        <f t="shared" si="54"/>
        <v/>
      </c>
    </row>
    <row r="22" spans="1:116" ht="21" customHeight="1">
      <c r="B22" s="839" t="s">
        <v>951</v>
      </c>
      <c r="C22" s="275"/>
      <c r="D22" s="275"/>
      <c r="E22" s="117" t="str">
        <f t="shared" si="58"/>
        <v>A</v>
      </c>
      <c r="F22" s="32" t="str">
        <f>F12</f>
        <v>M MACÉDOINE DE LÉGUMES AU COULIS DE TOMATE | HORS D'ŒUVRE texture modifiée-cuidité-MACEDOINE| Auteur &gt; Annette et Jean Pierre DOMERGUES - 45000 ORLÉANS 1981</v>
      </c>
      <c r="G22" s="33">
        <f>G12</f>
        <v>10</v>
      </c>
      <c r="H22" s="32" t="str">
        <f>H12</f>
        <v>couverts</v>
      </c>
      <c r="I22" s="34" t="str">
        <f>I12</f>
        <v>Recette mère ►  Textures modifiées</v>
      </c>
      <c r="J22" s="93"/>
      <c r="K22" s="109"/>
      <c r="L22" s="95" t="str">
        <f t="shared" si="56"/>
        <v/>
      </c>
      <c r="M22" s="96">
        <v>25</v>
      </c>
      <c r="N22" s="110" t="s">
        <v>1024</v>
      </c>
      <c r="O22" s="98">
        <v>1</v>
      </c>
      <c r="P22" s="111" t="str">
        <f>ROWS(P16:P22)&amp;" ►"</f>
        <v>7 ►</v>
      </c>
      <c r="Q22" s="100" t="s">
        <v>961</v>
      </c>
      <c r="R22" s="101" t="s">
        <v>983</v>
      </c>
      <c r="S22" s="102">
        <f>IF(U28=0,0,(U22/U28)*T15*1000)</f>
        <v>16.371971185330715</v>
      </c>
      <c r="T22" s="113">
        <f>IF(U28=0, 0, (J22*O22)/(U28*T15))</f>
        <v>0</v>
      </c>
      <c r="U22" s="104">
        <f t="array" ref="U22">IFERROR(_xlfn.XLOOKUP(UPPER(TRIM(N22)),UPPER(TRIM(J29:Y29)),J30:Y30,_xlfn.XLOOKUP(UPPER(TRIM(N22)),UPPER(TRIM(J31:Y31)),J32:Y32,0))*M22*IF(J22&gt;0,J22,1),0)</f>
        <v>2.5000000000000001E-2</v>
      </c>
      <c r="V22" s="118">
        <f>IF(X11&lt;&gt;0,J22*O22*O11,0)</f>
        <v>0</v>
      </c>
      <c r="W22" s="119">
        <f t="shared" si="57"/>
        <v>0</v>
      </c>
      <c r="X22" s="107">
        <f>IF(OR(ISBLANK(X11),X11=0),0,U22*O22*O11)</f>
        <v>1.2500000000000001E-2</v>
      </c>
      <c r="Y22" s="121" t="str">
        <f>IF(N22="","",IF(COUNTIF(Q29:Y29,SUBSTITUTE(TRIM(N22)," (s)",""))+COUNTIF(Q31:Y31,SUBSTITUTE(TRIM(N22)," (s)",""))&gt;0,IF(ROUND(X22,3)&gt;=1,ROUND(X22,3)&amp;" L",MAX(1,ROUND(X22*100,0))&amp;" cl"),IF(COUNTIF(J29:O29,SUBSTITUTE(TRIM(N22)," (s)",""))+COUNTIF(J31:O31,SUBSTITUTE(TRIM(N22)," (s)",""))&gt;0,IF(ROUND(X22,3)&gt;=1,ROUND(X22,3)&amp;" Kg",MAX(1,ROUND(X22*1000,0))&amp;" g"),"")))</f>
        <v>13 g</v>
      </c>
      <c r="AC22" s="759"/>
      <c r="AD22" s="784"/>
      <c r="AE22" s="780" t="str" cm="1">
        <f t="array" ref="AE22">IF(ROW()=ROW(AE14),AD17,INDEX(AF14:AF27,ROW()-ROW(AE14)))</f>
        <v/>
      </c>
      <c r="AF22" s="781" t="str">
        <f>IF(OR(AE22="",AD16="",AD16&lt;=0,AG22=""),"",TRIM(MID(AE22,LEN(AG22)+1+IF(MID(AE22,LEN(AG22)+1,1)=" ",1,0),99999)))</f>
        <v/>
      </c>
      <c r="AG22" s="780" t="str">
        <f>IF(OR(AH22="",AH22=0,AH22="0"),"",IF(LEN(AH22)&lt;=AD16,AH22,IF(LEN(SUBSTITUTE(AI22," ",""))=AD16+1,LEFT(AH22,AD16),LEFT(AH22,FIND("§",SUBSTITUTE(AI22," ","§",LEN(AI22)-LEN(SUBSTITUTE(AI22," ",""))))-1))))</f>
        <v/>
      </c>
      <c r="AH22" s="780" t="str">
        <f t="shared" si="4"/>
        <v/>
      </c>
      <c r="AI22" s="780" t="str">
        <f>IF(OR(AH22="",AH22=0,AH22="0"),"",LEFT(AH22,AD16+1))</f>
        <v/>
      </c>
      <c r="AJ22" s="804">
        <f t="shared" si="5"/>
        <v>14</v>
      </c>
      <c r="AK22" s="752" t="s">
        <v>967</v>
      </c>
      <c r="AL22" s="759">
        <f>IF(LEN(TRIM(AM22))&gt;0,MAX(AL13:AL21)+1,"")</f>
        <v>9</v>
      </c>
      <c r="AM22" s="783" t="str">
        <v>Cuire au four dans un bac gastro selon les instructions habituelles.</v>
      </c>
      <c r="AN22" s="812" t="str">
        <f t="shared" si="6"/>
        <v/>
      </c>
      <c r="AO22" s="493" t="s">
        <v>1404</v>
      </c>
      <c r="AP22" s="263">
        <f t="shared" si="7"/>
        <v>14</v>
      </c>
      <c r="AQ22" s="797" t="str">
        <f t="shared" si="55"/>
        <v>Décongeler la macédoine surgelée.</v>
      </c>
      <c r="AR22" s="818" t="s">
        <v>945</v>
      </c>
      <c r="AS22" s="798" t="str">
        <f t="shared" si="8"/>
        <v>Décongeler la macédoine surgelée.</v>
      </c>
      <c r="AT22" s="800" t="str">
        <f t="shared" si="9"/>
        <v/>
      </c>
      <c r="AU22" s="266" t="str">
        <f t="shared" si="10"/>
        <v>Décongeler la macédoine surgelée.</v>
      </c>
      <c r="AV22" s="267" t="str">
        <f t="shared" si="11"/>
        <v/>
      </c>
      <c r="AW22" s="268">
        <f t="shared" si="12"/>
        <v>0</v>
      </c>
      <c r="AX22" s="268">
        <f t="shared" si="13"/>
        <v>0</v>
      </c>
      <c r="AY22" s="269" t="str">
        <f t="shared" si="14"/>
        <v>aucun match</v>
      </c>
      <c r="AZ22" t="str">
        <f t="shared" si="15"/>
        <v>décongeler la macédoine surgelée.</v>
      </c>
      <c r="BA22" t="str">
        <f t="shared" si="16"/>
        <v>décongeler la macédoine surgelée.</v>
      </c>
      <c r="BB22" t="str">
        <f t="shared" si="17"/>
        <v>decongeler la macedoine surgelee.</v>
      </c>
      <c r="BC22" t="str">
        <f t="shared" si="18"/>
        <v xml:space="preserve">decongeler la macedoine surgelee </v>
      </c>
      <c r="BD22" t="str">
        <f t="shared" si="19"/>
        <v xml:space="preserve">decongeler la macedoine surgelee </v>
      </c>
      <c r="BE22" t="str">
        <f t="shared" si="20"/>
        <v xml:space="preserve"> decongeler la macedoine surgelee </v>
      </c>
      <c r="BF22">
        <f t="array" ref="BF22">IF(AQ22="",0,SUMPRODUCT((EN13:XA13="Gluten")*(EN14:XA14="INFO")*(COUNTIF(BE22,"* "&amp;EN15:XA15&amp;" *")&gt;0)*1))</f>
        <v>0</v>
      </c>
      <c r="BG22">
        <f t="array" ref="BG22">IF(AQ22="",0,SUMPRODUCT((EN13:XA13="Gluten")*(EN14:XA14="EXCL")*(COUNTIF(BE22,"* "&amp;EN15:XA15&amp;" *")&gt;0)*1))</f>
        <v>0</v>
      </c>
      <c r="BH22">
        <f t="array" ref="BH22">IF(AQ22="",0,SUMPRODUCT((EN13:XA13="Gluten")*(EN14:XA14="ALERTE")*(COUNTIF(BE22,"* "&amp;EN15:XA15&amp;" *")&gt;0)*1))</f>
        <v>0</v>
      </c>
      <c r="BI22">
        <f t="array" ref="BI22">IF(AQ22="",0,SUMPRODUCT((EN13:XA13="Gluten")*(EN14:XA14="SUSP")*(COUNTIF(BE22,"* "&amp;EN15:XA15&amp;" *")&gt;0)*1))</f>
        <v>0</v>
      </c>
      <c r="BJ22" t="str">
        <f t="shared" si="21"/>
        <v/>
      </c>
      <c r="BK22" t="str">
        <f t="shared" si="22"/>
        <v/>
      </c>
      <c r="BL22">
        <f t="array" ref="BL22">IF(AQ22="",0,SUMPRODUCT((EN13:XA13="Crustaces")*(EN14:XA14="ALERTE")*(COUNTIF(BE22,"* "&amp;EN15:XA15&amp;" *")&gt;0)*1))</f>
        <v>0</v>
      </c>
      <c r="BM22" t="str">
        <f t="shared" si="23"/>
        <v/>
      </c>
      <c r="BN22">
        <f t="array" ref="BN22">IF(AQ22="",0,SUMPRODUCT((EN13:XA13="Oeufs")*(EN14:XA14="ALERTE")*(COUNTIF(BE22,"* "&amp;EN15:XA15&amp;" *")&gt;0)*1))</f>
        <v>0</v>
      </c>
      <c r="BO22" t="str">
        <f t="shared" si="24"/>
        <v/>
      </c>
      <c r="BP22">
        <f t="array" ref="BP22">IF(AQ22="",0,SUMPRODUCT((EN13:XA13="Poissons")*(EN14:XA14="INFO")*(COUNTIF(BE22,"* "&amp;EN15:XA15&amp;" *")&gt;0)*1))</f>
        <v>0</v>
      </c>
      <c r="BQ22">
        <f t="array" ref="BQ22">IF(AQ22="",0,SUMPRODUCT((EN13:XA13="Poissons")*(EN14:XA14="EXCL")*(COUNTIF(BE22,"* "&amp;EN15:XA15&amp;" *")&gt;0)*1))</f>
        <v>0</v>
      </c>
      <c r="BR22">
        <f t="array" ref="BR22">IF(AQ22="",0,SUMPRODUCT((EN13:XA13="Poissons")*(EN14:XA14="ALERTE")*(COUNTIF(BE22,"* "&amp;EN15:XA15&amp;" *")&gt;0)*1))</f>
        <v>0</v>
      </c>
      <c r="BS22" t="str">
        <f t="shared" si="25"/>
        <v/>
      </c>
      <c r="BT22">
        <f t="array" ref="BT22">IF(AQ22="",0,SUMPRODUCT((EN13:XA13="Arachides")*(EN14:XA14="ALERTE")*(COUNTIF(BE22,"* "&amp;EN15:XA15&amp;" *")&gt;0)*1))</f>
        <v>0</v>
      </c>
      <c r="BU22" t="str">
        <f t="shared" si="26"/>
        <v/>
      </c>
      <c r="BV22">
        <f t="array" ref="BV22">IF(AQ22="",0,SUMPRODUCT((EN13:XA13="Soja")*(EN14:XA14="INFO")*(COUNTIF(BE22,"* "&amp;EN15:XA15&amp;" *")&gt;0)*1))</f>
        <v>0</v>
      </c>
      <c r="BW22">
        <f t="array" ref="BW22">IF(AQ22="",0,SUMPRODUCT((EN13:XA13="Soja")*(EN14:XA14="ALERTE")*(COUNTIF(BE22,"* "&amp;EN15:XA15&amp;" *")&gt;0)*1))</f>
        <v>0</v>
      </c>
      <c r="BX22" t="str">
        <f t="shared" si="27"/>
        <v/>
      </c>
      <c r="BY22">
        <f t="array" ref="BY22">IF(AQ22="",0,SUMPRODUCT((EN13:XA13="Lait")*(EN14:XA14="INFO")*(COUNTIF(BE22,"* "&amp;EN15:XA15&amp;" *")&gt;0)*1))</f>
        <v>0</v>
      </c>
      <c r="BZ22">
        <f t="array" ref="BZ22">IF(AQ22="",0,SUMPRODUCT((EN13:XA13="Lait")*(EN14:XA14="EXCL")*(COUNTIF(BE22,"* "&amp;EN15:XA15&amp;" *")&gt;0)*1))</f>
        <v>0</v>
      </c>
      <c r="CA22">
        <f t="array" ref="CA22">IF(AQ22="",0,SUMPRODUCT((EN13:XA13="Lait")*(EN14:XA14="ALERTE")*(COUNTIF(BE22,"* "&amp;EN15:XA15&amp;" *")&gt;0)*1))</f>
        <v>0</v>
      </c>
      <c r="CB22">
        <f t="array" ref="CB22">IF(AQ22="",0,SUMPRODUCT((EN13:XA13="Lait")*(EN14:XA14="SUSP")*(COUNTIF(BE22,"* "&amp;EN15:XA15&amp;" *")&gt;0)*1))</f>
        <v>0</v>
      </c>
      <c r="CC22" t="str">
        <f t="shared" si="28"/>
        <v/>
      </c>
      <c r="CD22" t="str">
        <f t="shared" si="29"/>
        <v/>
      </c>
      <c r="CE22">
        <f t="array" ref="CE22">IF(AQ22="",0,SUMPRODUCT((EN13:XA13="Fruits a coque")*(EN14:XA14="EXCL")*(COUNTIF(BE22,"* "&amp;EN15:XA15&amp;" *")&gt;0)*1))</f>
        <v>0</v>
      </c>
      <c r="CF22">
        <f t="array" ref="CF22">IF(AQ22="",0,SUMPRODUCT((EN13:XA13="Fruits a coque")*(EN14:XA14="ALERTE")*(COUNTIF(BE22,"* "&amp;EN15:XA15&amp;" *")&gt;0)*1))</f>
        <v>0</v>
      </c>
      <c r="CG22" t="str">
        <f t="shared" si="30"/>
        <v/>
      </c>
      <c r="CH22">
        <f t="array" ref="CH22">IF(AQ22="",0,SUMPRODUCT((EN13:XA13="Celeri")*(EN14:XA14="ALERTE")*(COUNTIF(BE22,"* "&amp;EN15:XA15&amp;" *")&gt;0)*1))</f>
        <v>0</v>
      </c>
      <c r="CI22" t="str">
        <f t="shared" si="31"/>
        <v/>
      </c>
      <c r="CJ22">
        <f t="array" ref="CJ22">IF(AQ22="",0,SUMPRODUCT((EN13:XA13="Moutarde")*(EN14:XA14="ALERTE")*(COUNTIF(BE22,"* "&amp;EN15:XA15&amp;" *")&gt;0)*1))</f>
        <v>0</v>
      </c>
      <c r="CK22" t="str">
        <f t="shared" si="32"/>
        <v/>
      </c>
      <c r="CL22">
        <f t="array" ref="CL22">IF(AQ22="",0,SUMPRODUCT((EN13:XA13="Sesame")*(EN14:XA14="ALERTE")*(COUNTIF(BE22,"* "&amp;EN15:XA15&amp;" *")&gt;0)*1))</f>
        <v>0</v>
      </c>
      <c r="CM22" t="str">
        <f t="shared" si="33"/>
        <v/>
      </c>
      <c r="CN22">
        <f t="array" ref="CN22">IF(AQ22="",0,SUMPRODUCT((EN13:XA13="Sulfites")*(EN14:XA14="ALERTE")*(COUNTIF(BE22,"* "&amp;EN15:XA15&amp;" *")&gt;0)*1))</f>
        <v>0</v>
      </c>
      <c r="CO22" t="str">
        <f t="shared" si="34"/>
        <v/>
      </c>
      <c r="CP22">
        <f t="array" ref="CP22">IF(AQ22="",0,SUMPRODUCT((EN13:XA13="Lupin")*(EN14:XA14="ALERTE")*(COUNTIF(BE22,"* "&amp;EN15:XA15&amp;" *")&gt;0)*1))</f>
        <v>0</v>
      </c>
      <c r="CQ22" t="str">
        <f t="shared" si="35"/>
        <v/>
      </c>
      <c r="CR22">
        <f t="array" ref="CR22">IF(AQ22="",0,SUMPRODUCT((EN13:XA13="Mollusques")*(EN14:XA14="EXCL")*(COUNTIF(BE22,"* "&amp;EN15:XA15&amp;" *")&gt;0)*1))</f>
        <v>0</v>
      </c>
      <c r="CS22">
        <f t="array" ref="CS22">IF(AQ22="",0,SUMPRODUCT((EN13:XA13="Mollusques")*(EN14:XA14="ALERTE")*(COUNTIF(BE22,"* "&amp;EN15:XA15&amp;" *")&gt;0)*1))</f>
        <v>0</v>
      </c>
      <c r="CT22" t="str">
        <f t="shared" si="36"/>
        <v/>
      </c>
      <c r="CU22" t="str">
        <f t="shared" si="37"/>
        <v/>
      </c>
      <c r="CV22" t="str">
        <f t="shared" si="38"/>
        <v/>
      </c>
      <c r="CW22" t="str">
        <f t="shared" si="39"/>
        <v/>
      </c>
      <c r="CX22" t="str">
        <f t="shared" si="40"/>
        <v/>
      </c>
      <c r="CY22" t="str">
        <f t="shared" si="41"/>
        <v/>
      </c>
      <c r="CZ22" t="str">
        <f t="shared" si="42"/>
        <v/>
      </c>
      <c r="DA22" t="str">
        <f t="shared" si="43"/>
        <v/>
      </c>
      <c r="DB22" t="str">
        <f t="shared" si="44"/>
        <v/>
      </c>
      <c r="DC22" t="str">
        <f t="shared" si="45"/>
        <v/>
      </c>
      <c r="DD22" t="str">
        <f t="shared" si="46"/>
        <v/>
      </c>
      <c r="DE22" t="str">
        <f t="shared" si="47"/>
        <v/>
      </c>
      <c r="DF22" t="str">
        <f t="shared" si="48"/>
        <v/>
      </c>
      <c r="DG22" t="str">
        <f t="shared" si="49"/>
        <v/>
      </c>
      <c r="DH22" t="str">
        <f t="shared" si="50"/>
        <v/>
      </c>
      <c r="DI22" t="str">
        <f t="shared" si="51"/>
        <v/>
      </c>
      <c r="DJ22" t="str">
        <f t="shared" si="52"/>
        <v/>
      </c>
      <c r="DK22" t="str">
        <f t="shared" si="53"/>
        <v/>
      </c>
      <c r="DL22" t="str">
        <f t="shared" si="54"/>
        <v/>
      </c>
    </row>
    <row r="23" spans="1:116" ht="21" customHeight="1">
      <c r="B23" s="275"/>
      <c r="C23" s="275"/>
      <c r="D23" s="275"/>
      <c r="E23" s="117" t="str">
        <f t="shared" si="58"/>
        <v>A</v>
      </c>
      <c r="F23" s="32" t="str">
        <f>F12</f>
        <v>M MACÉDOINE DE LÉGUMES AU COULIS DE TOMATE | HORS D'ŒUVRE texture modifiée-cuidité-MACEDOINE| Auteur &gt; Annette et Jean Pierre DOMERGUES - 45000 ORLÉANS 1981</v>
      </c>
      <c r="G23" s="33">
        <f>G12</f>
        <v>10</v>
      </c>
      <c r="H23" s="32" t="str">
        <f>H12</f>
        <v>couverts</v>
      </c>
      <c r="I23" s="34" t="str">
        <f>I12</f>
        <v>Recette mère ►  Textures modifiées</v>
      </c>
      <c r="J23" s="93"/>
      <c r="K23" s="109"/>
      <c r="L23" s="95" t="str">
        <f t="shared" si="56"/>
        <v/>
      </c>
      <c r="M23" s="96">
        <v>2</v>
      </c>
      <c r="N23" s="110" t="s">
        <v>1024</v>
      </c>
      <c r="O23" s="98">
        <v>1</v>
      </c>
      <c r="P23" s="111" t="str">
        <f>ROWS(P16:P23)&amp;" ►"</f>
        <v>8 ►</v>
      </c>
      <c r="Q23" s="100" t="s">
        <v>983</v>
      </c>
      <c r="R23" s="101" t="s">
        <v>983</v>
      </c>
      <c r="S23" s="102">
        <f>IF(U28=0,0,(U23/U28)*T15*1000)</f>
        <v>1.3097576948264571</v>
      </c>
      <c r="T23" s="113">
        <f>IF(U28=0, 0, (J23*O23)/(U28*T15))</f>
        <v>0</v>
      </c>
      <c r="U23" s="104">
        <f t="array" ref="U23">IFERROR(_xlfn.XLOOKUP(UPPER(TRIM(N23)),UPPER(TRIM(J29:Y29)),J30:Y30,_xlfn.XLOOKUP(UPPER(TRIM(N23)),UPPER(TRIM(J31:Y31)),J32:Y32,0))*M23*IF(J23&gt;0,J23,1),0)</f>
        <v>2E-3</v>
      </c>
      <c r="V23" s="114">
        <f>IF(X11&lt;&gt;0,J23*O23*O11,0)</f>
        <v>0</v>
      </c>
      <c r="W23" s="115">
        <f t="shared" si="57"/>
        <v>0</v>
      </c>
      <c r="X23" s="107">
        <f>IF(OR(ISBLANK(X11),X11=0),0,U23*O23*O11)</f>
        <v>1E-3</v>
      </c>
      <c r="Y23" s="116" t="str">
        <f>IF(N23="","",IF(COUNTIF(Q29:Y29,SUBSTITUTE(TRIM(N23)," (s)",""))+COUNTIF(Q31:Y31,SUBSTITUTE(TRIM(N23)," (s)",""))&gt;0,IF(ROUND(X23,3)&gt;=1,ROUND(X23,3)&amp;" L",MAX(1,ROUND(X23*100,0))&amp;" cl"),IF(COUNTIF(J29:O29,SUBSTITUTE(TRIM(N23)," (s)",""))+COUNTIF(J31:O31,SUBSTITUTE(TRIM(N23)," (s)",""))&gt;0,IF(ROUND(X23,3)&gt;=1,ROUND(X23,3)&amp;" Kg",MAX(1,ROUND(X23*1000,0))&amp;" g"),"")))</f>
        <v>1 g</v>
      </c>
      <c r="AA23" s="4"/>
      <c r="AC23" s="759"/>
      <c r="AD23" s="784"/>
      <c r="AE23" s="780" t="str" cm="1">
        <f t="array" ref="AE23">IF(ROW()=ROW(AE14),AD17,INDEX(AF14:AF27,ROW()-ROW(AE14)))</f>
        <v/>
      </c>
      <c r="AF23" s="781" t="str">
        <f>IF(OR(AE23="",AD16="",AD16&lt;=0,AG23=""),"",TRIM(MID(AE23,LEN(AG23)+1+IF(MID(AE23,LEN(AG23)+1,1)=" ",1,0),99999)))</f>
        <v/>
      </c>
      <c r="AG23" s="780" t="str">
        <f>IF(OR(AH23="",AH23=0,AH23="0"),"",IF(LEN(AH23)&lt;=AD16,AH23,IF(LEN(SUBSTITUTE(AI23," ",""))=AD16+1,LEFT(AH23,AD16),LEFT(AH23,FIND("§",SUBSTITUTE(AI23," ","§",LEN(AI23)-LEN(SUBSTITUTE(AI23," ",""))))-1))))</f>
        <v/>
      </c>
      <c r="AH23" s="780" t="str">
        <f t="shared" si="4"/>
        <v/>
      </c>
      <c r="AI23" s="780" t="str">
        <f>IF(OR(AH23="",AH23=0,AH23="0"),"",LEFT(AH23,AD16+1))</f>
        <v/>
      </c>
      <c r="AJ23" s="804">
        <f t="shared" si="5"/>
        <v>15</v>
      </c>
      <c r="AK23" s="752" t="s">
        <v>971</v>
      </c>
      <c r="AL23" s="759">
        <f>IF(LEN(TRIM(AM23))&gt;0,MAX(AL13:AL22)+1,"")</f>
        <v>10</v>
      </c>
      <c r="AM23" s="783" t="str">
        <v>Vérifier la cuisson.</v>
      </c>
      <c r="AN23" s="812" t="str">
        <f t="shared" si="6"/>
        <v/>
      </c>
      <c r="AO23" s="275"/>
      <c r="AP23" s="263">
        <f t="shared" si="7"/>
        <v>15</v>
      </c>
      <c r="AQ23" s="797" t="str">
        <f t="shared" si="55"/>
        <v>Cuire au four dans un bac gastro selon les instructions habituelles.</v>
      </c>
      <c r="AR23" s="818" t="s">
        <v>945</v>
      </c>
      <c r="AS23" s="798" t="str">
        <f t="shared" si="8"/>
        <v>Cuire au four dans un bac gastro selon les instructions habituelles.</v>
      </c>
      <c r="AT23" s="800" t="str">
        <f t="shared" si="9"/>
        <v/>
      </c>
      <c r="AU23" s="266" t="str">
        <f t="shared" si="10"/>
        <v>Cuire au four dans un bac gastro selon les instructions habituelles.</v>
      </c>
      <c r="AV23" s="267" t="str">
        <f t="shared" si="11"/>
        <v/>
      </c>
      <c r="AW23" s="268">
        <f t="shared" si="12"/>
        <v>0</v>
      </c>
      <c r="AX23" s="268">
        <f t="shared" si="13"/>
        <v>0</v>
      </c>
      <c r="AY23" s="269" t="str">
        <f t="shared" si="14"/>
        <v>aucun match</v>
      </c>
      <c r="AZ23" t="str">
        <f t="shared" si="15"/>
        <v>cuire au four dans un bac gastro selon les instructions habituelles.</v>
      </c>
      <c r="BA23" t="str">
        <f t="shared" si="16"/>
        <v>cuire au four dans un bac gastro selon les instructions habituelles.</v>
      </c>
      <c r="BB23" t="str">
        <f t="shared" si="17"/>
        <v>cuire au four dans un bac gastro selon les instructions habituelles.</v>
      </c>
      <c r="BC23" t="str">
        <f t="shared" si="18"/>
        <v xml:space="preserve">cuire au four dans un bac gastro selon les instructions habituelles </v>
      </c>
      <c r="BD23" t="str">
        <f t="shared" si="19"/>
        <v xml:space="preserve">cuire au four dans un bac gastro selon les instructions habituelles </v>
      </c>
      <c r="BE23" t="str">
        <f t="shared" si="20"/>
        <v xml:space="preserve"> cuire au four dans un bac gastro selon les instructions habituelles </v>
      </c>
      <c r="BF23">
        <f t="array" ref="BF23">IF(AQ23="",0,SUMPRODUCT((EN13:XA13="Gluten")*(EN14:XA14="INFO")*(COUNTIF(BE23,"* "&amp;EN15:XA15&amp;" *")&gt;0)*1))</f>
        <v>0</v>
      </c>
      <c r="BG23">
        <f t="array" ref="BG23">IF(AQ23="",0,SUMPRODUCT((EN13:XA13="Gluten")*(EN14:XA14="EXCL")*(COUNTIF(BE23,"* "&amp;EN15:XA15&amp;" *")&gt;0)*1))</f>
        <v>0</v>
      </c>
      <c r="BH23">
        <f t="array" ref="BH23">IF(AQ23="",0,SUMPRODUCT((EN13:XA13="Gluten")*(EN14:XA14="ALERTE")*(COUNTIF(BE23,"* "&amp;EN15:XA15&amp;" *")&gt;0)*1))</f>
        <v>0</v>
      </c>
      <c r="BI23">
        <f t="array" ref="BI23">IF(AQ23="",0,SUMPRODUCT((EN13:XA13="Gluten")*(EN14:XA14="SUSP")*(COUNTIF(BE23,"* "&amp;EN15:XA15&amp;" *")&gt;0)*1))</f>
        <v>0</v>
      </c>
      <c r="BJ23" t="str">
        <f t="shared" si="21"/>
        <v/>
      </c>
      <c r="BK23" t="str">
        <f t="shared" si="22"/>
        <v/>
      </c>
      <c r="BL23">
        <f t="array" ref="BL23">IF(AQ23="",0,SUMPRODUCT((EN13:XA13="Crustaces")*(EN14:XA14="ALERTE")*(COUNTIF(BE23,"* "&amp;EN15:XA15&amp;" *")&gt;0)*1))</f>
        <v>0</v>
      </c>
      <c r="BM23" t="str">
        <f t="shared" si="23"/>
        <v/>
      </c>
      <c r="BN23">
        <f t="array" ref="BN23">IF(AQ23="",0,SUMPRODUCT((EN13:XA13="Oeufs")*(EN14:XA14="ALERTE")*(COUNTIF(BE23,"* "&amp;EN15:XA15&amp;" *")&gt;0)*1))</f>
        <v>0</v>
      </c>
      <c r="BO23" t="str">
        <f t="shared" si="24"/>
        <v/>
      </c>
      <c r="BP23">
        <f t="array" ref="BP23">IF(AQ23="",0,SUMPRODUCT((EN13:XA13="Poissons")*(EN14:XA14="INFO")*(COUNTIF(BE23,"* "&amp;EN15:XA15&amp;" *")&gt;0)*1))</f>
        <v>0</v>
      </c>
      <c r="BQ23">
        <f t="array" ref="BQ23">IF(AQ23="",0,SUMPRODUCT((EN13:XA13="Poissons")*(EN14:XA14="EXCL")*(COUNTIF(BE23,"* "&amp;EN15:XA15&amp;" *")&gt;0)*1))</f>
        <v>0</v>
      </c>
      <c r="BR23">
        <f t="array" ref="BR23">IF(AQ23="",0,SUMPRODUCT((EN13:XA13="Poissons")*(EN14:XA14="ALERTE")*(COUNTIF(BE23,"* "&amp;EN15:XA15&amp;" *")&gt;0)*1))</f>
        <v>0</v>
      </c>
      <c r="BS23" t="str">
        <f t="shared" si="25"/>
        <v/>
      </c>
      <c r="BT23">
        <f t="array" ref="BT23">IF(AQ23="",0,SUMPRODUCT((EN13:XA13="Arachides")*(EN14:XA14="ALERTE")*(COUNTIF(BE23,"* "&amp;EN15:XA15&amp;" *")&gt;0)*1))</f>
        <v>0</v>
      </c>
      <c r="BU23" t="str">
        <f t="shared" si="26"/>
        <v/>
      </c>
      <c r="BV23">
        <f t="array" ref="BV23">IF(AQ23="",0,SUMPRODUCT((EN13:XA13="Soja")*(EN14:XA14="INFO")*(COUNTIF(BE23,"* "&amp;EN15:XA15&amp;" *")&gt;0)*1))</f>
        <v>0</v>
      </c>
      <c r="BW23">
        <f t="array" ref="BW23">IF(AQ23="",0,SUMPRODUCT((EN13:XA13="Soja")*(EN14:XA14="ALERTE")*(COUNTIF(BE23,"* "&amp;EN15:XA15&amp;" *")&gt;0)*1))</f>
        <v>0</v>
      </c>
      <c r="BX23" t="str">
        <f t="shared" si="27"/>
        <v/>
      </c>
      <c r="BY23">
        <f t="array" ref="BY23">IF(AQ23="",0,SUMPRODUCT((EN13:XA13="Lait")*(EN14:XA14="INFO")*(COUNTIF(BE23,"* "&amp;EN15:XA15&amp;" *")&gt;0)*1))</f>
        <v>0</v>
      </c>
      <c r="BZ23">
        <f t="array" ref="BZ23">IF(AQ23="",0,SUMPRODUCT((EN13:XA13="Lait")*(EN14:XA14="EXCL")*(COUNTIF(BE23,"* "&amp;EN15:XA15&amp;" *")&gt;0)*1))</f>
        <v>0</v>
      </c>
      <c r="CA23">
        <f t="array" ref="CA23">IF(AQ23="",0,SUMPRODUCT((EN13:XA13="Lait")*(EN14:XA14="ALERTE")*(COUNTIF(BE23,"* "&amp;EN15:XA15&amp;" *")&gt;0)*1))</f>
        <v>0</v>
      </c>
      <c r="CB23">
        <f t="array" ref="CB23">IF(AQ23="",0,SUMPRODUCT((EN13:XA13="Lait")*(EN14:XA14="SUSP")*(COUNTIF(BE23,"* "&amp;EN15:XA15&amp;" *")&gt;0)*1))</f>
        <v>0</v>
      </c>
      <c r="CC23" t="str">
        <f t="shared" si="28"/>
        <v/>
      </c>
      <c r="CD23" t="str">
        <f t="shared" si="29"/>
        <v/>
      </c>
      <c r="CE23">
        <f t="array" ref="CE23">IF(AQ23="",0,SUMPRODUCT((EN13:XA13="Fruits a coque")*(EN14:XA14="EXCL")*(COUNTIF(BE23,"* "&amp;EN15:XA15&amp;" *")&gt;0)*1))</f>
        <v>0</v>
      </c>
      <c r="CF23">
        <f t="array" ref="CF23">IF(AQ23="",0,SUMPRODUCT((EN13:XA13="Fruits a coque")*(EN14:XA14="ALERTE")*(COUNTIF(BE23,"* "&amp;EN15:XA15&amp;" *")&gt;0)*1))</f>
        <v>0</v>
      </c>
      <c r="CG23" t="str">
        <f t="shared" si="30"/>
        <v/>
      </c>
      <c r="CH23">
        <f t="array" ref="CH23">IF(AQ23="",0,SUMPRODUCT((EN13:XA13="Celeri")*(EN14:XA14="ALERTE")*(COUNTIF(BE23,"* "&amp;EN15:XA15&amp;" *")&gt;0)*1))</f>
        <v>0</v>
      </c>
      <c r="CI23" t="str">
        <f t="shared" si="31"/>
        <v/>
      </c>
      <c r="CJ23">
        <f t="array" ref="CJ23">IF(AQ23="",0,SUMPRODUCT((EN13:XA13="Moutarde")*(EN14:XA14="ALERTE")*(COUNTIF(BE23,"* "&amp;EN15:XA15&amp;" *")&gt;0)*1))</f>
        <v>0</v>
      </c>
      <c r="CK23" t="str">
        <f t="shared" si="32"/>
        <v/>
      </c>
      <c r="CL23">
        <f t="array" ref="CL23">IF(AQ23="",0,SUMPRODUCT((EN13:XA13="Sesame")*(EN14:XA14="ALERTE")*(COUNTIF(BE23,"* "&amp;EN15:XA15&amp;" *")&gt;0)*1))</f>
        <v>0</v>
      </c>
      <c r="CM23" t="str">
        <f t="shared" si="33"/>
        <v/>
      </c>
      <c r="CN23">
        <f t="array" ref="CN23">IF(AQ23="",0,SUMPRODUCT((EN13:XA13="Sulfites")*(EN14:XA14="ALERTE")*(COUNTIF(BE23,"* "&amp;EN15:XA15&amp;" *")&gt;0)*1))</f>
        <v>0</v>
      </c>
      <c r="CO23" t="str">
        <f t="shared" si="34"/>
        <v/>
      </c>
      <c r="CP23">
        <f t="array" ref="CP23">IF(AQ23="",0,SUMPRODUCT((EN13:XA13="Lupin")*(EN14:XA14="ALERTE")*(COUNTIF(BE23,"* "&amp;EN15:XA15&amp;" *")&gt;0)*1))</f>
        <v>0</v>
      </c>
      <c r="CQ23" t="str">
        <f t="shared" si="35"/>
        <v/>
      </c>
      <c r="CR23">
        <f t="array" ref="CR23">IF(AQ23="",0,SUMPRODUCT((EN13:XA13="Mollusques")*(EN14:XA14="EXCL")*(COUNTIF(BE23,"* "&amp;EN15:XA15&amp;" *")&gt;0)*1))</f>
        <v>0</v>
      </c>
      <c r="CS23">
        <f t="array" ref="CS23">IF(AQ23="",0,SUMPRODUCT((EN13:XA13="Mollusques")*(EN14:XA14="ALERTE")*(COUNTIF(BE23,"* "&amp;EN15:XA15&amp;" *")&gt;0)*1))</f>
        <v>0</v>
      </c>
      <c r="CT23" t="str">
        <f t="shared" si="36"/>
        <v/>
      </c>
      <c r="CU23" t="str">
        <f t="shared" si="37"/>
        <v/>
      </c>
      <c r="CV23" t="str">
        <f t="shared" si="38"/>
        <v/>
      </c>
      <c r="CW23" t="str">
        <f t="shared" si="39"/>
        <v/>
      </c>
      <c r="CX23" t="str">
        <f t="shared" si="40"/>
        <v/>
      </c>
      <c r="CY23" t="str">
        <f t="shared" si="41"/>
        <v/>
      </c>
      <c r="CZ23" t="str">
        <f t="shared" si="42"/>
        <v/>
      </c>
      <c r="DA23" t="str">
        <f t="shared" si="43"/>
        <v/>
      </c>
      <c r="DB23" t="str">
        <f t="shared" si="44"/>
        <v/>
      </c>
      <c r="DC23" t="str">
        <f t="shared" si="45"/>
        <v/>
      </c>
      <c r="DD23" t="str">
        <f t="shared" si="46"/>
        <v/>
      </c>
      <c r="DE23" t="str">
        <f t="shared" si="47"/>
        <v/>
      </c>
      <c r="DF23" t="str">
        <f t="shared" si="48"/>
        <v/>
      </c>
      <c r="DG23" t="str">
        <f t="shared" si="49"/>
        <v/>
      </c>
      <c r="DH23" t="str">
        <f t="shared" si="50"/>
        <v/>
      </c>
      <c r="DI23" t="str">
        <f t="shared" si="51"/>
        <v/>
      </c>
      <c r="DJ23" t="str">
        <f t="shared" si="52"/>
        <v/>
      </c>
      <c r="DK23" t="str">
        <f t="shared" si="53"/>
        <v/>
      </c>
      <c r="DL23" t="str">
        <f t="shared" si="54"/>
        <v/>
      </c>
    </row>
    <row r="24" spans="1:116" ht="21" customHeight="1">
      <c r="E24" s="117" t="str">
        <f t="shared" si="58"/>
        <v>►</v>
      </c>
      <c r="F24" s="32" t="str">
        <f>F12</f>
        <v>M MACÉDOINE DE LÉGUMES AU COULIS DE TOMATE | HORS D'ŒUVRE texture modifiée-cuidité-MACEDOINE| Auteur &gt; Annette et Jean Pierre DOMERGUES - 45000 ORLÉANS 1981</v>
      </c>
      <c r="G24" s="33">
        <f>G12</f>
        <v>10</v>
      </c>
      <c r="H24" s="32" t="str">
        <f>H12</f>
        <v>couverts</v>
      </c>
      <c r="I24" s="34" t="str">
        <f>I12</f>
        <v>Recette mère ►  Textures modifiées</v>
      </c>
      <c r="J24" s="93"/>
      <c r="K24" s="109"/>
      <c r="L24" s="95" t="str">
        <f t="shared" si="56"/>
        <v/>
      </c>
      <c r="M24" s="96"/>
      <c r="N24" s="97"/>
      <c r="O24" s="98">
        <v>1</v>
      </c>
      <c r="P24" s="111" t="str">
        <f>ROWS(P16:P24)&amp;" ►"</f>
        <v>9 ►</v>
      </c>
      <c r="Q24" s="100"/>
      <c r="R24" s="101"/>
      <c r="S24" s="102">
        <f>IF(U28=0,0,(U24/U28)*T15*1000)</f>
        <v>0</v>
      </c>
      <c r="T24" s="113">
        <f>IF(U28=0, 0, (J24*O24)/(U28*T15))</f>
        <v>0</v>
      </c>
      <c r="U24" s="104">
        <f t="array" ref="U24">IFERROR(_xlfn.XLOOKUP(UPPER(TRIM(N24)),UPPER(TRIM(J29:Y29)),J30:Y30,_xlfn.XLOOKUP(UPPER(TRIM(N24)),UPPER(TRIM(J31:Y31)),J32:Y32,0))*M24*IF(J24&gt;0,J24,1),0)</f>
        <v>0</v>
      </c>
      <c r="V24" s="118">
        <f>IF(X11&lt;&gt;0,J24*O24*O11,0)</f>
        <v>0</v>
      </c>
      <c r="W24" s="119">
        <f t="shared" si="57"/>
        <v>0</v>
      </c>
      <c r="X24" s="107">
        <f>IF(OR(ISBLANK(X11),X11=0),0,U24*O24*O11)</f>
        <v>0</v>
      </c>
      <c r="Y24" s="121" t="str">
        <f>IF(N24="","",IF(COUNTIF(Q29:Y29,SUBSTITUTE(TRIM(N24)," (s)",""))+COUNTIF(Q31:Y31,SUBSTITUTE(TRIM(N24)," (s)",""))&gt;0,IF(ROUND(X24,3)&gt;=1,ROUND(X24,3)&amp;" L",MAX(1,ROUND(X24*100,0))&amp;" cl"),IF(COUNTIF(J29:O29,SUBSTITUTE(TRIM(N24)," (s)",""))+COUNTIF(J31:O31,SUBSTITUTE(TRIM(N24)," (s)",""))&gt;0,IF(ROUND(X24,3)&gt;=1,ROUND(X24,3)&amp;" Kg",MAX(1,ROUND(X24*1000,0))&amp;" g"),"")))</f>
        <v/>
      </c>
      <c r="AA24" s="893" t="s">
        <v>1015</v>
      </c>
      <c r="AC24" s="759"/>
      <c r="AD24" s="784"/>
      <c r="AE24" s="780" t="str" cm="1">
        <f t="array" ref="AE24">IF(ROW()=ROW(AE14),AD17,INDEX(AF14:AF27,ROW()-ROW(AE14)))</f>
        <v/>
      </c>
      <c r="AF24" s="781" t="str">
        <f>IF(OR(AE24="",AD16="",AD16&lt;=0,AG24=""),"",TRIM(MID(AE24,LEN(AG24)+1+IF(MID(AE24,LEN(AG24)+1,1)=" ",1,0),99999)))</f>
        <v/>
      </c>
      <c r="AG24" s="780" t="str">
        <f>IF(OR(AH24="",AH24=0,AH24="0"),"",IF(LEN(AH24)&lt;=AD16,AH24,IF(LEN(SUBSTITUTE(AI24," ",""))=AD16+1,LEFT(AH24,AD16),LEFT(AH24,FIND("§",SUBSTITUTE(AI24," ","§",LEN(AI24)-LEN(SUBSTITUTE(AI24," ",""))))-1))))</f>
        <v/>
      </c>
      <c r="AH24" s="780" t="str">
        <f t="shared" si="4"/>
        <v/>
      </c>
      <c r="AI24" s="780" t="str">
        <f>IF(OR(AH24="",AH24=0,AH24="0"),"",LEFT(AH24,AD16+1))</f>
        <v/>
      </c>
      <c r="AJ24" s="804">
        <f t="shared" si="5"/>
        <v>16</v>
      </c>
      <c r="AK24" s="752" t="s">
        <v>975</v>
      </c>
      <c r="AL24" s="759">
        <f>IF(LEN(TRIM(AM24))&gt;0,MAX(AL13:AL23)+1,"")</f>
        <v>11</v>
      </c>
      <c r="AM24" s="783" t="str">
        <v>Refroidir rapidement dans une cellule de refroidissement jusqu'à ce que la température</v>
      </c>
      <c r="AN24" s="812" t="str">
        <f t="shared" si="6"/>
        <v/>
      </c>
      <c r="AP24" s="263">
        <f t="shared" si="7"/>
        <v>16</v>
      </c>
      <c r="AQ24" s="797" t="str">
        <f t="shared" si="55"/>
        <v>Vérifier la cuisson.</v>
      </c>
      <c r="AR24" s="818" t="s">
        <v>945</v>
      </c>
      <c r="AS24" s="798" t="str">
        <f t="shared" si="8"/>
        <v>Vérifier la cuisson.</v>
      </c>
      <c r="AT24" s="800" t="str">
        <f t="shared" si="9"/>
        <v/>
      </c>
      <c r="AU24" s="266" t="str">
        <f t="shared" si="10"/>
        <v>Vérifier la cuisson.</v>
      </c>
      <c r="AV24" s="267" t="str">
        <f t="shared" si="11"/>
        <v/>
      </c>
      <c r="AW24" s="268">
        <f t="shared" si="12"/>
        <v>0</v>
      </c>
      <c r="AX24" s="268">
        <f t="shared" si="13"/>
        <v>0</v>
      </c>
      <c r="AY24" s="269" t="str">
        <f t="shared" si="14"/>
        <v>aucun match</v>
      </c>
      <c r="AZ24" t="str">
        <f t="shared" si="15"/>
        <v>vérifier la cuisson.</v>
      </c>
      <c r="BA24" t="str">
        <f t="shared" si="16"/>
        <v>vérifier la cuisson.</v>
      </c>
      <c r="BB24" t="str">
        <f t="shared" si="17"/>
        <v>verifier la cuisson.</v>
      </c>
      <c r="BC24" t="str">
        <f t="shared" si="18"/>
        <v xml:space="preserve">verifier la cuisson </v>
      </c>
      <c r="BD24" t="str">
        <f t="shared" si="19"/>
        <v xml:space="preserve">verifier la cuisson </v>
      </c>
      <c r="BE24" t="str">
        <f t="shared" si="20"/>
        <v xml:space="preserve"> verifier la cuisson </v>
      </c>
      <c r="BF24">
        <f t="array" ref="BF24">IF(AQ24="",0,SUMPRODUCT((EN13:XA13="Gluten")*(EN14:XA14="INFO")*(COUNTIF(BE24,"* "&amp;EN15:XA15&amp;" *")&gt;0)*1))</f>
        <v>0</v>
      </c>
      <c r="BG24">
        <f t="array" ref="BG24">IF(AQ24="",0,SUMPRODUCT((EN13:XA13="Gluten")*(EN14:XA14="EXCL")*(COUNTIF(BE24,"* "&amp;EN15:XA15&amp;" *")&gt;0)*1))</f>
        <v>0</v>
      </c>
      <c r="BH24">
        <f t="array" ref="BH24">IF(AQ24="",0,SUMPRODUCT((EN13:XA13="Gluten")*(EN14:XA14="ALERTE")*(COUNTIF(BE24,"* "&amp;EN15:XA15&amp;" *")&gt;0)*1))</f>
        <v>0</v>
      </c>
      <c r="BI24">
        <f t="array" ref="BI24">IF(AQ24="",0,SUMPRODUCT((EN13:XA13="Gluten")*(EN14:XA14="SUSP")*(COUNTIF(BE24,"* "&amp;EN15:XA15&amp;" *")&gt;0)*1))</f>
        <v>0</v>
      </c>
      <c r="BJ24" t="str">
        <f t="shared" si="21"/>
        <v/>
      </c>
      <c r="BK24" t="str">
        <f t="shared" si="22"/>
        <v/>
      </c>
      <c r="BL24">
        <f t="array" ref="BL24">IF(AQ24="",0,SUMPRODUCT((EN13:XA13="Crustaces")*(EN14:XA14="ALERTE")*(COUNTIF(BE24,"* "&amp;EN15:XA15&amp;" *")&gt;0)*1))</f>
        <v>0</v>
      </c>
      <c r="BM24" t="str">
        <f t="shared" si="23"/>
        <v/>
      </c>
      <c r="BN24">
        <f t="array" ref="BN24">IF(AQ24="",0,SUMPRODUCT((EN13:XA13="Oeufs")*(EN14:XA14="ALERTE")*(COUNTIF(BE24,"* "&amp;EN15:XA15&amp;" *")&gt;0)*1))</f>
        <v>0</v>
      </c>
      <c r="BO24" t="str">
        <f t="shared" si="24"/>
        <v/>
      </c>
      <c r="BP24">
        <f t="array" ref="BP24">IF(AQ24="",0,SUMPRODUCT((EN13:XA13="Poissons")*(EN14:XA14="INFO")*(COUNTIF(BE24,"* "&amp;EN15:XA15&amp;" *")&gt;0)*1))</f>
        <v>0</v>
      </c>
      <c r="BQ24">
        <f t="array" ref="BQ24">IF(AQ24="",0,SUMPRODUCT((EN13:XA13="Poissons")*(EN14:XA14="EXCL")*(COUNTIF(BE24,"* "&amp;EN15:XA15&amp;" *")&gt;0)*1))</f>
        <v>0</v>
      </c>
      <c r="BR24">
        <f t="array" ref="BR24">IF(AQ24="",0,SUMPRODUCT((EN13:XA13="Poissons")*(EN14:XA14="ALERTE")*(COUNTIF(BE24,"* "&amp;EN15:XA15&amp;" *")&gt;0)*1))</f>
        <v>0</v>
      </c>
      <c r="BS24" t="str">
        <f t="shared" si="25"/>
        <v/>
      </c>
      <c r="BT24">
        <f t="array" ref="BT24">IF(AQ24="",0,SUMPRODUCT((EN13:XA13="Arachides")*(EN14:XA14="ALERTE")*(COUNTIF(BE24,"* "&amp;EN15:XA15&amp;" *")&gt;0)*1))</f>
        <v>0</v>
      </c>
      <c r="BU24" t="str">
        <f t="shared" si="26"/>
        <v/>
      </c>
      <c r="BV24">
        <f t="array" ref="BV24">IF(AQ24="",0,SUMPRODUCT((EN13:XA13="Soja")*(EN14:XA14="INFO")*(COUNTIF(BE24,"* "&amp;EN15:XA15&amp;" *")&gt;0)*1))</f>
        <v>0</v>
      </c>
      <c r="BW24">
        <f t="array" ref="BW24">IF(AQ24="",0,SUMPRODUCT((EN13:XA13="Soja")*(EN14:XA14="ALERTE")*(COUNTIF(BE24,"* "&amp;EN15:XA15&amp;" *")&gt;0)*1))</f>
        <v>0</v>
      </c>
      <c r="BX24" t="str">
        <f t="shared" si="27"/>
        <v/>
      </c>
      <c r="BY24">
        <f t="array" ref="BY24">IF(AQ24="",0,SUMPRODUCT((EN13:XA13="Lait")*(EN14:XA14="INFO")*(COUNTIF(BE24,"* "&amp;EN15:XA15&amp;" *")&gt;0)*1))</f>
        <v>0</v>
      </c>
      <c r="BZ24">
        <f t="array" ref="BZ24">IF(AQ24="",0,SUMPRODUCT((EN13:XA13="Lait")*(EN14:XA14="EXCL")*(COUNTIF(BE24,"* "&amp;EN15:XA15&amp;" *")&gt;0)*1))</f>
        <v>0</v>
      </c>
      <c r="CA24">
        <f t="array" ref="CA24">IF(AQ24="",0,SUMPRODUCT((EN13:XA13="Lait")*(EN14:XA14="ALERTE")*(COUNTIF(BE24,"* "&amp;EN15:XA15&amp;" *")&gt;0)*1))</f>
        <v>0</v>
      </c>
      <c r="CB24">
        <f t="array" ref="CB24">IF(AQ24="",0,SUMPRODUCT((EN13:XA13="Lait")*(EN14:XA14="SUSP")*(COUNTIF(BE24,"* "&amp;EN15:XA15&amp;" *")&gt;0)*1))</f>
        <v>0</v>
      </c>
      <c r="CC24" t="str">
        <f t="shared" si="28"/>
        <v/>
      </c>
      <c r="CD24" t="str">
        <f t="shared" si="29"/>
        <v/>
      </c>
      <c r="CE24">
        <f t="array" ref="CE24">IF(AQ24="",0,SUMPRODUCT((EN13:XA13="Fruits a coque")*(EN14:XA14="EXCL")*(COUNTIF(BE24,"* "&amp;EN15:XA15&amp;" *")&gt;0)*1))</f>
        <v>0</v>
      </c>
      <c r="CF24">
        <f t="array" ref="CF24">IF(AQ24="",0,SUMPRODUCT((EN13:XA13="Fruits a coque")*(EN14:XA14="ALERTE")*(COUNTIF(BE24,"* "&amp;EN15:XA15&amp;" *")&gt;0)*1))</f>
        <v>0</v>
      </c>
      <c r="CG24" t="str">
        <f t="shared" si="30"/>
        <v/>
      </c>
      <c r="CH24">
        <f t="array" ref="CH24">IF(AQ24="",0,SUMPRODUCT((EN13:XA13="Celeri")*(EN14:XA14="ALERTE")*(COUNTIF(BE24,"* "&amp;EN15:XA15&amp;" *")&gt;0)*1))</f>
        <v>0</v>
      </c>
      <c r="CI24" t="str">
        <f t="shared" si="31"/>
        <v/>
      </c>
      <c r="CJ24">
        <f t="array" ref="CJ24">IF(AQ24="",0,SUMPRODUCT((EN13:XA13="Moutarde")*(EN14:XA14="ALERTE")*(COUNTIF(BE24,"* "&amp;EN15:XA15&amp;" *")&gt;0)*1))</f>
        <v>0</v>
      </c>
      <c r="CK24" t="str">
        <f t="shared" si="32"/>
        <v/>
      </c>
      <c r="CL24">
        <f t="array" ref="CL24">IF(AQ24="",0,SUMPRODUCT((EN13:XA13="Sesame")*(EN14:XA14="ALERTE")*(COUNTIF(BE24,"* "&amp;EN15:XA15&amp;" *")&gt;0)*1))</f>
        <v>0</v>
      </c>
      <c r="CM24" t="str">
        <f t="shared" si="33"/>
        <v/>
      </c>
      <c r="CN24">
        <f t="array" ref="CN24">IF(AQ24="",0,SUMPRODUCT((EN13:XA13="Sulfites")*(EN14:XA14="ALERTE")*(COUNTIF(BE24,"* "&amp;EN15:XA15&amp;" *")&gt;0)*1))</f>
        <v>0</v>
      </c>
      <c r="CO24" t="str">
        <f t="shared" si="34"/>
        <v/>
      </c>
      <c r="CP24">
        <f t="array" ref="CP24">IF(AQ24="",0,SUMPRODUCT((EN13:XA13="Lupin")*(EN14:XA14="ALERTE")*(COUNTIF(BE24,"* "&amp;EN15:XA15&amp;" *")&gt;0)*1))</f>
        <v>0</v>
      </c>
      <c r="CQ24" t="str">
        <f t="shared" si="35"/>
        <v/>
      </c>
      <c r="CR24">
        <f t="array" ref="CR24">IF(AQ24="",0,SUMPRODUCT((EN13:XA13="Mollusques")*(EN14:XA14="EXCL")*(COUNTIF(BE24,"* "&amp;EN15:XA15&amp;" *")&gt;0)*1))</f>
        <v>0</v>
      </c>
      <c r="CS24">
        <f t="array" ref="CS24">IF(AQ24="",0,SUMPRODUCT((EN13:XA13="Mollusques")*(EN14:XA14="ALERTE")*(COUNTIF(BE24,"* "&amp;EN15:XA15&amp;" *")&gt;0)*1))</f>
        <v>0</v>
      </c>
      <c r="CT24" t="str">
        <f t="shared" si="36"/>
        <v/>
      </c>
      <c r="CU24" t="str">
        <f t="shared" si="37"/>
        <v/>
      </c>
      <c r="CV24" t="str">
        <f t="shared" si="38"/>
        <v/>
      </c>
      <c r="CW24" t="str">
        <f t="shared" si="39"/>
        <v/>
      </c>
      <c r="CX24" t="str">
        <f t="shared" si="40"/>
        <v/>
      </c>
      <c r="CY24" t="str">
        <f t="shared" si="41"/>
        <v/>
      </c>
      <c r="CZ24" t="str">
        <f t="shared" si="42"/>
        <v/>
      </c>
      <c r="DA24" t="str">
        <f t="shared" si="43"/>
        <v/>
      </c>
      <c r="DB24" t="str">
        <f t="shared" si="44"/>
        <v/>
      </c>
      <c r="DC24" t="str">
        <f t="shared" si="45"/>
        <v/>
      </c>
      <c r="DD24" t="str">
        <f t="shared" si="46"/>
        <v/>
      </c>
      <c r="DE24" t="str">
        <f t="shared" si="47"/>
        <v/>
      </c>
      <c r="DF24" t="str">
        <f t="shared" si="48"/>
        <v/>
      </c>
      <c r="DG24" t="str">
        <f t="shared" si="49"/>
        <v/>
      </c>
      <c r="DH24" t="str">
        <f t="shared" si="50"/>
        <v/>
      </c>
      <c r="DI24" t="str">
        <f t="shared" si="51"/>
        <v/>
      </c>
      <c r="DJ24" t="str">
        <f t="shared" si="52"/>
        <v/>
      </c>
      <c r="DK24" t="str">
        <f t="shared" si="53"/>
        <v/>
      </c>
      <c r="DL24" t="str">
        <f t="shared" si="54"/>
        <v/>
      </c>
    </row>
    <row r="25" spans="1:116" ht="21" customHeight="1">
      <c r="E25" s="117" t="str">
        <f t="shared" si="58"/>
        <v>►</v>
      </c>
      <c r="F25" s="32" t="str">
        <f>F12</f>
        <v>M MACÉDOINE DE LÉGUMES AU COULIS DE TOMATE | HORS D'ŒUVRE texture modifiée-cuidité-MACEDOINE| Auteur &gt; Annette et Jean Pierre DOMERGUES - 45000 ORLÉANS 1981</v>
      </c>
      <c r="G25" s="33">
        <f>G12</f>
        <v>10</v>
      </c>
      <c r="H25" s="32" t="str">
        <f>H12</f>
        <v>couverts</v>
      </c>
      <c r="I25" s="34" t="str">
        <f>I12</f>
        <v>Recette mère ►  Textures modifiées</v>
      </c>
      <c r="J25" s="93"/>
      <c r="K25" s="109"/>
      <c r="L25" s="95" t="str">
        <f t="shared" si="56"/>
        <v/>
      </c>
      <c r="M25" s="96"/>
      <c r="N25" s="97"/>
      <c r="O25" s="98">
        <v>1</v>
      </c>
      <c r="P25" s="111" t="str">
        <f>ROWS(P16:P25)&amp;" ►"</f>
        <v>10 ►</v>
      </c>
      <c r="Q25" s="100"/>
      <c r="R25" s="101"/>
      <c r="S25" s="102">
        <f>IF(U28=0,0,(U25/U28)*T15*1000)</f>
        <v>0</v>
      </c>
      <c r="T25" s="113">
        <f>IF(U28=0, 0, (J25*O25)/(U28*T15))</f>
        <v>0</v>
      </c>
      <c r="U25" s="104">
        <f t="array" ref="U25">IFERROR(_xlfn.XLOOKUP(UPPER(TRIM(N25)),UPPER(TRIM(J29:Y29)),J30:Y30,_xlfn.XLOOKUP(UPPER(TRIM(N25)),UPPER(TRIM(J31:Y31)),J32:Y32,0))*M25*IF(J25&gt;0,J25,1),0)</f>
        <v>0</v>
      </c>
      <c r="V25" s="114">
        <f>IF(X11&lt;&gt;0,J25*O25*O11,0)</f>
        <v>0</v>
      </c>
      <c r="W25" s="115">
        <f t="shared" si="57"/>
        <v>0</v>
      </c>
      <c r="X25" s="107">
        <f>IF(OR(ISBLANK(X11),X11=0),0,U25*O25*O11)</f>
        <v>0</v>
      </c>
      <c r="Y25" s="116" t="str">
        <f>IF(N25="","",IF(COUNTIF(Q29:Y29,SUBSTITUTE(TRIM(N25)," (s)",""))+COUNTIF(Q31:Y31,SUBSTITUTE(TRIM(N25)," (s)",""))&gt;0,IF(ROUND(X25,3)&gt;=1,ROUND(X25,3)&amp;" L",MAX(1,ROUND(X25*100,0))&amp;" cl"),IF(COUNTIF(J29:O29,SUBSTITUTE(TRIM(N25)," (s)",""))+COUNTIF(J31:O31,SUBSTITUTE(TRIM(N25)," (s)",""))&gt;0,IF(ROUND(X25,3)&gt;=1,ROUND(X25,3)&amp;" Kg",MAX(1,ROUND(X25*1000,0))&amp;" g"),"")))</f>
        <v/>
      </c>
      <c r="AA25" s="894"/>
      <c r="AC25" s="759"/>
      <c r="AD25" s="784"/>
      <c r="AE25" s="780" t="str" cm="1">
        <f t="array" ref="AE25">IF(ROW()=ROW(AE14),AD17,INDEX(AF14:AF27,ROW()-ROW(AE14)))</f>
        <v/>
      </c>
      <c r="AF25" s="781" t="str">
        <f>IF(OR(AE25="",AD16="",AD16&lt;=0,AG25=""),"",TRIM(MID(AE25,LEN(AG25)+1+IF(MID(AE25,LEN(AG25)+1,1)=" ",1,0),99999)))</f>
        <v/>
      </c>
      <c r="AG25" s="780" t="str">
        <f>IF(OR(AH25="",AH25=0,AH25="0"),"",IF(LEN(AH25)&lt;=AD16,AH25,IF(LEN(SUBSTITUTE(AI25," ",""))=AD16+1,LEFT(AH25,AD16),LEFT(AH25,FIND("§",SUBSTITUTE(AI25," ","§",LEN(AI25)-LEN(SUBSTITUTE(AI25," ",""))))-1))))</f>
        <v/>
      </c>
      <c r="AH25" s="780" t="str">
        <f t="shared" si="4"/>
        <v/>
      </c>
      <c r="AI25" s="780" t="str">
        <f>IF(OR(AH25="",AH25=0,AH25="0"),"",LEFT(AH25,AD16+1))</f>
        <v/>
      </c>
      <c r="AJ25" s="804">
        <f t="shared" si="5"/>
        <v>17</v>
      </c>
      <c r="AK25" s="752" t="s">
        <v>979</v>
      </c>
      <c r="AL25" s="759">
        <f>IF(LEN(TRIM(AM25))&gt;0,MAX(AL13:AL24)+1,"")</f>
        <v>12</v>
      </c>
      <c r="AM25" s="783" t="str">
        <v>1004</v>
      </c>
      <c r="AN25" s="812" t="str">
        <f t="shared" si="6"/>
        <v/>
      </c>
      <c r="AP25" s="263">
        <f t="shared" si="7"/>
        <v>17</v>
      </c>
      <c r="AQ25" s="797" t="str">
        <f t="shared" si="55"/>
        <v>Refroidir rapidement dans une cellule de refroidissement jusqu'à ce que la température</v>
      </c>
      <c r="AR25" s="818" t="s">
        <v>945</v>
      </c>
      <c r="AS25" s="798" t="str">
        <f t="shared" si="8"/>
        <v>Refroidir rapidement dans une cellule de refroidissement jusqu'à ce que la température</v>
      </c>
      <c r="AT25" s="800" t="str">
        <f t="shared" si="9"/>
        <v/>
      </c>
      <c r="AU25" s="266" t="str">
        <f t="shared" si="10"/>
        <v>Refroidir rapidement dans une cellule de refroidissement jusqu'à ce que la température</v>
      </c>
      <c r="AV25" s="267" t="str">
        <f t="shared" si="11"/>
        <v/>
      </c>
      <c r="AW25" s="268">
        <f t="shared" si="12"/>
        <v>0</v>
      </c>
      <c r="AX25" s="268">
        <f t="shared" si="13"/>
        <v>0</v>
      </c>
      <c r="AY25" s="269" t="str">
        <f t="shared" si="14"/>
        <v>aucun match</v>
      </c>
      <c r="AZ25" t="str">
        <f t="shared" si="15"/>
        <v>refroidir rapidement dans une cellule de refroidissement jusqu'à ce que la température</v>
      </c>
      <c r="BA25" t="str">
        <f t="shared" si="16"/>
        <v>refroidir rapidement dans une cellule de refroidissement jusqu'a ce que la température</v>
      </c>
      <c r="BB25" t="str">
        <f t="shared" si="17"/>
        <v>refroidir rapidement dans une cellule de refroidissement jusqu'a ce que la temperature</v>
      </c>
      <c r="BC25" t="str">
        <f t="shared" si="18"/>
        <v>refroidir rapidement dans une cellule de refroidissement jusqu'a ce que la temperature</v>
      </c>
      <c r="BD25" t="str">
        <f t="shared" si="19"/>
        <v>refroidir rapidement dans une cellule de refroidissement jusqu a ce que la temperature</v>
      </c>
      <c r="BE25" t="str">
        <f t="shared" si="20"/>
        <v xml:space="preserve"> refroidir rapidement dans une cellule de refroidissement jusqu a ce que la temperature </v>
      </c>
      <c r="BF25">
        <f t="array" ref="BF25">IF(AQ25="",0,SUMPRODUCT((EN13:XA13="Gluten")*(EN14:XA14="INFO")*(COUNTIF(BE25,"* "&amp;EN15:XA15&amp;" *")&gt;0)*1))</f>
        <v>0</v>
      </c>
      <c r="BG25">
        <f t="array" ref="BG25">IF(AQ25="",0,SUMPRODUCT((EN13:XA13="Gluten")*(EN14:XA14="EXCL")*(COUNTIF(BE25,"* "&amp;EN15:XA15&amp;" *")&gt;0)*1))</f>
        <v>0</v>
      </c>
      <c r="BH25">
        <f t="array" ref="BH25">IF(AQ25="",0,SUMPRODUCT((EN13:XA13="Gluten")*(EN14:XA14="ALERTE")*(COUNTIF(BE25,"* "&amp;EN15:XA15&amp;" *")&gt;0)*1))</f>
        <v>0</v>
      </c>
      <c r="BI25">
        <f t="array" ref="BI25">IF(AQ25="",0,SUMPRODUCT((EN13:XA13="Gluten")*(EN14:XA14="SUSP")*(COUNTIF(BE25,"* "&amp;EN15:XA15&amp;" *")&gt;0)*1))</f>
        <v>0</v>
      </c>
      <c r="BJ25" t="str">
        <f t="shared" si="21"/>
        <v/>
      </c>
      <c r="BK25" t="str">
        <f t="shared" si="22"/>
        <v/>
      </c>
      <c r="BL25">
        <f t="array" ref="BL25">IF(AQ25="",0,SUMPRODUCT((EN13:XA13="Crustaces")*(EN14:XA14="ALERTE")*(COUNTIF(BE25,"* "&amp;EN15:XA15&amp;" *")&gt;0)*1))</f>
        <v>0</v>
      </c>
      <c r="BM25" t="str">
        <f t="shared" si="23"/>
        <v/>
      </c>
      <c r="BN25">
        <f t="array" ref="BN25">IF(AQ25="",0,SUMPRODUCT((EN13:XA13="Oeufs")*(EN14:XA14="ALERTE")*(COUNTIF(BE25,"* "&amp;EN15:XA15&amp;" *")&gt;0)*1))</f>
        <v>0</v>
      </c>
      <c r="BO25" t="str">
        <f t="shared" si="24"/>
        <v/>
      </c>
      <c r="BP25">
        <f t="array" ref="BP25">IF(AQ25="",0,SUMPRODUCT((EN13:XA13="Poissons")*(EN14:XA14="INFO")*(COUNTIF(BE25,"* "&amp;EN15:XA15&amp;" *")&gt;0)*1))</f>
        <v>0</v>
      </c>
      <c r="BQ25">
        <f t="array" ref="BQ25">IF(AQ25="",0,SUMPRODUCT((EN13:XA13="Poissons")*(EN14:XA14="EXCL")*(COUNTIF(BE25,"* "&amp;EN15:XA15&amp;" *")&gt;0)*1))</f>
        <v>0</v>
      </c>
      <c r="BR25">
        <f t="array" ref="BR25">IF(AQ25="",0,SUMPRODUCT((EN13:XA13="Poissons")*(EN14:XA14="ALERTE")*(COUNTIF(BE25,"* "&amp;EN15:XA15&amp;" *")&gt;0)*1))</f>
        <v>0</v>
      </c>
      <c r="BS25" t="str">
        <f t="shared" si="25"/>
        <v/>
      </c>
      <c r="BT25">
        <f t="array" ref="BT25">IF(AQ25="",0,SUMPRODUCT((EN13:XA13="Arachides")*(EN14:XA14="ALERTE")*(COUNTIF(BE25,"* "&amp;EN15:XA15&amp;" *")&gt;0)*1))</f>
        <v>0</v>
      </c>
      <c r="BU25" t="str">
        <f t="shared" si="26"/>
        <v/>
      </c>
      <c r="BV25">
        <f t="array" ref="BV25">IF(AQ25="",0,SUMPRODUCT((EN13:XA13="Soja")*(EN14:XA14="INFO")*(COUNTIF(BE25,"* "&amp;EN15:XA15&amp;" *")&gt;0)*1))</f>
        <v>0</v>
      </c>
      <c r="BW25">
        <f t="array" ref="BW25">IF(AQ25="",0,SUMPRODUCT((EN13:XA13="Soja")*(EN14:XA14="ALERTE")*(COUNTIF(BE25,"* "&amp;EN15:XA15&amp;" *")&gt;0)*1))</f>
        <v>0</v>
      </c>
      <c r="BX25" t="str">
        <f t="shared" si="27"/>
        <v/>
      </c>
      <c r="BY25">
        <f t="array" ref="BY25">IF(AQ25="",0,SUMPRODUCT((EN13:XA13="Lait")*(EN14:XA14="INFO")*(COUNTIF(BE25,"* "&amp;EN15:XA15&amp;" *")&gt;0)*1))</f>
        <v>0</v>
      </c>
      <c r="BZ25">
        <f t="array" ref="BZ25">IF(AQ25="",0,SUMPRODUCT((EN13:XA13="Lait")*(EN14:XA14="EXCL")*(COUNTIF(BE25,"* "&amp;EN15:XA15&amp;" *")&gt;0)*1))</f>
        <v>0</v>
      </c>
      <c r="CA25">
        <f t="array" ref="CA25">IF(AQ25="",0,SUMPRODUCT((EN13:XA13="Lait")*(EN14:XA14="ALERTE")*(COUNTIF(BE25,"* "&amp;EN15:XA15&amp;" *")&gt;0)*1))</f>
        <v>0</v>
      </c>
      <c r="CB25">
        <f t="array" ref="CB25">IF(AQ25="",0,SUMPRODUCT((EN13:XA13="Lait")*(EN14:XA14="SUSP")*(COUNTIF(BE25,"* "&amp;EN15:XA15&amp;" *")&gt;0)*1))</f>
        <v>0</v>
      </c>
      <c r="CC25" t="str">
        <f t="shared" si="28"/>
        <v/>
      </c>
      <c r="CD25" t="str">
        <f t="shared" si="29"/>
        <v/>
      </c>
      <c r="CE25">
        <f t="array" ref="CE25">IF(AQ25="",0,SUMPRODUCT((EN13:XA13="Fruits a coque")*(EN14:XA14="EXCL")*(COUNTIF(BE25,"* "&amp;EN15:XA15&amp;" *")&gt;0)*1))</f>
        <v>0</v>
      </c>
      <c r="CF25">
        <f t="array" ref="CF25">IF(AQ25="",0,SUMPRODUCT((EN13:XA13="Fruits a coque")*(EN14:XA14="ALERTE")*(COUNTIF(BE25,"* "&amp;EN15:XA15&amp;" *")&gt;0)*1))</f>
        <v>0</v>
      </c>
      <c r="CG25" t="str">
        <f t="shared" si="30"/>
        <v/>
      </c>
      <c r="CH25">
        <f t="array" ref="CH25">IF(AQ25="",0,SUMPRODUCT((EN13:XA13="Celeri")*(EN14:XA14="ALERTE")*(COUNTIF(BE25,"* "&amp;EN15:XA15&amp;" *")&gt;0)*1))</f>
        <v>0</v>
      </c>
      <c r="CI25" t="str">
        <f t="shared" si="31"/>
        <v/>
      </c>
      <c r="CJ25">
        <f t="array" ref="CJ25">IF(AQ25="",0,SUMPRODUCT((EN13:XA13="Moutarde")*(EN14:XA14="ALERTE")*(COUNTIF(BE25,"* "&amp;EN15:XA15&amp;" *")&gt;0)*1))</f>
        <v>0</v>
      </c>
      <c r="CK25" t="str">
        <f t="shared" si="32"/>
        <v/>
      </c>
      <c r="CL25">
        <f t="array" ref="CL25">IF(AQ25="",0,SUMPRODUCT((EN13:XA13="Sesame")*(EN14:XA14="ALERTE")*(COUNTIF(BE25,"* "&amp;EN15:XA15&amp;" *")&gt;0)*1))</f>
        <v>0</v>
      </c>
      <c r="CM25" t="str">
        <f t="shared" si="33"/>
        <v/>
      </c>
      <c r="CN25">
        <f t="array" ref="CN25">IF(AQ25="",0,SUMPRODUCT((EN13:XA13="Sulfites")*(EN14:XA14="ALERTE")*(COUNTIF(BE25,"* "&amp;EN15:XA15&amp;" *")&gt;0)*1))</f>
        <v>0</v>
      </c>
      <c r="CO25" t="str">
        <f t="shared" si="34"/>
        <v/>
      </c>
      <c r="CP25">
        <f t="array" ref="CP25">IF(AQ25="",0,SUMPRODUCT((EN13:XA13="Lupin")*(EN14:XA14="ALERTE")*(COUNTIF(BE25,"* "&amp;EN15:XA15&amp;" *")&gt;0)*1))</f>
        <v>0</v>
      </c>
      <c r="CQ25" t="str">
        <f t="shared" si="35"/>
        <v/>
      </c>
      <c r="CR25">
        <f t="array" ref="CR25">IF(AQ25="",0,SUMPRODUCT((EN13:XA13="Mollusques")*(EN14:XA14="EXCL")*(COUNTIF(BE25,"* "&amp;EN15:XA15&amp;" *")&gt;0)*1))</f>
        <v>0</v>
      </c>
      <c r="CS25">
        <f t="array" ref="CS25">IF(AQ25="",0,SUMPRODUCT((EN13:XA13="Mollusques")*(EN14:XA14="ALERTE")*(COUNTIF(BE25,"* "&amp;EN15:XA15&amp;" *")&gt;0)*1))</f>
        <v>0</v>
      </c>
      <c r="CT25" t="str">
        <f t="shared" si="36"/>
        <v/>
      </c>
      <c r="CU25" t="str">
        <f t="shared" si="37"/>
        <v/>
      </c>
      <c r="CV25" t="str">
        <f t="shared" si="38"/>
        <v/>
      </c>
      <c r="CW25" t="str">
        <f t="shared" si="39"/>
        <v/>
      </c>
      <c r="CX25" t="str">
        <f t="shared" si="40"/>
        <v/>
      </c>
      <c r="CY25" t="str">
        <f t="shared" si="41"/>
        <v/>
      </c>
      <c r="CZ25" t="str">
        <f t="shared" si="42"/>
        <v/>
      </c>
      <c r="DA25" t="str">
        <f t="shared" si="43"/>
        <v/>
      </c>
      <c r="DB25" t="str">
        <f t="shared" si="44"/>
        <v/>
      </c>
      <c r="DC25" t="str">
        <f t="shared" si="45"/>
        <v/>
      </c>
      <c r="DD25" t="str">
        <f t="shared" si="46"/>
        <v/>
      </c>
      <c r="DE25" t="str">
        <f t="shared" si="47"/>
        <v/>
      </c>
      <c r="DF25" t="str">
        <f t="shared" si="48"/>
        <v/>
      </c>
      <c r="DG25" t="str">
        <f t="shared" si="49"/>
        <v/>
      </c>
      <c r="DH25" t="str">
        <f t="shared" si="50"/>
        <v/>
      </c>
      <c r="DI25" t="str">
        <f t="shared" si="51"/>
        <v/>
      </c>
      <c r="DJ25" t="str">
        <f t="shared" si="52"/>
        <v/>
      </c>
      <c r="DK25" t="str">
        <f t="shared" si="53"/>
        <v/>
      </c>
      <c r="DL25" t="str">
        <f t="shared" si="54"/>
        <v/>
      </c>
    </row>
    <row r="26" spans="1:116" ht="21" customHeight="1">
      <c r="E26" s="26" t="s">
        <v>957</v>
      </c>
      <c r="F26" s="32" t="str">
        <f>F12</f>
        <v>M MACÉDOINE DE LÉGUMES AU COULIS DE TOMATE | HORS D'ŒUVRE texture modifiée-cuidité-MACEDOINE| Auteur &gt; Annette et Jean Pierre DOMERGUES - 45000 ORLÉANS 1981</v>
      </c>
      <c r="G26" s="33">
        <f>G12</f>
        <v>10</v>
      </c>
      <c r="H26" s="32" t="str">
        <f>H12</f>
        <v>couverts</v>
      </c>
      <c r="I26" s="34" t="str">
        <f>I12</f>
        <v>Recette mère ►  Textures modifiées</v>
      </c>
      <c r="J26" s="93"/>
      <c r="K26" s="109"/>
      <c r="L26" s="95" t="str">
        <f t="shared" si="56"/>
        <v/>
      </c>
      <c r="M26" s="96"/>
      <c r="N26" s="97"/>
      <c r="O26" s="98">
        <v>1</v>
      </c>
      <c r="P26" s="111" t="str">
        <f>ROWS(P16:P26)&amp;" ►"</f>
        <v>11 ►</v>
      </c>
      <c r="Q26" s="100"/>
      <c r="R26" s="101"/>
      <c r="S26" s="102">
        <f>IF(U28=0,0,(U26/U28)*T15*1000)</f>
        <v>0</v>
      </c>
      <c r="T26" s="113">
        <f>IF(U28=0, 0, (J26*O26)/(U28*T15))</f>
        <v>0</v>
      </c>
      <c r="U26" s="104">
        <f t="array" ref="U26">IFERROR(_xlfn.XLOOKUP(UPPER(TRIM(N26)),UPPER(TRIM(J29:Y29)),J30:Y30,_xlfn.XLOOKUP(UPPER(TRIM(N26)),UPPER(TRIM(J31:Y31)),J32:Y32,0))*M26*IF(J26&gt;0,J26,1),0)</f>
        <v>0</v>
      </c>
      <c r="V26" s="114">
        <f>IF(X11&lt;&gt;0,J26*O26*O11,0)</f>
        <v>0</v>
      </c>
      <c r="W26" s="115">
        <f t="shared" si="57"/>
        <v>0</v>
      </c>
      <c r="X26" s="107">
        <f>IF(OR(ISBLANK(X11),X11=0),0,U26*O26*O11)</f>
        <v>0</v>
      </c>
      <c r="Y26" s="116" t="str">
        <f>IF(N26="","",IF(COUNTIF(Q29:Y29,SUBSTITUTE(TRIM(N26)," (s)",""))+COUNTIF(Q31:Y31,SUBSTITUTE(TRIM(N26)," (s)",""))&gt;0,IF(ROUND(X26,3)&gt;=1,ROUND(X26,3)&amp;" L",MAX(1,ROUND(X26*100,0))&amp;" cl"),IF(COUNTIF(J29:O29,SUBSTITUTE(TRIM(N26)," (s)",""))+COUNTIF(J31:O31,SUBSTITUTE(TRIM(N26)," (s)",""))&gt;0,IF(ROUND(X26,3)&gt;=1,ROUND(X26,3)&amp;" Kg",MAX(1,ROUND(X26*1000,0))&amp;" g"),"")))</f>
        <v/>
      </c>
      <c r="AA26" s="894"/>
      <c r="AC26" s="759"/>
      <c r="AD26" s="784"/>
      <c r="AE26" s="780" t="str" cm="1">
        <f t="array" ref="AE26">IF(ROW()=ROW(AE14),AD17,INDEX(AF14:AF27,ROW()-ROW(AE14)))</f>
        <v/>
      </c>
      <c r="AF26" s="781" t="str">
        <f>IF(OR(AE26="",AD16="",AD16&lt;=0,AG26=""),"",TRIM(MID(AE26,LEN(AG26)+1+IF(MID(AE26,LEN(AG26)+1,1)=" ",1,0),99999)))</f>
        <v/>
      </c>
      <c r="AG26" s="780" t="str">
        <f>IF(OR(AH26="",AH26=0,AH26="0"),"",IF(LEN(AH26)&lt;=AD16,AH26,IF(LEN(SUBSTITUTE(AI26," ",""))=AD16+1,LEFT(AH26,AD16),LEFT(AH26,FIND("§",SUBSTITUTE(AI26," ","§",LEN(AI26)-LEN(SUBSTITUTE(AI26," ",""))))-1))))</f>
        <v/>
      </c>
      <c r="AH26" s="780" t="str">
        <f t="shared" si="4"/>
        <v/>
      </c>
      <c r="AI26" s="780" t="str">
        <f>IF(OR(AH26="",AH26=0,AH26="0"),"",LEFT(AH26,AD16+1))</f>
        <v/>
      </c>
      <c r="AJ26" s="804">
        <f t="shared" si="5"/>
        <v>18</v>
      </c>
      <c r="AK26" s="752" t="s">
        <v>983</v>
      </c>
      <c r="AL26" s="759">
        <f>IF(LEN(TRIM(AM26))&gt;0,MAX(AL13:AL25)+1,"")</f>
        <v>13</v>
      </c>
      <c r="AM26" s="783" t="str">
        <v>Faire fondre la gélatine en poudre avec un peu d'eau à feu doux.</v>
      </c>
      <c r="AN26" s="812" t="str">
        <f t="shared" si="6"/>
        <v/>
      </c>
      <c r="AP26" s="263">
        <f t="shared" si="7"/>
        <v>18</v>
      </c>
      <c r="AQ26" s="797" t="str">
        <f t="shared" si="55"/>
        <v>1004</v>
      </c>
      <c r="AR26" s="818" t="s">
        <v>945</v>
      </c>
      <c r="AS26" s="798" t="str">
        <f t="shared" si="8"/>
        <v>1004</v>
      </c>
      <c r="AT26" s="800" t="str">
        <f t="shared" si="9"/>
        <v/>
      </c>
      <c r="AU26" s="266" t="str">
        <f t="shared" si="10"/>
        <v>1004</v>
      </c>
      <c r="AV26" s="267" t="str">
        <f t="shared" si="11"/>
        <v/>
      </c>
      <c r="AW26" s="268">
        <f t="shared" si="12"/>
        <v>0</v>
      </c>
      <c r="AX26" s="268">
        <f t="shared" si="13"/>
        <v>0</v>
      </c>
      <c r="AY26" s="269" t="str">
        <f t="shared" si="14"/>
        <v>aucun match</v>
      </c>
      <c r="AZ26" t="str">
        <f t="shared" si="15"/>
        <v>1004</v>
      </c>
      <c r="BA26" t="str">
        <f t="shared" si="16"/>
        <v>1004</v>
      </c>
      <c r="BB26" t="str">
        <f t="shared" si="17"/>
        <v>1004</v>
      </c>
      <c r="BC26" t="str">
        <f t="shared" si="18"/>
        <v>1004</v>
      </c>
      <c r="BD26" t="str">
        <f t="shared" si="19"/>
        <v>1004</v>
      </c>
      <c r="BE26" t="str">
        <f t="shared" si="20"/>
        <v xml:space="preserve"> 1004 </v>
      </c>
      <c r="BF26">
        <f t="array" ref="BF26">IF(AQ26="",0,SUMPRODUCT((EN13:XA13="Gluten")*(EN14:XA14="INFO")*(COUNTIF(BE26,"* "&amp;EN15:XA15&amp;" *")&gt;0)*1))</f>
        <v>0</v>
      </c>
      <c r="BG26">
        <f t="array" ref="BG26">IF(AQ26="",0,SUMPRODUCT((EN13:XA13="Gluten")*(EN14:XA14="EXCL")*(COUNTIF(BE26,"* "&amp;EN15:XA15&amp;" *")&gt;0)*1))</f>
        <v>0</v>
      </c>
      <c r="BH26">
        <f t="array" ref="BH26">IF(AQ26="",0,SUMPRODUCT((EN13:XA13="Gluten")*(EN14:XA14="ALERTE")*(COUNTIF(BE26,"* "&amp;EN15:XA15&amp;" *")&gt;0)*1))</f>
        <v>0</v>
      </c>
      <c r="BI26">
        <f t="array" ref="BI26">IF(AQ26="",0,SUMPRODUCT((EN13:XA13="Gluten")*(EN14:XA14="SUSP")*(COUNTIF(BE26,"* "&amp;EN15:XA15&amp;" *")&gt;0)*1))</f>
        <v>0</v>
      </c>
      <c r="BJ26" t="str">
        <f t="shared" si="21"/>
        <v/>
      </c>
      <c r="BK26" t="str">
        <f t="shared" si="22"/>
        <v/>
      </c>
      <c r="BL26">
        <f t="array" ref="BL26">IF(AQ26="",0,SUMPRODUCT((EN13:XA13="Crustaces")*(EN14:XA14="ALERTE")*(COUNTIF(BE26,"* "&amp;EN15:XA15&amp;" *")&gt;0)*1))</f>
        <v>0</v>
      </c>
      <c r="BM26" t="str">
        <f t="shared" si="23"/>
        <v/>
      </c>
      <c r="BN26">
        <f t="array" ref="BN26">IF(AQ26="",0,SUMPRODUCT((EN13:XA13="Oeufs")*(EN14:XA14="ALERTE")*(COUNTIF(BE26,"* "&amp;EN15:XA15&amp;" *")&gt;0)*1))</f>
        <v>0</v>
      </c>
      <c r="BO26" t="str">
        <f t="shared" si="24"/>
        <v/>
      </c>
      <c r="BP26">
        <f t="array" ref="BP26">IF(AQ26="",0,SUMPRODUCT((EN13:XA13="Poissons")*(EN14:XA14="INFO")*(COUNTIF(BE26,"* "&amp;EN15:XA15&amp;" *")&gt;0)*1))</f>
        <v>0</v>
      </c>
      <c r="BQ26">
        <f t="array" ref="BQ26">IF(AQ26="",0,SUMPRODUCT((EN13:XA13="Poissons")*(EN14:XA14="EXCL")*(COUNTIF(BE26,"* "&amp;EN15:XA15&amp;" *")&gt;0)*1))</f>
        <v>0</v>
      </c>
      <c r="BR26">
        <f t="array" ref="BR26">IF(AQ26="",0,SUMPRODUCT((EN13:XA13="Poissons")*(EN14:XA14="ALERTE")*(COUNTIF(BE26,"* "&amp;EN15:XA15&amp;" *")&gt;0)*1))</f>
        <v>0</v>
      </c>
      <c r="BS26" t="str">
        <f t="shared" si="25"/>
        <v/>
      </c>
      <c r="BT26">
        <f t="array" ref="BT26">IF(AQ26="",0,SUMPRODUCT((EN13:XA13="Arachides")*(EN14:XA14="ALERTE")*(COUNTIF(BE26,"* "&amp;EN15:XA15&amp;" *")&gt;0)*1))</f>
        <v>0</v>
      </c>
      <c r="BU26" t="str">
        <f t="shared" si="26"/>
        <v/>
      </c>
      <c r="BV26">
        <f t="array" ref="BV26">IF(AQ26="",0,SUMPRODUCT((EN13:XA13="Soja")*(EN14:XA14="INFO")*(COUNTIF(BE26,"* "&amp;EN15:XA15&amp;" *")&gt;0)*1))</f>
        <v>0</v>
      </c>
      <c r="BW26">
        <f t="array" ref="BW26">IF(AQ26="",0,SUMPRODUCT((EN13:XA13="Soja")*(EN14:XA14="ALERTE")*(COUNTIF(BE26,"* "&amp;EN15:XA15&amp;" *")&gt;0)*1))</f>
        <v>0</v>
      </c>
      <c r="BX26" t="str">
        <f t="shared" si="27"/>
        <v/>
      </c>
      <c r="BY26">
        <f t="array" ref="BY26">IF(AQ26="",0,SUMPRODUCT((EN13:XA13="Lait")*(EN14:XA14="INFO")*(COUNTIF(BE26,"* "&amp;EN15:XA15&amp;" *")&gt;0)*1))</f>
        <v>0</v>
      </c>
      <c r="BZ26">
        <f t="array" ref="BZ26">IF(AQ26="",0,SUMPRODUCT((EN13:XA13="Lait")*(EN14:XA14="EXCL")*(COUNTIF(BE26,"* "&amp;EN15:XA15&amp;" *")&gt;0)*1))</f>
        <v>0</v>
      </c>
      <c r="CA26">
        <f t="array" ref="CA26">IF(AQ26="",0,SUMPRODUCT((EN13:XA13="Lait")*(EN14:XA14="ALERTE")*(COUNTIF(BE26,"* "&amp;EN15:XA15&amp;" *")&gt;0)*1))</f>
        <v>0</v>
      </c>
      <c r="CB26">
        <f t="array" ref="CB26">IF(AQ26="",0,SUMPRODUCT((EN13:XA13="Lait")*(EN14:XA14="SUSP")*(COUNTIF(BE26,"* "&amp;EN15:XA15&amp;" *")&gt;0)*1))</f>
        <v>0</v>
      </c>
      <c r="CC26" t="str">
        <f t="shared" si="28"/>
        <v/>
      </c>
      <c r="CD26" t="str">
        <f t="shared" si="29"/>
        <v/>
      </c>
      <c r="CE26">
        <f t="array" ref="CE26">IF(AQ26="",0,SUMPRODUCT((EN13:XA13="Fruits a coque")*(EN14:XA14="EXCL")*(COUNTIF(BE26,"* "&amp;EN15:XA15&amp;" *")&gt;0)*1))</f>
        <v>0</v>
      </c>
      <c r="CF26">
        <f t="array" ref="CF26">IF(AQ26="",0,SUMPRODUCT((EN13:XA13="Fruits a coque")*(EN14:XA14="ALERTE")*(COUNTIF(BE26,"* "&amp;EN15:XA15&amp;" *")&gt;0)*1))</f>
        <v>0</v>
      </c>
      <c r="CG26" t="str">
        <f t="shared" si="30"/>
        <v/>
      </c>
      <c r="CH26">
        <f t="array" ref="CH26">IF(AQ26="",0,SUMPRODUCT((EN13:XA13="Celeri")*(EN14:XA14="ALERTE")*(COUNTIF(BE26,"* "&amp;EN15:XA15&amp;" *")&gt;0)*1))</f>
        <v>0</v>
      </c>
      <c r="CI26" t="str">
        <f t="shared" si="31"/>
        <v/>
      </c>
      <c r="CJ26">
        <f t="array" ref="CJ26">IF(AQ26="",0,SUMPRODUCT((EN13:XA13="Moutarde")*(EN14:XA14="ALERTE")*(COUNTIF(BE26,"* "&amp;EN15:XA15&amp;" *")&gt;0)*1))</f>
        <v>0</v>
      </c>
      <c r="CK26" t="str">
        <f t="shared" si="32"/>
        <v/>
      </c>
      <c r="CL26">
        <f t="array" ref="CL26">IF(AQ26="",0,SUMPRODUCT((EN13:XA13="Sesame")*(EN14:XA14="ALERTE")*(COUNTIF(BE26,"* "&amp;EN15:XA15&amp;" *")&gt;0)*1))</f>
        <v>0</v>
      </c>
      <c r="CM26" t="str">
        <f t="shared" si="33"/>
        <v/>
      </c>
      <c r="CN26">
        <f t="array" ref="CN26">IF(AQ26="",0,SUMPRODUCT((EN13:XA13="Sulfites")*(EN14:XA14="ALERTE")*(COUNTIF(BE26,"* "&amp;EN15:XA15&amp;" *")&gt;0)*1))</f>
        <v>0</v>
      </c>
      <c r="CO26" t="str">
        <f t="shared" si="34"/>
        <v/>
      </c>
      <c r="CP26">
        <f t="array" ref="CP26">IF(AQ26="",0,SUMPRODUCT((EN13:XA13="Lupin")*(EN14:XA14="ALERTE")*(COUNTIF(BE26,"* "&amp;EN15:XA15&amp;" *")&gt;0)*1))</f>
        <v>0</v>
      </c>
      <c r="CQ26" t="str">
        <f t="shared" si="35"/>
        <v/>
      </c>
      <c r="CR26">
        <f t="array" ref="CR26">IF(AQ26="",0,SUMPRODUCT((EN13:XA13="Mollusques")*(EN14:XA14="EXCL")*(COUNTIF(BE26,"* "&amp;EN15:XA15&amp;" *")&gt;0)*1))</f>
        <v>0</v>
      </c>
      <c r="CS26">
        <f t="array" ref="CS26">IF(AQ26="",0,SUMPRODUCT((EN13:XA13="Mollusques")*(EN14:XA14="ALERTE")*(COUNTIF(BE26,"* "&amp;EN15:XA15&amp;" *")&gt;0)*1))</f>
        <v>0</v>
      </c>
      <c r="CT26" t="str">
        <f t="shared" si="36"/>
        <v/>
      </c>
      <c r="CU26" t="str">
        <f t="shared" si="37"/>
        <v/>
      </c>
      <c r="CV26" t="str">
        <f t="shared" si="38"/>
        <v/>
      </c>
      <c r="CW26" t="str">
        <f t="shared" si="39"/>
        <v/>
      </c>
      <c r="CX26" t="str">
        <f t="shared" si="40"/>
        <v/>
      </c>
      <c r="CY26" t="str">
        <f t="shared" si="41"/>
        <v/>
      </c>
      <c r="CZ26" t="str">
        <f t="shared" si="42"/>
        <v/>
      </c>
      <c r="DA26" t="str">
        <f t="shared" si="43"/>
        <v/>
      </c>
      <c r="DB26" t="str">
        <f t="shared" si="44"/>
        <v/>
      </c>
      <c r="DC26" t="str">
        <f t="shared" si="45"/>
        <v/>
      </c>
      <c r="DD26" t="str">
        <f t="shared" si="46"/>
        <v/>
      </c>
      <c r="DE26" t="str">
        <f t="shared" si="47"/>
        <v/>
      </c>
      <c r="DF26" t="str">
        <f t="shared" si="48"/>
        <v/>
      </c>
      <c r="DG26" t="str">
        <f t="shared" si="49"/>
        <v/>
      </c>
      <c r="DH26" t="str">
        <f t="shared" si="50"/>
        <v/>
      </c>
      <c r="DI26" t="str">
        <f t="shared" si="51"/>
        <v/>
      </c>
      <c r="DJ26" t="str">
        <f t="shared" si="52"/>
        <v/>
      </c>
      <c r="DK26" t="str">
        <f t="shared" si="53"/>
        <v/>
      </c>
      <c r="DL26" t="str">
        <f t="shared" si="54"/>
        <v/>
      </c>
    </row>
    <row r="27" spans="1:116" ht="21" customHeight="1">
      <c r="E27" s="26" t="s">
        <v>957</v>
      </c>
      <c r="F27" s="32" t="str">
        <f>F12</f>
        <v>M MACÉDOINE DE LÉGUMES AU COULIS DE TOMATE | HORS D'ŒUVRE texture modifiée-cuidité-MACEDOINE| Auteur &gt; Annette et Jean Pierre DOMERGUES - 45000 ORLÉANS 1981</v>
      </c>
      <c r="G27" s="33">
        <f>G12</f>
        <v>10</v>
      </c>
      <c r="H27" s="32" t="str">
        <f>H12</f>
        <v>couverts</v>
      </c>
      <c r="I27" s="34" t="str">
        <f>I12</f>
        <v>Recette mère ►  Textures modifiées</v>
      </c>
      <c r="J27" s="122"/>
      <c r="K27" s="123"/>
      <c r="L27" s="95" t="str">
        <f t="shared" si="56"/>
        <v/>
      </c>
      <c r="M27" s="124"/>
      <c r="N27" s="97"/>
      <c r="O27" s="125">
        <v>1</v>
      </c>
      <c r="P27" s="111" t="str">
        <f>ROWS(P16:P27)&amp;" ►"</f>
        <v>12 ►</v>
      </c>
      <c r="Q27" s="100"/>
      <c r="R27" s="101"/>
      <c r="S27" s="102">
        <f>IF(U28=0,0,(U27/U28)*T15*1000)</f>
        <v>0</v>
      </c>
      <c r="T27" s="113">
        <f>IF(U28=0, 0, (J27*O27)/(U28*T15))</f>
        <v>0</v>
      </c>
      <c r="U27" s="104">
        <f t="array" ref="U27">IFERROR(_xlfn.XLOOKUP(UPPER(TRIM(N27)),UPPER(TRIM(J29:Y29)),J30:Y30,_xlfn.XLOOKUP(UPPER(TRIM(N27)),UPPER(TRIM(J31:Y31)),J32:Y32,0))*M27*IF(J27&gt;0,J27,1),0)</f>
        <v>0</v>
      </c>
      <c r="V27" s="118">
        <f>IF(X11&lt;&gt;0,J27*O27*O11,0)</f>
        <v>0</v>
      </c>
      <c r="W27" s="119">
        <f t="shared" si="57"/>
        <v>0</v>
      </c>
      <c r="X27" s="107">
        <f>IF(OR(ISBLANK(X11),X11=0),0,U27*O27*O11)</f>
        <v>0</v>
      </c>
      <c r="Y27" s="126" t="str">
        <f>IF(N27="","",IF(COUNTIF(Q29:Y29,SUBSTITUTE(TRIM(N27)," (s)",""))+COUNTIF(Q31:Y31,SUBSTITUTE(TRIM(N27)," (s)",""))&gt;0,IF(ROUND(X27,3)&gt;=1,ROUND(X27,3)&amp;" L",MAX(1,ROUND(X27*100,0))&amp;" cl"),IF(COUNTIF(J29:O29,SUBSTITUTE(TRIM(N27)," (s)",""))+COUNTIF(J31:O31,SUBSTITUTE(TRIM(N27)," (s)",""))&gt;0,IF(ROUND(X27,3)&gt;=1,ROUND(X27,3)&amp;" Kg",MAX(1,ROUND(X27*1000,0))&amp;" g"),"")))</f>
        <v/>
      </c>
      <c r="AA27" s="894"/>
      <c r="AC27" s="759"/>
      <c r="AD27" s="784"/>
      <c r="AE27" s="780" t="str" cm="1">
        <f t="array" ref="AE27">IF(ROW()=ROW(AE14),AD17,INDEX(AF14:AF27,ROW()-ROW(AE14)))</f>
        <v/>
      </c>
      <c r="AF27" s="781" t="str">
        <f>IF(OR(AE27="",AD16="",AD16&lt;=0,AG27=""),"",TRIM(MID(AE27,LEN(AG27)+1+IF(MID(AE27,LEN(AG27)+1,1)=" ",1,0),99999)))</f>
        <v/>
      </c>
      <c r="AG27" s="780" t="str">
        <f>IF(OR(AH27="",AH27=0,AH27="0"),"",IF(LEN(AH27)&lt;=AD16,AH27,IF(LEN(SUBSTITUTE(AI27," ",""))=AD16+1,LEFT(AH27,AD16),LEFT(AH27,FIND("§",SUBSTITUTE(AI27," ","§",LEN(AI27)-LEN(SUBSTITUTE(AI27," ",""))))-1))))</f>
        <v/>
      </c>
      <c r="AH27" s="780" t="str">
        <f t="shared" si="4"/>
        <v/>
      </c>
      <c r="AI27" s="780" t="str">
        <f>IF(OR(AH27="",AH27=0,AH27="0"),"",LEFT(AH27,AD16+1))</f>
        <v/>
      </c>
      <c r="AJ27" s="804">
        <f t="shared" si="5"/>
        <v>19</v>
      </c>
      <c r="AK27" s="752" t="s">
        <v>1000</v>
      </c>
      <c r="AL27" s="759">
        <f>IF(LEN(TRIM(AM27))&gt;0,MAX(AL13:AL26)+1,"")</f>
        <v>14</v>
      </c>
      <c r="AM27" s="783" t="str">
        <v>Mélanger la macédoine, le fromage blanc et la gélatine fondue dans un mixeur. *</v>
      </c>
      <c r="AN27" s="812" t="str">
        <f t="shared" si="6"/>
        <v/>
      </c>
      <c r="AP27" s="263">
        <f t="shared" si="7"/>
        <v>19</v>
      </c>
      <c r="AQ27" s="797" t="str">
        <f t="shared" si="55"/>
        <v>Faire fondre la gélatine en poudre avec un peu d'eau à feu doux.</v>
      </c>
      <c r="AR27" s="818" t="s">
        <v>945</v>
      </c>
      <c r="AS27" s="798" t="str">
        <f t="shared" si="8"/>
        <v>Faire fondre la gélatine en poudre avec un peu d'eau à feu doux.</v>
      </c>
      <c r="AT27" s="800" t="str">
        <f t="shared" si="9"/>
        <v/>
      </c>
      <c r="AU27" s="266" t="str">
        <f t="shared" si="10"/>
        <v>Faire fondre la gélatine en poudre avec un peu d'eau à feu doux.</v>
      </c>
      <c r="AV27" s="267" t="str">
        <f t="shared" si="11"/>
        <v/>
      </c>
      <c r="AW27" s="268">
        <f t="shared" si="12"/>
        <v>0</v>
      </c>
      <c r="AX27" s="268">
        <f t="shared" si="13"/>
        <v>0</v>
      </c>
      <c r="AY27" s="269" t="str">
        <f t="shared" si="14"/>
        <v>aucun match</v>
      </c>
      <c r="AZ27" t="str">
        <f t="shared" si="15"/>
        <v>faire fondre la gélatine en poudre avec un peu d'eau à feu doux.</v>
      </c>
      <c r="BA27" t="str">
        <f t="shared" si="16"/>
        <v>faire fondre la gélatine en poudre avec un peu d'eau a feu doux.</v>
      </c>
      <c r="BB27" t="str">
        <f t="shared" si="17"/>
        <v>faire fondre la gelatine en poudre avec un peu d'eau a feu doux.</v>
      </c>
      <c r="BC27" t="str">
        <f t="shared" si="18"/>
        <v xml:space="preserve">faire fondre la gelatine en poudre avec un peu d'eau a feu doux </v>
      </c>
      <c r="BD27" t="str">
        <f t="shared" si="19"/>
        <v xml:space="preserve">faire fondre la gelatine en poudre avec un peu d eau a feu doux </v>
      </c>
      <c r="BE27" t="str">
        <f t="shared" si="20"/>
        <v xml:space="preserve"> faire fondre la gelatine en poudre avec un peu d eau a feu doux </v>
      </c>
      <c r="BF27">
        <f t="array" ref="BF27">IF(AQ27="",0,SUMPRODUCT((EN13:XA13="Gluten")*(EN14:XA14="INFO")*(COUNTIF(BE27,"* "&amp;EN15:XA15&amp;" *")&gt;0)*1))</f>
        <v>0</v>
      </c>
      <c r="BG27">
        <f t="array" ref="BG27">IF(AQ27="",0,SUMPRODUCT((EN13:XA13="Gluten")*(EN14:XA14="EXCL")*(COUNTIF(BE27,"* "&amp;EN15:XA15&amp;" *")&gt;0)*1))</f>
        <v>0</v>
      </c>
      <c r="BH27">
        <f t="array" ref="BH27">IF(AQ27="",0,SUMPRODUCT((EN13:XA13="Gluten")*(EN14:XA14="ALERTE")*(COUNTIF(BE27,"* "&amp;EN15:XA15&amp;" *")&gt;0)*1))</f>
        <v>0</v>
      </c>
      <c r="BI27">
        <f t="array" ref="BI27">IF(AQ27="",0,SUMPRODUCT((EN13:XA13="Gluten")*(EN14:XA14="SUSP")*(COUNTIF(BE27,"* "&amp;EN15:XA15&amp;" *")&gt;0)*1))</f>
        <v>0</v>
      </c>
      <c r="BJ27" t="str">
        <f t="shared" si="21"/>
        <v/>
      </c>
      <c r="BK27" t="str">
        <f t="shared" si="22"/>
        <v/>
      </c>
      <c r="BL27">
        <f t="array" ref="BL27">IF(AQ27="",0,SUMPRODUCT((EN13:XA13="Crustaces")*(EN14:XA14="ALERTE")*(COUNTIF(BE27,"* "&amp;EN15:XA15&amp;" *")&gt;0)*1))</f>
        <v>0</v>
      </c>
      <c r="BM27" t="str">
        <f t="shared" si="23"/>
        <v/>
      </c>
      <c r="BN27">
        <f t="array" ref="BN27">IF(AQ27="",0,SUMPRODUCT((EN13:XA13="Oeufs")*(EN14:XA14="ALERTE")*(COUNTIF(BE27,"* "&amp;EN15:XA15&amp;" *")&gt;0)*1))</f>
        <v>0</v>
      </c>
      <c r="BO27" t="str">
        <f t="shared" si="24"/>
        <v/>
      </c>
      <c r="BP27">
        <f t="array" ref="BP27">IF(AQ27="",0,SUMPRODUCT((EN13:XA13="Poissons")*(EN14:XA14="INFO")*(COUNTIF(BE27,"* "&amp;EN15:XA15&amp;" *")&gt;0)*1))</f>
        <v>0</v>
      </c>
      <c r="BQ27">
        <f t="array" ref="BQ27">IF(AQ27="",0,SUMPRODUCT((EN13:XA13="Poissons")*(EN14:XA14="EXCL")*(COUNTIF(BE27,"* "&amp;EN15:XA15&amp;" *")&gt;0)*1))</f>
        <v>0</v>
      </c>
      <c r="BR27">
        <f t="array" ref="BR27">IF(AQ27="",0,SUMPRODUCT((EN13:XA13="Poissons")*(EN14:XA14="ALERTE")*(COUNTIF(BE27,"* "&amp;EN15:XA15&amp;" *")&gt;0)*1))</f>
        <v>0</v>
      </c>
      <c r="BS27" t="str">
        <f t="shared" si="25"/>
        <v/>
      </c>
      <c r="BT27">
        <f t="array" ref="BT27">IF(AQ27="",0,SUMPRODUCT((EN13:XA13="Arachides")*(EN14:XA14="ALERTE")*(COUNTIF(BE27,"* "&amp;EN15:XA15&amp;" *")&gt;0)*1))</f>
        <v>0</v>
      </c>
      <c r="BU27" t="str">
        <f t="shared" si="26"/>
        <v/>
      </c>
      <c r="BV27">
        <f t="array" ref="BV27">IF(AQ27="",0,SUMPRODUCT((EN13:XA13="Soja")*(EN14:XA14="INFO")*(COUNTIF(BE27,"* "&amp;EN15:XA15&amp;" *")&gt;0)*1))</f>
        <v>0</v>
      </c>
      <c r="BW27">
        <f t="array" ref="BW27">IF(AQ27="",0,SUMPRODUCT((EN13:XA13="Soja")*(EN14:XA14="ALERTE")*(COUNTIF(BE27,"* "&amp;EN15:XA15&amp;" *")&gt;0)*1))</f>
        <v>0</v>
      </c>
      <c r="BX27" t="str">
        <f t="shared" si="27"/>
        <v/>
      </c>
      <c r="BY27">
        <f t="array" ref="BY27">IF(AQ27="",0,SUMPRODUCT((EN13:XA13="Lait")*(EN14:XA14="INFO")*(COUNTIF(BE27,"* "&amp;EN15:XA15&amp;" *")&gt;0)*1))</f>
        <v>0</v>
      </c>
      <c r="BZ27">
        <f t="array" ref="BZ27">IF(AQ27="",0,SUMPRODUCT((EN13:XA13="Lait")*(EN14:XA14="EXCL")*(COUNTIF(BE27,"* "&amp;EN15:XA15&amp;" *")&gt;0)*1))</f>
        <v>0</v>
      </c>
      <c r="CA27">
        <f t="array" ref="CA27">IF(AQ27="",0,SUMPRODUCT((EN13:XA13="Lait")*(EN14:XA14="ALERTE")*(COUNTIF(BE27,"* "&amp;EN15:XA15&amp;" *")&gt;0)*1))</f>
        <v>0</v>
      </c>
      <c r="CB27">
        <f t="array" ref="CB27">IF(AQ27="",0,SUMPRODUCT((EN13:XA13="Lait")*(EN14:XA14="SUSP")*(COUNTIF(BE27,"* "&amp;EN15:XA15&amp;" *")&gt;0)*1))</f>
        <v>0</v>
      </c>
      <c r="CC27" t="str">
        <f t="shared" si="28"/>
        <v/>
      </c>
      <c r="CD27" t="str">
        <f t="shared" si="29"/>
        <v/>
      </c>
      <c r="CE27">
        <f t="array" ref="CE27">IF(AQ27="",0,SUMPRODUCT((EN13:XA13="Fruits a coque")*(EN14:XA14="EXCL")*(COUNTIF(BE27,"* "&amp;EN15:XA15&amp;" *")&gt;0)*1))</f>
        <v>0</v>
      </c>
      <c r="CF27">
        <f t="array" ref="CF27">IF(AQ27="",0,SUMPRODUCT((EN13:XA13="Fruits a coque")*(EN14:XA14="ALERTE")*(COUNTIF(BE27,"* "&amp;EN15:XA15&amp;" *")&gt;0)*1))</f>
        <v>0</v>
      </c>
      <c r="CG27" t="str">
        <f t="shared" si="30"/>
        <v/>
      </c>
      <c r="CH27">
        <f t="array" ref="CH27">IF(AQ27="",0,SUMPRODUCT((EN13:XA13="Celeri")*(EN14:XA14="ALERTE")*(COUNTIF(BE27,"* "&amp;EN15:XA15&amp;" *")&gt;0)*1))</f>
        <v>0</v>
      </c>
      <c r="CI27" t="str">
        <f t="shared" si="31"/>
        <v/>
      </c>
      <c r="CJ27">
        <f t="array" ref="CJ27">IF(AQ27="",0,SUMPRODUCT((EN13:XA13="Moutarde")*(EN14:XA14="ALERTE")*(COUNTIF(BE27,"* "&amp;EN15:XA15&amp;" *")&gt;0)*1))</f>
        <v>0</v>
      </c>
      <c r="CK27" t="str">
        <f t="shared" si="32"/>
        <v/>
      </c>
      <c r="CL27">
        <f t="array" ref="CL27">IF(AQ27="",0,SUMPRODUCT((EN13:XA13="Sesame")*(EN14:XA14="ALERTE")*(COUNTIF(BE27,"* "&amp;EN15:XA15&amp;" *")&gt;0)*1))</f>
        <v>0</v>
      </c>
      <c r="CM27" t="str">
        <f t="shared" si="33"/>
        <v/>
      </c>
      <c r="CN27">
        <f t="array" ref="CN27">IF(AQ27="",0,SUMPRODUCT((EN13:XA13="Sulfites")*(EN14:XA14="ALERTE")*(COUNTIF(BE27,"* "&amp;EN15:XA15&amp;" *")&gt;0)*1))</f>
        <v>0</v>
      </c>
      <c r="CO27" t="str">
        <f t="shared" si="34"/>
        <v/>
      </c>
      <c r="CP27">
        <f t="array" ref="CP27">IF(AQ27="",0,SUMPRODUCT((EN13:XA13="Lupin")*(EN14:XA14="ALERTE")*(COUNTIF(BE27,"* "&amp;EN15:XA15&amp;" *")&gt;0)*1))</f>
        <v>0</v>
      </c>
      <c r="CQ27" t="str">
        <f t="shared" si="35"/>
        <v/>
      </c>
      <c r="CR27">
        <f t="array" ref="CR27">IF(AQ27="",0,SUMPRODUCT((EN13:XA13="Mollusques")*(EN14:XA14="EXCL")*(COUNTIF(BE27,"* "&amp;EN15:XA15&amp;" *")&gt;0)*1))</f>
        <v>0</v>
      </c>
      <c r="CS27">
        <f t="array" ref="CS27">IF(AQ27="",0,SUMPRODUCT((EN13:XA13="Mollusques")*(EN14:XA14="ALERTE")*(COUNTIF(BE27,"* "&amp;EN15:XA15&amp;" *")&gt;0)*1))</f>
        <v>0</v>
      </c>
      <c r="CT27" t="str">
        <f t="shared" si="36"/>
        <v/>
      </c>
      <c r="CU27" t="str">
        <f t="shared" si="37"/>
        <v/>
      </c>
      <c r="CV27" t="str">
        <f t="shared" si="38"/>
        <v/>
      </c>
      <c r="CW27" t="str">
        <f t="shared" si="39"/>
        <v/>
      </c>
      <c r="CX27" t="str">
        <f t="shared" si="40"/>
        <v/>
      </c>
      <c r="CY27" t="str">
        <f t="shared" si="41"/>
        <v/>
      </c>
      <c r="CZ27" t="str">
        <f t="shared" si="42"/>
        <v/>
      </c>
      <c r="DA27" t="str">
        <f t="shared" si="43"/>
        <v/>
      </c>
      <c r="DB27" t="str">
        <f t="shared" si="44"/>
        <v/>
      </c>
      <c r="DC27" t="str">
        <f t="shared" si="45"/>
        <v/>
      </c>
      <c r="DD27" t="str">
        <f t="shared" si="46"/>
        <v/>
      </c>
      <c r="DE27" t="str">
        <f t="shared" si="47"/>
        <v/>
      </c>
      <c r="DF27" t="str">
        <f t="shared" si="48"/>
        <v/>
      </c>
      <c r="DG27" t="str">
        <f t="shared" si="49"/>
        <v/>
      </c>
      <c r="DH27" t="str">
        <f t="shared" si="50"/>
        <v/>
      </c>
      <c r="DI27" t="str">
        <f t="shared" si="51"/>
        <v/>
      </c>
      <c r="DJ27" t="str">
        <f t="shared" si="52"/>
        <v/>
      </c>
      <c r="DK27" t="str">
        <f t="shared" si="53"/>
        <v/>
      </c>
      <c r="DL27" t="str">
        <f t="shared" si="54"/>
        <v/>
      </c>
    </row>
    <row r="28" spans="1:116" ht="21" customHeight="1">
      <c r="A28" t="s">
        <v>945</v>
      </c>
      <c r="E28" s="26" t="s">
        <v>957</v>
      </c>
      <c r="F28" s="32" t="str">
        <f>F12</f>
        <v>M MACÉDOINE DE LÉGUMES AU COULIS DE TOMATE | HORS D'ŒUVRE texture modifiée-cuidité-MACEDOINE| Auteur &gt; Annette et Jean Pierre DOMERGUES - 45000 ORLÉANS 1981</v>
      </c>
      <c r="G28" s="33">
        <f>G12</f>
        <v>10</v>
      </c>
      <c r="H28" s="32" t="str">
        <f>H12</f>
        <v>couverts</v>
      </c>
      <c r="I28" s="34" t="str">
        <f>I12</f>
        <v>Recette mère ►  Textures modifiées</v>
      </c>
      <c r="J28" s="127" t="s">
        <v>1032</v>
      </c>
      <c r="K28" s="17"/>
      <c r="L28" s="17"/>
      <c r="M28" s="17"/>
      <c r="N28" s="17"/>
      <c r="O28" s="17"/>
      <c r="P28" s="17"/>
      <c r="Q28" s="128" t="s">
        <v>1033</v>
      </c>
      <c r="R28" s="128"/>
      <c r="S28" s="129"/>
      <c r="T28" s="129"/>
      <c r="U28" s="130">
        <f>SUM(U16:U27)</f>
        <v>1.5269999999999999</v>
      </c>
      <c r="V28" s="131"/>
      <c r="W28" s="131" t="str">
        <f>"Total " &amp; X13&amp;" &gt;"</f>
        <v>Total Col.20 &gt;</v>
      </c>
      <c r="X28" s="132">
        <f>SUM(X16:X27)</f>
        <v>0.76349999999999996</v>
      </c>
      <c r="Y28" s="133"/>
      <c r="AA28" s="893" t="s">
        <v>1026</v>
      </c>
      <c r="AC28" s="759"/>
      <c r="AD28" s="779" t="str">
        <f>IF(TRIM(SUBSTITUTE(AS15,CHAR(160),""))="","",AS15)</f>
        <v>fromage blanc 20% mg *</v>
      </c>
      <c r="AE28" s="780" t="str" cm="1">
        <f t="array" ref="AE28">IF(ROW()=ROW(AE28),AD31,INDEX(AF28:AF41,ROW()-ROW(AE28)))</f>
        <v>fromage blanc 20% mg *</v>
      </c>
      <c r="AF28" s="781" t="str">
        <f>IF(OR(AE28="",AD30="",AD30&lt;=0,AG28=""),"",TRIM(MID(AE28,LEN(AG28)+1+IF(MID(AE28,LEN(AG28)+1,1)=" ",1,0),99999)))</f>
        <v/>
      </c>
      <c r="AG28" s="780" t="str">
        <f>IF(OR(AH28="",AH28=0,AH28="0"),"",IF(LEN(AH28)&lt;=AD30,AH28,IF(LEN(SUBSTITUTE(AI28," ",""))=AD30+1,LEFT(AH28,AD30),LEFT(AH28,FIND("§",SUBSTITUTE(AI28," ","§",LEN(AI28)-LEN(SUBSTITUTE(AI28," ",""))))-1))))</f>
        <v>fromage blanc 20% mg *</v>
      </c>
      <c r="AH28" s="780" t="str">
        <f t="shared" si="4"/>
        <v>fromage blanc 20% mg *</v>
      </c>
      <c r="AI28" s="780" t="str">
        <f>IF(OR(AH28="",AH28=0,AH28="0"),"",LEFT(AH28,AD30+1))</f>
        <v>fromage blanc 20% mg *</v>
      </c>
      <c r="AJ28" s="804">
        <f t="shared" si="5"/>
        <v>20</v>
      </c>
      <c r="AK28" s="752" t="s">
        <v>1072</v>
      </c>
      <c r="AL28" s="759">
        <f>IF(LEN(TRIM(AM28))&gt;0,MAX(AL13:AL27)+1,"")</f>
        <v>15</v>
      </c>
      <c r="AM28" s="783" t="str">
        <v>Verser le mélange dans des petits ramequins.</v>
      </c>
      <c r="AN28" s="812" t="str">
        <f t="shared" si="6"/>
        <v>⚠ Lait</v>
      </c>
      <c r="AP28" s="263">
        <f t="shared" si="7"/>
        <v>20</v>
      </c>
      <c r="AQ28" s="797" t="str">
        <f t="shared" si="55"/>
        <v>Mélanger la macédoine, le fromage blanc et la gélatine fondue dans un mixeur. *</v>
      </c>
      <c r="AR28" s="818" t="s">
        <v>945</v>
      </c>
      <c r="AS28" s="798" t="str">
        <f t="shared" si="8"/>
        <v>Mélanger la macédoine, le fromage blanc et la gélatine fondue dans un mixeur. *</v>
      </c>
      <c r="AT28" s="800" t="str">
        <f t="shared" si="9"/>
        <v>⚠ Lait</v>
      </c>
      <c r="AU28" s="266" t="str">
        <f t="shared" si="10"/>
        <v>Mélanger la macédoine, le fromage blanc et la gélatine fondue dans un mixeur. *</v>
      </c>
      <c r="AV28" s="267" t="str">
        <f t="shared" si="11"/>
        <v/>
      </c>
      <c r="AW28" s="268">
        <f t="shared" si="12"/>
        <v>1</v>
      </c>
      <c r="AX28" s="268">
        <f t="shared" si="13"/>
        <v>0</v>
      </c>
      <c r="AY28" s="269" t="str">
        <f t="shared" si="14"/>
        <v>⚠ Lait</v>
      </c>
      <c r="AZ28" t="str">
        <f t="shared" si="15"/>
        <v>mélanger la macédoine, le fromage blanc et la gélatine fondue dans un mixeur. *</v>
      </c>
      <c r="BA28" t="str">
        <f t="shared" si="16"/>
        <v>mélanger la macédoine, le fromage blanc et la gélatine fondue dans un mixeur. *</v>
      </c>
      <c r="BB28" t="str">
        <f t="shared" si="17"/>
        <v>melanger la macedoine, le fromage blanc et la gelatine fondue dans un mixeur. *</v>
      </c>
      <c r="BC28" t="str">
        <f t="shared" si="18"/>
        <v>melanger la macedoine  le fromage blanc et la gelatine fondue dans un mixeur  *</v>
      </c>
      <c r="BD28" t="str">
        <f t="shared" si="19"/>
        <v xml:space="preserve">melanger la macedoine  le fromage blanc et la gelatine fondue dans un mixeur   </v>
      </c>
      <c r="BE28" t="str">
        <f t="shared" si="20"/>
        <v xml:space="preserve"> melanger la macedoine le fromage blanc et la gelatine fondue dans un mixeur </v>
      </c>
      <c r="BF28">
        <f t="array" ref="BF28">IF(AQ28="",0,SUMPRODUCT((EN13:XA13="Gluten")*(EN14:XA14="INFO")*(COUNTIF(BE28,"* "&amp;EN15:XA15&amp;" *")&gt;0)*1))</f>
        <v>0</v>
      </c>
      <c r="BG28">
        <f t="array" ref="BG28">IF(AQ28="",0,SUMPRODUCT((EN13:XA13="Gluten")*(EN14:XA14="EXCL")*(COUNTIF(BE28,"* "&amp;EN15:XA15&amp;" *")&gt;0)*1))</f>
        <v>0</v>
      </c>
      <c r="BH28">
        <f t="array" ref="BH28">IF(AQ28="",0,SUMPRODUCT((EN13:XA13="Gluten")*(EN14:XA14="ALERTE")*(COUNTIF(BE28,"* "&amp;EN15:XA15&amp;" *")&gt;0)*1))</f>
        <v>0</v>
      </c>
      <c r="BI28">
        <f t="array" ref="BI28">IF(AQ28="",0,SUMPRODUCT((EN13:XA13="Gluten")*(EN14:XA14="SUSP")*(COUNTIF(BE28,"* "&amp;EN15:XA15&amp;" *")&gt;0)*1))</f>
        <v>0</v>
      </c>
      <c r="BJ28" t="str">
        <f t="shared" si="21"/>
        <v/>
      </c>
      <c r="BK28" t="str">
        <f t="shared" si="22"/>
        <v/>
      </c>
      <c r="BL28">
        <f t="array" ref="BL28">IF(AQ28="",0,SUMPRODUCT((EN13:XA13="Crustaces")*(EN14:XA14="ALERTE")*(COUNTIF(BE28,"* "&amp;EN15:XA15&amp;" *")&gt;0)*1))</f>
        <v>0</v>
      </c>
      <c r="BM28" t="str">
        <f t="shared" si="23"/>
        <v/>
      </c>
      <c r="BN28">
        <f t="array" ref="BN28">IF(AQ28="",0,SUMPRODUCT((EN13:XA13="Oeufs")*(EN14:XA14="ALERTE")*(COUNTIF(BE28,"* "&amp;EN15:XA15&amp;" *")&gt;0)*1))</f>
        <v>0</v>
      </c>
      <c r="BO28" t="str">
        <f t="shared" si="24"/>
        <v/>
      </c>
      <c r="BP28">
        <f t="array" ref="BP28">IF(AQ28="",0,SUMPRODUCT((EN13:XA13="Poissons")*(EN14:XA14="INFO")*(COUNTIF(BE28,"* "&amp;EN15:XA15&amp;" *")&gt;0)*1))</f>
        <v>0</v>
      </c>
      <c r="BQ28">
        <f t="array" ref="BQ28">IF(AQ28="",0,SUMPRODUCT((EN13:XA13="Poissons")*(EN14:XA14="EXCL")*(COUNTIF(BE28,"* "&amp;EN15:XA15&amp;" *")&gt;0)*1))</f>
        <v>0</v>
      </c>
      <c r="BR28">
        <f t="array" ref="BR28">IF(AQ28="",0,SUMPRODUCT((EN13:XA13="Poissons")*(EN14:XA14="ALERTE")*(COUNTIF(BE28,"* "&amp;EN15:XA15&amp;" *")&gt;0)*1))</f>
        <v>0</v>
      </c>
      <c r="BS28" t="str">
        <f t="shared" si="25"/>
        <v/>
      </c>
      <c r="BT28">
        <f t="array" ref="BT28">IF(AQ28="",0,SUMPRODUCT((EN13:XA13="Arachides")*(EN14:XA14="ALERTE")*(COUNTIF(BE28,"* "&amp;EN15:XA15&amp;" *")&gt;0)*1))</f>
        <v>0</v>
      </c>
      <c r="BU28" t="str">
        <f t="shared" si="26"/>
        <v/>
      </c>
      <c r="BV28">
        <f t="array" ref="BV28">IF(AQ28="",0,SUMPRODUCT((EN13:XA13="Soja")*(EN14:XA14="INFO")*(COUNTIF(BE28,"* "&amp;EN15:XA15&amp;" *")&gt;0)*1))</f>
        <v>0</v>
      </c>
      <c r="BW28">
        <f t="array" ref="BW28">IF(AQ28="",0,SUMPRODUCT((EN13:XA13="Soja")*(EN14:XA14="ALERTE")*(COUNTIF(BE28,"* "&amp;EN15:XA15&amp;" *")&gt;0)*1))</f>
        <v>0</v>
      </c>
      <c r="BX28" t="str">
        <f t="shared" si="27"/>
        <v/>
      </c>
      <c r="BY28">
        <f t="array" ref="BY28">IF(AQ28="",0,SUMPRODUCT((EN13:XA13="Lait")*(EN14:XA14="INFO")*(COUNTIF(BE28,"* "&amp;EN15:XA15&amp;" *")&gt;0)*1))</f>
        <v>0</v>
      </c>
      <c r="BZ28">
        <f t="array" ref="BZ28">IF(AQ28="",0,SUMPRODUCT((EN13:XA13="Lait")*(EN14:XA14="EXCL")*(COUNTIF(BE28,"* "&amp;EN15:XA15&amp;" *")&gt;0)*1))</f>
        <v>0</v>
      </c>
      <c r="CA28">
        <f t="array" ref="CA28">IF(AQ28="",0,SUMPRODUCT((EN13:XA13="Lait")*(EN14:XA14="ALERTE")*(COUNTIF(BE28,"* "&amp;EN15:XA15&amp;" *")&gt;0)*1))</f>
        <v>1</v>
      </c>
      <c r="CB28">
        <f t="array" ref="CB28">IF(AQ28="",0,SUMPRODUCT((EN13:XA13="Lait")*(EN14:XA14="SUSP")*(COUNTIF(BE28,"* "&amp;EN15:XA15&amp;" *")&gt;0)*1))</f>
        <v>0</v>
      </c>
      <c r="CC28" t="str">
        <f t="shared" si="28"/>
        <v>⚠ Lait</v>
      </c>
      <c r="CD28" t="str">
        <f t="shared" si="29"/>
        <v/>
      </c>
      <c r="CE28">
        <f t="array" ref="CE28">IF(AQ28="",0,SUMPRODUCT((EN13:XA13="Fruits a coque")*(EN14:XA14="EXCL")*(COUNTIF(BE28,"* "&amp;EN15:XA15&amp;" *")&gt;0)*1))</f>
        <v>0</v>
      </c>
      <c r="CF28">
        <f t="array" ref="CF28">IF(AQ28="",0,SUMPRODUCT((EN13:XA13="Fruits a coque")*(EN14:XA14="ALERTE")*(COUNTIF(BE28,"* "&amp;EN15:XA15&amp;" *")&gt;0)*1))</f>
        <v>0</v>
      </c>
      <c r="CG28" t="str">
        <f t="shared" si="30"/>
        <v/>
      </c>
      <c r="CH28">
        <f t="array" ref="CH28">IF(AQ28="",0,SUMPRODUCT((EN13:XA13="Celeri")*(EN14:XA14="ALERTE")*(COUNTIF(BE28,"* "&amp;EN15:XA15&amp;" *")&gt;0)*1))</f>
        <v>0</v>
      </c>
      <c r="CI28" t="str">
        <f t="shared" si="31"/>
        <v/>
      </c>
      <c r="CJ28">
        <f t="array" ref="CJ28">IF(AQ28="",0,SUMPRODUCT((EN13:XA13="Moutarde")*(EN14:XA14="ALERTE")*(COUNTIF(BE28,"* "&amp;EN15:XA15&amp;" *")&gt;0)*1))</f>
        <v>0</v>
      </c>
      <c r="CK28" t="str">
        <f t="shared" si="32"/>
        <v/>
      </c>
      <c r="CL28">
        <f t="array" ref="CL28">IF(AQ28="",0,SUMPRODUCT((EN13:XA13="Sesame")*(EN14:XA14="ALERTE")*(COUNTIF(BE28,"* "&amp;EN15:XA15&amp;" *")&gt;0)*1))</f>
        <v>0</v>
      </c>
      <c r="CM28" t="str">
        <f t="shared" si="33"/>
        <v/>
      </c>
      <c r="CN28">
        <f t="array" ref="CN28">IF(AQ28="",0,SUMPRODUCT((EN13:XA13="Sulfites")*(EN14:XA14="ALERTE")*(COUNTIF(BE28,"* "&amp;EN15:XA15&amp;" *")&gt;0)*1))</f>
        <v>0</v>
      </c>
      <c r="CO28" t="str">
        <f t="shared" si="34"/>
        <v/>
      </c>
      <c r="CP28">
        <f t="array" ref="CP28">IF(AQ28="",0,SUMPRODUCT((EN13:XA13="Lupin")*(EN14:XA14="ALERTE")*(COUNTIF(BE28,"* "&amp;EN15:XA15&amp;" *")&gt;0)*1))</f>
        <v>0</v>
      </c>
      <c r="CQ28" t="str">
        <f t="shared" si="35"/>
        <v/>
      </c>
      <c r="CR28">
        <f t="array" ref="CR28">IF(AQ28="",0,SUMPRODUCT((EN13:XA13="Mollusques")*(EN14:XA14="EXCL")*(COUNTIF(BE28,"* "&amp;EN15:XA15&amp;" *")&gt;0)*1))</f>
        <v>0</v>
      </c>
      <c r="CS28">
        <f t="array" ref="CS28">IF(AQ28="",0,SUMPRODUCT((EN13:XA13="Mollusques")*(EN14:XA14="ALERTE")*(COUNTIF(BE28,"* "&amp;EN15:XA15&amp;" *")&gt;0)*1))</f>
        <v>0</v>
      </c>
      <c r="CT28" t="str">
        <f t="shared" si="36"/>
        <v/>
      </c>
      <c r="CU28" t="str">
        <f t="shared" si="37"/>
        <v/>
      </c>
      <c r="CV28" t="str">
        <f t="shared" si="38"/>
        <v/>
      </c>
      <c r="CW28" t="str">
        <f t="shared" si="39"/>
        <v/>
      </c>
      <c r="CX28" t="str">
        <f t="shared" si="40"/>
        <v/>
      </c>
      <c r="CY28" t="str">
        <f t="shared" si="41"/>
        <v/>
      </c>
      <c r="CZ28" t="str">
        <f t="shared" si="42"/>
        <v/>
      </c>
      <c r="DA28" t="str">
        <f t="shared" si="43"/>
        <v>⚠ Lait</v>
      </c>
      <c r="DB28" t="str">
        <f t="shared" si="44"/>
        <v>⚠ Lait</v>
      </c>
      <c r="DC28" t="str">
        <f t="shared" si="45"/>
        <v>⚠ Lait</v>
      </c>
      <c r="DD28" t="str">
        <f t="shared" si="46"/>
        <v>⚠ Lait</v>
      </c>
      <c r="DE28" t="str">
        <f t="shared" si="47"/>
        <v>⚠ Lait</v>
      </c>
      <c r="DF28" t="str">
        <f t="shared" si="48"/>
        <v>⚠ Lait</v>
      </c>
      <c r="DG28" t="str">
        <f t="shared" si="49"/>
        <v>⚠ Lait</v>
      </c>
      <c r="DH28" t="str">
        <f t="shared" si="50"/>
        <v>⚠ Lait</v>
      </c>
      <c r="DI28" t="str">
        <f t="shared" si="51"/>
        <v>⚠ Lait</v>
      </c>
      <c r="DJ28" t="str">
        <f t="shared" si="52"/>
        <v/>
      </c>
      <c r="DK28" t="str">
        <f t="shared" si="53"/>
        <v/>
      </c>
      <c r="DL28" t="str">
        <f t="shared" si="54"/>
        <v/>
      </c>
    </row>
    <row r="29" spans="1:116" ht="21" customHeight="1">
      <c r="A29" t="s">
        <v>1065</v>
      </c>
      <c r="E29" s="26" t="s">
        <v>957</v>
      </c>
      <c r="F29" s="32" t="str">
        <f>F12</f>
        <v>M MACÉDOINE DE LÉGUMES AU COULIS DE TOMATE | HORS D'ŒUVRE texture modifiée-cuidité-MACEDOINE| Auteur &gt; Annette et Jean Pierre DOMERGUES - 45000 ORLÉANS 1981</v>
      </c>
      <c r="G29" s="33">
        <f>G12</f>
        <v>10</v>
      </c>
      <c r="H29" s="32" t="str">
        <f>H12</f>
        <v>couverts</v>
      </c>
      <c r="I29" s="34" t="str">
        <f>I12</f>
        <v>Recette mère ►  Textures modifiées</v>
      </c>
      <c r="J29" s="135" t="s">
        <v>1034</v>
      </c>
      <c r="K29" s="110" t="s">
        <v>1024</v>
      </c>
      <c r="L29" s="136" t="s">
        <v>1035</v>
      </c>
      <c r="M29" s="137" t="s">
        <v>1036</v>
      </c>
      <c r="N29" s="138" t="s">
        <v>1037</v>
      </c>
      <c r="O29" s="138" t="s">
        <v>1038</v>
      </c>
      <c r="P29" s="136" t="s">
        <v>1035</v>
      </c>
      <c r="Q29" s="139" t="s">
        <v>1039</v>
      </c>
      <c r="R29" s="139" t="s">
        <v>1040</v>
      </c>
      <c r="S29" s="139" t="s">
        <v>1041</v>
      </c>
      <c r="T29" s="139" t="s">
        <v>1042</v>
      </c>
      <c r="U29" s="140" t="s">
        <v>1043</v>
      </c>
      <c r="V29" s="140" t="s">
        <v>1044</v>
      </c>
      <c r="W29" s="141" t="s">
        <v>1045</v>
      </c>
      <c r="X29" s="140" t="s">
        <v>1046</v>
      </c>
      <c r="Y29" s="140" t="s">
        <v>1047</v>
      </c>
      <c r="AA29" s="894"/>
      <c r="AC29" s="759"/>
      <c r="AD29" s="784" t="str">
        <f>TRIM(SUBSTITUTE(SUBSTITUTE(SUBSTITUTE(SUBSTITUTE(SUBSTITUTE(SUBSTITUTE(SUBSTITUTE(SUBSTITUTE(SUBSTITUTE(CLEAN(IF(OR(LEFT(AD28,1)="-",LEFT(AD28,1)="="),MID(AD28,2,99999),AD28)),"—","-"),"–","-"),CHAR(160)," "),CHAR(9)," "),CHAR(13)," "),CHAR(10)," ")," "," ")," "," ")," "," "))</f>
        <v>fromage blanc 20% mg *</v>
      </c>
      <c r="AE29" s="780" t="str" cm="1">
        <f t="array" ref="AE29">IF(ROW()=ROW(AE28),AD31,INDEX(AF28:AF41,ROW()-ROW(AE28)))</f>
        <v/>
      </c>
      <c r="AF29" s="781" t="str">
        <f>IF(OR(AE29="",AD30="",AD30&lt;=0,AG29=""),"",TRIM(MID(AE29,LEN(AG29)+1+IF(MID(AE29,LEN(AG29)+1,1)=" ",1,0),99999)))</f>
        <v/>
      </c>
      <c r="AG29" s="780" t="str">
        <f>IF(OR(AH29="",AH29=0,AH29="0"),"",IF(LEN(AH29)&lt;=AD30,AH29,IF(LEN(SUBSTITUTE(AI29," ",""))=AD30+1,LEFT(AH29,AD30),LEFT(AH29,FIND("§",SUBSTITUTE(AI29," ","§",LEN(AI29)-LEN(SUBSTITUTE(AI29," ",""))))-1))))</f>
        <v/>
      </c>
      <c r="AH29" s="780" t="str">
        <f t="shared" si="4"/>
        <v/>
      </c>
      <c r="AI29" s="780" t="str">
        <f>IF(OR(AH29="",AH29=0,AH29="0"),"",LEFT(AH29,AD30+1))</f>
        <v/>
      </c>
      <c r="AJ29" s="804">
        <f t="shared" si="5"/>
        <v>21</v>
      </c>
      <c r="AK29" s="752" t="s">
        <v>1022</v>
      </c>
      <c r="AL29" s="759">
        <f>IF(LEN(TRIM(AM29))&gt;0,MAX(AL13:AL28)+1,"")</f>
        <v>16</v>
      </c>
      <c r="AM29" s="783" t="str">
        <v>Filmer les ramequins et les mettre au réfrigérateur.</v>
      </c>
      <c r="AN29" s="812" t="str">
        <f t="shared" si="6"/>
        <v/>
      </c>
      <c r="AP29" s="263">
        <f t="shared" si="7"/>
        <v>21</v>
      </c>
      <c r="AQ29" s="797" t="str">
        <f t="shared" si="55"/>
        <v>Verser le mélange dans des petits ramequins.</v>
      </c>
      <c r="AR29" s="818" t="s">
        <v>945</v>
      </c>
      <c r="AS29" s="798" t="str">
        <f t="shared" si="8"/>
        <v>Verser le mélange dans des petits ramequins.</v>
      </c>
      <c r="AT29" s="800" t="str">
        <f t="shared" si="9"/>
        <v/>
      </c>
      <c r="AU29" s="266" t="str">
        <f t="shared" si="10"/>
        <v>Verser le mélange dans des petits ramequins.</v>
      </c>
      <c r="AV29" s="267" t="str">
        <f t="shared" si="11"/>
        <v/>
      </c>
      <c r="AW29" s="268">
        <f t="shared" si="12"/>
        <v>0</v>
      </c>
      <c r="AX29" s="268">
        <f t="shared" si="13"/>
        <v>0</v>
      </c>
      <c r="AY29" s="269" t="str">
        <f t="shared" si="14"/>
        <v>aucun match</v>
      </c>
      <c r="AZ29" t="str">
        <f t="shared" si="15"/>
        <v>verser le mélange dans des petits ramequins.</v>
      </c>
      <c r="BA29" t="str">
        <f t="shared" si="16"/>
        <v>verser le mélange dans des petits ramequins.</v>
      </c>
      <c r="BB29" t="str">
        <f t="shared" si="17"/>
        <v>verser le melange dans des petits ramequins.</v>
      </c>
      <c r="BC29" t="str">
        <f t="shared" si="18"/>
        <v xml:space="preserve">verser le melange dans des petits ramequins </v>
      </c>
      <c r="BD29" t="str">
        <f t="shared" si="19"/>
        <v xml:space="preserve">verser le melange dans des petits ramequins </v>
      </c>
      <c r="BE29" t="str">
        <f t="shared" si="20"/>
        <v xml:space="preserve"> verser le melange dans des petits ramequins </v>
      </c>
      <c r="BF29">
        <f t="array" ref="BF29">IF(AQ29="",0,SUMPRODUCT((EN13:XA13="Gluten")*(EN14:XA14="INFO")*(COUNTIF(BE29,"* "&amp;EN15:XA15&amp;" *")&gt;0)*1))</f>
        <v>0</v>
      </c>
      <c r="BG29">
        <f t="array" ref="BG29">IF(AQ29="",0,SUMPRODUCT((EN13:XA13="Gluten")*(EN14:XA14="EXCL")*(COUNTIF(BE29,"* "&amp;EN15:XA15&amp;" *")&gt;0)*1))</f>
        <v>0</v>
      </c>
      <c r="BH29">
        <f t="array" ref="BH29">IF(AQ29="",0,SUMPRODUCT((EN13:XA13="Gluten")*(EN14:XA14="ALERTE")*(COUNTIF(BE29,"* "&amp;EN15:XA15&amp;" *")&gt;0)*1))</f>
        <v>0</v>
      </c>
      <c r="BI29">
        <f t="array" ref="BI29">IF(AQ29="",0,SUMPRODUCT((EN13:XA13="Gluten")*(EN14:XA14="SUSP")*(COUNTIF(BE29,"* "&amp;EN15:XA15&amp;" *")&gt;0)*1))</f>
        <v>0</v>
      </c>
      <c r="BJ29" t="str">
        <f t="shared" si="21"/>
        <v/>
      </c>
      <c r="BK29" t="str">
        <f t="shared" si="22"/>
        <v/>
      </c>
      <c r="BL29">
        <f t="array" ref="BL29">IF(AQ29="",0,SUMPRODUCT((EN13:XA13="Crustaces")*(EN14:XA14="ALERTE")*(COUNTIF(BE29,"* "&amp;EN15:XA15&amp;" *")&gt;0)*1))</f>
        <v>0</v>
      </c>
      <c r="BM29" t="str">
        <f t="shared" si="23"/>
        <v/>
      </c>
      <c r="BN29">
        <f t="array" ref="BN29">IF(AQ29="",0,SUMPRODUCT((EN13:XA13="Oeufs")*(EN14:XA14="ALERTE")*(COUNTIF(BE29,"* "&amp;EN15:XA15&amp;" *")&gt;0)*1))</f>
        <v>0</v>
      </c>
      <c r="BO29" t="str">
        <f t="shared" si="24"/>
        <v/>
      </c>
      <c r="BP29">
        <f t="array" ref="BP29">IF(AQ29="",0,SUMPRODUCT((EN13:XA13="Poissons")*(EN14:XA14="INFO")*(COUNTIF(BE29,"* "&amp;EN15:XA15&amp;" *")&gt;0)*1))</f>
        <v>0</v>
      </c>
      <c r="BQ29">
        <f t="array" ref="BQ29">IF(AQ29="",0,SUMPRODUCT((EN13:XA13="Poissons")*(EN14:XA14="EXCL")*(COUNTIF(BE29,"* "&amp;EN15:XA15&amp;" *")&gt;0)*1))</f>
        <v>0</v>
      </c>
      <c r="BR29">
        <f t="array" ref="BR29">IF(AQ29="",0,SUMPRODUCT((EN13:XA13="Poissons")*(EN14:XA14="ALERTE")*(COUNTIF(BE29,"* "&amp;EN15:XA15&amp;" *")&gt;0)*1))</f>
        <v>0</v>
      </c>
      <c r="BS29" t="str">
        <f t="shared" si="25"/>
        <v/>
      </c>
      <c r="BT29">
        <f t="array" ref="BT29">IF(AQ29="",0,SUMPRODUCT((EN13:XA13="Arachides")*(EN14:XA14="ALERTE")*(COUNTIF(BE29,"* "&amp;EN15:XA15&amp;" *")&gt;0)*1))</f>
        <v>0</v>
      </c>
      <c r="BU29" t="str">
        <f t="shared" si="26"/>
        <v/>
      </c>
      <c r="BV29">
        <f t="array" ref="BV29">IF(AQ29="",0,SUMPRODUCT((EN13:XA13="Soja")*(EN14:XA14="INFO")*(COUNTIF(BE29,"* "&amp;EN15:XA15&amp;" *")&gt;0)*1))</f>
        <v>0</v>
      </c>
      <c r="BW29">
        <f t="array" ref="BW29">IF(AQ29="",0,SUMPRODUCT((EN13:XA13="Soja")*(EN14:XA14="ALERTE")*(COUNTIF(BE29,"* "&amp;EN15:XA15&amp;" *")&gt;0)*1))</f>
        <v>0</v>
      </c>
      <c r="BX29" t="str">
        <f t="shared" si="27"/>
        <v/>
      </c>
      <c r="BY29">
        <f t="array" ref="BY29">IF(AQ29="",0,SUMPRODUCT((EN13:XA13="Lait")*(EN14:XA14="INFO")*(COUNTIF(BE29,"* "&amp;EN15:XA15&amp;" *")&gt;0)*1))</f>
        <v>0</v>
      </c>
      <c r="BZ29">
        <f t="array" ref="BZ29">IF(AQ29="",0,SUMPRODUCT((EN13:XA13="Lait")*(EN14:XA14="EXCL")*(COUNTIF(BE29,"* "&amp;EN15:XA15&amp;" *")&gt;0)*1))</f>
        <v>0</v>
      </c>
      <c r="CA29">
        <f t="array" ref="CA29">IF(AQ29="",0,SUMPRODUCT((EN13:XA13="Lait")*(EN14:XA14="ALERTE")*(COUNTIF(BE29,"* "&amp;EN15:XA15&amp;" *")&gt;0)*1))</f>
        <v>0</v>
      </c>
      <c r="CB29">
        <f t="array" ref="CB29">IF(AQ29="",0,SUMPRODUCT((EN13:XA13="Lait")*(EN14:XA14="SUSP")*(COUNTIF(BE29,"* "&amp;EN15:XA15&amp;" *")&gt;0)*1))</f>
        <v>0</v>
      </c>
      <c r="CC29" t="str">
        <f t="shared" si="28"/>
        <v/>
      </c>
      <c r="CD29" t="str">
        <f t="shared" si="29"/>
        <v/>
      </c>
      <c r="CE29">
        <f t="array" ref="CE29">IF(AQ29="",0,SUMPRODUCT((EN13:XA13="Fruits a coque")*(EN14:XA14="EXCL")*(COUNTIF(BE29,"* "&amp;EN15:XA15&amp;" *")&gt;0)*1))</f>
        <v>0</v>
      </c>
      <c r="CF29">
        <f t="array" ref="CF29">IF(AQ29="",0,SUMPRODUCT((EN13:XA13="Fruits a coque")*(EN14:XA14="ALERTE")*(COUNTIF(BE29,"* "&amp;EN15:XA15&amp;" *")&gt;0)*1))</f>
        <v>0</v>
      </c>
      <c r="CG29" t="str">
        <f t="shared" si="30"/>
        <v/>
      </c>
      <c r="CH29">
        <f t="array" ref="CH29">IF(AQ29="",0,SUMPRODUCT((EN13:XA13="Celeri")*(EN14:XA14="ALERTE")*(COUNTIF(BE29,"* "&amp;EN15:XA15&amp;" *")&gt;0)*1))</f>
        <v>0</v>
      </c>
      <c r="CI29" t="str">
        <f t="shared" si="31"/>
        <v/>
      </c>
      <c r="CJ29">
        <f t="array" ref="CJ29">IF(AQ29="",0,SUMPRODUCT((EN13:XA13="Moutarde")*(EN14:XA14="ALERTE")*(COUNTIF(BE29,"* "&amp;EN15:XA15&amp;" *")&gt;0)*1))</f>
        <v>0</v>
      </c>
      <c r="CK29" t="str">
        <f t="shared" si="32"/>
        <v/>
      </c>
      <c r="CL29">
        <f t="array" ref="CL29">IF(AQ29="",0,SUMPRODUCT((EN13:XA13="Sesame")*(EN14:XA14="ALERTE")*(COUNTIF(BE29,"* "&amp;EN15:XA15&amp;" *")&gt;0)*1))</f>
        <v>0</v>
      </c>
      <c r="CM29" t="str">
        <f t="shared" si="33"/>
        <v/>
      </c>
      <c r="CN29">
        <f t="array" ref="CN29">IF(AQ29="",0,SUMPRODUCT((EN13:XA13="Sulfites")*(EN14:XA14="ALERTE")*(COUNTIF(BE29,"* "&amp;EN15:XA15&amp;" *")&gt;0)*1))</f>
        <v>0</v>
      </c>
      <c r="CO29" t="str">
        <f t="shared" si="34"/>
        <v/>
      </c>
      <c r="CP29">
        <f t="array" ref="CP29">IF(AQ29="",0,SUMPRODUCT((EN13:XA13="Lupin")*(EN14:XA14="ALERTE")*(COUNTIF(BE29,"* "&amp;EN15:XA15&amp;" *")&gt;0)*1))</f>
        <v>0</v>
      </c>
      <c r="CQ29" t="str">
        <f t="shared" si="35"/>
        <v/>
      </c>
      <c r="CR29">
        <f t="array" ref="CR29">IF(AQ29="",0,SUMPRODUCT((EN13:XA13="Mollusques")*(EN14:XA14="EXCL")*(COUNTIF(BE29,"* "&amp;EN15:XA15&amp;" *")&gt;0)*1))</f>
        <v>0</v>
      </c>
      <c r="CS29">
        <f t="array" ref="CS29">IF(AQ29="",0,SUMPRODUCT((EN13:XA13="Mollusques")*(EN14:XA14="ALERTE")*(COUNTIF(BE29,"* "&amp;EN15:XA15&amp;" *")&gt;0)*1))</f>
        <v>0</v>
      </c>
      <c r="CT29" t="str">
        <f t="shared" si="36"/>
        <v/>
      </c>
      <c r="CU29" t="str">
        <f t="shared" si="37"/>
        <v/>
      </c>
      <c r="CV29" t="str">
        <f t="shared" si="38"/>
        <v/>
      </c>
      <c r="CW29" t="str">
        <f t="shared" si="39"/>
        <v/>
      </c>
      <c r="CX29" t="str">
        <f t="shared" si="40"/>
        <v/>
      </c>
      <c r="CY29" t="str">
        <f t="shared" si="41"/>
        <v/>
      </c>
      <c r="CZ29" t="str">
        <f t="shared" si="42"/>
        <v/>
      </c>
      <c r="DA29" t="str">
        <f t="shared" si="43"/>
        <v/>
      </c>
      <c r="DB29" t="str">
        <f t="shared" si="44"/>
        <v/>
      </c>
      <c r="DC29" t="str">
        <f t="shared" si="45"/>
        <v/>
      </c>
      <c r="DD29" t="str">
        <f t="shared" si="46"/>
        <v/>
      </c>
      <c r="DE29" t="str">
        <f t="shared" si="47"/>
        <v/>
      </c>
      <c r="DF29" t="str">
        <f t="shared" si="48"/>
        <v/>
      </c>
      <c r="DG29" t="str">
        <f t="shared" si="49"/>
        <v/>
      </c>
      <c r="DH29" t="str">
        <f t="shared" si="50"/>
        <v/>
      </c>
      <c r="DI29" t="str">
        <f t="shared" si="51"/>
        <v/>
      </c>
      <c r="DJ29" t="str">
        <f t="shared" si="52"/>
        <v/>
      </c>
      <c r="DK29" t="str">
        <f t="shared" si="53"/>
        <v/>
      </c>
      <c r="DL29" t="str">
        <f t="shared" si="54"/>
        <v/>
      </c>
    </row>
    <row r="30" spans="1:116" ht="21" customHeight="1">
      <c r="E30" s="26" t="s">
        <v>957</v>
      </c>
      <c r="F30" s="32" t="str">
        <f>F12</f>
        <v>M MACÉDOINE DE LÉGUMES AU COULIS DE TOMATE | HORS D'ŒUVRE texture modifiée-cuidité-MACEDOINE| Auteur &gt; Annette et Jean Pierre DOMERGUES - 45000 ORLÉANS 1981</v>
      </c>
      <c r="G30" s="33">
        <f>G12</f>
        <v>10</v>
      </c>
      <c r="H30" s="32" t="str">
        <f>H12</f>
        <v>couverts</v>
      </c>
      <c r="I30" s="34" t="str">
        <f>I12</f>
        <v>Recette mère ►  Textures modifiées</v>
      </c>
      <c r="J30" s="143">
        <v>1</v>
      </c>
      <c r="K30" s="144">
        <v>1E-3</v>
      </c>
      <c r="L30" s="145">
        <v>0</v>
      </c>
      <c r="M30" s="144">
        <v>0.25</v>
      </c>
      <c r="N30" s="144">
        <v>0.33333000000000002</v>
      </c>
      <c r="O30" s="144">
        <v>0.5</v>
      </c>
      <c r="P30" s="145">
        <v>0</v>
      </c>
      <c r="Q30" s="146">
        <v>1</v>
      </c>
      <c r="R30" s="146">
        <v>0.1</v>
      </c>
      <c r="S30" s="146">
        <v>0.01</v>
      </c>
      <c r="T30" s="146">
        <v>1E-3</v>
      </c>
      <c r="U30" s="146">
        <v>0.5</v>
      </c>
      <c r="V30" s="146">
        <v>0.25</v>
      </c>
      <c r="W30" s="146">
        <v>0.33300000000000002</v>
      </c>
      <c r="X30" s="147">
        <v>0.2</v>
      </c>
      <c r="Y30" s="147">
        <v>0.1</v>
      </c>
      <c r="AA30" s="894"/>
      <c r="AC30" s="759"/>
      <c r="AD30" s="785">
        <f>AL10</f>
        <v>120</v>
      </c>
      <c r="AE30" s="780" t="str" cm="1">
        <f t="array" ref="AE30">IF(ROW()=ROW(AE28),AD31,INDEX(AF28:AF41,ROW()-ROW(AE28)))</f>
        <v/>
      </c>
      <c r="AF30" s="781" t="str">
        <f>IF(OR(AE30="",AD30="",AD30&lt;=0,AG30=""),"",TRIM(MID(AE30,LEN(AG30)+1+IF(MID(AE30,LEN(AG30)+1,1)=" ",1,0),99999)))</f>
        <v/>
      </c>
      <c r="AG30" s="780" t="str">
        <f>IF(OR(AH30="",AH30=0,AH30="0"),"",IF(LEN(AH30)&lt;=AD30,AH30,IF(LEN(SUBSTITUTE(AI30," ",""))=AD30+1,LEFT(AH30,AD30),LEFT(AH30,FIND("§",SUBSTITUTE(AI30," ","§",LEN(AI30)-LEN(SUBSTITUTE(AI30," ",""))))-1))))</f>
        <v/>
      </c>
      <c r="AH30" s="780" t="str">
        <f t="shared" si="4"/>
        <v/>
      </c>
      <c r="AI30" s="780" t="str">
        <f>IF(OR(AH30="",AH30=0,AH30="0"),"",LEFT(AH30,AD30+1))</f>
        <v/>
      </c>
      <c r="AJ30" s="804">
        <f t="shared" si="5"/>
        <v>22</v>
      </c>
      <c r="AK30" s="752" t="s">
        <v>1023</v>
      </c>
      <c r="AL30" s="759">
        <f>IF(LEN(TRIM(AM30))&gt;0,MAX(AL13:AL29)+1,"")</f>
        <v>17</v>
      </c>
      <c r="AM30" s="783" t="str">
        <v>1004</v>
      </c>
      <c r="AN30" s="812" t="str">
        <f t="shared" si="6"/>
        <v/>
      </c>
      <c r="AP30" s="263">
        <f t="shared" si="7"/>
        <v>22</v>
      </c>
      <c r="AQ30" s="797" t="str">
        <f t="shared" si="55"/>
        <v>Filmer les ramequins et les mettre au réfrigérateur.</v>
      </c>
      <c r="AR30" s="818" t="s">
        <v>945</v>
      </c>
      <c r="AS30" s="798" t="str">
        <f t="shared" si="8"/>
        <v>Filmer les ramequins et les mettre au réfrigérateur.</v>
      </c>
      <c r="AT30" s="800" t="str">
        <f t="shared" si="9"/>
        <v/>
      </c>
      <c r="AU30" s="266" t="str">
        <f t="shared" si="10"/>
        <v>Filmer les ramequins et les mettre au réfrigérateur.</v>
      </c>
      <c r="AV30" s="267" t="str">
        <f t="shared" si="11"/>
        <v/>
      </c>
      <c r="AW30" s="268">
        <f t="shared" si="12"/>
        <v>0</v>
      </c>
      <c r="AX30" s="268">
        <f t="shared" si="13"/>
        <v>0</v>
      </c>
      <c r="AY30" s="269" t="str">
        <f t="shared" si="14"/>
        <v>aucun match</v>
      </c>
      <c r="AZ30" t="str">
        <f t="shared" si="15"/>
        <v>filmer les ramequins et les mettre au réfrigérateur.</v>
      </c>
      <c r="BA30" t="str">
        <f t="shared" si="16"/>
        <v>filmer les ramequins et les mettre au réfrigérateur.</v>
      </c>
      <c r="BB30" t="str">
        <f t="shared" si="17"/>
        <v>filmer les ramequins et les mettre au refrigerateur.</v>
      </c>
      <c r="BC30" t="str">
        <f t="shared" si="18"/>
        <v xml:space="preserve">filmer les ramequins et les mettre au refrigerateur </v>
      </c>
      <c r="BD30" t="str">
        <f t="shared" si="19"/>
        <v xml:space="preserve">filmer les ramequins et les mettre au refrigerateur </v>
      </c>
      <c r="BE30" t="str">
        <f t="shared" si="20"/>
        <v xml:space="preserve"> filmer les ramequins et les mettre au refrigerateur </v>
      </c>
      <c r="BF30">
        <f t="array" ref="BF30">IF(AQ30="",0,SUMPRODUCT((EN13:XA13="Gluten")*(EN14:XA14="INFO")*(COUNTIF(BE30,"* "&amp;EN15:XA15&amp;" *")&gt;0)*1))</f>
        <v>0</v>
      </c>
      <c r="BG30">
        <f t="array" ref="BG30">IF(AQ30="",0,SUMPRODUCT((EN13:XA13="Gluten")*(EN14:XA14="EXCL")*(COUNTIF(BE30,"* "&amp;EN15:XA15&amp;" *")&gt;0)*1))</f>
        <v>0</v>
      </c>
      <c r="BH30">
        <f t="array" ref="BH30">IF(AQ30="",0,SUMPRODUCT((EN13:XA13="Gluten")*(EN14:XA14="ALERTE")*(COUNTIF(BE30,"* "&amp;EN15:XA15&amp;" *")&gt;0)*1))</f>
        <v>0</v>
      </c>
      <c r="BI30">
        <f t="array" ref="BI30">IF(AQ30="",0,SUMPRODUCT((EN13:XA13="Gluten")*(EN14:XA14="SUSP")*(COUNTIF(BE30,"* "&amp;EN15:XA15&amp;" *")&gt;0)*1))</f>
        <v>0</v>
      </c>
      <c r="BJ30" t="str">
        <f t="shared" si="21"/>
        <v/>
      </c>
      <c r="BK30" t="str">
        <f t="shared" si="22"/>
        <v/>
      </c>
      <c r="BL30">
        <f t="array" ref="BL30">IF(AQ30="",0,SUMPRODUCT((EN13:XA13="Crustaces")*(EN14:XA14="ALERTE")*(COUNTIF(BE30,"* "&amp;EN15:XA15&amp;" *")&gt;0)*1))</f>
        <v>0</v>
      </c>
      <c r="BM30" t="str">
        <f t="shared" si="23"/>
        <v/>
      </c>
      <c r="BN30">
        <f t="array" ref="BN30">IF(AQ30="",0,SUMPRODUCT((EN13:XA13="Oeufs")*(EN14:XA14="ALERTE")*(COUNTIF(BE30,"* "&amp;EN15:XA15&amp;" *")&gt;0)*1))</f>
        <v>0</v>
      </c>
      <c r="BO30" t="str">
        <f t="shared" si="24"/>
        <v/>
      </c>
      <c r="BP30">
        <f t="array" ref="BP30">IF(AQ30="",0,SUMPRODUCT((EN13:XA13="Poissons")*(EN14:XA14="INFO")*(COUNTIF(BE30,"* "&amp;EN15:XA15&amp;" *")&gt;0)*1))</f>
        <v>0</v>
      </c>
      <c r="BQ30">
        <f t="array" ref="BQ30">IF(AQ30="",0,SUMPRODUCT((EN13:XA13="Poissons")*(EN14:XA14="EXCL")*(COUNTIF(BE30,"* "&amp;EN15:XA15&amp;" *")&gt;0)*1))</f>
        <v>0</v>
      </c>
      <c r="BR30">
        <f t="array" ref="BR30">IF(AQ30="",0,SUMPRODUCT((EN13:XA13="Poissons")*(EN14:XA14="ALERTE")*(COUNTIF(BE30,"* "&amp;EN15:XA15&amp;" *")&gt;0)*1))</f>
        <v>0</v>
      </c>
      <c r="BS30" t="str">
        <f t="shared" si="25"/>
        <v/>
      </c>
      <c r="BT30">
        <f t="array" ref="BT30">IF(AQ30="",0,SUMPRODUCT((EN13:XA13="Arachides")*(EN14:XA14="ALERTE")*(COUNTIF(BE30,"* "&amp;EN15:XA15&amp;" *")&gt;0)*1))</f>
        <v>0</v>
      </c>
      <c r="BU30" t="str">
        <f t="shared" si="26"/>
        <v/>
      </c>
      <c r="BV30">
        <f t="array" ref="BV30">IF(AQ30="",0,SUMPRODUCT((EN13:XA13="Soja")*(EN14:XA14="INFO")*(COUNTIF(BE30,"* "&amp;EN15:XA15&amp;" *")&gt;0)*1))</f>
        <v>0</v>
      </c>
      <c r="BW30">
        <f t="array" ref="BW30">IF(AQ30="",0,SUMPRODUCT((EN13:XA13="Soja")*(EN14:XA14="ALERTE")*(COUNTIF(BE30,"* "&amp;EN15:XA15&amp;" *")&gt;0)*1))</f>
        <v>0</v>
      </c>
      <c r="BX30" t="str">
        <f t="shared" si="27"/>
        <v/>
      </c>
      <c r="BY30">
        <f t="array" ref="BY30">IF(AQ30="",0,SUMPRODUCT((EN13:XA13="Lait")*(EN14:XA14="INFO")*(COUNTIF(BE30,"* "&amp;EN15:XA15&amp;" *")&gt;0)*1))</f>
        <v>0</v>
      </c>
      <c r="BZ30">
        <f t="array" ref="BZ30">IF(AQ30="",0,SUMPRODUCT((EN13:XA13="Lait")*(EN14:XA14="EXCL")*(COUNTIF(BE30,"* "&amp;EN15:XA15&amp;" *")&gt;0)*1))</f>
        <v>0</v>
      </c>
      <c r="CA30">
        <f t="array" ref="CA30">IF(AQ30="",0,SUMPRODUCT((EN13:XA13="Lait")*(EN14:XA14="ALERTE")*(COUNTIF(BE30,"* "&amp;EN15:XA15&amp;" *")&gt;0)*1))</f>
        <v>0</v>
      </c>
      <c r="CB30">
        <f t="array" ref="CB30">IF(AQ30="",0,SUMPRODUCT((EN13:XA13="Lait")*(EN14:XA14="SUSP")*(COUNTIF(BE30,"* "&amp;EN15:XA15&amp;" *")&gt;0)*1))</f>
        <v>0</v>
      </c>
      <c r="CC30" t="str">
        <f t="shared" si="28"/>
        <v/>
      </c>
      <c r="CD30" t="str">
        <f t="shared" si="29"/>
        <v/>
      </c>
      <c r="CE30">
        <f t="array" ref="CE30">IF(AQ30="",0,SUMPRODUCT((EN13:XA13="Fruits a coque")*(EN14:XA14="EXCL")*(COUNTIF(BE30,"* "&amp;EN15:XA15&amp;" *")&gt;0)*1))</f>
        <v>0</v>
      </c>
      <c r="CF30">
        <f t="array" ref="CF30">IF(AQ30="",0,SUMPRODUCT((EN13:XA13="Fruits a coque")*(EN14:XA14="ALERTE")*(COUNTIF(BE30,"* "&amp;EN15:XA15&amp;" *")&gt;0)*1))</f>
        <v>0</v>
      </c>
      <c r="CG30" t="str">
        <f t="shared" si="30"/>
        <v/>
      </c>
      <c r="CH30">
        <f t="array" ref="CH30">IF(AQ30="",0,SUMPRODUCT((EN13:XA13="Celeri")*(EN14:XA14="ALERTE")*(COUNTIF(BE30,"* "&amp;EN15:XA15&amp;" *")&gt;0)*1))</f>
        <v>0</v>
      </c>
      <c r="CI30" t="str">
        <f t="shared" si="31"/>
        <v/>
      </c>
      <c r="CJ30">
        <f t="array" ref="CJ30">IF(AQ30="",0,SUMPRODUCT((EN13:XA13="Moutarde")*(EN14:XA14="ALERTE")*(COUNTIF(BE30,"* "&amp;EN15:XA15&amp;" *")&gt;0)*1))</f>
        <v>0</v>
      </c>
      <c r="CK30" t="str">
        <f t="shared" si="32"/>
        <v/>
      </c>
      <c r="CL30">
        <f t="array" ref="CL30">IF(AQ30="",0,SUMPRODUCT((EN13:XA13="Sesame")*(EN14:XA14="ALERTE")*(COUNTIF(BE30,"* "&amp;EN15:XA15&amp;" *")&gt;0)*1))</f>
        <v>0</v>
      </c>
      <c r="CM30" t="str">
        <f t="shared" si="33"/>
        <v/>
      </c>
      <c r="CN30">
        <f t="array" ref="CN30">IF(AQ30="",0,SUMPRODUCT((EN13:XA13="Sulfites")*(EN14:XA14="ALERTE")*(COUNTIF(BE30,"* "&amp;EN15:XA15&amp;" *")&gt;0)*1))</f>
        <v>0</v>
      </c>
      <c r="CO30" t="str">
        <f t="shared" si="34"/>
        <v/>
      </c>
      <c r="CP30">
        <f t="array" ref="CP30">IF(AQ30="",0,SUMPRODUCT((EN13:XA13="Lupin")*(EN14:XA14="ALERTE")*(COUNTIF(BE30,"* "&amp;EN15:XA15&amp;" *")&gt;0)*1))</f>
        <v>0</v>
      </c>
      <c r="CQ30" t="str">
        <f t="shared" si="35"/>
        <v/>
      </c>
      <c r="CR30">
        <f t="array" ref="CR30">IF(AQ30="",0,SUMPRODUCT((EN13:XA13="Mollusques")*(EN14:XA14="EXCL")*(COUNTIF(BE30,"* "&amp;EN15:XA15&amp;" *")&gt;0)*1))</f>
        <v>0</v>
      </c>
      <c r="CS30">
        <f t="array" ref="CS30">IF(AQ30="",0,SUMPRODUCT((EN13:XA13="Mollusques")*(EN14:XA14="ALERTE")*(COUNTIF(BE30,"* "&amp;EN15:XA15&amp;" *")&gt;0)*1))</f>
        <v>0</v>
      </c>
      <c r="CT30" t="str">
        <f t="shared" si="36"/>
        <v/>
      </c>
      <c r="CU30" t="str">
        <f t="shared" si="37"/>
        <v/>
      </c>
      <c r="CV30" t="str">
        <f t="shared" si="38"/>
        <v/>
      </c>
      <c r="CW30" t="str">
        <f t="shared" si="39"/>
        <v/>
      </c>
      <c r="CX30" t="str">
        <f t="shared" si="40"/>
        <v/>
      </c>
      <c r="CY30" t="str">
        <f t="shared" si="41"/>
        <v/>
      </c>
      <c r="CZ30" t="str">
        <f t="shared" si="42"/>
        <v/>
      </c>
      <c r="DA30" t="str">
        <f t="shared" si="43"/>
        <v/>
      </c>
      <c r="DB30" t="str">
        <f t="shared" si="44"/>
        <v/>
      </c>
      <c r="DC30" t="str">
        <f t="shared" si="45"/>
        <v/>
      </c>
      <c r="DD30" t="str">
        <f t="shared" si="46"/>
        <v/>
      </c>
      <c r="DE30" t="str">
        <f t="shared" si="47"/>
        <v/>
      </c>
      <c r="DF30" t="str">
        <f t="shared" si="48"/>
        <v/>
      </c>
      <c r="DG30" t="str">
        <f t="shared" si="49"/>
        <v/>
      </c>
      <c r="DH30" t="str">
        <f t="shared" si="50"/>
        <v/>
      </c>
      <c r="DI30" t="str">
        <f t="shared" si="51"/>
        <v/>
      </c>
      <c r="DJ30" t="str">
        <f t="shared" si="52"/>
        <v/>
      </c>
      <c r="DK30" t="str">
        <f t="shared" si="53"/>
        <v/>
      </c>
      <c r="DL30" t="str">
        <f t="shared" si="54"/>
        <v/>
      </c>
    </row>
    <row r="31" spans="1:116" ht="21" customHeight="1">
      <c r="E31" s="26" t="s">
        <v>957</v>
      </c>
      <c r="F31" s="32" t="str">
        <f>F12</f>
        <v>M MACÉDOINE DE LÉGUMES AU COULIS DE TOMATE | HORS D'ŒUVRE texture modifiée-cuidité-MACEDOINE| Auteur &gt; Annette et Jean Pierre DOMERGUES - 45000 ORLÉANS 1981</v>
      </c>
      <c r="G31" s="33">
        <f>G12</f>
        <v>10</v>
      </c>
      <c r="H31" s="32" t="str">
        <f>H12</f>
        <v>couverts</v>
      </c>
      <c r="I31" s="34" t="str">
        <f>I12</f>
        <v>Recette mère ►  Textures modifiées</v>
      </c>
      <c r="J31" s="148" t="s">
        <v>1048</v>
      </c>
      <c r="K31" s="148" t="s">
        <v>1049</v>
      </c>
      <c r="L31" s="136" t="s">
        <v>1035</v>
      </c>
      <c r="M31" s="148" t="s">
        <v>1050</v>
      </c>
      <c r="N31" s="148" t="s">
        <v>1051</v>
      </c>
      <c r="O31" s="148" t="s">
        <v>1052</v>
      </c>
      <c r="P31" s="136" t="s">
        <v>1035</v>
      </c>
      <c r="Q31" s="149" t="s">
        <v>1053</v>
      </c>
      <c r="R31" s="150" t="s">
        <v>1054</v>
      </c>
      <c r="S31" s="150" t="s">
        <v>1055</v>
      </c>
      <c r="T31" s="140" t="s">
        <v>1056</v>
      </c>
      <c r="U31" s="140" t="s">
        <v>1047</v>
      </c>
      <c r="V31" s="140" t="s">
        <v>1057</v>
      </c>
      <c r="W31" s="151" t="s">
        <v>1058</v>
      </c>
      <c r="X31" s="152" t="s">
        <v>1059</v>
      </c>
      <c r="Y31" s="153" t="s">
        <v>1060</v>
      </c>
      <c r="AA31" s="895" t="s">
        <v>1029</v>
      </c>
      <c r="AC31" s="759"/>
      <c r="AD31" s="784" t="str">
        <f>IF(UPPER(TRIM(AL11))="X",AD35,AD29)</f>
        <v>fromage blanc 20% mg *</v>
      </c>
      <c r="AE31" s="780" t="str" cm="1">
        <f t="array" ref="AE31">IF(ROW()=ROW(AE28),AD31,INDEX(AF28:AF41,ROW()-ROW(AE28)))</f>
        <v/>
      </c>
      <c r="AF31" s="781" t="str">
        <f>IF(OR(AE31="",AD30="",AD30&lt;=0,AG31=""),"",TRIM(MID(AE31,LEN(AG31)+1+IF(MID(AE31,LEN(AG31)+1,1)=" ",1,0),99999)))</f>
        <v/>
      </c>
      <c r="AG31" s="780" t="str">
        <f>IF(OR(AH31="",AH31=0,AH31="0"),"",IF(LEN(AH31)&lt;=AD30,AH31,IF(LEN(SUBSTITUTE(AI31," ",""))=AD30+1,LEFT(AH31,AD30),LEFT(AH31,FIND("§",SUBSTITUTE(AI31," ","§",LEN(AI31)-LEN(SUBSTITUTE(AI31," ",""))))-1))))</f>
        <v/>
      </c>
      <c r="AH31" s="780" t="str">
        <f t="shared" si="4"/>
        <v/>
      </c>
      <c r="AI31" s="780" t="str">
        <f>IF(OR(AH31="",AH31=0,AH31="0"),"",LEFT(AH31,AD30+1))</f>
        <v/>
      </c>
      <c r="AJ31" s="804">
        <f t="shared" si="5"/>
        <v>23</v>
      </c>
      <c r="AK31" s="752" t="s">
        <v>983</v>
      </c>
      <c r="AL31" s="759">
        <f>IF(LEN(TRIM(AM31))&gt;0,MAX(AL13:AL30)+1,"")</f>
        <v>18</v>
      </c>
      <c r="AM31" s="783" t="str">
        <v>Nettoyer les tomates, enlever le pédoncule et les couper en quarts.</v>
      </c>
      <c r="AN31" s="812" t="str">
        <f t="shared" si="6"/>
        <v/>
      </c>
      <c r="AP31" s="263">
        <f t="shared" si="7"/>
        <v>23</v>
      </c>
      <c r="AQ31" s="797" t="str">
        <f t="shared" si="55"/>
        <v>1004</v>
      </c>
      <c r="AR31" s="818" t="s">
        <v>945</v>
      </c>
      <c r="AS31" s="798" t="str">
        <f t="shared" si="8"/>
        <v>1004</v>
      </c>
      <c r="AT31" s="800" t="str">
        <f t="shared" si="9"/>
        <v/>
      </c>
      <c r="AU31" s="266" t="str">
        <f t="shared" si="10"/>
        <v>1004</v>
      </c>
      <c r="AV31" s="267" t="str">
        <f t="shared" si="11"/>
        <v/>
      </c>
      <c r="AW31" s="268">
        <f t="shared" si="12"/>
        <v>0</v>
      </c>
      <c r="AX31" s="268">
        <f t="shared" si="13"/>
        <v>0</v>
      </c>
      <c r="AY31" s="269" t="str">
        <f t="shared" si="14"/>
        <v>aucun match</v>
      </c>
      <c r="AZ31" t="str">
        <f t="shared" si="15"/>
        <v>1004</v>
      </c>
      <c r="BA31" t="str">
        <f t="shared" si="16"/>
        <v>1004</v>
      </c>
      <c r="BB31" t="str">
        <f t="shared" si="17"/>
        <v>1004</v>
      </c>
      <c r="BC31" t="str">
        <f t="shared" si="18"/>
        <v>1004</v>
      </c>
      <c r="BD31" t="str">
        <f t="shared" si="19"/>
        <v>1004</v>
      </c>
      <c r="BE31" t="str">
        <f t="shared" si="20"/>
        <v xml:space="preserve"> 1004 </v>
      </c>
      <c r="BF31">
        <f t="array" ref="BF31">IF(AQ31="",0,SUMPRODUCT((EN13:XA13="Gluten")*(EN14:XA14="INFO")*(COUNTIF(BE31,"* "&amp;EN15:XA15&amp;" *")&gt;0)*1))</f>
        <v>0</v>
      </c>
      <c r="BG31">
        <f t="array" ref="BG31">IF(AQ31="",0,SUMPRODUCT((EN13:XA13="Gluten")*(EN14:XA14="EXCL")*(COUNTIF(BE31,"* "&amp;EN15:XA15&amp;" *")&gt;0)*1))</f>
        <v>0</v>
      </c>
      <c r="BH31">
        <f t="array" ref="BH31">IF(AQ31="",0,SUMPRODUCT((EN13:XA13="Gluten")*(EN14:XA14="ALERTE")*(COUNTIF(BE31,"* "&amp;EN15:XA15&amp;" *")&gt;0)*1))</f>
        <v>0</v>
      </c>
      <c r="BI31">
        <f t="array" ref="BI31">IF(AQ31="",0,SUMPRODUCT((EN13:XA13="Gluten")*(EN14:XA14="SUSP")*(COUNTIF(BE31,"* "&amp;EN15:XA15&amp;" *")&gt;0)*1))</f>
        <v>0</v>
      </c>
      <c r="BJ31" t="str">
        <f t="shared" si="21"/>
        <v/>
      </c>
      <c r="BK31" t="str">
        <f t="shared" si="22"/>
        <v/>
      </c>
      <c r="BL31">
        <f t="array" ref="BL31">IF(AQ31="",0,SUMPRODUCT((EN13:XA13="Crustaces")*(EN14:XA14="ALERTE")*(COUNTIF(BE31,"* "&amp;EN15:XA15&amp;" *")&gt;0)*1))</f>
        <v>0</v>
      </c>
      <c r="BM31" t="str">
        <f t="shared" si="23"/>
        <v/>
      </c>
      <c r="BN31">
        <f t="array" ref="BN31">IF(AQ31="",0,SUMPRODUCT((EN13:XA13="Oeufs")*(EN14:XA14="ALERTE")*(COUNTIF(BE31,"* "&amp;EN15:XA15&amp;" *")&gt;0)*1))</f>
        <v>0</v>
      </c>
      <c r="BO31" t="str">
        <f t="shared" si="24"/>
        <v/>
      </c>
      <c r="BP31">
        <f t="array" ref="BP31">IF(AQ31="",0,SUMPRODUCT((EN13:XA13="Poissons")*(EN14:XA14="INFO")*(COUNTIF(BE31,"* "&amp;EN15:XA15&amp;" *")&gt;0)*1))</f>
        <v>0</v>
      </c>
      <c r="BQ31">
        <f t="array" ref="BQ31">IF(AQ31="",0,SUMPRODUCT((EN13:XA13="Poissons")*(EN14:XA14="EXCL")*(COUNTIF(BE31,"* "&amp;EN15:XA15&amp;" *")&gt;0)*1))</f>
        <v>0</v>
      </c>
      <c r="BR31">
        <f t="array" ref="BR31">IF(AQ31="",0,SUMPRODUCT((EN13:XA13="Poissons")*(EN14:XA14="ALERTE")*(COUNTIF(BE31,"* "&amp;EN15:XA15&amp;" *")&gt;0)*1))</f>
        <v>0</v>
      </c>
      <c r="BS31" t="str">
        <f t="shared" si="25"/>
        <v/>
      </c>
      <c r="BT31">
        <f t="array" ref="BT31">IF(AQ31="",0,SUMPRODUCT((EN13:XA13="Arachides")*(EN14:XA14="ALERTE")*(COUNTIF(BE31,"* "&amp;EN15:XA15&amp;" *")&gt;0)*1))</f>
        <v>0</v>
      </c>
      <c r="BU31" t="str">
        <f t="shared" si="26"/>
        <v/>
      </c>
      <c r="BV31">
        <f t="array" ref="BV31">IF(AQ31="",0,SUMPRODUCT((EN13:XA13="Soja")*(EN14:XA14="INFO")*(COUNTIF(BE31,"* "&amp;EN15:XA15&amp;" *")&gt;0)*1))</f>
        <v>0</v>
      </c>
      <c r="BW31">
        <f t="array" ref="BW31">IF(AQ31="",0,SUMPRODUCT((EN13:XA13="Soja")*(EN14:XA14="ALERTE")*(COUNTIF(BE31,"* "&amp;EN15:XA15&amp;" *")&gt;0)*1))</f>
        <v>0</v>
      </c>
      <c r="BX31" t="str">
        <f t="shared" si="27"/>
        <v/>
      </c>
      <c r="BY31">
        <f t="array" ref="BY31">IF(AQ31="",0,SUMPRODUCT((EN13:XA13="Lait")*(EN14:XA14="INFO")*(COUNTIF(BE31,"* "&amp;EN15:XA15&amp;" *")&gt;0)*1))</f>
        <v>0</v>
      </c>
      <c r="BZ31">
        <f t="array" ref="BZ31">IF(AQ31="",0,SUMPRODUCT((EN13:XA13="Lait")*(EN14:XA14="EXCL")*(COUNTIF(BE31,"* "&amp;EN15:XA15&amp;" *")&gt;0)*1))</f>
        <v>0</v>
      </c>
      <c r="CA31">
        <f t="array" ref="CA31">IF(AQ31="",0,SUMPRODUCT((EN13:XA13="Lait")*(EN14:XA14="ALERTE")*(COUNTIF(BE31,"* "&amp;EN15:XA15&amp;" *")&gt;0)*1))</f>
        <v>0</v>
      </c>
      <c r="CB31">
        <f t="array" ref="CB31">IF(AQ31="",0,SUMPRODUCT((EN13:XA13="Lait")*(EN14:XA14="SUSP")*(COUNTIF(BE31,"* "&amp;EN15:XA15&amp;" *")&gt;0)*1))</f>
        <v>0</v>
      </c>
      <c r="CC31" t="str">
        <f t="shared" si="28"/>
        <v/>
      </c>
      <c r="CD31" t="str">
        <f t="shared" si="29"/>
        <v/>
      </c>
      <c r="CE31">
        <f t="array" ref="CE31">IF(AQ31="",0,SUMPRODUCT((EN13:XA13="Fruits a coque")*(EN14:XA14="EXCL")*(COUNTIF(BE31,"* "&amp;EN15:XA15&amp;" *")&gt;0)*1))</f>
        <v>0</v>
      </c>
      <c r="CF31">
        <f t="array" ref="CF31">IF(AQ31="",0,SUMPRODUCT((EN13:XA13="Fruits a coque")*(EN14:XA14="ALERTE")*(COUNTIF(BE31,"* "&amp;EN15:XA15&amp;" *")&gt;0)*1))</f>
        <v>0</v>
      </c>
      <c r="CG31" t="str">
        <f t="shared" si="30"/>
        <v/>
      </c>
      <c r="CH31">
        <f t="array" ref="CH31">IF(AQ31="",0,SUMPRODUCT((EN13:XA13="Celeri")*(EN14:XA14="ALERTE")*(COUNTIF(BE31,"* "&amp;EN15:XA15&amp;" *")&gt;0)*1))</f>
        <v>0</v>
      </c>
      <c r="CI31" t="str">
        <f t="shared" si="31"/>
        <v/>
      </c>
      <c r="CJ31">
        <f t="array" ref="CJ31">IF(AQ31="",0,SUMPRODUCT((EN13:XA13="Moutarde")*(EN14:XA14="ALERTE")*(COUNTIF(BE31,"* "&amp;EN15:XA15&amp;" *")&gt;0)*1))</f>
        <v>0</v>
      </c>
      <c r="CK31" t="str">
        <f t="shared" si="32"/>
        <v/>
      </c>
      <c r="CL31">
        <f t="array" ref="CL31">IF(AQ31="",0,SUMPRODUCT((EN13:XA13="Sesame")*(EN14:XA14="ALERTE")*(COUNTIF(BE31,"* "&amp;EN15:XA15&amp;" *")&gt;0)*1))</f>
        <v>0</v>
      </c>
      <c r="CM31" t="str">
        <f t="shared" si="33"/>
        <v/>
      </c>
      <c r="CN31">
        <f t="array" ref="CN31">IF(AQ31="",0,SUMPRODUCT((EN13:XA13="Sulfites")*(EN14:XA14="ALERTE")*(COUNTIF(BE31,"* "&amp;EN15:XA15&amp;" *")&gt;0)*1))</f>
        <v>0</v>
      </c>
      <c r="CO31" t="str">
        <f t="shared" si="34"/>
        <v/>
      </c>
      <c r="CP31">
        <f t="array" ref="CP31">IF(AQ31="",0,SUMPRODUCT((EN13:XA13="Lupin")*(EN14:XA14="ALERTE")*(COUNTIF(BE31,"* "&amp;EN15:XA15&amp;" *")&gt;0)*1))</f>
        <v>0</v>
      </c>
      <c r="CQ31" t="str">
        <f t="shared" si="35"/>
        <v/>
      </c>
      <c r="CR31">
        <f t="array" ref="CR31">IF(AQ31="",0,SUMPRODUCT((EN13:XA13="Mollusques")*(EN14:XA14="EXCL")*(COUNTIF(BE31,"* "&amp;EN15:XA15&amp;" *")&gt;0)*1))</f>
        <v>0</v>
      </c>
      <c r="CS31">
        <f t="array" ref="CS31">IF(AQ31="",0,SUMPRODUCT((EN13:XA13="Mollusques")*(EN14:XA14="ALERTE")*(COUNTIF(BE31,"* "&amp;EN15:XA15&amp;" *")&gt;0)*1))</f>
        <v>0</v>
      </c>
      <c r="CT31" t="str">
        <f t="shared" si="36"/>
        <v/>
      </c>
      <c r="CU31" t="str">
        <f t="shared" si="37"/>
        <v/>
      </c>
      <c r="CV31" t="str">
        <f t="shared" si="38"/>
        <v/>
      </c>
      <c r="CW31" t="str">
        <f t="shared" si="39"/>
        <v/>
      </c>
      <c r="CX31" t="str">
        <f t="shared" si="40"/>
        <v/>
      </c>
      <c r="CY31" t="str">
        <f t="shared" si="41"/>
        <v/>
      </c>
      <c r="CZ31" t="str">
        <f t="shared" si="42"/>
        <v/>
      </c>
      <c r="DA31" t="str">
        <f t="shared" si="43"/>
        <v/>
      </c>
      <c r="DB31" t="str">
        <f t="shared" si="44"/>
        <v/>
      </c>
      <c r="DC31" t="str">
        <f t="shared" si="45"/>
        <v/>
      </c>
      <c r="DD31" t="str">
        <f t="shared" si="46"/>
        <v/>
      </c>
      <c r="DE31" t="str">
        <f t="shared" si="47"/>
        <v/>
      </c>
      <c r="DF31" t="str">
        <f t="shared" si="48"/>
        <v/>
      </c>
      <c r="DG31" t="str">
        <f t="shared" si="49"/>
        <v/>
      </c>
      <c r="DH31" t="str">
        <f t="shared" si="50"/>
        <v/>
      </c>
      <c r="DI31" t="str">
        <f t="shared" si="51"/>
        <v/>
      </c>
      <c r="DJ31" t="str">
        <f t="shared" si="52"/>
        <v/>
      </c>
      <c r="DK31" t="str">
        <f t="shared" si="53"/>
        <v/>
      </c>
      <c r="DL31" t="str">
        <f t="shared" si="54"/>
        <v/>
      </c>
    </row>
    <row r="32" spans="1:116" ht="21" customHeight="1">
      <c r="E32" s="26" t="s">
        <v>957</v>
      </c>
      <c r="F32" s="32" t="str">
        <f>F12</f>
        <v>M MACÉDOINE DE LÉGUMES AU COULIS DE TOMATE | HORS D'ŒUVRE texture modifiée-cuidité-MACEDOINE| Auteur &gt; Annette et Jean Pierre DOMERGUES - 45000 ORLÉANS 1981</v>
      </c>
      <c r="G32" s="33">
        <f>G12</f>
        <v>10</v>
      </c>
      <c r="H32" s="32" t="str">
        <f>H12</f>
        <v>couverts</v>
      </c>
      <c r="I32" s="34" t="str">
        <f>I12</f>
        <v>Recette mère ►  Textures modifiées</v>
      </c>
      <c r="J32" s="154">
        <v>2.835E-2</v>
      </c>
      <c r="K32" s="155">
        <v>0.13</v>
      </c>
      <c r="L32" s="156">
        <v>0</v>
      </c>
      <c r="M32" s="155">
        <v>0.2</v>
      </c>
      <c r="N32" s="155">
        <v>0.23</v>
      </c>
      <c r="O32" s="155">
        <v>0.22500000000000001</v>
      </c>
      <c r="P32" s="156">
        <v>0</v>
      </c>
      <c r="Q32" s="157">
        <v>0.35</v>
      </c>
      <c r="R32" s="157">
        <v>5.0000000000000001E-3</v>
      </c>
      <c r="S32" s="157">
        <v>5.0000000000000001E-3</v>
      </c>
      <c r="T32" s="157">
        <v>1.4999999999999999E-2</v>
      </c>
      <c r="U32" s="157">
        <v>0.1</v>
      </c>
      <c r="V32" s="157">
        <v>0.22500000000000001</v>
      </c>
      <c r="W32" s="157">
        <v>4.0000000000000001E-3</v>
      </c>
      <c r="X32" s="147">
        <v>1E-3</v>
      </c>
      <c r="Y32" s="147">
        <v>4.4999999999999998E-2</v>
      </c>
      <c r="AA32" s="894"/>
      <c r="AC32" s="759"/>
      <c r="AD32" s="786" t="str">
        <f>TRIM(SUBSTITUTE(SUBSTITUTE(SUBSTITUTE(SUBSTITUTE(SUBSTITUTE(SUBSTITUTE(SUBSTITUTE(SUBSTITUTE(SUBSTITUTE(SUBSTITUTE(AD29,","," "),";"," "),":"," "),"!"," "),"?"," "),"…"," "),"»"," "),"«"," "),"/"," "),"."," "))</f>
        <v>fromage blanc 20% mg *</v>
      </c>
      <c r="AE32" s="780" t="str" cm="1">
        <f t="array" ref="AE32">IF(ROW()=ROW(AE28),AD31,INDEX(AF28:AF41,ROW()-ROW(AE28)))</f>
        <v/>
      </c>
      <c r="AF32" s="781" t="str">
        <f>IF(OR(AE32="",AD30="",AD30&lt;=0,AG32=""),"",TRIM(MID(AE32,LEN(AG32)+1+IF(MID(AE32,LEN(AG32)+1,1)=" ",1,0),99999)))</f>
        <v/>
      </c>
      <c r="AG32" s="780" t="str">
        <f>IF(OR(AH32="",AH32=0,AH32="0"),"",IF(LEN(AH32)&lt;=AD30,AH32,IF(LEN(SUBSTITUTE(AI32," ",""))=AD30+1,LEFT(AH32,AD30),LEFT(AH32,FIND("§",SUBSTITUTE(AI32," ","§",LEN(AI32)-LEN(SUBSTITUTE(AI32," ",""))))-1))))</f>
        <v/>
      </c>
      <c r="AH32" s="780" t="str">
        <f t="shared" si="4"/>
        <v/>
      </c>
      <c r="AI32" s="780" t="str">
        <f>IF(OR(AH32="",AH32=0,AH32="0"),"",LEFT(AH32,AD30+1))</f>
        <v/>
      </c>
      <c r="AJ32" s="804">
        <f t="shared" si="5"/>
        <v>24</v>
      </c>
      <c r="AK32" s="752" t="s">
        <v>1073</v>
      </c>
      <c r="AL32" s="759">
        <f>IF(LEN(TRIM(AM32))&gt;0,MAX(AL13:AL31)+1,"")</f>
        <v>19</v>
      </c>
      <c r="AM32" s="783" t="str">
        <v>Mixer les tomates avec du basilic dans un mixeur ou un blender.</v>
      </c>
      <c r="AN32" s="812" t="str">
        <f t="shared" si="6"/>
        <v/>
      </c>
      <c r="AP32" s="263">
        <f t="shared" si="7"/>
        <v>24</v>
      </c>
      <c r="AQ32" s="797" t="str">
        <f t="shared" si="55"/>
        <v>Nettoyer les tomates, enlever le pédoncule et les couper en quarts.</v>
      </c>
      <c r="AR32" s="818" t="s">
        <v>945</v>
      </c>
      <c r="AS32" s="798" t="str">
        <f t="shared" si="8"/>
        <v>Nettoyer les tomates, enlever le pédoncule et les couper en quarts.</v>
      </c>
      <c r="AT32" s="800" t="str">
        <f t="shared" si="9"/>
        <v/>
      </c>
      <c r="AU32" s="266" t="str">
        <f t="shared" si="10"/>
        <v>Nettoyer les tomates, enlever le pédoncule et les couper en quarts.</v>
      </c>
      <c r="AV32" s="267" t="str">
        <f t="shared" si="11"/>
        <v/>
      </c>
      <c r="AW32" s="268">
        <f t="shared" si="12"/>
        <v>0</v>
      </c>
      <c r="AX32" s="268">
        <f t="shared" si="13"/>
        <v>0</v>
      </c>
      <c r="AY32" s="269" t="str">
        <f t="shared" si="14"/>
        <v>aucun match</v>
      </c>
      <c r="AZ32" t="str">
        <f t="shared" si="15"/>
        <v>nettoyer les tomates, enlever le pédoncule et les couper en quarts.</v>
      </c>
      <c r="BA32" t="str">
        <f t="shared" si="16"/>
        <v>nettoyer les tomates, enlever le pédoncule et les couper en quarts.</v>
      </c>
      <c r="BB32" t="str">
        <f t="shared" si="17"/>
        <v>nettoyer les tomates, enlever le pedoncule et les couper en quarts.</v>
      </c>
      <c r="BC32" t="str">
        <f t="shared" si="18"/>
        <v xml:space="preserve">nettoyer les tomates  enlever le pedoncule et les couper en quarts </v>
      </c>
      <c r="BD32" t="str">
        <f t="shared" si="19"/>
        <v xml:space="preserve">nettoyer les tomates  enlever le pedoncule et les couper en quarts </v>
      </c>
      <c r="BE32" t="str">
        <f t="shared" si="20"/>
        <v xml:space="preserve"> nettoyer les tomates enlever le pedoncule et les couper en quarts </v>
      </c>
      <c r="BF32">
        <f t="array" ref="BF32">IF(AQ32="",0,SUMPRODUCT((EN13:XA13="Gluten")*(EN14:XA14="INFO")*(COUNTIF(BE32,"* "&amp;EN15:XA15&amp;" *")&gt;0)*1))</f>
        <v>0</v>
      </c>
      <c r="BG32">
        <f t="array" ref="BG32">IF(AQ32="",0,SUMPRODUCT((EN13:XA13="Gluten")*(EN14:XA14="EXCL")*(COUNTIF(BE32,"* "&amp;EN15:XA15&amp;" *")&gt;0)*1))</f>
        <v>0</v>
      </c>
      <c r="BH32">
        <f t="array" ref="BH32">IF(AQ32="",0,SUMPRODUCT((EN13:XA13="Gluten")*(EN14:XA14="ALERTE")*(COUNTIF(BE32,"* "&amp;EN15:XA15&amp;" *")&gt;0)*1))</f>
        <v>0</v>
      </c>
      <c r="BI32">
        <f t="array" ref="BI32">IF(AQ32="",0,SUMPRODUCT((EN13:XA13="Gluten")*(EN14:XA14="SUSP")*(COUNTIF(BE32,"* "&amp;EN15:XA15&amp;" *")&gt;0)*1))</f>
        <v>0</v>
      </c>
      <c r="BJ32" t="str">
        <f t="shared" si="21"/>
        <v/>
      </c>
      <c r="BK32" t="str">
        <f t="shared" si="22"/>
        <v/>
      </c>
      <c r="BL32">
        <f t="array" ref="BL32">IF(AQ32="",0,SUMPRODUCT((EN13:XA13="Crustaces")*(EN14:XA14="ALERTE")*(COUNTIF(BE32,"* "&amp;EN15:XA15&amp;" *")&gt;0)*1))</f>
        <v>0</v>
      </c>
      <c r="BM32" t="str">
        <f t="shared" si="23"/>
        <v/>
      </c>
      <c r="BN32">
        <f t="array" ref="BN32">IF(AQ32="",0,SUMPRODUCT((EN13:XA13="Oeufs")*(EN14:XA14="ALERTE")*(COUNTIF(BE32,"* "&amp;EN15:XA15&amp;" *")&gt;0)*1))</f>
        <v>0</v>
      </c>
      <c r="BO32" t="str">
        <f t="shared" si="24"/>
        <v/>
      </c>
      <c r="BP32">
        <f t="array" ref="BP32">IF(AQ32="",0,SUMPRODUCT((EN13:XA13="Poissons")*(EN14:XA14="INFO")*(COUNTIF(BE32,"* "&amp;EN15:XA15&amp;" *")&gt;0)*1))</f>
        <v>0</v>
      </c>
      <c r="BQ32">
        <f t="array" ref="BQ32">IF(AQ32="",0,SUMPRODUCT((EN13:XA13="Poissons")*(EN14:XA14="EXCL")*(COUNTIF(BE32,"* "&amp;EN15:XA15&amp;" *")&gt;0)*1))</f>
        <v>0</v>
      </c>
      <c r="BR32">
        <f t="array" ref="BR32">IF(AQ32="",0,SUMPRODUCT((EN13:XA13="Poissons")*(EN14:XA14="ALERTE")*(COUNTIF(BE32,"* "&amp;EN15:XA15&amp;" *")&gt;0)*1))</f>
        <v>0</v>
      </c>
      <c r="BS32" t="str">
        <f t="shared" si="25"/>
        <v/>
      </c>
      <c r="BT32">
        <f t="array" ref="BT32">IF(AQ32="",0,SUMPRODUCT((EN13:XA13="Arachides")*(EN14:XA14="ALERTE")*(COUNTIF(BE32,"* "&amp;EN15:XA15&amp;" *")&gt;0)*1))</f>
        <v>0</v>
      </c>
      <c r="BU32" t="str">
        <f t="shared" si="26"/>
        <v/>
      </c>
      <c r="BV32">
        <f t="array" ref="BV32">IF(AQ32="",0,SUMPRODUCT((EN13:XA13="Soja")*(EN14:XA14="INFO")*(COUNTIF(BE32,"* "&amp;EN15:XA15&amp;" *")&gt;0)*1))</f>
        <v>0</v>
      </c>
      <c r="BW32">
        <f t="array" ref="BW32">IF(AQ32="",0,SUMPRODUCT((EN13:XA13="Soja")*(EN14:XA14="ALERTE")*(COUNTIF(BE32,"* "&amp;EN15:XA15&amp;" *")&gt;0)*1))</f>
        <v>0</v>
      </c>
      <c r="BX32" t="str">
        <f t="shared" si="27"/>
        <v/>
      </c>
      <c r="BY32">
        <f t="array" ref="BY32">IF(AQ32="",0,SUMPRODUCT((EN13:XA13="Lait")*(EN14:XA14="INFO")*(COUNTIF(BE32,"* "&amp;EN15:XA15&amp;" *")&gt;0)*1))</f>
        <v>0</v>
      </c>
      <c r="BZ32">
        <f t="array" ref="BZ32">IF(AQ32="",0,SUMPRODUCT((EN13:XA13="Lait")*(EN14:XA14="EXCL")*(COUNTIF(BE32,"* "&amp;EN15:XA15&amp;" *")&gt;0)*1))</f>
        <v>0</v>
      </c>
      <c r="CA32">
        <f t="array" ref="CA32">IF(AQ32="",0,SUMPRODUCT((EN13:XA13="Lait")*(EN14:XA14="ALERTE")*(COUNTIF(BE32,"* "&amp;EN15:XA15&amp;" *")&gt;0)*1))</f>
        <v>0</v>
      </c>
      <c r="CB32">
        <f t="array" ref="CB32">IF(AQ32="",0,SUMPRODUCT((EN13:XA13="Lait")*(EN14:XA14="SUSP")*(COUNTIF(BE32,"* "&amp;EN15:XA15&amp;" *")&gt;0)*1))</f>
        <v>0</v>
      </c>
      <c r="CC32" t="str">
        <f t="shared" si="28"/>
        <v/>
      </c>
      <c r="CD32" t="str">
        <f t="shared" si="29"/>
        <v/>
      </c>
      <c r="CE32">
        <f t="array" ref="CE32">IF(AQ32="",0,SUMPRODUCT((EN13:XA13="Fruits a coque")*(EN14:XA14="EXCL")*(COUNTIF(BE32,"* "&amp;EN15:XA15&amp;" *")&gt;0)*1))</f>
        <v>0</v>
      </c>
      <c r="CF32">
        <f t="array" ref="CF32">IF(AQ32="",0,SUMPRODUCT((EN13:XA13="Fruits a coque")*(EN14:XA14="ALERTE")*(COUNTIF(BE32,"* "&amp;EN15:XA15&amp;" *")&gt;0)*1))</f>
        <v>0</v>
      </c>
      <c r="CG32" t="str">
        <f t="shared" si="30"/>
        <v/>
      </c>
      <c r="CH32">
        <f t="array" ref="CH32">IF(AQ32="",0,SUMPRODUCT((EN13:XA13="Celeri")*(EN14:XA14="ALERTE")*(COUNTIF(BE32,"* "&amp;EN15:XA15&amp;" *")&gt;0)*1))</f>
        <v>0</v>
      </c>
      <c r="CI32" t="str">
        <f t="shared" si="31"/>
        <v/>
      </c>
      <c r="CJ32">
        <f t="array" ref="CJ32">IF(AQ32="",0,SUMPRODUCT((EN13:XA13="Moutarde")*(EN14:XA14="ALERTE")*(COUNTIF(BE32,"* "&amp;EN15:XA15&amp;" *")&gt;0)*1))</f>
        <v>0</v>
      </c>
      <c r="CK32" t="str">
        <f t="shared" si="32"/>
        <v/>
      </c>
      <c r="CL32">
        <f t="array" ref="CL32">IF(AQ32="",0,SUMPRODUCT((EN13:XA13="Sesame")*(EN14:XA14="ALERTE")*(COUNTIF(BE32,"* "&amp;EN15:XA15&amp;" *")&gt;0)*1))</f>
        <v>0</v>
      </c>
      <c r="CM32" t="str">
        <f t="shared" si="33"/>
        <v/>
      </c>
      <c r="CN32">
        <f t="array" ref="CN32">IF(AQ32="",0,SUMPRODUCT((EN13:XA13="Sulfites")*(EN14:XA14="ALERTE")*(COUNTIF(BE32,"* "&amp;EN15:XA15&amp;" *")&gt;0)*1))</f>
        <v>0</v>
      </c>
      <c r="CO32" t="str">
        <f t="shared" si="34"/>
        <v/>
      </c>
      <c r="CP32">
        <f t="array" ref="CP32">IF(AQ32="",0,SUMPRODUCT((EN13:XA13="Lupin")*(EN14:XA14="ALERTE")*(COUNTIF(BE32,"* "&amp;EN15:XA15&amp;" *")&gt;0)*1))</f>
        <v>0</v>
      </c>
      <c r="CQ32" t="str">
        <f t="shared" si="35"/>
        <v/>
      </c>
      <c r="CR32">
        <f t="array" ref="CR32">IF(AQ32="",0,SUMPRODUCT((EN13:XA13="Mollusques")*(EN14:XA14="EXCL")*(COUNTIF(BE32,"* "&amp;EN15:XA15&amp;" *")&gt;0)*1))</f>
        <v>0</v>
      </c>
      <c r="CS32">
        <f t="array" ref="CS32">IF(AQ32="",0,SUMPRODUCT((EN13:XA13="Mollusques")*(EN14:XA14="ALERTE")*(COUNTIF(BE32,"* "&amp;EN15:XA15&amp;" *")&gt;0)*1))</f>
        <v>0</v>
      </c>
      <c r="CT32" t="str">
        <f t="shared" si="36"/>
        <v/>
      </c>
      <c r="CU32" t="str">
        <f t="shared" si="37"/>
        <v/>
      </c>
      <c r="CV32" t="str">
        <f t="shared" si="38"/>
        <v/>
      </c>
      <c r="CW32" t="str">
        <f t="shared" si="39"/>
        <v/>
      </c>
      <c r="CX32" t="str">
        <f t="shared" si="40"/>
        <v/>
      </c>
      <c r="CY32" t="str">
        <f t="shared" si="41"/>
        <v/>
      </c>
      <c r="CZ32" t="str">
        <f t="shared" si="42"/>
        <v/>
      </c>
      <c r="DA32" t="str">
        <f t="shared" si="43"/>
        <v/>
      </c>
      <c r="DB32" t="str">
        <f t="shared" si="44"/>
        <v/>
      </c>
      <c r="DC32" t="str">
        <f t="shared" si="45"/>
        <v/>
      </c>
      <c r="DD32" t="str">
        <f t="shared" si="46"/>
        <v/>
      </c>
      <c r="DE32" t="str">
        <f t="shared" si="47"/>
        <v/>
      </c>
      <c r="DF32" t="str">
        <f t="shared" si="48"/>
        <v/>
      </c>
      <c r="DG32" t="str">
        <f t="shared" si="49"/>
        <v/>
      </c>
      <c r="DH32" t="str">
        <f t="shared" si="50"/>
        <v/>
      </c>
      <c r="DI32" t="str">
        <f t="shared" si="51"/>
        <v/>
      </c>
      <c r="DJ32" t="str">
        <f t="shared" si="52"/>
        <v/>
      </c>
      <c r="DK32" t="str">
        <f t="shared" si="53"/>
        <v/>
      </c>
      <c r="DL32" t="str">
        <f t="shared" si="54"/>
        <v/>
      </c>
    </row>
    <row r="33" spans="5:116" ht="21" customHeight="1">
      <c r="E33" s="26" t="s">
        <v>957</v>
      </c>
      <c r="F33" s="158" t="str">
        <f t="shared" ref="F33:Q33" si="59">SUBSTITUTE(ADDRESS(1,COLUMN(),4),"1","")</f>
        <v>F</v>
      </c>
      <c r="G33" s="158" t="str">
        <f t="shared" si="59"/>
        <v>G</v>
      </c>
      <c r="H33" s="158" t="str">
        <f t="shared" si="59"/>
        <v>H</v>
      </c>
      <c r="I33" s="158" t="str">
        <f t="shared" si="59"/>
        <v>I</v>
      </c>
      <c r="J33" s="158" t="str">
        <f t="shared" si="59"/>
        <v>J</v>
      </c>
      <c r="K33" s="158" t="str">
        <f t="shared" si="59"/>
        <v>K</v>
      </c>
      <c r="L33" s="158" t="str">
        <f t="shared" si="59"/>
        <v>L</v>
      </c>
      <c r="M33" s="158" t="str">
        <f t="shared" si="59"/>
        <v>M</v>
      </c>
      <c r="N33" s="158" t="str">
        <f t="shared" si="59"/>
        <v>N</v>
      </c>
      <c r="O33" s="158" t="str">
        <f t="shared" si="59"/>
        <v>O</v>
      </c>
      <c r="P33" s="158" t="str">
        <f t="shared" si="59"/>
        <v>P</v>
      </c>
      <c r="Q33" s="158" t="str">
        <f t="shared" si="59"/>
        <v>Q</v>
      </c>
      <c r="R33" s="158"/>
      <c r="S33" s="158" t="str">
        <f t="shared" ref="S33:Y33" si="60">SUBSTITUTE(ADDRESS(1,COLUMN(),4),"1","")</f>
        <v>S</v>
      </c>
      <c r="T33" s="158" t="str">
        <f t="shared" si="60"/>
        <v>T</v>
      </c>
      <c r="U33" s="158" t="str">
        <f t="shared" si="60"/>
        <v>U</v>
      </c>
      <c r="V33" s="158" t="str">
        <f t="shared" si="60"/>
        <v>V</v>
      </c>
      <c r="W33" s="158" t="str">
        <f t="shared" si="60"/>
        <v>W</v>
      </c>
      <c r="X33" s="158" t="str">
        <f t="shared" si="60"/>
        <v>X</v>
      </c>
      <c r="Y33" s="159" t="str">
        <f t="shared" si="60"/>
        <v>Y</v>
      </c>
      <c r="AA33" s="894"/>
      <c r="AC33" s="759"/>
      <c r="AD33" s="780" t="str">
        <f>TRIM(SUBSTITUTE(SUBSTITUTE(SUBSTITUTE(SUBSTITUTE(SUBSTITUTE(SUBSTITUTE(SUBSTITUTE(SUBSTITUTE(AD32,"("," "),")"," "),CHAR(34)," "),"-"," "),"_"," "),"&lt;"," "),"&gt;"," "),"="," "))</f>
        <v>fromage blanc 20% mg *</v>
      </c>
      <c r="AE33" s="780" t="str" cm="1">
        <f t="array" ref="AE33">IF(ROW()=ROW(AE28),AD31,INDEX(AF28:AF41,ROW()-ROW(AE28)))</f>
        <v/>
      </c>
      <c r="AF33" s="781" t="str">
        <f>IF(OR(AE33="",AD30="",AD30&lt;=0,AG33=""),"",TRIM(MID(AE33,LEN(AG33)+1+IF(MID(AE33,LEN(AG33)+1,1)=" ",1,0),99999)))</f>
        <v/>
      </c>
      <c r="AG33" s="780" t="str">
        <f>IF(OR(AH33="",AH33=0,AH33="0"),"",IF(LEN(AH33)&lt;=AD30,AH33,IF(LEN(SUBSTITUTE(AI33," ",""))=AD30+1,LEFT(AH33,AD30),LEFT(AH33,FIND("§",SUBSTITUTE(AI33," ","§",LEN(AI33)-LEN(SUBSTITUTE(AI33," ",""))))-1))))</f>
        <v/>
      </c>
      <c r="AH33" s="780" t="str">
        <f t="shared" si="4"/>
        <v/>
      </c>
      <c r="AI33" s="780" t="str">
        <f>IF(OR(AH33="",AH33=0,AH33="0"),"",LEFT(AH33,AD30+1))</f>
        <v/>
      </c>
      <c r="AJ33" s="804">
        <f t="shared" si="5"/>
        <v>25</v>
      </c>
      <c r="AK33" s="752" t="s">
        <v>1027</v>
      </c>
      <c r="AL33" s="759">
        <f>IF(LEN(TRIM(AM33))&gt;0,MAX(AL13:AL32)+1,"")</f>
        <v>20</v>
      </c>
      <c r="AM33" s="783" t="str">
        <v>Ajuster l'assaisonnement selon vos goûts.</v>
      </c>
      <c r="AN33" s="812" t="str">
        <f t="shared" si="6"/>
        <v/>
      </c>
      <c r="AP33" s="263">
        <f t="shared" si="7"/>
        <v>25</v>
      </c>
      <c r="AQ33" s="797" t="str">
        <f t="shared" si="55"/>
        <v>Mixer les tomates avec du basilic dans un mixeur ou un blender.</v>
      </c>
      <c r="AR33" s="818" t="s">
        <v>945</v>
      </c>
      <c r="AS33" s="798" t="str">
        <f t="shared" si="8"/>
        <v>Mixer les tomates avec du basilic dans un mixeur ou un blender.</v>
      </c>
      <c r="AT33" s="800" t="str">
        <f t="shared" si="9"/>
        <v/>
      </c>
      <c r="AU33" s="266" t="str">
        <f t="shared" si="10"/>
        <v>Mixer les tomates avec du basilic dans un mixeur ou un blender.</v>
      </c>
      <c r="AV33" s="267" t="str">
        <f t="shared" si="11"/>
        <v/>
      </c>
      <c r="AW33" s="268">
        <f t="shared" si="12"/>
        <v>0</v>
      </c>
      <c r="AX33" s="268">
        <f t="shared" si="13"/>
        <v>0</v>
      </c>
      <c r="AY33" s="269" t="str">
        <f t="shared" si="14"/>
        <v>aucun match</v>
      </c>
      <c r="AZ33" t="str">
        <f t="shared" si="15"/>
        <v>mixer les tomates avec du basilic dans un mixeur ou un blender.</v>
      </c>
      <c r="BA33" t="str">
        <f t="shared" si="16"/>
        <v>mixer les tomates avec du basilic dans un mixeur ou un blender.</v>
      </c>
      <c r="BB33" t="str">
        <f t="shared" si="17"/>
        <v>mixer les tomates avec du basilic dans un mixeur ou un blender.</v>
      </c>
      <c r="BC33" t="str">
        <f t="shared" si="18"/>
        <v xml:space="preserve">mixer les tomates avec du basilic dans un mixeur ou un blender </v>
      </c>
      <c r="BD33" t="str">
        <f t="shared" si="19"/>
        <v xml:space="preserve">mixer les tomates avec du basilic dans un mixeur ou un blender </v>
      </c>
      <c r="BE33" t="str">
        <f t="shared" si="20"/>
        <v xml:space="preserve"> mixer les tomates avec du basilic dans un mixeur ou un blender </v>
      </c>
      <c r="BF33">
        <f t="array" ref="BF33">IF(AQ33="",0,SUMPRODUCT((EN13:XA13="Gluten")*(EN14:XA14="INFO")*(COUNTIF(BE33,"* "&amp;EN15:XA15&amp;" *")&gt;0)*1))</f>
        <v>0</v>
      </c>
      <c r="BG33">
        <f t="array" ref="BG33">IF(AQ33="",0,SUMPRODUCT((EN13:XA13="Gluten")*(EN14:XA14="EXCL")*(COUNTIF(BE33,"* "&amp;EN15:XA15&amp;" *")&gt;0)*1))</f>
        <v>0</v>
      </c>
      <c r="BH33">
        <f t="array" ref="BH33">IF(AQ33="",0,SUMPRODUCT((EN13:XA13="Gluten")*(EN14:XA14="ALERTE")*(COUNTIF(BE33,"* "&amp;EN15:XA15&amp;" *")&gt;0)*1))</f>
        <v>0</v>
      </c>
      <c r="BI33">
        <f t="array" ref="BI33">IF(AQ33="",0,SUMPRODUCT((EN13:XA13="Gluten")*(EN14:XA14="SUSP")*(COUNTIF(BE33,"* "&amp;EN15:XA15&amp;" *")&gt;0)*1))</f>
        <v>0</v>
      </c>
      <c r="BJ33" t="str">
        <f t="shared" si="21"/>
        <v/>
      </c>
      <c r="BK33" t="str">
        <f t="shared" si="22"/>
        <v/>
      </c>
      <c r="BL33">
        <f t="array" ref="BL33">IF(AQ33="",0,SUMPRODUCT((EN13:XA13="Crustaces")*(EN14:XA14="ALERTE")*(COUNTIF(BE33,"* "&amp;EN15:XA15&amp;" *")&gt;0)*1))</f>
        <v>0</v>
      </c>
      <c r="BM33" t="str">
        <f t="shared" si="23"/>
        <v/>
      </c>
      <c r="BN33">
        <f t="array" ref="BN33">IF(AQ33="",0,SUMPRODUCT((EN13:XA13="Oeufs")*(EN14:XA14="ALERTE")*(COUNTIF(BE33,"* "&amp;EN15:XA15&amp;" *")&gt;0)*1))</f>
        <v>0</v>
      </c>
      <c r="BO33" t="str">
        <f t="shared" si="24"/>
        <v/>
      </c>
      <c r="BP33">
        <f t="array" ref="BP33">IF(AQ33="",0,SUMPRODUCT((EN13:XA13="Poissons")*(EN14:XA14="INFO")*(COUNTIF(BE33,"* "&amp;EN15:XA15&amp;" *")&gt;0)*1))</f>
        <v>0</v>
      </c>
      <c r="BQ33">
        <f t="array" ref="BQ33">IF(AQ33="",0,SUMPRODUCT((EN13:XA13="Poissons")*(EN14:XA14="EXCL")*(COUNTIF(BE33,"* "&amp;EN15:XA15&amp;" *")&gt;0)*1))</f>
        <v>0</v>
      </c>
      <c r="BR33">
        <f t="array" ref="BR33">IF(AQ33="",0,SUMPRODUCT((EN13:XA13="Poissons")*(EN14:XA14="ALERTE")*(COUNTIF(BE33,"* "&amp;EN15:XA15&amp;" *")&gt;0)*1))</f>
        <v>0</v>
      </c>
      <c r="BS33" t="str">
        <f t="shared" si="25"/>
        <v/>
      </c>
      <c r="BT33">
        <f t="array" ref="BT33">IF(AQ33="",0,SUMPRODUCT((EN13:XA13="Arachides")*(EN14:XA14="ALERTE")*(COUNTIF(BE33,"* "&amp;EN15:XA15&amp;" *")&gt;0)*1))</f>
        <v>0</v>
      </c>
      <c r="BU33" t="str">
        <f t="shared" si="26"/>
        <v/>
      </c>
      <c r="BV33">
        <f t="array" ref="BV33">IF(AQ33="",0,SUMPRODUCT((EN13:XA13="Soja")*(EN14:XA14="INFO")*(COUNTIF(BE33,"* "&amp;EN15:XA15&amp;" *")&gt;0)*1))</f>
        <v>0</v>
      </c>
      <c r="BW33">
        <f t="array" ref="BW33">IF(AQ33="",0,SUMPRODUCT((EN13:XA13="Soja")*(EN14:XA14="ALERTE")*(COUNTIF(BE33,"* "&amp;EN15:XA15&amp;" *")&gt;0)*1))</f>
        <v>0</v>
      </c>
      <c r="BX33" t="str">
        <f t="shared" si="27"/>
        <v/>
      </c>
      <c r="BY33">
        <f t="array" ref="BY33">IF(AQ33="",0,SUMPRODUCT((EN13:XA13="Lait")*(EN14:XA14="INFO")*(COUNTIF(BE33,"* "&amp;EN15:XA15&amp;" *")&gt;0)*1))</f>
        <v>0</v>
      </c>
      <c r="BZ33">
        <f t="array" ref="BZ33">IF(AQ33="",0,SUMPRODUCT((EN13:XA13="Lait")*(EN14:XA14="EXCL")*(COUNTIF(BE33,"* "&amp;EN15:XA15&amp;" *")&gt;0)*1))</f>
        <v>0</v>
      </c>
      <c r="CA33">
        <f t="array" ref="CA33">IF(AQ33="",0,SUMPRODUCT((EN13:XA13="Lait")*(EN14:XA14="ALERTE")*(COUNTIF(BE33,"* "&amp;EN15:XA15&amp;" *")&gt;0)*1))</f>
        <v>0</v>
      </c>
      <c r="CB33">
        <f t="array" ref="CB33">IF(AQ33="",0,SUMPRODUCT((EN13:XA13="Lait")*(EN14:XA14="SUSP")*(COUNTIF(BE33,"* "&amp;EN15:XA15&amp;" *")&gt;0)*1))</f>
        <v>0</v>
      </c>
      <c r="CC33" t="str">
        <f t="shared" si="28"/>
        <v/>
      </c>
      <c r="CD33" t="str">
        <f t="shared" si="29"/>
        <v/>
      </c>
      <c r="CE33">
        <f t="array" ref="CE33">IF(AQ33="",0,SUMPRODUCT((EN13:XA13="Fruits a coque")*(EN14:XA14="EXCL")*(COUNTIF(BE33,"* "&amp;EN15:XA15&amp;" *")&gt;0)*1))</f>
        <v>0</v>
      </c>
      <c r="CF33">
        <f t="array" ref="CF33">IF(AQ33="",0,SUMPRODUCT((EN13:XA13="Fruits a coque")*(EN14:XA14="ALERTE")*(COUNTIF(BE33,"* "&amp;EN15:XA15&amp;" *")&gt;0)*1))</f>
        <v>0</v>
      </c>
      <c r="CG33" t="str">
        <f t="shared" si="30"/>
        <v/>
      </c>
      <c r="CH33">
        <f t="array" ref="CH33">IF(AQ33="",0,SUMPRODUCT((EN13:XA13="Celeri")*(EN14:XA14="ALERTE")*(COUNTIF(BE33,"* "&amp;EN15:XA15&amp;" *")&gt;0)*1))</f>
        <v>0</v>
      </c>
      <c r="CI33" t="str">
        <f t="shared" si="31"/>
        <v/>
      </c>
      <c r="CJ33">
        <f t="array" ref="CJ33">IF(AQ33="",0,SUMPRODUCT((EN13:XA13="Moutarde")*(EN14:XA14="ALERTE")*(COUNTIF(BE33,"* "&amp;EN15:XA15&amp;" *")&gt;0)*1))</f>
        <v>0</v>
      </c>
      <c r="CK33" t="str">
        <f t="shared" si="32"/>
        <v/>
      </c>
      <c r="CL33">
        <f t="array" ref="CL33">IF(AQ33="",0,SUMPRODUCT((EN13:XA13="Sesame")*(EN14:XA14="ALERTE")*(COUNTIF(BE33,"* "&amp;EN15:XA15&amp;" *")&gt;0)*1))</f>
        <v>0</v>
      </c>
      <c r="CM33" t="str">
        <f t="shared" si="33"/>
        <v/>
      </c>
      <c r="CN33">
        <f t="array" ref="CN33">IF(AQ33="",0,SUMPRODUCT((EN13:XA13="Sulfites")*(EN14:XA14="ALERTE")*(COUNTIF(BE33,"* "&amp;EN15:XA15&amp;" *")&gt;0)*1))</f>
        <v>0</v>
      </c>
      <c r="CO33" t="str">
        <f t="shared" si="34"/>
        <v/>
      </c>
      <c r="CP33">
        <f t="array" ref="CP33">IF(AQ33="",0,SUMPRODUCT((EN13:XA13="Lupin")*(EN14:XA14="ALERTE")*(COUNTIF(BE33,"* "&amp;EN15:XA15&amp;" *")&gt;0)*1))</f>
        <v>0</v>
      </c>
      <c r="CQ33" t="str">
        <f t="shared" si="35"/>
        <v/>
      </c>
      <c r="CR33">
        <f t="array" ref="CR33">IF(AQ33="",0,SUMPRODUCT((EN13:XA13="Mollusques")*(EN14:XA14="EXCL")*(COUNTIF(BE33,"* "&amp;EN15:XA15&amp;" *")&gt;0)*1))</f>
        <v>0</v>
      </c>
      <c r="CS33">
        <f t="array" ref="CS33">IF(AQ33="",0,SUMPRODUCT((EN13:XA13="Mollusques")*(EN14:XA14="ALERTE")*(COUNTIF(BE33,"* "&amp;EN15:XA15&amp;" *")&gt;0)*1))</f>
        <v>0</v>
      </c>
      <c r="CT33" t="str">
        <f t="shared" si="36"/>
        <v/>
      </c>
      <c r="CU33" t="str">
        <f t="shared" si="37"/>
        <v/>
      </c>
      <c r="CV33" t="str">
        <f t="shared" si="38"/>
        <v/>
      </c>
      <c r="CW33" t="str">
        <f t="shared" si="39"/>
        <v/>
      </c>
      <c r="CX33" t="str">
        <f t="shared" si="40"/>
        <v/>
      </c>
      <c r="CY33" t="str">
        <f t="shared" si="41"/>
        <v/>
      </c>
      <c r="CZ33" t="str">
        <f t="shared" si="42"/>
        <v/>
      </c>
      <c r="DA33" t="str">
        <f t="shared" si="43"/>
        <v/>
      </c>
      <c r="DB33" t="str">
        <f t="shared" si="44"/>
        <v/>
      </c>
      <c r="DC33" t="str">
        <f t="shared" si="45"/>
        <v/>
      </c>
      <c r="DD33" t="str">
        <f t="shared" si="46"/>
        <v/>
      </c>
      <c r="DE33" t="str">
        <f t="shared" si="47"/>
        <v/>
      </c>
      <c r="DF33" t="str">
        <f t="shared" si="48"/>
        <v/>
      </c>
      <c r="DG33" t="str">
        <f t="shared" si="49"/>
        <v/>
      </c>
      <c r="DH33" t="str">
        <f t="shared" si="50"/>
        <v/>
      </c>
      <c r="DI33" t="str">
        <f t="shared" si="51"/>
        <v/>
      </c>
      <c r="DJ33" t="str">
        <f t="shared" si="52"/>
        <v/>
      </c>
      <c r="DK33" t="str">
        <f t="shared" si="53"/>
        <v/>
      </c>
      <c r="DL33" t="str">
        <f t="shared" si="54"/>
        <v/>
      </c>
    </row>
    <row r="34" spans="5:116" ht="21" customHeight="1">
      <c r="E34" s="26" t="s">
        <v>957</v>
      </c>
      <c r="F34" s="160">
        <f t="shared" ref="F34:Q34" ca="1" si="61">CELL("largeur",F34)</f>
        <v>3</v>
      </c>
      <c r="G34" s="160">
        <f t="shared" ca="1" si="61"/>
        <v>3</v>
      </c>
      <c r="H34" s="160">
        <f t="shared" ca="1" si="61"/>
        <v>3</v>
      </c>
      <c r="I34" s="160">
        <f t="shared" ca="1" si="61"/>
        <v>5</v>
      </c>
      <c r="J34" s="160">
        <f t="shared" ca="1" si="61"/>
        <v>12</v>
      </c>
      <c r="K34" s="160">
        <f t="shared" ca="1" si="61"/>
        <v>12</v>
      </c>
      <c r="L34" s="160">
        <f t="shared" ca="1" si="61"/>
        <v>3</v>
      </c>
      <c r="M34" s="160">
        <f t="shared" ca="1" si="61"/>
        <v>9</v>
      </c>
      <c r="N34" s="160">
        <f t="shared" ca="1" si="61"/>
        <v>12</v>
      </c>
      <c r="O34" s="160">
        <f t="shared" ca="1" si="61"/>
        <v>13</v>
      </c>
      <c r="P34" s="160">
        <f t="shared" ca="1" si="61"/>
        <v>6</v>
      </c>
      <c r="Q34" s="160">
        <f t="shared" ca="1" si="61"/>
        <v>40</v>
      </c>
      <c r="R34" s="160"/>
      <c r="S34" s="160">
        <f t="shared" ref="S34:Y34" ca="1" si="62">CELL("largeur",S34)</f>
        <v>10</v>
      </c>
      <c r="T34" s="160">
        <f t="shared" ca="1" si="62"/>
        <v>9</v>
      </c>
      <c r="U34" s="160">
        <f t="shared" ca="1" si="62"/>
        <v>11</v>
      </c>
      <c r="V34" s="160">
        <f t="shared" ca="1" si="62"/>
        <v>13</v>
      </c>
      <c r="W34" s="160">
        <f t="shared" ca="1" si="62"/>
        <v>13</v>
      </c>
      <c r="X34" s="160">
        <f t="shared" ca="1" si="62"/>
        <v>13</v>
      </c>
      <c r="Y34" s="161">
        <f t="shared" ca="1" si="62"/>
        <v>17</v>
      </c>
      <c r="AA34" s="1"/>
      <c r="AC34" s="759"/>
      <c r="AD34" s="784" t="str">
        <f>TRIM(SUBSTITUTE(SUBSTITUTE(SUBSTITUTE(SUBSTITUTE(AD33,"►"," "),"▼"," "),"▲"," "),"◄"," "))</f>
        <v>fromage blanc 20% mg *</v>
      </c>
      <c r="AE34" s="780" t="str" cm="1">
        <f t="array" ref="AE34">IF(ROW()=ROW(AE28),AD31,INDEX(AF28:AF41,ROW()-ROW(AE28)))</f>
        <v/>
      </c>
      <c r="AF34" s="781" t="str">
        <f>IF(OR(AE34="",AD30="",AD30&lt;=0,AG34=""),"",TRIM(MID(AE34,LEN(AG34)+1+IF(MID(AE34,LEN(AG34)+1,1)=" ",1,0),99999)))</f>
        <v/>
      </c>
      <c r="AG34" s="780" t="str">
        <f>IF(OR(AH34="",AH34=0,AH34="0"),"",IF(LEN(AH34)&lt;=AD30,AH34,IF(LEN(SUBSTITUTE(AI34," ",""))=AD30+1,LEFT(AH34,AD30),LEFT(AH34,FIND("§",SUBSTITUTE(AI34," ","§",LEN(AI34)-LEN(SUBSTITUTE(AI34," ",""))))-1))))</f>
        <v/>
      </c>
      <c r="AH34" s="780" t="str">
        <f t="shared" si="4"/>
        <v/>
      </c>
      <c r="AI34" s="780" t="str">
        <f>IF(OR(AH34="",AH34=0,AH34="0"),"",LEFT(AH34,AD30+1))</f>
        <v/>
      </c>
      <c r="AJ34" s="804">
        <f t="shared" si="5"/>
        <v>26</v>
      </c>
      <c r="AK34" s="752" t="s">
        <v>1028</v>
      </c>
      <c r="AL34" s="759">
        <f>IF(LEN(TRIM(AM34))&gt;0,MAX(AL13:AL33)+1,"")</f>
        <v>21</v>
      </c>
      <c r="AM34" s="783" t="str">
        <v>Dresser sur assiette</v>
      </c>
      <c r="AN34" s="812" t="str">
        <f t="shared" si="6"/>
        <v/>
      </c>
      <c r="AP34" s="263">
        <f t="shared" si="7"/>
        <v>26</v>
      </c>
      <c r="AQ34" s="797" t="str">
        <f t="shared" si="55"/>
        <v>Ajuster l'assaisonnement selon vos goûts.</v>
      </c>
      <c r="AR34" s="818" t="s">
        <v>945</v>
      </c>
      <c r="AS34" s="798" t="str">
        <f t="shared" si="8"/>
        <v>Ajuster l'assaisonnement selon vos goûts.</v>
      </c>
      <c r="AT34" s="800" t="str">
        <f t="shared" si="9"/>
        <v/>
      </c>
      <c r="AU34" s="266" t="str">
        <f t="shared" si="10"/>
        <v>Ajuster l'assaisonnement selon vos goûts.</v>
      </c>
      <c r="AV34" s="267" t="str">
        <f t="shared" si="11"/>
        <v/>
      </c>
      <c r="AW34" s="268">
        <f t="shared" si="12"/>
        <v>0</v>
      </c>
      <c r="AX34" s="268">
        <f t="shared" si="13"/>
        <v>0</v>
      </c>
      <c r="AY34" s="269" t="str">
        <f t="shared" si="14"/>
        <v>aucun match</v>
      </c>
      <c r="AZ34" t="str">
        <f t="shared" si="15"/>
        <v>ajuster l'assaisonnement selon vos goûts.</v>
      </c>
      <c r="BA34" t="str">
        <f t="shared" si="16"/>
        <v>ajuster l'assaisonnement selon vos goûts.</v>
      </c>
      <c r="BB34" t="str">
        <f t="shared" si="17"/>
        <v>ajuster l'assaisonnement selon vos gouts.</v>
      </c>
      <c r="BC34" t="str">
        <f t="shared" si="18"/>
        <v xml:space="preserve">ajuster l'assaisonnement selon vos gouts </v>
      </c>
      <c r="BD34" t="str">
        <f t="shared" si="19"/>
        <v xml:space="preserve">ajuster l assaisonnement selon vos gouts </v>
      </c>
      <c r="BE34" t="str">
        <f t="shared" si="20"/>
        <v xml:space="preserve"> ajuster l assaisonnement selon vos gouts </v>
      </c>
      <c r="BF34">
        <f t="array" ref="BF34">IF(AQ34="",0,SUMPRODUCT((EN13:XA13="Gluten")*(EN14:XA14="INFO")*(COUNTIF(BE34,"* "&amp;EN15:XA15&amp;" *")&gt;0)*1))</f>
        <v>0</v>
      </c>
      <c r="BG34">
        <f t="array" ref="BG34">IF(AQ34="",0,SUMPRODUCT((EN13:XA13="Gluten")*(EN14:XA14="EXCL")*(COUNTIF(BE34,"* "&amp;EN15:XA15&amp;" *")&gt;0)*1))</f>
        <v>0</v>
      </c>
      <c r="BH34">
        <f t="array" ref="BH34">IF(AQ34="",0,SUMPRODUCT((EN13:XA13="Gluten")*(EN14:XA14="ALERTE")*(COUNTIF(BE34,"* "&amp;EN15:XA15&amp;" *")&gt;0)*1))</f>
        <v>0</v>
      </c>
      <c r="BI34">
        <f t="array" ref="BI34">IF(AQ34="",0,SUMPRODUCT((EN13:XA13="Gluten")*(EN14:XA14="SUSP")*(COUNTIF(BE34,"* "&amp;EN15:XA15&amp;" *")&gt;0)*1))</f>
        <v>0</v>
      </c>
      <c r="BJ34" t="str">
        <f t="shared" si="21"/>
        <v/>
      </c>
      <c r="BK34" t="str">
        <f t="shared" si="22"/>
        <v/>
      </c>
      <c r="BL34">
        <f t="array" ref="BL34">IF(AQ34="",0,SUMPRODUCT((EN13:XA13="Crustaces")*(EN14:XA14="ALERTE")*(COUNTIF(BE34,"* "&amp;EN15:XA15&amp;" *")&gt;0)*1))</f>
        <v>0</v>
      </c>
      <c r="BM34" t="str">
        <f t="shared" si="23"/>
        <v/>
      </c>
      <c r="BN34">
        <f t="array" ref="BN34">IF(AQ34="",0,SUMPRODUCT((EN13:XA13="Oeufs")*(EN14:XA14="ALERTE")*(COUNTIF(BE34,"* "&amp;EN15:XA15&amp;" *")&gt;0)*1))</f>
        <v>0</v>
      </c>
      <c r="BO34" t="str">
        <f t="shared" si="24"/>
        <v/>
      </c>
      <c r="BP34">
        <f t="array" ref="BP34">IF(AQ34="",0,SUMPRODUCT((EN13:XA13="Poissons")*(EN14:XA14="INFO")*(COUNTIF(BE34,"* "&amp;EN15:XA15&amp;" *")&gt;0)*1))</f>
        <v>0</v>
      </c>
      <c r="BQ34">
        <f t="array" ref="BQ34">IF(AQ34="",0,SUMPRODUCT((EN13:XA13="Poissons")*(EN14:XA14="EXCL")*(COUNTIF(BE34,"* "&amp;EN15:XA15&amp;" *")&gt;0)*1))</f>
        <v>0</v>
      </c>
      <c r="BR34">
        <f t="array" ref="BR34">IF(AQ34="",0,SUMPRODUCT((EN13:XA13="Poissons")*(EN14:XA14="ALERTE")*(COUNTIF(BE34,"* "&amp;EN15:XA15&amp;" *")&gt;0)*1))</f>
        <v>0</v>
      </c>
      <c r="BS34" t="str">
        <f t="shared" si="25"/>
        <v/>
      </c>
      <c r="BT34">
        <f t="array" ref="BT34">IF(AQ34="",0,SUMPRODUCT((EN13:XA13="Arachides")*(EN14:XA14="ALERTE")*(COUNTIF(BE34,"* "&amp;EN15:XA15&amp;" *")&gt;0)*1))</f>
        <v>0</v>
      </c>
      <c r="BU34" t="str">
        <f t="shared" si="26"/>
        <v/>
      </c>
      <c r="BV34">
        <f t="array" ref="BV34">IF(AQ34="",0,SUMPRODUCT((EN13:XA13="Soja")*(EN14:XA14="INFO")*(COUNTIF(BE34,"* "&amp;EN15:XA15&amp;" *")&gt;0)*1))</f>
        <v>0</v>
      </c>
      <c r="BW34">
        <f t="array" ref="BW34">IF(AQ34="",0,SUMPRODUCT((EN13:XA13="Soja")*(EN14:XA14="ALERTE")*(COUNTIF(BE34,"* "&amp;EN15:XA15&amp;" *")&gt;0)*1))</f>
        <v>0</v>
      </c>
      <c r="BX34" t="str">
        <f t="shared" si="27"/>
        <v/>
      </c>
      <c r="BY34">
        <f t="array" ref="BY34">IF(AQ34="",0,SUMPRODUCT((EN13:XA13="Lait")*(EN14:XA14="INFO")*(COUNTIF(BE34,"* "&amp;EN15:XA15&amp;" *")&gt;0)*1))</f>
        <v>0</v>
      </c>
      <c r="BZ34">
        <f t="array" ref="BZ34">IF(AQ34="",0,SUMPRODUCT((EN13:XA13="Lait")*(EN14:XA14="EXCL")*(COUNTIF(BE34,"* "&amp;EN15:XA15&amp;" *")&gt;0)*1))</f>
        <v>0</v>
      </c>
      <c r="CA34">
        <f t="array" ref="CA34">IF(AQ34="",0,SUMPRODUCT((EN13:XA13="Lait")*(EN14:XA14="ALERTE")*(COUNTIF(BE34,"* "&amp;EN15:XA15&amp;" *")&gt;0)*1))</f>
        <v>0</v>
      </c>
      <c r="CB34">
        <f t="array" ref="CB34">IF(AQ34="",0,SUMPRODUCT((EN13:XA13="Lait")*(EN14:XA14="SUSP")*(COUNTIF(BE34,"* "&amp;EN15:XA15&amp;" *")&gt;0)*1))</f>
        <v>0</v>
      </c>
      <c r="CC34" t="str">
        <f t="shared" si="28"/>
        <v/>
      </c>
      <c r="CD34" t="str">
        <f t="shared" si="29"/>
        <v/>
      </c>
      <c r="CE34">
        <f t="array" ref="CE34">IF(AQ34="",0,SUMPRODUCT((EN13:XA13="Fruits a coque")*(EN14:XA14="EXCL")*(COUNTIF(BE34,"* "&amp;EN15:XA15&amp;" *")&gt;0)*1))</f>
        <v>0</v>
      </c>
      <c r="CF34">
        <f t="array" ref="CF34">IF(AQ34="",0,SUMPRODUCT((EN13:XA13="Fruits a coque")*(EN14:XA14="ALERTE")*(COUNTIF(BE34,"* "&amp;EN15:XA15&amp;" *")&gt;0)*1))</f>
        <v>0</v>
      </c>
      <c r="CG34" t="str">
        <f t="shared" si="30"/>
        <v/>
      </c>
      <c r="CH34">
        <f t="array" ref="CH34">IF(AQ34="",0,SUMPRODUCT((EN13:XA13="Celeri")*(EN14:XA14="ALERTE")*(COUNTIF(BE34,"* "&amp;EN15:XA15&amp;" *")&gt;0)*1))</f>
        <v>0</v>
      </c>
      <c r="CI34" t="str">
        <f t="shared" si="31"/>
        <v/>
      </c>
      <c r="CJ34">
        <f t="array" ref="CJ34">IF(AQ34="",0,SUMPRODUCT((EN13:XA13="Moutarde")*(EN14:XA14="ALERTE")*(COUNTIF(BE34,"* "&amp;EN15:XA15&amp;" *")&gt;0)*1))</f>
        <v>0</v>
      </c>
      <c r="CK34" t="str">
        <f t="shared" si="32"/>
        <v/>
      </c>
      <c r="CL34">
        <f t="array" ref="CL34">IF(AQ34="",0,SUMPRODUCT((EN13:XA13="Sesame")*(EN14:XA14="ALERTE")*(COUNTIF(BE34,"* "&amp;EN15:XA15&amp;" *")&gt;0)*1))</f>
        <v>0</v>
      </c>
      <c r="CM34" t="str">
        <f t="shared" si="33"/>
        <v/>
      </c>
      <c r="CN34">
        <f t="array" ref="CN34">IF(AQ34="",0,SUMPRODUCT((EN13:XA13="Sulfites")*(EN14:XA14="ALERTE")*(COUNTIF(BE34,"* "&amp;EN15:XA15&amp;" *")&gt;0)*1))</f>
        <v>0</v>
      </c>
      <c r="CO34" t="str">
        <f t="shared" si="34"/>
        <v/>
      </c>
      <c r="CP34">
        <f t="array" ref="CP34">IF(AQ34="",0,SUMPRODUCT((EN13:XA13="Lupin")*(EN14:XA14="ALERTE")*(COUNTIF(BE34,"* "&amp;EN15:XA15&amp;" *")&gt;0)*1))</f>
        <v>0</v>
      </c>
      <c r="CQ34" t="str">
        <f t="shared" si="35"/>
        <v/>
      </c>
      <c r="CR34">
        <f t="array" ref="CR34">IF(AQ34="",0,SUMPRODUCT((EN13:XA13="Mollusques")*(EN14:XA14="EXCL")*(COUNTIF(BE34,"* "&amp;EN15:XA15&amp;" *")&gt;0)*1))</f>
        <v>0</v>
      </c>
      <c r="CS34">
        <f t="array" ref="CS34">IF(AQ34="",0,SUMPRODUCT((EN13:XA13="Mollusques")*(EN14:XA14="ALERTE")*(COUNTIF(BE34,"* "&amp;EN15:XA15&amp;" *")&gt;0)*1))</f>
        <v>0</v>
      </c>
      <c r="CT34" t="str">
        <f t="shared" si="36"/>
        <v/>
      </c>
      <c r="CU34" t="str">
        <f t="shared" si="37"/>
        <v/>
      </c>
      <c r="CV34" t="str">
        <f t="shared" si="38"/>
        <v/>
      </c>
      <c r="CW34" t="str">
        <f t="shared" si="39"/>
        <v/>
      </c>
      <c r="CX34" t="str">
        <f t="shared" si="40"/>
        <v/>
      </c>
      <c r="CY34" t="str">
        <f t="shared" si="41"/>
        <v/>
      </c>
      <c r="CZ34" t="str">
        <f t="shared" si="42"/>
        <v/>
      </c>
      <c r="DA34" t="str">
        <f t="shared" si="43"/>
        <v/>
      </c>
      <c r="DB34" t="str">
        <f t="shared" si="44"/>
        <v/>
      </c>
      <c r="DC34" t="str">
        <f t="shared" si="45"/>
        <v/>
      </c>
      <c r="DD34" t="str">
        <f t="shared" si="46"/>
        <v/>
      </c>
      <c r="DE34" t="str">
        <f t="shared" si="47"/>
        <v/>
      </c>
      <c r="DF34" t="str">
        <f t="shared" si="48"/>
        <v/>
      </c>
      <c r="DG34" t="str">
        <f t="shared" si="49"/>
        <v/>
      </c>
      <c r="DH34" t="str">
        <f t="shared" si="50"/>
        <v/>
      </c>
      <c r="DI34" t="str">
        <f t="shared" si="51"/>
        <v/>
      </c>
      <c r="DJ34" t="str">
        <f t="shared" si="52"/>
        <v/>
      </c>
      <c r="DK34" t="str">
        <f t="shared" si="53"/>
        <v/>
      </c>
      <c r="DL34" t="str">
        <f t="shared" si="54"/>
        <v/>
      </c>
    </row>
    <row r="35" spans="5:116" ht="21" customHeight="1">
      <c r="E35" s="162" t="s">
        <v>957</v>
      </c>
      <c r="F35" s="163" t="str">
        <f>F12</f>
        <v>M MACÉDOINE DE LÉGUMES AU COULIS DE TOMATE | HORS D'ŒUVRE texture modifiée-cuidité-MACEDOINE| Auteur &gt; Annette et Jean Pierre DOMERGUES - 45000 ORLÉANS 1981</v>
      </c>
      <c r="G35" s="163">
        <f>G12</f>
        <v>10</v>
      </c>
      <c r="H35" s="164" t="str">
        <f>H12</f>
        <v>couverts</v>
      </c>
      <c r="I35" s="165" t="str">
        <f>I12</f>
        <v>Recette mère ►  Textures modifiées</v>
      </c>
      <c r="J35" s="166"/>
      <c r="K35" s="166"/>
      <c r="L35" s="166"/>
      <c r="M35" s="166"/>
      <c r="N35" s="166"/>
      <c r="O35" s="167" t="s">
        <v>955</v>
      </c>
      <c r="P35" s="168" t="s">
        <v>1061</v>
      </c>
      <c r="Q35" s="169"/>
      <c r="R35" s="169"/>
      <c r="S35" s="170"/>
      <c r="T35" s="170"/>
      <c r="U35" s="171"/>
      <c r="V35" s="171"/>
      <c r="W35" s="172"/>
      <c r="X35" s="172"/>
      <c r="Y35" s="173" t="s">
        <v>1062</v>
      </c>
      <c r="AA35" s="1"/>
      <c r="AC35" s="759"/>
      <c r="AD35" s="784" t="str">
        <f>TRIM(SUBSTITUTE(SUBSTITUTE(AD34,"“"," "),"”"," "))</f>
        <v>fromage blanc 20% mg *</v>
      </c>
      <c r="AE35" s="780" t="str" cm="1">
        <f t="array" ref="AE35">IF(ROW()=ROW(AE28),AD31,INDEX(AF28:AF41,ROW()-ROW(AE28)))</f>
        <v/>
      </c>
      <c r="AF35" s="781" t="str">
        <f>IF(OR(AE35="",AD30="",AD30&lt;=0,AG35=""),"",TRIM(MID(AE35,LEN(AG35)+1+IF(MID(AE35,LEN(AG35)+1,1)=" ",1,0),99999)))</f>
        <v/>
      </c>
      <c r="AG35" s="780" t="str">
        <f>IF(OR(AH35="",AH35=0,AH35="0"),"",IF(LEN(AH35)&lt;=AD30,AH35,IF(LEN(SUBSTITUTE(AI35," ",""))=AD30+1,LEFT(AH35,AD30),LEFT(AH35,FIND("§",SUBSTITUTE(AI35," ","§",LEN(AI35)-LEN(SUBSTITUTE(AI35," ",""))))-1))))</f>
        <v/>
      </c>
      <c r="AH35" s="780" t="str">
        <f t="shared" si="4"/>
        <v/>
      </c>
      <c r="AI35" s="780" t="str">
        <f>IF(OR(AH35="",AH35=0,AH35="0"),"",LEFT(AH35,AD30+1))</f>
        <v/>
      </c>
      <c r="AJ35" s="804">
        <f t="shared" si="5"/>
        <v>27</v>
      </c>
      <c r="AK35" s="752" t="s">
        <v>1030</v>
      </c>
      <c r="AL35" s="759">
        <f>IF(LEN(TRIM(AM35))&gt;0,MAX(AL13:AL34)+1,"")</f>
        <v>22</v>
      </c>
      <c r="AM35" s="783" t="str">
        <v>Ajouter un filet de coulis de tomates par-dessus.</v>
      </c>
      <c r="AN35" s="812" t="str">
        <f t="shared" si="6"/>
        <v/>
      </c>
      <c r="AP35" s="263">
        <f t="shared" si="7"/>
        <v>27</v>
      </c>
      <c r="AQ35" s="797" t="str">
        <f t="shared" si="55"/>
        <v>Dresser sur assiette</v>
      </c>
      <c r="AR35" s="818" t="s">
        <v>945</v>
      </c>
      <c r="AS35" s="798" t="str">
        <f t="shared" si="8"/>
        <v>Dresser sur assiette</v>
      </c>
      <c r="AT35" s="800" t="str">
        <f t="shared" si="9"/>
        <v/>
      </c>
      <c r="AU35" s="266" t="str">
        <f t="shared" si="10"/>
        <v>Dresser sur assiette</v>
      </c>
      <c r="AV35" s="267" t="str">
        <f t="shared" si="11"/>
        <v/>
      </c>
      <c r="AW35" s="268">
        <f t="shared" si="12"/>
        <v>0</v>
      </c>
      <c r="AX35" s="268">
        <f t="shared" si="13"/>
        <v>0</v>
      </c>
      <c r="AY35" s="269" t="str">
        <f t="shared" si="14"/>
        <v>aucun match</v>
      </c>
      <c r="AZ35" t="str">
        <f t="shared" si="15"/>
        <v>dresser sur assiette</v>
      </c>
      <c r="BA35" t="str">
        <f t="shared" si="16"/>
        <v>dresser sur assiette</v>
      </c>
      <c r="BB35" t="str">
        <f t="shared" si="17"/>
        <v>dresser sur assiette</v>
      </c>
      <c r="BC35" t="str">
        <f t="shared" si="18"/>
        <v>dresser sur assiette</v>
      </c>
      <c r="BD35" t="str">
        <f t="shared" si="19"/>
        <v>dresser sur assiette</v>
      </c>
      <c r="BE35" t="str">
        <f t="shared" si="20"/>
        <v xml:space="preserve"> dresser sur assiette </v>
      </c>
      <c r="BF35">
        <f t="array" ref="BF35">IF(AQ35="",0,SUMPRODUCT((EN13:XA13="Gluten")*(EN14:XA14="INFO")*(COUNTIF(BE35,"* "&amp;EN15:XA15&amp;" *")&gt;0)*1))</f>
        <v>0</v>
      </c>
      <c r="BG35">
        <f t="array" ref="BG35">IF(AQ35="",0,SUMPRODUCT((EN13:XA13="Gluten")*(EN14:XA14="EXCL")*(COUNTIF(BE35,"* "&amp;EN15:XA15&amp;" *")&gt;0)*1))</f>
        <v>0</v>
      </c>
      <c r="BH35">
        <f t="array" ref="BH35">IF(AQ35="",0,SUMPRODUCT((EN13:XA13="Gluten")*(EN14:XA14="ALERTE")*(COUNTIF(BE35,"* "&amp;EN15:XA15&amp;" *")&gt;0)*1))</f>
        <v>0</v>
      </c>
      <c r="BI35">
        <f t="array" ref="BI35">IF(AQ35="",0,SUMPRODUCT((EN13:XA13="Gluten")*(EN14:XA14="SUSP")*(COUNTIF(BE35,"* "&amp;EN15:XA15&amp;" *")&gt;0)*1))</f>
        <v>0</v>
      </c>
      <c r="BJ35" t="str">
        <f t="shared" si="21"/>
        <v/>
      </c>
      <c r="BK35" t="str">
        <f t="shared" si="22"/>
        <v/>
      </c>
      <c r="BL35">
        <f t="array" ref="BL35">IF(AQ35="",0,SUMPRODUCT((EN13:XA13="Crustaces")*(EN14:XA14="ALERTE")*(COUNTIF(BE35,"* "&amp;EN15:XA15&amp;" *")&gt;0)*1))</f>
        <v>0</v>
      </c>
      <c r="BM35" t="str">
        <f t="shared" si="23"/>
        <v/>
      </c>
      <c r="BN35">
        <f t="array" ref="BN35">IF(AQ35="",0,SUMPRODUCT((EN13:XA13="Oeufs")*(EN14:XA14="ALERTE")*(COUNTIF(BE35,"* "&amp;EN15:XA15&amp;" *")&gt;0)*1))</f>
        <v>0</v>
      </c>
      <c r="BO35" t="str">
        <f t="shared" si="24"/>
        <v/>
      </c>
      <c r="BP35">
        <f t="array" ref="BP35">IF(AQ35="",0,SUMPRODUCT((EN13:XA13="Poissons")*(EN14:XA14="INFO")*(COUNTIF(BE35,"* "&amp;EN15:XA15&amp;" *")&gt;0)*1))</f>
        <v>0</v>
      </c>
      <c r="BQ35">
        <f t="array" ref="BQ35">IF(AQ35="",0,SUMPRODUCT((EN13:XA13="Poissons")*(EN14:XA14="EXCL")*(COUNTIF(BE35,"* "&amp;EN15:XA15&amp;" *")&gt;0)*1))</f>
        <v>0</v>
      </c>
      <c r="BR35">
        <f t="array" ref="BR35">IF(AQ35="",0,SUMPRODUCT((EN13:XA13="Poissons")*(EN14:XA14="ALERTE")*(COUNTIF(BE35,"* "&amp;EN15:XA15&amp;" *")&gt;0)*1))</f>
        <v>0</v>
      </c>
      <c r="BS35" t="str">
        <f t="shared" si="25"/>
        <v/>
      </c>
      <c r="BT35">
        <f t="array" ref="BT35">IF(AQ35="",0,SUMPRODUCT((EN13:XA13="Arachides")*(EN14:XA14="ALERTE")*(COUNTIF(BE35,"* "&amp;EN15:XA15&amp;" *")&gt;0)*1))</f>
        <v>0</v>
      </c>
      <c r="BU35" t="str">
        <f t="shared" si="26"/>
        <v/>
      </c>
      <c r="BV35">
        <f t="array" ref="BV35">IF(AQ35="",0,SUMPRODUCT((EN13:XA13="Soja")*(EN14:XA14="INFO")*(COUNTIF(BE35,"* "&amp;EN15:XA15&amp;" *")&gt;0)*1))</f>
        <v>0</v>
      </c>
      <c r="BW35">
        <f t="array" ref="BW35">IF(AQ35="",0,SUMPRODUCT((EN13:XA13="Soja")*(EN14:XA14="ALERTE")*(COUNTIF(BE35,"* "&amp;EN15:XA15&amp;" *")&gt;0)*1))</f>
        <v>0</v>
      </c>
      <c r="BX35" t="str">
        <f t="shared" si="27"/>
        <v/>
      </c>
      <c r="BY35">
        <f t="array" ref="BY35">IF(AQ35="",0,SUMPRODUCT((EN13:XA13="Lait")*(EN14:XA14="INFO")*(COUNTIF(BE35,"* "&amp;EN15:XA15&amp;" *")&gt;0)*1))</f>
        <v>0</v>
      </c>
      <c r="BZ35">
        <f t="array" ref="BZ35">IF(AQ35="",0,SUMPRODUCT((EN13:XA13="Lait")*(EN14:XA14="EXCL")*(COUNTIF(BE35,"* "&amp;EN15:XA15&amp;" *")&gt;0)*1))</f>
        <v>0</v>
      </c>
      <c r="CA35">
        <f t="array" ref="CA35">IF(AQ35="",0,SUMPRODUCT((EN13:XA13="Lait")*(EN14:XA14="ALERTE")*(COUNTIF(BE35,"* "&amp;EN15:XA15&amp;" *")&gt;0)*1))</f>
        <v>0</v>
      </c>
      <c r="CB35">
        <f t="array" ref="CB35">IF(AQ35="",0,SUMPRODUCT((EN13:XA13="Lait")*(EN14:XA14="SUSP")*(COUNTIF(BE35,"* "&amp;EN15:XA15&amp;" *")&gt;0)*1))</f>
        <v>0</v>
      </c>
      <c r="CC35" t="str">
        <f t="shared" si="28"/>
        <v/>
      </c>
      <c r="CD35" t="str">
        <f t="shared" si="29"/>
        <v/>
      </c>
      <c r="CE35">
        <f t="array" ref="CE35">IF(AQ35="",0,SUMPRODUCT((EN13:XA13="Fruits a coque")*(EN14:XA14="EXCL")*(COUNTIF(BE35,"* "&amp;EN15:XA15&amp;" *")&gt;0)*1))</f>
        <v>0</v>
      </c>
      <c r="CF35">
        <f t="array" ref="CF35">IF(AQ35="",0,SUMPRODUCT((EN13:XA13="Fruits a coque")*(EN14:XA14="ALERTE")*(COUNTIF(BE35,"* "&amp;EN15:XA15&amp;" *")&gt;0)*1))</f>
        <v>0</v>
      </c>
      <c r="CG35" t="str">
        <f t="shared" si="30"/>
        <v/>
      </c>
      <c r="CH35">
        <f t="array" ref="CH35">IF(AQ35="",0,SUMPRODUCT((EN13:XA13="Celeri")*(EN14:XA14="ALERTE")*(COUNTIF(BE35,"* "&amp;EN15:XA15&amp;" *")&gt;0)*1))</f>
        <v>0</v>
      </c>
      <c r="CI35" t="str">
        <f t="shared" si="31"/>
        <v/>
      </c>
      <c r="CJ35">
        <f t="array" ref="CJ35">IF(AQ35="",0,SUMPRODUCT((EN13:XA13="Moutarde")*(EN14:XA14="ALERTE")*(COUNTIF(BE35,"* "&amp;EN15:XA15&amp;" *")&gt;0)*1))</f>
        <v>0</v>
      </c>
      <c r="CK35" t="str">
        <f t="shared" si="32"/>
        <v/>
      </c>
      <c r="CL35">
        <f t="array" ref="CL35">IF(AQ35="",0,SUMPRODUCT((EN13:XA13="Sesame")*(EN14:XA14="ALERTE")*(COUNTIF(BE35,"* "&amp;EN15:XA15&amp;" *")&gt;0)*1))</f>
        <v>0</v>
      </c>
      <c r="CM35" t="str">
        <f t="shared" si="33"/>
        <v/>
      </c>
      <c r="CN35">
        <f t="array" ref="CN35">IF(AQ35="",0,SUMPRODUCT((EN13:XA13="Sulfites")*(EN14:XA14="ALERTE")*(COUNTIF(BE35,"* "&amp;EN15:XA15&amp;" *")&gt;0)*1))</f>
        <v>0</v>
      </c>
      <c r="CO35" t="str">
        <f t="shared" si="34"/>
        <v/>
      </c>
      <c r="CP35">
        <f t="array" ref="CP35">IF(AQ35="",0,SUMPRODUCT((EN13:XA13="Lupin")*(EN14:XA14="ALERTE")*(COUNTIF(BE35,"* "&amp;EN15:XA15&amp;" *")&gt;0)*1))</f>
        <v>0</v>
      </c>
      <c r="CQ35" t="str">
        <f t="shared" si="35"/>
        <v/>
      </c>
      <c r="CR35">
        <f t="array" ref="CR35">IF(AQ35="",0,SUMPRODUCT((EN13:XA13="Mollusques")*(EN14:XA14="EXCL")*(COUNTIF(BE35,"* "&amp;EN15:XA15&amp;" *")&gt;0)*1))</f>
        <v>0</v>
      </c>
      <c r="CS35">
        <f t="array" ref="CS35">IF(AQ35="",0,SUMPRODUCT((EN13:XA13="Mollusques")*(EN14:XA14="ALERTE")*(COUNTIF(BE35,"* "&amp;EN15:XA15&amp;" *")&gt;0)*1))</f>
        <v>0</v>
      </c>
      <c r="CT35" t="str">
        <f t="shared" si="36"/>
        <v/>
      </c>
      <c r="CU35" t="str">
        <f t="shared" si="37"/>
        <v/>
      </c>
      <c r="CV35" t="str">
        <f t="shared" si="38"/>
        <v/>
      </c>
      <c r="CW35" t="str">
        <f t="shared" si="39"/>
        <v/>
      </c>
      <c r="CX35" t="str">
        <f t="shared" si="40"/>
        <v/>
      </c>
      <c r="CY35" t="str">
        <f t="shared" si="41"/>
        <v/>
      </c>
      <c r="CZ35" t="str">
        <f t="shared" si="42"/>
        <v/>
      </c>
      <c r="DA35" t="str">
        <f t="shared" si="43"/>
        <v/>
      </c>
      <c r="DB35" t="str">
        <f t="shared" si="44"/>
        <v/>
      </c>
      <c r="DC35" t="str">
        <f t="shared" si="45"/>
        <v/>
      </c>
      <c r="DD35" t="str">
        <f t="shared" si="46"/>
        <v/>
      </c>
      <c r="DE35" t="str">
        <f t="shared" si="47"/>
        <v/>
      </c>
      <c r="DF35" t="str">
        <f t="shared" si="48"/>
        <v/>
      </c>
      <c r="DG35" t="str">
        <f t="shared" si="49"/>
        <v/>
      </c>
      <c r="DH35" t="str">
        <f t="shared" si="50"/>
        <v/>
      </c>
      <c r="DI35" t="str">
        <f t="shared" si="51"/>
        <v/>
      </c>
      <c r="DJ35" t="str">
        <f t="shared" si="52"/>
        <v/>
      </c>
      <c r="DK35" t="str">
        <f t="shared" si="53"/>
        <v/>
      </c>
      <c r="DL35" t="str">
        <f t="shared" si="54"/>
        <v/>
      </c>
    </row>
    <row r="36" spans="5:116" ht="21" customHeight="1">
      <c r="E36" s="162" t="s">
        <v>957</v>
      </c>
      <c r="F36" s="174" t="str">
        <f>F12</f>
        <v>M MACÉDOINE DE LÉGUMES AU COULIS DE TOMATE | HORS D'ŒUVRE texture modifiée-cuidité-MACEDOINE| Auteur &gt; Annette et Jean Pierre DOMERGUES - 45000 ORLÉANS 1981</v>
      </c>
      <c r="G36" s="174">
        <f>G12</f>
        <v>10</v>
      </c>
      <c r="H36" s="175" t="str">
        <f>H12</f>
        <v>couverts</v>
      </c>
      <c r="I36" s="176" t="str">
        <f>I12</f>
        <v>Recette mère ►  Textures modifiées</v>
      </c>
      <c r="J36" s="177"/>
      <c r="K36" s="177"/>
      <c r="L36" s="178"/>
      <c r="M36" s="179" t="s">
        <v>1063</v>
      </c>
      <c r="N36" s="180">
        <f ca="1">SUM(P34:Y34)</f>
        <v>132</v>
      </c>
      <c r="O36" s="181">
        <v>0</v>
      </c>
      <c r="P36" s="182" t="s">
        <v>966</v>
      </c>
      <c r="Q36" s="183"/>
      <c r="R36" s="183"/>
      <c r="S36" s="183"/>
      <c r="T36" s="183"/>
      <c r="U36" s="183"/>
      <c r="V36" s="183"/>
      <c r="W36" s="1"/>
      <c r="X36" s="184" t="s">
        <v>1064</v>
      </c>
      <c r="Y36" s="185" t="s">
        <v>1065</v>
      </c>
      <c r="AA36" s="1"/>
      <c r="AC36" s="759"/>
      <c r="AD36" s="784"/>
      <c r="AE36" s="780" t="str" cm="1">
        <f t="array" ref="AE36">IF(ROW()=ROW(AE28),AD31,INDEX(AF28:AF41,ROW()-ROW(AE28)))</f>
        <v/>
      </c>
      <c r="AF36" s="781" t="str">
        <f>IF(OR(AE36="",AD30="",AD30&lt;=0,AG36=""),"",TRIM(MID(AE36,LEN(AG36)+1+IF(MID(AE36,LEN(AG36)+1,1)=" ",1,0),99999)))</f>
        <v/>
      </c>
      <c r="AG36" s="780" t="str">
        <f>IF(OR(AH36="",AH36=0,AH36="0"),"",IF(LEN(AH36)&lt;=AD30,AH36,IF(LEN(SUBSTITUTE(AI36," ",""))=AD30+1,LEFT(AH36,AD30),LEFT(AH36,FIND("§",SUBSTITUTE(AI36," ","§",LEN(AI36)-LEN(SUBSTITUTE(AI36," ",""))))-1))))</f>
        <v/>
      </c>
      <c r="AH36" s="780" t="str">
        <f t="shared" si="4"/>
        <v/>
      </c>
      <c r="AI36" s="780" t="str">
        <f>IF(OR(AH36="",AH36=0,AH36="0"),"",LEFT(AH36,AD30+1))</f>
        <v/>
      </c>
      <c r="AJ36" s="804">
        <f t="shared" si="5"/>
        <v>28</v>
      </c>
      <c r="AK36" s="752" t="s">
        <v>1031</v>
      </c>
      <c r="AL36" s="759">
        <f>IF(LEN(TRIM(AM36))&gt;0,MAX(AL13:AL35)+1,"")</f>
        <v>23</v>
      </c>
      <c r="AM36" s="783" t="str">
        <v>fin</v>
      </c>
      <c r="AN36" s="812" t="str">
        <f t="shared" si="6"/>
        <v/>
      </c>
      <c r="AP36" s="263">
        <f t="shared" si="7"/>
        <v>28</v>
      </c>
      <c r="AQ36" s="797" t="str">
        <f t="shared" si="55"/>
        <v>Ajouter un filet de coulis de tomates par-dessus.</v>
      </c>
      <c r="AR36" s="818" t="s">
        <v>945</v>
      </c>
      <c r="AS36" s="798" t="str">
        <f t="shared" si="8"/>
        <v>Ajouter un filet de coulis de tomates par-dessus.</v>
      </c>
      <c r="AT36" s="800" t="str">
        <f t="shared" si="9"/>
        <v/>
      </c>
      <c r="AU36" s="266" t="str">
        <f t="shared" si="10"/>
        <v>Ajouter un filet de coulis de tomates par-dessus.</v>
      </c>
      <c r="AV36" s="267" t="str">
        <f t="shared" si="11"/>
        <v/>
      </c>
      <c r="AW36" s="268">
        <f t="shared" si="12"/>
        <v>0</v>
      </c>
      <c r="AX36" s="268">
        <f t="shared" si="13"/>
        <v>0</v>
      </c>
      <c r="AY36" s="269" t="str">
        <f t="shared" si="14"/>
        <v>aucun match</v>
      </c>
      <c r="AZ36" t="str">
        <f t="shared" si="15"/>
        <v>ajouter un filet de coulis de tomates par-dessus.</v>
      </c>
      <c r="BA36" t="str">
        <f t="shared" si="16"/>
        <v>ajouter un filet de coulis de tomates par-dessus.</v>
      </c>
      <c r="BB36" t="str">
        <f t="shared" si="17"/>
        <v>ajouter un filet de coulis de tomates par-dessus.</v>
      </c>
      <c r="BC36" t="str">
        <f t="shared" si="18"/>
        <v xml:space="preserve">ajouter un filet de coulis de tomates par dessus </v>
      </c>
      <c r="BD36" t="str">
        <f t="shared" si="19"/>
        <v xml:space="preserve">ajouter un filet de coulis de tomates par dessus </v>
      </c>
      <c r="BE36" t="str">
        <f t="shared" si="20"/>
        <v xml:space="preserve"> ajouter un filet de coulis de tomates par dessus </v>
      </c>
      <c r="BF36">
        <f t="array" ref="BF36">IF(AQ36="",0,SUMPRODUCT((EN13:XA13="Gluten")*(EN14:XA14="INFO")*(COUNTIF(BE36,"* "&amp;EN15:XA15&amp;" *")&gt;0)*1))</f>
        <v>0</v>
      </c>
      <c r="BG36">
        <f t="array" ref="BG36">IF(AQ36="",0,SUMPRODUCT((EN13:XA13="Gluten")*(EN14:XA14="EXCL")*(COUNTIF(BE36,"* "&amp;EN15:XA15&amp;" *")&gt;0)*1))</f>
        <v>0</v>
      </c>
      <c r="BH36">
        <f t="array" ref="BH36">IF(AQ36="",0,SUMPRODUCT((EN13:XA13="Gluten")*(EN14:XA14="ALERTE")*(COUNTIF(BE36,"* "&amp;EN15:XA15&amp;" *")&gt;0)*1))</f>
        <v>0</v>
      </c>
      <c r="BI36">
        <f t="array" ref="BI36">IF(AQ36="",0,SUMPRODUCT((EN13:XA13="Gluten")*(EN14:XA14="SUSP")*(COUNTIF(BE36,"* "&amp;EN15:XA15&amp;" *")&gt;0)*1))</f>
        <v>0</v>
      </c>
      <c r="BJ36" t="str">
        <f t="shared" si="21"/>
        <v/>
      </c>
      <c r="BK36" t="str">
        <f t="shared" si="22"/>
        <v/>
      </c>
      <c r="BL36">
        <f t="array" ref="BL36">IF(AQ36="",0,SUMPRODUCT((EN13:XA13="Crustaces")*(EN14:XA14="ALERTE")*(COUNTIF(BE36,"* "&amp;EN15:XA15&amp;" *")&gt;0)*1))</f>
        <v>0</v>
      </c>
      <c r="BM36" t="str">
        <f t="shared" si="23"/>
        <v/>
      </c>
      <c r="BN36">
        <f t="array" ref="BN36">IF(AQ36="",0,SUMPRODUCT((EN13:XA13="Oeufs")*(EN14:XA14="ALERTE")*(COUNTIF(BE36,"* "&amp;EN15:XA15&amp;" *")&gt;0)*1))</f>
        <v>0</v>
      </c>
      <c r="BO36" t="str">
        <f t="shared" si="24"/>
        <v/>
      </c>
      <c r="BP36">
        <f t="array" ref="BP36">IF(AQ36="",0,SUMPRODUCT((EN13:XA13="Poissons")*(EN14:XA14="INFO")*(COUNTIF(BE36,"* "&amp;EN15:XA15&amp;" *")&gt;0)*1))</f>
        <v>0</v>
      </c>
      <c r="BQ36">
        <f t="array" ref="BQ36">IF(AQ36="",0,SUMPRODUCT((EN13:XA13="Poissons")*(EN14:XA14="EXCL")*(COUNTIF(BE36,"* "&amp;EN15:XA15&amp;" *")&gt;0)*1))</f>
        <v>0</v>
      </c>
      <c r="BR36">
        <f t="array" ref="BR36">IF(AQ36="",0,SUMPRODUCT((EN13:XA13="Poissons")*(EN14:XA14="ALERTE")*(COUNTIF(BE36,"* "&amp;EN15:XA15&amp;" *")&gt;0)*1))</f>
        <v>0</v>
      </c>
      <c r="BS36" t="str">
        <f t="shared" si="25"/>
        <v/>
      </c>
      <c r="BT36">
        <f t="array" ref="BT36">IF(AQ36="",0,SUMPRODUCT((EN13:XA13="Arachides")*(EN14:XA14="ALERTE")*(COUNTIF(BE36,"* "&amp;EN15:XA15&amp;" *")&gt;0)*1))</f>
        <v>0</v>
      </c>
      <c r="BU36" t="str">
        <f t="shared" si="26"/>
        <v/>
      </c>
      <c r="BV36">
        <f t="array" ref="BV36">IF(AQ36="",0,SUMPRODUCT((EN13:XA13="Soja")*(EN14:XA14="INFO")*(COUNTIF(BE36,"* "&amp;EN15:XA15&amp;" *")&gt;0)*1))</f>
        <v>0</v>
      </c>
      <c r="BW36">
        <f t="array" ref="BW36">IF(AQ36="",0,SUMPRODUCT((EN13:XA13="Soja")*(EN14:XA14="ALERTE")*(COUNTIF(BE36,"* "&amp;EN15:XA15&amp;" *")&gt;0)*1))</f>
        <v>0</v>
      </c>
      <c r="BX36" t="str">
        <f t="shared" si="27"/>
        <v/>
      </c>
      <c r="BY36">
        <f t="array" ref="BY36">IF(AQ36="",0,SUMPRODUCT((EN13:XA13="Lait")*(EN14:XA14="INFO")*(COUNTIF(BE36,"* "&amp;EN15:XA15&amp;" *")&gt;0)*1))</f>
        <v>0</v>
      </c>
      <c r="BZ36">
        <f t="array" ref="BZ36">IF(AQ36="",0,SUMPRODUCT((EN13:XA13="Lait")*(EN14:XA14="EXCL")*(COUNTIF(BE36,"* "&amp;EN15:XA15&amp;" *")&gt;0)*1))</f>
        <v>0</v>
      </c>
      <c r="CA36">
        <f t="array" ref="CA36">IF(AQ36="",0,SUMPRODUCT((EN13:XA13="Lait")*(EN14:XA14="ALERTE")*(COUNTIF(BE36,"* "&amp;EN15:XA15&amp;" *")&gt;0)*1))</f>
        <v>0</v>
      </c>
      <c r="CB36">
        <f t="array" ref="CB36">IF(AQ36="",0,SUMPRODUCT((EN13:XA13="Lait")*(EN14:XA14="SUSP")*(COUNTIF(BE36,"* "&amp;EN15:XA15&amp;" *")&gt;0)*1))</f>
        <v>0</v>
      </c>
      <c r="CC36" t="str">
        <f t="shared" si="28"/>
        <v/>
      </c>
      <c r="CD36" t="str">
        <f t="shared" si="29"/>
        <v/>
      </c>
      <c r="CE36">
        <f t="array" ref="CE36">IF(AQ36="",0,SUMPRODUCT((EN13:XA13="Fruits a coque")*(EN14:XA14="EXCL")*(COUNTIF(BE36,"* "&amp;EN15:XA15&amp;" *")&gt;0)*1))</f>
        <v>0</v>
      </c>
      <c r="CF36">
        <f t="array" ref="CF36">IF(AQ36="",0,SUMPRODUCT((EN13:XA13="Fruits a coque")*(EN14:XA14="ALERTE")*(COUNTIF(BE36,"* "&amp;EN15:XA15&amp;" *")&gt;0)*1))</f>
        <v>0</v>
      </c>
      <c r="CG36" t="str">
        <f t="shared" si="30"/>
        <v/>
      </c>
      <c r="CH36">
        <f t="array" ref="CH36">IF(AQ36="",0,SUMPRODUCT((EN13:XA13="Celeri")*(EN14:XA14="ALERTE")*(COUNTIF(BE36,"* "&amp;EN15:XA15&amp;" *")&gt;0)*1))</f>
        <v>0</v>
      </c>
      <c r="CI36" t="str">
        <f t="shared" si="31"/>
        <v/>
      </c>
      <c r="CJ36">
        <f t="array" ref="CJ36">IF(AQ36="",0,SUMPRODUCT((EN13:XA13="Moutarde")*(EN14:XA14="ALERTE")*(COUNTIF(BE36,"* "&amp;EN15:XA15&amp;" *")&gt;0)*1))</f>
        <v>0</v>
      </c>
      <c r="CK36" t="str">
        <f t="shared" si="32"/>
        <v/>
      </c>
      <c r="CL36">
        <f t="array" ref="CL36">IF(AQ36="",0,SUMPRODUCT((EN13:XA13="Sesame")*(EN14:XA14="ALERTE")*(COUNTIF(BE36,"* "&amp;EN15:XA15&amp;" *")&gt;0)*1))</f>
        <v>0</v>
      </c>
      <c r="CM36" t="str">
        <f t="shared" si="33"/>
        <v/>
      </c>
      <c r="CN36">
        <f t="array" ref="CN36">IF(AQ36="",0,SUMPRODUCT((EN13:XA13="Sulfites")*(EN14:XA14="ALERTE")*(COUNTIF(BE36,"* "&amp;EN15:XA15&amp;" *")&gt;0)*1))</f>
        <v>0</v>
      </c>
      <c r="CO36" t="str">
        <f t="shared" si="34"/>
        <v/>
      </c>
      <c r="CP36">
        <f t="array" ref="CP36">IF(AQ36="",0,SUMPRODUCT((EN13:XA13="Lupin")*(EN14:XA14="ALERTE")*(COUNTIF(BE36,"* "&amp;EN15:XA15&amp;" *")&gt;0)*1))</f>
        <v>0</v>
      </c>
      <c r="CQ36" t="str">
        <f t="shared" si="35"/>
        <v/>
      </c>
      <c r="CR36">
        <f t="array" ref="CR36">IF(AQ36="",0,SUMPRODUCT((EN13:XA13="Mollusques")*(EN14:XA14="EXCL")*(COUNTIF(BE36,"* "&amp;EN15:XA15&amp;" *")&gt;0)*1))</f>
        <v>0</v>
      </c>
      <c r="CS36">
        <f t="array" ref="CS36">IF(AQ36="",0,SUMPRODUCT((EN13:XA13="Mollusques")*(EN14:XA14="ALERTE")*(COUNTIF(BE36,"* "&amp;EN15:XA15&amp;" *")&gt;0)*1))</f>
        <v>0</v>
      </c>
      <c r="CT36" t="str">
        <f t="shared" si="36"/>
        <v/>
      </c>
      <c r="CU36" t="str">
        <f t="shared" si="37"/>
        <v/>
      </c>
      <c r="CV36" t="str">
        <f t="shared" si="38"/>
        <v/>
      </c>
      <c r="CW36" t="str">
        <f t="shared" si="39"/>
        <v/>
      </c>
      <c r="CX36" t="str">
        <f t="shared" si="40"/>
        <v/>
      </c>
      <c r="CY36" t="str">
        <f t="shared" si="41"/>
        <v/>
      </c>
      <c r="CZ36" t="str">
        <f t="shared" si="42"/>
        <v/>
      </c>
      <c r="DA36" t="str">
        <f t="shared" si="43"/>
        <v/>
      </c>
      <c r="DB36" t="str">
        <f t="shared" si="44"/>
        <v/>
      </c>
      <c r="DC36" t="str">
        <f t="shared" si="45"/>
        <v/>
      </c>
      <c r="DD36" t="str">
        <f t="shared" si="46"/>
        <v/>
      </c>
      <c r="DE36" t="str">
        <f t="shared" si="47"/>
        <v/>
      </c>
      <c r="DF36" t="str">
        <f t="shared" si="48"/>
        <v/>
      </c>
      <c r="DG36" t="str">
        <f t="shared" si="49"/>
        <v/>
      </c>
      <c r="DH36" t="str">
        <f t="shared" si="50"/>
        <v/>
      </c>
      <c r="DI36" t="str">
        <f t="shared" si="51"/>
        <v/>
      </c>
      <c r="DJ36" t="str">
        <f t="shared" si="52"/>
        <v/>
      </c>
      <c r="DK36" t="str">
        <f t="shared" si="53"/>
        <v/>
      </c>
      <c r="DL36" t="str">
        <f t="shared" si="54"/>
        <v/>
      </c>
    </row>
    <row r="37" spans="5:116" ht="21" customHeight="1">
      <c r="E37" s="162" t="s">
        <v>957</v>
      </c>
      <c r="F37" s="174" t="str">
        <f>F12</f>
        <v>M MACÉDOINE DE LÉGUMES AU COULIS DE TOMATE | HORS D'ŒUVRE texture modifiée-cuidité-MACEDOINE| Auteur &gt; Annette et Jean Pierre DOMERGUES - 45000 ORLÉANS 1981</v>
      </c>
      <c r="G37" s="174">
        <f>G12</f>
        <v>10</v>
      </c>
      <c r="H37" s="175" t="str">
        <f>H12</f>
        <v>couverts</v>
      </c>
      <c r="I37" s="176" t="str">
        <f>I12</f>
        <v>Recette mère ►  Textures modifiées</v>
      </c>
      <c r="J37" s="186"/>
      <c r="K37" s="187" t="s">
        <v>1066</v>
      </c>
      <c r="L37" s="188">
        <f>ROWS(P37:P37)</f>
        <v>1</v>
      </c>
      <c r="M37" s="186"/>
      <c r="N37" s="189" t="str">
        <f t="array" ref="N37">SUMPRODUCT(--(P37:W37&lt;&gt;""), LEN(TRIM(SUBSTITUTE(P37:W37, CHAR(160), "")))) &amp; " Car."</f>
        <v>0 Car.</v>
      </c>
      <c r="O37" s="190" t="str">
        <f>IF(ISBLANK(P37),"",LARGE(O36:O36,1)+1)</f>
        <v/>
      </c>
      <c r="P37" s="183"/>
      <c r="Q37" s="183"/>
      <c r="R37" s="183"/>
      <c r="S37" s="183"/>
      <c r="T37" s="183"/>
      <c r="U37" s="183"/>
      <c r="V37" s="183"/>
      <c r="W37" s="1"/>
      <c r="X37" s="191" t="s">
        <v>1067</v>
      </c>
      <c r="Y37" s="185" t="s">
        <v>1065</v>
      </c>
      <c r="AA37" s="1"/>
      <c r="AC37" s="759"/>
      <c r="AD37" s="784"/>
      <c r="AE37" s="780" t="str" cm="1">
        <f t="array" ref="AE37">IF(ROW()=ROW(AE28),AD31,INDEX(AF28:AF41,ROW()-ROW(AE28)))</f>
        <v/>
      </c>
      <c r="AF37" s="781" t="str">
        <f>IF(OR(AE37="",AD30="",AD30&lt;=0,AG37=""),"",TRIM(MID(AE37,LEN(AG37)+1+IF(MID(AE37,LEN(AG37)+1,1)=" ",1,0),99999)))</f>
        <v/>
      </c>
      <c r="AG37" s="780" t="str">
        <f>IF(OR(AH37="",AH37=0,AH37="0"),"",IF(LEN(AH37)&lt;=AD30,AH37,IF(LEN(SUBSTITUTE(AI37," ",""))=AD30+1,LEFT(AH37,AD30),LEFT(AH37,FIND("§",SUBSTITUTE(AI37," ","§",LEN(AI37)-LEN(SUBSTITUTE(AI37," ",""))))-1))))</f>
        <v/>
      </c>
      <c r="AH37" s="780" t="str">
        <f t="shared" si="4"/>
        <v/>
      </c>
      <c r="AI37" s="780" t="str">
        <f>IF(OR(AH37="",AH37=0,AH37="0"),"",LEFT(AH37,AD30+1))</f>
        <v/>
      </c>
      <c r="AJ37" s="804" t="str">
        <f t="shared" si="5"/>
        <v/>
      </c>
      <c r="AK37" s="752" t="s">
        <v>1394</v>
      </c>
      <c r="AL37" s="759" t="str">
        <f>IF(LEN(TRIM(AM37))&gt;0,MAX(AL13:AL36)+1,"")</f>
        <v/>
      </c>
      <c r="AM37" s="783"/>
      <c r="AN37" s="812" t="str">
        <f t="shared" si="6"/>
        <v/>
      </c>
      <c r="AP37" s="263" t="str">
        <f t="shared" si="7"/>
        <v/>
      </c>
      <c r="AQ37" s="797" t="str">
        <f t="shared" si="55"/>
        <v/>
      </c>
      <c r="AR37" s="818" t="s">
        <v>945</v>
      </c>
      <c r="AS37" s="798" t="str">
        <f t="shared" si="8"/>
        <v/>
      </c>
      <c r="AT37" s="800" t="str">
        <f t="shared" si="9"/>
        <v/>
      </c>
      <c r="AU37" s="266" t="str">
        <f t="shared" si="10"/>
        <v/>
      </c>
      <c r="AV37" s="267" t="str">
        <f t="shared" si="11"/>
        <v/>
      </c>
      <c r="AW37" s="268" t="str">
        <f t="shared" si="12"/>
        <v/>
      </c>
      <c r="AX37" s="268" t="str">
        <f t="shared" si="13"/>
        <v/>
      </c>
      <c r="AY37" s="269" t="str">
        <f t="shared" si="14"/>
        <v/>
      </c>
      <c r="AZ37" t="str">
        <f t="shared" si="15"/>
        <v/>
      </c>
      <c r="BA37" t="str">
        <f t="shared" si="16"/>
        <v/>
      </c>
      <c r="BB37" t="str">
        <f t="shared" si="17"/>
        <v/>
      </c>
      <c r="BC37" t="str">
        <f t="shared" si="18"/>
        <v/>
      </c>
      <c r="BD37" t="str">
        <f t="shared" si="19"/>
        <v/>
      </c>
      <c r="BE37" t="str">
        <f t="shared" si="20"/>
        <v/>
      </c>
      <c r="BF37">
        <f t="array" ref="BF37">IF(AQ37="",0,SUMPRODUCT((EN13:XA13="Gluten")*(EN14:XA14="INFO")*(COUNTIF(BE37,"* "&amp;EN15:XA15&amp;" *")&gt;0)*1))</f>
        <v>0</v>
      </c>
      <c r="BG37">
        <f t="array" ref="BG37">IF(AQ37="",0,SUMPRODUCT((EN13:XA13="Gluten")*(EN14:XA14="EXCL")*(COUNTIF(BE37,"* "&amp;EN15:XA15&amp;" *")&gt;0)*1))</f>
        <v>0</v>
      </c>
      <c r="BH37">
        <f t="array" ref="BH37">IF(AQ37="",0,SUMPRODUCT((EN13:XA13="Gluten")*(EN14:XA14="ALERTE")*(COUNTIF(BE37,"* "&amp;EN15:XA15&amp;" *")&gt;0)*1))</f>
        <v>0</v>
      </c>
      <c r="BI37">
        <f t="array" ref="BI37">IF(AQ37="",0,SUMPRODUCT((EN13:XA13="Gluten")*(EN14:XA14="SUSP")*(COUNTIF(BE37,"* "&amp;EN15:XA15&amp;" *")&gt;0)*1))</f>
        <v>0</v>
      </c>
      <c r="BJ37" t="str">
        <f t="shared" si="21"/>
        <v/>
      </c>
      <c r="BK37" t="str">
        <f t="shared" si="22"/>
        <v/>
      </c>
      <c r="BL37">
        <f t="array" ref="BL37">IF(AQ37="",0,SUMPRODUCT((EN13:XA13="Crustaces")*(EN14:XA14="ALERTE")*(COUNTIF(BE37,"* "&amp;EN15:XA15&amp;" *")&gt;0)*1))</f>
        <v>0</v>
      </c>
      <c r="BM37" t="str">
        <f t="shared" si="23"/>
        <v/>
      </c>
      <c r="BN37">
        <f t="array" ref="BN37">IF(AQ37="",0,SUMPRODUCT((EN13:XA13="Oeufs")*(EN14:XA14="ALERTE")*(COUNTIF(BE37,"* "&amp;EN15:XA15&amp;" *")&gt;0)*1))</f>
        <v>0</v>
      </c>
      <c r="BO37" t="str">
        <f t="shared" si="24"/>
        <v/>
      </c>
      <c r="BP37">
        <f t="array" ref="BP37">IF(AQ37="",0,SUMPRODUCT((EN13:XA13="Poissons")*(EN14:XA14="INFO")*(COUNTIF(BE37,"* "&amp;EN15:XA15&amp;" *")&gt;0)*1))</f>
        <v>0</v>
      </c>
      <c r="BQ37">
        <f t="array" ref="BQ37">IF(AQ37="",0,SUMPRODUCT((EN13:XA13="Poissons")*(EN14:XA14="EXCL")*(COUNTIF(BE37,"* "&amp;EN15:XA15&amp;" *")&gt;0)*1))</f>
        <v>0</v>
      </c>
      <c r="BR37">
        <f t="array" ref="BR37">IF(AQ37="",0,SUMPRODUCT((EN13:XA13="Poissons")*(EN14:XA14="ALERTE")*(COUNTIF(BE37,"* "&amp;EN15:XA15&amp;" *")&gt;0)*1))</f>
        <v>0</v>
      </c>
      <c r="BS37" t="str">
        <f t="shared" si="25"/>
        <v/>
      </c>
      <c r="BT37">
        <f t="array" ref="BT37">IF(AQ37="",0,SUMPRODUCT((EN13:XA13="Arachides")*(EN14:XA14="ALERTE")*(COUNTIF(BE37,"* "&amp;EN15:XA15&amp;" *")&gt;0)*1))</f>
        <v>0</v>
      </c>
      <c r="BU37" t="str">
        <f t="shared" si="26"/>
        <v/>
      </c>
      <c r="BV37">
        <f t="array" ref="BV37">IF(AQ37="",0,SUMPRODUCT((EN13:XA13="Soja")*(EN14:XA14="INFO")*(COUNTIF(BE37,"* "&amp;EN15:XA15&amp;" *")&gt;0)*1))</f>
        <v>0</v>
      </c>
      <c r="BW37">
        <f t="array" ref="BW37">IF(AQ37="",0,SUMPRODUCT((EN13:XA13="Soja")*(EN14:XA14="ALERTE")*(COUNTIF(BE37,"* "&amp;EN15:XA15&amp;" *")&gt;0)*1))</f>
        <v>0</v>
      </c>
      <c r="BX37" t="str">
        <f t="shared" si="27"/>
        <v/>
      </c>
      <c r="BY37">
        <f t="array" ref="BY37">IF(AQ37="",0,SUMPRODUCT((EN13:XA13="Lait")*(EN14:XA14="INFO")*(COUNTIF(BE37,"* "&amp;EN15:XA15&amp;" *")&gt;0)*1))</f>
        <v>0</v>
      </c>
      <c r="BZ37">
        <f t="array" ref="BZ37">IF(AQ37="",0,SUMPRODUCT((EN13:XA13="Lait")*(EN14:XA14="EXCL")*(COUNTIF(BE37,"* "&amp;EN15:XA15&amp;" *")&gt;0)*1))</f>
        <v>0</v>
      </c>
      <c r="CA37">
        <f t="array" ref="CA37">IF(AQ37="",0,SUMPRODUCT((EN13:XA13="Lait")*(EN14:XA14="ALERTE")*(COUNTIF(BE37,"* "&amp;EN15:XA15&amp;" *")&gt;0)*1))</f>
        <v>0</v>
      </c>
      <c r="CB37">
        <f t="array" ref="CB37">IF(AQ37="",0,SUMPRODUCT((EN13:XA13="Lait")*(EN14:XA14="SUSP")*(COUNTIF(BE37,"* "&amp;EN15:XA15&amp;" *")&gt;0)*1))</f>
        <v>0</v>
      </c>
      <c r="CC37" t="str">
        <f t="shared" si="28"/>
        <v/>
      </c>
      <c r="CD37" t="str">
        <f t="shared" si="29"/>
        <v/>
      </c>
      <c r="CE37">
        <f t="array" ref="CE37">IF(AQ37="",0,SUMPRODUCT((EN13:XA13="Fruits a coque")*(EN14:XA14="EXCL")*(COUNTIF(BE37,"* "&amp;EN15:XA15&amp;" *")&gt;0)*1))</f>
        <v>0</v>
      </c>
      <c r="CF37">
        <f t="array" ref="CF37">IF(AQ37="",0,SUMPRODUCT((EN13:XA13="Fruits a coque")*(EN14:XA14="ALERTE")*(COUNTIF(BE37,"* "&amp;EN15:XA15&amp;" *")&gt;0)*1))</f>
        <v>0</v>
      </c>
      <c r="CG37" t="str">
        <f t="shared" si="30"/>
        <v/>
      </c>
      <c r="CH37">
        <f t="array" ref="CH37">IF(AQ37="",0,SUMPRODUCT((EN13:XA13="Celeri")*(EN14:XA14="ALERTE")*(COUNTIF(BE37,"* "&amp;EN15:XA15&amp;" *")&gt;0)*1))</f>
        <v>0</v>
      </c>
      <c r="CI37" t="str">
        <f t="shared" si="31"/>
        <v/>
      </c>
      <c r="CJ37">
        <f t="array" ref="CJ37">IF(AQ37="",0,SUMPRODUCT((EN13:XA13="Moutarde")*(EN14:XA14="ALERTE")*(COUNTIF(BE37,"* "&amp;EN15:XA15&amp;" *")&gt;0)*1))</f>
        <v>0</v>
      </c>
      <c r="CK37" t="str">
        <f t="shared" si="32"/>
        <v/>
      </c>
      <c r="CL37">
        <f t="array" ref="CL37">IF(AQ37="",0,SUMPRODUCT((EN13:XA13="Sesame")*(EN14:XA14="ALERTE")*(COUNTIF(BE37,"* "&amp;EN15:XA15&amp;" *")&gt;0)*1))</f>
        <v>0</v>
      </c>
      <c r="CM37" t="str">
        <f t="shared" si="33"/>
        <v/>
      </c>
      <c r="CN37">
        <f t="array" ref="CN37">IF(AQ37="",0,SUMPRODUCT((EN13:XA13="Sulfites")*(EN14:XA14="ALERTE")*(COUNTIF(BE37,"* "&amp;EN15:XA15&amp;" *")&gt;0)*1))</f>
        <v>0</v>
      </c>
      <c r="CO37" t="str">
        <f t="shared" si="34"/>
        <v/>
      </c>
      <c r="CP37">
        <f t="array" ref="CP37">IF(AQ37="",0,SUMPRODUCT((EN13:XA13="Lupin")*(EN14:XA14="ALERTE")*(COUNTIF(BE37,"* "&amp;EN15:XA15&amp;" *")&gt;0)*1))</f>
        <v>0</v>
      </c>
      <c r="CQ37" t="str">
        <f t="shared" si="35"/>
        <v/>
      </c>
      <c r="CR37">
        <f t="array" ref="CR37">IF(AQ37="",0,SUMPRODUCT((EN13:XA13="Mollusques")*(EN14:XA14="EXCL")*(COUNTIF(BE37,"* "&amp;EN15:XA15&amp;" *")&gt;0)*1))</f>
        <v>0</v>
      </c>
      <c r="CS37">
        <f t="array" ref="CS37">IF(AQ37="",0,SUMPRODUCT((EN13:XA13="Mollusques")*(EN14:XA14="ALERTE")*(COUNTIF(BE37,"* "&amp;EN15:XA15&amp;" *")&gt;0)*1))</f>
        <v>0</v>
      </c>
      <c r="CT37" t="str">
        <f t="shared" si="36"/>
        <v/>
      </c>
      <c r="CU37" t="str">
        <f t="shared" si="37"/>
        <v/>
      </c>
      <c r="CV37" t="str">
        <f t="shared" si="38"/>
        <v/>
      </c>
      <c r="CW37" t="str">
        <f t="shared" si="39"/>
        <v/>
      </c>
      <c r="CX37" t="str">
        <f t="shared" si="40"/>
        <v/>
      </c>
      <c r="CY37" t="str">
        <f t="shared" si="41"/>
        <v/>
      </c>
      <c r="CZ37" t="str">
        <f t="shared" si="42"/>
        <v/>
      </c>
      <c r="DA37" t="str">
        <f t="shared" si="43"/>
        <v/>
      </c>
      <c r="DB37" t="str">
        <f t="shared" si="44"/>
        <v/>
      </c>
      <c r="DC37" t="str">
        <f t="shared" si="45"/>
        <v/>
      </c>
      <c r="DD37" t="str">
        <f t="shared" si="46"/>
        <v/>
      </c>
      <c r="DE37" t="str">
        <f t="shared" si="47"/>
        <v/>
      </c>
      <c r="DF37" t="str">
        <f t="shared" si="48"/>
        <v/>
      </c>
      <c r="DG37" t="str">
        <f t="shared" si="49"/>
        <v/>
      </c>
      <c r="DH37" t="str">
        <f t="shared" si="50"/>
        <v/>
      </c>
      <c r="DI37" t="str">
        <f t="shared" si="51"/>
        <v/>
      </c>
      <c r="DJ37" t="str">
        <f t="shared" si="52"/>
        <v/>
      </c>
      <c r="DK37" t="str">
        <f t="shared" si="53"/>
        <v/>
      </c>
      <c r="DL37" t="str">
        <f t="shared" si="54"/>
        <v/>
      </c>
    </row>
    <row r="38" spans="5:116" ht="21" customHeight="1">
      <c r="E38" s="162" t="s">
        <v>957</v>
      </c>
      <c r="F38" s="174" t="str">
        <f>F12</f>
        <v>M MACÉDOINE DE LÉGUMES AU COULIS DE TOMATE | HORS D'ŒUVRE texture modifiée-cuidité-MACEDOINE| Auteur &gt; Annette et Jean Pierre DOMERGUES - 45000 ORLÉANS 1981</v>
      </c>
      <c r="G38" s="174">
        <f>G12</f>
        <v>10</v>
      </c>
      <c r="H38" s="175" t="str">
        <f>H12</f>
        <v>couverts</v>
      </c>
      <c r="I38" s="176" t="str">
        <f>I12</f>
        <v>Recette mère ►  Textures modifiées</v>
      </c>
      <c r="J38" s="186"/>
      <c r="K38" s="186"/>
      <c r="L38" s="188">
        <f>ROWS(P37:P38)</f>
        <v>2</v>
      </c>
      <c r="M38" s="186"/>
      <c r="N38" s="189" t="str">
        <f t="array" ref="N38">SUMPRODUCT(--(P38:W38&lt;&gt;""), LEN(TRIM(SUBSTITUTE(P38:W38, CHAR(160), "")))) &amp; " Car."</f>
        <v>33 Car.</v>
      </c>
      <c r="O38" s="190">
        <f>IF(ISBLANK(P38),"",LARGE(O36:O37,1)+1)</f>
        <v>1</v>
      </c>
      <c r="P38" s="183" t="s">
        <v>967</v>
      </c>
      <c r="Q38" s="183"/>
      <c r="R38" s="183"/>
      <c r="S38" s="183"/>
      <c r="T38" s="183"/>
      <c r="U38" s="183"/>
      <c r="V38" s="183"/>
      <c r="W38" s="183"/>
      <c r="X38" s="192" t="s">
        <v>1068</v>
      </c>
      <c r="Y38" s="193">
        <v>3.472222222222222E-3</v>
      </c>
      <c r="AA38" s="134"/>
      <c r="AC38" s="759"/>
      <c r="AD38" s="784"/>
      <c r="AE38" s="780" t="str" cm="1">
        <f t="array" ref="AE38">IF(ROW()=ROW(AE28),AD31,INDEX(AF28:AF41,ROW()-ROW(AE28)))</f>
        <v/>
      </c>
      <c r="AF38" s="781" t="str">
        <f>IF(OR(AE38="",AD30="",AD30&lt;=0,AG38=""),"",TRIM(MID(AE38,LEN(AG38)+1+IF(MID(AE38,LEN(AG38)+1,1)=" ",1,0),99999)))</f>
        <v/>
      </c>
      <c r="AG38" s="780" t="str">
        <f>IF(OR(AH38="",AH38=0,AH38="0"),"",IF(LEN(AH38)&lt;=AD30,AH38,IF(LEN(SUBSTITUTE(AI38," ",""))=AD30+1,LEFT(AH38,AD30),LEFT(AH38,FIND("§",SUBSTITUTE(AI38," ","§",LEN(AI38)-LEN(SUBSTITUTE(AI38," ",""))))-1))))</f>
        <v/>
      </c>
      <c r="AH38" s="780" t="str">
        <f t="shared" si="4"/>
        <v/>
      </c>
      <c r="AI38" s="780" t="str">
        <f>IF(OR(AH38="",AH38=0,AH38="0"),"",LEFT(AH38,AD30+1))</f>
        <v/>
      </c>
      <c r="AJ38" s="804" t="str">
        <f t="shared" si="5"/>
        <v/>
      </c>
      <c r="AK38" s="752" t="s">
        <v>1394</v>
      </c>
      <c r="AL38" s="759" t="str">
        <f>IF(LEN(TRIM(AM38))&gt;0,MAX(AL13:AL37)+1,"")</f>
        <v/>
      </c>
      <c r="AM38" s="783"/>
      <c r="AN38" s="812" t="str">
        <f t="shared" si="6"/>
        <v/>
      </c>
      <c r="AP38" s="263" t="str">
        <f t="shared" si="7"/>
        <v/>
      </c>
      <c r="AQ38" s="797" t="str">
        <f t="shared" si="55"/>
        <v/>
      </c>
      <c r="AR38" s="818" t="s">
        <v>945</v>
      </c>
      <c r="AS38" s="798" t="str">
        <f t="shared" si="8"/>
        <v/>
      </c>
      <c r="AT38" s="800" t="str">
        <f t="shared" si="9"/>
        <v/>
      </c>
      <c r="AU38" s="266" t="str">
        <f t="shared" si="10"/>
        <v/>
      </c>
      <c r="AV38" s="267" t="str">
        <f t="shared" si="11"/>
        <v/>
      </c>
      <c r="AW38" s="268" t="str">
        <f t="shared" si="12"/>
        <v/>
      </c>
      <c r="AX38" s="268" t="str">
        <f t="shared" si="13"/>
        <v/>
      </c>
      <c r="AY38" s="269" t="str">
        <f t="shared" si="14"/>
        <v/>
      </c>
      <c r="AZ38" t="str">
        <f t="shared" si="15"/>
        <v/>
      </c>
      <c r="BA38" t="str">
        <f t="shared" si="16"/>
        <v/>
      </c>
      <c r="BB38" t="str">
        <f t="shared" si="17"/>
        <v/>
      </c>
      <c r="BC38" t="str">
        <f t="shared" si="18"/>
        <v/>
      </c>
      <c r="BD38" t="str">
        <f t="shared" si="19"/>
        <v/>
      </c>
      <c r="BE38" t="str">
        <f t="shared" si="20"/>
        <v/>
      </c>
      <c r="BF38">
        <f t="array" ref="BF38">IF(AQ38="",0,SUMPRODUCT((EN13:XA13="Gluten")*(EN14:XA14="INFO")*(COUNTIF(BE38,"* "&amp;EN15:XA15&amp;" *")&gt;0)*1))</f>
        <v>0</v>
      </c>
      <c r="BG38">
        <f t="array" ref="BG38">IF(AQ38="",0,SUMPRODUCT((EN13:XA13="Gluten")*(EN14:XA14="EXCL")*(COUNTIF(BE38,"* "&amp;EN15:XA15&amp;" *")&gt;0)*1))</f>
        <v>0</v>
      </c>
      <c r="BH38">
        <f t="array" ref="BH38">IF(AQ38="",0,SUMPRODUCT((EN13:XA13="Gluten")*(EN14:XA14="ALERTE")*(COUNTIF(BE38,"* "&amp;EN15:XA15&amp;" *")&gt;0)*1))</f>
        <v>0</v>
      </c>
      <c r="BI38">
        <f t="array" ref="BI38">IF(AQ38="",0,SUMPRODUCT((EN13:XA13="Gluten")*(EN14:XA14="SUSP")*(COUNTIF(BE38,"* "&amp;EN15:XA15&amp;" *")&gt;0)*1))</f>
        <v>0</v>
      </c>
      <c r="BJ38" t="str">
        <f t="shared" si="21"/>
        <v/>
      </c>
      <c r="BK38" t="str">
        <f t="shared" si="22"/>
        <v/>
      </c>
      <c r="BL38">
        <f t="array" ref="BL38">IF(AQ38="",0,SUMPRODUCT((EN13:XA13="Crustaces")*(EN14:XA14="ALERTE")*(COUNTIF(BE38,"* "&amp;EN15:XA15&amp;" *")&gt;0)*1))</f>
        <v>0</v>
      </c>
      <c r="BM38" t="str">
        <f t="shared" si="23"/>
        <v/>
      </c>
      <c r="BN38">
        <f t="array" ref="BN38">IF(AQ38="",0,SUMPRODUCT((EN13:XA13="Oeufs")*(EN14:XA14="ALERTE")*(COUNTIF(BE38,"* "&amp;EN15:XA15&amp;" *")&gt;0)*1))</f>
        <v>0</v>
      </c>
      <c r="BO38" t="str">
        <f t="shared" si="24"/>
        <v/>
      </c>
      <c r="BP38">
        <f t="array" ref="BP38">IF(AQ38="",0,SUMPRODUCT((EN13:XA13="Poissons")*(EN14:XA14="INFO")*(COUNTIF(BE38,"* "&amp;EN15:XA15&amp;" *")&gt;0)*1))</f>
        <v>0</v>
      </c>
      <c r="BQ38">
        <f t="array" ref="BQ38">IF(AQ38="",0,SUMPRODUCT((EN13:XA13="Poissons")*(EN14:XA14="EXCL")*(COUNTIF(BE38,"* "&amp;EN15:XA15&amp;" *")&gt;0)*1))</f>
        <v>0</v>
      </c>
      <c r="BR38">
        <f t="array" ref="BR38">IF(AQ38="",0,SUMPRODUCT((EN13:XA13="Poissons")*(EN14:XA14="ALERTE")*(COUNTIF(BE38,"* "&amp;EN15:XA15&amp;" *")&gt;0)*1))</f>
        <v>0</v>
      </c>
      <c r="BS38" t="str">
        <f t="shared" si="25"/>
        <v/>
      </c>
      <c r="BT38">
        <f t="array" ref="BT38">IF(AQ38="",0,SUMPRODUCT((EN13:XA13="Arachides")*(EN14:XA14="ALERTE")*(COUNTIF(BE38,"* "&amp;EN15:XA15&amp;" *")&gt;0)*1))</f>
        <v>0</v>
      </c>
      <c r="BU38" t="str">
        <f t="shared" si="26"/>
        <v/>
      </c>
      <c r="BV38">
        <f t="array" ref="BV38">IF(AQ38="",0,SUMPRODUCT((EN13:XA13="Soja")*(EN14:XA14="INFO")*(COUNTIF(BE38,"* "&amp;EN15:XA15&amp;" *")&gt;0)*1))</f>
        <v>0</v>
      </c>
      <c r="BW38">
        <f t="array" ref="BW38">IF(AQ38="",0,SUMPRODUCT((EN13:XA13="Soja")*(EN14:XA14="ALERTE")*(COUNTIF(BE38,"* "&amp;EN15:XA15&amp;" *")&gt;0)*1))</f>
        <v>0</v>
      </c>
      <c r="BX38" t="str">
        <f t="shared" si="27"/>
        <v/>
      </c>
      <c r="BY38">
        <f t="array" ref="BY38">IF(AQ38="",0,SUMPRODUCT((EN13:XA13="Lait")*(EN14:XA14="INFO")*(COUNTIF(BE38,"* "&amp;EN15:XA15&amp;" *")&gt;0)*1))</f>
        <v>0</v>
      </c>
      <c r="BZ38">
        <f t="array" ref="BZ38">IF(AQ38="",0,SUMPRODUCT((EN13:XA13="Lait")*(EN14:XA14="EXCL")*(COUNTIF(BE38,"* "&amp;EN15:XA15&amp;" *")&gt;0)*1))</f>
        <v>0</v>
      </c>
      <c r="CA38">
        <f t="array" ref="CA38">IF(AQ38="",0,SUMPRODUCT((EN13:XA13="Lait")*(EN14:XA14="ALERTE")*(COUNTIF(BE38,"* "&amp;EN15:XA15&amp;" *")&gt;0)*1))</f>
        <v>0</v>
      </c>
      <c r="CB38">
        <f t="array" ref="CB38">IF(AQ38="",0,SUMPRODUCT((EN13:XA13="Lait")*(EN14:XA14="SUSP")*(COUNTIF(BE38,"* "&amp;EN15:XA15&amp;" *")&gt;0)*1))</f>
        <v>0</v>
      </c>
      <c r="CC38" t="str">
        <f t="shared" si="28"/>
        <v/>
      </c>
      <c r="CD38" t="str">
        <f t="shared" si="29"/>
        <v/>
      </c>
      <c r="CE38">
        <f t="array" ref="CE38">IF(AQ38="",0,SUMPRODUCT((EN13:XA13="Fruits a coque")*(EN14:XA14="EXCL")*(COUNTIF(BE38,"* "&amp;EN15:XA15&amp;" *")&gt;0)*1))</f>
        <v>0</v>
      </c>
      <c r="CF38">
        <f t="array" ref="CF38">IF(AQ38="",0,SUMPRODUCT((EN13:XA13="Fruits a coque")*(EN14:XA14="ALERTE")*(COUNTIF(BE38,"* "&amp;EN15:XA15&amp;" *")&gt;0)*1))</f>
        <v>0</v>
      </c>
      <c r="CG38" t="str">
        <f t="shared" si="30"/>
        <v/>
      </c>
      <c r="CH38">
        <f t="array" ref="CH38">IF(AQ38="",0,SUMPRODUCT((EN13:XA13="Celeri")*(EN14:XA14="ALERTE")*(COUNTIF(BE38,"* "&amp;EN15:XA15&amp;" *")&gt;0)*1))</f>
        <v>0</v>
      </c>
      <c r="CI38" t="str">
        <f t="shared" si="31"/>
        <v/>
      </c>
      <c r="CJ38">
        <f t="array" ref="CJ38">IF(AQ38="",0,SUMPRODUCT((EN13:XA13="Moutarde")*(EN14:XA14="ALERTE")*(COUNTIF(BE38,"* "&amp;EN15:XA15&amp;" *")&gt;0)*1))</f>
        <v>0</v>
      </c>
      <c r="CK38" t="str">
        <f t="shared" si="32"/>
        <v/>
      </c>
      <c r="CL38">
        <f t="array" ref="CL38">IF(AQ38="",0,SUMPRODUCT((EN13:XA13="Sesame")*(EN14:XA14="ALERTE")*(COUNTIF(BE38,"* "&amp;EN15:XA15&amp;" *")&gt;0)*1))</f>
        <v>0</v>
      </c>
      <c r="CM38" t="str">
        <f t="shared" si="33"/>
        <v/>
      </c>
      <c r="CN38">
        <f t="array" ref="CN38">IF(AQ38="",0,SUMPRODUCT((EN13:XA13="Sulfites")*(EN14:XA14="ALERTE")*(COUNTIF(BE38,"* "&amp;EN15:XA15&amp;" *")&gt;0)*1))</f>
        <v>0</v>
      </c>
      <c r="CO38" t="str">
        <f t="shared" si="34"/>
        <v/>
      </c>
      <c r="CP38">
        <f t="array" ref="CP38">IF(AQ38="",0,SUMPRODUCT((EN13:XA13="Lupin")*(EN14:XA14="ALERTE")*(COUNTIF(BE38,"* "&amp;EN15:XA15&amp;" *")&gt;0)*1))</f>
        <v>0</v>
      </c>
      <c r="CQ38" t="str">
        <f t="shared" si="35"/>
        <v/>
      </c>
      <c r="CR38">
        <f t="array" ref="CR38">IF(AQ38="",0,SUMPRODUCT((EN13:XA13="Mollusques")*(EN14:XA14="EXCL")*(COUNTIF(BE38,"* "&amp;EN15:XA15&amp;" *")&gt;0)*1))</f>
        <v>0</v>
      </c>
      <c r="CS38">
        <f t="array" ref="CS38">IF(AQ38="",0,SUMPRODUCT((EN13:XA13="Mollusques")*(EN14:XA14="ALERTE")*(COUNTIF(BE38,"* "&amp;EN15:XA15&amp;" *")&gt;0)*1))</f>
        <v>0</v>
      </c>
      <c r="CT38" t="str">
        <f t="shared" si="36"/>
        <v/>
      </c>
      <c r="CU38" t="str">
        <f t="shared" si="37"/>
        <v/>
      </c>
      <c r="CV38" t="str">
        <f t="shared" si="38"/>
        <v/>
      </c>
      <c r="CW38" t="str">
        <f t="shared" si="39"/>
        <v/>
      </c>
      <c r="CX38" t="str">
        <f t="shared" si="40"/>
        <v/>
      </c>
      <c r="CY38" t="str">
        <f t="shared" si="41"/>
        <v/>
      </c>
      <c r="CZ38" t="str">
        <f t="shared" si="42"/>
        <v/>
      </c>
      <c r="DA38" t="str">
        <f t="shared" si="43"/>
        <v/>
      </c>
      <c r="DB38" t="str">
        <f t="shared" si="44"/>
        <v/>
      </c>
      <c r="DC38" t="str">
        <f t="shared" si="45"/>
        <v/>
      </c>
      <c r="DD38" t="str">
        <f t="shared" si="46"/>
        <v/>
      </c>
      <c r="DE38" t="str">
        <f t="shared" si="47"/>
        <v/>
      </c>
      <c r="DF38" t="str">
        <f t="shared" si="48"/>
        <v/>
      </c>
      <c r="DG38" t="str">
        <f t="shared" si="49"/>
        <v/>
      </c>
      <c r="DH38" t="str">
        <f t="shared" si="50"/>
        <v/>
      </c>
      <c r="DI38" t="str">
        <f t="shared" si="51"/>
        <v/>
      </c>
      <c r="DJ38" t="str">
        <f t="shared" si="52"/>
        <v/>
      </c>
      <c r="DK38" t="str">
        <f t="shared" si="53"/>
        <v/>
      </c>
      <c r="DL38" t="str">
        <f t="shared" si="54"/>
        <v/>
      </c>
    </row>
    <row r="39" spans="5:116" ht="21" customHeight="1">
      <c r="E39" s="162" t="s">
        <v>957</v>
      </c>
      <c r="F39" s="174" t="str">
        <f>F12</f>
        <v>M MACÉDOINE DE LÉGUMES AU COULIS DE TOMATE | HORS D'ŒUVRE texture modifiée-cuidité-MACEDOINE| Auteur &gt; Annette et Jean Pierre DOMERGUES - 45000 ORLÉANS 1981</v>
      </c>
      <c r="G39" s="174">
        <f>G12</f>
        <v>10</v>
      </c>
      <c r="H39" s="175" t="str">
        <f>H12</f>
        <v>couverts</v>
      </c>
      <c r="I39" s="176" t="str">
        <f>I12</f>
        <v>Recette mère ►  Textures modifiées</v>
      </c>
      <c r="J39" s="186"/>
      <c r="K39" s="186"/>
      <c r="L39" s="188">
        <f>ROWS(P37:P39)</f>
        <v>3</v>
      </c>
      <c r="M39" s="186"/>
      <c r="N39" s="189" t="str">
        <f t="array" ref="N39">SUMPRODUCT(--(P39:W39&lt;&gt;""), LEN(TRIM(SUBSTITUTE(P39:W39, CHAR(160), "")))) &amp; " Car."</f>
        <v>68 Car.</v>
      </c>
      <c r="O39" s="190">
        <f>IF(ISBLANK(P39),"",LARGE(O36:O38,1)+1)</f>
        <v>2</v>
      </c>
      <c r="P39" s="183" t="s">
        <v>971</v>
      </c>
      <c r="Q39" s="183"/>
      <c r="R39" s="183"/>
      <c r="S39" s="183"/>
      <c r="T39" s="183"/>
      <c r="U39" s="183"/>
      <c r="V39" s="183"/>
      <c r="W39" s="183"/>
      <c r="X39" s="192" t="s">
        <v>1069</v>
      </c>
      <c r="Y39" s="194">
        <v>1.041666666666667E-2</v>
      </c>
      <c r="AA39" s="142"/>
      <c r="AC39" s="759"/>
      <c r="AD39" s="784"/>
      <c r="AE39" s="780" t="str" cm="1">
        <f t="array" ref="AE39">IF(ROW()=ROW(AE28),AD31,INDEX(AF28:AF41,ROW()-ROW(AE28)))</f>
        <v/>
      </c>
      <c r="AF39" s="781" t="str">
        <f>IF(OR(AE39="",AD30="",AD30&lt;=0,AG39=""),"",TRIM(MID(AE39,LEN(AG39)+1+IF(MID(AE39,LEN(AG39)+1,1)=" ",1,0),99999)))</f>
        <v/>
      </c>
      <c r="AG39" s="780" t="str">
        <f>IF(OR(AH39="",AH39=0,AH39="0"),"",IF(LEN(AH39)&lt;=AD30,AH39,IF(LEN(SUBSTITUTE(AI39," ",""))=AD30+1,LEFT(AH39,AD30),LEFT(AH39,FIND("§",SUBSTITUTE(AI39," ","§",LEN(AI39)-LEN(SUBSTITUTE(AI39," ",""))))-1))))</f>
        <v/>
      </c>
      <c r="AH39" s="780" t="str">
        <f t="shared" si="4"/>
        <v/>
      </c>
      <c r="AI39" s="780" t="str">
        <f>IF(OR(AH39="",AH39=0,AH39="0"),"",LEFT(AH39,AD30+1))</f>
        <v/>
      </c>
      <c r="AJ39" s="804" t="str">
        <f t="shared" si="5"/>
        <v/>
      </c>
      <c r="AK39" s="752" t="s">
        <v>1394</v>
      </c>
      <c r="AL39" s="759" t="str">
        <f>IF(LEN(TRIM(AM39))&gt;0,MAX(AL13:AL38)+1,"")</f>
        <v/>
      </c>
      <c r="AM39" s="783"/>
      <c r="AN39" s="812" t="str">
        <f t="shared" si="6"/>
        <v/>
      </c>
      <c r="AP39" s="263" t="str">
        <f t="shared" si="7"/>
        <v/>
      </c>
      <c r="AQ39" s="797" t="str">
        <f t="shared" si="55"/>
        <v/>
      </c>
      <c r="AR39" s="818" t="s">
        <v>945</v>
      </c>
      <c r="AS39" s="798" t="str">
        <f t="shared" si="8"/>
        <v/>
      </c>
      <c r="AT39" s="800" t="str">
        <f t="shared" si="9"/>
        <v/>
      </c>
      <c r="AU39" s="266" t="str">
        <f t="shared" si="10"/>
        <v/>
      </c>
      <c r="AV39" s="267" t="str">
        <f t="shared" si="11"/>
        <v/>
      </c>
      <c r="AW39" s="268" t="str">
        <f t="shared" si="12"/>
        <v/>
      </c>
      <c r="AX39" s="268" t="str">
        <f t="shared" si="13"/>
        <v/>
      </c>
      <c r="AY39" s="269" t="str">
        <f t="shared" si="14"/>
        <v/>
      </c>
      <c r="AZ39" t="str">
        <f t="shared" si="15"/>
        <v/>
      </c>
      <c r="BA39" t="str">
        <f t="shared" si="16"/>
        <v/>
      </c>
      <c r="BB39" t="str">
        <f t="shared" si="17"/>
        <v/>
      </c>
      <c r="BC39" t="str">
        <f t="shared" si="18"/>
        <v/>
      </c>
      <c r="BD39" t="str">
        <f t="shared" si="19"/>
        <v/>
      </c>
      <c r="BE39" t="str">
        <f t="shared" si="20"/>
        <v/>
      </c>
      <c r="BF39">
        <f t="array" ref="BF39">IF(AQ39="",0,SUMPRODUCT((EN13:XA13="Gluten")*(EN14:XA14="INFO")*(COUNTIF(BE39,"* "&amp;EN15:XA15&amp;" *")&gt;0)*1))</f>
        <v>0</v>
      </c>
      <c r="BG39">
        <f t="array" ref="BG39">IF(AQ39="",0,SUMPRODUCT((EN13:XA13="Gluten")*(EN14:XA14="EXCL")*(COUNTIF(BE39,"* "&amp;EN15:XA15&amp;" *")&gt;0)*1))</f>
        <v>0</v>
      </c>
      <c r="BH39">
        <f t="array" ref="BH39">IF(AQ39="",0,SUMPRODUCT((EN13:XA13="Gluten")*(EN14:XA14="ALERTE")*(COUNTIF(BE39,"* "&amp;EN15:XA15&amp;" *")&gt;0)*1))</f>
        <v>0</v>
      </c>
      <c r="BI39">
        <f t="array" ref="BI39">IF(AQ39="",0,SUMPRODUCT((EN13:XA13="Gluten")*(EN14:XA14="SUSP")*(COUNTIF(BE39,"* "&amp;EN15:XA15&amp;" *")&gt;0)*1))</f>
        <v>0</v>
      </c>
      <c r="BJ39" t="str">
        <f t="shared" si="21"/>
        <v/>
      </c>
      <c r="BK39" t="str">
        <f t="shared" si="22"/>
        <v/>
      </c>
      <c r="BL39">
        <f t="array" ref="BL39">IF(AQ39="",0,SUMPRODUCT((EN13:XA13="Crustaces")*(EN14:XA14="ALERTE")*(COUNTIF(BE39,"* "&amp;EN15:XA15&amp;" *")&gt;0)*1))</f>
        <v>0</v>
      </c>
      <c r="BM39" t="str">
        <f t="shared" si="23"/>
        <v/>
      </c>
      <c r="BN39">
        <f t="array" ref="BN39">IF(AQ39="",0,SUMPRODUCT((EN13:XA13="Oeufs")*(EN14:XA14="ALERTE")*(COUNTIF(BE39,"* "&amp;EN15:XA15&amp;" *")&gt;0)*1))</f>
        <v>0</v>
      </c>
      <c r="BO39" t="str">
        <f t="shared" si="24"/>
        <v/>
      </c>
      <c r="BP39">
        <f t="array" ref="BP39">IF(AQ39="",0,SUMPRODUCT((EN13:XA13="Poissons")*(EN14:XA14="INFO")*(COUNTIF(BE39,"* "&amp;EN15:XA15&amp;" *")&gt;0)*1))</f>
        <v>0</v>
      </c>
      <c r="BQ39">
        <f t="array" ref="BQ39">IF(AQ39="",0,SUMPRODUCT((EN13:XA13="Poissons")*(EN14:XA14="EXCL")*(COUNTIF(BE39,"* "&amp;EN15:XA15&amp;" *")&gt;0)*1))</f>
        <v>0</v>
      </c>
      <c r="BR39">
        <f t="array" ref="BR39">IF(AQ39="",0,SUMPRODUCT((EN13:XA13="Poissons")*(EN14:XA14="ALERTE")*(COUNTIF(BE39,"* "&amp;EN15:XA15&amp;" *")&gt;0)*1))</f>
        <v>0</v>
      </c>
      <c r="BS39" t="str">
        <f t="shared" si="25"/>
        <v/>
      </c>
      <c r="BT39">
        <f t="array" ref="BT39">IF(AQ39="",0,SUMPRODUCT((EN13:XA13="Arachides")*(EN14:XA14="ALERTE")*(COUNTIF(BE39,"* "&amp;EN15:XA15&amp;" *")&gt;0)*1))</f>
        <v>0</v>
      </c>
      <c r="BU39" t="str">
        <f t="shared" si="26"/>
        <v/>
      </c>
      <c r="BV39">
        <f t="array" ref="BV39">IF(AQ39="",0,SUMPRODUCT((EN13:XA13="Soja")*(EN14:XA14="INFO")*(COUNTIF(BE39,"* "&amp;EN15:XA15&amp;" *")&gt;0)*1))</f>
        <v>0</v>
      </c>
      <c r="BW39">
        <f t="array" ref="BW39">IF(AQ39="",0,SUMPRODUCT((EN13:XA13="Soja")*(EN14:XA14="ALERTE")*(COUNTIF(BE39,"* "&amp;EN15:XA15&amp;" *")&gt;0)*1))</f>
        <v>0</v>
      </c>
      <c r="BX39" t="str">
        <f t="shared" si="27"/>
        <v/>
      </c>
      <c r="BY39">
        <f t="array" ref="BY39">IF(AQ39="",0,SUMPRODUCT((EN13:XA13="Lait")*(EN14:XA14="INFO")*(COUNTIF(BE39,"* "&amp;EN15:XA15&amp;" *")&gt;0)*1))</f>
        <v>0</v>
      </c>
      <c r="BZ39">
        <f t="array" ref="BZ39">IF(AQ39="",0,SUMPRODUCT((EN13:XA13="Lait")*(EN14:XA14="EXCL")*(COUNTIF(BE39,"* "&amp;EN15:XA15&amp;" *")&gt;0)*1))</f>
        <v>0</v>
      </c>
      <c r="CA39">
        <f t="array" ref="CA39">IF(AQ39="",0,SUMPRODUCT((EN13:XA13="Lait")*(EN14:XA14="ALERTE")*(COUNTIF(BE39,"* "&amp;EN15:XA15&amp;" *")&gt;0)*1))</f>
        <v>0</v>
      </c>
      <c r="CB39">
        <f t="array" ref="CB39">IF(AQ39="",0,SUMPRODUCT((EN13:XA13="Lait")*(EN14:XA14="SUSP")*(COUNTIF(BE39,"* "&amp;EN15:XA15&amp;" *")&gt;0)*1))</f>
        <v>0</v>
      </c>
      <c r="CC39" t="str">
        <f t="shared" si="28"/>
        <v/>
      </c>
      <c r="CD39" t="str">
        <f t="shared" si="29"/>
        <v/>
      </c>
      <c r="CE39">
        <f t="array" ref="CE39">IF(AQ39="",0,SUMPRODUCT((EN13:XA13="Fruits a coque")*(EN14:XA14="EXCL")*(COUNTIF(BE39,"* "&amp;EN15:XA15&amp;" *")&gt;0)*1))</f>
        <v>0</v>
      </c>
      <c r="CF39">
        <f t="array" ref="CF39">IF(AQ39="",0,SUMPRODUCT((EN13:XA13="Fruits a coque")*(EN14:XA14="ALERTE")*(COUNTIF(BE39,"* "&amp;EN15:XA15&amp;" *")&gt;0)*1))</f>
        <v>0</v>
      </c>
      <c r="CG39" t="str">
        <f t="shared" si="30"/>
        <v/>
      </c>
      <c r="CH39">
        <f t="array" ref="CH39">IF(AQ39="",0,SUMPRODUCT((EN13:XA13="Celeri")*(EN14:XA14="ALERTE")*(COUNTIF(BE39,"* "&amp;EN15:XA15&amp;" *")&gt;0)*1))</f>
        <v>0</v>
      </c>
      <c r="CI39" t="str">
        <f t="shared" si="31"/>
        <v/>
      </c>
      <c r="CJ39">
        <f t="array" ref="CJ39">IF(AQ39="",0,SUMPRODUCT((EN13:XA13="Moutarde")*(EN14:XA14="ALERTE")*(COUNTIF(BE39,"* "&amp;EN15:XA15&amp;" *")&gt;0)*1))</f>
        <v>0</v>
      </c>
      <c r="CK39" t="str">
        <f t="shared" si="32"/>
        <v/>
      </c>
      <c r="CL39">
        <f t="array" ref="CL39">IF(AQ39="",0,SUMPRODUCT((EN13:XA13="Sesame")*(EN14:XA14="ALERTE")*(COUNTIF(BE39,"* "&amp;EN15:XA15&amp;" *")&gt;0)*1))</f>
        <v>0</v>
      </c>
      <c r="CM39" t="str">
        <f t="shared" si="33"/>
        <v/>
      </c>
      <c r="CN39">
        <f t="array" ref="CN39">IF(AQ39="",0,SUMPRODUCT((EN13:XA13="Sulfites")*(EN14:XA14="ALERTE")*(COUNTIF(BE39,"* "&amp;EN15:XA15&amp;" *")&gt;0)*1))</f>
        <v>0</v>
      </c>
      <c r="CO39" t="str">
        <f t="shared" si="34"/>
        <v/>
      </c>
      <c r="CP39">
        <f t="array" ref="CP39">IF(AQ39="",0,SUMPRODUCT((EN13:XA13="Lupin")*(EN14:XA14="ALERTE")*(COUNTIF(BE39,"* "&amp;EN15:XA15&amp;" *")&gt;0)*1))</f>
        <v>0</v>
      </c>
      <c r="CQ39" t="str">
        <f t="shared" si="35"/>
        <v/>
      </c>
      <c r="CR39">
        <f t="array" ref="CR39">IF(AQ39="",0,SUMPRODUCT((EN13:XA13="Mollusques")*(EN14:XA14="EXCL")*(COUNTIF(BE39,"* "&amp;EN15:XA15&amp;" *")&gt;0)*1))</f>
        <v>0</v>
      </c>
      <c r="CS39">
        <f t="array" ref="CS39">IF(AQ39="",0,SUMPRODUCT((EN13:XA13="Mollusques")*(EN14:XA14="ALERTE")*(COUNTIF(BE39,"* "&amp;EN15:XA15&amp;" *")&gt;0)*1))</f>
        <v>0</v>
      </c>
      <c r="CT39" t="str">
        <f t="shared" si="36"/>
        <v/>
      </c>
      <c r="CU39" t="str">
        <f t="shared" si="37"/>
        <v/>
      </c>
      <c r="CV39" t="str">
        <f t="shared" si="38"/>
        <v/>
      </c>
      <c r="CW39" t="str">
        <f t="shared" si="39"/>
        <v/>
      </c>
      <c r="CX39" t="str">
        <f t="shared" si="40"/>
        <v/>
      </c>
      <c r="CY39" t="str">
        <f t="shared" si="41"/>
        <v/>
      </c>
      <c r="CZ39" t="str">
        <f t="shared" si="42"/>
        <v/>
      </c>
      <c r="DA39" t="str">
        <f t="shared" si="43"/>
        <v/>
      </c>
      <c r="DB39" t="str">
        <f t="shared" si="44"/>
        <v/>
      </c>
      <c r="DC39" t="str">
        <f t="shared" si="45"/>
        <v/>
      </c>
      <c r="DD39" t="str">
        <f t="shared" si="46"/>
        <v/>
      </c>
      <c r="DE39" t="str">
        <f t="shared" si="47"/>
        <v/>
      </c>
      <c r="DF39" t="str">
        <f t="shared" si="48"/>
        <v/>
      </c>
      <c r="DG39" t="str">
        <f t="shared" si="49"/>
        <v/>
      </c>
      <c r="DH39" t="str">
        <f t="shared" si="50"/>
        <v/>
      </c>
      <c r="DI39" t="str">
        <f t="shared" si="51"/>
        <v/>
      </c>
      <c r="DJ39" t="str">
        <f t="shared" si="52"/>
        <v/>
      </c>
      <c r="DK39" t="str">
        <f t="shared" si="53"/>
        <v/>
      </c>
      <c r="DL39" t="str">
        <f t="shared" si="54"/>
        <v/>
      </c>
    </row>
    <row r="40" spans="5:116" ht="21" customHeight="1">
      <c r="E40" s="162" t="s">
        <v>957</v>
      </c>
      <c r="F40" s="174" t="str">
        <f>F12</f>
        <v>M MACÉDOINE DE LÉGUMES AU COULIS DE TOMATE | HORS D'ŒUVRE texture modifiée-cuidité-MACEDOINE| Auteur &gt; Annette et Jean Pierre DOMERGUES - 45000 ORLÉANS 1981</v>
      </c>
      <c r="G40" s="174">
        <f>G12</f>
        <v>10</v>
      </c>
      <c r="H40" s="175" t="str">
        <f>H12</f>
        <v>couverts</v>
      </c>
      <c r="I40" s="176" t="str">
        <f>I12</f>
        <v>Recette mère ►  Textures modifiées</v>
      </c>
      <c r="J40" s="186"/>
      <c r="K40" s="186"/>
      <c r="L40" s="188">
        <f>ROWS(P37:P40)</f>
        <v>4</v>
      </c>
      <c r="M40" s="186"/>
      <c r="N40" s="189" t="str">
        <f t="array" ref="N40">SUMPRODUCT(--(P40:W40&lt;&gt;""), LEN(TRIM(SUBSTITUTE(P40:W40, CHAR(160), "")))) &amp; " Car."</f>
        <v>20 Car.</v>
      </c>
      <c r="O40" s="190">
        <f>IF(ISBLANK(P40),"",LARGE(O36:O39,1)+1)</f>
        <v>3</v>
      </c>
      <c r="P40" s="183" t="s">
        <v>975</v>
      </c>
      <c r="Q40" s="195"/>
      <c r="R40" s="183"/>
      <c r="S40" s="183"/>
      <c r="T40" s="183"/>
      <c r="U40" s="183"/>
      <c r="V40" s="183"/>
      <c r="W40" s="183"/>
      <c r="X40" s="192" t="s">
        <v>1070</v>
      </c>
      <c r="Y40" s="196">
        <v>2.0833333333333329E-2</v>
      </c>
      <c r="AA40" s="142"/>
      <c r="AC40" s="759"/>
      <c r="AD40" s="784"/>
      <c r="AE40" s="780" t="str" cm="1">
        <f t="array" ref="AE40">IF(ROW()=ROW(AE28),AD31,INDEX(AF28:AF41,ROW()-ROW(AE28)))</f>
        <v/>
      </c>
      <c r="AF40" s="781" t="str">
        <f>IF(OR(AE40="",AD30="",AD30&lt;=0,AG40=""),"",TRIM(MID(AE40,LEN(AG40)+1+IF(MID(AE40,LEN(AG40)+1,1)=" ",1,0),99999)))</f>
        <v/>
      </c>
      <c r="AG40" s="780" t="str">
        <f>IF(OR(AH40="",AH40=0,AH40="0"),"",IF(LEN(AH40)&lt;=AD30,AH40,IF(LEN(SUBSTITUTE(AI40," ",""))=AD30+1,LEFT(AH40,AD30),LEFT(AH40,FIND("§",SUBSTITUTE(AI40," ","§",LEN(AI40)-LEN(SUBSTITUTE(AI40," ",""))))-1))))</f>
        <v/>
      </c>
      <c r="AH40" s="780" t="str">
        <f t="shared" si="4"/>
        <v/>
      </c>
      <c r="AI40" s="780" t="str">
        <f>IF(OR(AH40="",AH40=0,AH40="0"),"",LEFT(AH40,AD30+1))</f>
        <v/>
      </c>
      <c r="AJ40" s="804" t="str">
        <f t="shared" si="5"/>
        <v/>
      </c>
      <c r="AK40" s="752" t="s">
        <v>1394</v>
      </c>
      <c r="AL40" s="759" t="str">
        <f>IF(LEN(TRIM(AM40))&gt;0,MAX(AL13:AL39)+1,"")</f>
        <v/>
      </c>
      <c r="AM40" s="783"/>
      <c r="AN40" s="812" t="str">
        <f t="shared" si="6"/>
        <v/>
      </c>
      <c r="AP40" s="263" t="str">
        <f t="shared" si="7"/>
        <v/>
      </c>
      <c r="AQ40" s="797" t="str">
        <f t="shared" si="55"/>
        <v/>
      </c>
      <c r="AR40" s="818" t="s">
        <v>945</v>
      </c>
      <c r="AS40" s="798" t="str">
        <f t="shared" si="8"/>
        <v/>
      </c>
      <c r="AT40" s="800" t="str">
        <f t="shared" si="9"/>
        <v/>
      </c>
      <c r="AU40" s="266" t="str">
        <f t="shared" si="10"/>
        <v/>
      </c>
      <c r="AV40" s="267" t="str">
        <f t="shared" si="11"/>
        <v/>
      </c>
      <c r="AW40" s="268" t="str">
        <f t="shared" si="12"/>
        <v/>
      </c>
      <c r="AX40" s="268" t="str">
        <f t="shared" si="13"/>
        <v/>
      </c>
      <c r="AY40" s="269" t="str">
        <f t="shared" si="14"/>
        <v/>
      </c>
      <c r="AZ40" t="str">
        <f t="shared" si="15"/>
        <v/>
      </c>
      <c r="BA40" t="str">
        <f t="shared" si="16"/>
        <v/>
      </c>
      <c r="BB40" t="str">
        <f t="shared" si="17"/>
        <v/>
      </c>
      <c r="BC40" t="str">
        <f t="shared" si="18"/>
        <v/>
      </c>
      <c r="BD40" t="str">
        <f t="shared" si="19"/>
        <v/>
      </c>
      <c r="BE40" t="str">
        <f t="shared" si="20"/>
        <v/>
      </c>
      <c r="BF40">
        <f t="array" ref="BF40">IF(AQ40="",0,SUMPRODUCT((EN13:XA13="Gluten")*(EN14:XA14="INFO")*(COUNTIF(BE40,"* "&amp;EN15:XA15&amp;" *")&gt;0)*1))</f>
        <v>0</v>
      </c>
      <c r="BG40">
        <f t="array" ref="BG40">IF(AQ40="",0,SUMPRODUCT((EN13:XA13="Gluten")*(EN14:XA14="EXCL")*(COUNTIF(BE40,"* "&amp;EN15:XA15&amp;" *")&gt;0)*1))</f>
        <v>0</v>
      </c>
      <c r="BH40">
        <f t="array" ref="BH40">IF(AQ40="",0,SUMPRODUCT((EN13:XA13="Gluten")*(EN14:XA14="ALERTE")*(COUNTIF(BE40,"* "&amp;EN15:XA15&amp;" *")&gt;0)*1))</f>
        <v>0</v>
      </c>
      <c r="BI40">
        <f t="array" ref="BI40">IF(AQ40="",0,SUMPRODUCT((EN13:XA13="Gluten")*(EN14:XA14="SUSP")*(COUNTIF(BE40,"* "&amp;EN15:XA15&amp;" *")&gt;0)*1))</f>
        <v>0</v>
      </c>
      <c r="BJ40" t="str">
        <f t="shared" si="21"/>
        <v/>
      </c>
      <c r="BK40" t="str">
        <f t="shared" si="22"/>
        <v/>
      </c>
      <c r="BL40">
        <f t="array" ref="BL40">IF(AQ40="",0,SUMPRODUCT((EN13:XA13="Crustaces")*(EN14:XA14="ALERTE")*(COUNTIF(BE40,"* "&amp;EN15:XA15&amp;" *")&gt;0)*1))</f>
        <v>0</v>
      </c>
      <c r="BM40" t="str">
        <f t="shared" si="23"/>
        <v/>
      </c>
      <c r="BN40">
        <f t="array" ref="BN40">IF(AQ40="",0,SUMPRODUCT((EN13:XA13="Oeufs")*(EN14:XA14="ALERTE")*(COUNTIF(BE40,"* "&amp;EN15:XA15&amp;" *")&gt;0)*1))</f>
        <v>0</v>
      </c>
      <c r="BO40" t="str">
        <f t="shared" si="24"/>
        <v/>
      </c>
      <c r="BP40">
        <f t="array" ref="BP40">IF(AQ40="",0,SUMPRODUCT((EN13:XA13="Poissons")*(EN14:XA14="INFO")*(COUNTIF(BE40,"* "&amp;EN15:XA15&amp;" *")&gt;0)*1))</f>
        <v>0</v>
      </c>
      <c r="BQ40">
        <f t="array" ref="BQ40">IF(AQ40="",0,SUMPRODUCT((EN13:XA13="Poissons")*(EN14:XA14="EXCL")*(COUNTIF(BE40,"* "&amp;EN15:XA15&amp;" *")&gt;0)*1))</f>
        <v>0</v>
      </c>
      <c r="BR40">
        <f t="array" ref="BR40">IF(AQ40="",0,SUMPRODUCT((EN13:XA13="Poissons")*(EN14:XA14="ALERTE")*(COUNTIF(BE40,"* "&amp;EN15:XA15&amp;" *")&gt;0)*1))</f>
        <v>0</v>
      </c>
      <c r="BS40" t="str">
        <f t="shared" si="25"/>
        <v/>
      </c>
      <c r="BT40">
        <f t="array" ref="BT40">IF(AQ40="",0,SUMPRODUCT((EN13:XA13="Arachides")*(EN14:XA14="ALERTE")*(COUNTIF(BE40,"* "&amp;EN15:XA15&amp;" *")&gt;0)*1))</f>
        <v>0</v>
      </c>
      <c r="BU40" t="str">
        <f t="shared" si="26"/>
        <v/>
      </c>
      <c r="BV40">
        <f t="array" ref="BV40">IF(AQ40="",0,SUMPRODUCT((EN13:XA13="Soja")*(EN14:XA14="INFO")*(COUNTIF(BE40,"* "&amp;EN15:XA15&amp;" *")&gt;0)*1))</f>
        <v>0</v>
      </c>
      <c r="BW40">
        <f t="array" ref="BW40">IF(AQ40="",0,SUMPRODUCT((EN13:XA13="Soja")*(EN14:XA14="ALERTE")*(COUNTIF(BE40,"* "&amp;EN15:XA15&amp;" *")&gt;0)*1))</f>
        <v>0</v>
      </c>
      <c r="BX40" t="str">
        <f t="shared" si="27"/>
        <v/>
      </c>
      <c r="BY40">
        <f t="array" ref="BY40">IF(AQ40="",0,SUMPRODUCT((EN13:XA13="Lait")*(EN14:XA14="INFO")*(COUNTIF(BE40,"* "&amp;EN15:XA15&amp;" *")&gt;0)*1))</f>
        <v>0</v>
      </c>
      <c r="BZ40">
        <f t="array" ref="BZ40">IF(AQ40="",0,SUMPRODUCT((EN13:XA13="Lait")*(EN14:XA14="EXCL")*(COUNTIF(BE40,"* "&amp;EN15:XA15&amp;" *")&gt;0)*1))</f>
        <v>0</v>
      </c>
      <c r="CA40">
        <f t="array" ref="CA40">IF(AQ40="",0,SUMPRODUCT((EN13:XA13="Lait")*(EN14:XA14="ALERTE")*(COUNTIF(BE40,"* "&amp;EN15:XA15&amp;" *")&gt;0)*1))</f>
        <v>0</v>
      </c>
      <c r="CB40">
        <f t="array" ref="CB40">IF(AQ40="",0,SUMPRODUCT((EN13:XA13="Lait")*(EN14:XA14="SUSP")*(COUNTIF(BE40,"* "&amp;EN15:XA15&amp;" *")&gt;0)*1))</f>
        <v>0</v>
      </c>
      <c r="CC40" t="str">
        <f t="shared" si="28"/>
        <v/>
      </c>
      <c r="CD40" t="str">
        <f t="shared" si="29"/>
        <v/>
      </c>
      <c r="CE40">
        <f t="array" ref="CE40">IF(AQ40="",0,SUMPRODUCT((EN13:XA13="Fruits a coque")*(EN14:XA14="EXCL")*(COUNTIF(BE40,"* "&amp;EN15:XA15&amp;" *")&gt;0)*1))</f>
        <v>0</v>
      </c>
      <c r="CF40">
        <f t="array" ref="CF40">IF(AQ40="",0,SUMPRODUCT((EN13:XA13="Fruits a coque")*(EN14:XA14="ALERTE")*(COUNTIF(BE40,"* "&amp;EN15:XA15&amp;" *")&gt;0)*1))</f>
        <v>0</v>
      </c>
      <c r="CG40" t="str">
        <f t="shared" si="30"/>
        <v/>
      </c>
      <c r="CH40">
        <f t="array" ref="CH40">IF(AQ40="",0,SUMPRODUCT((EN13:XA13="Celeri")*(EN14:XA14="ALERTE")*(COUNTIF(BE40,"* "&amp;EN15:XA15&amp;" *")&gt;0)*1))</f>
        <v>0</v>
      </c>
      <c r="CI40" t="str">
        <f t="shared" si="31"/>
        <v/>
      </c>
      <c r="CJ40">
        <f t="array" ref="CJ40">IF(AQ40="",0,SUMPRODUCT((EN13:XA13="Moutarde")*(EN14:XA14="ALERTE")*(COUNTIF(BE40,"* "&amp;EN15:XA15&amp;" *")&gt;0)*1))</f>
        <v>0</v>
      </c>
      <c r="CK40" t="str">
        <f t="shared" si="32"/>
        <v/>
      </c>
      <c r="CL40">
        <f t="array" ref="CL40">IF(AQ40="",0,SUMPRODUCT((EN13:XA13="Sesame")*(EN14:XA14="ALERTE")*(COUNTIF(BE40,"* "&amp;EN15:XA15&amp;" *")&gt;0)*1))</f>
        <v>0</v>
      </c>
      <c r="CM40" t="str">
        <f t="shared" si="33"/>
        <v/>
      </c>
      <c r="CN40">
        <f t="array" ref="CN40">IF(AQ40="",0,SUMPRODUCT((EN13:XA13="Sulfites")*(EN14:XA14="ALERTE")*(COUNTIF(BE40,"* "&amp;EN15:XA15&amp;" *")&gt;0)*1))</f>
        <v>0</v>
      </c>
      <c r="CO40" t="str">
        <f t="shared" si="34"/>
        <v/>
      </c>
      <c r="CP40">
        <f t="array" ref="CP40">IF(AQ40="",0,SUMPRODUCT((EN13:XA13="Lupin")*(EN14:XA14="ALERTE")*(COUNTIF(BE40,"* "&amp;EN15:XA15&amp;" *")&gt;0)*1))</f>
        <v>0</v>
      </c>
      <c r="CQ40" t="str">
        <f t="shared" si="35"/>
        <v/>
      </c>
      <c r="CR40">
        <f t="array" ref="CR40">IF(AQ40="",0,SUMPRODUCT((EN13:XA13="Mollusques")*(EN14:XA14="EXCL")*(COUNTIF(BE40,"* "&amp;EN15:XA15&amp;" *")&gt;0)*1))</f>
        <v>0</v>
      </c>
      <c r="CS40">
        <f t="array" ref="CS40">IF(AQ40="",0,SUMPRODUCT((EN13:XA13="Mollusques")*(EN14:XA14="ALERTE")*(COUNTIF(BE40,"* "&amp;EN15:XA15&amp;" *")&gt;0)*1))</f>
        <v>0</v>
      </c>
      <c r="CT40" t="str">
        <f t="shared" si="36"/>
        <v/>
      </c>
      <c r="CU40" t="str">
        <f t="shared" si="37"/>
        <v/>
      </c>
      <c r="CV40" t="str">
        <f t="shared" si="38"/>
        <v/>
      </c>
      <c r="CW40" t="str">
        <f t="shared" si="39"/>
        <v/>
      </c>
      <c r="CX40" t="str">
        <f t="shared" si="40"/>
        <v/>
      </c>
      <c r="CY40" t="str">
        <f t="shared" si="41"/>
        <v/>
      </c>
      <c r="CZ40" t="str">
        <f t="shared" si="42"/>
        <v/>
      </c>
      <c r="DA40" t="str">
        <f t="shared" si="43"/>
        <v/>
      </c>
      <c r="DB40" t="str">
        <f t="shared" si="44"/>
        <v/>
      </c>
      <c r="DC40" t="str">
        <f t="shared" si="45"/>
        <v/>
      </c>
      <c r="DD40" t="str">
        <f t="shared" si="46"/>
        <v/>
      </c>
      <c r="DE40" t="str">
        <f t="shared" si="47"/>
        <v/>
      </c>
      <c r="DF40" t="str">
        <f t="shared" si="48"/>
        <v/>
      </c>
      <c r="DG40" t="str">
        <f t="shared" si="49"/>
        <v/>
      </c>
      <c r="DH40" t="str">
        <f t="shared" si="50"/>
        <v/>
      </c>
      <c r="DI40" t="str">
        <f t="shared" si="51"/>
        <v/>
      </c>
      <c r="DJ40" t="str">
        <f t="shared" si="52"/>
        <v/>
      </c>
      <c r="DK40" t="str">
        <f t="shared" si="53"/>
        <v/>
      </c>
      <c r="DL40" t="str">
        <f t="shared" si="54"/>
        <v/>
      </c>
    </row>
    <row r="41" spans="5:116" ht="21" customHeight="1">
      <c r="E41" s="162" t="s">
        <v>957</v>
      </c>
      <c r="F41" s="174" t="str">
        <f>F12</f>
        <v>M MACÉDOINE DE LÉGUMES AU COULIS DE TOMATE | HORS D'ŒUVRE texture modifiée-cuidité-MACEDOINE| Auteur &gt; Annette et Jean Pierre DOMERGUES - 45000 ORLÉANS 1981</v>
      </c>
      <c r="G41" s="174">
        <f>G12</f>
        <v>10</v>
      </c>
      <c r="H41" s="175" t="str">
        <f>H12</f>
        <v>couverts</v>
      </c>
      <c r="I41" s="176" t="str">
        <f>I12</f>
        <v>Recette mère ►  Textures modifiées</v>
      </c>
      <c r="J41" s="186"/>
      <c r="K41" s="186"/>
      <c r="L41" s="188">
        <f>ROWS(P37:P41)</f>
        <v>5</v>
      </c>
      <c r="M41" s="186"/>
      <c r="N41" s="189" t="str">
        <f t="array" ref="N41">SUMPRODUCT(--(P41:W41&lt;&gt;""), LEN(TRIM(SUBSTITUTE(P41:W41, CHAR(160), "")))) &amp; " Car."</f>
        <v>86 Car.</v>
      </c>
      <c r="O41" s="190">
        <f>IF(ISBLANK(P41),"",LARGE(O36:O40,1)+1)</f>
        <v>4</v>
      </c>
      <c r="P41" s="183" t="s">
        <v>979</v>
      </c>
      <c r="Q41" s="183"/>
      <c r="R41" s="183"/>
      <c r="S41" s="183"/>
      <c r="T41" s="183"/>
      <c r="U41" s="183"/>
      <c r="V41" s="183"/>
      <c r="W41" s="183"/>
      <c r="X41" s="197" t="s">
        <v>1071</v>
      </c>
      <c r="Y41" s="198">
        <f>Y38+Y39+Y40</f>
        <v>3.4722222222222224E-2</v>
      </c>
      <c r="AA41" s="142"/>
      <c r="AC41" s="759"/>
      <c r="AD41" s="784"/>
      <c r="AE41" s="780" t="str" cm="1">
        <f t="array" ref="AE41">IF(ROW()=ROW(AE28),AD31,INDEX(AF28:AF41,ROW()-ROW(AE28)))</f>
        <v/>
      </c>
      <c r="AF41" s="781" t="str">
        <f>IF(OR(AE41="",AD30="",AD30&lt;=0,AG41=""),"",TRIM(MID(AE41,LEN(AG41)+1+IF(MID(AE41,LEN(AG41)+1,1)=" ",1,0),99999)))</f>
        <v/>
      </c>
      <c r="AG41" s="780" t="str">
        <f>IF(OR(AH41="",AH41=0,AH41="0"),"",IF(LEN(AH41)&lt;=AD30,AH41,IF(LEN(SUBSTITUTE(AI41," ",""))=AD30+1,LEFT(AH41,AD30),LEFT(AH41,FIND("§",SUBSTITUTE(AI41," ","§",LEN(AI41)-LEN(SUBSTITUTE(AI41," ",""))))-1))))</f>
        <v/>
      </c>
      <c r="AH41" s="780" t="str">
        <f t="shared" si="4"/>
        <v/>
      </c>
      <c r="AI41" s="780" t="str">
        <f>IF(OR(AH41="",AH41=0,AH41="0"),"",LEFT(AH41,AD30+1))</f>
        <v/>
      </c>
      <c r="AJ41" s="804" t="str">
        <f t="shared" si="5"/>
        <v/>
      </c>
      <c r="AK41" s="752" t="s">
        <v>1394</v>
      </c>
      <c r="AL41" s="759" t="str">
        <f>IF(LEN(TRIM(AM41))&gt;0,MAX(AL13:AL40)+1,"")</f>
        <v/>
      </c>
      <c r="AM41" s="783"/>
      <c r="AN41" s="812" t="str">
        <f t="shared" si="6"/>
        <v/>
      </c>
      <c r="AP41" s="263" t="str">
        <f t="shared" si="7"/>
        <v/>
      </c>
      <c r="AQ41" s="797" t="str">
        <f t="shared" si="55"/>
        <v/>
      </c>
      <c r="AR41" s="818" t="s">
        <v>945</v>
      </c>
      <c r="AS41" s="798" t="str">
        <f t="shared" si="8"/>
        <v/>
      </c>
      <c r="AT41" s="800" t="str">
        <f t="shared" si="9"/>
        <v/>
      </c>
      <c r="AU41" s="266" t="str">
        <f t="shared" si="10"/>
        <v/>
      </c>
      <c r="AV41" s="267" t="str">
        <f t="shared" si="11"/>
        <v/>
      </c>
      <c r="AW41" s="268" t="str">
        <f t="shared" si="12"/>
        <v/>
      </c>
      <c r="AX41" s="268" t="str">
        <f t="shared" si="13"/>
        <v/>
      </c>
      <c r="AY41" s="269" t="str">
        <f t="shared" si="14"/>
        <v/>
      </c>
      <c r="AZ41" t="str">
        <f t="shared" si="15"/>
        <v/>
      </c>
      <c r="BA41" t="str">
        <f t="shared" si="16"/>
        <v/>
      </c>
      <c r="BB41" t="str">
        <f t="shared" si="17"/>
        <v/>
      </c>
      <c r="BC41" t="str">
        <f t="shared" si="18"/>
        <v/>
      </c>
      <c r="BD41" t="str">
        <f t="shared" si="19"/>
        <v/>
      </c>
      <c r="BE41" t="str">
        <f t="shared" si="20"/>
        <v/>
      </c>
      <c r="BF41">
        <f t="array" ref="BF41">IF(AQ41="",0,SUMPRODUCT((EN13:XA13="Gluten")*(EN14:XA14="INFO")*(COUNTIF(BE41,"* "&amp;EN15:XA15&amp;" *")&gt;0)*1))</f>
        <v>0</v>
      </c>
      <c r="BG41">
        <f t="array" ref="BG41">IF(AQ41="",0,SUMPRODUCT((EN13:XA13="Gluten")*(EN14:XA14="EXCL")*(COUNTIF(BE41,"* "&amp;EN15:XA15&amp;" *")&gt;0)*1))</f>
        <v>0</v>
      </c>
      <c r="BH41">
        <f t="array" ref="BH41">IF(AQ41="",0,SUMPRODUCT((EN13:XA13="Gluten")*(EN14:XA14="ALERTE")*(COUNTIF(BE41,"* "&amp;EN15:XA15&amp;" *")&gt;0)*1))</f>
        <v>0</v>
      </c>
      <c r="BI41">
        <f t="array" ref="BI41">IF(AQ41="",0,SUMPRODUCT((EN13:XA13="Gluten")*(EN14:XA14="SUSP")*(COUNTIF(BE41,"* "&amp;EN15:XA15&amp;" *")&gt;0)*1))</f>
        <v>0</v>
      </c>
      <c r="BJ41" t="str">
        <f t="shared" si="21"/>
        <v/>
      </c>
      <c r="BK41" t="str">
        <f t="shared" si="22"/>
        <v/>
      </c>
      <c r="BL41">
        <f t="array" ref="BL41">IF(AQ41="",0,SUMPRODUCT((EN13:XA13="Crustaces")*(EN14:XA14="ALERTE")*(COUNTIF(BE41,"* "&amp;EN15:XA15&amp;" *")&gt;0)*1))</f>
        <v>0</v>
      </c>
      <c r="BM41" t="str">
        <f t="shared" si="23"/>
        <v/>
      </c>
      <c r="BN41">
        <f t="array" ref="BN41">IF(AQ41="",0,SUMPRODUCT((EN13:XA13="Oeufs")*(EN14:XA14="ALERTE")*(COUNTIF(BE41,"* "&amp;EN15:XA15&amp;" *")&gt;0)*1))</f>
        <v>0</v>
      </c>
      <c r="BO41" t="str">
        <f t="shared" si="24"/>
        <v/>
      </c>
      <c r="BP41">
        <f t="array" ref="BP41">IF(AQ41="",0,SUMPRODUCT((EN13:XA13="Poissons")*(EN14:XA14="INFO")*(COUNTIF(BE41,"* "&amp;EN15:XA15&amp;" *")&gt;0)*1))</f>
        <v>0</v>
      </c>
      <c r="BQ41">
        <f t="array" ref="BQ41">IF(AQ41="",0,SUMPRODUCT((EN13:XA13="Poissons")*(EN14:XA14="EXCL")*(COUNTIF(BE41,"* "&amp;EN15:XA15&amp;" *")&gt;0)*1))</f>
        <v>0</v>
      </c>
      <c r="BR41">
        <f t="array" ref="BR41">IF(AQ41="",0,SUMPRODUCT((EN13:XA13="Poissons")*(EN14:XA14="ALERTE")*(COUNTIF(BE41,"* "&amp;EN15:XA15&amp;" *")&gt;0)*1))</f>
        <v>0</v>
      </c>
      <c r="BS41" t="str">
        <f t="shared" si="25"/>
        <v/>
      </c>
      <c r="BT41">
        <f t="array" ref="BT41">IF(AQ41="",0,SUMPRODUCT((EN13:XA13="Arachides")*(EN14:XA14="ALERTE")*(COUNTIF(BE41,"* "&amp;EN15:XA15&amp;" *")&gt;0)*1))</f>
        <v>0</v>
      </c>
      <c r="BU41" t="str">
        <f t="shared" si="26"/>
        <v/>
      </c>
      <c r="BV41">
        <f t="array" ref="BV41">IF(AQ41="",0,SUMPRODUCT((EN13:XA13="Soja")*(EN14:XA14="INFO")*(COUNTIF(BE41,"* "&amp;EN15:XA15&amp;" *")&gt;0)*1))</f>
        <v>0</v>
      </c>
      <c r="BW41">
        <f t="array" ref="BW41">IF(AQ41="",0,SUMPRODUCT((EN13:XA13="Soja")*(EN14:XA14="ALERTE")*(COUNTIF(BE41,"* "&amp;EN15:XA15&amp;" *")&gt;0)*1))</f>
        <v>0</v>
      </c>
      <c r="BX41" t="str">
        <f t="shared" si="27"/>
        <v/>
      </c>
      <c r="BY41">
        <f t="array" ref="BY41">IF(AQ41="",0,SUMPRODUCT((EN13:XA13="Lait")*(EN14:XA14="INFO")*(COUNTIF(BE41,"* "&amp;EN15:XA15&amp;" *")&gt;0)*1))</f>
        <v>0</v>
      </c>
      <c r="BZ41">
        <f t="array" ref="BZ41">IF(AQ41="",0,SUMPRODUCT((EN13:XA13="Lait")*(EN14:XA14="EXCL")*(COUNTIF(BE41,"* "&amp;EN15:XA15&amp;" *")&gt;0)*1))</f>
        <v>0</v>
      </c>
      <c r="CA41">
        <f t="array" ref="CA41">IF(AQ41="",0,SUMPRODUCT((EN13:XA13="Lait")*(EN14:XA14="ALERTE")*(COUNTIF(BE41,"* "&amp;EN15:XA15&amp;" *")&gt;0)*1))</f>
        <v>0</v>
      </c>
      <c r="CB41">
        <f t="array" ref="CB41">IF(AQ41="",0,SUMPRODUCT((EN13:XA13="Lait")*(EN14:XA14="SUSP")*(COUNTIF(BE41,"* "&amp;EN15:XA15&amp;" *")&gt;0)*1))</f>
        <v>0</v>
      </c>
      <c r="CC41" t="str">
        <f t="shared" si="28"/>
        <v/>
      </c>
      <c r="CD41" t="str">
        <f t="shared" si="29"/>
        <v/>
      </c>
      <c r="CE41">
        <f t="array" ref="CE41">IF(AQ41="",0,SUMPRODUCT((EN13:XA13="Fruits a coque")*(EN14:XA14="EXCL")*(COUNTIF(BE41,"* "&amp;EN15:XA15&amp;" *")&gt;0)*1))</f>
        <v>0</v>
      </c>
      <c r="CF41">
        <f t="array" ref="CF41">IF(AQ41="",0,SUMPRODUCT((EN13:XA13="Fruits a coque")*(EN14:XA14="ALERTE")*(COUNTIF(BE41,"* "&amp;EN15:XA15&amp;" *")&gt;0)*1))</f>
        <v>0</v>
      </c>
      <c r="CG41" t="str">
        <f t="shared" si="30"/>
        <v/>
      </c>
      <c r="CH41">
        <f t="array" ref="CH41">IF(AQ41="",0,SUMPRODUCT((EN13:XA13="Celeri")*(EN14:XA14="ALERTE")*(COUNTIF(BE41,"* "&amp;EN15:XA15&amp;" *")&gt;0)*1))</f>
        <v>0</v>
      </c>
      <c r="CI41" t="str">
        <f t="shared" si="31"/>
        <v/>
      </c>
      <c r="CJ41">
        <f t="array" ref="CJ41">IF(AQ41="",0,SUMPRODUCT((EN13:XA13="Moutarde")*(EN14:XA14="ALERTE")*(COUNTIF(BE41,"* "&amp;EN15:XA15&amp;" *")&gt;0)*1))</f>
        <v>0</v>
      </c>
      <c r="CK41" t="str">
        <f t="shared" si="32"/>
        <v/>
      </c>
      <c r="CL41">
        <f t="array" ref="CL41">IF(AQ41="",0,SUMPRODUCT((EN13:XA13="Sesame")*(EN14:XA14="ALERTE")*(COUNTIF(BE41,"* "&amp;EN15:XA15&amp;" *")&gt;0)*1))</f>
        <v>0</v>
      </c>
      <c r="CM41" t="str">
        <f t="shared" si="33"/>
        <v/>
      </c>
      <c r="CN41">
        <f t="array" ref="CN41">IF(AQ41="",0,SUMPRODUCT((EN13:XA13="Sulfites")*(EN14:XA14="ALERTE")*(COUNTIF(BE41,"* "&amp;EN15:XA15&amp;" *")&gt;0)*1))</f>
        <v>0</v>
      </c>
      <c r="CO41" t="str">
        <f t="shared" si="34"/>
        <v/>
      </c>
      <c r="CP41">
        <f t="array" ref="CP41">IF(AQ41="",0,SUMPRODUCT((EN13:XA13="Lupin")*(EN14:XA14="ALERTE")*(COUNTIF(BE41,"* "&amp;EN15:XA15&amp;" *")&gt;0)*1))</f>
        <v>0</v>
      </c>
      <c r="CQ41" t="str">
        <f t="shared" si="35"/>
        <v/>
      </c>
      <c r="CR41">
        <f t="array" ref="CR41">IF(AQ41="",0,SUMPRODUCT((EN13:XA13="Mollusques")*(EN14:XA14="EXCL")*(COUNTIF(BE41,"* "&amp;EN15:XA15&amp;" *")&gt;0)*1))</f>
        <v>0</v>
      </c>
      <c r="CS41">
        <f t="array" ref="CS41">IF(AQ41="",0,SUMPRODUCT((EN13:XA13="Mollusques")*(EN14:XA14="ALERTE")*(COUNTIF(BE41,"* "&amp;EN15:XA15&amp;" *")&gt;0)*1))</f>
        <v>0</v>
      </c>
      <c r="CT41" t="str">
        <f t="shared" si="36"/>
        <v/>
      </c>
      <c r="CU41" t="str">
        <f t="shared" si="37"/>
        <v/>
      </c>
      <c r="CV41" t="str">
        <f t="shared" si="38"/>
        <v/>
      </c>
      <c r="CW41" t="str">
        <f t="shared" si="39"/>
        <v/>
      </c>
      <c r="CX41" t="str">
        <f t="shared" si="40"/>
        <v/>
      </c>
      <c r="CY41" t="str">
        <f t="shared" si="41"/>
        <v/>
      </c>
      <c r="CZ41" t="str">
        <f t="shared" si="42"/>
        <v/>
      </c>
      <c r="DA41" t="str">
        <f t="shared" si="43"/>
        <v/>
      </c>
      <c r="DB41" t="str">
        <f t="shared" si="44"/>
        <v/>
      </c>
      <c r="DC41" t="str">
        <f t="shared" si="45"/>
        <v/>
      </c>
      <c r="DD41" t="str">
        <f t="shared" si="46"/>
        <v/>
      </c>
      <c r="DE41" t="str">
        <f t="shared" si="47"/>
        <v/>
      </c>
      <c r="DF41" t="str">
        <f t="shared" si="48"/>
        <v/>
      </c>
      <c r="DG41" t="str">
        <f t="shared" si="49"/>
        <v/>
      </c>
      <c r="DH41" t="str">
        <f t="shared" si="50"/>
        <v/>
      </c>
      <c r="DI41" t="str">
        <f t="shared" si="51"/>
        <v/>
      </c>
      <c r="DJ41" t="str">
        <f t="shared" si="52"/>
        <v/>
      </c>
      <c r="DK41" t="str">
        <f t="shared" si="53"/>
        <v/>
      </c>
      <c r="DL41" t="str">
        <f t="shared" si="54"/>
        <v/>
      </c>
    </row>
    <row r="42" spans="5:116" ht="21" customHeight="1">
      <c r="E42" s="162" t="s">
        <v>957</v>
      </c>
      <c r="F42" s="174" t="str">
        <f>F12</f>
        <v>M MACÉDOINE DE LÉGUMES AU COULIS DE TOMATE | HORS D'ŒUVRE texture modifiée-cuidité-MACEDOINE| Auteur &gt; Annette et Jean Pierre DOMERGUES - 45000 ORLÉANS 1981</v>
      </c>
      <c r="G42" s="174">
        <f>G12</f>
        <v>10</v>
      </c>
      <c r="H42" s="175" t="str">
        <f>H12</f>
        <v>couverts</v>
      </c>
      <c r="I42" s="176" t="str">
        <f>I12</f>
        <v>Recette mère ►  Textures modifiées</v>
      </c>
      <c r="J42" s="186"/>
      <c r="K42" s="186"/>
      <c r="L42" s="188">
        <f>ROWS(P37:P42)</f>
        <v>6</v>
      </c>
      <c r="M42" s="186"/>
      <c r="N42" s="189" t="str">
        <f t="array" ref="N42">SUMPRODUCT(--(P42:W42&lt;&gt;""), LEN(TRIM(SUBSTITUTE(P42:W42, CHAR(160), "")))) &amp; " Car."</f>
        <v>4 Car.</v>
      </c>
      <c r="O42" s="190">
        <f>IF(ISBLANK(P42),"",LARGE(O36:O41,1)+1)</f>
        <v>5</v>
      </c>
      <c r="P42" s="183" t="s">
        <v>983</v>
      </c>
      <c r="Q42" s="195"/>
      <c r="R42" s="183"/>
      <c r="S42" s="183"/>
      <c r="T42" s="183"/>
      <c r="U42" s="183"/>
      <c r="V42" s="183"/>
      <c r="W42" s="183"/>
      <c r="X42" s="183"/>
      <c r="Y42" s="199"/>
      <c r="AA42" s="142"/>
      <c r="AC42" s="759"/>
      <c r="AD42" s="779" t="str">
        <f>IF(TRIM(SUBSTITUTE(AS16,CHAR(160),""))="","",AS16)</f>
        <v>tomates</v>
      </c>
      <c r="AE42" s="780" t="str" cm="1">
        <f t="array" ref="AE42">IF(ROW()=ROW(AE42),AD45,INDEX(AF42:AF55,ROW()-ROW(AE42)))</f>
        <v>tomates</v>
      </c>
      <c r="AF42" s="781" t="str">
        <f>IF(OR(AE42="",AD44="",AD44&lt;=0,AG42=""),"",TRIM(MID(AE42,LEN(AG42)+1+IF(MID(AE42,LEN(AG42)+1,1)=" ",1,0),99999)))</f>
        <v/>
      </c>
      <c r="AG42" s="780" t="str">
        <f>IF(OR(AH42="",AH42=0,AH42="0"),"",IF(LEN(AH42)&lt;=AD44,AH42,IF(LEN(SUBSTITUTE(AI42," ",""))=AD44+1,LEFT(AH42,AD44),LEFT(AH42,FIND("§",SUBSTITUTE(AI42," ","§",LEN(AI42)-LEN(SUBSTITUTE(AI42," ",""))))-1))))</f>
        <v>tomates</v>
      </c>
      <c r="AH42" s="780" t="str">
        <f t="shared" si="4"/>
        <v>tomates</v>
      </c>
      <c r="AI42" s="780" t="str">
        <f>IF(OR(AH42="",AH42=0,AH42="0"),"",LEFT(AH42,AD44+1))</f>
        <v>tomates</v>
      </c>
      <c r="AJ42" s="804" t="str">
        <f t="shared" si="5"/>
        <v/>
      </c>
      <c r="AK42" s="752" t="s">
        <v>1394</v>
      </c>
      <c r="AL42" s="759" t="str">
        <f>IF(LEN(TRIM(AM42))&gt;0,MAX(AL13:AL41)+1,"")</f>
        <v/>
      </c>
      <c r="AM42" s="783"/>
      <c r="AN42" s="812" t="str">
        <f t="shared" si="6"/>
        <v/>
      </c>
      <c r="AP42" s="263" t="str">
        <f t="shared" si="7"/>
        <v/>
      </c>
      <c r="AQ42" s="797" t="str">
        <f t="shared" si="55"/>
        <v/>
      </c>
      <c r="AR42" s="818" t="s">
        <v>945</v>
      </c>
      <c r="AS42" s="798" t="str">
        <f t="shared" si="8"/>
        <v/>
      </c>
      <c r="AT42" s="800" t="str">
        <f t="shared" si="9"/>
        <v/>
      </c>
      <c r="AU42" s="266" t="str">
        <f t="shared" si="10"/>
        <v/>
      </c>
      <c r="AV42" s="267" t="str">
        <f t="shared" si="11"/>
        <v/>
      </c>
      <c r="AW42" s="268" t="str">
        <f t="shared" si="12"/>
        <v/>
      </c>
      <c r="AX42" s="268" t="str">
        <f t="shared" si="13"/>
        <v/>
      </c>
      <c r="AY42" s="269" t="str">
        <f t="shared" si="14"/>
        <v/>
      </c>
      <c r="AZ42" t="str">
        <f t="shared" si="15"/>
        <v/>
      </c>
      <c r="BA42" t="str">
        <f t="shared" si="16"/>
        <v/>
      </c>
      <c r="BB42" t="str">
        <f t="shared" si="17"/>
        <v/>
      </c>
      <c r="BC42" t="str">
        <f t="shared" si="18"/>
        <v/>
      </c>
      <c r="BD42" t="str">
        <f t="shared" si="19"/>
        <v/>
      </c>
      <c r="BE42" t="str">
        <f t="shared" si="20"/>
        <v/>
      </c>
      <c r="BF42">
        <f t="array" ref="BF42">IF(AQ42="",0,SUMPRODUCT((EN13:XA13="Gluten")*(EN14:XA14="INFO")*(COUNTIF(BE42,"* "&amp;EN15:XA15&amp;" *")&gt;0)*1))</f>
        <v>0</v>
      </c>
      <c r="BG42">
        <f t="array" ref="BG42">IF(AQ42="",0,SUMPRODUCT((EN13:XA13="Gluten")*(EN14:XA14="EXCL")*(COUNTIF(BE42,"* "&amp;EN15:XA15&amp;" *")&gt;0)*1))</f>
        <v>0</v>
      </c>
      <c r="BH42">
        <f t="array" ref="BH42">IF(AQ42="",0,SUMPRODUCT((EN13:XA13="Gluten")*(EN14:XA14="ALERTE")*(COUNTIF(BE42,"* "&amp;EN15:XA15&amp;" *")&gt;0)*1))</f>
        <v>0</v>
      </c>
      <c r="BI42">
        <f t="array" ref="BI42">IF(AQ42="",0,SUMPRODUCT((EN13:XA13="Gluten")*(EN14:XA14="SUSP")*(COUNTIF(BE42,"* "&amp;EN15:XA15&amp;" *")&gt;0)*1))</f>
        <v>0</v>
      </c>
      <c r="BJ42" t="str">
        <f t="shared" si="21"/>
        <v/>
      </c>
      <c r="BK42" t="str">
        <f t="shared" si="22"/>
        <v/>
      </c>
      <c r="BL42">
        <f t="array" ref="BL42">IF(AQ42="",0,SUMPRODUCT((EN13:XA13="Crustaces")*(EN14:XA14="ALERTE")*(COUNTIF(BE42,"* "&amp;EN15:XA15&amp;" *")&gt;0)*1))</f>
        <v>0</v>
      </c>
      <c r="BM42" t="str">
        <f t="shared" si="23"/>
        <v/>
      </c>
      <c r="BN42">
        <f t="array" ref="BN42">IF(AQ42="",0,SUMPRODUCT((EN13:XA13="Oeufs")*(EN14:XA14="ALERTE")*(COUNTIF(BE42,"* "&amp;EN15:XA15&amp;" *")&gt;0)*1))</f>
        <v>0</v>
      </c>
      <c r="BO42" t="str">
        <f t="shared" si="24"/>
        <v/>
      </c>
      <c r="BP42">
        <f t="array" ref="BP42">IF(AQ42="",0,SUMPRODUCT((EN13:XA13="Poissons")*(EN14:XA14="INFO")*(COUNTIF(BE42,"* "&amp;EN15:XA15&amp;" *")&gt;0)*1))</f>
        <v>0</v>
      </c>
      <c r="BQ42">
        <f t="array" ref="BQ42">IF(AQ42="",0,SUMPRODUCT((EN13:XA13="Poissons")*(EN14:XA14="EXCL")*(COUNTIF(BE42,"* "&amp;EN15:XA15&amp;" *")&gt;0)*1))</f>
        <v>0</v>
      </c>
      <c r="BR42">
        <f t="array" ref="BR42">IF(AQ42="",0,SUMPRODUCT((EN13:XA13="Poissons")*(EN14:XA14="ALERTE")*(COUNTIF(BE42,"* "&amp;EN15:XA15&amp;" *")&gt;0)*1))</f>
        <v>0</v>
      </c>
      <c r="BS42" t="str">
        <f t="shared" si="25"/>
        <v/>
      </c>
      <c r="BT42">
        <f t="array" ref="BT42">IF(AQ42="",0,SUMPRODUCT((EN13:XA13="Arachides")*(EN14:XA14="ALERTE")*(COUNTIF(BE42,"* "&amp;EN15:XA15&amp;" *")&gt;0)*1))</f>
        <v>0</v>
      </c>
      <c r="BU42" t="str">
        <f t="shared" si="26"/>
        <v/>
      </c>
      <c r="BV42">
        <f t="array" ref="BV42">IF(AQ42="",0,SUMPRODUCT((EN13:XA13="Soja")*(EN14:XA14="INFO")*(COUNTIF(BE42,"* "&amp;EN15:XA15&amp;" *")&gt;0)*1))</f>
        <v>0</v>
      </c>
      <c r="BW42">
        <f t="array" ref="BW42">IF(AQ42="",0,SUMPRODUCT((EN13:XA13="Soja")*(EN14:XA14="ALERTE")*(COUNTIF(BE42,"* "&amp;EN15:XA15&amp;" *")&gt;0)*1))</f>
        <v>0</v>
      </c>
      <c r="BX42" t="str">
        <f t="shared" si="27"/>
        <v/>
      </c>
      <c r="BY42">
        <f t="array" ref="BY42">IF(AQ42="",0,SUMPRODUCT((EN13:XA13="Lait")*(EN14:XA14="INFO")*(COUNTIF(BE42,"* "&amp;EN15:XA15&amp;" *")&gt;0)*1))</f>
        <v>0</v>
      </c>
      <c r="BZ42">
        <f t="array" ref="BZ42">IF(AQ42="",0,SUMPRODUCT((EN13:XA13="Lait")*(EN14:XA14="EXCL")*(COUNTIF(BE42,"* "&amp;EN15:XA15&amp;" *")&gt;0)*1))</f>
        <v>0</v>
      </c>
      <c r="CA42">
        <f t="array" ref="CA42">IF(AQ42="",0,SUMPRODUCT((EN13:XA13="Lait")*(EN14:XA14="ALERTE")*(COUNTIF(BE42,"* "&amp;EN15:XA15&amp;" *")&gt;0)*1))</f>
        <v>0</v>
      </c>
      <c r="CB42">
        <f t="array" ref="CB42">IF(AQ42="",0,SUMPRODUCT((EN13:XA13="Lait")*(EN14:XA14="SUSP")*(COUNTIF(BE42,"* "&amp;EN15:XA15&amp;" *")&gt;0)*1))</f>
        <v>0</v>
      </c>
      <c r="CC42" t="str">
        <f t="shared" si="28"/>
        <v/>
      </c>
      <c r="CD42" t="str">
        <f t="shared" si="29"/>
        <v/>
      </c>
      <c r="CE42">
        <f t="array" ref="CE42">IF(AQ42="",0,SUMPRODUCT((EN13:XA13="Fruits a coque")*(EN14:XA14="EXCL")*(COUNTIF(BE42,"* "&amp;EN15:XA15&amp;" *")&gt;0)*1))</f>
        <v>0</v>
      </c>
      <c r="CF42">
        <f t="array" ref="CF42">IF(AQ42="",0,SUMPRODUCT((EN13:XA13="Fruits a coque")*(EN14:XA14="ALERTE")*(COUNTIF(BE42,"* "&amp;EN15:XA15&amp;" *")&gt;0)*1))</f>
        <v>0</v>
      </c>
      <c r="CG42" t="str">
        <f t="shared" si="30"/>
        <v/>
      </c>
      <c r="CH42">
        <f t="array" ref="CH42">IF(AQ42="",0,SUMPRODUCT((EN13:XA13="Celeri")*(EN14:XA14="ALERTE")*(COUNTIF(BE42,"* "&amp;EN15:XA15&amp;" *")&gt;0)*1))</f>
        <v>0</v>
      </c>
      <c r="CI42" t="str">
        <f t="shared" si="31"/>
        <v/>
      </c>
      <c r="CJ42">
        <f t="array" ref="CJ42">IF(AQ42="",0,SUMPRODUCT((EN13:XA13="Moutarde")*(EN14:XA14="ALERTE")*(COUNTIF(BE42,"* "&amp;EN15:XA15&amp;" *")&gt;0)*1))</f>
        <v>0</v>
      </c>
      <c r="CK42" t="str">
        <f t="shared" si="32"/>
        <v/>
      </c>
      <c r="CL42">
        <f t="array" ref="CL42">IF(AQ42="",0,SUMPRODUCT((EN13:XA13="Sesame")*(EN14:XA14="ALERTE")*(COUNTIF(BE42,"* "&amp;EN15:XA15&amp;" *")&gt;0)*1))</f>
        <v>0</v>
      </c>
      <c r="CM42" t="str">
        <f t="shared" si="33"/>
        <v/>
      </c>
      <c r="CN42">
        <f t="array" ref="CN42">IF(AQ42="",0,SUMPRODUCT((EN13:XA13="Sulfites")*(EN14:XA14="ALERTE")*(COUNTIF(BE42,"* "&amp;EN15:XA15&amp;" *")&gt;0)*1))</f>
        <v>0</v>
      </c>
      <c r="CO42" t="str">
        <f t="shared" si="34"/>
        <v/>
      </c>
      <c r="CP42">
        <f t="array" ref="CP42">IF(AQ42="",0,SUMPRODUCT((EN13:XA13="Lupin")*(EN14:XA14="ALERTE")*(COUNTIF(BE42,"* "&amp;EN15:XA15&amp;" *")&gt;0)*1))</f>
        <v>0</v>
      </c>
      <c r="CQ42" t="str">
        <f t="shared" si="35"/>
        <v/>
      </c>
      <c r="CR42">
        <f t="array" ref="CR42">IF(AQ42="",0,SUMPRODUCT((EN13:XA13="Mollusques")*(EN14:XA14="EXCL")*(COUNTIF(BE42,"* "&amp;EN15:XA15&amp;" *")&gt;0)*1))</f>
        <v>0</v>
      </c>
      <c r="CS42">
        <f t="array" ref="CS42">IF(AQ42="",0,SUMPRODUCT((EN13:XA13="Mollusques")*(EN14:XA14="ALERTE")*(COUNTIF(BE42,"* "&amp;EN15:XA15&amp;" *")&gt;0)*1))</f>
        <v>0</v>
      </c>
      <c r="CT42" t="str">
        <f t="shared" si="36"/>
        <v/>
      </c>
      <c r="CU42" t="str">
        <f t="shared" si="37"/>
        <v/>
      </c>
      <c r="CV42" t="str">
        <f t="shared" si="38"/>
        <v/>
      </c>
      <c r="CW42" t="str">
        <f t="shared" si="39"/>
        <v/>
      </c>
      <c r="CX42" t="str">
        <f t="shared" si="40"/>
        <v/>
      </c>
      <c r="CY42" t="str">
        <f t="shared" si="41"/>
        <v/>
      </c>
      <c r="CZ42" t="str">
        <f t="shared" si="42"/>
        <v/>
      </c>
      <c r="DA42" t="str">
        <f t="shared" si="43"/>
        <v/>
      </c>
      <c r="DB42" t="str">
        <f t="shared" si="44"/>
        <v/>
      </c>
      <c r="DC42" t="str">
        <f t="shared" si="45"/>
        <v/>
      </c>
      <c r="DD42" t="str">
        <f t="shared" si="46"/>
        <v/>
      </c>
      <c r="DE42" t="str">
        <f t="shared" si="47"/>
        <v/>
      </c>
      <c r="DF42" t="str">
        <f t="shared" si="48"/>
        <v/>
      </c>
      <c r="DG42" t="str">
        <f t="shared" si="49"/>
        <v/>
      </c>
      <c r="DH42" t="str">
        <f t="shared" si="50"/>
        <v/>
      </c>
      <c r="DI42" t="str">
        <f t="shared" si="51"/>
        <v/>
      </c>
      <c r="DJ42" t="str">
        <f t="shared" si="52"/>
        <v/>
      </c>
      <c r="DK42" t="str">
        <f t="shared" si="53"/>
        <v/>
      </c>
      <c r="DL42" t="str">
        <f t="shared" si="54"/>
        <v/>
      </c>
    </row>
    <row r="43" spans="5:116" ht="21" customHeight="1">
      <c r="E43" s="162" t="s">
        <v>957</v>
      </c>
      <c r="F43" s="174" t="str">
        <f>F12</f>
        <v>M MACÉDOINE DE LÉGUMES AU COULIS DE TOMATE | HORS D'ŒUVRE texture modifiée-cuidité-MACEDOINE| Auteur &gt; Annette et Jean Pierre DOMERGUES - 45000 ORLÉANS 1981</v>
      </c>
      <c r="G43" s="174">
        <f>G12</f>
        <v>10</v>
      </c>
      <c r="H43" s="175" t="str">
        <f>H12</f>
        <v>couverts</v>
      </c>
      <c r="I43" s="176" t="str">
        <f>I12</f>
        <v>Recette mère ►  Textures modifiées</v>
      </c>
      <c r="J43" s="186"/>
      <c r="K43" s="186"/>
      <c r="L43" s="188">
        <f>ROWS(P37:P43)</f>
        <v>7</v>
      </c>
      <c r="M43" s="186"/>
      <c r="N43" s="189" t="str">
        <f t="array" ref="N43">SUMPRODUCT(--(P43:W43&lt;&gt;""), LEN(TRIM(SUBSTITUTE(P43:W43, CHAR(160), "")))) &amp; " Car."</f>
        <v>64 Car.</v>
      </c>
      <c r="O43" s="190">
        <f>IF(ISBLANK(P43),"",LARGE(O36:O42,1)+1)</f>
        <v>6</v>
      </c>
      <c r="P43" s="183" t="s">
        <v>1000</v>
      </c>
      <c r="Q43" s="183"/>
      <c r="R43" s="183"/>
      <c r="S43" s="183"/>
      <c r="T43" s="183"/>
      <c r="U43" s="183"/>
      <c r="V43" s="183"/>
      <c r="W43" s="183"/>
      <c r="X43" s="183"/>
      <c r="Y43" s="199"/>
      <c r="AA43" s="142"/>
      <c r="AC43" s="759"/>
      <c r="AD43" s="784" t="str">
        <f>TRIM(SUBSTITUTE(SUBSTITUTE(SUBSTITUTE(SUBSTITUTE(SUBSTITUTE(SUBSTITUTE(SUBSTITUTE(SUBSTITUTE(SUBSTITUTE(CLEAN(IF(OR(LEFT(AD42,1)="-",LEFT(AD42,1)="="),MID(AD42,2,99999),AD42)),"—","-"),"–","-"),CHAR(160)," "),CHAR(9)," "),CHAR(13)," "),CHAR(10)," ")," "," ")," "," ")," "," "))</f>
        <v>tomates</v>
      </c>
      <c r="AE43" s="780" t="str" cm="1">
        <f t="array" ref="AE43">IF(ROW()=ROW(AE42),AD45,INDEX(AF42:AF55,ROW()-ROW(AE42)))</f>
        <v/>
      </c>
      <c r="AF43" s="781" t="str">
        <f>IF(OR(AE43="",AD44="",AD44&lt;=0,AG43=""),"",TRIM(MID(AE43,LEN(AG43)+1+IF(MID(AE43,LEN(AG43)+1,1)=" ",1,0),99999)))</f>
        <v/>
      </c>
      <c r="AG43" s="780" t="str">
        <f>IF(OR(AH43="",AH43=0,AH43="0"),"",IF(LEN(AH43)&lt;=AD44,AH43,IF(LEN(SUBSTITUTE(AI43," ",""))=AD44+1,LEFT(AH43,AD44),LEFT(AH43,FIND("§",SUBSTITUTE(AI43," ","§",LEN(AI43)-LEN(SUBSTITUTE(AI43," ",""))))-1))))</f>
        <v/>
      </c>
      <c r="AH43" s="780" t="str">
        <f t="shared" si="4"/>
        <v/>
      </c>
      <c r="AI43" s="780" t="str">
        <f>IF(OR(AH43="",AH43=0,AH43="0"),"",LEFT(AH43,AD44+1))</f>
        <v/>
      </c>
      <c r="AJ43" s="804" t="str">
        <f t="shared" si="5"/>
        <v/>
      </c>
      <c r="AK43" s="752" t="s">
        <v>1394</v>
      </c>
      <c r="AL43" s="759" t="str">
        <f>IF(LEN(TRIM(AM43))&gt;0,MAX(AL13:AL42)+1,"")</f>
        <v/>
      </c>
      <c r="AM43" s="783"/>
      <c r="AN43" s="812" t="str">
        <f t="shared" si="6"/>
        <v/>
      </c>
      <c r="AP43" s="263" t="str">
        <f t="shared" si="7"/>
        <v/>
      </c>
      <c r="AQ43" s="797" t="str">
        <f t="shared" si="55"/>
        <v/>
      </c>
      <c r="AR43" s="818" t="s">
        <v>945</v>
      </c>
      <c r="AS43" s="798" t="str">
        <f t="shared" si="8"/>
        <v/>
      </c>
      <c r="AT43" s="800" t="str">
        <f t="shared" si="9"/>
        <v/>
      </c>
      <c r="AU43" s="266" t="str">
        <f t="shared" si="10"/>
        <v/>
      </c>
      <c r="AV43" s="267" t="str">
        <f t="shared" si="11"/>
        <v/>
      </c>
      <c r="AW43" s="268" t="str">
        <f t="shared" si="12"/>
        <v/>
      </c>
      <c r="AX43" s="268" t="str">
        <f t="shared" si="13"/>
        <v/>
      </c>
      <c r="AY43" s="269" t="str">
        <f t="shared" si="14"/>
        <v/>
      </c>
      <c r="AZ43" t="str">
        <f t="shared" si="15"/>
        <v/>
      </c>
      <c r="BA43" t="str">
        <f t="shared" si="16"/>
        <v/>
      </c>
      <c r="BB43" t="str">
        <f t="shared" si="17"/>
        <v/>
      </c>
      <c r="BC43" t="str">
        <f t="shared" si="18"/>
        <v/>
      </c>
      <c r="BD43" t="str">
        <f t="shared" si="19"/>
        <v/>
      </c>
      <c r="BE43" t="str">
        <f t="shared" si="20"/>
        <v/>
      </c>
      <c r="BF43">
        <f t="array" ref="BF43">IF(AQ43="",0,SUMPRODUCT((EN13:XA13="Gluten")*(EN14:XA14="INFO")*(COUNTIF(BE43,"* "&amp;EN15:XA15&amp;" *")&gt;0)*1))</f>
        <v>0</v>
      </c>
      <c r="BG43">
        <f t="array" ref="BG43">IF(AQ43="",0,SUMPRODUCT((EN13:XA13="Gluten")*(EN14:XA14="EXCL")*(COUNTIF(BE43,"* "&amp;EN15:XA15&amp;" *")&gt;0)*1))</f>
        <v>0</v>
      </c>
      <c r="BH43">
        <f t="array" ref="BH43">IF(AQ43="",0,SUMPRODUCT((EN13:XA13="Gluten")*(EN14:XA14="ALERTE")*(COUNTIF(BE43,"* "&amp;EN15:XA15&amp;" *")&gt;0)*1))</f>
        <v>0</v>
      </c>
      <c r="BI43">
        <f t="array" ref="BI43">IF(AQ43="",0,SUMPRODUCT((EN13:XA13="Gluten")*(EN14:XA14="SUSP")*(COUNTIF(BE43,"* "&amp;EN15:XA15&amp;" *")&gt;0)*1))</f>
        <v>0</v>
      </c>
      <c r="BJ43" t="str">
        <f t="shared" si="21"/>
        <v/>
      </c>
      <c r="BK43" t="str">
        <f t="shared" si="22"/>
        <v/>
      </c>
      <c r="BL43">
        <f t="array" ref="BL43">IF(AQ43="",0,SUMPRODUCT((EN13:XA13="Crustaces")*(EN14:XA14="ALERTE")*(COUNTIF(BE43,"* "&amp;EN15:XA15&amp;" *")&gt;0)*1))</f>
        <v>0</v>
      </c>
      <c r="BM43" t="str">
        <f t="shared" si="23"/>
        <v/>
      </c>
      <c r="BN43">
        <f t="array" ref="BN43">IF(AQ43="",0,SUMPRODUCT((EN13:XA13="Oeufs")*(EN14:XA14="ALERTE")*(COUNTIF(BE43,"* "&amp;EN15:XA15&amp;" *")&gt;0)*1))</f>
        <v>0</v>
      </c>
      <c r="BO43" t="str">
        <f t="shared" si="24"/>
        <v/>
      </c>
      <c r="BP43">
        <f t="array" ref="BP43">IF(AQ43="",0,SUMPRODUCT((EN13:XA13="Poissons")*(EN14:XA14="INFO")*(COUNTIF(BE43,"* "&amp;EN15:XA15&amp;" *")&gt;0)*1))</f>
        <v>0</v>
      </c>
      <c r="BQ43">
        <f t="array" ref="BQ43">IF(AQ43="",0,SUMPRODUCT((EN13:XA13="Poissons")*(EN14:XA14="EXCL")*(COUNTIF(BE43,"* "&amp;EN15:XA15&amp;" *")&gt;0)*1))</f>
        <v>0</v>
      </c>
      <c r="BR43">
        <f t="array" ref="BR43">IF(AQ43="",0,SUMPRODUCT((EN13:XA13="Poissons")*(EN14:XA14="ALERTE")*(COUNTIF(BE43,"* "&amp;EN15:XA15&amp;" *")&gt;0)*1))</f>
        <v>0</v>
      </c>
      <c r="BS43" t="str">
        <f t="shared" si="25"/>
        <v/>
      </c>
      <c r="BT43">
        <f t="array" ref="BT43">IF(AQ43="",0,SUMPRODUCT((EN13:XA13="Arachides")*(EN14:XA14="ALERTE")*(COUNTIF(BE43,"* "&amp;EN15:XA15&amp;" *")&gt;0)*1))</f>
        <v>0</v>
      </c>
      <c r="BU43" t="str">
        <f t="shared" si="26"/>
        <v/>
      </c>
      <c r="BV43">
        <f t="array" ref="BV43">IF(AQ43="",0,SUMPRODUCT((EN13:XA13="Soja")*(EN14:XA14="INFO")*(COUNTIF(BE43,"* "&amp;EN15:XA15&amp;" *")&gt;0)*1))</f>
        <v>0</v>
      </c>
      <c r="BW43">
        <f t="array" ref="BW43">IF(AQ43="",0,SUMPRODUCT((EN13:XA13="Soja")*(EN14:XA14="ALERTE")*(COUNTIF(BE43,"* "&amp;EN15:XA15&amp;" *")&gt;0)*1))</f>
        <v>0</v>
      </c>
      <c r="BX43" t="str">
        <f t="shared" si="27"/>
        <v/>
      </c>
      <c r="BY43">
        <f t="array" ref="BY43">IF(AQ43="",0,SUMPRODUCT((EN13:XA13="Lait")*(EN14:XA14="INFO")*(COUNTIF(BE43,"* "&amp;EN15:XA15&amp;" *")&gt;0)*1))</f>
        <v>0</v>
      </c>
      <c r="BZ43">
        <f t="array" ref="BZ43">IF(AQ43="",0,SUMPRODUCT((EN13:XA13="Lait")*(EN14:XA14="EXCL")*(COUNTIF(BE43,"* "&amp;EN15:XA15&amp;" *")&gt;0)*1))</f>
        <v>0</v>
      </c>
      <c r="CA43">
        <f t="array" ref="CA43">IF(AQ43="",0,SUMPRODUCT((EN13:XA13="Lait")*(EN14:XA14="ALERTE")*(COUNTIF(BE43,"* "&amp;EN15:XA15&amp;" *")&gt;0)*1))</f>
        <v>0</v>
      </c>
      <c r="CB43">
        <f t="array" ref="CB43">IF(AQ43="",0,SUMPRODUCT((EN13:XA13="Lait")*(EN14:XA14="SUSP")*(COUNTIF(BE43,"* "&amp;EN15:XA15&amp;" *")&gt;0)*1))</f>
        <v>0</v>
      </c>
      <c r="CC43" t="str">
        <f t="shared" si="28"/>
        <v/>
      </c>
      <c r="CD43" t="str">
        <f t="shared" si="29"/>
        <v/>
      </c>
      <c r="CE43">
        <f t="array" ref="CE43">IF(AQ43="",0,SUMPRODUCT((EN13:XA13="Fruits a coque")*(EN14:XA14="EXCL")*(COUNTIF(BE43,"* "&amp;EN15:XA15&amp;" *")&gt;0)*1))</f>
        <v>0</v>
      </c>
      <c r="CF43">
        <f t="array" ref="CF43">IF(AQ43="",0,SUMPRODUCT((EN13:XA13="Fruits a coque")*(EN14:XA14="ALERTE")*(COUNTIF(BE43,"* "&amp;EN15:XA15&amp;" *")&gt;0)*1))</f>
        <v>0</v>
      </c>
      <c r="CG43" t="str">
        <f t="shared" si="30"/>
        <v/>
      </c>
      <c r="CH43">
        <f t="array" ref="CH43">IF(AQ43="",0,SUMPRODUCT((EN13:XA13="Celeri")*(EN14:XA14="ALERTE")*(COUNTIF(BE43,"* "&amp;EN15:XA15&amp;" *")&gt;0)*1))</f>
        <v>0</v>
      </c>
      <c r="CI43" t="str">
        <f t="shared" si="31"/>
        <v/>
      </c>
      <c r="CJ43">
        <f t="array" ref="CJ43">IF(AQ43="",0,SUMPRODUCT((EN13:XA13="Moutarde")*(EN14:XA14="ALERTE")*(COUNTIF(BE43,"* "&amp;EN15:XA15&amp;" *")&gt;0)*1))</f>
        <v>0</v>
      </c>
      <c r="CK43" t="str">
        <f t="shared" si="32"/>
        <v/>
      </c>
      <c r="CL43">
        <f t="array" ref="CL43">IF(AQ43="",0,SUMPRODUCT((EN13:XA13="Sesame")*(EN14:XA14="ALERTE")*(COUNTIF(BE43,"* "&amp;EN15:XA15&amp;" *")&gt;0)*1))</f>
        <v>0</v>
      </c>
      <c r="CM43" t="str">
        <f t="shared" si="33"/>
        <v/>
      </c>
      <c r="CN43">
        <f t="array" ref="CN43">IF(AQ43="",0,SUMPRODUCT((EN13:XA13="Sulfites")*(EN14:XA14="ALERTE")*(COUNTIF(BE43,"* "&amp;EN15:XA15&amp;" *")&gt;0)*1))</f>
        <v>0</v>
      </c>
      <c r="CO43" t="str">
        <f t="shared" si="34"/>
        <v/>
      </c>
      <c r="CP43">
        <f t="array" ref="CP43">IF(AQ43="",0,SUMPRODUCT((EN13:XA13="Lupin")*(EN14:XA14="ALERTE")*(COUNTIF(BE43,"* "&amp;EN15:XA15&amp;" *")&gt;0)*1))</f>
        <v>0</v>
      </c>
      <c r="CQ43" t="str">
        <f t="shared" si="35"/>
        <v/>
      </c>
      <c r="CR43">
        <f t="array" ref="CR43">IF(AQ43="",0,SUMPRODUCT((EN13:XA13="Mollusques")*(EN14:XA14="EXCL")*(COUNTIF(BE43,"* "&amp;EN15:XA15&amp;" *")&gt;0)*1))</f>
        <v>0</v>
      </c>
      <c r="CS43">
        <f t="array" ref="CS43">IF(AQ43="",0,SUMPRODUCT((EN13:XA13="Mollusques")*(EN14:XA14="ALERTE")*(COUNTIF(BE43,"* "&amp;EN15:XA15&amp;" *")&gt;0)*1))</f>
        <v>0</v>
      </c>
      <c r="CT43" t="str">
        <f t="shared" si="36"/>
        <v/>
      </c>
      <c r="CU43" t="str">
        <f t="shared" si="37"/>
        <v/>
      </c>
      <c r="CV43" t="str">
        <f t="shared" si="38"/>
        <v/>
      </c>
      <c r="CW43" t="str">
        <f t="shared" si="39"/>
        <v/>
      </c>
      <c r="CX43" t="str">
        <f t="shared" si="40"/>
        <v/>
      </c>
      <c r="CY43" t="str">
        <f t="shared" si="41"/>
        <v/>
      </c>
      <c r="CZ43" t="str">
        <f t="shared" si="42"/>
        <v/>
      </c>
      <c r="DA43" t="str">
        <f t="shared" si="43"/>
        <v/>
      </c>
      <c r="DB43" t="str">
        <f t="shared" si="44"/>
        <v/>
      </c>
      <c r="DC43" t="str">
        <f t="shared" si="45"/>
        <v/>
      </c>
      <c r="DD43" t="str">
        <f t="shared" si="46"/>
        <v/>
      </c>
      <c r="DE43" t="str">
        <f t="shared" si="47"/>
        <v/>
      </c>
      <c r="DF43" t="str">
        <f t="shared" si="48"/>
        <v/>
      </c>
      <c r="DG43" t="str">
        <f t="shared" si="49"/>
        <v/>
      </c>
      <c r="DH43" t="str">
        <f t="shared" si="50"/>
        <v/>
      </c>
      <c r="DI43" t="str">
        <f t="shared" si="51"/>
        <v/>
      </c>
      <c r="DJ43" t="str">
        <f t="shared" si="52"/>
        <v/>
      </c>
      <c r="DK43" t="str">
        <f t="shared" si="53"/>
        <v/>
      </c>
      <c r="DL43" t="str">
        <f t="shared" si="54"/>
        <v/>
      </c>
    </row>
    <row r="44" spans="5:116" ht="21" customHeight="1">
      <c r="E44" s="162" t="s">
        <v>957</v>
      </c>
      <c r="F44" s="174" t="str">
        <f>F12</f>
        <v>M MACÉDOINE DE LÉGUMES AU COULIS DE TOMATE | HORS D'ŒUVRE texture modifiée-cuidité-MACEDOINE| Auteur &gt; Annette et Jean Pierre DOMERGUES - 45000 ORLÉANS 1981</v>
      </c>
      <c r="G44" s="174">
        <f>G12</f>
        <v>10</v>
      </c>
      <c r="H44" s="175" t="str">
        <f>H12</f>
        <v>couverts</v>
      </c>
      <c r="I44" s="176" t="str">
        <f>I12</f>
        <v>Recette mère ►  Textures modifiées</v>
      </c>
      <c r="J44" s="186"/>
      <c r="K44" s="186"/>
      <c r="L44" s="188">
        <f>ROWS(P37:P44)</f>
        <v>8</v>
      </c>
      <c r="M44" s="186"/>
      <c r="N44" s="189" t="str">
        <f t="array" ref="N44">SUMPRODUCT(--(P44:W44&lt;&gt;""), LEN(TRIM(SUBSTITUTE(P44:W44, CHAR(160), "")))) &amp; " Car."</f>
        <v>79 Car.</v>
      </c>
      <c r="O44" s="190">
        <f>IF(ISBLANK(P44),"",LARGE(O36:O43,1)+1)</f>
        <v>7</v>
      </c>
      <c r="P44" s="183" t="s">
        <v>1072</v>
      </c>
      <c r="Q44" s="183"/>
      <c r="R44" s="183"/>
      <c r="S44" s="183"/>
      <c r="T44" s="183"/>
      <c r="U44" s="183"/>
      <c r="V44" s="183"/>
      <c r="W44" s="183"/>
      <c r="X44" s="183"/>
      <c r="Y44" s="199"/>
      <c r="AA44" s="142"/>
      <c r="AC44" s="759"/>
      <c r="AD44" s="785">
        <f>AL10</f>
        <v>120</v>
      </c>
      <c r="AE44" s="780" t="str" cm="1">
        <f t="array" ref="AE44">IF(ROW()=ROW(AE42),AD45,INDEX(AF42:AF55,ROW()-ROW(AE42)))</f>
        <v/>
      </c>
      <c r="AF44" s="781" t="str">
        <f>IF(OR(AE44="",AD44="",AD44&lt;=0,AG44=""),"",TRIM(MID(AE44,LEN(AG44)+1+IF(MID(AE44,LEN(AG44)+1,1)=" ",1,0),99999)))</f>
        <v/>
      </c>
      <c r="AG44" s="780" t="str">
        <f>IF(OR(AH44="",AH44=0,AH44="0"),"",IF(LEN(AH44)&lt;=AD44,AH44,IF(LEN(SUBSTITUTE(AI44," ",""))=AD44+1,LEFT(AH44,AD44),LEFT(AH44,FIND("§",SUBSTITUTE(AI44," ","§",LEN(AI44)-LEN(SUBSTITUTE(AI44," ",""))))-1))))</f>
        <v/>
      </c>
      <c r="AH44" s="780" t="str">
        <f t="shared" si="4"/>
        <v/>
      </c>
      <c r="AI44" s="780" t="str">
        <f>IF(OR(AH44="",AH44=0,AH44="0"),"",LEFT(AH44,AD44+1))</f>
        <v/>
      </c>
      <c r="AJ44" s="804" t="str">
        <f t="shared" si="5"/>
        <v/>
      </c>
      <c r="AK44" s="752" t="s">
        <v>1394</v>
      </c>
      <c r="AL44" s="759" t="str">
        <f>IF(LEN(TRIM(AM44))&gt;0,MAX(AL13:AL43)+1,"")</f>
        <v/>
      </c>
      <c r="AM44" s="783"/>
      <c r="AN44" s="812" t="str">
        <f t="shared" si="6"/>
        <v/>
      </c>
      <c r="AP44" s="263" t="str">
        <f t="shared" si="7"/>
        <v/>
      </c>
      <c r="AQ44" s="797" t="str">
        <f t="shared" si="55"/>
        <v/>
      </c>
      <c r="AR44" s="818" t="s">
        <v>945</v>
      </c>
      <c r="AS44" s="798" t="str">
        <f t="shared" si="8"/>
        <v/>
      </c>
      <c r="AT44" s="800" t="str">
        <f t="shared" si="9"/>
        <v/>
      </c>
      <c r="AU44" s="266" t="str">
        <f t="shared" si="10"/>
        <v/>
      </c>
      <c r="AV44" s="267" t="str">
        <f t="shared" si="11"/>
        <v/>
      </c>
      <c r="AW44" s="268" t="str">
        <f t="shared" si="12"/>
        <v/>
      </c>
      <c r="AX44" s="268" t="str">
        <f t="shared" si="13"/>
        <v/>
      </c>
      <c r="AY44" s="269" t="str">
        <f t="shared" si="14"/>
        <v/>
      </c>
      <c r="AZ44" t="str">
        <f t="shared" si="15"/>
        <v/>
      </c>
      <c r="BA44" t="str">
        <f t="shared" si="16"/>
        <v/>
      </c>
      <c r="BB44" t="str">
        <f t="shared" si="17"/>
        <v/>
      </c>
      <c r="BC44" t="str">
        <f t="shared" si="18"/>
        <v/>
      </c>
      <c r="BD44" t="str">
        <f t="shared" si="19"/>
        <v/>
      </c>
      <c r="BE44" t="str">
        <f t="shared" si="20"/>
        <v/>
      </c>
      <c r="BF44">
        <f t="array" ref="BF44">IF(AQ44="",0,SUMPRODUCT((EN13:XA13="Gluten")*(EN14:XA14="INFO")*(COUNTIF(BE44,"* "&amp;EN15:XA15&amp;" *")&gt;0)*1))</f>
        <v>0</v>
      </c>
      <c r="BG44">
        <f t="array" ref="BG44">IF(AQ44="",0,SUMPRODUCT((EN13:XA13="Gluten")*(EN14:XA14="EXCL")*(COUNTIF(BE44,"* "&amp;EN15:XA15&amp;" *")&gt;0)*1))</f>
        <v>0</v>
      </c>
      <c r="BH44">
        <f t="array" ref="BH44">IF(AQ44="",0,SUMPRODUCT((EN13:XA13="Gluten")*(EN14:XA14="ALERTE")*(COUNTIF(BE44,"* "&amp;EN15:XA15&amp;" *")&gt;0)*1))</f>
        <v>0</v>
      </c>
      <c r="BI44">
        <f t="array" ref="BI44">IF(AQ44="",0,SUMPRODUCT((EN13:XA13="Gluten")*(EN14:XA14="SUSP")*(COUNTIF(BE44,"* "&amp;EN15:XA15&amp;" *")&gt;0)*1))</f>
        <v>0</v>
      </c>
      <c r="BJ44" t="str">
        <f t="shared" si="21"/>
        <v/>
      </c>
      <c r="BK44" t="str">
        <f t="shared" si="22"/>
        <v/>
      </c>
      <c r="BL44">
        <f t="array" ref="BL44">IF(AQ44="",0,SUMPRODUCT((EN13:XA13="Crustaces")*(EN14:XA14="ALERTE")*(COUNTIF(BE44,"* "&amp;EN15:XA15&amp;" *")&gt;0)*1))</f>
        <v>0</v>
      </c>
      <c r="BM44" t="str">
        <f t="shared" si="23"/>
        <v/>
      </c>
      <c r="BN44">
        <f t="array" ref="BN44">IF(AQ44="",0,SUMPRODUCT((EN13:XA13="Oeufs")*(EN14:XA14="ALERTE")*(COUNTIF(BE44,"* "&amp;EN15:XA15&amp;" *")&gt;0)*1))</f>
        <v>0</v>
      </c>
      <c r="BO44" t="str">
        <f t="shared" si="24"/>
        <v/>
      </c>
      <c r="BP44">
        <f t="array" ref="BP44">IF(AQ44="",0,SUMPRODUCT((EN13:XA13="Poissons")*(EN14:XA14="INFO")*(COUNTIF(BE44,"* "&amp;EN15:XA15&amp;" *")&gt;0)*1))</f>
        <v>0</v>
      </c>
      <c r="BQ44">
        <f t="array" ref="BQ44">IF(AQ44="",0,SUMPRODUCT((EN13:XA13="Poissons")*(EN14:XA14="EXCL")*(COUNTIF(BE44,"* "&amp;EN15:XA15&amp;" *")&gt;0)*1))</f>
        <v>0</v>
      </c>
      <c r="BR44">
        <f t="array" ref="BR44">IF(AQ44="",0,SUMPRODUCT((EN13:XA13="Poissons")*(EN14:XA14="ALERTE")*(COUNTIF(BE44,"* "&amp;EN15:XA15&amp;" *")&gt;0)*1))</f>
        <v>0</v>
      </c>
      <c r="BS44" t="str">
        <f t="shared" si="25"/>
        <v/>
      </c>
      <c r="BT44">
        <f t="array" ref="BT44">IF(AQ44="",0,SUMPRODUCT((EN13:XA13="Arachides")*(EN14:XA14="ALERTE")*(COUNTIF(BE44,"* "&amp;EN15:XA15&amp;" *")&gt;0)*1))</f>
        <v>0</v>
      </c>
      <c r="BU44" t="str">
        <f t="shared" si="26"/>
        <v/>
      </c>
      <c r="BV44">
        <f t="array" ref="BV44">IF(AQ44="",0,SUMPRODUCT((EN13:XA13="Soja")*(EN14:XA14="INFO")*(COUNTIF(BE44,"* "&amp;EN15:XA15&amp;" *")&gt;0)*1))</f>
        <v>0</v>
      </c>
      <c r="BW44">
        <f t="array" ref="BW44">IF(AQ44="",0,SUMPRODUCT((EN13:XA13="Soja")*(EN14:XA14="ALERTE")*(COUNTIF(BE44,"* "&amp;EN15:XA15&amp;" *")&gt;0)*1))</f>
        <v>0</v>
      </c>
      <c r="BX44" t="str">
        <f t="shared" si="27"/>
        <v/>
      </c>
      <c r="BY44">
        <f t="array" ref="BY44">IF(AQ44="",0,SUMPRODUCT((EN13:XA13="Lait")*(EN14:XA14="INFO")*(COUNTIF(BE44,"* "&amp;EN15:XA15&amp;" *")&gt;0)*1))</f>
        <v>0</v>
      </c>
      <c r="BZ44">
        <f t="array" ref="BZ44">IF(AQ44="",0,SUMPRODUCT((EN13:XA13="Lait")*(EN14:XA14="EXCL")*(COUNTIF(BE44,"* "&amp;EN15:XA15&amp;" *")&gt;0)*1))</f>
        <v>0</v>
      </c>
      <c r="CA44">
        <f t="array" ref="CA44">IF(AQ44="",0,SUMPRODUCT((EN13:XA13="Lait")*(EN14:XA14="ALERTE")*(COUNTIF(BE44,"* "&amp;EN15:XA15&amp;" *")&gt;0)*1))</f>
        <v>0</v>
      </c>
      <c r="CB44">
        <f t="array" ref="CB44">IF(AQ44="",0,SUMPRODUCT((EN13:XA13="Lait")*(EN14:XA14="SUSP")*(COUNTIF(BE44,"* "&amp;EN15:XA15&amp;" *")&gt;0)*1))</f>
        <v>0</v>
      </c>
      <c r="CC44" t="str">
        <f t="shared" si="28"/>
        <v/>
      </c>
      <c r="CD44" t="str">
        <f t="shared" si="29"/>
        <v/>
      </c>
      <c r="CE44">
        <f t="array" ref="CE44">IF(AQ44="",0,SUMPRODUCT((EN13:XA13="Fruits a coque")*(EN14:XA14="EXCL")*(COUNTIF(BE44,"* "&amp;EN15:XA15&amp;" *")&gt;0)*1))</f>
        <v>0</v>
      </c>
      <c r="CF44">
        <f t="array" ref="CF44">IF(AQ44="",0,SUMPRODUCT((EN13:XA13="Fruits a coque")*(EN14:XA14="ALERTE")*(COUNTIF(BE44,"* "&amp;EN15:XA15&amp;" *")&gt;0)*1))</f>
        <v>0</v>
      </c>
      <c r="CG44" t="str">
        <f t="shared" si="30"/>
        <v/>
      </c>
      <c r="CH44">
        <f t="array" ref="CH44">IF(AQ44="",0,SUMPRODUCT((EN13:XA13="Celeri")*(EN14:XA14="ALERTE")*(COUNTIF(BE44,"* "&amp;EN15:XA15&amp;" *")&gt;0)*1))</f>
        <v>0</v>
      </c>
      <c r="CI44" t="str">
        <f t="shared" si="31"/>
        <v/>
      </c>
      <c r="CJ44">
        <f t="array" ref="CJ44">IF(AQ44="",0,SUMPRODUCT((EN13:XA13="Moutarde")*(EN14:XA14="ALERTE")*(COUNTIF(BE44,"* "&amp;EN15:XA15&amp;" *")&gt;0)*1))</f>
        <v>0</v>
      </c>
      <c r="CK44" t="str">
        <f t="shared" si="32"/>
        <v/>
      </c>
      <c r="CL44">
        <f t="array" ref="CL44">IF(AQ44="",0,SUMPRODUCT((EN13:XA13="Sesame")*(EN14:XA14="ALERTE")*(COUNTIF(BE44,"* "&amp;EN15:XA15&amp;" *")&gt;0)*1))</f>
        <v>0</v>
      </c>
      <c r="CM44" t="str">
        <f t="shared" si="33"/>
        <v/>
      </c>
      <c r="CN44">
        <f t="array" ref="CN44">IF(AQ44="",0,SUMPRODUCT((EN13:XA13="Sulfites")*(EN14:XA14="ALERTE")*(COUNTIF(BE44,"* "&amp;EN15:XA15&amp;" *")&gt;0)*1))</f>
        <v>0</v>
      </c>
      <c r="CO44" t="str">
        <f t="shared" si="34"/>
        <v/>
      </c>
      <c r="CP44">
        <f t="array" ref="CP44">IF(AQ44="",0,SUMPRODUCT((EN13:XA13="Lupin")*(EN14:XA14="ALERTE")*(COUNTIF(BE44,"* "&amp;EN15:XA15&amp;" *")&gt;0)*1))</f>
        <v>0</v>
      </c>
      <c r="CQ44" t="str">
        <f t="shared" si="35"/>
        <v/>
      </c>
      <c r="CR44">
        <f t="array" ref="CR44">IF(AQ44="",0,SUMPRODUCT((EN13:XA13="Mollusques")*(EN14:XA14="EXCL")*(COUNTIF(BE44,"* "&amp;EN15:XA15&amp;" *")&gt;0)*1))</f>
        <v>0</v>
      </c>
      <c r="CS44">
        <f t="array" ref="CS44">IF(AQ44="",0,SUMPRODUCT((EN13:XA13="Mollusques")*(EN14:XA14="ALERTE")*(COUNTIF(BE44,"* "&amp;EN15:XA15&amp;" *")&gt;0)*1))</f>
        <v>0</v>
      </c>
      <c r="CT44" t="str">
        <f t="shared" si="36"/>
        <v/>
      </c>
      <c r="CU44" t="str">
        <f t="shared" si="37"/>
        <v/>
      </c>
      <c r="CV44" t="str">
        <f t="shared" si="38"/>
        <v/>
      </c>
      <c r="CW44" t="str">
        <f t="shared" si="39"/>
        <v/>
      </c>
      <c r="CX44" t="str">
        <f t="shared" si="40"/>
        <v/>
      </c>
      <c r="CY44" t="str">
        <f t="shared" si="41"/>
        <v/>
      </c>
      <c r="CZ44" t="str">
        <f t="shared" si="42"/>
        <v/>
      </c>
      <c r="DA44" t="str">
        <f t="shared" si="43"/>
        <v/>
      </c>
      <c r="DB44" t="str">
        <f t="shared" si="44"/>
        <v/>
      </c>
      <c r="DC44" t="str">
        <f t="shared" si="45"/>
        <v/>
      </c>
      <c r="DD44" t="str">
        <f t="shared" si="46"/>
        <v/>
      </c>
      <c r="DE44" t="str">
        <f t="shared" si="47"/>
        <v/>
      </c>
      <c r="DF44" t="str">
        <f t="shared" si="48"/>
        <v/>
      </c>
      <c r="DG44" t="str">
        <f t="shared" si="49"/>
        <v/>
      </c>
      <c r="DH44" t="str">
        <f t="shared" si="50"/>
        <v/>
      </c>
      <c r="DI44" t="str">
        <f t="shared" si="51"/>
        <v/>
      </c>
      <c r="DJ44" t="str">
        <f t="shared" si="52"/>
        <v/>
      </c>
      <c r="DK44" t="str">
        <f t="shared" si="53"/>
        <v/>
      </c>
      <c r="DL44" t="str">
        <f t="shared" si="54"/>
        <v/>
      </c>
    </row>
    <row r="45" spans="5:116" ht="21" customHeight="1">
      <c r="E45" s="162" t="s">
        <v>957</v>
      </c>
      <c r="F45" s="174" t="str">
        <f>F12</f>
        <v>M MACÉDOINE DE LÉGUMES AU COULIS DE TOMATE | HORS D'ŒUVRE texture modifiée-cuidité-MACEDOINE| Auteur &gt; Annette et Jean Pierre DOMERGUES - 45000 ORLÉANS 1981</v>
      </c>
      <c r="G45" s="174">
        <f>G12</f>
        <v>10</v>
      </c>
      <c r="H45" s="175" t="str">
        <f>H12</f>
        <v>couverts</v>
      </c>
      <c r="I45" s="176" t="str">
        <f>I12</f>
        <v>Recette mère ►  Textures modifiées</v>
      </c>
      <c r="J45" s="186"/>
      <c r="K45" s="186"/>
      <c r="L45" s="188">
        <f>ROWS(P37:P45)</f>
        <v>9</v>
      </c>
      <c r="M45" s="186"/>
      <c r="N45" s="189" t="str">
        <f t="array" ref="N45">SUMPRODUCT(--(P45:W45&lt;&gt;""), LEN(TRIM(SUBSTITUTE(P45:W45, CHAR(160), "")))) &amp; " Car."</f>
        <v>44 Car.</v>
      </c>
      <c r="O45" s="190">
        <f>IF(ISBLANK(P45),"",LARGE(O36:O44,1)+1)</f>
        <v>8</v>
      </c>
      <c r="P45" s="183" t="s">
        <v>1022</v>
      </c>
      <c r="Q45" s="183"/>
      <c r="R45" s="183"/>
      <c r="S45" s="183"/>
      <c r="T45" s="183"/>
      <c r="U45" s="183"/>
      <c r="V45" s="183"/>
      <c r="W45" s="183"/>
      <c r="X45" s="183"/>
      <c r="Y45" s="199"/>
      <c r="AA45" s="142"/>
      <c r="AC45" s="759"/>
      <c r="AD45" s="784" t="str">
        <f>IF(UPPER(TRIM(AL11))="X",AD49,AD43)</f>
        <v>tomates</v>
      </c>
      <c r="AE45" s="780" t="str" cm="1">
        <f t="array" ref="AE45">IF(ROW()=ROW(AE42),AD45,INDEX(AF42:AF55,ROW()-ROW(AE42)))</f>
        <v/>
      </c>
      <c r="AF45" s="781" t="str">
        <f>IF(OR(AE45="",AD44="",AD44&lt;=0,AG45=""),"",TRIM(MID(AE45,LEN(AG45)+1+IF(MID(AE45,LEN(AG45)+1,1)=" ",1,0),99999)))</f>
        <v/>
      </c>
      <c r="AG45" s="780" t="str">
        <f>IF(OR(AH45="",AH45=0,AH45="0"),"",IF(LEN(AH45)&lt;=AD44,AH45,IF(LEN(SUBSTITUTE(AI45," ",""))=AD44+1,LEFT(AH45,AD44),LEFT(AH45,FIND("§",SUBSTITUTE(AI45," ","§",LEN(AI45)-LEN(SUBSTITUTE(AI45," ",""))))-1))))</f>
        <v/>
      </c>
      <c r="AH45" s="780" t="str">
        <f t="shared" si="4"/>
        <v/>
      </c>
      <c r="AI45" s="780" t="str">
        <f>IF(OR(AH45="",AH45=0,AH45="0"),"",LEFT(AH45,AD44+1))</f>
        <v/>
      </c>
      <c r="AJ45" s="804" t="str">
        <f t="shared" si="5"/>
        <v/>
      </c>
      <c r="AK45" s="752" t="s">
        <v>1394</v>
      </c>
      <c r="AL45" s="759" t="str">
        <f>IF(LEN(TRIM(AM45))&gt;0,MAX(AL13:AL44)+1,"")</f>
        <v/>
      </c>
      <c r="AM45" s="783"/>
      <c r="AN45" s="812" t="str">
        <f t="shared" si="6"/>
        <v/>
      </c>
      <c r="AP45" s="263" t="str">
        <f t="shared" si="7"/>
        <v/>
      </c>
      <c r="AQ45" s="797" t="str">
        <f t="shared" si="55"/>
        <v/>
      </c>
      <c r="AR45" s="818" t="s">
        <v>945</v>
      </c>
      <c r="AS45" s="798" t="str">
        <f t="shared" si="8"/>
        <v/>
      </c>
      <c r="AT45" s="800" t="str">
        <f t="shared" si="9"/>
        <v/>
      </c>
      <c r="AU45" s="266" t="str">
        <f t="shared" si="10"/>
        <v/>
      </c>
      <c r="AV45" s="267" t="str">
        <f t="shared" si="11"/>
        <v/>
      </c>
      <c r="AW45" s="268" t="str">
        <f t="shared" si="12"/>
        <v/>
      </c>
      <c r="AX45" s="268" t="str">
        <f t="shared" si="13"/>
        <v/>
      </c>
      <c r="AY45" s="269" t="str">
        <f t="shared" si="14"/>
        <v/>
      </c>
      <c r="AZ45" t="str">
        <f t="shared" si="15"/>
        <v/>
      </c>
      <c r="BA45" t="str">
        <f t="shared" si="16"/>
        <v/>
      </c>
      <c r="BB45" t="str">
        <f t="shared" si="17"/>
        <v/>
      </c>
      <c r="BC45" t="str">
        <f t="shared" si="18"/>
        <v/>
      </c>
      <c r="BD45" t="str">
        <f t="shared" si="19"/>
        <v/>
      </c>
      <c r="BE45" t="str">
        <f t="shared" si="20"/>
        <v/>
      </c>
      <c r="BF45">
        <f t="array" ref="BF45">IF(AQ45="",0,SUMPRODUCT((EN13:XA13="Gluten")*(EN14:XA14="INFO")*(COUNTIF(BE45,"* "&amp;EN15:XA15&amp;" *")&gt;0)*1))</f>
        <v>0</v>
      </c>
      <c r="BG45">
        <f t="array" ref="BG45">IF(AQ45="",0,SUMPRODUCT((EN13:XA13="Gluten")*(EN14:XA14="EXCL")*(COUNTIF(BE45,"* "&amp;EN15:XA15&amp;" *")&gt;0)*1))</f>
        <v>0</v>
      </c>
      <c r="BH45">
        <f t="array" ref="BH45">IF(AQ45="",0,SUMPRODUCT((EN13:XA13="Gluten")*(EN14:XA14="ALERTE")*(COUNTIF(BE45,"* "&amp;EN15:XA15&amp;" *")&gt;0)*1))</f>
        <v>0</v>
      </c>
      <c r="BI45">
        <f t="array" ref="BI45">IF(AQ45="",0,SUMPRODUCT((EN13:XA13="Gluten")*(EN14:XA14="SUSP")*(COUNTIF(BE45,"* "&amp;EN15:XA15&amp;" *")&gt;0)*1))</f>
        <v>0</v>
      </c>
      <c r="BJ45" t="str">
        <f t="shared" si="21"/>
        <v/>
      </c>
      <c r="BK45" t="str">
        <f t="shared" si="22"/>
        <v/>
      </c>
      <c r="BL45">
        <f t="array" ref="BL45">IF(AQ45="",0,SUMPRODUCT((EN13:XA13="Crustaces")*(EN14:XA14="ALERTE")*(COUNTIF(BE45,"* "&amp;EN15:XA15&amp;" *")&gt;0)*1))</f>
        <v>0</v>
      </c>
      <c r="BM45" t="str">
        <f t="shared" si="23"/>
        <v/>
      </c>
      <c r="BN45">
        <f t="array" ref="BN45">IF(AQ45="",0,SUMPRODUCT((EN13:XA13="Oeufs")*(EN14:XA14="ALERTE")*(COUNTIF(BE45,"* "&amp;EN15:XA15&amp;" *")&gt;0)*1))</f>
        <v>0</v>
      </c>
      <c r="BO45" t="str">
        <f t="shared" si="24"/>
        <v/>
      </c>
      <c r="BP45">
        <f t="array" ref="BP45">IF(AQ45="",0,SUMPRODUCT((EN13:XA13="Poissons")*(EN14:XA14="INFO")*(COUNTIF(BE45,"* "&amp;EN15:XA15&amp;" *")&gt;0)*1))</f>
        <v>0</v>
      </c>
      <c r="BQ45">
        <f t="array" ref="BQ45">IF(AQ45="",0,SUMPRODUCT((EN13:XA13="Poissons")*(EN14:XA14="EXCL")*(COUNTIF(BE45,"* "&amp;EN15:XA15&amp;" *")&gt;0)*1))</f>
        <v>0</v>
      </c>
      <c r="BR45">
        <f t="array" ref="BR45">IF(AQ45="",0,SUMPRODUCT((EN13:XA13="Poissons")*(EN14:XA14="ALERTE")*(COUNTIF(BE45,"* "&amp;EN15:XA15&amp;" *")&gt;0)*1))</f>
        <v>0</v>
      </c>
      <c r="BS45" t="str">
        <f t="shared" si="25"/>
        <v/>
      </c>
      <c r="BT45">
        <f t="array" ref="BT45">IF(AQ45="",0,SUMPRODUCT((EN13:XA13="Arachides")*(EN14:XA14="ALERTE")*(COUNTIF(BE45,"* "&amp;EN15:XA15&amp;" *")&gt;0)*1))</f>
        <v>0</v>
      </c>
      <c r="BU45" t="str">
        <f t="shared" si="26"/>
        <v/>
      </c>
      <c r="BV45">
        <f t="array" ref="BV45">IF(AQ45="",0,SUMPRODUCT((EN13:XA13="Soja")*(EN14:XA14="INFO")*(COUNTIF(BE45,"* "&amp;EN15:XA15&amp;" *")&gt;0)*1))</f>
        <v>0</v>
      </c>
      <c r="BW45">
        <f t="array" ref="BW45">IF(AQ45="",0,SUMPRODUCT((EN13:XA13="Soja")*(EN14:XA14="ALERTE")*(COUNTIF(BE45,"* "&amp;EN15:XA15&amp;" *")&gt;0)*1))</f>
        <v>0</v>
      </c>
      <c r="BX45" t="str">
        <f t="shared" si="27"/>
        <v/>
      </c>
      <c r="BY45">
        <f t="array" ref="BY45">IF(AQ45="",0,SUMPRODUCT((EN13:XA13="Lait")*(EN14:XA14="INFO")*(COUNTIF(BE45,"* "&amp;EN15:XA15&amp;" *")&gt;0)*1))</f>
        <v>0</v>
      </c>
      <c r="BZ45">
        <f t="array" ref="BZ45">IF(AQ45="",0,SUMPRODUCT((EN13:XA13="Lait")*(EN14:XA14="EXCL")*(COUNTIF(BE45,"* "&amp;EN15:XA15&amp;" *")&gt;0)*1))</f>
        <v>0</v>
      </c>
      <c r="CA45">
        <f t="array" ref="CA45">IF(AQ45="",0,SUMPRODUCT((EN13:XA13="Lait")*(EN14:XA14="ALERTE")*(COUNTIF(BE45,"* "&amp;EN15:XA15&amp;" *")&gt;0)*1))</f>
        <v>0</v>
      </c>
      <c r="CB45">
        <f t="array" ref="CB45">IF(AQ45="",0,SUMPRODUCT((EN13:XA13="Lait")*(EN14:XA14="SUSP")*(COUNTIF(BE45,"* "&amp;EN15:XA15&amp;" *")&gt;0)*1))</f>
        <v>0</v>
      </c>
      <c r="CC45" t="str">
        <f t="shared" si="28"/>
        <v/>
      </c>
      <c r="CD45" t="str">
        <f t="shared" si="29"/>
        <v/>
      </c>
      <c r="CE45">
        <f t="array" ref="CE45">IF(AQ45="",0,SUMPRODUCT((EN13:XA13="Fruits a coque")*(EN14:XA14="EXCL")*(COUNTIF(BE45,"* "&amp;EN15:XA15&amp;" *")&gt;0)*1))</f>
        <v>0</v>
      </c>
      <c r="CF45">
        <f t="array" ref="CF45">IF(AQ45="",0,SUMPRODUCT((EN13:XA13="Fruits a coque")*(EN14:XA14="ALERTE")*(COUNTIF(BE45,"* "&amp;EN15:XA15&amp;" *")&gt;0)*1))</f>
        <v>0</v>
      </c>
      <c r="CG45" t="str">
        <f t="shared" si="30"/>
        <v/>
      </c>
      <c r="CH45">
        <f t="array" ref="CH45">IF(AQ45="",0,SUMPRODUCT((EN13:XA13="Celeri")*(EN14:XA14="ALERTE")*(COUNTIF(BE45,"* "&amp;EN15:XA15&amp;" *")&gt;0)*1))</f>
        <v>0</v>
      </c>
      <c r="CI45" t="str">
        <f t="shared" si="31"/>
        <v/>
      </c>
      <c r="CJ45">
        <f t="array" ref="CJ45">IF(AQ45="",0,SUMPRODUCT((EN13:XA13="Moutarde")*(EN14:XA14="ALERTE")*(COUNTIF(BE45,"* "&amp;EN15:XA15&amp;" *")&gt;0)*1))</f>
        <v>0</v>
      </c>
      <c r="CK45" t="str">
        <f t="shared" si="32"/>
        <v/>
      </c>
      <c r="CL45">
        <f t="array" ref="CL45">IF(AQ45="",0,SUMPRODUCT((EN13:XA13="Sesame")*(EN14:XA14="ALERTE")*(COUNTIF(BE45,"* "&amp;EN15:XA15&amp;" *")&gt;0)*1))</f>
        <v>0</v>
      </c>
      <c r="CM45" t="str">
        <f t="shared" si="33"/>
        <v/>
      </c>
      <c r="CN45">
        <f t="array" ref="CN45">IF(AQ45="",0,SUMPRODUCT((EN13:XA13="Sulfites")*(EN14:XA14="ALERTE")*(COUNTIF(BE45,"* "&amp;EN15:XA15&amp;" *")&gt;0)*1))</f>
        <v>0</v>
      </c>
      <c r="CO45" t="str">
        <f t="shared" si="34"/>
        <v/>
      </c>
      <c r="CP45">
        <f t="array" ref="CP45">IF(AQ45="",0,SUMPRODUCT((EN13:XA13="Lupin")*(EN14:XA14="ALERTE")*(COUNTIF(BE45,"* "&amp;EN15:XA15&amp;" *")&gt;0)*1))</f>
        <v>0</v>
      </c>
      <c r="CQ45" t="str">
        <f t="shared" si="35"/>
        <v/>
      </c>
      <c r="CR45">
        <f t="array" ref="CR45">IF(AQ45="",0,SUMPRODUCT((EN13:XA13="Mollusques")*(EN14:XA14="EXCL")*(COUNTIF(BE45,"* "&amp;EN15:XA15&amp;" *")&gt;0)*1))</f>
        <v>0</v>
      </c>
      <c r="CS45">
        <f t="array" ref="CS45">IF(AQ45="",0,SUMPRODUCT((EN13:XA13="Mollusques")*(EN14:XA14="ALERTE")*(COUNTIF(BE45,"* "&amp;EN15:XA15&amp;" *")&gt;0)*1))</f>
        <v>0</v>
      </c>
      <c r="CT45" t="str">
        <f t="shared" si="36"/>
        <v/>
      </c>
      <c r="CU45" t="str">
        <f t="shared" si="37"/>
        <v/>
      </c>
      <c r="CV45" t="str">
        <f t="shared" si="38"/>
        <v/>
      </c>
      <c r="CW45" t="str">
        <f t="shared" si="39"/>
        <v/>
      </c>
      <c r="CX45" t="str">
        <f t="shared" si="40"/>
        <v/>
      </c>
      <c r="CY45" t="str">
        <f t="shared" si="41"/>
        <v/>
      </c>
      <c r="CZ45" t="str">
        <f t="shared" si="42"/>
        <v/>
      </c>
      <c r="DA45" t="str">
        <f t="shared" si="43"/>
        <v/>
      </c>
      <c r="DB45" t="str">
        <f t="shared" si="44"/>
        <v/>
      </c>
      <c r="DC45" t="str">
        <f t="shared" si="45"/>
        <v/>
      </c>
      <c r="DD45" t="str">
        <f t="shared" si="46"/>
        <v/>
      </c>
      <c r="DE45" t="str">
        <f t="shared" si="47"/>
        <v/>
      </c>
      <c r="DF45" t="str">
        <f t="shared" si="48"/>
        <v/>
      </c>
      <c r="DG45" t="str">
        <f t="shared" si="49"/>
        <v/>
      </c>
      <c r="DH45" t="str">
        <f t="shared" si="50"/>
        <v/>
      </c>
      <c r="DI45" t="str">
        <f t="shared" si="51"/>
        <v/>
      </c>
      <c r="DJ45" t="str">
        <f t="shared" si="52"/>
        <v/>
      </c>
      <c r="DK45" t="str">
        <f t="shared" si="53"/>
        <v/>
      </c>
      <c r="DL45" t="str">
        <f t="shared" si="54"/>
        <v/>
      </c>
    </row>
    <row r="46" spans="5:116" ht="21" customHeight="1">
      <c r="E46" s="162" t="s">
        <v>957</v>
      </c>
      <c r="F46" s="174" t="str">
        <f>F12</f>
        <v>M MACÉDOINE DE LÉGUMES AU COULIS DE TOMATE | HORS D'ŒUVRE texture modifiée-cuidité-MACEDOINE| Auteur &gt; Annette et Jean Pierre DOMERGUES - 45000 ORLÉANS 1981</v>
      </c>
      <c r="G46" s="174">
        <f>G12</f>
        <v>10</v>
      </c>
      <c r="H46" s="175" t="str">
        <f>H12</f>
        <v>couverts</v>
      </c>
      <c r="I46" s="176" t="str">
        <f>I12</f>
        <v>Recette mère ►  Textures modifiées</v>
      </c>
      <c r="J46" s="186"/>
      <c r="K46" s="186"/>
      <c r="L46" s="188">
        <f>ROWS(P37:P46)</f>
        <v>10</v>
      </c>
      <c r="M46" s="186"/>
      <c r="N46" s="189" t="str">
        <f t="array" ref="N46">SUMPRODUCT(--(P46:W46&lt;&gt;""), LEN(TRIM(SUBSTITUTE(P46:W46, CHAR(160), "")))) &amp; " Car."</f>
        <v>52 Car.</v>
      </c>
      <c r="O46" s="190">
        <f>IF(ISBLANK(P46),"",LARGE(O36:O45,1)+1)</f>
        <v>9</v>
      </c>
      <c r="P46" s="183" t="s">
        <v>1023</v>
      </c>
      <c r="Q46" s="183"/>
      <c r="R46" s="183"/>
      <c r="S46" s="183"/>
      <c r="T46" s="183"/>
      <c r="U46" s="183"/>
      <c r="V46" s="183"/>
      <c r="W46" s="183"/>
      <c r="X46" s="183"/>
      <c r="Y46" s="199"/>
      <c r="AA46" s="142"/>
      <c r="AC46" s="759"/>
      <c r="AD46" s="786" t="str">
        <f>TRIM(SUBSTITUTE(SUBSTITUTE(SUBSTITUTE(SUBSTITUTE(SUBSTITUTE(SUBSTITUTE(SUBSTITUTE(SUBSTITUTE(SUBSTITUTE(SUBSTITUTE(AD43,","," "),";"," "),":"," "),"!"," "),"?"," "),"…"," "),"»"," "),"«"," "),"/"," "),"."," "))</f>
        <v>tomates</v>
      </c>
      <c r="AE46" s="780" t="str" cm="1">
        <f t="array" ref="AE46">IF(ROW()=ROW(AE42),AD45,INDEX(AF42:AF55,ROW()-ROW(AE42)))</f>
        <v/>
      </c>
      <c r="AF46" s="781" t="str">
        <f>IF(OR(AE46="",AD44="",AD44&lt;=0,AG46=""),"",TRIM(MID(AE46,LEN(AG46)+1+IF(MID(AE46,LEN(AG46)+1,1)=" ",1,0),99999)))</f>
        <v/>
      </c>
      <c r="AG46" s="780" t="str">
        <f>IF(OR(AH46="",AH46=0,AH46="0"),"",IF(LEN(AH46)&lt;=AD44,AH46,IF(LEN(SUBSTITUTE(AI46," ",""))=AD44+1,LEFT(AH46,AD44),LEFT(AH46,FIND("§",SUBSTITUTE(AI46," ","§",LEN(AI46)-LEN(SUBSTITUTE(AI46," ",""))))-1))))</f>
        <v/>
      </c>
      <c r="AH46" s="780" t="str">
        <f t="shared" si="4"/>
        <v/>
      </c>
      <c r="AI46" s="780" t="str">
        <f>IF(OR(AH46="",AH46=0,AH46="0"),"",LEFT(AH46,AD44+1))</f>
        <v/>
      </c>
      <c r="AJ46" s="804" t="str">
        <f t="shared" si="5"/>
        <v/>
      </c>
      <c r="AK46" s="752" t="s">
        <v>1394</v>
      </c>
      <c r="AL46" s="759" t="str">
        <f>IF(LEN(TRIM(AM46))&gt;0,MAX(AL13:AL45)+1,"")</f>
        <v/>
      </c>
      <c r="AM46" s="783"/>
      <c r="AN46" s="812" t="str">
        <f t="shared" si="6"/>
        <v/>
      </c>
      <c r="AP46" s="263" t="str">
        <f t="shared" si="7"/>
        <v/>
      </c>
      <c r="AQ46" s="797" t="str">
        <f t="shared" si="55"/>
        <v/>
      </c>
      <c r="AR46" s="818" t="s">
        <v>945</v>
      </c>
      <c r="AS46" s="798" t="str">
        <f t="shared" si="8"/>
        <v/>
      </c>
      <c r="AT46" s="800" t="str">
        <f t="shared" si="9"/>
        <v/>
      </c>
      <c r="AU46" s="266" t="str">
        <f t="shared" si="10"/>
        <v/>
      </c>
      <c r="AV46" s="267" t="str">
        <f t="shared" si="11"/>
        <v/>
      </c>
      <c r="AW46" s="268" t="str">
        <f t="shared" si="12"/>
        <v/>
      </c>
      <c r="AX46" s="268" t="str">
        <f t="shared" si="13"/>
        <v/>
      </c>
      <c r="AY46" s="269" t="str">
        <f t="shared" si="14"/>
        <v/>
      </c>
      <c r="AZ46" t="str">
        <f t="shared" si="15"/>
        <v/>
      </c>
      <c r="BA46" t="str">
        <f t="shared" si="16"/>
        <v/>
      </c>
      <c r="BB46" t="str">
        <f t="shared" si="17"/>
        <v/>
      </c>
      <c r="BC46" t="str">
        <f t="shared" si="18"/>
        <v/>
      </c>
      <c r="BD46" t="str">
        <f t="shared" si="19"/>
        <v/>
      </c>
      <c r="BE46" t="str">
        <f t="shared" si="20"/>
        <v/>
      </c>
      <c r="BF46">
        <f t="array" ref="BF46">IF(AQ46="",0,SUMPRODUCT((EN13:XA13="Gluten")*(EN14:XA14="INFO")*(COUNTIF(BE46,"* "&amp;EN15:XA15&amp;" *")&gt;0)*1))</f>
        <v>0</v>
      </c>
      <c r="BG46">
        <f t="array" ref="BG46">IF(AQ46="",0,SUMPRODUCT((EN13:XA13="Gluten")*(EN14:XA14="EXCL")*(COUNTIF(BE46,"* "&amp;EN15:XA15&amp;" *")&gt;0)*1))</f>
        <v>0</v>
      </c>
      <c r="BH46">
        <f t="array" ref="BH46">IF(AQ46="",0,SUMPRODUCT((EN13:XA13="Gluten")*(EN14:XA14="ALERTE")*(COUNTIF(BE46,"* "&amp;EN15:XA15&amp;" *")&gt;0)*1))</f>
        <v>0</v>
      </c>
      <c r="BI46">
        <f t="array" ref="BI46">IF(AQ46="",0,SUMPRODUCT((EN13:XA13="Gluten")*(EN14:XA14="SUSP")*(COUNTIF(BE46,"* "&amp;EN15:XA15&amp;" *")&gt;0)*1))</f>
        <v>0</v>
      </c>
      <c r="BJ46" t="str">
        <f t="shared" si="21"/>
        <v/>
      </c>
      <c r="BK46" t="str">
        <f t="shared" si="22"/>
        <v/>
      </c>
      <c r="BL46">
        <f t="array" ref="BL46">IF(AQ46="",0,SUMPRODUCT((EN13:XA13="Crustaces")*(EN14:XA14="ALERTE")*(COUNTIF(BE46,"* "&amp;EN15:XA15&amp;" *")&gt;0)*1))</f>
        <v>0</v>
      </c>
      <c r="BM46" t="str">
        <f t="shared" si="23"/>
        <v/>
      </c>
      <c r="BN46">
        <f t="array" ref="BN46">IF(AQ46="",0,SUMPRODUCT((EN13:XA13="Oeufs")*(EN14:XA14="ALERTE")*(COUNTIF(BE46,"* "&amp;EN15:XA15&amp;" *")&gt;0)*1))</f>
        <v>0</v>
      </c>
      <c r="BO46" t="str">
        <f t="shared" si="24"/>
        <v/>
      </c>
      <c r="BP46">
        <f t="array" ref="BP46">IF(AQ46="",0,SUMPRODUCT((EN13:XA13="Poissons")*(EN14:XA14="INFO")*(COUNTIF(BE46,"* "&amp;EN15:XA15&amp;" *")&gt;0)*1))</f>
        <v>0</v>
      </c>
      <c r="BQ46">
        <f t="array" ref="BQ46">IF(AQ46="",0,SUMPRODUCT((EN13:XA13="Poissons")*(EN14:XA14="EXCL")*(COUNTIF(BE46,"* "&amp;EN15:XA15&amp;" *")&gt;0)*1))</f>
        <v>0</v>
      </c>
      <c r="BR46">
        <f t="array" ref="BR46">IF(AQ46="",0,SUMPRODUCT((EN13:XA13="Poissons")*(EN14:XA14="ALERTE")*(COUNTIF(BE46,"* "&amp;EN15:XA15&amp;" *")&gt;0)*1))</f>
        <v>0</v>
      </c>
      <c r="BS46" t="str">
        <f t="shared" si="25"/>
        <v/>
      </c>
      <c r="BT46">
        <f t="array" ref="BT46">IF(AQ46="",0,SUMPRODUCT((EN13:XA13="Arachides")*(EN14:XA14="ALERTE")*(COUNTIF(BE46,"* "&amp;EN15:XA15&amp;" *")&gt;0)*1))</f>
        <v>0</v>
      </c>
      <c r="BU46" t="str">
        <f t="shared" si="26"/>
        <v/>
      </c>
      <c r="BV46">
        <f t="array" ref="BV46">IF(AQ46="",0,SUMPRODUCT((EN13:XA13="Soja")*(EN14:XA14="INFO")*(COUNTIF(BE46,"* "&amp;EN15:XA15&amp;" *")&gt;0)*1))</f>
        <v>0</v>
      </c>
      <c r="BW46">
        <f t="array" ref="BW46">IF(AQ46="",0,SUMPRODUCT((EN13:XA13="Soja")*(EN14:XA14="ALERTE")*(COUNTIF(BE46,"* "&amp;EN15:XA15&amp;" *")&gt;0)*1))</f>
        <v>0</v>
      </c>
      <c r="BX46" t="str">
        <f t="shared" si="27"/>
        <v/>
      </c>
      <c r="BY46">
        <f t="array" ref="BY46">IF(AQ46="",0,SUMPRODUCT((EN13:XA13="Lait")*(EN14:XA14="INFO")*(COUNTIF(BE46,"* "&amp;EN15:XA15&amp;" *")&gt;0)*1))</f>
        <v>0</v>
      </c>
      <c r="BZ46">
        <f t="array" ref="BZ46">IF(AQ46="",0,SUMPRODUCT((EN13:XA13="Lait")*(EN14:XA14="EXCL")*(COUNTIF(BE46,"* "&amp;EN15:XA15&amp;" *")&gt;0)*1))</f>
        <v>0</v>
      </c>
      <c r="CA46">
        <f t="array" ref="CA46">IF(AQ46="",0,SUMPRODUCT((EN13:XA13="Lait")*(EN14:XA14="ALERTE")*(COUNTIF(BE46,"* "&amp;EN15:XA15&amp;" *")&gt;0)*1))</f>
        <v>0</v>
      </c>
      <c r="CB46">
        <f t="array" ref="CB46">IF(AQ46="",0,SUMPRODUCT((EN13:XA13="Lait")*(EN14:XA14="SUSP")*(COUNTIF(BE46,"* "&amp;EN15:XA15&amp;" *")&gt;0)*1))</f>
        <v>0</v>
      </c>
      <c r="CC46" t="str">
        <f t="shared" si="28"/>
        <v/>
      </c>
      <c r="CD46" t="str">
        <f t="shared" si="29"/>
        <v/>
      </c>
      <c r="CE46">
        <f t="array" ref="CE46">IF(AQ46="",0,SUMPRODUCT((EN13:XA13="Fruits a coque")*(EN14:XA14="EXCL")*(COUNTIF(BE46,"* "&amp;EN15:XA15&amp;" *")&gt;0)*1))</f>
        <v>0</v>
      </c>
      <c r="CF46">
        <f t="array" ref="CF46">IF(AQ46="",0,SUMPRODUCT((EN13:XA13="Fruits a coque")*(EN14:XA14="ALERTE")*(COUNTIF(BE46,"* "&amp;EN15:XA15&amp;" *")&gt;0)*1))</f>
        <v>0</v>
      </c>
      <c r="CG46" t="str">
        <f t="shared" si="30"/>
        <v/>
      </c>
      <c r="CH46">
        <f t="array" ref="CH46">IF(AQ46="",0,SUMPRODUCT((EN13:XA13="Celeri")*(EN14:XA14="ALERTE")*(COUNTIF(BE46,"* "&amp;EN15:XA15&amp;" *")&gt;0)*1))</f>
        <v>0</v>
      </c>
      <c r="CI46" t="str">
        <f t="shared" si="31"/>
        <v/>
      </c>
      <c r="CJ46">
        <f t="array" ref="CJ46">IF(AQ46="",0,SUMPRODUCT((EN13:XA13="Moutarde")*(EN14:XA14="ALERTE")*(COUNTIF(BE46,"* "&amp;EN15:XA15&amp;" *")&gt;0)*1))</f>
        <v>0</v>
      </c>
      <c r="CK46" t="str">
        <f t="shared" si="32"/>
        <v/>
      </c>
      <c r="CL46">
        <f t="array" ref="CL46">IF(AQ46="",0,SUMPRODUCT((EN13:XA13="Sesame")*(EN14:XA14="ALERTE")*(COUNTIF(BE46,"* "&amp;EN15:XA15&amp;" *")&gt;0)*1))</f>
        <v>0</v>
      </c>
      <c r="CM46" t="str">
        <f t="shared" si="33"/>
        <v/>
      </c>
      <c r="CN46">
        <f t="array" ref="CN46">IF(AQ46="",0,SUMPRODUCT((EN13:XA13="Sulfites")*(EN14:XA14="ALERTE")*(COUNTIF(BE46,"* "&amp;EN15:XA15&amp;" *")&gt;0)*1))</f>
        <v>0</v>
      </c>
      <c r="CO46" t="str">
        <f t="shared" si="34"/>
        <v/>
      </c>
      <c r="CP46">
        <f t="array" ref="CP46">IF(AQ46="",0,SUMPRODUCT((EN13:XA13="Lupin")*(EN14:XA14="ALERTE")*(COUNTIF(BE46,"* "&amp;EN15:XA15&amp;" *")&gt;0)*1))</f>
        <v>0</v>
      </c>
      <c r="CQ46" t="str">
        <f t="shared" si="35"/>
        <v/>
      </c>
      <c r="CR46">
        <f t="array" ref="CR46">IF(AQ46="",0,SUMPRODUCT((EN13:XA13="Mollusques")*(EN14:XA14="EXCL")*(COUNTIF(BE46,"* "&amp;EN15:XA15&amp;" *")&gt;0)*1))</f>
        <v>0</v>
      </c>
      <c r="CS46">
        <f t="array" ref="CS46">IF(AQ46="",0,SUMPRODUCT((EN13:XA13="Mollusques")*(EN14:XA14="ALERTE")*(COUNTIF(BE46,"* "&amp;EN15:XA15&amp;" *")&gt;0)*1))</f>
        <v>0</v>
      </c>
      <c r="CT46" t="str">
        <f t="shared" si="36"/>
        <v/>
      </c>
      <c r="CU46" t="str">
        <f t="shared" si="37"/>
        <v/>
      </c>
      <c r="CV46" t="str">
        <f t="shared" si="38"/>
        <v/>
      </c>
      <c r="CW46" t="str">
        <f t="shared" si="39"/>
        <v/>
      </c>
      <c r="CX46" t="str">
        <f t="shared" si="40"/>
        <v/>
      </c>
      <c r="CY46" t="str">
        <f t="shared" si="41"/>
        <v/>
      </c>
      <c r="CZ46" t="str">
        <f t="shared" si="42"/>
        <v/>
      </c>
      <c r="DA46" t="str">
        <f t="shared" si="43"/>
        <v/>
      </c>
      <c r="DB46" t="str">
        <f t="shared" si="44"/>
        <v/>
      </c>
      <c r="DC46" t="str">
        <f t="shared" si="45"/>
        <v/>
      </c>
      <c r="DD46" t="str">
        <f t="shared" si="46"/>
        <v/>
      </c>
      <c r="DE46" t="str">
        <f t="shared" si="47"/>
        <v/>
      </c>
      <c r="DF46" t="str">
        <f t="shared" si="48"/>
        <v/>
      </c>
      <c r="DG46" t="str">
        <f t="shared" si="49"/>
        <v/>
      </c>
      <c r="DH46" t="str">
        <f t="shared" si="50"/>
        <v/>
      </c>
      <c r="DI46" t="str">
        <f t="shared" si="51"/>
        <v/>
      </c>
      <c r="DJ46" t="str">
        <f t="shared" si="52"/>
        <v/>
      </c>
      <c r="DK46" t="str">
        <f t="shared" si="53"/>
        <v/>
      </c>
      <c r="DL46" t="str">
        <f t="shared" si="54"/>
        <v/>
      </c>
    </row>
    <row r="47" spans="5:116" ht="21" customHeight="1">
      <c r="E47" s="162" t="s">
        <v>957</v>
      </c>
      <c r="F47" s="174" t="str">
        <f>F12</f>
        <v>M MACÉDOINE DE LÉGUMES AU COULIS DE TOMATE | HORS D'ŒUVRE texture modifiée-cuidité-MACEDOINE| Auteur &gt; Annette et Jean Pierre DOMERGUES - 45000 ORLÉANS 1981</v>
      </c>
      <c r="G47" s="200">
        <f>G12</f>
        <v>10</v>
      </c>
      <c r="H47" s="175" t="str">
        <f>H12</f>
        <v>couverts</v>
      </c>
      <c r="I47" s="176" t="str">
        <f>I12</f>
        <v>Recette mère ►  Textures modifiées</v>
      </c>
      <c r="J47" s="186"/>
      <c r="K47" s="186"/>
      <c r="L47" s="188">
        <f>ROWS(P37:P47)</f>
        <v>11</v>
      </c>
      <c r="M47" s="186"/>
      <c r="N47" s="189" t="str">
        <f t="array" ref="N47">SUMPRODUCT(--(P47:W47&lt;&gt;""), LEN(TRIM(SUBSTITUTE(P47:W47, CHAR(160), "")))) &amp; " Car."</f>
        <v>4 Car.</v>
      </c>
      <c r="O47" s="190">
        <f>IF(ISBLANK(P47),"",LARGE(O36:O46,1)+1)</f>
        <v>10</v>
      </c>
      <c r="P47" s="183" t="s">
        <v>983</v>
      </c>
      <c r="Q47" s="183"/>
      <c r="R47" s="183"/>
      <c r="S47" s="183"/>
      <c r="T47" s="183"/>
      <c r="U47" s="183"/>
      <c r="V47" s="183"/>
      <c r="W47" s="183"/>
      <c r="X47" s="183"/>
      <c r="Y47" s="199"/>
      <c r="AA47" s="142"/>
      <c r="AC47" s="759"/>
      <c r="AD47" s="780" t="str">
        <f>TRIM(SUBSTITUTE(SUBSTITUTE(SUBSTITUTE(SUBSTITUTE(SUBSTITUTE(SUBSTITUTE(SUBSTITUTE(SUBSTITUTE(AD46,"("," "),")"," "),CHAR(34)," "),"-"," "),"_"," "),"&lt;"," "),"&gt;"," "),"="," "))</f>
        <v>tomates</v>
      </c>
      <c r="AE47" s="780" t="str" cm="1">
        <f t="array" ref="AE47">IF(ROW()=ROW(AE42),AD45,INDEX(AF42:AF55,ROW()-ROW(AE42)))</f>
        <v/>
      </c>
      <c r="AF47" s="781" t="str">
        <f>IF(OR(AE47="",AD44="",AD44&lt;=0,AG47=""),"",TRIM(MID(AE47,LEN(AG47)+1+IF(MID(AE47,LEN(AG47)+1,1)=" ",1,0),99999)))</f>
        <v/>
      </c>
      <c r="AG47" s="780" t="str">
        <f>IF(OR(AH47="",AH47=0,AH47="0"),"",IF(LEN(AH47)&lt;=AD44,AH47,IF(LEN(SUBSTITUTE(AI47," ",""))=AD44+1,LEFT(AH47,AD44),LEFT(AH47,FIND("§",SUBSTITUTE(AI47," ","§",LEN(AI47)-LEN(SUBSTITUTE(AI47," ",""))))-1))))</f>
        <v/>
      </c>
      <c r="AH47" s="780" t="str">
        <f t="shared" si="4"/>
        <v/>
      </c>
      <c r="AI47" s="780" t="str">
        <f>IF(OR(AH47="",AH47=0,AH47="0"),"",LEFT(AH47,AD44+1))</f>
        <v/>
      </c>
      <c r="AJ47" s="804" t="str">
        <f t="shared" si="5"/>
        <v/>
      </c>
      <c r="AK47" s="752" t="s">
        <v>1394</v>
      </c>
      <c r="AL47" s="759" t="str">
        <f>IF(LEN(TRIM(AM47))&gt;0,MAX(AL13:AL46)+1,"")</f>
        <v/>
      </c>
      <c r="AM47" s="783"/>
      <c r="AN47" s="812" t="str">
        <f t="shared" si="6"/>
        <v/>
      </c>
      <c r="AP47" s="263" t="str">
        <f t="shared" si="7"/>
        <v/>
      </c>
      <c r="AQ47" s="797" t="str">
        <f t="shared" si="55"/>
        <v/>
      </c>
      <c r="AR47" s="818" t="s">
        <v>945</v>
      </c>
      <c r="AS47" s="798" t="str">
        <f t="shared" si="8"/>
        <v/>
      </c>
      <c r="AT47" s="800" t="str">
        <f t="shared" si="9"/>
        <v/>
      </c>
      <c r="AU47" s="266" t="str">
        <f t="shared" si="10"/>
        <v/>
      </c>
      <c r="AV47" s="267" t="str">
        <f t="shared" si="11"/>
        <v/>
      </c>
      <c r="AW47" s="268" t="str">
        <f t="shared" si="12"/>
        <v/>
      </c>
      <c r="AX47" s="268" t="str">
        <f t="shared" si="13"/>
        <v/>
      </c>
      <c r="AY47" s="269" t="str">
        <f t="shared" si="14"/>
        <v/>
      </c>
      <c r="AZ47" t="str">
        <f t="shared" si="15"/>
        <v/>
      </c>
      <c r="BA47" t="str">
        <f t="shared" si="16"/>
        <v/>
      </c>
      <c r="BB47" t="str">
        <f t="shared" si="17"/>
        <v/>
      </c>
      <c r="BC47" t="str">
        <f t="shared" si="18"/>
        <v/>
      </c>
      <c r="BD47" t="str">
        <f t="shared" si="19"/>
        <v/>
      </c>
      <c r="BE47" t="str">
        <f t="shared" si="20"/>
        <v/>
      </c>
      <c r="BF47">
        <f t="array" ref="BF47">IF(AQ47="",0,SUMPRODUCT((EN13:XA13="Gluten")*(EN14:XA14="INFO")*(COUNTIF(BE47,"* "&amp;EN15:XA15&amp;" *")&gt;0)*1))</f>
        <v>0</v>
      </c>
      <c r="BG47">
        <f t="array" ref="BG47">IF(AQ47="",0,SUMPRODUCT((EN13:XA13="Gluten")*(EN14:XA14="EXCL")*(COUNTIF(BE47,"* "&amp;EN15:XA15&amp;" *")&gt;0)*1))</f>
        <v>0</v>
      </c>
      <c r="BH47">
        <f t="array" ref="BH47">IF(AQ47="",0,SUMPRODUCT((EN13:XA13="Gluten")*(EN14:XA14="ALERTE")*(COUNTIF(BE47,"* "&amp;EN15:XA15&amp;" *")&gt;0)*1))</f>
        <v>0</v>
      </c>
      <c r="BI47">
        <f t="array" ref="BI47">IF(AQ47="",0,SUMPRODUCT((EN13:XA13="Gluten")*(EN14:XA14="SUSP")*(COUNTIF(BE47,"* "&amp;EN15:XA15&amp;" *")&gt;0)*1))</f>
        <v>0</v>
      </c>
      <c r="BJ47" t="str">
        <f t="shared" si="21"/>
        <v/>
      </c>
      <c r="BK47" t="str">
        <f t="shared" si="22"/>
        <v/>
      </c>
      <c r="BL47">
        <f t="array" ref="BL47">IF(AQ47="",0,SUMPRODUCT((EN13:XA13="Crustaces")*(EN14:XA14="ALERTE")*(COUNTIF(BE47,"* "&amp;EN15:XA15&amp;" *")&gt;0)*1))</f>
        <v>0</v>
      </c>
      <c r="BM47" t="str">
        <f t="shared" si="23"/>
        <v/>
      </c>
      <c r="BN47">
        <f t="array" ref="BN47">IF(AQ47="",0,SUMPRODUCT((EN13:XA13="Oeufs")*(EN14:XA14="ALERTE")*(COUNTIF(BE47,"* "&amp;EN15:XA15&amp;" *")&gt;0)*1))</f>
        <v>0</v>
      </c>
      <c r="BO47" t="str">
        <f t="shared" si="24"/>
        <v/>
      </c>
      <c r="BP47">
        <f t="array" ref="BP47">IF(AQ47="",0,SUMPRODUCT((EN13:XA13="Poissons")*(EN14:XA14="INFO")*(COUNTIF(BE47,"* "&amp;EN15:XA15&amp;" *")&gt;0)*1))</f>
        <v>0</v>
      </c>
      <c r="BQ47">
        <f t="array" ref="BQ47">IF(AQ47="",0,SUMPRODUCT((EN13:XA13="Poissons")*(EN14:XA14="EXCL")*(COUNTIF(BE47,"* "&amp;EN15:XA15&amp;" *")&gt;0)*1))</f>
        <v>0</v>
      </c>
      <c r="BR47">
        <f t="array" ref="BR47">IF(AQ47="",0,SUMPRODUCT((EN13:XA13="Poissons")*(EN14:XA14="ALERTE")*(COUNTIF(BE47,"* "&amp;EN15:XA15&amp;" *")&gt;0)*1))</f>
        <v>0</v>
      </c>
      <c r="BS47" t="str">
        <f t="shared" si="25"/>
        <v/>
      </c>
      <c r="BT47">
        <f t="array" ref="BT47">IF(AQ47="",0,SUMPRODUCT((EN13:XA13="Arachides")*(EN14:XA14="ALERTE")*(COUNTIF(BE47,"* "&amp;EN15:XA15&amp;" *")&gt;0)*1))</f>
        <v>0</v>
      </c>
      <c r="BU47" t="str">
        <f t="shared" si="26"/>
        <v/>
      </c>
      <c r="BV47">
        <f t="array" ref="BV47">IF(AQ47="",0,SUMPRODUCT((EN13:XA13="Soja")*(EN14:XA14="INFO")*(COUNTIF(BE47,"* "&amp;EN15:XA15&amp;" *")&gt;0)*1))</f>
        <v>0</v>
      </c>
      <c r="BW47">
        <f t="array" ref="BW47">IF(AQ47="",0,SUMPRODUCT((EN13:XA13="Soja")*(EN14:XA14="ALERTE")*(COUNTIF(BE47,"* "&amp;EN15:XA15&amp;" *")&gt;0)*1))</f>
        <v>0</v>
      </c>
      <c r="BX47" t="str">
        <f t="shared" si="27"/>
        <v/>
      </c>
      <c r="BY47">
        <f t="array" ref="BY47">IF(AQ47="",0,SUMPRODUCT((EN13:XA13="Lait")*(EN14:XA14="INFO")*(COUNTIF(BE47,"* "&amp;EN15:XA15&amp;" *")&gt;0)*1))</f>
        <v>0</v>
      </c>
      <c r="BZ47">
        <f t="array" ref="BZ47">IF(AQ47="",0,SUMPRODUCT((EN13:XA13="Lait")*(EN14:XA14="EXCL")*(COUNTIF(BE47,"* "&amp;EN15:XA15&amp;" *")&gt;0)*1))</f>
        <v>0</v>
      </c>
      <c r="CA47">
        <f t="array" ref="CA47">IF(AQ47="",0,SUMPRODUCT((EN13:XA13="Lait")*(EN14:XA14="ALERTE")*(COUNTIF(BE47,"* "&amp;EN15:XA15&amp;" *")&gt;0)*1))</f>
        <v>0</v>
      </c>
      <c r="CB47">
        <f t="array" ref="CB47">IF(AQ47="",0,SUMPRODUCT((EN13:XA13="Lait")*(EN14:XA14="SUSP")*(COUNTIF(BE47,"* "&amp;EN15:XA15&amp;" *")&gt;0)*1))</f>
        <v>0</v>
      </c>
      <c r="CC47" t="str">
        <f t="shared" si="28"/>
        <v/>
      </c>
      <c r="CD47" t="str">
        <f t="shared" si="29"/>
        <v/>
      </c>
      <c r="CE47">
        <f t="array" ref="CE47">IF(AQ47="",0,SUMPRODUCT((EN13:XA13="Fruits a coque")*(EN14:XA14="EXCL")*(COUNTIF(BE47,"* "&amp;EN15:XA15&amp;" *")&gt;0)*1))</f>
        <v>0</v>
      </c>
      <c r="CF47">
        <f t="array" ref="CF47">IF(AQ47="",0,SUMPRODUCT((EN13:XA13="Fruits a coque")*(EN14:XA14="ALERTE")*(COUNTIF(BE47,"* "&amp;EN15:XA15&amp;" *")&gt;0)*1))</f>
        <v>0</v>
      </c>
      <c r="CG47" t="str">
        <f t="shared" si="30"/>
        <v/>
      </c>
      <c r="CH47">
        <f t="array" ref="CH47">IF(AQ47="",0,SUMPRODUCT((EN13:XA13="Celeri")*(EN14:XA14="ALERTE")*(COUNTIF(BE47,"* "&amp;EN15:XA15&amp;" *")&gt;0)*1))</f>
        <v>0</v>
      </c>
      <c r="CI47" t="str">
        <f t="shared" si="31"/>
        <v/>
      </c>
      <c r="CJ47">
        <f t="array" ref="CJ47">IF(AQ47="",0,SUMPRODUCT((EN13:XA13="Moutarde")*(EN14:XA14="ALERTE")*(COUNTIF(BE47,"* "&amp;EN15:XA15&amp;" *")&gt;0)*1))</f>
        <v>0</v>
      </c>
      <c r="CK47" t="str">
        <f t="shared" si="32"/>
        <v/>
      </c>
      <c r="CL47">
        <f t="array" ref="CL47">IF(AQ47="",0,SUMPRODUCT((EN13:XA13="Sesame")*(EN14:XA14="ALERTE")*(COUNTIF(BE47,"* "&amp;EN15:XA15&amp;" *")&gt;0)*1))</f>
        <v>0</v>
      </c>
      <c r="CM47" t="str">
        <f t="shared" si="33"/>
        <v/>
      </c>
      <c r="CN47">
        <f t="array" ref="CN47">IF(AQ47="",0,SUMPRODUCT((EN13:XA13="Sulfites")*(EN14:XA14="ALERTE")*(COUNTIF(BE47,"* "&amp;EN15:XA15&amp;" *")&gt;0)*1))</f>
        <v>0</v>
      </c>
      <c r="CO47" t="str">
        <f t="shared" si="34"/>
        <v/>
      </c>
      <c r="CP47">
        <f t="array" ref="CP47">IF(AQ47="",0,SUMPRODUCT((EN13:XA13="Lupin")*(EN14:XA14="ALERTE")*(COUNTIF(BE47,"* "&amp;EN15:XA15&amp;" *")&gt;0)*1))</f>
        <v>0</v>
      </c>
      <c r="CQ47" t="str">
        <f t="shared" si="35"/>
        <v/>
      </c>
      <c r="CR47">
        <f t="array" ref="CR47">IF(AQ47="",0,SUMPRODUCT((EN13:XA13="Mollusques")*(EN14:XA14="EXCL")*(COUNTIF(BE47,"* "&amp;EN15:XA15&amp;" *")&gt;0)*1))</f>
        <v>0</v>
      </c>
      <c r="CS47">
        <f t="array" ref="CS47">IF(AQ47="",0,SUMPRODUCT((EN13:XA13="Mollusques")*(EN14:XA14="ALERTE")*(COUNTIF(BE47,"* "&amp;EN15:XA15&amp;" *")&gt;0)*1))</f>
        <v>0</v>
      </c>
      <c r="CT47" t="str">
        <f t="shared" si="36"/>
        <v/>
      </c>
      <c r="CU47" t="str">
        <f t="shared" si="37"/>
        <v/>
      </c>
      <c r="CV47" t="str">
        <f t="shared" si="38"/>
        <v/>
      </c>
      <c r="CW47" t="str">
        <f t="shared" si="39"/>
        <v/>
      </c>
      <c r="CX47" t="str">
        <f t="shared" si="40"/>
        <v/>
      </c>
      <c r="CY47" t="str">
        <f t="shared" si="41"/>
        <v/>
      </c>
      <c r="CZ47" t="str">
        <f t="shared" si="42"/>
        <v/>
      </c>
      <c r="DA47" t="str">
        <f t="shared" si="43"/>
        <v/>
      </c>
      <c r="DB47" t="str">
        <f t="shared" si="44"/>
        <v/>
      </c>
      <c r="DC47" t="str">
        <f t="shared" si="45"/>
        <v/>
      </c>
      <c r="DD47" t="str">
        <f t="shared" si="46"/>
        <v/>
      </c>
      <c r="DE47" t="str">
        <f t="shared" si="47"/>
        <v/>
      </c>
      <c r="DF47" t="str">
        <f t="shared" si="48"/>
        <v/>
      </c>
      <c r="DG47" t="str">
        <f t="shared" si="49"/>
        <v/>
      </c>
      <c r="DH47" t="str">
        <f t="shared" si="50"/>
        <v/>
      </c>
      <c r="DI47" t="str">
        <f t="shared" si="51"/>
        <v/>
      </c>
      <c r="DJ47" t="str">
        <f t="shared" si="52"/>
        <v/>
      </c>
      <c r="DK47" t="str">
        <f t="shared" si="53"/>
        <v/>
      </c>
      <c r="DL47" t="str">
        <f t="shared" si="54"/>
        <v/>
      </c>
    </row>
    <row r="48" spans="5:116" ht="21" customHeight="1">
      <c r="E48" s="162" t="s">
        <v>957</v>
      </c>
      <c r="F48" s="174" t="str">
        <f>F12</f>
        <v>M MACÉDOINE DE LÉGUMES AU COULIS DE TOMATE | HORS D'ŒUVRE texture modifiée-cuidité-MACEDOINE| Auteur &gt; Annette et Jean Pierre DOMERGUES - 45000 ORLÉANS 1981</v>
      </c>
      <c r="G48" s="174">
        <f>G12</f>
        <v>10</v>
      </c>
      <c r="H48" s="175" t="str">
        <f>H12</f>
        <v>couverts</v>
      </c>
      <c r="I48" s="176" t="str">
        <f>I12</f>
        <v>Recette mère ►  Textures modifiées</v>
      </c>
      <c r="J48" s="186"/>
      <c r="K48" s="186"/>
      <c r="L48" s="188">
        <f>ROWS(P37:P48)</f>
        <v>12</v>
      </c>
      <c r="M48" s="186"/>
      <c r="N48" s="189" t="str">
        <f t="array" ref="N48">SUMPRODUCT(--(P48:W48&lt;&gt;""), LEN(TRIM(SUBSTITUTE(P48:W48, CHAR(160), "")))) &amp; " Car."</f>
        <v>67 Car.</v>
      </c>
      <c r="O48" s="190">
        <f>IF(ISBLANK(P48),"",LARGE(O36:O47,1)+1)</f>
        <v>11</v>
      </c>
      <c r="P48" s="183" t="s">
        <v>1073</v>
      </c>
      <c r="Q48" s="183"/>
      <c r="R48" s="183"/>
      <c r="S48" s="183"/>
      <c r="T48" s="183"/>
      <c r="U48" s="183"/>
      <c r="V48" s="183"/>
      <c r="W48" s="183"/>
      <c r="X48" s="183"/>
      <c r="Y48" s="199"/>
      <c r="AA48" s="134"/>
      <c r="AC48" s="759"/>
      <c r="AD48" s="784" t="str">
        <f>TRIM(SUBSTITUTE(SUBSTITUTE(SUBSTITUTE(SUBSTITUTE(AD47,"►"," "),"▼"," "),"▲"," "),"◄"," "))</f>
        <v>tomates</v>
      </c>
      <c r="AE48" s="780" t="str" cm="1">
        <f t="array" ref="AE48">IF(ROW()=ROW(AE42),AD45,INDEX(AF42:AF55,ROW()-ROW(AE42)))</f>
        <v/>
      </c>
      <c r="AF48" s="781" t="str">
        <f>IF(OR(AE48="",AD44="",AD44&lt;=0,AG48=""),"",TRIM(MID(AE48,LEN(AG48)+1+IF(MID(AE48,LEN(AG48)+1,1)=" ",1,0),99999)))</f>
        <v/>
      </c>
      <c r="AG48" s="780" t="str">
        <f>IF(OR(AH48="",AH48=0,AH48="0"),"",IF(LEN(AH48)&lt;=AD44,AH48,IF(LEN(SUBSTITUTE(AI48," ",""))=AD44+1,LEFT(AH48,AD44),LEFT(AH48,FIND("§",SUBSTITUTE(AI48," ","§",LEN(AI48)-LEN(SUBSTITUTE(AI48," ",""))))-1))))</f>
        <v/>
      </c>
      <c r="AH48" s="780" t="str">
        <f t="shared" si="4"/>
        <v/>
      </c>
      <c r="AI48" s="780" t="str">
        <f>IF(OR(AH48="",AH48=0,AH48="0"),"",LEFT(AH48,AD44+1))</f>
        <v/>
      </c>
      <c r="AJ48" s="804" t="str">
        <f t="shared" si="5"/>
        <v/>
      </c>
      <c r="AK48" s="752" t="s">
        <v>1394</v>
      </c>
      <c r="AL48" s="759" t="str">
        <f>IF(LEN(TRIM(AM48))&gt;0,MAX(AL13:AL47)+1,"")</f>
        <v/>
      </c>
      <c r="AM48" s="783"/>
      <c r="AN48" s="812" t="str">
        <f t="shared" si="6"/>
        <v/>
      </c>
      <c r="AP48" s="263" t="str">
        <f t="shared" si="7"/>
        <v/>
      </c>
      <c r="AQ48" s="797" t="str">
        <f t="shared" si="55"/>
        <v/>
      </c>
      <c r="AR48" s="818" t="s">
        <v>945</v>
      </c>
      <c r="AS48" s="798" t="str">
        <f t="shared" si="8"/>
        <v/>
      </c>
      <c r="AT48" s="800" t="str">
        <f t="shared" si="9"/>
        <v/>
      </c>
      <c r="AU48" s="266" t="str">
        <f t="shared" si="10"/>
        <v/>
      </c>
      <c r="AV48" s="267" t="str">
        <f t="shared" si="11"/>
        <v/>
      </c>
      <c r="AW48" s="268" t="str">
        <f t="shared" si="12"/>
        <v/>
      </c>
      <c r="AX48" s="268" t="str">
        <f t="shared" si="13"/>
        <v/>
      </c>
      <c r="AY48" s="269" t="str">
        <f t="shared" si="14"/>
        <v/>
      </c>
      <c r="AZ48" t="str">
        <f t="shared" si="15"/>
        <v/>
      </c>
      <c r="BA48" t="str">
        <f t="shared" si="16"/>
        <v/>
      </c>
      <c r="BB48" t="str">
        <f t="shared" si="17"/>
        <v/>
      </c>
      <c r="BC48" t="str">
        <f t="shared" si="18"/>
        <v/>
      </c>
      <c r="BD48" t="str">
        <f t="shared" si="19"/>
        <v/>
      </c>
      <c r="BE48" t="str">
        <f t="shared" si="20"/>
        <v/>
      </c>
      <c r="BF48">
        <f t="array" ref="BF48">IF(AQ48="",0,SUMPRODUCT((EN13:XA13="Gluten")*(EN14:XA14="INFO")*(COUNTIF(BE48,"* "&amp;EN15:XA15&amp;" *")&gt;0)*1))</f>
        <v>0</v>
      </c>
      <c r="BG48">
        <f t="array" ref="BG48">IF(AQ48="",0,SUMPRODUCT((EN13:XA13="Gluten")*(EN14:XA14="EXCL")*(COUNTIF(BE48,"* "&amp;EN15:XA15&amp;" *")&gt;0)*1))</f>
        <v>0</v>
      </c>
      <c r="BH48">
        <f t="array" ref="BH48">IF(AQ48="",0,SUMPRODUCT((EN13:XA13="Gluten")*(EN14:XA14="ALERTE")*(COUNTIF(BE48,"* "&amp;EN15:XA15&amp;" *")&gt;0)*1))</f>
        <v>0</v>
      </c>
      <c r="BI48">
        <f t="array" ref="BI48">IF(AQ48="",0,SUMPRODUCT((EN13:XA13="Gluten")*(EN14:XA14="SUSP")*(COUNTIF(BE48,"* "&amp;EN15:XA15&amp;" *")&gt;0)*1))</f>
        <v>0</v>
      </c>
      <c r="BJ48" t="str">
        <f t="shared" si="21"/>
        <v/>
      </c>
      <c r="BK48" t="str">
        <f t="shared" si="22"/>
        <v/>
      </c>
      <c r="BL48">
        <f t="array" ref="BL48">IF(AQ48="",0,SUMPRODUCT((EN13:XA13="Crustaces")*(EN14:XA14="ALERTE")*(COUNTIF(BE48,"* "&amp;EN15:XA15&amp;" *")&gt;0)*1))</f>
        <v>0</v>
      </c>
      <c r="BM48" t="str">
        <f t="shared" si="23"/>
        <v/>
      </c>
      <c r="BN48">
        <f t="array" ref="BN48">IF(AQ48="",0,SUMPRODUCT((EN13:XA13="Oeufs")*(EN14:XA14="ALERTE")*(COUNTIF(BE48,"* "&amp;EN15:XA15&amp;" *")&gt;0)*1))</f>
        <v>0</v>
      </c>
      <c r="BO48" t="str">
        <f t="shared" si="24"/>
        <v/>
      </c>
      <c r="BP48">
        <f t="array" ref="BP48">IF(AQ48="",0,SUMPRODUCT((EN13:XA13="Poissons")*(EN14:XA14="INFO")*(COUNTIF(BE48,"* "&amp;EN15:XA15&amp;" *")&gt;0)*1))</f>
        <v>0</v>
      </c>
      <c r="BQ48">
        <f t="array" ref="BQ48">IF(AQ48="",0,SUMPRODUCT((EN13:XA13="Poissons")*(EN14:XA14="EXCL")*(COUNTIF(BE48,"* "&amp;EN15:XA15&amp;" *")&gt;0)*1))</f>
        <v>0</v>
      </c>
      <c r="BR48">
        <f t="array" ref="BR48">IF(AQ48="",0,SUMPRODUCT((EN13:XA13="Poissons")*(EN14:XA14="ALERTE")*(COUNTIF(BE48,"* "&amp;EN15:XA15&amp;" *")&gt;0)*1))</f>
        <v>0</v>
      </c>
      <c r="BS48" t="str">
        <f t="shared" si="25"/>
        <v/>
      </c>
      <c r="BT48">
        <f t="array" ref="BT48">IF(AQ48="",0,SUMPRODUCT((EN13:XA13="Arachides")*(EN14:XA14="ALERTE")*(COUNTIF(BE48,"* "&amp;EN15:XA15&amp;" *")&gt;0)*1))</f>
        <v>0</v>
      </c>
      <c r="BU48" t="str">
        <f t="shared" si="26"/>
        <v/>
      </c>
      <c r="BV48">
        <f t="array" ref="BV48">IF(AQ48="",0,SUMPRODUCT((EN13:XA13="Soja")*(EN14:XA14="INFO")*(COUNTIF(BE48,"* "&amp;EN15:XA15&amp;" *")&gt;0)*1))</f>
        <v>0</v>
      </c>
      <c r="BW48">
        <f t="array" ref="BW48">IF(AQ48="",0,SUMPRODUCT((EN13:XA13="Soja")*(EN14:XA14="ALERTE")*(COUNTIF(BE48,"* "&amp;EN15:XA15&amp;" *")&gt;0)*1))</f>
        <v>0</v>
      </c>
      <c r="BX48" t="str">
        <f t="shared" si="27"/>
        <v/>
      </c>
      <c r="BY48">
        <f t="array" ref="BY48">IF(AQ48="",0,SUMPRODUCT((EN13:XA13="Lait")*(EN14:XA14="INFO")*(COUNTIF(BE48,"* "&amp;EN15:XA15&amp;" *")&gt;0)*1))</f>
        <v>0</v>
      </c>
      <c r="BZ48">
        <f t="array" ref="BZ48">IF(AQ48="",0,SUMPRODUCT((EN13:XA13="Lait")*(EN14:XA14="EXCL")*(COUNTIF(BE48,"* "&amp;EN15:XA15&amp;" *")&gt;0)*1))</f>
        <v>0</v>
      </c>
      <c r="CA48">
        <f t="array" ref="CA48">IF(AQ48="",0,SUMPRODUCT((EN13:XA13="Lait")*(EN14:XA14="ALERTE")*(COUNTIF(BE48,"* "&amp;EN15:XA15&amp;" *")&gt;0)*1))</f>
        <v>0</v>
      </c>
      <c r="CB48">
        <f t="array" ref="CB48">IF(AQ48="",0,SUMPRODUCT((EN13:XA13="Lait")*(EN14:XA14="SUSP")*(COUNTIF(BE48,"* "&amp;EN15:XA15&amp;" *")&gt;0)*1))</f>
        <v>0</v>
      </c>
      <c r="CC48" t="str">
        <f t="shared" si="28"/>
        <v/>
      </c>
      <c r="CD48" t="str">
        <f t="shared" si="29"/>
        <v/>
      </c>
      <c r="CE48">
        <f t="array" ref="CE48">IF(AQ48="",0,SUMPRODUCT((EN13:XA13="Fruits a coque")*(EN14:XA14="EXCL")*(COUNTIF(BE48,"* "&amp;EN15:XA15&amp;" *")&gt;0)*1))</f>
        <v>0</v>
      </c>
      <c r="CF48">
        <f t="array" ref="CF48">IF(AQ48="",0,SUMPRODUCT((EN13:XA13="Fruits a coque")*(EN14:XA14="ALERTE")*(COUNTIF(BE48,"* "&amp;EN15:XA15&amp;" *")&gt;0)*1))</f>
        <v>0</v>
      </c>
      <c r="CG48" t="str">
        <f t="shared" si="30"/>
        <v/>
      </c>
      <c r="CH48">
        <f t="array" ref="CH48">IF(AQ48="",0,SUMPRODUCT((EN13:XA13="Celeri")*(EN14:XA14="ALERTE")*(COUNTIF(BE48,"* "&amp;EN15:XA15&amp;" *")&gt;0)*1))</f>
        <v>0</v>
      </c>
      <c r="CI48" t="str">
        <f t="shared" si="31"/>
        <v/>
      </c>
      <c r="CJ48">
        <f t="array" ref="CJ48">IF(AQ48="",0,SUMPRODUCT((EN13:XA13="Moutarde")*(EN14:XA14="ALERTE")*(COUNTIF(BE48,"* "&amp;EN15:XA15&amp;" *")&gt;0)*1))</f>
        <v>0</v>
      </c>
      <c r="CK48" t="str">
        <f t="shared" si="32"/>
        <v/>
      </c>
      <c r="CL48">
        <f t="array" ref="CL48">IF(AQ48="",0,SUMPRODUCT((EN13:XA13="Sesame")*(EN14:XA14="ALERTE")*(COUNTIF(BE48,"* "&amp;EN15:XA15&amp;" *")&gt;0)*1))</f>
        <v>0</v>
      </c>
      <c r="CM48" t="str">
        <f t="shared" si="33"/>
        <v/>
      </c>
      <c r="CN48">
        <f t="array" ref="CN48">IF(AQ48="",0,SUMPRODUCT((EN13:XA13="Sulfites")*(EN14:XA14="ALERTE")*(COUNTIF(BE48,"* "&amp;EN15:XA15&amp;" *")&gt;0)*1))</f>
        <v>0</v>
      </c>
      <c r="CO48" t="str">
        <f t="shared" si="34"/>
        <v/>
      </c>
      <c r="CP48">
        <f t="array" ref="CP48">IF(AQ48="",0,SUMPRODUCT((EN13:XA13="Lupin")*(EN14:XA14="ALERTE")*(COUNTIF(BE48,"* "&amp;EN15:XA15&amp;" *")&gt;0)*1))</f>
        <v>0</v>
      </c>
      <c r="CQ48" t="str">
        <f t="shared" si="35"/>
        <v/>
      </c>
      <c r="CR48">
        <f t="array" ref="CR48">IF(AQ48="",0,SUMPRODUCT((EN13:XA13="Mollusques")*(EN14:XA14="EXCL")*(COUNTIF(BE48,"* "&amp;EN15:XA15&amp;" *")&gt;0)*1))</f>
        <v>0</v>
      </c>
      <c r="CS48">
        <f t="array" ref="CS48">IF(AQ48="",0,SUMPRODUCT((EN13:XA13="Mollusques")*(EN14:XA14="ALERTE")*(COUNTIF(BE48,"* "&amp;EN15:XA15&amp;" *")&gt;0)*1))</f>
        <v>0</v>
      </c>
      <c r="CT48" t="str">
        <f t="shared" si="36"/>
        <v/>
      </c>
      <c r="CU48" t="str">
        <f t="shared" si="37"/>
        <v/>
      </c>
      <c r="CV48" t="str">
        <f t="shared" si="38"/>
        <v/>
      </c>
      <c r="CW48" t="str">
        <f t="shared" si="39"/>
        <v/>
      </c>
      <c r="CX48" t="str">
        <f t="shared" si="40"/>
        <v/>
      </c>
      <c r="CY48" t="str">
        <f t="shared" si="41"/>
        <v/>
      </c>
      <c r="CZ48" t="str">
        <f t="shared" si="42"/>
        <v/>
      </c>
      <c r="DA48" t="str">
        <f t="shared" si="43"/>
        <v/>
      </c>
      <c r="DB48" t="str">
        <f t="shared" si="44"/>
        <v/>
      </c>
      <c r="DC48" t="str">
        <f t="shared" si="45"/>
        <v/>
      </c>
      <c r="DD48" t="str">
        <f t="shared" si="46"/>
        <v/>
      </c>
      <c r="DE48" t="str">
        <f t="shared" si="47"/>
        <v/>
      </c>
      <c r="DF48" t="str">
        <f t="shared" si="48"/>
        <v/>
      </c>
      <c r="DG48" t="str">
        <f t="shared" si="49"/>
        <v/>
      </c>
      <c r="DH48" t="str">
        <f t="shared" si="50"/>
        <v/>
      </c>
      <c r="DI48" t="str">
        <f t="shared" si="51"/>
        <v/>
      </c>
      <c r="DJ48" t="str">
        <f t="shared" si="52"/>
        <v/>
      </c>
      <c r="DK48" t="str">
        <f t="shared" si="53"/>
        <v/>
      </c>
      <c r="DL48" t="str">
        <f t="shared" si="54"/>
        <v/>
      </c>
    </row>
    <row r="49" spans="5:116" ht="21" customHeight="1">
      <c r="E49" s="162" t="s">
        <v>957</v>
      </c>
      <c r="F49" s="174" t="str">
        <f>F12</f>
        <v>M MACÉDOINE DE LÉGUMES AU COULIS DE TOMATE | HORS D'ŒUVRE texture modifiée-cuidité-MACEDOINE| Auteur &gt; Annette et Jean Pierre DOMERGUES - 45000 ORLÉANS 1981</v>
      </c>
      <c r="G49" s="174">
        <f>G12</f>
        <v>10</v>
      </c>
      <c r="H49" s="175" t="str">
        <f>H12</f>
        <v>couverts</v>
      </c>
      <c r="I49" s="176" t="str">
        <f>I12</f>
        <v>Recette mère ►  Textures modifiées</v>
      </c>
      <c r="J49" s="186"/>
      <c r="K49" s="186"/>
      <c r="L49" s="188">
        <f>ROWS(P37:P49)</f>
        <v>13</v>
      </c>
      <c r="M49" s="186"/>
      <c r="N49" s="189" t="str">
        <f t="array" ref="N49">SUMPRODUCT(--(P49:W49&lt;&gt;""), LEN(TRIM(SUBSTITUTE(P49:W49, CHAR(160), "")))) &amp; " Car."</f>
        <v>65 Car.</v>
      </c>
      <c r="O49" s="190">
        <f>IF(ISBLANK(P49),"",LARGE(O36:O48,1)+1)</f>
        <v>12</v>
      </c>
      <c r="P49" s="183" t="s">
        <v>1074</v>
      </c>
      <c r="Q49" s="183"/>
      <c r="R49" s="183"/>
      <c r="S49" s="183"/>
      <c r="T49" s="183"/>
      <c r="U49" s="183"/>
      <c r="V49" s="183"/>
      <c r="W49" s="183"/>
      <c r="X49" s="183"/>
      <c r="Y49" s="199"/>
      <c r="AA49" s="134"/>
      <c r="AC49" s="759"/>
      <c r="AD49" s="784" t="str">
        <f>TRIM(SUBSTITUTE(SUBSTITUTE(AD48,"“"," "),"”"," "))</f>
        <v>tomates</v>
      </c>
      <c r="AE49" s="780" t="str" cm="1">
        <f t="array" ref="AE49">IF(ROW()=ROW(AE42),AD45,INDEX(AF42:AF55,ROW()-ROW(AE42)))</f>
        <v/>
      </c>
      <c r="AF49" s="781" t="str">
        <f>IF(OR(AE49="",AD44="",AD44&lt;=0,AG49=""),"",TRIM(MID(AE49,LEN(AG49)+1+IF(MID(AE49,LEN(AG49)+1,1)=" ",1,0),99999)))</f>
        <v/>
      </c>
      <c r="AG49" s="780" t="str">
        <f>IF(OR(AH49="",AH49=0,AH49="0"),"",IF(LEN(AH49)&lt;=AD44,AH49,IF(LEN(SUBSTITUTE(AI49," ",""))=AD44+1,LEFT(AH49,AD44),LEFT(AH49,FIND("§",SUBSTITUTE(AI49," ","§",LEN(AI49)-LEN(SUBSTITUTE(AI49," ",""))))-1))))</f>
        <v/>
      </c>
      <c r="AH49" s="780" t="str">
        <f t="shared" si="4"/>
        <v/>
      </c>
      <c r="AI49" s="780" t="str">
        <f>IF(OR(AH49="",AH49=0,AH49="0"),"",LEFT(AH49,AD44+1))</f>
        <v/>
      </c>
      <c r="AJ49" s="804" t="str">
        <f t="shared" si="5"/>
        <v/>
      </c>
      <c r="AK49" s="752" t="s">
        <v>1394</v>
      </c>
      <c r="AL49" s="759" t="str">
        <f>IF(LEN(TRIM(AM49))&gt;0,MAX(AL13:AL48)+1,"")</f>
        <v/>
      </c>
      <c r="AM49" s="783"/>
      <c r="AN49" s="812" t="str">
        <f t="shared" si="6"/>
        <v/>
      </c>
      <c r="AP49" s="263" t="str">
        <f t="shared" si="7"/>
        <v/>
      </c>
      <c r="AQ49" s="797" t="str">
        <f t="shared" si="55"/>
        <v/>
      </c>
      <c r="AR49" s="818" t="s">
        <v>945</v>
      </c>
      <c r="AS49" s="798" t="str">
        <f t="shared" si="8"/>
        <v/>
      </c>
      <c r="AT49" s="800" t="str">
        <f t="shared" si="9"/>
        <v/>
      </c>
      <c r="AU49" s="266" t="str">
        <f t="shared" si="10"/>
        <v/>
      </c>
      <c r="AV49" s="267" t="str">
        <f t="shared" si="11"/>
        <v/>
      </c>
      <c r="AW49" s="268" t="str">
        <f t="shared" si="12"/>
        <v/>
      </c>
      <c r="AX49" s="268" t="str">
        <f t="shared" si="13"/>
        <v/>
      </c>
      <c r="AY49" s="269" t="str">
        <f t="shared" si="14"/>
        <v/>
      </c>
      <c r="AZ49" t="str">
        <f t="shared" si="15"/>
        <v/>
      </c>
      <c r="BA49" t="str">
        <f t="shared" si="16"/>
        <v/>
      </c>
      <c r="BB49" t="str">
        <f t="shared" si="17"/>
        <v/>
      </c>
      <c r="BC49" t="str">
        <f t="shared" si="18"/>
        <v/>
      </c>
      <c r="BD49" t="str">
        <f t="shared" si="19"/>
        <v/>
      </c>
      <c r="BE49" t="str">
        <f t="shared" si="20"/>
        <v/>
      </c>
      <c r="BF49">
        <f t="array" ref="BF49">IF(AQ49="",0,SUMPRODUCT((EN13:XA13="Gluten")*(EN14:XA14="INFO")*(COUNTIF(BE49,"* "&amp;EN15:XA15&amp;" *")&gt;0)*1))</f>
        <v>0</v>
      </c>
      <c r="BG49">
        <f t="array" ref="BG49">IF(AQ49="",0,SUMPRODUCT((EN13:XA13="Gluten")*(EN14:XA14="EXCL")*(COUNTIF(BE49,"* "&amp;EN15:XA15&amp;" *")&gt;0)*1))</f>
        <v>0</v>
      </c>
      <c r="BH49">
        <f t="array" ref="BH49">IF(AQ49="",0,SUMPRODUCT((EN13:XA13="Gluten")*(EN14:XA14="ALERTE")*(COUNTIF(BE49,"* "&amp;EN15:XA15&amp;" *")&gt;0)*1))</f>
        <v>0</v>
      </c>
      <c r="BI49">
        <f t="array" ref="BI49">IF(AQ49="",0,SUMPRODUCT((EN13:XA13="Gluten")*(EN14:XA14="SUSP")*(COUNTIF(BE49,"* "&amp;EN15:XA15&amp;" *")&gt;0)*1))</f>
        <v>0</v>
      </c>
      <c r="BJ49" t="str">
        <f t="shared" si="21"/>
        <v/>
      </c>
      <c r="BK49" t="str">
        <f t="shared" si="22"/>
        <v/>
      </c>
      <c r="BL49">
        <f t="array" ref="BL49">IF(AQ49="",0,SUMPRODUCT((EN13:XA13="Crustaces")*(EN14:XA14="ALERTE")*(COUNTIF(BE49,"* "&amp;EN15:XA15&amp;" *")&gt;0)*1))</f>
        <v>0</v>
      </c>
      <c r="BM49" t="str">
        <f t="shared" si="23"/>
        <v/>
      </c>
      <c r="BN49">
        <f t="array" ref="BN49">IF(AQ49="",0,SUMPRODUCT((EN13:XA13="Oeufs")*(EN14:XA14="ALERTE")*(COUNTIF(BE49,"* "&amp;EN15:XA15&amp;" *")&gt;0)*1))</f>
        <v>0</v>
      </c>
      <c r="BO49" t="str">
        <f t="shared" si="24"/>
        <v/>
      </c>
      <c r="BP49">
        <f t="array" ref="BP49">IF(AQ49="",0,SUMPRODUCT((EN13:XA13="Poissons")*(EN14:XA14="INFO")*(COUNTIF(BE49,"* "&amp;EN15:XA15&amp;" *")&gt;0)*1))</f>
        <v>0</v>
      </c>
      <c r="BQ49">
        <f t="array" ref="BQ49">IF(AQ49="",0,SUMPRODUCT((EN13:XA13="Poissons")*(EN14:XA14="EXCL")*(COUNTIF(BE49,"* "&amp;EN15:XA15&amp;" *")&gt;0)*1))</f>
        <v>0</v>
      </c>
      <c r="BR49">
        <f t="array" ref="BR49">IF(AQ49="",0,SUMPRODUCT((EN13:XA13="Poissons")*(EN14:XA14="ALERTE")*(COUNTIF(BE49,"* "&amp;EN15:XA15&amp;" *")&gt;0)*1))</f>
        <v>0</v>
      </c>
      <c r="BS49" t="str">
        <f t="shared" si="25"/>
        <v/>
      </c>
      <c r="BT49">
        <f t="array" ref="BT49">IF(AQ49="",0,SUMPRODUCT((EN13:XA13="Arachides")*(EN14:XA14="ALERTE")*(COUNTIF(BE49,"* "&amp;EN15:XA15&amp;" *")&gt;0)*1))</f>
        <v>0</v>
      </c>
      <c r="BU49" t="str">
        <f t="shared" si="26"/>
        <v/>
      </c>
      <c r="BV49">
        <f t="array" ref="BV49">IF(AQ49="",0,SUMPRODUCT((EN13:XA13="Soja")*(EN14:XA14="INFO")*(COUNTIF(BE49,"* "&amp;EN15:XA15&amp;" *")&gt;0)*1))</f>
        <v>0</v>
      </c>
      <c r="BW49">
        <f t="array" ref="BW49">IF(AQ49="",0,SUMPRODUCT((EN13:XA13="Soja")*(EN14:XA14="ALERTE")*(COUNTIF(BE49,"* "&amp;EN15:XA15&amp;" *")&gt;0)*1))</f>
        <v>0</v>
      </c>
      <c r="BX49" t="str">
        <f t="shared" si="27"/>
        <v/>
      </c>
      <c r="BY49">
        <f t="array" ref="BY49">IF(AQ49="",0,SUMPRODUCT((EN13:XA13="Lait")*(EN14:XA14="INFO")*(COUNTIF(BE49,"* "&amp;EN15:XA15&amp;" *")&gt;0)*1))</f>
        <v>0</v>
      </c>
      <c r="BZ49">
        <f t="array" ref="BZ49">IF(AQ49="",0,SUMPRODUCT((EN13:XA13="Lait")*(EN14:XA14="EXCL")*(COUNTIF(BE49,"* "&amp;EN15:XA15&amp;" *")&gt;0)*1))</f>
        <v>0</v>
      </c>
      <c r="CA49">
        <f t="array" ref="CA49">IF(AQ49="",0,SUMPRODUCT((EN13:XA13="Lait")*(EN14:XA14="ALERTE")*(COUNTIF(BE49,"* "&amp;EN15:XA15&amp;" *")&gt;0)*1))</f>
        <v>0</v>
      </c>
      <c r="CB49">
        <f t="array" ref="CB49">IF(AQ49="",0,SUMPRODUCT((EN13:XA13="Lait")*(EN14:XA14="SUSP")*(COUNTIF(BE49,"* "&amp;EN15:XA15&amp;" *")&gt;0)*1))</f>
        <v>0</v>
      </c>
      <c r="CC49" t="str">
        <f t="shared" si="28"/>
        <v/>
      </c>
      <c r="CD49" t="str">
        <f t="shared" si="29"/>
        <v/>
      </c>
      <c r="CE49">
        <f t="array" ref="CE49">IF(AQ49="",0,SUMPRODUCT((EN13:XA13="Fruits a coque")*(EN14:XA14="EXCL")*(COUNTIF(BE49,"* "&amp;EN15:XA15&amp;" *")&gt;0)*1))</f>
        <v>0</v>
      </c>
      <c r="CF49">
        <f t="array" ref="CF49">IF(AQ49="",0,SUMPRODUCT((EN13:XA13="Fruits a coque")*(EN14:XA14="ALERTE")*(COUNTIF(BE49,"* "&amp;EN15:XA15&amp;" *")&gt;0)*1))</f>
        <v>0</v>
      </c>
      <c r="CG49" t="str">
        <f t="shared" si="30"/>
        <v/>
      </c>
      <c r="CH49">
        <f t="array" ref="CH49">IF(AQ49="",0,SUMPRODUCT((EN13:XA13="Celeri")*(EN14:XA14="ALERTE")*(COUNTIF(BE49,"* "&amp;EN15:XA15&amp;" *")&gt;0)*1))</f>
        <v>0</v>
      </c>
      <c r="CI49" t="str">
        <f t="shared" si="31"/>
        <v/>
      </c>
      <c r="CJ49">
        <f t="array" ref="CJ49">IF(AQ49="",0,SUMPRODUCT((EN13:XA13="Moutarde")*(EN14:XA14="ALERTE")*(COUNTIF(BE49,"* "&amp;EN15:XA15&amp;" *")&gt;0)*1))</f>
        <v>0</v>
      </c>
      <c r="CK49" t="str">
        <f t="shared" si="32"/>
        <v/>
      </c>
      <c r="CL49">
        <f t="array" ref="CL49">IF(AQ49="",0,SUMPRODUCT((EN13:XA13="Sesame")*(EN14:XA14="ALERTE")*(COUNTIF(BE49,"* "&amp;EN15:XA15&amp;" *")&gt;0)*1))</f>
        <v>0</v>
      </c>
      <c r="CM49" t="str">
        <f t="shared" si="33"/>
        <v/>
      </c>
      <c r="CN49">
        <f t="array" ref="CN49">IF(AQ49="",0,SUMPRODUCT((EN13:XA13="Sulfites")*(EN14:XA14="ALERTE")*(COUNTIF(BE49,"* "&amp;EN15:XA15&amp;" *")&gt;0)*1))</f>
        <v>0</v>
      </c>
      <c r="CO49" t="str">
        <f t="shared" si="34"/>
        <v/>
      </c>
      <c r="CP49">
        <f t="array" ref="CP49">IF(AQ49="",0,SUMPRODUCT((EN13:XA13="Lupin")*(EN14:XA14="ALERTE")*(COUNTIF(BE49,"* "&amp;EN15:XA15&amp;" *")&gt;0)*1))</f>
        <v>0</v>
      </c>
      <c r="CQ49" t="str">
        <f t="shared" si="35"/>
        <v/>
      </c>
      <c r="CR49">
        <f t="array" ref="CR49">IF(AQ49="",0,SUMPRODUCT((EN13:XA13="Mollusques")*(EN14:XA14="EXCL")*(COUNTIF(BE49,"* "&amp;EN15:XA15&amp;" *")&gt;0)*1))</f>
        <v>0</v>
      </c>
      <c r="CS49">
        <f t="array" ref="CS49">IF(AQ49="",0,SUMPRODUCT((EN13:XA13="Mollusques")*(EN14:XA14="ALERTE")*(COUNTIF(BE49,"* "&amp;EN15:XA15&amp;" *")&gt;0)*1))</f>
        <v>0</v>
      </c>
      <c r="CT49" t="str">
        <f t="shared" si="36"/>
        <v/>
      </c>
      <c r="CU49" t="str">
        <f t="shared" si="37"/>
        <v/>
      </c>
      <c r="CV49" t="str">
        <f t="shared" si="38"/>
        <v/>
      </c>
      <c r="CW49" t="str">
        <f t="shared" si="39"/>
        <v/>
      </c>
      <c r="CX49" t="str">
        <f t="shared" si="40"/>
        <v/>
      </c>
      <c r="CY49" t="str">
        <f t="shared" si="41"/>
        <v/>
      </c>
      <c r="CZ49" t="str">
        <f t="shared" si="42"/>
        <v/>
      </c>
      <c r="DA49" t="str">
        <f t="shared" si="43"/>
        <v/>
      </c>
      <c r="DB49" t="str">
        <f t="shared" si="44"/>
        <v/>
      </c>
      <c r="DC49" t="str">
        <f t="shared" si="45"/>
        <v/>
      </c>
      <c r="DD49" t="str">
        <f t="shared" si="46"/>
        <v/>
      </c>
      <c r="DE49" t="str">
        <f t="shared" si="47"/>
        <v/>
      </c>
      <c r="DF49" t="str">
        <f t="shared" si="48"/>
        <v/>
      </c>
      <c r="DG49" t="str">
        <f t="shared" si="49"/>
        <v/>
      </c>
      <c r="DH49" t="str">
        <f t="shared" si="50"/>
        <v/>
      </c>
      <c r="DI49" t="str">
        <f t="shared" si="51"/>
        <v/>
      </c>
      <c r="DJ49" t="str">
        <f t="shared" si="52"/>
        <v/>
      </c>
      <c r="DK49" t="str">
        <f t="shared" si="53"/>
        <v/>
      </c>
      <c r="DL49" t="str">
        <f t="shared" si="54"/>
        <v/>
      </c>
    </row>
    <row r="50" spans="5:116" ht="21" customHeight="1">
      <c r="E50" s="162" t="s">
        <v>957</v>
      </c>
      <c r="F50" s="174" t="str">
        <f>F12</f>
        <v>M MACÉDOINE DE LÉGUMES AU COULIS DE TOMATE | HORS D'ŒUVRE texture modifiée-cuidité-MACEDOINE| Auteur &gt; Annette et Jean Pierre DOMERGUES - 45000 ORLÉANS 1981</v>
      </c>
      <c r="G50" s="174">
        <f>G12</f>
        <v>10</v>
      </c>
      <c r="H50" s="175" t="str">
        <f>H12</f>
        <v>couverts</v>
      </c>
      <c r="I50" s="176" t="str">
        <f>I12</f>
        <v>Recette mère ►  Textures modifiées</v>
      </c>
      <c r="J50" s="186"/>
      <c r="K50" s="186"/>
      <c r="L50" s="188">
        <f>ROWS(P37:P50)</f>
        <v>14</v>
      </c>
      <c r="M50" s="186"/>
      <c r="N50" s="189" t="str">
        <f t="array" ref="N50">SUMPRODUCT(--(P50:W50&lt;&gt;""), LEN(TRIM(SUBSTITUTE(P50:W50, CHAR(160), "")))) &amp; " Car."</f>
        <v>41 Car.</v>
      </c>
      <c r="O50" s="190">
        <f>IF(ISBLANK(P50),"",LARGE(O36:O49,1)+1)</f>
        <v>13</v>
      </c>
      <c r="P50" s="183" t="s">
        <v>1028</v>
      </c>
      <c r="Q50" s="183"/>
      <c r="R50" s="183"/>
      <c r="S50" s="183"/>
      <c r="T50" s="183"/>
      <c r="U50" s="183"/>
      <c r="V50" s="183"/>
      <c r="W50" s="183"/>
      <c r="X50" s="183"/>
      <c r="Y50" s="199"/>
      <c r="AA50" s="142"/>
      <c r="AC50" s="759"/>
      <c r="AD50" s="784"/>
      <c r="AE50" s="780" t="str" cm="1">
        <f t="array" ref="AE50">IF(ROW()=ROW(AE42),AD45,INDEX(AF42:AF55,ROW()-ROW(AE42)))</f>
        <v/>
      </c>
      <c r="AF50" s="781" t="str">
        <f>IF(OR(AE50="",AD44="",AD44&lt;=0,AG50=""),"",TRIM(MID(AE50,LEN(AG50)+1+IF(MID(AE50,LEN(AG50)+1,1)=" ",1,0),99999)))</f>
        <v/>
      </c>
      <c r="AG50" s="780" t="str">
        <f>IF(OR(AH50="",AH50=0,AH50="0"),"",IF(LEN(AH50)&lt;=AD44,AH50,IF(LEN(SUBSTITUTE(AI50," ",""))=AD44+1,LEFT(AH50,AD44),LEFT(AH50,FIND("§",SUBSTITUTE(AI50," ","§",LEN(AI50)-LEN(SUBSTITUTE(AI50," ",""))))-1))))</f>
        <v/>
      </c>
      <c r="AH50" s="780" t="str">
        <f t="shared" si="4"/>
        <v/>
      </c>
      <c r="AI50" s="780" t="str">
        <f>IF(OR(AH50="",AH50=0,AH50="0"),"",LEFT(AH50,AD44+1))</f>
        <v/>
      </c>
      <c r="AJ50" s="804" t="str">
        <f t="shared" si="5"/>
        <v/>
      </c>
      <c r="AK50" s="752" t="s">
        <v>1394</v>
      </c>
      <c r="AL50" s="759" t="str">
        <f>IF(LEN(TRIM(AM50))&gt;0,MAX(AL13:AL49)+1,"")</f>
        <v/>
      </c>
      <c r="AM50" s="783"/>
      <c r="AN50" s="812" t="str">
        <f t="shared" si="6"/>
        <v/>
      </c>
      <c r="AP50" s="263" t="str">
        <f t="shared" si="7"/>
        <v/>
      </c>
      <c r="AQ50" s="797" t="str">
        <f t="shared" si="55"/>
        <v/>
      </c>
      <c r="AR50" s="818" t="s">
        <v>945</v>
      </c>
      <c r="AS50" s="798" t="str">
        <f t="shared" si="8"/>
        <v/>
      </c>
      <c r="AT50" s="800" t="str">
        <f t="shared" si="9"/>
        <v/>
      </c>
      <c r="AU50" s="266" t="str">
        <f t="shared" si="10"/>
        <v/>
      </c>
      <c r="AV50" s="267" t="str">
        <f t="shared" si="11"/>
        <v/>
      </c>
      <c r="AW50" s="268" t="str">
        <f t="shared" si="12"/>
        <v/>
      </c>
      <c r="AX50" s="268" t="str">
        <f t="shared" si="13"/>
        <v/>
      </c>
      <c r="AY50" s="269" t="str">
        <f t="shared" si="14"/>
        <v/>
      </c>
      <c r="AZ50" t="str">
        <f t="shared" si="15"/>
        <v/>
      </c>
      <c r="BA50" t="str">
        <f t="shared" si="16"/>
        <v/>
      </c>
      <c r="BB50" t="str">
        <f t="shared" si="17"/>
        <v/>
      </c>
      <c r="BC50" t="str">
        <f t="shared" si="18"/>
        <v/>
      </c>
      <c r="BD50" t="str">
        <f t="shared" si="19"/>
        <v/>
      </c>
      <c r="BE50" t="str">
        <f t="shared" si="20"/>
        <v/>
      </c>
      <c r="BF50">
        <f t="array" ref="BF50">IF(AQ50="",0,SUMPRODUCT((EN13:XA13="Gluten")*(EN14:XA14="INFO")*(COUNTIF(BE50,"* "&amp;EN15:XA15&amp;" *")&gt;0)*1))</f>
        <v>0</v>
      </c>
      <c r="BG50">
        <f t="array" ref="BG50">IF(AQ50="",0,SUMPRODUCT((EN13:XA13="Gluten")*(EN14:XA14="EXCL")*(COUNTIF(BE50,"* "&amp;EN15:XA15&amp;" *")&gt;0)*1))</f>
        <v>0</v>
      </c>
      <c r="BH50">
        <f t="array" ref="BH50">IF(AQ50="",0,SUMPRODUCT((EN13:XA13="Gluten")*(EN14:XA14="ALERTE")*(COUNTIF(BE50,"* "&amp;EN15:XA15&amp;" *")&gt;0)*1))</f>
        <v>0</v>
      </c>
      <c r="BI50">
        <f t="array" ref="BI50">IF(AQ50="",0,SUMPRODUCT((EN13:XA13="Gluten")*(EN14:XA14="SUSP")*(COUNTIF(BE50,"* "&amp;EN15:XA15&amp;" *")&gt;0)*1))</f>
        <v>0</v>
      </c>
      <c r="BJ50" t="str">
        <f t="shared" si="21"/>
        <v/>
      </c>
      <c r="BK50" t="str">
        <f t="shared" si="22"/>
        <v/>
      </c>
      <c r="BL50">
        <f t="array" ref="BL50">IF(AQ50="",0,SUMPRODUCT((EN13:XA13="Crustaces")*(EN14:XA14="ALERTE")*(COUNTIF(BE50,"* "&amp;EN15:XA15&amp;" *")&gt;0)*1))</f>
        <v>0</v>
      </c>
      <c r="BM50" t="str">
        <f t="shared" si="23"/>
        <v/>
      </c>
      <c r="BN50">
        <f t="array" ref="BN50">IF(AQ50="",0,SUMPRODUCT((EN13:XA13="Oeufs")*(EN14:XA14="ALERTE")*(COUNTIF(BE50,"* "&amp;EN15:XA15&amp;" *")&gt;0)*1))</f>
        <v>0</v>
      </c>
      <c r="BO50" t="str">
        <f t="shared" si="24"/>
        <v/>
      </c>
      <c r="BP50">
        <f t="array" ref="BP50">IF(AQ50="",0,SUMPRODUCT((EN13:XA13="Poissons")*(EN14:XA14="INFO")*(COUNTIF(BE50,"* "&amp;EN15:XA15&amp;" *")&gt;0)*1))</f>
        <v>0</v>
      </c>
      <c r="BQ50">
        <f t="array" ref="BQ50">IF(AQ50="",0,SUMPRODUCT((EN13:XA13="Poissons")*(EN14:XA14="EXCL")*(COUNTIF(BE50,"* "&amp;EN15:XA15&amp;" *")&gt;0)*1))</f>
        <v>0</v>
      </c>
      <c r="BR50">
        <f t="array" ref="BR50">IF(AQ50="",0,SUMPRODUCT((EN13:XA13="Poissons")*(EN14:XA14="ALERTE")*(COUNTIF(BE50,"* "&amp;EN15:XA15&amp;" *")&gt;0)*1))</f>
        <v>0</v>
      </c>
      <c r="BS50" t="str">
        <f t="shared" si="25"/>
        <v/>
      </c>
      <c r="BT50">
        <f t="array" ref="BT50">IF(AQ50="",0,SUMPRODUCT((EN13:XA13="Arachides")*(EN14:XA14="ALERTE")*(COUNTIF(BE50,"* "&amp;EN15:XA15&amp;" *")&gt;0)*1))</f>
        <v>0</v>
      </c>
      <c r="BU50" t="str">
        <f t="shared" si="26"/>
        <v/>
      </c>
      <c r="BV50">
        <f t="array" ref="BV50">IF(AQ50="",0,SUMPRODUCT((EN13:XA13="Soja")*(EN14:XA14="INFO")*(COUNTIF(BE50,"* "&amp;EN15:XA15&amp;" *")&gt;0)*1))</f>
        <v>0</v>
      </c>
      <c r="BW50">
        <f t="array" ref="BW50">IF(AQ50="",0,SUMPRODUCT((EN13:XA13="Soja")*(EN14:XA14="ALERTE")*(COUNTIF(BE50,"* "&amp;EN15:XA15&amp;" *")&gt;0)*1))</f>
        <v>0</v>
      </c>
      <c r="BX50" t="str">
        <f t="shared" si="27"/>
        <v/>
      </c>
      <c r="BY50">
        <f t="array" ref="BY50">IF(AQ50="",0,SUMPRODUCT((EN13:XA13="Lait")*(EN14:XA14="INFO")*(COUNTIF(BE50,"* "&amp;EN15:XA15&amp;" *")&gt;0)*1))</f>
        <v>0</v>
      </c>
      <c r="BZ50">
        <f t="array" ref="BZ50">IF(AQ50="",0,SUMPRODUCT((EN13:XA13="Lait")*(EN14:XA14="EXCL")*(COUNTIF(BE50,"* "&amp;EN15:XA15&amp;" *")&gt;0)*1))</f>
        <v>0</v>
      </c>
      <c r="CA50">
        <f t="array" ref="CA50">IF(AQ50="",0,SUMPRODUCT((EN13:XA13="Lait")*(EN14:XA14="ALERTE")*(COUNTIF(BE50,"* "&amp;EN15:XA15&amp;" *")&gt;0)*1))</f>
        <v>0</v>
      </c>
      <c r="CB50">
        <f t="array" ref="CB50">IF(AQ50="",0,SUMPRODUCT((EN13:XA13="Lait")*(EN14:XA14="SUSP")*(COUNTIF(BE50,"* "&amp;EN15:XA15&amp;" *")&gt;0)*1))</f>
        <v>0</v>
      </c>
      <c r="CC50" t="str">
        <f t="shared" si="28"/>
        <v/>
      </c>
      <c r="CD50" t="str">
        <f t="shared" si="29"/>
        <v/>
      </c>
      <c r="CE50">
        <f t="array" ref="CE50">IF(AQ50="",0,SUMPRODUCT((EN13:XA13="Fruits a coque")*(EN14:XA14="EXCL")*(COUNTIF(BE50,"* "&amp;EN15:XA15&amp;" *")&gt;0)*1))</f>
        <v>0</v>
      </c>
      <c r="CF50">
        <f t="array" ref="CF50">IF(AQ50="",0,SUMPRODUCT((EN13:XA13="Fruits a coque")*(EN14:XA14="ALERTE")*(COUNTIF(BE50,"* "&amp;EN15:XA15&amp;" *")&gt;0)*1))</f>
        <v>0</v>
      </c>
      <c r="CG50" t="str">
        <f t="shared" si="30"/>
        <v/>
      </c>
      <c r="CH50">
        <f t="array" ref="CH50">IF(AQ50="",0,SUMPRODUCT((EN13:XA13="Celeri")*(EN14:XA14="ALERTE")*(COUNTIF(BE50,"* "&amp;EN15:XA15&amp;" *")&gt;0)*1))</f>
        <v>0</v>
      </c>
      <c r="CI50" t="str">
        <f t="shared" si="31"/>
        <v/>
      </c>
      <c r="CJ50">
        <f t="array" ref="CJ50">IF(AQ50="",0,SUMPRODUCT((EN13:XA13="Moutarde")*(EN14:XA14="ALERTE")*(COUNTIF(BE50,"* "&amp;EN15:XA15&amp;" *")&gt;0)*1))</f>
        <v>0</v>
      </c>
      <c r="CK50" t="str">
        <f t="shared" si="32"/>
        <v/>
      </c>
      <c r="CL50">
        <f t="array" ref="CL50">IF(AQ50="",0,SUMPRODUCT((EN13:XA13="Sesame")*(EN14:XA14="ALERTE")*(COUNTIF(BE50,"* "&amp;EN15:XA15&amp;" *")&gt;0)*1))</f>
        <v>0</v>
      </c>
      <c r="CM50" t="str">
        <f t="shared" si="33"/>
        <v/>
      </c>
      <c r="CN50">
        <f t="array" ref="CN50">IF(AQ50="",0,SUMPRODUCT((EN13:XA13="Sulfites")*(EN14:XA14="ALERTE")*(COUNTIF(BE50,"* "&amp;EN15:XA15&amp;" *")&gt;0)*1))</f>
        <v>0</v>
      </c>
      <c r="CO50" t="str">
        <f t="shared" si="34"/>
        <v/>
      </c>
      <c r="CP50">
        <f t="array" ref="CP50">IF(AQ50="",0,SUMPRODUCT((EN13:XA13="Lupin")*(EN14:XA14="ALERTE")*(COUNTIF(BE50,"* "&amp;EN15:XA15&amp;" *")&gt;0)*1))</f>
        <v>0</v>
      </c>
      <c r="CQ50" t="str">
        <f t="shared" si="35"/>
        <v/>
      </c>
      <c r="CR50">
        <f t="array" ref="CR50">IF(AQ50="",0,SUMPRODUCT((EN13:XA13="Mollusques")*(EN14:XA14="EXCL")*(COUNTIF(BE50,"* "&amp;EN15:XA15&amp;" *")&gt;0)*1))</f>
        <v>0</v>
      </c>
      <c r="CS50">
        <f t="array" ref="CS50">IF(AQ50="",0,SUMPRODUCT((EN13:XA13="Mollusques")*(EN14:XA14="ALERTE")*(COUNTIF(BE50,"* "&amp;EN15:XA15&amp;" *")&gt;0)*1))</f>
        <v>0</v>
      </c>
      <c r="CT50" t="str">
        <f t="shared" si="36"/>
        <v/>
      </c>
      <c r="CU50" t="str">
        <f t="shared" si="37"/>
        <v/>
      </c>
      <c r="CV50" t="str">
        <f t="shared" si="38"/>
        <v/>
      </c>
      <c r="CW50" t="str">
        <f t="shared" si="39"/>
        <v/>
      </c>
      <c r="CX50" t="str">
        <f t="shared" si="40"/>
        <v/>
      </c>
      <c r="CY50" t="str">
        <f t="shared" si="41"/>
        <v/>
      </c>
      <c r="CZ50" t="str">
        <f t="shared" si="42"/>
        <v/>
      </c>
      <c r="DA50" t="str">
        <f t="shared" si="43"/>
        <v/>
      </c>
      <c r="DB50" t="str">
        <f t="shared" si="44"/>
        <v/>
      </c>
      <c r="DC50" t="str">
        <f t="shared" si="45"/>
        <v/>
      </c>
      <c r="DD50" t="str">
        <f t="shared" si="46"/>
        <v/>
      </c>
      <c r="DE50" t="str">
        <f t="shared" si="47"/>
        <v/>
      </c>
      <c r="DF50" t="str">
        <f t="shared" si="48"/>
        <v/>
      </c>
      <c r="DG50" t="str">
        <f t="shared" si="49"/>
        <v/>
      </c>
      <c r="DH50" t="str">
        <f t="shared" si="50"/>
        <v/>
      </c>
      <c r="DI50" t="str">
        <f t="shared" si="51"/>
        <v/>
      </c>
      <c r="DJ50" t="str">
        <f t="shared" si="52"/>
        <v/>
      </c>
      <c r="DK50" t="str">
        <f t="shared" si="53"/>
        <v/>
      </c>
      <c r="DL50" t="str">
        <f t="shared" si="54"/>
        <v/>
      </c>
    </row>
    <row r="51" spans="5:116" ht="21" customHeight="1">
      <c r="E51" s="162" t="s">
        <v>957</v>
      </c>
      <c r="F51" s="174" t="str">
        <f>F12</f>
        <v>M MACÉDOINE DE LÉGUMES AU COULIS DE TOMATE | HORS D'ŒUVRE texture modifiée-cuidité-MACEDOINE| Auteur &gt; Annette et Jean Pierre DOMERGUES - 45000 ORLÉANS 1981</v>
      </c>
      <c r="G51" s="174">
        <f>G12</f>
        <v>10</v>
      </c>
      <c r="H51" s="175" t="str">
        <f>H12</f>
        <v>couverts</v>
      </c>
      <c r="I51" s="176" t="str">
        <f>I12</f>
        <v>Recette mère ►  Textures modifiées</v>
      </c>
      <c r="J51" s="186"/>
      <c r="K51" s="186"/>
      <c r="L51" s="188">
        <f>ROWS(P37:P51)</f>
        <v>15</v>
      </c>
      <c r="M51" s="186"/>
      <c r="N51" s="189" t="str">
        <f t="array" ref="N51">SUMPRODUCT(--(P51:W51&lt;&gt;""), LEN(TRIM(SUBSTITUTE(P51:W51, CHAR(160), "")))) &amp; " Car."</f>
        <v>98 Car.</v>
      </c>
      <c r="O51" s="190">
        <f>IF(ISBLANK(P51),"",LARGE(O36:O50,1)+1)</f>
        <v>14</v>
      </c>
      <c r="P51" s="183" t="s">
        <v>1030</v>
      </c>
      <c r="Q51" s="183" t="s">
        <v>1075</v>
      </c>
      <c r="R51" s="183"/>
      <c r="S51" s="183"/>
      <c r="T51" s="183"/>
      <c r="U51" s="183"/>
      <c r="V51" s="183"/>
      <c r="W51" s="183"/>
      <c r="X51" s="183"/>
      <c r="Y51" s="199"/>
      <c r="AA51" s="142"/>
      <c r="AC51" s="759"/>
      <c r="AD51" s="784"/>
      <c r="AE51" s="780" t="str" cm="1">
        <f t="array" ref="AE51">IF(ROW()=ROW(AE42),AD45,INDEX(AF42:AF55,ROW()-ROW(AE42)))</f>
        <v/>
      </c>
      <c r="AF51" s="781" t="str">
        <f>IF(OR(AE51="",AD44="",AD44&lt;=0,AG51=""),"",TRIM(MID(AE51,LEN(AG51)+1+IF(MID(AE51,LEN(AG51)+1,1)=" ",1,0),99999)))</f>
        <v/>
      </c>
      <c r="AG51" s="780" t="str">
        <f>IF(OR(AH51="",AH51=0,AH51="0"),"",IF(LEN(AH51)&lt;=AD44,AH51,IF(LEN(SUBSTITUTE(AI51," ",""))=AD44+1,LEFT(AH51,AD44),LEFT(AH51,FIND("§",SUBSTITUTE(AI51," ","§",LEN(AI51)-LEN(SUBSTITUTE(AI51," ",""))))-1))))</f>
        <v/>
      </c>
      <c r="AH51" s="780" t="str">
        <f t="shared" si="4"/>
        <v/>
      </c>
      <c r="AI51" s="780" t="str">
        <f>IF(OR(AH51="",AH51=0,AH51="0"),"",LEFT(AH51,AD44+1))</f>
        <v/>
      </c>
      <c r="AJ51" s="804" t="str">
        <f t="shared" si="5"/>
        <v/>
      </c>
      <c r="AK51" s="752" t="s">
        <v>1394</v>
      </c>
      <c r="AL51" s="759" t="str">
        <f>IF(LEN(TRIM(AM51))&gt;0,MAX(AL13:AL50)+1,"")</f>
        <v/>
      </c>
      <c r="AM51" s="783"/>
      <c r="AN51" s="812" t="str">
        <f t="shared" si="6"/>
        <v/>
      </c>
      <c r="AP51" s="263" t="str">
        <f t="shared" si="7"/>
        <v/>
      </c>
      <c r="AQ51" s="797" t="str">
        <f t="shared" si="55"/>
        <v/>
      </c>
      <c r="AR51" s="818" t="s">
        <v>945</v>
      </c>
      <c r="AS51" s="798" t="str">
        <f t="shared" si="8"/>
        <v/>
      </c>
      <c r="AT51" s="800" t="str">
        <f t="shared" si="9"/>
        <v/>
      </c>
      <c r="AU51" s="266" t="str">
        <f t="shared" si="10"/>
        <v/>
      </c>
      <c r="AV51" s="267" t="str">
        <f t="shared" si="11"/>
        <v/>
      </c>
      <c r="AW51" s="268" t="str">
        <f t="shared" si="12"/>
        <v/>
      </c>
      <c r="AX51" s="268" t="str">
        <f t="shared" si="13"/>
        <v/>
      </c>
      <c r="AY51" s="269" t="str">
        <f t="shared" si="14"/>
        <v/>
      </c>
      <c r="AZ51" t="str">
        <f t="shared" si="15"/>
        <v/>
      </c>
      <c r="BA51" t="str">
        <f t="shared" si="16"/>
        <v/>
      </c>
      <c r="BB51" t="str">
        <f t="shared" si="17"/>
        <v/>
      </c>
      <c r="BC51" t="str">
        <f t="shared" si="18"/>
        <v/>
      </c>
      <c r="BD51" t="str">
        <f t="shared" si="19"/>
        <v/>
      </c>
      <c r="BE51" t="str">
        <f t="shared" si="20"/>
        <v/>
      </c>
      <c r="BF51">
        <f t="array" ref="BF51">IF(AQ51="",0,SUMPRODUCT((EN13:XA13="Gluten")*(EN14:XA14="INFO")*(COUNTIF(BE51,"* "&amp;EN15:XA15&amp;" *")&gt;0)*1))</f>
        <v>0</v>
      </c>
      <c r="BG51">
        <f t="array" ref="BG51">IF(AQ51="",0,SUMPRODUCT((EN13:XA13="Gluten")*(EN14:XA14="EXCL")*(COUNTIF(BE51,"* "&amp;EN15:XA15&amp;" *")&gt;0)*1))</f>
        <v>0</v>
      </c>
      <c r="BH51">
        <f t="array" ref="BH51">IF(AQ51="",0,SUMPRODUCT((EN13:XA13="Gluten")*(EN14:XA14="ALERTE")*(COUNTIF(BE51,"* "&amp;EN15:XA15&amp;" *")&gt;0)*1))</f>
        <v>0</v>
      </c>
      <c r="BI51">
        <f t="array" ref="BI51">IF(AQ51="",0,SUMPRODUCT((EN13:XA13="Gluten")*(EN14:XA14="SUSP")*(COUNTIF(BE51,"* "&amp;EN15:XA15&amp;" *")&gt;0)*1))</f>
        <v>0</v>
      </c>
      <c r="BJ51" t="str">
        <f t="shared" si="21"/>
        <v/>
      </c>
      <c r="BK51" t="str">
        <f t="shared" si="22"/>
        <v/>
      </c>
      <c r="BL51">
        <f t="array" ref="BL51">IF(AQ51="",0,SUMPRODUCT((EN13:XA13="Crustaces")*(EN14:XA14="ALERTE")*(COUNTIF(BE51,"* "&amp;EN15:XA15&amp;" *")&gt;0)*1))</f>
        <v>0</v>
      </c>
      <c r="BM51" t="str">
        <f t="shared" si="23"/>
        <v/>
      </c>
      <c r="BN51">
        <f t="array" ref="BN51">IF(AQ51="",0,SUMPRODUCT((EN13:XA13="Oeufs")*(EN14:XA14="ALERTE")*(COUNTIF(BE51,"* "&amp;EN15:XA15&amp;" *")&gt;0)*1))</f>
        <v>0</v>
      </c>
      <c r="BO51" t="str">
        <f t="shared" si="24"/>
        <v/>
      </c>
      <c r="BP51">
        <f t="array" ref="BP51">IF(AQ51="",0,SUMPRODUCT((EN13:XA13="Poissons")*(EN14:XA14="INFO")*(COUNTIF(BE51,"* "&amp;EN15:XA15&amp;" *")&gt;0)*1))</f>
        <v>0</v>
      </c>
      <c r="BQ51">
        <f t="array" ref="BQ51">IF(AQ51="",0,SUMPRODUCT((EN13:XA13="Poissons")*(EN14:XA14="EXCL")*(COUNTIF(BE51,"* "&amp;EN15:XA15&amp;" *")&gt;0)*1))</f>
        <v>0</v>
      </c>
      <c r="BR51">
        <f t="array" ref="BR51">IF(AQ51="",0,SUMPRODUCT((EN13:XA13="Poissons")*(EN14:XA14="ALERTE")*(COUNTIF(BE51,"* "&amp;EN15:XA15&amp;" *")&gt;0)*1))</f>
        <v>0</v>
      </c>
      <c r="BS51" t="str">
        <f t="shared" si="25"/>
        <v/>
      </c>
      <c r="BT51">
        <f t="array" ref="BT51">IF(AQ51="",0,SUMPRODUCT((EN13:XA13="Arachides")*(EN14:XA14="ALERTE")*(COUNTIF(BE51,"* "&amp;EN15:XA15&amp;" *")&gt;0)*1))</f>
        <v>0</v>
      </c>
      <c r="BU51" t="str">
        <f t="shared" si="26"/>
        <v/>
      </c>
      <c r="BV51">
        <f t="array" ref="BV51">IF(AQ51="",0,SUMPRODUCT((EN13:XA13="Soja")*(EN14:XA14="INFO")*(COUNTIF(BE51,"* "&amp;EN15:XA15&amp;" *")&gt;0)*1))</f>
        <v>0</v>
      </c>
      <c r="BW51">
        <f t="array" ref="BW51">IF(AQ51="",0,SUMPRODUCT((EN13:XA13="Soja")*(EN14:XA14="ALERTE")*(COUNTIF(BE51,"* "&amp;EN15:XA15&amp;" *")&gt;0)*1))</f>
        <v>0</v>
      </c>
      <c r="BX51" t="str">
        <f t="shared" si="27"/>
        <v/>
      </c>
      <c r="BY51">
        <f t="array" ref="BY51">IF(AQ51="",0,SUMPRODUCT((EN13:XA13="Lait")*(EN14:XA14="INFO")*(COUNTIF(BE51,"* "&amp;EN15:XA15&amp;" *")&gt;0)*1))</f>
        <v>0</v>
      </c>
      <c r="BZ51">
        <f t="array" ref="BZ51">IF(AQ51="",0,SUMPRODUCT((EN13:XA13="Lait")*(EN14:XA14="EXCL")*(COUNTIF(BE51,"* "&amp;EN15:XA15&amp;" *")&gt;0)*1))</f>
        <v>0</v>
      </c>
      <c r="CA51">
        <f t="array" ref="CA51">IF(AQ51="",0,SUMPRODUCT((EN13:XA13="Lait")*(EN14:XA14="ALERTE")*(COUNTIF(BE51,"* "&amp;EN15:XA15&amp;" *")&gt;0)*1))</f>
        <v>0</v>
      </c>
      <c r="CB51">
        <f t="array" ref="CB51">IF(AQ51="",0,SUMPRODUCT((EN13:XA13="Lait")*(EN14:XA14="SUSP")*(COUNTIF(BE51,"* "&amp;EN15:XA15&amp;" *")&gt;0)*1))</f>
        <v>0</v>
      </c>
      <c r="CC51" t="str">
        <f t="shared" si="28"/>
        <v/>
      </c>
      <c r="CD51" t="str">
        <f t="shared" si="29"/>
        <v/>
      </c>
      <c r="CE51">
        <f t="array" ref="CE51">IF(AQ51="",0,SUMPRODUCT((EN13:XA13="Fruits a coque")*(EN14:XA14="EXCL")*(COUNTIF(BE51,"* "&amp;EN15:XA15&amp;" *")&gt;0)*1))</f>
        <v>0</v>
      </c>
      <c r="CF51">
        <f t="array" ref="CF51">IF(AQ51="",0,SUMPRODUCT((EN13:XA13="Fruits a coque")*(EN14:XA14="ALERTE")*(COUNTIF(BE51,"* "&amp;EN15:XA15&amp;" *")&gt;0)*1))</f>
        <v>0</v>
      </c>
      <c r="CG51" t="str">
        <f t="shared" si="30"/>
        <v/>
      </c>
      <c r="CH51">
        <f t="array" ref="CH51">IF(AQ51="",0,SUMPRODUCT((EN13:XA13="Celeri")*(EN14:XA14="ALERTE")*(COUNTIF(BE51,"* "&amp;EN15:XA15&amp;" *")&gt;0)*1))</f>
        <v>0</v>
      </c>
      <c r="CI51" t="str">
        <f t="shared" si="31"/>
        <v/>
      </c>
      <c r="CJ51">
        <f t="array" ref="CJ51">IF(AQ51="",0,SUMPRODUCT((EN13:XA13="Moutarde")*(EN14:XA14="ALERTE")*(COUNTIF(BE51,"* "&amp;EN15:XA15&amp;" *")&gt;0)*1))</f>
        <v>0</v>
      </c>
      <c r="CK51" t="str">
        <f t="shared" si="32"/>
        <v/>
      </c>
      <c r="CL51">
        <f t="array" ref="CL51">IF(AQ51="",0,SUMPRODUCT((EN13:XA13="Sesame")*(EN14:XA14="ALERTE")*(COUNTIF(BE51,"* "&amp;EN15:XA15&amp;" *")&gt;0)*1))</f>
        <v>0</v>
      </c>
      <c r="CM51" t="str">
        <f t="shared" si="33"/>
        <v/>
      </c>
      <c r="CN51">
        <f t="array" ref="CN51">IF(AQ51="",0,SUMPRODUCT((EN13:XA13="Sulfites")*(EN14:XA14="ALERTE")*(COUNTIF(BE51,"* "&amp;EN15:XA15&amp;" *")&gt;0)*1))</f>
        <v>0</v>
      </c>
      <c r="CO51" t="str">
        <f t="shared" si="34"/>
        <v/>
      </c>
      <c r="CP51">
        <f t="array" ref="CP51">IF(AQ51="",0,SUMPRODUCT((EN13:XA13="Lupin")*(EN14:XA14="ALERTE")*(COUNTIF(BE51,"* "&amp;EN15:XA15&amp;" *")&gt;0)*1))</f>
        <v>0</v>
      </c>
      <c r="CQ51" t="str">
        <f t="shared" si="35"/>
        <v/>
      </c>
      <c r="CR51">
        <f t="array" ref="CR51">IF(AQ51="",0,SUMPRODUCT((EN13:XA13="Mollusques")*(EN14:XA14="EXCL")*(COUNTIF(BE51,"* "&amp;EN15:XA15&amp;" *")&gt;0)*1))</f>
        <v>0</v>
      </c>
      <c r="CS51">
        <f t="array" ref="CS51">IF(AQ51="",0,SUMPRODUCT((EN13:XA13="Mollusques")*(EN14:XA14="ALERTE")*(COUNTIF(BE51,"* "&amp;EN15:XA15&amp;" *")&gt;0)*1))</f>
        <v>0</v>
      </c>
      <c r="CT51" t="str">
        <f t="shared" si="36"/>
        <v/>
      </c>
      <c r="CU51" t="str">
        <f t="shared" si="37"/>
        <v/>
      </c>
      <c r="CV51" t="str">
        <f t="shared" si="38"/>
        <v/>
      </c>
      <c r="CW51" t="str">
        <f t="shared" si="39"/>
        <v/>
      </c>
      <c r="CX51" t="str">
        <f t="shared" si="40"/>
        <v/>
      </c>
      <c r="CY51" t="str">
        <f t="shared" si="41"/>
        <v/>
      </c>
      <c r="CZ51" t="str">
        <f t="shared" si="42"/>
        <v/>
      </c>
      <c r="DA51" t="str">
        <f t="shared" si="43"/>
        <v/>
      </c>
      <c r="DB51" t="str">
        <f t="shared" si="44"/>
        <v/>
      </c>
      <c r="DC51" t="str">
        <f t="shared" si="45"/>
        <v/>
      </c>
      <c r="DD51" t="str">
        <f t="shared" si="46"/>
        <v/>
      </c>
      <c r="DE51" t="str">
        <f t="shared" si="47"/>
        <v/>
      </c>
      <c r="DF51" t="str">
        <f t="shared" si="48"/>
        <v/>
      </c>
      <c r="DG51" t="str">
        <f t="shared" si="49"/>
        <v/>
      </c>
      <c r="DH51" t="str">
        <f t="shared" si="50"/>
        <v/>
      </c>
      <c r="DI51" t="str">
        <f t="shared" si="51"/>
        <v/>
      </c>
      <c r="DJ51" t="str">
        <f t="shared" si="52"/>
        <v/>
      </c>
      <c r="DK51" t="str">
        <f t="shared" si="53"/>
        <v/>
      </c>
      <c r="DL51" t="str">
        <f t="shared" si="54"/>
        <v/>
      </c>
    </row>
    <row r="52" spans="5:116" ht="21" customHeight="1">
      <c r="E52" s="162" t="s">
        <v>957</v>
      </c>
      <c r="F52" s="174" t="str">
        <f>F12</f>
        <v>M MACÉDOINE DE LÉGUMES AU COULIS DE TOMATE | HORS D'ŒUVRE texture modifiée-cuidité-MACEDOINE| Auteur &gt; Annette et Jean Pierre DOMERGUES - 45000 ORLÉANS 1981</v>
      </c>
      <c r="G52" s="174">
        <f>G12</f>
        <v>10</v>
      </c>
      <c r="H52" s="175" t="str">
        <f>H12</f>
        <v>couverts</v>
      </c>
      <c r="I52" s="176" t="str">
        <f>I12</f>
        <v>Recette mère ►  Textures modifiées</v>
      </c>
      <c r="J52" s="186"/>
      <c r="K52" s="186"/>
      <c r="L52" s="188">
        <f>ROWS(P37:P52)</f>
        <v>16</v>
      </c>
      <c r="M52" s="186"/>
      <c r="N52" s="189" t="str">
        <f t="array" ref="N52">SUMPRODUCT(--(P52:W52&lt;&gt;""), LEN(TRIM(SUBSTITUTE(P52:W52, CHAR(160), "")))) &amp; " Car."</f>
        <v>49 Car.</v>
      </c>
      <c r="O52" s="190">
        <f>IF(ISBLANK(P52),"",LARGE(O36:O51,1)+1)</f>
        <v>15</v>
      </c>
      <c r="P52" s="183" t="s">
        <v>1031</v>
      </c>
      <c r="Q52" s="183"/>
      <c r="R52" s="183"/>
      <c r="S52" s="183"/>
      <c r="T52" s="183"/>
      <c r="U52" s="183"/>
      <c r="V52" s="183"/>
      <c r="W52" s="183"/>
      <c r="X52" s="183"/>
      <c r="Y52" s="199"/>
      <c r="AA52" s="142"/>
      <c r="AC52" s="759"/>
      <c r="AD52" s="784"/>
      <c r="AE52" s="780" t="str" cm="1">
        <f t="array" ref="AE52">IF(ROW()=ROW(AE42),AD45,INDEX(AF42:AF55,ROW()-ROW(AE42)))</f>
        <v/>
      </c>
      <c r="AF52" s="781" t="str">
        <f>IF(OR(AE52="",AD44="",AD44&lt;=0,AG52=""),"",TRIM(MID(AE52,LEN(AG52)+1+IF(MID(AE52,LEN(AG52)+1,1)=" ",1,0),99999)))</f>
        <v/>
      </c>
      <c r="AG52" s="780" t="str">
        <f>IF(OR(AH52="",AH52=0,AH52="0"),"",IF(LEN(AH52)&lt;=AD44,AH52,IF(LEN(SUBSTITUTE(AI52," ",""))=AD44+1,LEFT(AH52,AD44),LEFT(AH52,FIND("§",SUBSTITUTE(AI52," ","§",LEN(AI52)-LEN(SUBSTITUTE(AI52," ",""))))-1))))</f>
        <v/>
      </c>
      <c r="AH52" s="780" t="str">
        <f t="shared" si="4"/>
        <v/>
      </c>
      <c r="AI52" s="780" t="str">
        <f>IF(OR(AH52="",AH52=0,AH52="0"),"",LEFT(AH52,AD44+1))</f>
        <v/>
      </c>
      <c r="AJ52" s="804" t="str">
        <f t="shared" si="5"/>
        <v/>
      </c>
      <c r="AK52" s="752" t="s">
        <v>1394</v>
      </c>
      <c r="AL52" s="759" t="str">
        <f>IF(LEN(TRIM(AM52))&gt;0,MAX(AL13:AL51)+1,"")</f>
        <v/>
      </c>
      <c r="AM52" s="783"/>
      <c r="AN52" s="812" t="str">
        <f t="shared" si="6"/>
        <v/>
      </c>
      <c r="AP52" s="263" t="str">
        <f t="shared" si="7"/>
        <v/>
      </c>
      <c r="AQ52" s="797" t="str">
        <f t="shared" si="55"/>
        <v/>
      </c>
      <c r="AR52" s="818" t="s">
        <v>945</v>
      </c>
      <c r="AS52" s="798" t="str">
        <f t="shared" si="8"/>
        <v/>
      </c>
      <c r="AT52" s="800" t="str">
        <f t="shared" si="9"/>
        <v/>
      </c>
      <c r="AU52" s="266" t="str">
        <f t="shared" si="10"/>
        <v/>
      </c>
      <c r="AV52" s="267" t="str">
        <f t="shared" si="11"/>
        <v/>
      </c>
      <c r="AW52" s="268" t="str">
        <f t="shared" si="12"/>
        <v/>
      </c>
      <c r="AX52" s="268" t="str">
        <f t="shared" si="13"/>
        <v/>
      </c>
      <c r="AY52" s="269" t="str">
        <f t="shared" si="14"/>
        <v/>
      </c>
      <c r="AZ52" t="str">
        <f t="shared" si="15"/>
        <v/>
      </c>
      <c r="BA52" t="str">
        <f t="shared" si="16"/>
        <v/>
      </c>
      <c r="BB52" t="str">
        <f t="shared" si="17"/>
        <v/>
      </c>
      <c r="BC52" t="str">
        <f t="shared" si="18"/>
        <v/>
      </c>
      <c r="BD52" t="str">
        <f t="shared" si="19"/>
        <v/>
      </c>
      <c r="BE52" t="str">
        <f t="shared" si="20"/>
        <v/>
      </c>
      <c r="BF52">
        <f t="array" ref="BF52">IF(AQ52="",0,SUMPRODUCT((EN13:XA13="Gluten")*(EN14:XA14="INFO")*(COUNTIF(BE52,"* "&amp;EN15:XA15&amp;" *")&gt;0)*1))</f>
        <v>0</v>
      </c>
      <c r="BG52">
        <f t="array" ref="BG52">IF(AQ52="",0,SUMPRODUCT((EN13:XA13="Gluten")*(EN14:XA14="EXCL")*(COUNTIF(BE52,"* "&amp;EN15:XA15&amp;" *")&gt;0)*1))</f>
        <v>0</v>
      </c>
      <c r="BH52">
        <f t="array" ref="BH52">IF(AQ52="",0,SUMPRODUCT((EN13:XA13="Gluten")*(EN14:XA14="ALERTE")*(COUNTIF(BE52,"* "&amp;EN15:XA15&amp;" *")&gt;0)*1))</f>
        <v>0</v>
      </c>
      <c r="BI52">
        <f t="array" ref="BI52">IF(AQ52="",0,SUMPRODUCT((EN13:XA13="Gluten")*(EN14:XA14="SUSP")*(COUNTIF(BE52,"* "&amp;EN15:XA15&amp;" *")&gt;0)*1))</f>
        <v>0</v>
      </c>
      <c r="BJ52" t="str">
        <f t="shared" si="21"/>
        <v/>
      </c>
      <c r="BK52" t="str">
        <f t="shared" si="22"/>
        <v/>
      </c>
      <c r="BL52">
        <f t="array" ref="BL52">IF(AQ52="",0,SUMPRODUCT((EN13:XA13="Crustaces")*(EN14:XA14="ALERTE")*(COUNTIF(BE52,"* "&amp;EN15:XA15&amp;" *")&gt;0)*1))</f>
        <v>0</v>
      </c>
      <c r="BM52" t="str">
        <f t="shared" si="23"/>
        <v/>
      </c>
      <c r="BN52">
        <f t="array" ref="BN52">IF(AQ52="",0,SUMPRODUCT((EN13:XA13="Oeufs")*(EN14:XA14="ALERTE")*(COUNTIF(BE52,"* "&amp;EN15:XA15&amp;" *")&gt;0)*1))</f>
        <v>0</v>
      </c>
      <c r="BO52" t="str">
        <f t="shared" si="24"/>
        <v/>
      </c>
      <c r="BP52">
        <f t="array" ref="BP52">IF(AQ52="",0,SUMPRODUCT((EN13:XA13="Poissons")*(EN14:XA14="INFO")*(COUNTIF(BE52,"* "&amp;EN15:XA15&amp;" *")&gt;0)*1))</f>
        <v>0</v>
      </c>
      <c r="BQ52">
        <f t="array" ref="BQ52">IF(AQ52="",0,SUMPRODUCT((EN13:XA13="Poissons")*(EN14:XA14="EXCL")*(COUNTIF(BE52,"* "&amp;EN15:XA15&amp;" *")&gt;0)*1))</f>
        <v>0</v>
      </c>
      <c r="BR52">
        <f t="array" ref="BR52">IF(AQ52="",0,SUMPRODUCT((EN13:XA13="Poissons")*(EN14:XA14="ALERTE")*(COUNTIF(BE52,"* "&amp;EN15:XA15&amp;" *")&gt;0)*1))</f>
        <v>0</v>
      </c>
      <c r="BS52" t="str">
        <f t="shared" si="25"/>
        <v/>
      </c>
      <c r="BT52">
        <f t="array" ref="BT52">IF(AQ52="",0,SUMPRODUCT((EN13:XA13="Arachides")*(EN14:XA14="ALERTE")*(COUNTIF(BE52,"* "&amp;EN15:XA15&amp;" *")&gt;0)*1))</f>
        <v>0</v>
      </c>
      <c r="BU52" t="str">
        <f t="shared" si="26"/>
        <v/>
      </c>
      <c r="BV52">
        <f t="array" ref="BV52">IF(AQ52="",0,SUMPRODUCT((EN13:XA13="Soja")*(EN14:XA14="INFO")*(COUNTIF(BE52,"* "&amp;EN15:XA15&amp;" *")&gt;0)*1))</f>
        <v>0</v>
      </c>
      <c r="BW52">
        <f t="array" ref="BW52">IF(AQ52="",0,SUMPRODUCT((EN13:XA13="Soja")*(EN14:XA14="ALERTE")*(COUNTIF(BE52,"* "&amp;EN15:XA15&amp;" *")&gt;0)*1))</f>
        <v>0</v>
      </c>
      <c r="BX52" t="str">
        <f t="shared" si="27"/>
        <v/>
      </c>
      <c r="BY52">
        <f t="array" ref="BY52">IF(AQ52="",0,SUMPRODUCT((EN13:XA13="Lait")*(EN14:XA14="INFO")*(COUNTIF(BE52,"* "&amp;EN15:XA15&amp;" *")&gt;0)*1))</f>
        <v>0</v>
      </c>
      <c r="BZ52">
        <f t="array" ref="BZ52">IF(AQ52="",0,SUMPRODUCT((EN13:XA13="Lait")*(EN14:XA14="EXCL")*(COUNTIF(BE52,"* "&amp;EN15:XA15&amp;" *")&gt;0)*1))</f>
        <v>0</v>
      </c>
      <c r="CA52">
        <f t="array" ref="CA52">IF(AQ52="",0,SUMPRODUCT((EN13:XA13="Lait")*(EN14:XA14="ALERTE")*(COUNTIF(BE52,"* "&amp;EN15:XA15&amp;" *")&gt;0)*1))</f>
        <v>0</v>
      </c>
      <c r="CB52">
        <f t="array" ref="CB52">IF(AQ52="",0,SUMPRODUCT((EN13:XA13="Lait")*(EN14:XA14="SUSP")*(COUNTIF(BE52,"* "&amp;EN15:XA15&amp;" *")&gt;0)*1))</f>
        <v>0</v>
      </c>
      <c r="CC52" t="str">
        <f t="shared" si="28"/>
        <v/>
      </c>
      <c r="CD52" t="str">
        <f t="shared" si="29"/>
        <v/>
      </c>
      <c r="CE52">
        <f t="array" ref="CE52">IF(AQ52="",0,SUMPRODUCT((EN13:XA13="Fruits a coque")*(EN14:XA14="EXCL")*(COUNTIF(BE52,"* "&amp;EN15:XA15&amp;" *")&gt;0)*1))</f>
        <v>0</v>
      </c>
      <c r="CF52">
        <f t="array" ref="CF52">IF(AQ52="",0,SUMPRODUCT((EN13:XA13="Fruits a coque")*(EN14:XA14="ALERTE")*(COUNTIF(BE52,"* "&amp;EN15:XA15&amp;" *")&gt;0)*1))</f>
        <v>0</v>
      </c>
      <c r="CG52" t="str">
        <f t="shared" si="30"/>
        <v/>
      </c>
      <c r="CH52">
        <f t="array" ref="CH52">IF(AQ52="",0,SUMPRODUCT((EN13:XA13="Celeri")*(EN14:XA14="ALERTE")*(COUNTIF(BE52,"* "&amp;EN15:XA15&amp;" *")&gt;0)*1))</f>
        <v>0</v>
      </c>
      <c r="CI52" t="str">
        <f t="shared" si="31"/>
        <v/>
      </c>
      <c r="CJ52">
        <f t="array" ref="CJ52">IF(AQ52="",0,SUMPRODUCT((EN13:XA13="Moutarde")*(EN14:XA14="ALERTE")*(COUNTIF(BE52,"* "&amp;EN15:XA15&amp;" *")&gt;0)*1))</f>
        <v>0</v>
      </c>
      <c r="CK52" t="str">
        <f t="shared" si="32"/>
        <v/>
      </c>
      <c r="CL52">
        <f t="array" ref="CL52">IF(AQ52="",0,SUMPRODUCT((EN13:XA13="Sesame")*(EN14:XA14="ALERTE")*(COUNTIF(BE52,"* "&amp;EN15:XA15&amp;" *")&gt;0)*1))</f>
        <v>0</v>
      </c>
      <c r="CM52" t="str">
        <f t="shared" si="33"/>
        <v/>
      </c>
      <c r="CN52">
        <f t="array" ref="CN52">IF(AQ52="",0,SUMPRODUCT((EN13:XA13="Sulfites")*(EN14:XA14="ALERTE")*(COUNTIF(BE52,"* "&amp;EN15:XA15&amp;" *")&gt;0)*1))</f>
        <v>0</v>
      </c>
      <c r="CO52" t="str">
        <f t="shared" si="34"/>
        <v/>
      </c>
      <c r="CP52">
        <f t="array" ref="CP52">IF(AQ52="",0,SUMPRODUCT((EN13:XA13="Lupin")*(EN14:XA14="ALERTE")*(COUNTIF(BE52,"* "&amp;EN15:XA15&amp;" *")&gt;0)*1))</f>
        <v>0</v>
      </c>
      <c r="CQ52" t="str">
        <f t="shared" si="35"/>
        <v/>
      </c>
      <c r="CR52">
        <f t="array" ref="CR52">IF(AQ52="",0,SUMPRODUCT((EN13:XA13="Mollusques")*(EN14:XA14="EXCL")*(COUNTIF(BE52,"* "&amp;EN15:XA15&amp;" *")&gt;0)*1))</f>
        <v>0</v>
      </c>
      <c r="CS52">
        <f t="array" ref="CS52">IF(AQ52="",0,SUMPRODUCT((EN13:XA13="Mollusques")*(EN14:XA14="ALERTE")*(COUNTIF(BE52,"* "&amp;EN15:XA15&amp;" *")&gt;0)*1))</f>
        <v>0</v>
      </c>
      <c r="CT52" t="str">
        <f t="shared" si="36"/>
        <v/>
      </c>
      <c r="CU52" t="str">
        <f t="shared" si="37"/>
        <v/>
      </c>
      <c r="CV52" t="str">
        <f t="shared" si="38"/>
        <v/>
      </c>
      <c r="CW52" t="str">
        <f t="shared" si="39"/>
        <v/>
      </c>
      <c r="CX52" t="str">
        <f t="shared" si="40"/>
        <v/>
      </c>
      <c r="CY52" t="str">
        <f t="shared" si="41"/>
        <v/>
      </c>
      <c r="CZ52" t="str">
        <f t="shared" si="42"/>
        <v/>
      </c>
      <c r="DA52" t="str">
        <f t="shared" si="43"/>
        <v/>
      </c>
      <c r="DB52" t="str">
        <f t="shared" si="44"/>
        <v/>
      </c>
      <c r="DC52" t="str">
        <f t="shared" si="45"/>
        <v/>
      </c>
      <c r="DD52" t="str">
        <f t="shared" si="46"/>
        <v/>
      </c>
      <c r="DE52" t="str">
        <f t="shared" si="47"/>
        <v/>
      </c>
      <c r="DF52" t="str">
        <f t="shared" si="48"/>
        <v/>
      </c>
      <c r="DG52" t="str">
        <f t="shared" si="49"/>
        <v/>
      </c>
      <c r="DH52" t="str">
        <f t="shared" si="50"/>
        <v/>
      </c>
      <c r="DI52" t="str">
        <f t="shared" si="51"/>
        <v/>
      </c>
      <c r="DJ52" t="str">
        <f t="shared" si="52"/>
        <v/>
      </c>
      <c r="DK52" t="str">
        <f t="shared" si="53"/>
        <v/>
      </c>
      <c r="DL52" t="str">
        <f t="shared" si="54"/>
        <v/>
      </c>
    </row>
    <row r="53" spans="5:116" ht="21" customHeight="1">
      <c r="E53" s="162" t="s">
        <v>957</v>
      </c>
      <c r="F53" s="174" t="str">
        <f>F12</f>
        <v>M MACÉDOINE DE LÉGUMES AU COULIS DE TOMATE | HORS D'ŒUVRE texture modifiée-cuidité-MACEDOINE| Auteur &gt; Annette et Jean Pierre DOMERGUES - 45000 ORLÉANS 1981</v>
      </c>
      <c r="G53" s="174">
        <f>G12</f>
        <v>10</v>
      </c>
      <c r="H53" s="175" t="str">
        <f>H12</f>
        <v>couverts</v>
      </c>
      <c r="I53" s="176" t="str">
        <f>I12</f>
        <v>Recette mère ►  Textures modifiées</v>
      </c>
      <c r="J53" s="186"/>
      <c r="K53" s="186"/>
      <c r="L53" s="188">
        <f>ROWS(P37:P53)</f>
        <v>17</v>
      </c>
      <c r="M53" s="186"/>
      <c r="N53" s="189" t="str">
        <f t="array" ref="N53">SUMPRODUCT(--(P53:W53&lt;&gt;""), LEN(TRIM(SUBSTITUTE(P53:W53, CHAR(160), "")))) &amp; " Car."</f>
        <v>0 Car.</v>
      </c>
      <c r="O53" s="190"/>
      <c r="P53" s="183"/>
      <c r="Q53" s="183"/>
      <c r="R53" s="183"/>
      <c r="S53" s="183"/>
      <c r="T53" s="183"/>
      <c r="U53" s="183"/>
      <c r="V53" s="183"/>
      <c r="W53" s="183"/>
      <c r="X53" s="183"/>
      <c r="Y53" s="199"/>
      <c r="AA53" s="142"/>
      <c r="AC53" s="759"/>
      <c r="AD53" s="784"/>
      <c r="AE53" s="780" t="str" cm="1">
        <f t="array" ref="AE53">IF(ROW()=ROW(AE42),AD45,INDEX(AF42:AF55,ROW()-ROW(AE42)))</f>
        <v/>
      </c>
      <c r="AF53" s="781" t="str">
        <f>IF(OR(AE53="",AD44="",AD44&lt;=0,AG53=""),"",TRIM(MID(AE53,LEN(AG53)+1+IF(MID(AE53,LEN(AG53)+1,1)=" ",1,0),99999)))</f>
        <v/>
      </c>
      <c r="AG53" s="780" t="str">
        <f>IF(OR(AH53="",AH53=0,AH53="0"),"",IF(LEN(AH53)&lt;=AD44,AH53,IF(LEN(SUBSTITUTE(AI53," ",""))=AD44+1,LEFT(AH53,AD44),LEFT(AH53,FIND("§",SUBSTITUTE(AI53," ","§",LEN(AI53)-LEN(SUBSTITUTE(AI53," ",""))))-1))))</f>
        <v/>
      </c>
      <c r="AH53" s="780" t="str">
        <f t="shared" si="4"/>
        <v/>
      </c>
      <c r="AI53" s="780" t="str">
        <f>IF(OR(AH53="",AH53=0,AH53="0"),"",LEFT(AH53,AD44+1))</f>
        <v/>
      </c>
      <c r="AJ53" s="804" t="str">
        <f t="shared" si="5"/>
        <v/>
      </c>
      <c r="AK53" s="752" t="s">
        <v>1394</v>
      </c>
      <c r="AL53" s="759" t="str">
        <f>IF(LEN(TRIM(AM53))&gt;0,MAX(AL13:AL52)+1,"")</f>
        <v/>
      </c>
      <c r="AM53" s="783"/>
      <c r="AN53" s="812" t="str">
        <f t="shared" si="6"/>
        <v/>
      </c>
      <c r="AP53" s="263" t="str">
        <f t="shared" si="7"/>
        <v/>
      </c>
      <c r="AQ53" s="797" t="str">
        <f t="shared" si="55"/>
        <v/>
      </c>
      <c r="AR53" s="818" t="s">
        <v>945</v>
      </c>
      <c r="AS53" s="798" t="str">
        <f t="shared" si="8"/>
        <v/>
      </c>
      <c r="AT53" s="800" t="str">
        <f t="shared" si="9"/>
        <v/>
      </c>
      <c r="AU53" s="266" t="str">
        <f t="shared" si="10"/>
        <v/>
      </c>
      <c r="AV53" s="267" t="str">
        <f t="shared" si="11"/>
        <v/>
      </c>
      <c r="AW53" s="268" t="str">
        <f t="shared" si="12"/>
        <v/>
      </c>
      <c r="AX53" s="268" t="str">
        <f t="shared" si="13"/>
        <v/>
      </c>
      <c r="AY53" s="269" t="str">
        <f t="shared" si="14"/>
        <v/>
      </c>
      <c r="AZ53" t="str">
        <f t="shared" si="15"/>
        <v/>
      </c>
      <c r="BA53" t="str">
        <f t="shared" si="16"/>
        <v/>
      </c>
      <c r="BB53" t="str">
        <f t="shared" si="17"/>
        <v/>
      </c>
      <c r="BC53" t="str">
        <f t="shared" si="18"/>
        <v/>
      </c>
      <c r="BD53" t="str">
        <f t="shared" si="19"/>
        <v/>
      </c>
      <c r="BE53" t="str">
        <f t="shared" si="20"/>
        <v/>
      </c>
      <c r="BF53">
        <f t="array" ref="BF53">IF(AQ53="",0,SUMPRODUCT((EN13:XA13="Gluten")*(EN14:XA14="INFO")*(COUNTIF(BE53,"* "&amp;EN15:XA15&amp;" *")&gt;0)*1))</f>
        <v>0</v>
      </c>
      <c r="BG53">
        <f t="array" ref="BG53">IF(AQ53="",0,SUMPRODUCT((EN13:XA13="Gluten")*(EN14:XA14="EXCL")*(COUNTIF(BE53,"* "&amp;EN15:XA15&amp;" *")&gt;0)*1))</f>
        <v>0</v>
      </c>
      <c r="BH53">
        <f t="array" ref="BH53">IF(AQ53="",0,SUMPRODUCT((EN13:XA13="Gluten")*(EN14:XA14="ALERTE")*(COUNTIF(BE53,"* "&amp;EN15:XA15&amp;" *")&gt;0)*1))</f>
        <v>0</v>
      </c>
      <c r="BI53">
        <f t="array" ref="BI53">IF(AQ53="",0,SUMPRODUCT((EN13:XA13="Gluten")*(EN14:XA14="SUSP")*(COUNTIF(BE53,"* "&amp;EN15:XA15&amp;" *")&gt;0)*1))</f>
        <v>0</v>
      </c>
      <c r="BJ53" t="str">
        <f t="shared" si="21"/>
        <v/>
      </c>
      <c r="BK53" t="str">
        <f t="shared" si="22"/>
        <v/>
      </c>
      <c r="BL53">
        <f t="array" ref="BL53">IF(AQ53="",0,SUMPRODUCT((EN13:XA13="Crustaces")*(EN14:XA14="ALERTE")*(COUNTIF(BE53,"* "&amp;EN15:XA15&amp;" *")&gt;0)*1))</f>
        <v>0</v>
      </c>
      <c r="BM53" t="str">
        <f t="shared" si="23"/>
        <v/>
      </c>
      <c r="BN53">
        <f t="array" ref="BN53">IF(AQ53="",0,SUMPRODUCT((EN13:XA13="Oeufs")*(EN14:XA14="ALERTE")*(COUNTIF(BE53,"* "&amp;EN15:XA15&amp;" *")&gt;0)*1))</f>
        <v>0</v>
      </c>
      <c r="BO53" t="str">
        <f t="shared" si="24"/>
        <v/>
      </c>
      <c r="BP53">
        <f t="array" ref="BP53">IF(AQ53="",0,SUMPRODUCT((EN13:XA13="Poissons")*(EN14:XA14="INFO")*(COUNTIF(BE53,"* "&amp;EN15:XA15&amp;" *")&gt;0)*1))</f>
        <v>0</v>
      </c>
      <c r="BQ53">
        <f t="array" ref="BQ53">IF(AQ53="",0,SUMPRODUCT((EN13:XA13="Poissons")*(EN14:XA14="EXCL")*(COUNTIF(BE53,"* "&amp;EN15:XA15&amp;" *")&gt;0)*1))</f>
        <v>0</v>
      </c>
      <c r="BR53">
        <f t="array" ref="BR53">IF(AQ53="",0,SUMPRODUCT((EN13:XA13="Poissons")*(EN14:XA14="ALERTE")*(COUNTIF(BE53,"* "&amp;EN15:XA15&amp;" *")&gt;0)*1))</f>
        <v>0</v>
      </c>
      <c r="BS53" t="str">
        <f t="shared" si="25"/>
        <v/>
      </c>
      <c r="BT53">
        <f t="array" ref="BT53">IF(AQ53="",0,SUMPRODUCT((EN13:XA13="Arachides")*(EN14:XA14="ALERTE")*(COUNTIF(BE53,"* "&amp;EN15:XA15&amp;" *")&gt;0)*1))</f>
        <v>0</v>
      </c>
      <c r="BU53" t="str">
        <f t="shared" si="26"/>
        <v/>
      </c>
      <c r="BV53">
        <f t="array" ref="BV53">IF(AQ53="",0,SUMPRODUCT((EN13:XA13="Soja")*(EN14:XA14="INFO")*(COUNTIF(BE53,"* "&amp;EN15:XA15&amp;" *")&gt;0)*1))</f>
        <v>0</v>
      </c>
      <c r="BW53">
        <f t="array" ref="BW53">IF(AQ53="",0,SUMPRODUCT((EN13:XA13="Soja")*(EN14:XA14="ALERTE")*(COUNTIF(BE53,"* "&amp;EN15:XA15&amp;" *")&gt;0)*1))</f>
        <v>0</v>
      </c>
      <c r="BX53" t="str">
        <f t="shared" si="27"/>
        <v/>
      </c>
      <c r="BY53">
        <f t="array" ref="BY53">IF(AQ53="",0,SUMPRODUCT((EN13:XA13="Lait")*(EN14:XA14="INFO")*(COUNTIF(BE53,"* "&amp;EN15:XA15&amp;" *")&gt;0)*1))</f>
        <v>0</v>
      </c>
      <c r="BZ53">
        <f t="array" ref="BZ53">IF(AQ53="",0,SUMPRODUCT((EN13:XA13="Lait")*(EN14:XA14="EXCL")*(COUNTIF(BE53,"* "&amp;EN15:XA15&amp;" *")&gt;0)*1))</f>
        <v>0</v>
      </c>
      <c r="CA53">
        <f t="array" ref="CA53">IF(AQ53="",0,SUMPRODUCT((EN13:XA13="Lait")*(EN14:XA14="ALERTE")*(COUNTIF(BE53,"* "&amp;EN15:XA15&amp;" *")&gt;0)*1))</f>
        <v>0</v>
      </c>
      <c r="CB53">
        <f t="array" ref="CB53">IF(AQ53="",0,SUMPRODUCT((EN13:XA13="Lait")*(EN14:XA14="SUSP")*(COUNTIF(BE53,"* "&amp;EN15:XA15&amp;" *")&gt;0)*1))</f>
        <v>0</v>
      </c>
      <c r="CC53" t="str">
        <f t="shared" si="28"/>
        <v/>
      </c>
      <c r="CD53" t="str">
        <f t="shared" si="29"/>
        <v/>
      </c>
      <c r="CE53">
        <f t="array" ref="CE53">IF(AQ53="",0,SUMPRODUCT((EN13:XA13="Fruits a coque")*(EN14:XA14="EXCL")*(COUNTIF(BE53,"* "&amp;EN15:XA15&amp;" *")&gt;0)*1))</f>
        <v>0</v>
      </c>
      <c r="CF53">
        <f t="array" ref="CF53">IF(AQ53="",0,SUMPRODUCT((EN13:XA13="Fruits a coque")*(EN14:XA14="ALERTE")*(COUNTIF(BE53,"* "&amp;EN15:XA15&amp;" *")&gt;0)*1))</f>
        <v>0</v>
      </c>
      <c r="CG53" t="str">
        <f t="shared" si="30"/>
        <v/>
      </c>
      <c r="CH53">
        <f t="array" ref="CH53">IF(AQ53="",0,SUMPRODUCT((EN13:XA13="Celeri")*(EN14:XA14="ALERTE")*(COUNTIF(BE53,"* "&amp;EN15:XA15&amp;" *")&gt;0)*1))</f>
        <v>0</v>
      </c>
      <c r="CI53" t="str">
        <f t="shared" si="31"/>
        <v/>
      </c>
      <c r="CJ53">
        <f t="array" ref="CJ53">IF(AQ53="",0,SUMPRODUCT((EN13:XA13="Moutarde")*(EN14:XA14="ALERTE")*(COUNTIF(BE53,"* "&amp;EN15:XA15&amp;" *")&gt;0)*1))</f>
        <v>0</v>
      </c>
      <c r="CK53" t="str">
        <f t="shared" si="32"/>
        <v/>
      </c>
      <c r="CL53">
        <f t="array" ref="CL53">IF(AQ53="",0,SUMPRODUCT((EN13:XA13="Sesame")*(EN14:XA14="ALERTE")*(COUNTIF(BE53,"* "&amp;EN15:XA15&amp;" *")&gt;0)*1))</f>
        <v>0</v>
      </c>
      <c r="CM53" t="str">
        <f t="shared" si="33"/>
        <v/>
      </c>
      <c r="CN53">
        <f t="array" ref="CN53">IF(AQ53="",0,SUMPRODUCT((EN13:XA13="Sulfites")*(EN14:XA14="ALERTE")*(COUNTIF(BE53,"* "&amp;EN15:XA15&amp;" *")&gt;0)*1))</f>
        <v>0</v>
      </c>
      <c r="CO53" t="str">
        <f t="shared" si="34"/>
        <v/>
      </c>
      <c r="CP53">
        <f t="array" ref="CP53">IF(AQ53="",0,SUMPRODUCT((EN13:XA13="Lupin")*(EN14:XA14="ALERTE")*(COUNTIF(BE53,"* "&amp;EN15:XA15&amp;" *")&gt;0)*1))</f>
        <v>0</v>
      </c>
      <c r="CQ53" t="str">
        <f t="shared" si="35"/>
        <v/>
      </c>
      <c r="CR53">
        <f t="array" ref="CR53">IF(AQ53="",0,SUMPRODUCT((EN13:XA13="Mollusques")*(EN14:XA14="EXCL")*(COUNTIF(BE53,"* "&amp;EN15:XA15&amp;" *")&gt;0)*1))</f>
        <v>0</v>
      </c>
      <c r="CS53">
        <f t="array" ref="CS53">IF(AQ53="",0,SUMPRODUCT((EN13:XA13="Mollusques")*(EN14:XA14="ALERTE")*(COUNTIF(BE53,"* "&amp;EN15:XA15&amp;" *")&gt;0)*1))</f>
        <v>0</v>
      </c>
      <c r="CT53" t="str">
        <f t="shared" si="36"/>
        <v/>
      </c>
      <c r="CU53" t="str">
        <f t="shared" si="37"/>
        <v/>
      </c>
      <c r="CV53" t="str">
        <f t="shared" si="38"/>
        <v/>
      </c>
      <c r="CW53" t="str">
        <f t="shared" si="39"/>
        <v/>
      </c>
      <c r="CX53" t="str">
        <f t="shared" si="40"/>
        <v/>
      </c>
      <c r="CY53" t="str">
        <f t="shared" si="41"/>
        <v/>
      </c>
      <c r="CZ53" t="str">
        <f t="shared" si="42"/>
        <v/>
      </c>
      <c r="DA53" t="str">
        <f t="shared" si="43"/>
        <v/>
      </c>
      <c r="DB53" t="str">
        <f t="shared" si="44"/>
        <v/>
      </c>
      <c r="DC53" t="str">
        <f t="shared" si="45"/>
        <v/>
      </c>
      <c r="DD53" t="str">
        <f t="shared" si="46"/>
        <v/>
      </c>
      <c r="DE53" t="str">
        <f t="shared" si="47"/>
        <v/>
      </c>
      <c r="DF53" t="str">
        <f t="shared" si="48"/>
        <v/>
      </c>
      <c r="DG53" t="str">
        <f t="shared" si="49"/>
        <v/>
      </c>
      <c r="DH53" t="str">
        <f t="shared" si="50"/>
        <v/>
      </c>
      <c r="DI53" t="str">
        <f t="shared" si="51"/>
        <v/>
      </c>
      <c r="DJ53" t="str">
        <f t="shared" si="52"/>
        <v/>
      </c>
      <c r="DK53" t="str">
        <f t="shared" si="53"/>
        <v/>
      </c>
      <c r="DL53" t="str">
        <f t="shared" si="54"/>
        <v/>
      </c>
    </row>
    <row r="54" spans="5:116" ht="21" customHeight="1">
      <c r="E54" s="162" t="s">
        <v>957</v>
      </c>
      <c r="F54" s="174" t="str">
        <f>F12</f>
        <v>M MACÉDOINE DE LÉGUMES AU COULIS DE TOMATE | HORS D'ŒUVRE texture modifiée-cuidité-MACEDOINE| Auteur &gt; Annette et Jean Pierre DOMERGUES - 45000 ORLÉANS 1981</v>
      </c>
      <c r="G54" s="174">
        <f>G12</f>
        <v>10</v>
      </c>
      <c r="H54" s="175" t="str">
        <f>H12</f>
        <v>couverts</v>
      </c>
      <c r="I54" s="176" t="str">
        <f>I12</f>
        <v>Recette mère ►  Textures modifiées</v>
      </c>
      <c r="J54" s="186"/>
      <c r="K54" s="186"/>
      <c r="L54" s="188">
        <f>ROWS(P37:P54)</f>
        <v>18</v>
      </c>
      <c r="M54" s="186"/>
      <c r="N54" s="189" t="str">
        <f t="array" ref="N54">SUMPRODUCT(--(P54:W54&lt;&gt;""), LEN(TRIM(SUBSTITUTE(P54:W54, CHAR(160), "")))) &amp; " Car."</f>
        <v>78 Car.</v>
      </c>
      <c r="O54" s="190"/>
      <c r="P54" s="183"/>
      <c r="Q54" s="183" t="s">
        <v>1075</v>
      </c>
      <c r="R54" s="183"/>
      <c r="S54" s="183"/>
      <c r="T54" s="183"/>
      <c r="U54" s="183"/>
      <c r="V54" s="183"/>
      <c r="W54" s="183"/>
      <c r="X54" s="183"/>
      <c r="Y54" s="199"/>
      <c r="AA54" s="142"/>
      <c r="AC54" s="759"/>
      <c r="AD54" s="784"/>
      <c r="AE54" s="780" t="str" cm="1">
        <f t="array" ref="AE54">IF(ROW()=ROW(AE42),AD45,INDEX(AF42:AF55,ROW()-ROW(AE42)))</f>
        <v/>
      </c>
      <c r="AF54" s="781" t="str">
        <f>IF(OR(AE54="",AD44="",AD44&lt;=0,AG54=""),"",TRIM(MID(AE54,LEN(AG54)+1+IF(MID(AE54,LEN(AG54)+1,1)=" ",1,0),99999)))</f>
        <v/>
      </c>
      <c r="AG54" s="780" t="str">
        <f>IF(OR(AH54="",AH54=0,AH54="0"),"",IF(LEN(AH54)&lt;=AD44,AH54,IF(LEN(SUBSTITUTE(AI54," ",""))=AD44+1,LEFT(AH54,AD44),LEFT(AH54,FIND("§",SUBSTITUTE(AI54," ","§",LEN(AI54)-LEN(SUBSTITUTE(AI54," ",""))))-1))))</f>
        <v/>
      </c>
      <c r="AH54" s="780" t="str">
        <f t="shared" si="4"/>
        <v/>
      </c>
      <c r="AI54" s="780" t="str">
        <f>IF(OR(AH54="",AH54=0,AH54="0"),"",LEFT(AH54,AD44+1))</f>
        <v/>
      </c>
      <c r="AJ54" s="804" t="str">
        <f t="shared" si="5"/>
        <v/>
      </c>
      <c r="AK54" s="752" t="s">
        <v>1394</v>
      </c>
      <c r="AL54" s="759" t="str">
        <f>IF(LEN(TRIM(AM54))&gt;0,MAX(AL13:AL53)+1,"")</f>
        <v/>
      </c>
      <c r="AM54" s="783"/>
      <c r="AN54" s="812" t="str">
        <f t="shared" si="6"/>
        <v/>
      </c>
      <c r="AP54" s="263" t="str">
        <f t="shared" si="7"/>
        <v/>
      </c>
      <c r="AQ54" s="797" t="str">
        <f t="shared" si="55"/>
        <v/>
      </c>
      <c r="AR54" s="818" t="s">
        <v>945</v>
      </c>
      <c r="AS54" s="798" t="str">
        <f t="shared" si="8"/>
        <v/>
      </c>
      <c r="AT54" s="800" t="str">
        <f t="shared" si="9"/>
        <v/>
      </c>
      <c r="AU54" s="266" t="str">
        <f t="shared" si="10"/>
        <v/>
      </c>
      <c r="AV54" s="267" t="str">
        <f t="shared" si="11"/>
        <v/>
      </c>
      <c r="AW54" s="268" t="str">
        <f t="shared" si="12"/>
        <v/>
      </c>
      <c r="AX54" s="268" t="str">
        <f t="shared" si="13"/>
        <v/>
      </c>
      <c r="AY54" s="269" t="str">
        <f t="shared" si="14"/>
        <v/>
      </c>
      <c r="AZ54" t="str">
        <f t="shared" si="15"/>
        <v/>
      </c>
      <c r="BA54" t="str">
        <f t="shared" si="16"/>
        <v/>
      </c>
      <c r="BB54" t="str">
        <f t="shared" si="17"/>
        <v/>
      </c>
      <c r="BC54" t="str">
        <f t="shared" si="18"/>
        <v/>
      </c>
      <c r="BD54" t="str">
        <f t="shared" si="19"/>
        <v/>
      </c>
      <c r="BE54" t="str">
        <f t="shared" si="20"/>
        <v/>
      </c>
      <c r="BF54">
        <f t="array" ref="BF54">IF(AQ54="",0,SUMPRODUCT((EN13:XA13="Gluten")*(EN14:XA14="INFO")*(COUNTIF(BE54,"* "&amp;EN15:XA15&amp;" *")&gt;0)*1))</f>
        <v>0</v>
      </c>
      <c r="BG54">
        <f t="array" ref="BG54">IF(AQ54="",0,SUMPRODUCT((EN13:XA13="Gluten")*(EN14:XA14="EXCL")*(COUNTIF(BE54,"* "&amp;EN15:XA15&amp;" *")&gt;0)*1))</f>
        <v>0</v>
      </c>
      <c r="BH54">
        <f t="array" ref="BH54">IF(AQ54="",0,SUMPRODUCT((EN13:XA13="Gluten")*(EN14:XA14="ALERTE")*(COUNTIF(BE54,"* "&amp;EN15:XA15&amp;" *")&gt;0)*1))</f>
        <v>0</v>
      </c>
      <c r="BI54">
        <f t="array" ref="BI54">IF(AQ54="",0,SUMPRODUCT((EN13:XA13="Gluten")*(EN14:XA14="SUSP")*(COUNTIF(BE54,"* "&amp;EN15:XA15&amp;" *")&gt;0)*1))</f>
        <v>0</v>
      </c>
      <c r="BJ54" t="str">
        <f t="shared" si="21"/>
        <v/>
      </c>
      <c r="BK54" t="str">
        <f t="shared" si="22"/>
        <v/>
      </c>
      <c r="BL54">
        <f t="array" ref="BL54">IF(AQ54="",0,SUMPRODUCT((EN13:XA13="Crustaces")*(EN14:XA14="ALERTE")*(COUNTIF(BE54,"* "&amp;EN15:XA15&amp;" *")&gt;0)*1))</f>
        <v>0</v>
      </c>
      <c r="BM54" t="str">
        <f t="shared" si="23"/>
        <v/>
      </c>
      <c r="BN54">
        <f t="array" ref="BN54">IF(AQ54="",0,SUMPRODUCT((EN13:XA13="Oeufs")*(EN14:XA14="ALERTE")*(COUNTIF(BE54,"* "&amp;EN15:XA15&amp;" *")&gt;0)*1))</f>
        <v>0</v>
      </c>
      <c r="BO54" t="str">
        <f t="shared" si="24"/>
        <v/>
      </c>
      <c r="BP54">
        <f t="array" ref="BP54">IF(AQ54="",0,SUMPRODUCT((EN13:XA13="Poissons")*(EN14:XA14="INFO")*(COUNTIF(BE54,"* "&amp;EN15:XA15&amp;" *")&gt;0)*1))</f>
        <v>0</v>
      </c>
      <c r="BQ54">
        <f t="array" ref="BQ54">IF(AQ54="",0,SUMPRODUCT((EN13:XA13="Poissons")*(EN14:XA14="EXCL")*(COUNTIF(BE54,"* "&amp;EN15:XA15&amp;" *")&gt;0)*1))</f>
        <v>0</v>
      </c>
      <c r="BR54">
        <f t="array" ref="BR54">IF(AQ54="",0,SUMPRODUCT((EN13:XA13="Poissons")*(EN14:XA14="ALERTE")*(COUNTIF(BE54,"* "&amp;EN15:XA15&amp;" *")&gt;0)*1))</f>
        <v>0</v>
      </c>
      <c r="BS54" t="str">
        <f t="shared" si="25"/>
        <v/>
      </c>
      <c r="BT54">
        <f t="array" ref="BT54">IF(AQ54="",0,SUMPRODUCT((EN13:XA13="Arachides")*(EN14:XA14="ALERTE")*(COUNTIF(BE54,"* "&amp;EN15:XA15&amp;" *")&gt;0)*1))</f>
        <v>0</v>
      </c>
      <c r="BU54" t="str">
        <f t="shared" si="26"/>
        <v/>
      </c>
      <c r="BV54">
        <f t="array" ref="BV54">IF(AQ54="",0,SUMPRODUCT((EN13:XA13="Soja")*(EN14:XA14="INFO")*(COUNTIF(BE54,"* "&amp;EN15:XA15&amp;" *")&gt;0)*1))</f>
        <v>0</v>
      </c>
      <c r="BW54">
        <f t="array" ref="BW54">IF(AQ54="",0,SUMPRODUCT((EN13:XA13="Soja")*(EN14:XA14="ALERTE")*(COUNTIF(BE54,"* "&amp;EN15:XA15&amp;" *")&gt;0)*1))</f>
        <v>0</v>
      </c>
      <c r="BX54" t="str">
        <f t="shared" si="27"/>
        <v/>
      </c>
      <c r="BY54">
        <f t="array" ref="BY54">IF(AQ54="",0,SUMPRODUCT((EN13:XA13="Lait")*(EN14:XA14="INFO")*(COUNTIF(BE54,"* "&amp;EN15:XA15&amp;" *")&gt;0)*1))</f>
        <v>0</v>
      </c>
      <c r="BZ54">
        <f t="array" ref="BZ54">IF(AQ54="",0,SUMPRODUCT((EN13:XA13="Lait")*(EN14:XA14="EXCL")*(COUNTIF(BE54,"* "&amp;EN15:XA15&amp;" *")&gt;0)*1))</f>
        <v>0</v>
      </c>
      <c r="CA54">
        <f t="array" ref="CA54">IF(AQ54="",0,SUMPRODUCT((EN13:XA13="Lait")*(EN14:XA14="ALERTE")*(COUNTIF(BE54,"* "&amp;EN15:XA15&amp;" *")&gt;0)*1))</f>
        <v>0</v>
      </c>
      <c r="CB54">
        <f t="array" ref="CB54">IF(AQ54="",0,SUMPRODUCT((EN13:XA13="Lait")*(EN14:XA14="SUSP")*(COUNTIF(BE54,"* "&amp;EN15:XA15&amp;" *")&gt;0)*1))</f>
        <v>0</v>
      </c>
      <c r="CC54" t="str">
        <f t="shared" si="28"/>
        <v/>
      </c>
      <c r="CD54" t="str">
        <f t="shared" si="29"/>
        <v/>
      </c>
      <c r="CE54">
        <f t="array" ref="CE54">IF(AQ54="",0,SUMPRODUCT((EN13:XA13="Fruits a coque")*(EN14:XA14="EXCL")*(COUNTIF(BE54,"* "&amp;EN15:XA15&amp;" *")&gt;0)*1))</f>
        <v>0</v>
      </c>
      <c r="CF54">
        <f t="array" ref="CF54">IF(AQ54="",0,SUMPRODUCT((EN13:XA13="Fruits a coque")*(EN14:XA14="ALERTE")*(COUNTIF(BE54,"* "&amp;EN15:XA15&amp;" *")&gt;0)*1))</f>
        <v>0</v>
      </c>
      <c r="CG54" t="str">
        <f t="shared" si="30"/>
        <v/>
      </c>
      <c r="CH54">
        <f t="array" ref="CH54">IF(AQ54="",0,SUMPRODUCT((EN13:XA13="Celeri")*(EN14:XA14="ALERTE")*(COUNTIF(BE54,"* "&amp;EN15:XA15&amp;" *")&gt;0)*1))</f>
        <v>0</v>
      </c>
      <c r="CI54" t="str">
        <f t="shared" si="31"/>
        <v/>
      </c>
      <c r="CJ54">
        <f t="array" ref="CJ54">IF(AQ54="",0,SUMPRODUCT((EN13:XA13="Moutarde")*(EN14:XA14="ALERTE")*(COUNTIF(BE54,"* "&amp;EN15:XA15&amp;" *")&gt;0)*1))</f>
        <v>0</v>
      </c>
      <c r="CK54" t="str">
        <f t="shared" si="32"/>
        <v/>
      </c>
      <c r="CL54">
        <f t="array" ref="CL54">IF(AQ54="",0,SUMPRODUCT((EN13:XA13="Sesame")*(EN14:XA14="ALERTE")*(COUNTIF(BE54,"* "&amp;EN15:XA15&amp;" *")&gt;0)*1))</f>
        <v>0</v>
      </c>
      <c r="CM54" t="str">
        <f t="shared" si="33"/>
        <v/>
      </c>
      <c r="CN54">
        <f t="array" ref="CN54">IF(AQ54="",0,SUMPRODUCT((EN13:XA13="Sulfites")*(EN14:XA14="ALERTE")*(COUNTIF(BE54,"* "&amp;EN15:XA15&amp;" *")&gt;0)*1))</f>
        <v>0</v>
      </c>
      <c r="CO54" t="str">
        <f t="shared" si="34"/>
        <v/>
      </c>
      <c r="CP54">
        <f t="array" ref="CP54">IF(AQ54="",0,SUMPRODUCT((EN13:XA13="Lupin")*(EN14:XA14="ALERTE")*(COUNTIF(BE54,"* "&amp;EN15:XA15&amp;" *")&gt;0)*1))</f>
        <v>0</v>
      </c>
      <c r="CQ54" t="str">
        <f t="shared" si="35"/>
        <v/>
      </c>
      <c r="CR54">
        <f t="array" ref="CR54">IF(AQ54="",0,SUMPRODUCT((EN13:XA13="Mollusques")*(EN14:XA14="EXCL")*(COUNTIF(BE54,"* "&amp;EN15:XA15&amp;" *")&gt;0)*1))</f>
        <v>0</v>
      </c>
      <c r="CS54">
        <f t="array" ref="CS54">IF(AQ54="",0,SUMPRODUCT((EN13:XA13="Mollusques")*(EN14:XA14="ALERTE")*(COUNTIF(BE54,"* "&amp;EN15:XA15&amp;" *")&gt;0)*1))</f>
        <v>0</v>
      </c>
      <c r="CT54" t="str">
        <f t="shared" si="36"/>
        <v/>
      </c>
      <c r="CU54" t="str">
        <f t="shared" si="37"/>
        <v/>
      </c>
      <c r="CV54" t="str">
        <f t="shared" si="38"/>
        <v/>
      </c>
      <c r="CW54" t="str">
        <f t="shared" si="39"/>
        <v/>
      </c>
      <c r="CX54" t="str">
        <f t="shared" si="40"/>
        <v/>
      </c>
      <c r="CY54" t="str">
        <f t="shared" si="41"/>
        <v/>
      </c>
      <c r="CZ54" t="str">
        <f t="shared" si="42"/>
        <v/>
      </c>
      <c r="DA54" t="str">
        <f t="shared" si="43"/>
        <v/>
      </c>
      <c r="DB54" t="str">
        <f t="shared" si="44"/>
        <v/>
      </c>
      <c r="DC54" t="str">
        <f t="shared" si="45"/>
        <v/>
      </c>
      <c r="DD54" t="str">
        <f t="shared" si="46"/>
        <v/>
      </c>
      <c r="DE54" t="str">
        <f t="shared" si="47"/>
        <v/>
      </c>
      <c r="DF54" t="str">
        <f t="shared" si="48"/>
        <v/>
      </c>
      <c r="DG54" t="str">
        <f t="shared" si="49"/>
        <v/>
      </c>
      <c r="DH54" t="str">
        <f t="shared" si="50"/>
        <v/>
      </c>
      <c r="DI54" t="str">
        <f t="shared" si="51"/>
        <v/>
      </c>
      <c r="DJ54" t="str">
        <f t="shared" si="52"/>
        <v/>
      </c>
      <c r="DK54" t="str">
        <f t="shared" si="53"/>
        <v/>
      </c>
      <c r="DL54" t="str">
        <f t="shared" si="54"/>
        <v/>
      </c>
    </row>
    <row r="55" spans="5:116" ht="21" customHeight="1">
      <c r="E55" s="26" t="s">
        <v>957</v>
      </c>
      <c r="F55" s="174" t="str">
        <f>F12</f>
        <v>M MACÉDOINE DE LÉGUMES AU COULIS DE TOMATE | HORS D'ŒUVRE texture modifiée-cuidité-MACEDOINE| Auteur &gt; Annette et Jean Pierre DOMERGUES - 45000 ORLÉANS 1981</v>
      </c>
      <c r="G55" s="174">
        <f>G12</f>
        <v>10</v>
      </c>
      <c r="H55" s="175" t="str">
        <f>H12</f>
        <v>couverts</v>
      </c>
      <c r="I55" s="176" t="str">
        <f>I12</f>
        <v>Recette mère ►  Textures modifiées</v>
      </c>
      <c r="J55" s="186"/>
      <c r="K55" s="186"/>
      <c r="L55" s="188">
        <f>ROWS(P37:P55)</f>
        <v>19</v>
      </c>
      <c r="M55" s="186"/>
      <c r="N55" s="189" t="str">
        <f t="array" ref="N55">SUMPRODUCT(--(P55:W55&lt;&gt;""), LEN(TRIM(SUBSTITUTE(P55:W55, CHAR(160), "")))) &amp; " Car."</f>
        <v>0 Car.</v>
      </c>
      <c r="O55" s="190" t="str">
        <f>IF(ISBLANK(P55),"",LARGE(O36:O54,1)+1)</f>
        <v/>
      </c>
      <c r="P55" s="183"/>
      <c r="Q55" s="183"/>
      <c r="R55" s="183"/>
      <c r="S55" s="183"/>
      <c r="T55" s="183"/>
      <c r="U55" s="183"/>
      <c r="V55" s="183"/>
      <c r="W55" s="183"/>
      <c r="X55" s="183"/>
      <c r="Y55" s="199"/>
      <c r="AA55" s="142"/>
      <c r="AC55" s="759"/>
      <c r="AD55" s="784"/>
      <c r="AE55" s="780" t="str" cm="1">
        <f t="array" ref="AE55">IF(ROW()=ROW(AE42),AD45,INDEX(AF42:AF55,ROW()-ROW(AE42)))</f>
        <v/>
      </c>
      <c r="AF55" s="781" t="str">
        <f>IF(OR(AE55="",AD44="",AD44&lt;=0,AG55=""),"",TRIM(MID(AE55,LEN(AG55)+1+IF(MID(AE55,LEN(AG55)+1,1)=" ",1,0),99999)))</f>
        <v/>
      </c>
      <c r="AG55" s="780" t="str">
        <f>IF(OR(AH55="",AH55=0,AH55="0"),"",IF(LEN(AH55)&lt;=AD44,AH55,IF(LEN(SUBSTITUTE(AI55," ",""))=AD44+1,LEFT(AH55,AD44),LEFT(AH55,FIND("§",SUBSTITUTE(AI55," ","§",LEN(AI55)-LEN(SUBSTITUTE(AI55," ",""))))-1))))</f>
        <v/>
      </c>
      <c r="AH55" s="780" t="str">
        <f t="shared" si="4"/>
        <v/>
      </c>
      <c r="AI55" s="780" t="str">
        <f>IF(OR(AH55="",AH55=0,AH55="0"),"",LEFT(AH55,AD44+1))</f>
        <v/>
      </c>
      <c r="AJ55" s="804" t="str">
        <f t="shared" si="5"/>
        <v/>
      </c>
      <c r="AK55" s="752" t="s">
        <v>1394</v>
      </c>
      <c r="AL55" s="759" t="str">
        <f>IF(LEN(TRIM(AM55))&gt;0,MAX(AL13:AL54)+1,"")</f>
        <v/>
      </c>
      <c r="AM55" s="783"/>
      <c r="AN55" s="812" t="str">
        <f t="shared" si="6"/>
        <v/>
      </c>
      <c r="AP55" s="263" t="str">
        <f t="shared" si="7"/>
        <v/>
      </c>
      <c r="AQ55" s="797" t="str">
        <f t="shared" si="55"/>
        <v/>
      </c>
      <c r="AR55" s="818" t="s">
        <v>945</v>
      </c>
      <c r="AS55" s="798" t="str">
        <f t="shared" si="8"/>
        <v/>
      </c>
      <c r="AT55" s="800" t="str">
        <f t="shared" si="9"/>
        <v/>
      </c>
      <c r="AU55" s="266" t="str">
        <f t="shared" si="10"/>
        <v/>
      </c>
      <c r="AV55" s="267" t="str">
        <f t="shared" si="11"/>
        <v/>
      </c>
      <c r="AW55" s="268" t="str">
        <f t="shared" si="12"/>
        <v/>
      </c>
      <c r="AX55" s="268" t="str">
        <f t="shared" si="13"/>
        <v/>
      </c>
      <c r="AY55" s="269" t="str">
        <f t="shared" si="14"/>
        <v/>
      </c>
      <c r="AZ55" t="str">
        <f t="shared" si="15"/>
        <v/>
      </c>
      <c r="BA55" t="str">
        <f t="shared" si="16"/>
        <v/>
      </c>
      <c r="BB55" t="str">
        <f t="shared" si="17"/>
        <v/>
      </c>
      <c r="BC55" t="str">
        <f t="shared" si="18"/>
        <v/>
      </c>
      <c r="BD55" t="str">
        <f t="shared" si="19"/>
        <v/>
      </c>
      <c r="BE55" t="str">
        <f t="shared" si="20"/>
        <v/>
      </c>
      <c r="BF55">
        <f t="array" ref="BF55">IF(AQ55="",0,SUMPRODUCT((EN13:XA13="Gluten")*(EN14:XA14="INFO")*(COUNTIF(BE55,"* "&amp;EN15:XA15&amp;" *")&gt;0)*1))</f>
        <v>0</v>
      </c>
      <c r="BG55">
        <f t="array" ref="BG55">IF(AQ55="",0,SUMPRODUCT((EN13:XA13="Gluten")*(EN14:XA14="EXCL")*(COUNTIF(BE55,"* "&amp;EN15:XA15&amp;" *")&gt;0)*1))</f>
        <v>0</v>
      </c>
      <c r="BH55">
        <f t="array" ref="BH55">IF(AQ55="",0,SUMPRODUCT((EN13:XA13="Gluten")*(EN14:XA14="ALERTE")*(COUNTIF(BE55,"* "&amp;EN15:XA15&amp;" *")&gt;0)*1))</f>
        <v>0</v>
      </c>
      <c r="BI55">
        <f t="array" ref="BI55">IF(AQ55="",0,SUMPRODUCT((EN13:XA13="Gluten")*(EN14:XA14="SUSP")*(COUNTIF(BE55,"* "&amp;EN15:XA15&amp;" *")&gt;0)*1))</f>
        <v>0</v>
      </c>
      <c r="BJ55" t="str">
        <f t="shared" si="21"/>
        <v/>
      </c>
      <c r="BK55" t="str">
        <f t="shared" si="22"/>
        <v/>
      </c>
      <c r="BL55">
        <f t="array" ref="BL55">IF(AQ55="",0,SUMPRODUCT((EN13:XA13="Crustaces")*(EN14:XA14="ALERTE")*(COUNTIF(BE55,"* "&amp;EN15:XA15&amp;" *")&gt;0)*1))</f>
        <v>0</v>
      </c>
      <c r="BM55" t="str">
        <f t="shared" si="23"/>
        <v/>
      </c>
      <c r="BN55">
        <f t="array" ref="BN55">IF(AQ55="",0,SUMPRODUCT((EN13:XA13="Oeufs")*(EN14:XA14="ALERTE")*(COUNTIF(BE55,"* "&amp;EN15:XA15&amp;" *")&gt;0)*1))</f>
        <v>0</v>
      </c>
      <c r="BO55" t="str">
        <f t="shared" si="24"/>
        <v/>
      </c>
      <c r="BP55">
        <f t="array" ref="BP55">IF(AQ55="",0,SUMPRODUCT((EN13:XA13="Poissons")*(EN14:XA14="INFO")*(COUNTIF(BE55,"* "&amp;EN15:XA15&amp;" *")&gt;0)*1))</f>
        <v>0</v>
      </c>
      <c r="BQ55">
        <f t="array" ref="BQ55">IF(AQ55="",0,SUMPRODUCT((EN13:XA13="Poissons")*(EN14:XA14="EXCL")*(COUNTIF(BE55,"* "&amp;EN15:XA15&amp;" *")&gt;0)*1))</f>
        <v>0</v>
      </c>
      <c r="BR55">
        <f t="array" ref="BR55">IF(AQ55="",0,SUMPRODUCT((EN13:XA13="Poissons")*(EN14:XA14="ALERTE")*(COUNTIF(BE55,"* "&amp;EN15:XA15&amp;" *")&gt;0)*1))</f>
        <v>0</v>
      </c>
      <c r="BS55" t="str">
        <f t="shared" si="25"/>
        <v/>
      </c>
      <c r="BT55">
        <f t="array" ref="BT55">IF(AQ55="",0,SUMPRODUCT((EN13:XA13="Arachides")*(EN14:XA14="ALERTE")*(COUNTIF(BE55,"* "&amp;EN15:XA15&amp;" *")&gt;0)*1))</f>
        <v>0</v>
      </c>
      <c r="BU55" t="str">
        <f t="shared" si="26"/>
        <v/>
      </c>
      <c r="BV55">
        <f t="array" ref="BV55">IF(AQ55="",0,SUMPRODUCT((EN13:XA13="Soja")*(EN14:XA14="INFO")*(COUNTIF(BE55,"* "&amp;EN15:XA15&amp;" *")&gt;0)*1))</f>
        <v>0</v>
      </c>
      <c r="BW55">
        <f t="array" ref="BW55">IF(AQ55="",0,SUMPRODUCT((EN13:XA13="Soja")*(EN14:XA14="ALERTE")*(COUNTIF(BE55,"* "&amp;EN15:XA15&amp;" *")&gt;0)*1))</f>
        <v>0</v>
      </c>
      <c r="BX55" t="str">
        <f t="shared" si="27"/>
        <v/>
      </c>
      <c r="BY55">
        <f t="array" ref="BY55">IF(AQ55="",0,SUMPRODUCT((EN13:XA13="Lait")*(EN14:XA14="INFO")*(COUNTIF(BE55,"* "&amp;EN15:XA15&amp;" *")&gt;0)*1))</f>
        <v>0</v>
      </c>
      <c r="BZ55">
        <f t="array" ref="BZ55">IF(AQ55="",0,SUMPRODUCT((EN13:XA13="Lait")*(EN14:XA14="EXCL")*(COUNTIF(BE55,"* "&amp;EN15:XA15&amp;" *")&gt;0)*1))</f>
        <v>0</v>
      </c>
      <c r="CA55">
        <f t="array" ref="CA55">IF(AQ55="",0,SUMPRODUCT((EN13:XA13="Lait")*(EN14:XA14="ALERTE")*(COUNTIF(BE55,"* "&amp;EN15:XA15&amp;" *")&gt;0)*1))</f>
        <v>0</v>
      </c>
      <c r="CB55">
        <f t="array" ref="CB55">IF(AQ55="",0,SUMPRODUCT((EN13:XA13="Lait")*(EN14:XA14="SUSP")*(COUNTIF(BE55,"* "&amp;EN15:XA15&amp;" *")&gt;0)*1))</f>
        <v>0</v>
      </c>
      <c r="CC55" t="str">
        <f t="shared" si="28"/>
        <v/>
      </c>
      <c r="CD55" t="str">
        <f t="shared" si="29"/>
        <v/>
      </c>
      <c r="CE55">
        <f t="array" ref="CE55">IF(AQ55="",0,SUMPRODUCT((EN13:XA13="Fruits a coque")*(EN14:XA14="EXCL")*(COUNTIF(BE55,"* "&amp;EN15:XA15&amp;" *")&gt;0)*1))</f>
        <v>0</v>
      </c>
      <c r="CF55">
        <f t="array" ref="CF55">IF(AQ55="",0,SUMPRODUCT((EN13:XA13="Fruits a coque")*(EN14:XA14="ALERTE")*(COUNTIF(BE55,"* "&amp;EN15:XA15&amp;" *")&gt;0)*1))</f>
        <v>0</v>
      </c>
      <c r="CG55" t="str">
        <f t="shared" si="30"/>
        <v/>
      </c>
      <c r="CH55">
        <f t="array" ref="CH55">IF(AQ55="",0,SUMPRODUCT((EN13:XA13="Celeri")*(EN14:XA14="ALERTE")*(COUNTIF(BE55,"* "&amp;EN15:XA15&amp;" *")&gt;0)*1))</f>
        <v>0</v>
      </c>
      <c r="CI55" t="str">
        <f t="shared" si="31"/>
        <v/>
      </c>
      <c r="CJ55">
        <f t="array" ref="CJ55">IF(AQ55="",0,SUMPRODUCT((EN13:XA13="Moutarde")*(EN14:XA14="ALERTE")*(COUNTIF(BE55,"* "&amp;EN15:XA15&amp;" *")&gt;0)*1))</f>
        <v>0</v>
      </c>
      <c r="CK55" t="str">
        <f t="shared" si="32"/>
        <v/>
      </c>
      <c r="CL55">
        <f t="array" ref="CL55">IF(AQ55="",0,SUMPRODUCT((EN13:XA13="Sesame")*(EN14:XA14="ALERTE")*(COUNTIF(BE55,"* "&amp;EN15:XA15&amp;" *")&gt;0)*1))</f>
        <v>0</v>
      </c>
      <c r="CM55" t="str">
        <f t="shared" si="33"/>
        <v/>
      </c>
      <c r="CN55">
        <f t="array" ref="CN55">IF(AQ55="",0,SUMPRODUCT((EN13:XA13="Sulfites")*(EN14:XA14="ALERTE")*(COUNTIF(BE55,"* "&amp;EN15:XA15&amp;" *")&gt;0)*1))</f>
        <v>0</v>
      </c>
      <c r="CO55" t="str">
        <f t="shared" si="34"/>
        <v/>
      </c>
      <c r="CP55">
        <f t="array" ref="CP55">IF(AQ55="",0,SUMPRODUCT((EN13:XA13="Lupin")*(EN14:XA14="ALERTE")*(COUNTIF(BE55,"* "&amp;EN15:XA15&amp;" *")&gt;0)*1))</f>
        <v>0</v>
      </c>
      <c r="CQ55" t="str">
        <f t="shared" si="35"/>
        <v/>
      </c>
      <c r="CR55">
        <f t="array" ref="CR55">IF(AQ55="",0,SUMPRODUCT((EN13:XA13="Mollusques")*(EN14:XA14="EXCL")*(COUNTIF(BE55,"* "&amp;EN15:XA15&amp;" *")&gt;0)*1))</f>
        <v>0</v>
      </c>
      <c r="CS55">
        <f t="array" ref="CS55">IF(AQ55="",0,SUMPRODUCT((EN13:XA13="Mollusques")*(EN14:XA14="ALERTE")*(COUNTIF(BE55,"* "&amp;EN15:XA15&amp;" *")&gt;0)*1))</f>
        <v>0</v>
      </c>
      <c r="CT55" t="str">
        <f t="shared" si="36"/>
        <v/>
      </c>
      <c r="CU55" t="str">
        <f t="shared" si="37"/>
        <v/>
      </c>
      <c r="CV55" t="str">
        <f t="shared" si="38"/>
        <v/>
      </c>
      <c r="CW55" t="str">
        <f t="shared" si="39"/>
        <v/>
      </c>
      <c r="CX55" t="str">
        <f t="shared" si="40"/>
        <v/>
      </c>
      <c r="CY55" t="str">
        <f t="shared" si="41"/>
        <v/>
      </c>
      <c r="CZ55" t="str">
        <f t="shared" si="42"/>
        <v/>
      </c>
      <c r="DA55" t="str">
        <f t="shared" si="43"/>
        <v/>
      </c>
      <c r="DB55" t="str">
        <f t="shared" si="44"/>
        <v/>
      </c>
      <c r="DC55" t="str">
        <f t="shared" si="45"/>
        <v/>
      </c>
      <c r="DD55" t="str">
        <f t="shared" si="46"/>
        <v/>
      </c>
      <c r="DE55" t="str">
        <f t="shared" si="47"/>
        <v/>
      </c>
      <c r="DF55" t="str">
        <f t="shared" si="48"/>
        <v/>
      </c>
      <c r="DG55" t="str">
        <f t="shared" si="49"/>
        <v/>
      </c>
      <c r="DH55" t="str">
        <f t="shared" si="50"/>
        <v/>
      </c>
      <c r="DI55" t="str">
        <f t="shared" si="51"/>
        <v/>
      </c>
      <c r="DJ55" t="str">
        <f t="shared" si="52"/>
        <v/>
      </c>
      <c r="DK55" t="str">
        <f t="shared" si="53"/>
        <v/>
      </c>
      <c r="DL55" t="str">
        <f t="shared" si="54"/>
        <v/>
      </c>
    </row>
    <row r="56" spans="5:116" ht="21" customHeight="1">
      <c r="E56" s="26" t="s">
        <v>957</v>
      </c>
      <c r="F56" s="174" t="str">
        <f>F12</f>
        <v>M MACÉDOINE DE LÉGUMES AU COULIS DE TOMATE | HORS D'ŒUVRE texture modifiée-cuidité-MACEDOINE| Auteur &gt; Annette et Jean Pierre DOMERGUES - 45000 ORLÉANS 1981</v>
      </c>
      <c r="G56" s="174">
        <f>G12</f>
        <v>10</v>
      </c>
      <c r="H56" s="175" t="str">
        <f>H12</f>
        <v>couverts</v>
      </c>
      <c r="I56" s="176" t="str">
        <f>I12</f>
        <v>Recette mère ►  Textures modifiées</v>
      </c>
      <c r="J56" s="186"/>
      <c r="K56" s="186"/>
      <c r="L56" s="188">
        <f>ROWS(P37:P56)</f>
        <v>20</v>
      </c>
      <c r="M56" s="186"/>
      <c r="N56" s="189" t="str">
        <f t="array" ref="N56">SUMPRODUCT(--(P56:W56&lt;&gt;""), LEN(TRIM(SUBSTITUTE(P56:W56, CHAR(160), "")))) &amp; " Car."</f>
        <v>0 Car.</v>
      </c>
      <c r="O56" s="190" t="str">
        <f>IF(ISBLANK(P56),"",LARGE(O36:O55,1)+1)</f>
        <v/>
      </c>
      <c r="P56" s="183"/>
      <c r="Q56" s="183"/>
      <c r="R56" s="183"/>
      <c r="S56" s="183"/>
      <c r="T56" s="183"/>
      <c r="U56" s="183"/>
      <c r="V56" s="183"/>
      <c r="W56" s="183"/>
      <c r="X56" s="183"/>
      <c r="Y56" s="199"/>
      <c r="AA56" s="142"/>
      <c r="AC56" s="759"/>
      <c r="AD56" s="779" t="str">
        <f>IF(TRIM(SUBSTITUTE(AS17,CHAR(160),""))="","",AS17)</f>
        <v>gelatine poudre</v>
      </c>
      <c r="AE56" s="780" t="str" cm="1">
        <f t="array" ref="AE56">IF(ROW()=ROW(AE56),AD59,INDEX(AF56:AF69,ROW()-ROW(AE56)))</f>
        <v>gelatine poudre</v>
      </c>
      <c r="AF56" s="781" t="str">
        <f>IF(OR(AE56="",AD58="",AD58&lt;=0,AG56=""),"",TRIM(MID(AE56,LEN(AG56)+1+IF(MID(AE56,LEN(AG56)+1,1)=" ",1,0),99999)))</f>
        <v/>
      </c>
      <c r="AG56" s="780" t="str">
        <f>IF(OR(AH56="",AH56=0,AH56="0"),"",IF(LEN(AH56)&lt;=AD58,AH56,IF(LEN(SUBSTITUTE(AI56," ",""))=AD58+1,LEFT(AH56,AD58),LEFT(AH56,FIND("§",SUBSTITUTE(AI56," ","§",LEN(AI56)-LEN(SUBSTITUTE(AI56," ",""))))-1))))</f>
        <v>gelatine poudre</v>
      </c>
      <c r="AH56" s="780" t="str">
        <f t="shared" si="4"/>
        <v>gelatine poudre</v>
      </c>
      <c r="AI56" s="780" t="str">
        <f>IF(OR(AH56="",AH56=0,AH56="0"),"",LEFT(AH56,AD58+1))</f>
        <v>gelatine poudre</v>
      </c>
      <c r="AJ56" s="804" t="str">
        <f t="shared" si="5"/>
        <v/>
      </c>
      <c r="AK56" s="752" t="s">
        <v>1394</v>
      </c>
      <c r="AL56" s="759" t="str">
        <f>IF(LEN(TRIM(AM56))&gt;0,MAX(AL13:AL55)+1,"")</f>
        <v/>
      </c>
      <c r="AM56" s="783"/>
      <c r="AN56" s="812" t="str">
        <f t="shared" si="6"/>
        <v/>
      </c>
      <c r="AP56" s="263" t="str">
        <f t="shared" si="7"/>
        <v/>
      </c>
      <c r="AQ56" s="797" t="str">
        <f t="shared" si="55"/>
        <v/>
      </c>
      <c r="AR56" s="818" t="s">
        <v>945</v>
      </c>
      <c r="AS56" s="798" t="str">
        <f t="shared" si="8"/>
        <v/>
      </c>
      <c r="AT56" s="800" t="str">
        <f t="shared" si="9"/>
        <v/>
      </c>
      <c r="AU56" s="266" t="str">
        <f t="shared" si="10"/>
        <v/>
      </c>
      <c r="AV56" s="267" t="str">
        <f t="shared" si="11"/>
        <v/>
      </c>
      <c r="AW56" s="268" t="str">
        <f t="shared" si="12"/>
        <v/>
      </c>
      <c r="AX56" s="268" t="str">
        <f t="shared" si="13"/>
        <v/>
      </c>
      <c r="AY56" s="269" t="str">
        <f t="shared" si="14"/>
        <v/>
      </c>
      <c r="AZ56" t="str">
        <f t="shared" si="15"/>
        <v/>
      </c>
      <c r="BA56" t="str">
        <f t="shared" si="16"/>
        <v/>
      </c>
      <c r="BB56" t="str">
        <f t="shared" si="17"/>
        <v/>
      </c>
      <c r="BC56" t="str">
        <f t="shared" si="18"/>
        <v/>
      </c>
      <c r="BD56" t="str">
        <f t="shared" si="19"/>
        <v/>
      </c>
      <c r="BE56" t="str">
        <f t="shared" si="20"/>
        <v/>
      </c>
      <c r="BF56">
        <f t="array" ref="BF56">IF(AQ56="",0,SUMPRODUCT((EN13:XA13="Gluten")*(EN14:XA14="INFO")*(COUNTIF(BE56,"* "&amp;EN15:XA15&amp;" *")&gt;0)*1))</f>
        <v>0</v>
      </c>
      <c r="BG56">
        <f t="array" ref="BG56">IF(AQ56="",0,SUMPRODUCT((EN13:XA13="Gluten")*(EN14:XA14="EXCL")*(COUNTIF(BE56,"* "&amp;EN15:XA15&amp;" *")&gt;0)*1))</f>
        <v>0</v>
      </c>
      <c r="BH56">
        <f t="array" ref="BH56">IF(AQ56="",0,SUMPRODUCT((EN13:XA13="Gluten")*(EN14:XA14="ALERTE")*(COUNTIF(BE56,"* "&amp;EN15:XA15&amp;" *")&gt;0)*1))</f>
        <v>0</v>
      </c>
      <c r="BI56">
        <f t="array" ref="BI56">IF(AQ56="",0,SUMPRODUCT((EN13:XA13="Gluten")*(EN14:XA14="SUSP")*(COUNTIF(BE56,"* "&amp;EN15:XA15&amp;" *")&gt;0)*1))</f>
        <v>0</v>
      </c>
      <c r="BJ56" t="str">
        <f t="shared" si="21"/>
        <v/>
      </c>
      <c r="BK56" t="str">
        <f t="shared" si="22"/>
        <v/>
      </c>
      <c r="BL56">
        <f t="array" ref="BL56">IF(AQ56="",0,SUMPRODUCT((EN13:XA13="Crustaces")*(EN14:XA14="ALERTE")*(COUNTIF(BE56,"* "&amp;EN15:XA15&amp;" *")&gt;0)*1))</f>
        <v>0</v>
      </c>
      <c r="BM56" t="str">
        <f t="shared" si="23"/>
        <v/>
      </c>
      <c r="BN56">
        <f t="array" ref="BN56">IF(AQ56="",0,SUMPRODUCT((EN13:XA13="Oeufs")*(EN14:XA14="ALERTE")*(COUNTIF(BE56,"* "&amp;EN15:XA15&amp;" *")&gt;0)*1))</f>
        <v>0</v>
      </c>
      <c r="BO56" t="str">
        <f t="shared" si="24"/>
        <v/>
      </c>
      <c r="BP56">
        <f t="array" ref="BP56">IF(AQ56="",0,SUMPRODUCT((EN13:XA13="Poissons")*(EN14:XA14="INFO")*(COUNTIF(BE56,"* "&amp;EN15:XA15&amp;" *")&gt;0)*1))</f>
        <v>0</v>
      </c>
      <c r="BQ56">
        <f t="array" ref="BQ56">IF(AQ56="",0,SUMPRODUCT((EN13:XA13="Poissons")*(EN14:XA14="EXCL")*(COUNTIF(BE56,"* "&amp;EN15:XA15&amp;" *")&gt;0)*1))</f>
        <v>0</v>
      </c>
      <c r="BR56">
        <f t="array" ref="BR56">IF(AQ56="",0,SUMPRODUCT((EN13:XA13="Poissons")*(EN14:XA14="ALERTE")*(COUNTIF(BE56,"* "&amp;EN15:XA15&amp;" *")&gt;0)*1))</f>
        <v>0</v>
      </c>
      <c r="BS56" t="str">
        <f t="shared" si="25"/>
        <v/>
      </c>
      <c r="BT56">
        <f t="array" ref="BT56">IF(AQ56="",0,SUMPRODUCT((EN13:XA13="Arachides")*(EN14:XA14="ALERTE")*(COUNTIF(BE56,"* "&amp;EN15:XA15&amp;" *")&gt;0)*1))</f>
        <v>0</v>
      </c>
      <c r="BU56" t="str">
        <f t="shared" si="26"/>
        <v/>
      </c>
      <c r="BV56">
        <f t="array" ref="BV56">IF(AQ56="",0,SUMPRODUCT((EN13:XA13="Soja")*(EN14:XA14="INFO")*(COUNTIF(BE56,"* "&amp;EN15:XA15&amp;" *")&gt;0)*1))</f>
        <v>0</v>
      </c>
      <c r="BW56">
        <f t="array" ref="BW56">IF(AQ56="",0,SUMPRODUCT((EN13:XA13="Soja")*(EN14:XA14="ALERTE")*(COUNTIF(BE56,"* "&amp;EN15:XA15&amp;" *")&gt;0)*1))</f>
        <v>0</v>
      </c>
      <c r="BX56" t="str">
        <f t="shared" si="27"/>
        <v/>
      </c>
      <c r="BY56">
        <f t="array" ref="BY56">IF(AQ56="",0,SUMPRODUCT((EN13:XA13="Lait")*(EN14:XA14="INFO")*(COUNTIF(BE56,"* "&amp;EN15:XA15&amp;" *")&gt;0)*1))</f>
        <v>0</v>
      </c>
      <c r="BZ56">
        <f t="array" ref="BZ56">IF(AQ56="",0,SUMPRODUCT((EN13:XA13="Lait")*(EN14:XA14="EXCL")*(COUNTIF(BE56,"* "&amp;EN15:XA15&amp;" *")&gt;0)*1))</f>
        <v>0</v>
      </c>
      <c r="CA56">
        <f t="array" ref="CA56">IF(AQ56="",0,SUMPRODUCT((EN13:XA13="Lait")*(EN14:XA14="ALERTE")*(COUNTIF(BE56,"* "&amp;EN15:XA15&amp;" *")&gt;0)*1))</f>
        <v>0</v>
      </c>
      <c r="CB56">
        <f t="array" ref="CB56">IF(AQ56="",0,SUMPRODUCT((EN13:XA13="Lait")*(EN14:XA14="SUSP")*(COUNTIF(BE56,"* "&amp;EN15:XA15&amp;" *")&gt;0)*1))</f>
        <v>0</v>
      </c>
      <c r="CC56" t="str">
        <f t="shared" si="28"/>
        <v/>
      </c>
      <c r="CD56" t="str">
        <f t="shared" si="29"/>
        <v/>
      </c>
      <c r="CE56">
        <f t="array" ref="CE56">IF(AQ56="",0,SUMPRODUCT((EN13:XA13="Fruits a coque")*(EN14:XA14="EXCL")*(COUNTIF(BE56,"* "&amp;EN15:XA15&amp;" *")&gt;0)*1))</f>
        <v>0</v>
      </c>
      <c r="CF56">
        <f t="array" ref="CF56">IF(AQ56="",0,SUMPRODUCT((EN13:XA13="Fruits a coque")*(EN14:XA14="ALERTE")*(COUNTIF(BE56,"* "&amp;EN15:XA15&amp;" *")&gt;0)*1))</f>
        <v>0</v>
      </c>
      <c r="CG56" t="str">
        <f t="shared" si="30"/>
        <v/>
      </c>
      <c r="CH56">
        <f t="array" ref="CH56">IF(AQ56="",0,SUMPRODUCT((EN13:XA13="Celeri")*(EN14:XA14="ALERTE")*(COUNTIF(BE56,"* "&amp;EN15:XA15&amp;" *")&gt;0)*1))</f>
        <v>0</v>
      </c>
      <c r="CI56" t="str">
        <f t="shared" si="31"/>
        <v/>
      </c>
      <c r="CJ56">
        <f t="array" ref="CJ56">IF(AQ56="",0,SUMPRODUCT((EN13:XA13="Moutarde")*(EN14:XA14="ALERTE")*(COUNTIF(BE56,"* "&amp;EN15:XA15&amp;" *")&gt;0)*1))</f>
        <v>0</v>
      </c>
      <c r="CK56" t="str">
        <f t="shared" si="32"/>
        <v/>
      </c>
      <c r="CL56">
        <f t="array" ref="CL56">IF(AQ56="",0,SUMPRODUCT((EN13:XA13="Sesame")*(EN14:XA14="ALERTE")*(COUNTIF(BE56,"* "&amp;EN15:XA15&amp;" *")&gt;0)*1))</f>
        <v>0</v>
      </c>
      <c r="CM56" t="str">
        <f t="shared" si="33"/>
        <v/>
      </c>
      <c r="CN56">
        <f t="array" ref="CN56">IF(AQ56="",0,SUMPRODUCT((EN13:XA13="Sulfites")*(EN14:XA14="ALERTE")*(COUNTIF(BE56,"* "&amp;EN15:XA15&amp;" *")&gt;0)*1))</f>
        <v>0</v>
      </c>
      <c r="CO56" t="str">
        <f t="shared" si="34"/>
        <v/>
      </c>
      <c r="CP56">
        <f t="array" ref="CP56">IF(AQ56="",0,SUMPRODUCT((EN13:XA13="Lupin")*(EN14:XA14="ALERTE")*(COUNTIF(BE56,"* "&amp;EN15:XA15&amp;" *")&gt;0)*1))</f>
        <v>0</v>
      </c>
      <c r="CQ56" t="str">
        <f t="shared" si="35"/>
        <v/>
      </c>
      <c r="CR56">
        <f t="array" ref="CR56">IF(AQ56="",0,SUMPRODUCT((EN13:XA13="Mollusques")*(EN14:XA14="EXCL")*(COUNTIF(BE56,"* "&amp;EN15:XA15&amp;" *")&gt;0)*1))</f>
        <v>0</v>
      </c>
      <c r="CS56">
        <f t="array" ref="CS56">IF(AQ56="",0,SUMPRODUCT((EN13:XA13="Mollusques")*(EN14:XA14="ALERTE")*(COUNTIF(BE56,"* "&amp;EN15:XA15&amp;" *")&gt;0)*1))</f>
        <v>0</v>
      </c>
      <c r="CT56" t="str">
        <f t="shared" si="36"/>
        <v/>
      </c>
      <c r="CU56" t="str">
        <f t="shared" si="37"/>
        <v/>
      </c>
      <c r="CV56" t="str">
        <f t="shared" si="38"/>
        <v/>
      </c>
      <c r="CW56" t="str">
        <f t="shared" si="39"/>
        <v/>
      </c>
      <c r="CX56" t="str">
        <f t="shared" si="40"/>
        <v/>
      </c>
      <c r="CY56" t="str">
        <f t="shared" si="41"/>
        <v/>
      </c>
      <c r="CZ56" t="str">
        <f t="shared" si="42"/>
        <v/>
      </c>
      <c r="DA56" t="str">
        <f t="shared" si="43"/>
        <v/>
      </c>
      <c r="DB56" t="str">
        <f t="shared" si="44"/>
        <v/>
      </c>
      <c r="DC56" t="str">
        <f t="shared" si="45"/>
        <v/>
      </c>
      <c r="DD56" t="str">
        <f t="shared" si="46"/>
        <v/>
      </c>
      <c r="DE56" t="str">
        <f t="shared" si="47"/>
        <v/>
      </c>
      <c r="DF56" t="str">
        <f t="shared" si="48"/>
        <v/>
      </c>
      <c r="DG56" t="str">
        <f t="shared" si="49"/>
        <v/>
      </c>
      <c r="DH56" t="str">
        <f t="shared" si="50"/>
        <v/>
      </c>
      <c r="DI56" t="str">
        <f t="shared" si="51"/>
        <v/>
      </c>
      <c r="DJ56" t="str">
        <f t="shared" si="52"/>
        <v/>
      </c>
      <c r="DK56" t="str">
        <f t="shared" si="53"/>
        <v/>
      </c>
      <c r="DL56" t="str">
        <f t="shared" si="54"/>
        <v/>
      </c>
    </row>
    <row r="57" spans="5:116" ht="21" customHeight="1" thickBot="1">
      <c r="E57" s="26" t="s">
        <v>957</v>
      </c>
      <c r="F57" s="174" t="str">
        <f>F12</f>
        <v>M MACÉDOINE DE LÉGUMES AU COULIS DE TOMATE | HORS D'ŒUVRE texture modifiée-cuidité-MACEDOINE| Auteur &gt; Annette et Jean Pierre DOMERGUES - 45000 ORLÉANS 1981</v>
      </c>
      <c r="G57" s="174">
        <f>G12</f>
        <v>10</v>
      </c>
      <c r="H57" s="175" t="str">
        <f>H12</f>
        <v>couverts</v>
      </c>
      <c r="I57" s="176" t="str">
        <f>I12</f>
        <v>Recette mère ►  Textures modifiées</v>
      </c>
      <c r="J57" s="201"/>
      <c r="K57" s="202" t="s">
        <v>1076</v>
      </c>
      <c r="L57" s="203" t="s">
        <v>1077</v>
      </c>
      <c r="M57" s="204"/>
      <c r="N57" s="204"/>
      <c r="O57" s="204"/>
      <c r="P57" s="204"/>
      <c r="Q57" s="204"/>
      <c r="R57" s="204"/>
      <c r="S57" s="204"/>
      <c r="T57" s="204"/>
      <c r="U57" s="204"/>
      <c r="V57" s="204"/>
      <c r="W57" s="204"/>
      <c r="X57" s="204"/>
      <c r="Y57" s="205"/>
      <c r="AA57" s="142"/>
      <c r="AC57" s="759"/>
      <c r="AD57" s="784" t="str">
        <f>TRIM(SUBSTITUTE(SUBSTITUTE(SUBSTITUTE(SUBSTITUTE(SUBSTITUTE(SUBSTITUTE(SUBSTITUTE(SUBSTITUTE(SUBSTITUTE(CLEAN(IF(OR(LEFT(AD56,1)="-",LEFT(AD56,1)="="),MID(AD56,2,99999),AD56)),"—","-"),"–","-"),CHAR(160)," "),CHAR(9)," "),CHAR(13)," "),CHAR(10)," ")," "," ")," "," ")," "," "))</f>
        <v>gelatine poudre</v>
      </c>
      <c r="AE57" s="780" t="str" cm="1">
        <f t="array" ref="AE57">IF(ROW()=ROW(AE56),AD59,INDEX(AF56:AF69,ROW()-ROW(AE56)))</f>
        <v/>
      </c>
      <c r="AF57" s="781" t="str">
        <f>IF(OR(AE57="",AD58="",AD58&lt;=0,AG57=""),"",TRIM(MID(AE57,LEN(AG57)+1+IF(MID(AE57,LEN(AG57)+1,1)=" ",1,0),99999)))</f>
        <v/>
      </c>
      <c r="AG57" s="780" t="str">
        <f>IF(OR(AH57="",AH57=0,AH57="0"),"",IF(LEN(AH57)&lt;=AD58,AH57,IF(LEN(SUBSTITUTE(AI57," ",""))=AD58+1,LEFT(AH57,AD58),LEFT(AH57,FIND("§",SUBSTITUTE(AI57," ","§",LEN(AI57)-LEN(SUBSTITUTE(AI57," ",""))))-1))))</f>
        <v/>
      </c>
      <c r="AH57" s="780" t="str">
        <f t="shared" si="4"/>
        <v/>
      </c>
      <c r="AI57" s="780" t="str">
        <f>IF(OR(AH57="",AH57=0,AH57="0"),"",LEFT(AH57,AD58+1))</f>
        <v/>
      </c>
      <c r="AJ57" s="804" t="str">
        <f t="shared" si="5"/>
        <v/>
      </c>
      <c r="AK57" s="752" t="s">
        <v>1394</v>
      </c>
      <c r="AL57" s="759" t="str">
        <f>IF(LEN(TRIM(AM57))&gt;0,MAX(AL13:AL56)+1,"")</f>
        <v/>
      </c>
      <c r="AM57" s="783"/>
      <c r="AN57" s="812" t="str">
        <f t="shared" si="6"/>
        <v/>
      </c>
      <c r="AP57" s="263" t="str">
        <f t="shared" si="7"/>
        <v/>
      </c>
      <c r="AQ57" s="797" t="str">
        <f t="shared" si="55"/>
        <v/>
      </c>
      <c r="AR57" s="818" t="s">
        <v>945</v>
      </c>
      <c r="AS57" s="798" t="str">
        <f t="shared" si="8"/>
        <v/>
      </c>
      <c r="AT57" s="800" t="str">
        <f t="shared" si="9"/>
        <v/>
      </c>
      <c r="AU57" s="266" t="str">
        <f t="shared" si="10"/>
        <v/>
      </c>
      <c r="AV57" s="267" t="str">
        <f t="shared" si="11"/>
        <v/>
      </c>
      <c r="AW57" s="268" t="str">
        <f t="shared" si="12"/>
        <v/>
      </c>
      <c r="AX57" s="268" t="str">
        <f t="shared" si="13"/>
        <v/>
      </c>
      <c r="AY57" s="269" t="str">
        <f t="shared" si="14"/>
        <v/>
      </c>
      <c r="AZ57" t="str">
        <f t="shared" si="15"/>
        <v/>
      </c>
      <c r="BA57" t="str">
        <f t="shared" si="16"/>
        <v/>
      </c>
      <c r="BB57" t="str">
        <f t="shared" si="17"/>
        <v/>
      </c>
      <c r="BC57" t="str">
        <f t="shared" si="18"/>
        <v/>
      </c>
      <c r="BD57" t="str">
        <f t="shared" si="19"/>
        <v/>
      </c>
      <c r="BE57" t="str">
        <f t="shared" si="20"/>
        <v/>
      </c>
      <c r="BF57">
        <f t="array" ref="BF57">IF(AQ57="",0,SUMPRODUCT((EN13:XA13="Gluten")*(EN14:XA14="INFO")*(COUNTIF(BE57,"* "&amp;EN15:XA15&amp;" *")&gt;0)*1))</f>
        <v>0</v>
      </c>
      <c r="BG57">
        <f t="array" ref="BG57">IF(AQ57="",0,SUMPRODUCT((EN13:XA13="Gluten")*(EN14:XA14="EXCL")*(COUNTIF(BE57,"* "&amp;EN15:XA15&amp;" *")&gt;0)*1))</f>
        <v>0</v>
      </c>
      <c r="BH57">
        <f t="array" ref="BH57">IF(AQ57="",0,SUMPRODUCT((EN13:XA13="Gluten")*(EN14:XA14="ALERTE")*(COUNTIF(BE57,"* "&amp;EN15:XA15&amp;" *")&gt;0)*1))</f>
        <v>0</v>
      </c>
      <c r="BI57">
        <f t="array" ref="BI57">IF(AQ57="",0,SUMPRODUCT((EN13:XA13="Gluten")*(EN14:XA14="SUSP")*(COUNTIF(BE57,"* "&amp;EN15:XA15&amp;" *")&gt;0)*1))</f>
        <v>0</v>
      </c>
      <c r="BJ57" t="str">
        <f t="shared" si="21"/>
        <v/>
      </c>
      <c r="BK57" t="str">
        <f t="shared" si="22"/>
        <v/>
      </c>
      <c r="BL57">
        <f t="array" ref="BL57">IF(AQ57="",0,SUMPRODUCT((EN13:XA13="Crustaces")*(EN14:XA14="ALERTE")*(COUNTIF(BE57,"* "&amp;EN15:XA15&amp;" *")&gt;0)*1))</f>
        <v>0</v>
      </c>
      <c r="BM57" t="str">
        <f t="shared" si="23"/>
        <v/>
      </c>
      <c r="BN57">
        <f t="array" ref="BN57">IF(AQ57="",0,SUMPRODUCT((EN13:XA13="Oeufs")*(EN14:XA14="ALERTE")*(COUNTIF(BE57,"* "&amp;EN15:XA15&amp;" *")&gt;0)*1))</f>
        <v>0</v>
      </c>
      <c r="BO57" t="str">
        <f t="shared" si="24"/>
        <v/>
      </c>
      <c r="BP57">
        <f t="array" ref="BP57">IF(AQ57="",0,SUMPRODUCT((EN13:XA13="Poissons")*(EN14:XA14="INFO")*(COUNTIF(BE57,"* "&amp;EN15:XA15&amp;" *")&gt;0)*1))</f>
        <v>0</v>
      </c>
      <c r="BQ57">
        <f t="array" ref="BQ57">IF(AQ57="",0,SUMPRODUCT((EN13:XA13="Poissons")*(EN14:XA14="EXCL")*(COUNTIF(BE57,"* "&amp;EN15:XA15&amp;" *")&gt;0)*1))</f>
        <v>0</v>
      </c>
      <c r="BR57">
        <f t="array" ref="BR57">IF(AQ57="",0,SUMPRODUCT((EN13:XA13="Poissons")*(EN14:XA14="ALERTE")*(COUNTIF(BE57,"* "&amp;EN15:XA15&amp;" *")&gt;0)*1))</f>
        <v>0</v>
      </c>
      <c r="BS57" t="str">
        <f t="shared" si="25"/>
        <v/>
      </c>
      <c r="BT57">
        <f t="array" ref="BT57">IF(AQ57="",0,SUMPRODUCT((EN13:XA13="Arachides")*(EN14:XA14="ALERTE")*(COUNTIF(BE57,"* "&amp;EN15:XA15&amp;" *")&gt;0)*1))</f>
        <v>0</v>
      </c>
      <c r="BU57" t="str">
        <f t="shared" si="26"/>
        <v/>
      </c>
      <c r="BV57">
        <f t="array" ref="BV57">IF(AQ57="",0,SUMPRODUCT((EN13:XA13="Soja")*(EN14:XA14="INFO")*(COUNTIF(BE57,"* "&amp;EN15:XA15&amp;" *")&gt;0)*1))</f>
        <v>0</v>
      </c>
      <c r="BW57">
        <f t="array" ref="BW57">IF(AQ57="",0,SUMPRODUCT((EN13:XA13="Soja")*(EN14:XA14="ALERTE")*(COUNTIF(BE57,"* "&amp;EN15:XA15&amp;" *")&gt;0)*1))</f>
        <v>0</v>
      </c>
      <c r="BX57" t="str">
        <f t="shared" si="27"/>
        <v/>
      </c>
      <c r="BY57">
        <f t="array" ref="BY57">IF(AQ57="",0,SUMPRODUCT((EN13:XA13="Lait")*(EN14:XA14="INFO")*(COUNTIF(BE57,"* "&amp;EN15:XA15&amp;" *")&gt;0)*1))</f>
        <v>0</v>
      </c>
      <c r="BZ57">
        <f t="array" ref="BZ57">IF(AQ57="",0,SUMPRODUCT((EN13:XA13="Lait")*(EN14:XA14="EXCL")*(COUNTIF(BE57,"* "&amp;EN15:XA15&amp;" *")&gt;0)*1))</f>
        <v>0</v>
      </c>
      <c r="CA57">
        <f t="array" ref="CA57">IF(AQ57="",0,SUMPRODUCT((EN13:XA13="Lait")*(EN14:XA14="ALERTE")*(COUNTIF(BE57,"* "&amp;EN15:XA15&amp;" *")&gt;0)*1))</f>
        <v>0</v>
      </c>
      <c r="CB57">
        <f t="array" ref="CB57">IF(AQ57="",0,SUMPRODUCT((EN13:XA13="Lait")*(EN14:XA14="SUSP")*(COUNTIF(BE57,"* "&amp;EN15:XA15&amp;" *")&gt;0)*1))</f>
        <v>0</v>
      </c>
      <c r="CC57" t="str">
        <f t="shared" si="28"/>
        <v/>
      </c>
      <c r="CD57" t="str">
        <f t="shared" si="29"/>
        <v/>
      </c>
      <c r="CE57">
        <f t="array" ref="CE57">IF(AQ57="",0,SUMPRODUCT((EN13:XA13="Fruits a coque")*(EN14:XA14="EXCL")*(COUNTIF(BE57,"* "&amp;EN15:XA15&amp;" *")&gt;0)*1))</f>
        <v>0</v>
      </c>
      <c r="CF57">
        <f t="array" ref="CF57">IF(AQ57="",0,SUMPRODUCT((EN13:XA13="Fruits a coque")*(EN14:XA14="ALERTE")*(COUNTIF(BE57,"* "&amp;EN15:XA15&amp;" *")&gt;0)*1))</f>
        <v>0</v>
      </c>
      <c r="CG57" t="str">
        <f t="shared" si="30"/>
        <v/>
      </c>
      <c r="CH57">
        <f t="array" ref="CH57">IF(AQ57="",0,SUMPRODUCT((EN13:XA13="Celeri")*(EN14:XA14="ALERTE")*(COUNTIF(BE57,"* "&amp;EN15:XA15&amp;" *")&gt;0)*1))</f>
        <v>0</v>
      </c>
      <c r="CI57" t="str">
        <f t="shared" si="31"/>
        <v/>
      </c>
      <c r="CJ57">
        <f t="array" ref="CJ57">IF(AQ57="",0,SUMPRODUCT((EN13:XA13="Moutarde")*(EN14:XA14="ALERTE")*(COUNTIF(BE57,"* "&amp;EN15:XA15&amp;" *")&gt;0)*1))</f>
        <v>0</v>
      </c>
      <c r="CK57" t="str">
        <f t="shared" si="32"/>
        <v/>
      </c>
      <c r="CL57">
        <f t="array" ref="CL57">IF(AQ57="",0,SUMPRODUCT((EN13:XA13="Sesame")*(EN14:XA14="ALERTE")*(COUNTIF(BE57,"* "&amp;EN15:XA15&amp;" *")&gt;0)*1))</f>
        <v>0</v>
      </c>
      <c r="CM57" t="str">
        <f t="shared" si="33"/>
        <v/>
      </c>
      <c r="CN57">
        <f t="array" ref="CN57">IF(AQ57="",0,SUMPRODUCT((EN13:XA13="Sulfites")*(EN14:XA14="ALERTE")*(COUNTIF(BE57,"* "&amp;EN15:XA15&amp;" *")&gt;0)*1))</f>
        <v>0</v>
      </c>
      <c r="CO57" t="str">
        <f t="shared" si="34"/>
        <v/>
      </c>
      <c r="CP57">
        <f t="array" ref="CP57">IF(AQ57="",0,SUMPRODUCT((EN13:XA13="Lupin")*(EN14:XA14="ALERTE")*(COUNTIF(BE57,"* "&amp;EN15:XA15&amp;" *")&gt;0)*1))</f>
        <v>0</v>
      </c>
      <c r="CQ57" t="str">
        <f t="shared" si="35"/>
        <v/>
      </c>
      <c r="CR57">
        <f t="array" ref="CR57">IF(AQ57="",0,SUMPRODUCT((EN13:XA13="Mollusques")*(EN14:XA14="EXCL")*(COUNTIF(BE57,"* "&amp;EN15:XA15&amp;" *")&gt;0)*1))</f>
        <v>0</v>
      </c>
      <c r="CS57">
        <f t="array" ref="CS57">IF(AQ57="",0,SUMPRODUCT((EN13:XA13="Mollusques")*(EN14:XA14="ALERTE")*(COUNTIF(BE57,"* "&amp;EN15:XA15&amp;" *")&gt;0)*1))</f>
        <v>0</v>
      </c>
      <c r="CT57" t="str">
        <f t="shared" si="36"/>
        <v/>
      </c>
      <c r="CU57" t="str">
        <f t="shared" si="37"/>
        <v/>
      </c>
      <c r="CV57" t="str">
        <f t="shared" si="38"/>
        <v/>
      </c>
      <c r="CW57" t="str">
        <f t="shared" si="39"/>
        <v/>
      </c>
      <c r="CX57" t="str">
        <f t="shared" si="40"/>
        <v/>
      </c>
      <c r="CY57" t="str">
        <f t="shared" si="41"/>
        <v/>
      </c>
      <c r="CZ57" t="str">
        <f t="shared" si="42"/>
        <v/>
      </c>
      <c r="DA57" t="str">
        <f t="shared" si="43"/>
        <v/>
      </c>
      <c r="DB57" t="str">
        <f t="shared" si="44"/>
        <v/>
      </c>
      <c r="DC57" t="str">
        <f t="shared" si="45"/>
        <v/>
      </c>
      <c r="DD57" t="str">
        <f t="shared" si="46"/>
        <v/>
      </c>
      <c r="DE57" t="str">
        <f t="shared" si="47"/>
        <v/>
      </c>
      <c r="DF57" t="str">
        <f t="shared" si="48"/>
        <v/>
      </c>
      <c r="DG57" t="str">
        <f t="shared" si="49"/>
        <v/>
      </c>
      <c r="DH57" t="str">
        <f t="shared" si="50"/>
        <v/>
      </c>
      <c r="DI57" t="str">
        <f t="shared" si="51"/>
        <v/>
      </c>
      <c r="DJ57" t="str">
        <f t="shared" si="52"/>
        <v/>
      </c>
      <c r="DK57" t="str">
        <f t="shared" si="53"/>
        <v/>
      </c>
      <c r="DL57" t="str">
        <f t="shared" si="54"/>
        <v/>
      </c>
    </row>
    <row r="58" spans="5:116" ht="21" customHeight="1" thickBot="1">
      <c r="E58" s="26" t="s">
        <v>957</v>
      </c>
      <c r="F58" s="174" t="str">
        <f>F12</f>
        <v>M MACÉDOINE DE LÉGUMES AU COULIS DE TOMATE | HORS D'ŒUVRE texture modifiée-cuidité-MACEDOINE| Auteur &gt; Annette et Jean Pierre DOMERGUES - 45000 ORLÉANS 1981</v>
      </c>
      <c r="G58" s="174">
        <f>G12</f>
        <v>10</v>
      </c>
      <c r="H58" s="175" t="str">
        <f>H12</f>
        <v>couverts</v>
      </c>
      <c r="I58" s="176" t="str">
        <f>I12</f>
        <v>Recette mère ►  Textures modifiées</v>
      </c>
      <c r="J58" s="207"/>
      <c r="K58" s="208"/>
      <c r="L58" s="208"/>
      <c r="M58" s="208"/>
      <c r="N58" s="208"/>
      <c r="O58" s="208"/>
      <c r="P58" s="208"/>
      <c r="Q58" s="209" t="s">
        <v>1078</v>
      </c>
      <c r="R58" s="209"/>
      <c r="S58" s="210"/>
      <c r="T58" s="210"/>
      <c r="U58" s="210"/>
      <c r="V58" s="210"/>
      <c r="W58" s="210"/>
      <c r="X58" s="210"/>
      <c r="Y58" s="211"/>
      <c r="AA58" s="142"/>
      <c r="AC58" s="759"/>
      <c r="AD58" s="785">
        <f>AL10</f>
        <v>120</v>
      </c>
      <c r="AE58" s="780" t="str" cm="1">
        <f t="array" ref="AE58">IF(ROW()=ROW(AE56),AD59,INDEX(AF56:AF69,ROW()-ROW(AE56)))</f>
        <v/>
      </c>
      <c r="AF58" s="781" t="str">
        <f>IF(OR(AE58="",AD58="",AD58&lt;=0,AG58=""),"",TRIM(MID(AE58,LEN(AG58)+1+IF(MID(AE58,LEN(AG58)+1,1)=" ",1,0),99999)))</f>
        <v/>
      </c>
      <c r="AG58" s="780" t="str">
        <f>IF(OR(AH58="",AH58=0,AH58="0"),"",IF(LEN(AH58)&lt;=AD58,AH58,IF(LEN(SUBSTITUTE(AI58," ",""))=AD58+1,LEFT(AH58,AD58),LEFT(AH58,FIND("§",SUBSTITUTE(AI58," ","§",LEN(AI58)-LEN(SUBSTITUTE(AI58," ",""))))-1))))</f>
        <v/>
      </c>
      <c r="AH58" s="780" t="str">
        <f t="shared" si="4"/>
        <v/>
      </c>
      <c r="AI58" s="780" t="str">
        <f>IF(OR(AH58="",AH58=0,AH58="0"),"",LEFT(AH58,AD58+1))</f>
        <v/>
      </c>
      <c r="AJ58" s="804">
        <f t="shared" si="5"/>
        <v>50</v>
      </c>
      <c r="AK58" s="752" t="s">
        <v>1397</v>
      </c>
      <c r="AL58" s="759" t="str">
        <f>IF(LEN(TRIM(AM58))&gt;0,MAX(AL13:AL57)+1,"")</f>
        <v/>
      </c>
      <c r="AM58" s="783"/>
      <c r="AN58" s="812" t="str">
        <f t="shared" si="6"/>
        <v/>
      </c>
      <c r="AP58" s="263">
        <f t="shared" si="7"/>
        <v>50</v>
      </c>
      <c r="AQ58" s="797" t="str">
        <f t="shared" si="55"/>
        <v>fin</v>
      </c>
      <c r="AR58" s="818" t="s">
        <v>945</v>
      </c>
      <c r="AS58" s="798" t="str">
        <f t="shared" si="8"/>
        <v>fin</v>
      </c>
      <c r="AT58" s="800" t="str">
        <f t="shared" si="9"/>
        <v/>
      </c>
      <c r="AU58" s="266" t="str">
        <f t="shared" si="10"/>
        <v>fin</v>
      </c>
      <c r="AV58" s="267" t="str">
        <f t="shared" si="11"/>
        <v/>
      </c>
      <c r="AW58" s="268">
        <f t="shared" si="12"/>
        <v>0</v>
      </c>
      <c r="AX58" s="268">
        <f t="shared" si="13"/>
        <v>0</v>
      </c>
      <c r="AY58" s="269" t="str">
        <f t="shared" si="14"/>
        <v>aucun match</v>
      </c>
      <c r="AZ58" t="str">
        <f t="shared" si="15"/>
        <v>fin</v>
      </c>
      <c r="BA58" t="str">
        <f t="shared" si="16"/>
        <v>fin</v>
      </c>
      <c r="BB58" t="str">
        <f t="shared" si="17"/>
        <v>fin</v>
      </c>
      <c r="BC58" t="str">
        <f t="shared" si="18"/>
        <v>fin</v>
      </c>
      <c r="BD58" t="str">
        <f t="shared" si="19"/>
        <v>fin</v>
      </c>
      <c r="BE58" t="str">
        <f t="shared" si="20"/>
        <v xml:space="preserve"> fin </v>
      </c>
      <c r="BF58">
        <f t="array" ref="BF58">IF(AQ58="",0,SUMPRODUCT((EN13:XA13="Gluten")*(EN14:XA14="INFO")*(COUNTIF(BE58,"* "&amp;EN15:XA15&amp;" *")&gt;0)*1))</f>
        <v>0</v>
      </c>
      <c r="BG58">
        <f t="array" ref="BG58">IF(AQ58="",0,SUMPRODUCT((EN13:XA13="Gluten")*(EN14:XA14="EXCL")*(COUNTIF(BE58,"* "&amp;EN15:XA15&amp;" *")&gt;0)*1))</f>
        <v>0</v>
      </c>
      <c r="BH58">
        <f t="array" ref="BH58">IF(AQ58="",0,SUMPRODUCT((EN13:XA13="Gluten")*(EN14:XA14="ALERTE")*(COUNTIF(BE58,"* "&amp;EN15:XA15&amp;" *")&gt;0)*1))</f>
        <v>0</v>
      </c>
      <c r="BI58">
        <f t="array" ref="BI58">IF(AQ58="",0,SUMPRODUCT((EN13:XA13="Gluten")*(EN14:XA14="SUSP")*(COUNTIF(BE58,"* "&amp;EN15:XA15&amp;" *")&gt;0)*1))</f>
        <v>0</v>
      </c>
      <c r="BJ58" t="str">
        <f t="shared" si="21"/>
        <v/>
      </c>
      <c r="BK58" t="str">
        <f t="shared" si="22"/>
        <v/>
      </c>
      <c r="BL58">
        <f t="array" ref="BL58">IF(AQ58="",0,SUMPRODUCT((EN13:XA13="Crustaces")*(EN14:XA14="ALERTE")*(COUNTIF(BE58,"* "&amp;EN15:XA15&amp;" *")&gt;0)*1))</f>
        <v>0</v>
      </c>
      <c r="BM58" t="str">
        <f t="shared" si="23"/>
        <v/>
      </c>
      <c r="BN58">
        <f t="array" ref="BN58">IF(AQ58="",0,SUMPRODUCT((EN13:XA13="Oeufs")*(EN14:XA14="ALERTE")*(COUNTIF(BE58,"* "&amp;EN15:XA15&amp;" *")&gt;0)*1))</f>
        <v>0</v>
      </c>
      <c r="BO58" t="str">
        <f t="shared" si="24"/>
        <v/>
      </c>
      <c r="BP58">
        <f t="array" ref="BP58">IF(AQ58="",0,SUMPRODUCT((EN13:XA13="Poissons")*(EN14:XA14="INFO")*(COUNTIF(BE58,"* "&amp;EN15:XA15&amp;" *")&gt;0)*1))</f>
        <v>0</v>
      </c>
      <c r="BQ58">
        <f t="array" ref="BQ58">IF(AQ58="",0,SUMPRODUCT((EN13:XA13="Poissons")*(EN14:XA14="EXCL")*(COUNTIF(BE58,"* "&amp;EN15:XA15&amp;" *")&gt;0)*1))</f>
        <v>0</v>
      </c>
      <c r="BR58">
        <f t="array" ref="BR58">IF(AQ58="",0,SUMPRODUCT((EN13:XA13="Poissons")*(EN14:XA14="ALERTE")*(COUNTIF(BE58,"* "&amp;EN15:XA15&amp;" *")&gt;0)*1))</f>
        <v>0</v>
      </c>
      <c r="BS58" t="str">
        <f t="shared" si="25"/>
        <v/>
      </c>
      <c r="BT58">
        <f t="array" ref="BT58">IF(AQ58="",0,SUMPRODUCT((EN13:XA13="Arachides")*(EN14:XA14="ALERTE")*(COUNTIF(BE58,"* "&amp;EN15:XA15&amp;" *")&gt;0)*1))</f>
        <v>0</v>
      </c>
      <c r="BU58" t="str">
        <f t="shared" si="26"/>
        <v/>
      </c>
      <c r="BV58">
        <f t="array" ref="BV58">IF(AQ58="",0,SUMPRODUCT((EN13:XA13="Soja")*(EN14:XA14="INFO")*(COUNTIF(BE58,"* "&amp;EN15:XA15&amp;" *")&gt;0)*1))</f>
        <v>0</v>
      </c>
      <c r="BW58">
        <f t="array" ref="BW58">IF(AQ58="",0,SUMPRODUCT((EN13:XA13="Soja")*(EN14:XA14="ALERTE")*(COUNTIF(BE58,"* "&amp;EN15:XA15&amp;" *")&gt;0)*1))</f>
        <v>0</v>
      </c>
      <c r="BX58" t="str">
        <f t="shared" si="27"/>
        <v/>
      </c>
      <c r="BY58">
        <f t="array" ref="BY58">IF(AQ58="",0,SUMPRODUCT((EN13:XA13="Lait")*(EN14:XA14="INFO")*(COUNTIF(BE58,"* "&amp;EN15:XA15&amp;" *")&gt;0)*1))</f>
        <v>0</v>
      </c>
      <c r="BZ58">
        <f t="array" ref="BZ58">IF(AQ58="",0,SUMPRODUCT((EN13:XA13="Lait")*(EN14:XA14="EXCL")*(COUNTIF(BE58,"* "&amp;EN15:XA15&amp;" *")&gt;0)*1))</f>
        <v>0</v>
      </c>
      <c r="CA58">
        <f t="array" ref="CA58">IF(AQ58="",0,SUMPRODUCT((EN13:XA13="Lait")*(EN14:XA14="ALERTE")*(COUNTIF(BE58,"* "&amp;EN15:XA15&amp;" *")&gt;0)*1))</f>
        <v>0</v>
      </c>
      <c r="CB58">
        <f t="array" ref="CB58">IF(AQ58="",0,SUMPRODUCT((EN13:XA13="Lait")*(EN14:XA14="SUSP")*(COUNTIF(BE58,"* "&amp;EN15:XA15&amp;" *")&gt;0)*1))</f>
        <v>0</v>
      </c>
      <c r="CC58" t="str">
        <f t="shared" si="28"/>
        <v/>
      </c>
      <c r="CD58" t="str">
        <f t="shared" si="29"/>
        <v/>
      </c>
      <c r="CE58">
        <f t="array" ref="CE58">IF(AQ58="",0,SUMPRODUCT((EN13:XA13="Fruits a coque")*(EN14:XA14="EXCL")*(COUNTIF(BE58,"* "&amp;EN15:XA15&amp;" *")&gt;0)*1))</f>
        <v>0</v>
      </c>
      <c r="CF58">
        <f t="array" ref="CF58">IF(AQ58="",0,SUMPRODUCT((EN13:XA13="Fruits a coque")*(EN14:XA14="ALERTE")*(COUNTIF(BE58,"* "&amp;EN15:XA15&amp;" *")&gt;0)*1))</f>
        <v>0</v>
      </c>
      <c r="CG58" t="str">
        <f t="shared" si="30"/>
        <v/>
      </c>
      <c r="CH58">
        <f t="array" ref="CH58">IF(AQ58="",0,SUMPRODUCT((EN13:XA13="Celeri")*(EN14:XA14="ALERTE")*(COUNTIF(BE58,"* "&amp;EN15:XA15&amp;" *")&gt;0)*1))</f>
        <v>0</v>
      </c>
      <c r="CI58" t="str">
        <f t="shared" si="31"/>
        <v/>
      </c>
      <c r="CJ58">
        <f t="array" ref="CJ58">IF(AQ58="",0,SUMPRODUCT((EN13:XA13="Moutarde")*(EN14:XA14="ALERTE")*(COUNTIF(BE58,"* "&amp;EN15:XA15&amp;" *")&gt;0)*1))</f>
        <v>0</v>
      </c>
      <c r="CK58" t="str">
        <f t="shared" si="32"/>
        <v/>
      </c>
      <c r="CL58">
        <f t="array" ref="CL58">IF(AQ58="",0,SUMPRODUCT((EN13:XA13="Sesame")*(EN14:XA14="ALERTE")*(COUNTIF(BE58,"* "&amp;EN15:XA15&amp;" *")&gt;0)*1))</f>
        <v>0</v>
      </c>
      <c r="CM58" t="str">
        <f t="shared" si="33"/>
        <v/>
      </c>
      <c r="CN58">
        <f t="array" ref="CN58">IF(AQ58="",0,SUMPRODUCT((EN13:XA13="Sulfites")*(EN14:XA14="ALERTE")*(COUNTIF(BE58,"* "&amp;EN15:XA15&amp;" *")&gt;0)*1))</f>
        <v>0</v>
      </c>
      <c r="CO58" t="str">
        <f t="shared" si="34"/>
        <v/>
      </c>
      <c r="CP58">
        <f t="array" ref="CP58">IF(AQ58="",0,SUMPRODUCT((EN13:XA13="Lupin")*(EN14:XA14="ALERTE")*(COUNTIF(BE58,"* "&amp;EN15:XA15&amp;" *")&gt;0)*1))</f>
        <v>0</v>
      </c>
      <c r="CQ58" t="str">
        <f t="shared" si="35"/>
        <v/>
      </c>
      <c r="CR58">
        <f t="array" ref="CR58">IF(AQ58="",0,SUMPRODUCT((EN13:XA13="Mollusques")*(EN14:XA14="EXCL")*(COUNTIF(BE58,"* "&amp;EN15:XA15&amp;" *")&gt;0)*1))</f>
        <v>0</v>
      </c>
      <c r="CS58">
        <f t="array" ref="CS58">IF(AQ58="",0,SUMPRODUCT((EN13:XA13="Mollusques")*(EN14:XA14="ALERTE")*(COUNTIF(BE58,"* "&amp;EN15:XA15&amp;" *")&gt;0)*1))</f>
        <v>0</v>
      </c>
      <c r="CT58" t="str">
        <f t="shared" si="36"/>
        <v/>
      </c>
      <c r="CU58" t="str">
        <f t="shared" si="37"/>
        <v/>
      </c>
      <c r="CV58" t="str">
        <f t="shared" si="38"/>
        <v/>
      </c>
      <c r="CW58" t="str">
        <f t="shared" si="39"/>
        <v/>
      </c>
      <c r="CX58" t="str">
        <f t="shared" si="40"/>
        <v/>
      </c>
      <c r="CY58" t="str">
        <f t="shared" si="41"/>
        <v/>
      </c>
      <c r="CZ58" t="str">
        <f t="shared" si="42"/>
        <v/>
      </c>
      <c r="DA58" t="str">
        <f t="shared" si="43"/>
        <v/>
      </c>
      <c r="DB58" t="str">
        <f t="shared" si="44"/>
        <v/>
      </c>
      <c r="DC58" t="str">
        <f t="shared" si="45"/>
        <v/>
      </c>
      <c r="DD58" t="str">
        <f t="shared" si="46"/>
        <v/>
      </c>
      <c r="DE58" t="str">
        <f t="shared" si="47"/>
        <v/>
      </c>
      <c r="DF58" t="str">
        <f t="shared" si="48"/>
        <v/>
      </c>
      <c r="DG58" t="str">
        <f t="shared" si="49"/>
        <v/>
      </c>
      <c r="DH58" t="str">
        <f t="shared" si="50"/>
        <v/>
      </c>
      <c r="DI58" t="str">
        <f t="shared" si="51"/>
        <v/>
      </c>
      <c r="DJ58" t="str">
        <f t="shared" si="52"/>
        <v/>
      </c>
      <c r="DK58" t="str">
        <f t="shared" si="53"/>
        <v/>
      </c>
      <c r="DL58" t="str">
        <f t="shared" si="54"/>
        <v/>
      </c>
    </row>
    <row r="59" spans="5:116" ht="15.75">
      <c r="E59" s="26" t="s">
        <v>957</v>
      </c>
      <c r="F59" s="174" t="str">
        <f>F12</f>
        <v>M MACÉDOINE DE LÉGUMES AU COULIS DE TOMATE | HORS D'ŒUVRE texture modifiée-cuidité-MACEDOINE| Auteur &gt; Annette et Jean Pierre DOMERGUES - 45000 ORLÉANS 1981</v>
      </c>
      <c r="G59" s="174">
        <f>G12</f>
        <v>10</v>
      </c>
      <c r="H59" s="175" t="str">
        <f>H12</f>
        <v>couverts</v>
      </c>
      <c r="I59" s="176" t="str">
        <f>I12</f>
        <v>Recette mère ►  Textures modifiées</v>
      </c>
      <c r="J59" s="212"/>
      <c r="K59" s="213"/>
      <c r="L59" s="214"/>
      <c r="M59" s="215" t="s">
        <v>1079</v>
      </c>
      <c r="N59" s="180">
        <f ca="1">N36</f>
        <v>132</v>
      </c>
      <c r="O59" s="216" t="s">
        <v>1080</v>
      </c>
      <c r="P59" s="217"/>
      <c r="Q59" s="217"/>
      <c r="R59" s="217"/>
      <c r="S59" s="217"/>
      <c r="T59" s="218"/>
      <c r="U59" s="218"/>
      <c r="V59" s="218"/>
      <c r="W59" s="219" t="str">
        <f>IF(P60="","",(LEN(TRIM(SUBSTITUTE(P60,CHAR(160)," ")))-LEN(SUBSTITUTE(TRIM(SUBSTITUTE(P60,CHAR(160)," "))," ",""))+1)&amp;" mot"&amp;IF((LEN(TRIM(SUBSTITUTE(P60,CHAR(160)," ")))-LEN(SUBSTITUTE(TRIM(SUBSTITUTE(P60,CHAR(160)," "))," ",""))+1)&gt;1,"s",""))</f>
        <v>15 mots</v>
      </c>
      <c r="X59" s="220" t="str">
        <f>IF(P60="","",LEN(TRIM(SUBSTITUTE(P60,CHAR(160),""))))&amp;" Car."</f>
        <v>89 Car.</v>
      </c>
      <c r="Y59" s="221" t="s">
        <v>1081</v>
      </c>
      <c r="AA59" s="142"/>
      <c r="AC59" s="759"/>
      <c r="AD59" s="784" t="str">
        <f>IF(UPPER(TRIM(AL11))="X",AD63,AD57)</f>
        <v>gelatine poudre</v>
      </c>
      <c r="AE59" s="780" t="str" cm="1">
        <f t="array" ref="AE59">IF(ROW()=ROW(AE56),AD59,INDEX(AF56:AF69,ROW()-ROW(AE56)))</f>
        <v/>
      </c>
      <c r="AF59" s="787" t="str">
        <f>IF(OR(AE59="",AD58="",AD58&lt;=0,AG59=""),"",TRIM(MID(AE59,LEN(AG59)+1+IF(MID(AE59,LEN(AG59)+1,1)=" ",1,0),99999)))</f>
        <v/>
      </c>
      <c r="AG59" s="788" t="str">
        <f>IF(OR(AH59="",AH59=0,AH59="0"),"",IF(LEN(AH59)&lt;=AD58,AH59,IF(LEN(SUBSTITUTE(AI59," ",""))=AD58+1,LEFT(AH59,AD58),LEFT(AH59,FIND("§",SUBSTITUTE(AI59," ","§",LEN(AI59)-LEN(SUBSTITUTE(AI59," ",""))))-1))))</f>
        <v/>
      </c>
      <c r="AH59" s="788" t="str">
        <f t="shared" si="4"/>
        <v/>
      </c>
      <c r="AI59" s="788" t="str">
        <f>IF(OR(AH59="",AH59=0,AH59="0"),"",LEFT(AH59,AD58+1))</f>
        <v/>
      </c>
      <c r="AJ59" s="788"/>
      <c r="AK59" s="789">
        <f t="shared" ref="AK59" ca="1" si="63">INDEX(CELL("largeur",AK59),1,1)</f>
        <v>115</v>
      </c>
      <c r="AL59" s="759" t="str">
        <f>IF(LEN(TRIM(AM59))&gt;0,MAX(AL13:AL58)+1,"")</f>
        <v/>
      </c>
      <c r="AM59" s="790"/>
      <c r="AN59" s="790" t="str">
        <f t="shared" si="6"/>
        <v/>
      </c>
      <c r="AP59" s="263" t="str">
        <f t="shared" si="7"/>
        <v/>
      </c>
      <c r="AQ59" s="752"/>
      <c r="AR59" s="818" t="s">
        <v>945</v>
      </c>
      <c r="AS59" s="16" t="str">
        <f t="shared" si="8"/>
        <v/>
      </c>
      <c r="AT59" s="264" t="str">
        <f t="shared" si="9"/>
        <v/>
      </c>
      <c r="AU59" s="266" t="str">
        <f t="shared" si="10"/>
        <v/>
      </c>
      <c r="AV59" s="267" t="str">
        <f t="shared" si="11"/>
        <v/>
      </c>
      <c r="AW59" s="268" t="str">
        <f t="shared" si="12"/>
        <v/>
      </c>
      <c r="AX59" s="268" t="str">
        <f t="shared" si="13"/>
        <v/>
      </c>
      <c r="AY59" s="269" t="str">
        <f t="shared" si="14"/>
        <v/>
      </c>
      <c r="AZ59" t="str">
        <f t="shared" si="15"/>
        <v/>
      </c>
      <c r="BA59" t="str">
        <f t="shared" si="16"/>
        <v/>
      </c>
      <c r="BB59" t="str">
        <f t="shared" si="17"/>
        <v/>
      </c>
      <c r="BC59" t="str">
        <f t="shared" si="18"/>
        <v/>
      </c>
      <c r="BD59" t="str">
        <f t="shared" si="19"/>
        <v/>
      </c>
      <c r="BE59" t="str">
        <f t="shared" si="20"/>
        <v/>
      </c>
      <c r="BF59">
        <f t="array" ref="BF59">IF(AQ59="",0,SUMPRODUCT((EN13:XA13="Gluten")*(EN14:XA14="INFO")*(COUNTIF(BE59,"* "&amp;EN15:XA15&amp;" *")&gt;0)*1))</f>
        <v>0</v>
      </c>
      <c r="BG59">
        <f t="array" ref="BG59">IF(AQ59="",0,SUMPRODUCT((EN13:XA13="Gluten")*(EN14:XA14="EXCL")*(COUNTIF(BE59,"* "&amp;EN15:XA15&amp;" *")&gt;0)*1))</f>
        <v>0</v>
      </c>
      <c r="BH59">
        <f t="array" ref="BH59">IF(AQ59="",0,SUMPRODUCT((EN13:XA13="Gluten")*(EN14:XA14="ALERTE")*(COUNTIF(BE59,"* "&amp;EN15:XA15&amp;" *")&gt;0)*1))</f>
        <v>0</v>
      </c>
      <c r="BI59">
        <f t="array" ref="BI59">IF(AQ59="",0,SUMPRODUCT((EN13:XA13="Gluten")*(EN14:XA14="SUSP")*(COUNTIF(BE59,"* "&amp;EN15:XA15&amp;" *")&gt;0)*1))</f>
        <v>0</v>
      </c>
      <c r="BJ59" t="str">
        <f t="shared" si="21"/>
        <v/>
      </c>
      <c r="BK59" t="str">
        <f t="shared" si="22"/>
        <v/>
      </c>
      <c r="BL59">
        <f t="array" ref="BL59">IF(AQ59="",0,SUMPRODUCT((EN13:XA13="Crustaces")*(EN14:XA14="ALERTE")*(COUNTIF(BE59,"* "&amp;EN15:XA15&amp;" *")&gt;0)*1))</f>
        <v>0</v>
      </c>
      <c r="BM59" t="str">
        <f t="shared" si="23"/>
        <v/>
      </c>
      <c r="BN59">
        <f t="array" ref="BN59">IF(AQ59="",0,SUMPRODUCT((EN13:XA13="Oeufs")*(EN14:XA14="ALERTE")*(COUNTIF(BE59,"* "&amp;EN15:XA15&amp;" *")&gt;0)*1))</f>
        <v>0</v>
      </c>
      <c r="BO59" t="str">
        <f t="shared" si="24"/>
        <v/>
      </c>
      <c r="BP59">
        <f t="array" ref="BP59">IF(AQ59="",0,SUMPRODUCT((EN13:XA13="Poissons")*(EN14:XA14="INFO")*(COUNTIF(BE59,"* "&amp;EN15:XA15&amp;" *")&gt;0)*1))</f>
        <v>0</v>
      </c>
      <c r="BQ59">
        <f t="array" ref="BQ59">IF(AQ59="",0,SUMPRODUCT((EN13:XA13="Poissons")*(EN14:XA14="EXCL")*(COUNTIF(BE59,"* "&amp;EN15:XA15&amp;" *")&gt;0)*1))</f>
        <v>0</v>
      </c>
      <c r="BR59">
        <f t="array" ref="BR59">IF(AQ59="",0,SUMPRODUCT((EN13:XA13="Poissons")*(EN14:XA14="ALERTE")*(COUNTIF(BE59,"* "&amp;EN15:XA15&amp;" *")&gt;0)*1))</f>
        <v>0</v>
      </c>
      <c r="BS59" t="str">
        <f t="shared" si="25"/>
        <v/>
      </c>
      <c r="BT59">
        <f t="array" ref="BT59">IF(AQ59="",0,SUMPRODUCT((EN13:XA13="Arachides")*(EN14:XA14="ALERTE")*(COUNTIF(BE59,"* "&amp;EN15:XA15&amp;" *")&gt;0)*1))</f>
        <v>0</v>
      </c>
      <c r="BU59" t="str">
        <f t="shared" si="26"/>
        <v/>
      </c>
      <c r="BV59">
        <f t="array" ref="BV59">IF(AQ59="",0,SUMPRODUCT((EN13:XA13="Soja")*(EN14:XA14="INFO")*(COUNTIF(BE59,"* "&amp;EN15:XA15&amp;" *")&gt;0)*1))</f>
        <v>0</v>
      </c>
      <c r="BW59">
        <f t="array" ref="BW59">IF(AQ59="",0,SUMPRODUCT((EN13:XA13="Soja")*(EN14:XA14="ALERTE")*(COUNTIF(BE59,"* "&amp;EN15:XA15&amp;" *")&gt;0)*1))</f>
        <v>0</v>
      </c>
      <c r="BX59" t="str">
        <f t="shared" si="27"/>
        <v/>
      </c>
      <c r="BY59">
        <f t="array" ref="BY59">IF(AQ59="",0,SUMPRODUCT((EN13:XA13="Lait")*(EN14:XA14="INFO")*(COUNTIF(BE59,"* "&amp;EN15:XA15&amp;" *")&gt;0)*1))</f>
        <v>0</v>
      </c>
      <c r="BZ59">
        <f t="array" ref="BZ59">IF(AQ59="",0,SUMPRODUCT((EN13:XA13="Lait")*(EN14:XA14="EXCL")*(COUNTIF(BE59,"* "&amp;EN15:XA15&amp;" *")&gt;0)*1))</f>
        <v>0</v>
      </c>
      <c r="CA59">
        <f t="array" ref="CA59">IF(AQ59="",0,SUMPRODUCT((EN13:XA13="Lait")*(EN14:XA14="ALERTE")*(COUNTIF(BE59,"* "&amp;EN15:XA15&amp;" *")&gt;0)*1))</f>
        <v>0</v>
      </c>
      <c r="CB59">
        <f t="array" ref="CB59">IF(AQ59="",0,SUMPRODUCT((EN13:XA13="Lait")*(EN14:XA14="SUSP")*(COUNTIF(BE59,"* "&amp;EN15:XA15&amp;" *")&gt;0)*1))</f>
        <v>0</v>
      </c>
      <c r="CC59" t="str">
        <f t="shared" si="28"/>
        <v/>
      </c>
      <c r="CD59" t="str">
        <f t="shared" si="29"/>
        <v/>
      </c>
      <c r="CE59">
        <f t="array" ref="CE59">IF(AQ59="",0,SUMPRODUCT((EN13:XA13="Fruits a coque")*(EN14:XA14="EXCL")*(COUNTIF(BE59,"* "&amp;EN15:XA15&amp;" *")&gt;0)*1))</f>
        <v>0</v>
      </c>
      <c r="CF59">
        <f t="array" ref="CF59">IF(AQ59="",0,SUMPRODUCT((EN13:XA13="Fruits a coque")*(EN14:XA14="ALERTE")*(COUNTIF(BE59,"* "&amp;EN15:XA15&amp;" *")&gt;0)*1))</f>
        <v>0</v>
      </c>
      <c r="CG59" t="str">
        <f t="shared" si="30"/>
        <v/>
      </c>
      <c r="CH59">
        <f t="array" ref="CH59">IF(AQ59="",0,SUMPRODUCT((EN13:XA13="Celeri")*(EN14:XA14="ALERTE")*(COUNTIF(BE59,"* "&amp;EN15:XA15&amp;" *")&gt;0)*1))</f>
        <v>0</v>
      </c>
      <c r="CI59" t="str">
        <f t="shared" si="31"/>
        <v/>
      </c>
      <c r="CJ59">
        <f t="array" ref="CJ59">IF(AQ59="",0,SUMPRODUCT((EN13:XA13="Moutarde")*(EN14:XA14="ALERTE")*(COUNTIF(BE59,"* "&amp;EN15:XA15&amp;" *")&gt;0)*1))</f>
        <v>0</v>
      </c>
      <c r="CK59" t="str">
        <f t="shared" si="32"/>
        <v/>
      </c>
      <c r="CL59">
        <f t="array" ref="CL59">IF(AQ59="",0,SUMPRODUCT((EN13:XA13="Sesame")*(EN14:XA14="ALERTE")*(COUNTIF(BE59,"* "&amp;EN15:XA15&amp;" *")&gt;0)*1))</f>
        <v>0</v>
      </c>
      <c r="CM59" t="str">
        <f t="shared" si="33"/>
        <v/>
      </c>
      <c r="CN59">
        <f t="array" ref="CN59">IF(AQ59="",0,SUMPRODUCT((EN13:XA13="Sulfites")*(EN14:XA14="ALERTE")*(COUNTIF(BE59,"* "&amp;EN15:XA15&amp;" *")&gt;0)*1))</f>
        <v>0</v>
      </c>
      <c r="CO59" t="str">
        <f t="shared" si="34"/>
        <v/>
      </c>
      <c r="CP59">
        <f t="array" ref="CP59">IF(AQ59="",0,SUMPRODUCT((EN13:XA13="Lupin")*(EN14:XA14="ALERTE")*(COUNTIF(BE59,"* "&amp;EN15:XA15&amp;" *")&gt;0)*1))</f>
        <v>0</v>
      </c>
      <c r="CQ59" t="str">
        <f t="shared" si="35"/>
        <v/>
      </c>
      <c r="CR59">
        <f t="array" ref="CR59">IF(AQ59="",0,SUMPRODUCT((EN13:XA13="Mollusques")*(EN14:XA14="EXCL")*(COUNTIF(BE59,"* "&amp;EN15:XA15&amp;" *")&gt;0)*1))</f>
        <v>0</v>
      </c>
      <c r="CS59">
        <f t="array" ref="CS59">IF(AQ59="",0,SUMPRODUCT((EN13:XA13="Mollusques")*(EN14:XA14="ALERTE")*(COUNTIF(BE59,"* "&amp;EN15:XA15&amp;" *")&gt;0)*1))</f>
        <v>0</v>
      </c>
      <c r="CT59" t="str">
        <f t="shared" si="36"/>
        <v/>
      </c>
      <c r="CU59" t="str">
        <f t="shared" si="37"/>
        <v/>
      </c>
      <c r="CV59" t="str">
        <f t="shared" si="38"/>
        <v/>
      </c>
      <c r="CW59" t="str">
        <f t="shared" si="39"/>
        <v/>
      </c>
      <c r="CX59" t="str">
        <f t="shared" si="40"/>
        <v/>
      </c>
      <c r="CY59" t="str">
        <f t="shared" si="41"/>
        <v/>
      </c>
      <c r="CZ59" t="str">
        <f t="shared" si="42"/>
        <v/>
      </c>
      <c r="DA59" t="str">
        <f t="shared" si="43"/>
        <v/>
      </c>
      <c r="DB59" t="str">
        <f t="shared" si="44"/>
        <v/>
      </c>
      <c r="DC59" t="str">
        <f t="shared" si="45"/>
        <v/>
      </c>
      <c r="DD59" t="str">
        <f t="shared" si="46"/>
        <v/>
      </c>
      <c r="DE59" t="str">
        <f t="shared" si="47"/>
        <v/>
      </c>
      <c r="DF59" t="str">
        <f t="shared" si="48"/>
        <v/>
      </c>
      <c r="DG59" t="str">
        <f t="shared" si="49"/>
        <v/>
      </c>
      <c r="DH59" t="str">
        <f t="shared" si="50"/>
        <v/>
      </c>
      <c r="DI59" t="str">
        <f t="shared" si="51"/>
        <v/>
      </c>
      <c r="DJ59" t="str">
        <f t="shared" si="52"/>
        <v/>
      </c>
      <c r="DK59" t="str">
        <f t="shared" si="53"/>
        <v/>
      </c>
      <c r="DL59" t="str">
        <f t="shared" si="54"/>
        <v/>
      </c>
    </row>
    <row r="60" spans="5:116" ht="15.75">
      <c r="E60" s="26" t="s">
        <v>957</v>
      </c>
      <c r="F60" s="222" t="str">
        <f>F12</f>
        <v>M MACÉDOINE DE LÉGUMES AU COULIS DE TOMATE | HORS D'ŒUVRE texture modifiée-cuidité-MACEDOINE| Auteur &gt; Annette et Jean Pierre DOMERGUES - 45000 ORLÉANS 1981</v>
      </c>
      <c r="G60" s="222">
        <f>G12</f>
        <v>10</v>
      </c>
      <c r="H60" s="223" t="str">
        <f>H12</f>
        <v>couverts</v>
      </c>
      <c r="I60" s="224" t="str">
        <f>I12</f>
        <v>Recette mère ►  Textures modifiées</v>
      </c>
      <c r="J60" s="225"/>
      <c r="K60" s="226"/>
      <c r="L60" s="227"/>
      <c r="M60" s="228"/>
      <c r="N60" s="229"/>
      <c r="O60" s="229" t="s">
        <v>1082</v>
      </c>
      <c r="P60" s="230" t="s">
        <v>1083</v>
      </c>
      <c r="Q60" s="231"/>
      <c r="R60" s="231"/>
      <c r="S60" s="231"/>
      <c r="T60" s="231"/>
      <c r="U60" s="231"/>
      <c r="V60" s="231"/>
      <c r="W60" s="231"/>
      <c r="X60" s="231"/>
      <c r="Y60" s="232"/>
      <c r="AA60" s="142"/>
      <c r="AC60" s="759"/>
      <c r="AD60" s="791" t="str">
        <f>TRIM(SUBSTITUTE(SUBSTITUTE(SUBSTITUTE(SUBSTITUTE(SUBSTITUTE(SUBSTITUTE(SUBSTITUTE(SUBSTITUTE(SUBSTITUTE(SUBSTITUTE(AD57,","," "),";"," "),":"," "),"!"," "),"?"," "),"…"," "),"»"," "),"«"," "),"/"," "),"."," "))</f>
        <v>gelatine poudre</v>
      </c>
      <c r="AE60" s="792" t="str" cm="1">
        <f t="array" ref="AE60">IF(ROW()=ROW(AE56),AD59,INDEX(AF56:AF69,ROW()-ROW(AE56)))</f>
        <v/>
      </c>
      <c r="AF60" s="793" t="str">
        <f>IF(OR(AE60="",AD58="",AD58&lt;=0,AG60=""),"",TRIM(MID(AE60,LEN(AG60)+1+IF(MID(AE60,LEN(AG60)+1,1)=" ",1,0),99999)))</f>
        <v/>
      </c>
      <c r="AG60" s="792" t="str">
        <f>IF(OR(AH60="",AH60=0,AH60="0"),"",IF(LEN(AH60)&lt;=AD58,AH60,IF(LEN(SUBSTITUTE(AI60," ",""))=AD58+1,LEFT(AH60,AD58),LEFT(AH60,FIND("§",SUBSTITUTE(AI60," ","§",LEN(AI60)-LEN(SUBSTITUTE(AI60," ",""))))-1))))</f>
        <v/>
      </c>
      <c r="AH60" s="792" t="str">
        <f t="shared" si="4"/>
        <v/>
      </c>
      <c r="AI60" s="792" t="str">
        <f>IF(OR(AH60="",AH60=0,AH60="0"),"",LEFT(AH60,AD58+1))</f>
        <v/>
      </c>
      <c r="AJ60" s="792"/>
      <c r="AK60" s="794">
        <f ca="1">AK59</f>
        <v>115</v>
      </c>
      <c r="AL60" s="759" t="str">
        <f>IF(LEN(TRIM(AM60))&gt;0,MAX(AL13:AL59)+1,"")</f>
        <v/>
      </c>
      <c r="AM60" s="795"/>
      <c r="AN60" s="795" t="str">
        <f t="shared" si="6"/>
        <v/>
      </c>
      <c r="AP60" s="263" t="str">
        <f t="shared" si="7"/>
        <v/>
      </c>
      <c r="AQ60" s="752"/>
      <c r="AR60" s="818" t="s">
        <v>945</v>
      </c>
      <c r="AS60" s="16" t="str">
        <f t="shared" si="8"/>
        <v/>
      </c>
      <c r="AT60" s="264" t="str">
        <f t="shared" si="9"/>
        <v/>
      </c>
      <c r="AU60" s="266" t="str">
        <f t="shared" si="10"/>
        <v/>
      </c>
      <c r="AV60" s="267" t="str">
        <f t="shared" si="11"/>
        <v/>
      </c>
      <c r="AW60" s="268" t="str">
        <f t="shared" si="12"/>
        <v/>
      </c>
      <c r="AX60" s="268" t="str">
        <f t="shared" si="13"/>
        <v/>
      </c>
      <c r="AY60" s="269" t="str">
        <f t="shared" si="14"/>
        <v/>
      </c>
      <c r="AZ60" t="str">
        <f t="shared" si="15"/>
        <v/>
      </c>
      <c r="BA60" t="str">
        <f t="shared" si="16"/>
        <v/>
      </c>
      <c r="BB60" t="str">
        <f t="shared" si="17"/>
        <v/>
      </c>
      <c r="BC60" t="str">
        <f t="shared" si="18"/>
        <v/>
      </c>
      <c r="BD60" t="str">
        <f t="shared" si="19"/>
        <v/>
      </c>
      <c r="BE60" t="str">
        <f t="shared" si="20"/>
        <v/>
      </c>
      <c r="BF60">
        <f t="array" ref="BF60">IF(AQ60="",0,SUMPRODUCT((EN13:XA13="Gluten")*(EN14:XA14="INFO")*(COUNTIF(BE60,"* "&amp;EN15:XA15&amp;" *")&gt;0)*1))</f>
        <v>0</v>
      </c>
      <c r="BG60">
        <f t="array" ref="BG60">IF(AQ60="",0,SUMPRODUCT((EN13:XA13="Gluten")*(EN14:XA14="EXCL")*(COUNTIF(BE60,"* "&amp;EN15:XA15&amp;" *")&gt;0)*1))</f>
        <v>0</v>
      </c>
      <c r="BH60">
        <f t="array" ref="BH60">IF(AQ60="",0,SUMPRODUCT((EN13:XA13="Gluten")*(EN14:XA14="ALERTE")*(COUNTIF(BE60,"* "&amp;EN15:XA15&amp;" *")&gt;0)*1))</f>
        <v>0</v>
      </c>
      <c r="BI60">
        <f t="array" ref="BI60">IF(AQ60="",0,SUMPRODUCT((EN13:XA13="Gluten")*(EN14:XA14="SUSP")*(COUNTIF(BE60,"* "&amp;EN15:XA15&amp;" *")&gt;0)*1))</f>
        <v>0</v>
      </c>
      <c r="BJ60" t="str">
        <f t="shared" si="21"/>
        <v/>
      </c>
      <c r="BK60" t="str">
        <f t="shared" si="22"/>
        <v/>
      </c>
      <c r="BL60">
        <f t="array" ref="BL60">IF(AQ60="",0,SUMPRODUCT((EN13:XA13="Crustaces")*(EN14:XA14="ALERTE")*(COUNTIF(BE60,"* "&amp;EN15:XA15&amp;" *")&gt;0)*1))</f>
        <v>0</v>
      </c>
      <c r="BM60" t="str">
        <f t="shared" si="23"/>
        <v/>
      </c>
      <c r="BN60">
        <f t="array" ref="BN60">IF(AQ60="",0,SUMPRODUCT((EN13:XA13="Oeufs")*(EN14:XA14="ALERTE")*(COUNTIF(BE60,"* "&amp;EN15:XA15&amp;" *")&gt;0)*1))</f>
        <v>0</v>
      </c>
      <c r="BO60" t="str">
        <f t="shared" si="24"/>
        <v/>
      </c>
      <c r="BP60">
        <f t="array" ref="BP60">IF(AQ60="",0,SUMPRODUCT((EN13:XA13="Poissons")*(EN14:XA14="INFO")*(COUNTIF(BE60,"* "&amp;EN15:XA15&amp;" *")&gt;0)*1))</f>
        <v>0</v>
      </c>
      <c r="BQ60">
        <f t="array" ref="BQ60">IF(AQ60="",0,SUMPRODUCT((EN13:XA13="Poissons")*(EN14:XA14="EXCL")*(COUNTIF(BE60,"* "&amp;EN15:XA15&amp;" *")&gt;0)*1))</f>
        <v>0</v>
      </c>
      <c r="BR60">
        <f t="array" ref="BR60">IF(AQ60="",0,SUMPRODUCT((EN13:XA13="Poissons")*(EN14:XA14="ALERTE")*(COUNTIF(BE60,"* "&amp;EN15:XA15&amp;" *")&gt;0)*1))</f>
        <v>0</v>
      </c>
      <c r="BS60" t="str">
        <f t="shared" si="25"/>
        <v/>
      </c>
      <c r="BT60">
        <f t="array" ref="BT60">IF(AQ60="",0,SUMPRODUCT((EN13:XA13="Arachides")*(EN14:XA14="ALERTE")*(COUNTIF(BE60,"* "&amp;EN15:XA15&amp;" *")&gt;0)*1))</f>
        <v>0</v>
      </c>
      <c r="BU60" t="str">
        <f t="shared" si="26"/>
        <v/>
      </c>
      <c r="BV60">
        <f t="array" ref="BV60">IF(AQ60="",0,SUMPRODUCT((EN13:XA13="Soja")*(EN14:XA14="INFO")*(COUNTIF(BE60,"* "&amp;EN15:XA15&amp;" *")&gt;0)*1))</f>
        <v>0</v>
      </c>
      <c r="BW60">
        <f t="array" ref="BW60">IF(AQ60="",0,SUMPRODUCT((EN13:XA13="Soja")*(EN14:XA14="ALERTE")*(COUNTIF(BE60,"* "&amp;EN15:XA15&amp;" *")&gt;0)*1))</f>
        <v>0</v>
      </c>
      <c r="BX60" t="str">
        <f t="shared" si="27"/>
        <v/>
      </c>
      <c r="BY60">
        <f t="array" ref="BY60">IF(AQ60="",0,SUMPRODUCT((EN13:XA13="Lait")*(EN14:XA14="INFO")*(COUNTIF(BE60,"* "&amp;EN15:XA15&amp;" *")&gt;0)*1))</f>
        <v>0</v>
      </c>
      <c r="BZ60">
        <f t="array" ref="BZ60">IF(AQ60="",0,SUMPRODUCT((EN13:XA13="Lait")*(EN14:XA14="EXCL")*(COUNTIF(BE60,"* "&amp;EN15:XA15&amp;" *")&gt;0)*1))</f>
        <v>0</v>
      </c>
      <c r="CA60">
        <f t="array" ref="CA60">IF(AQ60="",0,SUMPRODUCT((EN13:XA13="Lait")*(EN14:XA14="ALERTE")*(COUNTIF(BE60,"* "&amp;EN15:XA15&amp;" *")&gt;0)*1))</f>
        <v>0</v>
      </c>
      <c r="CB60">
        <f t="array" ref="CB60">IF(AQ60="",0,SUMPRODUCT((EN13:XA13="Lait")*(EN14:XA14="SUSP")*(COUNTIF(BE60,"* "&amp;EN15:XA15&amp;" *")&gt;0)*1))</f>
        <v>0</v>
      </c>
      <c r="CC60" t="str">
        <f t="shared" si="28"/>
        <v/>
      </c>
      <c r="CD60" t="str">
        <f t="shared" si="29"/>
        <v/>
      </c>
      <c r="CE60">
        <f t="array" ref="CE60">IF(AQ60="",0,SUMPRODUCT((EN13:XA13="Fruits a coque")*(EN14:XA14="EXCL")*(COUNTIF(BE60,"* "&amp;EN15:XA15&amp;" *")&gt;0)*1))</f>
        <v>0</v>
      </c>
      <c r="CF60">
        <f t="array" ref="CF60">IF(AQ60="",0,SUMPRODUCT((EN13:XA13="Fruits a coque")*(EN14:XA14="ALERTE")*(COUNTIF(BE60,"* "&amp;EN15:XA15&amp;" *")&gt;0)*1))</f>
        <v>0</v>
      </c>
      <c r="CG60" t="str">
        <f t="shared" si="30"/>
        <v/>
      </c>
      <c r="CH60">
        <f t="array" ref="CH60">IF(AQ60="",0,SUMPRODUCT((EN13:XA13="Celeri")*(EN14:XA14="ALERTE")*(COUNTIF(BE60,"* "&amp;EN15:XA15&amp;" *")&gt;0)*1))</f>
        <v>0</v>
      </c>
      <c r="CI60" t="str">
        <f t="shared" si="31"/>
        <v/>
      </c>
      <c r="CJ60">
        <f t="array" ref="CJ60">IF(AQ60="",0,SUMPRODUCT((EN13:XA13="Moutarde")*(EN14:XA14="ALERTE")*(COUNTIF(BE60,"* "&amp;EN15:XA15&amp;" *")&gt;0)*1))</f>
        <v>0</v>
      </c>
      <c r="CK60" t="str">
        <f t="shared" si="32"/>
        <v/>
      </c>
      <c r="CL60">
        <f t="array" ref="CL60">IF(AQ60="",0,SUMPRODUCT((EN13:XA13="Sesame")*(EN14:XA14="ALERTE")*(COUNTIF(BE60,"* "&amp;EN15:XA15&amp;" *")&gt;0)*1))</f>
        <v>0</v>
      </c>
      <c r="CM60" t="str">
        <f t="shared" si="33"/>
        <v/>
      </c>
      <c r="CN60">
        <f t="array" ref="CN60">IF(AQ60="",0,SUMPRODUCT((EN13:XA13="Sulfites")*(EN14:XA14="ALERTE")*(COUNTIF(BE60,"* "&amp;EN15:XA15&amp;" *")&gt;0)*1))</f>
        <v>0</v>
      </c>
      <c r="CO60" t="str">
        <f t="shared" si="34"/>
        <v/>
      </c>
      <c r="CP60">
        <f t="array" ref="CP60">IF(AQ60="",0,SUMPRODUCT((EN13:XA13="Lupin")*(EN14:XA14="ALERTE")*(COUNTIF(BE60,"* "&amp;EN15:XA15&amp;" *")&gt;0)*1))</f>
        <v>0</v>
      </c>
      <c r="CQ60" t="str">
        <f t="shared" si="35"/>
        <v/>
      </c>
      <c r="CR60">
        <f t="array" ref="CR60">IF(AQ60="",0,SUMPRODUCT((EN13:XA13="Mollusques")*(EN14:XA14="EXCL")*(COUNTIF(BE60,"* "&amp;EN15:XA15&amp;" *")&gt;0)*1))</f>
        <v>0</v>
      </c>
      <c r="CS60">
        <f t="array" ref="CS60">IF(AQ60="",0,SUMPRODUCT((EN13:XA13="Mollusques")*(EN14:XA14="ALERTE")*(COUNTIF(BE60,"* "&amp;EN15:XA15&amp;" *")&gt;0)*1))</f>
        <v>0</v>
      </c>
      <c r="CT60" t="str">
        <f t="shared" si="36"/>
        <v/>
      </c>
      <c r="CU60" t="str">
        <f t="shared" si="37"/>
        <v/>
      </c>
      <c r="CV60" t="str">
        <f t="shared" si="38"/>
        <v/>
      </c>
      <c r="CW60" t="str">
        <f t="shared" si="39"/>
        <v/>
      </c>
      <c r="CX60" t="str">
        <f t="shared" si="40"/>
        <v/>
      </c>
      <c r="CY60" t="str">
        <f t="shared" si="41"/>
        <v/>
      </c>
      <c r="CZ60" t="str">
        <f t="shared" si="42"/>
        <v/>
      </c>
      <c r="DA60" t="str">
        <f t="shared" si="43"/>
        <v/>
      </c>
      <c r="DB60" t="str">
        <f t="shared" si="44"/>
        <v/>
      </c>
      <c r="DC60" t="str">
        <f t="shared" si="45"/>
        <v/>
      </c>
      <c r="DD60" t="str">
        <f t="shared" si="46"/>
        <v/>
      </c>
      <c r="DE60" t="str">
        <f t="shared" si="47"/>
        <v/>
      </c>
      <c r="DF60" t="str">
        <f t="shared" si="48"/>
        <v/>
      </c>
      <c r="DG60" t="str">
        <f t="shared" si="49"/>
        <v/>
      </c>
      <c r="DH60" t="str">
        <f t="shared" si="50"/>
        <v/>
      </c>
      <c r="DI60" t="str">
        <f t="shared" si="51"/>
        <v/>
      </c>
      <c r="DJ60" t="str">
        <f t="shared" si="52"/>
        <v/>
      </c>
      <c r="DK60" t="str">
        <f t="shared" si="53"/>
        <v/>
      </c>
      <c r="DL60" t="str">
        <f t="shared" si="54"/>
        <v/>
      </c>
    </row>
    <row r="61" spans="5:116" ht="16.5" thickBot="1">
      <c r="E61" s="26" t="s">
        <v>957</v>
      </c>
      <c r="F61" s="233"/>
      <c r="G61" s="233"/>
      <c r="H61" s="233"/>
      <c r="I61" s="234"/>
      <c r="J61" s="235" t="s">
        <v>1076</v>
      </c>
      <c r="K61" s="236" t="str">
        <f ca="1">CELL("nomfichier")</f>
        <v>D:\Données\1.UPRT\0-UPRT.fait\1-UPRT.FR-SITE-WEB\ff-fiches-fabrications\ff.fiches.fabrication.2023\ffr.restaurant.2023\[A_ALLERGENES_SAISISSEZ.RECETTES.10.04.2026.xlsx]Saisissez.vos.recettes</v>
      </c>
      <c r="L61" s="236"/>
      <c r="M61" s="236"/>
      <c r="N61" s="236"/>
      <c r="O61" s="236"/>
      <c r="P61" s="236"/>
      <c r="Q61" s="236"/>
      <c r="R61" s="236"/>
      <c r="S61" s="236"/>
      <c r="T61" s="236"/>
      <c r="U61" s="236"/>
      <c r="V61" s="236"/>
      <c r="W61" s="236"/>
      <c r="X61" s="236"/>
      <c r="Y61" s="237"/>
      <c r="AA61" s="142"/>
      <c r="AC61" s="759"/>
      <c r="AD61" s="784" t="str">
        <f>TRIM(SUBSTITUTE(SUBSTITUTE(SUBSTITUTE(SUBSTITUTE(SUBSTITUTE(SUBSTITUTE(SUBSTITUTE(SUBSTITUTE(AD60,"("," "),")"," "),CHAR(34)," "),"-"," "),"_"," "),"&lt;"," "),"&gt;"," "),"="," "))</f>
        <v>gelatine poudre</v>
      </c>
      <c r="AE61" s="780" t="str" cm="1">
        <f t="array" ref="AE61">IF(ROW()=ROW(AE56),AD59,INDEX(AF56:AF69,ROW()-ROW(AE56)))</f>
        <v/>
      </c>
      <c r="AF61" s="781" t="str">
        <f>IF(OR(AE61="",AD58="",AD58&lt;=0,AG61=""),"",TRIM(MID(AE61,LEN(AG61)+1+IF(MID(AE61,LEN(AG61)+1,1)=" ",1,0),99999)))</f>
        <v/>
      </c>
      <c r="AG61" s="780" t="str">
        <f>IF(OR(AH61="",AH61=0,AH61="0"),"",IF(LEN(AH61)&lt;=AD58,AH61,IF(LEN(SUBSTITUTE(AI61," ",""))=AD58+1,LEFT(AH61,AD58),LEFT(AH61,FIND("§",SUBSTITUTE(AI61," ","§",LEN(AI61)-LEN(SUBSTITUTE(AI61," ",""))))-1))))</f>
        <v/>
      </c>
      <c r="AH61" s="780" t="str">
        <f t="shared" si="4"/>
        <v/>
      </c>
      <c r="AI61" s="780" t="str">
        <f>IF(OR(AH61="",AH61=0,AH61="0"),"",LEFT(AH61,AD58+1))</f>
        <v/>
      </c>
      <c r="AJ61" s="782"/>
      <c r="AK61" s="796"/>
      <c r="AL61" s="759" t="str">
        <f>IF(LEN(TRIM(AM61))&gt;0,MAX(AL13:AL60)+1,"")</f>
        <v/>
      </c>
      <c r="AM61" s="805"/>
      <c r="AN61" s="805" t="str">
        <f>IF(AK61="","",DA61)</f>
        <v/>
      </c>
      <c r="AP61" s="263" t="str">
        <f t="shared" si="7"/>
        <v/>
      </c>
      <c r="AQ61" s="752"/>
      <c r="AR61" s="818" t="s">
        <v>945</v>
      </c>
      <c r="AS61" s="16" t="str">
        <f t="shared" si="8"/>
        <v/>
      </c>
      <c r="AT61" s="264" t="str">
        <f t="shared" si="9"/>
        <v/>
      </c>
      <c r="AU61" s="266" t="str">
        <f t="shared" si="10"/>
        <v/>
      </c>
      <c r="AV61" s="267" t="str">
        <f t="shared" si="11"/>
        <v/>
      </c>
      <c r="AW61" s="268" t="str">
        <f t="shared" si="12"/>
        <v/>
      </c>
      <c r="AX61" s="268" t="str">
        <f t="shared" si="13"/>
        <v/>
      </c>
      <c r="AY61" s="269" t="str">
        <f t="shared" si="14"/>
        <v/>
      </c>
      <c r="AZ61" t="str">
        <f t="shared" si="15"/>
        <v/>
      </c>
      <c r="BA61" t="str">
        <f t="shared" si="16"/>
        <v/>
      </c>
      <c r="BB61" t="str">
        <f t="shared" si="17"/>
        <v/>
      </c>
      <c r="BC61" t="str">
        <f t="shared" si="18"/>
        <v/>
      </c>
      <c r="BD61" t="str">
        <f t="shared" si="19"/>
        <v/>
      </c>
      <c r="BE61" t="str">
        <f t="shared" si="20"/>
        <v/>
      </c>
      <c r="BF61">
        <f t="array" ref="BF61">IF(AQ61="",0,SUMPRODUCT((EN13:XA13="Gluten")*(EN14:XA14="INFO")*(COUNTIF(BE61,"* "&amp;EN15:XA15&amp;" *")&gt;0)*1))</f>
        <v>0</v>
      </c>
      <c r="BG61">
        <f t="array" ref="BG61">IF(AQ61="",0,SUMPRODUCT((EN13:XA13="Gluten")*(EN14:XA14="EXCL")*(COUNTIF(BE61,"* "&amp;EN15:XA15&amp;" *")&gt;0)*1))</f>
        <v>0</v>
      </c>
      <c r="BH61">
        <f t="array" ref="BH61">IF(AQ61="",0,SUMPRODUCT((EN13:XA13="Gluten")*(EN14:XA14="ALERTE")*(COUNTIF(BE61,"* "&amp;EN15:XA15&amp;" *")&gt;0)*1))</f>
        <v>0</v>
      </c>
      <c r="BI61">
        <f t="array" ref="BI61">IF(AQ61="",0,SUMPRODUCT((EN13:XA13="Gluten")*(EN14:XA14="SUSP")*(COUNTIF(BE61,"* "&amp;EN15:XA15&amp;" *")&gt;0)*1))</f>
        <v>0</v>
      </c>
      <c r="BJ61" t="str">
        <f t="shared" si="21"/>
        <v/>
      </c>
      <c r="BK61" t="str">
        <f t="shared" si="22"/>
        <v/>
      </c>
      <c r="BL61">
        <f t="array" ref="BL61">IF(AQ61="",0,SUMPRODUCT((EN13:XA13="Crustaces")*(EN14:XA14="ALERTE")*(COUNTIF(BE61,"* "&amp;EN15:XA15&amp;" *")&gt;0)*1))</f>
        <v>0</v>
      </c>
      <c r="BM61" t="str">
        <f t="shared" si="23"/>
        <v/>
      </c>
      <c r="BN61">
        <f t="array" ref="BN61">IF(AQ61="",0,SUMPRODUCT((EN13:XA13="Oeufs")*(EN14:XA14="ALERTE")*(COUNTIF(BE61,"* "&amp;EN15:XA15&amp;" *")&gt;0)*1))</f>
        <v>0</v>
      </c>
      <c r="BO61" t="str">
        <f t="shared" si="24"/>
        <v/>
      </c>
      <c r="BP61">
        <f t="array" ref="BP61">IF(AQ61="",0,SUMPRODUCT((EN13:XA13="Poissons")*(EN14:XA14="INFO")*(COUNTIF(BE61,"* "&amp;EN15:XA15&amp;" *")&gt;0)*1))</f>
        <v>0</v>
      </c>
      <c r="BQ61">
        <f t="array" ref="BQ61">IF(AQ61="",0,SUMPRODUCT((EN13:XA13="Poissons")*(EN14:XA14="EXCL")*(COUNTIF(BE61,"* "&amp;EN15:XA15&amp;" *")&gt;0)*1))</f>
        <v>0</v>
      </c>
      <c r="BR61">
        <f t="array" ref="BR61">IF(AQ61="",0,SUMPRODUCT((EN13:XA13="Poissons")*(EN14:XA14="ALERTE")*(COUNTIF(BE61,"* "&amp;EN15:XA15&amp;" *")&gt;0)*1))</f>
        <v>0</v>
      </c>
      <c r="BS61" t="str">
        <f t="shared" si="25"/>
        <v/>
      </c>
      <c r="BT61">
        <f t="array" ref="BT61">IF(AQ61="",0,SUMPRODUCT((EN13:XA13="Arachides")*(EN14:XA14="ALERTE")*(COUNTIF(BE61,"* "&amp;EN15:XA15&amp;" *")&gt;0)*1))</f>
        <v>0</v>
      </c>
      <c r="BU61" t="str">
        <f t="shared" si="26"/>
        <v/>
      </c>
      <c r="BV61">
        <f t="array" ref="BV61">IF(AQ61="",0,SUMPRODUCT((EN13:XA13="Soja")*(EN14:XA14="INFO")*(COUNTIF(BE61,"* "&amp;EN15:XA15&amp;" *")&gt;0)*1))</f>
        <v>0</v>
      </c>
      <c r="BW61">
        <f t="array" ref="BW61">IF(AQ61="",0,SUMPRODUCT((EN13:XA13="Soja")*(EN14:XA14="ALERTE")*(COUNTIF(BE61,"* "&amp;EN15:XA15&amp;" *")&gt;0)*1))</f>
        <v>0</v>
      </c>
      <c r="BX61" t="str">
        <f t="shared" si="27"/>
        <v/>
      </c>
      <c r="BY61">
        <f t="array" ref="BY61">IF(AQ61="",0,SUMPRODUCT((EN13:XA13="Lait")*(EN14:XA14="INFO")*(COUNTIF(BE61,"* "&amp;EN15:XA15&amp;" *")&gt;0)*1))</f>
        <v>0</v>
      </c>
      <c r="BZ61">
        <f t="array" ref="BZ61">IF(AQ61="",0,SUMPRODUCT((EN13:XA13="Lait")*(EN14:XA14="EXCL")*(COUNTIF(BE61,"* "&amp;EN15:XA15&amp;" *")&gt;0)*1))</f>
        <v>0</v>
      </c>
      <c r="CA61">
        <f t="array" ref="CA61">IF(AQ61="",0,SUMPRODUCT((EN13:XA13="Lait")*(EN14:XA14="ALERTE")*(COUNTIF(BE61,"* "&amp;EN15:XA15&amp;" *")&gt;0)*1))</f>
        <v>0</v>
      </c>
      <c r="CB61">
        <f t="array" ref="CB61">IF(AQ61="",0,SUMPRODUCT((EN13:XA13="Lait")*(EN14:XA14="SUSP")*(COUNTIF(BE61,"* "&amp;EN15:XA15&amp;" *")&gt;0)*1))</f>
        <v>0</v>
      </c>
      <c r="CC61" t="str">
        <f t="shared" si="28"/>
        <v/>
      </c>
      <c r="CD61" t="str">
        <f t="shared" si="29"/>
        <v/>
      </c>
      <c r="CE61">
        <f t="array" ref="CE61">IF(AQ61="",0,SUMPRODUCT((EN13:XA13="Fruits a coque")*(EN14:XA14="EXCL")*(COUNTIF(BE61,"* "&amp;EN15:XA15&amp;" *")&gt;0)*1))</f>
        <v>0</v>
      </c>
      <c r="CF61">
        <f t="array" ref="CF61">IF(AQ61="",0,SUMPRODUCT((EN13:XA13="Fruits a coque")*(EN14:XA14="ALERTE")*(COUNTIF(BE61,"* "&amp;EN15:XA15&amp;" *")&gt;0)*1))</f>
        <v>0</v>
      </c>
      <c r="CG61" t="str">
        <f t="shared" si="30"/>
        <v/>
      </c>
      <c r="CH61">
        <f t="array" ref="CH61">IF(AQ61="",0,SUMPRODUCT((EN13:XA13="Celeri")*(EN14:XA14="ALERTE")*(COUNTIF(BE61,"* "&amp;EN15:XA15&amp;" *")&gt;0)*1))</f>
        <v>0</v>
      </c>
      <c r="CI61" t="str">
        <f t="shared" si="31"/>
        <v/>
      </c>
      <c r="CJ61">
        <f t="array" ref="CJ61">IF(AQ61="",0,SUMPRODUCT((EN13:XA13="Moutarde")*(EN14:XA14="ALERTE")*(COUNTIF(BE61,"* "&amp;EN15:XA15&amp;" *")&gt;0)*1))</f>
        <v>0</v>
      </c>
      <c r="CK61" t="str">
        <f t="shared" si="32"/>
        <v/>
      </c>
      <c r="CL61">
        <f t="array" ref="CL61">IF(AQ61="",0,SUMPRODUCT((EN13:XA13="Sesame")*(EN14:XA14="ALERTE")*(COUNTIF(BE61,"* "&amp;EN15:XA15&amp;" *")&gt;0)*1))</f>
        <v>0</v>
      </c>
      <c r="CM61" t="str">
        <f t="shared" si="33"/>
        <v/>
      </c>
      <c r="CN61">
        <f t="array" ref="CN61">IF(AQ61="",0,SUMPRODUCT((EN13:XA13="Sulfites")*(EN14:XA14="ALERTE")*(COUNTIF(BE61,"* "&amp;EN15:XA15&amp;" *")&gt;0)*1))</f>
        <v>0</v>
      </c>
      <c r="CO61" t="str">
        <f t="shared" si="34"/>
        <v/>
      </c>
      <c r="CP61">
        <f t="array" ref="CP61">IF(AQ61="",0,SUMPRODUCT((EN13:XA13="Lupin")*(EN14:XA14="ALERTE")*(COUNTIF(BE61,"* "&amp;EN15:XA15&amp;" *")&gt;0)*1))</f>
        <v>0</v>
      </c>
      <c r="CQ61" t="str">
        <f t="shared" si="35"/>
        <v/>
      </c>
      <c r="CR61">
        <f t="array" ref="CR61">IF(AQ61="",0,SUMPRODUCT((EN13:XA13="Mollusques")*(EN14:XA14="EXCL")*(COUNTIF(BE61,"* "&amp;EN15:XA15&amp;" *")&gt;0)*1))</f>
        <v>0</v>
      </c>
      <c r="CS61">
        <f t="array" ref="CS61">IF(AQ61="",0,SUMPRODUCT((EN13:XA13="Mollusques")*(EN14:XA14="ALERTE")*(COUNTIF(BE61,"* "&amp;EN15:XA15&amp;" *")&gt;0)*1))</f>
        <v>0</v>
      </c>
      <c r="CT61" t="str">
        <f t="shared" si="36"/>
        <v/>
      </c>
      <c r="CU61" t="str">
        <f t="shared" si="37"/>
        <v/>
      </c>
      <c r="CV61" t="str">
        <f t="shared" si="38"/>
        <v/>
      </c>
      <c r="CW61" t="str">
        <f t="shared" si="39"/>
        <v/>
      </c>
      <c r="CX61" t="str">
        <f t="shared" si="40"/>
        <v/>
      </c>
      <c r="CY61" t="str">
        <f t="shared" si="41"/>
        <v/>
      </c>
      <c r="CZ61" t="str">
        <f t="shared" si="42"/>
        <v/>
      </c>
      <c r="DA61" t="str">
        <f t="shared" si="43"/>
        <v/>
      </c>
      <c r="DB61" t="str">
        <f t="shared" si="44"/>
        <v/>
      </c>
      <c r="DC61" t="str">
        <f t="shared" si="45"/>
        <v/>
      </c>
      <c r="DD61" t="str">
        <f t="shared" si="46"/>
        <v/>
      </c>
      <c r="DE61" t="str">
        <f t="shared" si="47"/>
        <v/>
      </c>
      <c r="DF61" t="str">
        <f t="shared" si="48"/>
        <v/>
      </c>
      <c r="DG61" t="str">
        <f t="shared" si="49"/>
        <v/>
      </c>
      <c r="DH61" t="str">
        <f t="shared" si="50"/>
        <v/>
      </c>
      <c r="DI61" t="str">
        <f t="shared" si="51"/>
        <v/>
      </c>
      <c r="DJ61" t="str">
        <f t="shared" si="52"/>
        <v/>
      </c>
      <c r="DK61" t="str">
        <f t="shared" si="53"/>
        <v/>
      </c>
      <c r="DL61" t="str">
        <f t="shared" si="54"/>
        <v/>
      </c>
    </row>
    <row r="62" spans="5:116" ht="16.5" thickBot="1">
      <c r="E62" s="238" t="s">
        <v>957</v>
      </c>
      <c r="F62" s="239" t="s">
        <v>957</v>
      </c>
      <c r="G62" s="239" t="s">
        <v>957</v>
      </c>
      <c r="H62" s="239" t="s">
        <v>957</v>
      </c>
      <c r="I62" s="239" t="s">
        <v>957</v>
      </c>
      <c r="J62" s="240" t="s">
        <v>1084</v>
      </c>
      <c r="K62" s="241"/>
      <c r="L62" s="242"/>
      <c r="M62" s="243"/>
      <c r="N62" s="241"/>
      <c r="O62" s="244"/>
      <c r="P62" s="244"/>
      <c r="Q62" s="243"/>
      <c r="R62" s="243"/>
      <c r="S62" s="243"/>
      <c r="T62" s="241"/>
      <c r="U62" s="241"/>
      <c r="V62" s="241"/>
      <c r="W62" s="241"/>
      <c r="X62" s="241"/>
      <c r="Y62" s="245" t="s">
        <v>1085</v>
      </c>
      <c r="AA62" s="142"/>
      <c r="AC62" s="759"/>
      <c r="AD62" s="784" t="str">
        <f>TRIM(SUBSTITUTE(SUBSTITUTE(SUBSTITUTE(SUBSTITUTE(AD61,"►"," "),"▼"," "),"▲"," "),"◄"," "))</f>
        <v>gelatine poudre</v>
      </c>
      <c r="AE62" s="780" t="str" cm="1">
        <f t="array" ref="AE62">IF(ROW()=ROW(AE56),AD59,INDEX(AF56:AF69,ROW()-ROW(AE56)))</f>
        <v/>
      </c>
      <c r="AF62" s="781" t="str">
        <f>IF(OR(AE62="",AD58="",AD58&lt;=0,AG62=""),"",TRIM(MID(AE62,LEN(AG62)+1+IF(MID(AE62,LEN(AG62)+1,1)=" ",1,0),99999)))</f>
        <v/>
      </c>
      <c r="AG62" s="780" t="str">
        <f>IF(OR(AH62="",AH62=0,AH62="0"),"",IF(LEN(AH62)&lt;=AD58,AH62,IF(LEN(SUBSTITUTE(AI62," ",""))=AD58+1,LEFT(AH62,AD58),LEFT(AH62,FIND("§",SUBSTITUTE(AI62," ","§",LEN(AI62)-LEN(SUBSTITUTE(AI62," ",""))))-1))))</f>
        <v/>
      </c>
      <c r="AH62" s="780" t="str">
        <f t="shared" si="4"/>
        <v/>
      </c>
      <c r="AI62" s="780" t="str">
        <f>IF(OR(AH62="",AH62=0,AH62="0"),"",LEFT(AH62,AD58+1))</f>
        <v/>
      </c>
      <c r="AJ62" s="782"/>
      <c r="AK62" s="796"/>
      <c r="AL62" s="759" t="str">
        <f>IF(LEN(TRIM(AM62))&gt;0,MAX(AL13:AL61)+1,"")</f>
        <v/>
      </c>
      <c r="AM62" s="805"/>
      <c r="AN62" s="805"/>
      <c r="AP62" s="263" t="str">
        <f t="shared" si="7"/>
        <v/>
      </c>
      <c r="AQ62" s="752"/>
      <c r="AR62" s="818" t="s">
        <v>945</v>
      </c>
      <c r="AS62" s="16" t="str">
        <f t="shared" si="8"/>
        <v/>
      </c>
      <c r="AT62" s="264" t="str">
        <f t="shared" si="9"/>
        <v/>
      </c>
      <c r="AU62" s="266" t="str">
        <f t="shared" si="10"/>
        <v/>
      </c>
      <c r="AV62" s="267" t="str">
        <f t="shared" si="11"/>
        <v/>
      </c>
      <c r="AW62" s="268" t="str">
        <f t="shared" si="12"/>
        <v/>
      </c>
      <c r="AX62" s="268" t="str">
        <f t="shared" si="13"/>
        <v/>
      </c>
      <c r="AY62" s="269" t="str">
        <f t="shared" si="14"/>
        <v/>
      </c>
      <c r="AZ62" t="str">
        <f t="shared" si="15"/>
        <v/>
      </c>
      <c r="BA62" t="str">
        <f t="shared" si="16"/>
        <v/>
      </c>
      <c r="BB62" t="str">
        <f t="shared" si="17"/>
        <v/>
      </c>
      <c r="BC62" t="str">
        <f t="shared" si="18"/>
        <v/>
      </c>
      <c r="BD62" t="str">
        <f t="shared" si="19"/>
        <v/>
      </c>
      <c r="BE62" t="str">
        <f t="shared" si="20"/>
        <v/>
      </c>
      <c r="BF62">
        <f t="array" ref="BF62">IF(AQ62="",0,SUMPRODUCT((EN13:XA13="Gluten")*(EN14:XA14="INFO")*(COUNTIF(BE62,"* "&amp;EN15:XA15&amp;" *")&gt;0)*1))</f>
        <v>0</v>
      </c>
      <c r="BG62">
        <f t="array" ref="BG62">IF(AQ62="",0,SUMPRODUCT((EN13:XA13="Gluten")*(EN14:XA14="EXCL")*(COUNTIF(BE62,"* "&amp;EN15:XA15&amp;" *")&gt;0)*1))</f>
        <v>0</v>
      </c>
      <c r="BH62">
        <f t="array" ref="BH62">IF(AQ62="",0,SUMPRODUCT((EN13:XA13="Gluten")*(EN14:XA14="ALERTE")*(COUNTIF(BE62,"* "&amp;EN15:XA15&amp;" *")&gt;0)*1))</f>
        <v>0</v>
      </c>
      <c r="BI62">
        <f t="array" ref="BI62">IF(AQ62="",0,SUMPRODUCT((EN13:XA13="Gluten")*(EN14:XA14="SUSP")*(COUNTIF(BE62,"* "&amp;EN15:XA15&amp;" *")&gt;0)*1))</f>
        <v>0</v>
      </c>
      <c r="BJ62" t="str">
        <f t="shared" si="21"/>
        <v/>
      </c>
      <c r="BK62" t="str">
        <f t="shared" si="22"/>
        <v/>
      </c>
      <c r="BL62">
        <f t="array" ref="BL62">IF(AQ62="",0,SUMPRODUCT((EN13:XA13="Crustaces")*(EN14:XA14="ALERTE")*(COUNTIF(BE62,"* "&amp;EN15:XA15&amp;" *")&gt;0)*1))</f>
        <v>0</v>
      </c>
      <c r="BM62" t="str">
        <f t="shared" si="23"/>
        <v/>
      </c>
      <c r="BN62">
        <f t="array" ref="BN62">IF(AQ62="",0,SUMPRODUCT((EN13:XA13="Oeufs")*(EN14:XA14="ALERTE")*(COUNTIF(BE62,"* "&amp;EN15:XA15&amp;" *")&gt;0)*1))</f>
        <v>0</v>
      </c>
      <c r="BO62" t="str">
        <f t="shared" si="24"/>
        <v/>
      </c>
      <c r="BP62">
        <f t="array" ref="BP62">IF(AQ62="",0,SUMPRODUCT((EN13:XA13="Poissons")*(EN14:XA14="INFO")*(COUNTIF(BE62,"* "&amp;EN15:XA15&amp;" *")&gt;0)*1))</f>
        <v>0</v>
      </c>
      <c r="BQ62">
        <f t="array" ref="BQ62">IF(AQ62="",0,SUMPRODUCT((EN13:XA13="Poissons")*(EN14:XA14="EXCL")*(COUNTIF(BE62,"* "&amp;EN15:XA15&amp;" *")&gt;0)*1))</f>
        <v>0</v>
      </c>
      <c r="BR62">
        <f t="array" ref="BR62">IF(AQ62="",0,SUMPRODUCT((EN13:XA13="Poissons")*(EN14:XA14="ALERTE")*(COUNTIF(BE62,"* "&amp;EN15:XA15&amp;" *")&gt;0)*1))</f>
        <v>0</v>
      </c>
      <c r="BS62" t="str">
        <f t="shared" si="25"/>
        <v/>
      </c>
      <c r="BT62">
        <f t="array" ref="BT62">IF(AQ62="",0,SUMPRODUCT((EN13:XA13="Arachides")*(EN14:XA14="ALERTE")*(COUNTIF(BE62,"* "&amp;EN15:XA15&amp;" *")&gt;0)*1))</f>
        <v>0</v>
      </c>
      <c r="BU62" t="str">
        <f t="shared" si="26"/>
        <v/>
      </c>
      <c r="BV62">
        <f t="array" ref="BV62">IF(AQ62="",0,SUMPRODUCT((EN13:XA13="Soja")*(EN14:XA14="INFO")*(COUNTIF(BE62,"* "&amp;EN15:XA15&amp;" *")&gt;0)*1))</f>
        <v>0</v>
      </c>
      <c r="BW62">
        <f t="array" ref="BW62">IF(AQ62="",0,SUMPRODUCT((EN13:XA13="Soja")*(EN14:XA14="ALERTE")*(COUNTIF(BE62,"* "&amp;EN15:XA15&amp;" *")&gt;0)*1))</f>
        <v>0</v>
      </c>
      <c r="BX62" t="str">
        <f t="shared" si="27"/>
        <v/>
      </c>
      <c r="BY62">
        <f t="array" ref="BY62">IF(AQ62="",0,SUMPRODUCT((EN13:XA13="Lait")*(EN14:XA14="INFO")*(COUNTIF(BE62,"* "&amp;EN15:XA15&amp;" *")&gt;0)*1))</f>
        <v>0</v>
      </c>
      <c r="BZ62">
        <f t="array" ref="BZ62">IF(AQ62="",0,SUMPRODUCT((EN13:XA13="Lait")*(EN14:XA14="EXCL")*(COUNTIF(BE62,"* "&amp;EN15:XA15&amp;" *")&gt;0)*1))</f>
        <v>0</v>
      </c>
      <c r="CA62">
        <f t="array" ref="CA62">IF(AQ62="",0,SUMPRODUCT((EN13:XA13="Lait")*(EN14:XA14="ALERTE")*(COUNTIF(BE62,"* "&amp;EN15:XA15&amp;" *")&gt;0)*1))</f>
        <v>0</v>
      </c>
      <c r="CB62">
        <f t="array" ref="CB62">IF(AQ62="",0,SUMPRODUCT((EN13:XA13="Lait")*(EN14:XA14="SUSP")*(COUNTIF(BE62,"* "&amp;EN15:XA15&amp;" *")&gt;0)*1))</f>
        <v>0</v>
      </c>
      <c r="CC62" t="str">
        <f t="shared" si="28"/>
        <v/>
      </c>
      <c r="CD62" t="str">
        <f t="shared" si="29"/>
        <v/>
      </c>
      <c r="CE62">
        <f t="array" ref="CE62">IF(AQ62="",0,SUMPRODUCT((EN13:XA13="Fruits a coque")*(EN14:XA14="EXCL")*(COUNTIF(BE62,"* "&amp;EN15:XA15&amp;" *")&gt;0)*1))</f>
        <v>0</v>
      </c>
      <c r="CF62">
        <f t="array" ref="CF62">IF(AQ62="",0,SUMPRODUCT((EN13:XA13="Fruits a coque")*(EN14:XA14="ALERTE")*(COUNTIF(BE62,"* "&amp;EN15:XA15&amp;" *")&gt;0)*1))</f>
        <v>0</v>
      </c>
      <c r="CG62" t="str">
        <f t="shared" si="30"/>
        <v/>
      </c>
      <c r="CH62">
        <f t="array" ref="CH62">IF(AQ62="",0,SUMPRODUCT((EN13:XA13="Celeri")*(EN14:XA14="ALERTE")*(COUNTIF(BE62,"* "&amp;EN15:XA15&amp;" *")&gt;0)*1))</f>
        <v>0</v>
      </c>
      <c r="CI62" t="str">
        <f t="shared" si="31"/>
        <v/>
      </c>
      <c r="CJ62">
        <f t="array" ref="CJ62">IF(AQ62="",0,SUMPRODUCT((EN13:XA13="Moutarde")*(EN14:XA14="ALERTE")*(COUNTIF(BE62,"* "&amp;EN15:XA15&amp;" *")&gt;0)*1))</f>
        <v>0</v>
      </c>
      <c r="CK62" t="str">
        <f t="shared" si="32"/>
        <v/>
      </c>
      <c r="CL62">
        <f t="array" ref="CL62">IF(AQ62="",0,SUMPRODUCT((EN13:XA13="Sesame")*(EN14:XA14="ALERTE")*(COUNTIF(BE62,"* "&amp;EN15:XA15&amp;" *")&gt;0)*1))</f>
        <v>0</v>
      </c>
      <c r="CM62" t="str">
        <f t="shared" si="33"/>
        <v/>
      </c>
      <c r="CN62">
        <f t="array" ref="CN62">IF(AQ62="",0,SUMPRODUCT((EN13:XA13="Sulfites")*(EN14:XA14="ALERTE")*(COUNTIF(BE62,"* "&amp;EN15:XA15&amp;" *")&gt;0)*1))</f>
        <v>0</v>
      </c>
      <c r="CO62" t="str">
        <f t="shared" si="34"/>
        <v/>
      </c>
      <c r="CP62">
        <f t="array" ref="CP62">IF(AQ62="",0,SUMPRODUCT((EN13:XA13="Lupin")*(EN14:XA14="ALERTE")*(COUNTIF(BE62,"* "&amp;EN15:XA15&amp;" *")&gt;0)*1))</f>
        <v>0</v>
      </c>
      <c r="CQ62" t="str">
        <f t="shared" si="35"/>
        <v/>
      </c>
      <c r="CR62">
        <f t="array" ref="CR62">IF(AQ62="",0,SUMPRODUCT((EN13:XA13="Mollusques")*(EN14:XA14="EXCL")*(COUNTIF(BE62,"* "&amp;EN15:XA15&amp;" *")&gt;0)*1))</f>
        <v>0</v>
      </c>
      <c r="CS62">
        <f t="array" ref="CS62">IF(AQ62="",0,SUMPRODUCT((EN13:XA13="Mollusques")*(EN14:XA14="ALERTE")*(COUNTIF(BE62,"* "&amp;EN15:XA15&amp;" *")&gt;0)*1))</f>
        <v>0</v>
      </c>
      <c r="CT62" t="str">
        <f t="shared" si="36"/>
        <v/>
      </c>
      <c r="CU62" t="str">
        <f t="shared" si="37"/>
        <v/>
      </c>
      <c r="CV62" t="str">
        <f t="shared" si="38"/>
        <v/>
      </c>
      <c r="CW62" t="str">
        <f t="shared" si="39"/>
        <v/>
      </c>
      <c r="CX62" t="str">
        <f t="shared" si="40"/>
        <v/>
      </c>
      <c r="CY62" t="str">
        <f t="shared" si="41"/>
        <v/>
      </c>
      <c r="CZ62" t="str">
        <f t="shared" si="42"/>
        <v/>
      </c>
      <c r="DA62" t="str">
        <f t="shared" si="43"/>
        <v/>
      </c>
      <c r="DB62" t="str">
        <f t="shared" si="44"/>
        <v/>
      </c>
      <c r="DC62" t="str">
        <f t="shared" si="45"/>
        <v/>
      </c>
      <c r="DD62" t="str">
        <f t="shared" si="46"/>
        <v/>
      </c>
      <c r="DE62" t="str">
        <f t="shared" si="47"/>
        <v/>
      </c>
      <c r="DF62" t="str">
        <f t="shared" si="48"/>
        <v/>
      </c>
      <c r="DG62" t="str">
        <f t="shared" si="49"/>
        <v/>
      </c>
      <c r="DH62" t="str">
        <f t="shared" si="50"/>
        <v/>
      </c>
      <c r="DI62" t="str">
        <f t="shared" si="51"/>
        <v/>
      </c>
      <c r="DJ62" t="str">
        <f t="shared" si="52"/>
        <v/>
      </c>
      <c r="DK62" t="str">
        <f t="shared" si="53"/>
        <v/>
      </c>
      <c r="DL62" t="str">
        <f t="shared" si="54"/>
        <v/>
      </c>
    </row>
    <row r="63" spans="5:116" ht="15.75">
      <c r="E63" s="26"/>
      <c r="F63" s="32"/>
      <c r="G63" s="33"/>
      <c r="H63" s="32"/>
      <c r="I63" s="34"/>
      <c r="J63" s="246"/>
      <c r="K63" s="247"/>
      <c r="L63" s="95"/>
      <c r="M63" s="248"/>
      <c r="N63" s="249"/>
      <c r="O63" s="250"/>
      <c r="P63" s="251"/>
      <c r="Q63" s="252"/>
      <c r="R63" s="253"/>
      <c r="S63" s="102"/>
      <c r="T63" s="254"/>
      <c r="U63" s="104"/>
      <c r="V63" s="255"/>
      <c r="W63" s="256"/>
      <c r="X63" s="107"/>
      <c r="Y63" s="116"/>
      <c r="AA63" s="142"/>
      <c r="AC63" s="759"/>
      <c r="AD63" s="784" t="str">
        <f>TRIM(SUBSTITUTE(SUBSTITUTE(AD62,"“"," "),"”"," "))</f>
        <v>gelatine poudre</v>
      </c>
      <c r="AE63" s="780" t="str" cm="1">
        <f t="array" ref="AE63">IF(ROW()=ROW(AE56),AD59,INDEX(AF56:AF69,ROW()-ROW(AE56)))</f>
        <v/>
      </c>
      <c r="AF63" s="781" t="str">
        <f>IF(OR(AE63="",AD58="",AD58&lt;=0,AG63=""),"",TRIM(MID(AE63,LEN(AG63)+1+IF(MID(AE63,LEN(AG63)+1,1)=" ",1,0),99999)))</f>
        <v/>
      </c>
      <c r="AG63" s="780" t="str">
        <f>IF(OR(AH63="",AH63=0,AH63="0"),"",IF(LEN(AH63)&lt;=AD58,AH63,IF(LEN(SUBSTITUTE(AI63," ",""))=AD58+1,LEFT(AH63,AD58),LEFT(AH63,FIND("§",SUBSTITUTE(AI63," ","§",LEN(AI63)-LEN(SUBSTITUTE(AI63," ",""))))-1))))</f>
        <v/>
      </c>
      <c r="AH63" s="780" t="str">
        <f t="shared" si="4"/>
        <v/>
      </c>
      <c r="AI63" s="780" t="str">
        <f>IF(OR(AH63="",AH63=0,AH63="0"),"",LEFT(AH63,AD58+1))</f>
        <v/>
      </c>
      <c r="AJ63" s="782"/>
      <c r="AK63" s="796"/>
      <c r="AL63" s="759" t="str">
        <f>IF(LEN(TRIM(AM63))&gt;0,MAX(AL13:AL62)+1,"")</f>
        <v/>
      </c>
      <c r="AM63" s="805"/>
      <c r="AN63" s="805"/>
      <c r="AO63" s="805"/>
      <c r="AP63" s="263" t="str">
        <f t="shared" si="7"/>
        <v/>
      </c>
      <c r="AQ63" s="752"/>
      <c r="AR63" s="818" t="s">
        <v>945</v>
      </c>
      <c r="AS63" s="16" t="str">
        <f t="shared" si="8"/>
        <v/>
      </c>
      <c r="AT63" s="264" t="str">
        <f t="shared" si="9"/>
        <v/>
      </c>
      <c r="AU63" s="266" t="str">
        <f t="shared" si="10"/>
        <v/>
      </c>
      <c r="AV63" s="267" t="str">
        <f t="shared" si="11"/>
        <v/>
      </c>
      <c r="AW63" s="268" t="str">
        <f t="shared" si="12"/>
        <v/>
      </c>
      <c r="AX63" s="268" t="str">
        <f t="shared" si="13"/>
        <v/>
      </c>
      <c r="AY63" s="269" t="str">
        <f t="shared" si="14"/>
        <v/>
      </c>
      <c r="AZ63" t="str">
        <f t="shared" si="15"/>
        <v/>
      </c>
      <c r="BA63" t="str">
        <f t="shared" si="16"/>
        <v/>
      </c>
      <c r="BB63" t="str">
        <f t="shared" si="17"/>
        <v/>
      </c>
      <c r="BC63" t="str">
        <f t="shared" si="18"/>
        <v/>
      </c>
      <c r="BD63" t="str">
        <f t="shared" si="19"/>
        <v/>
      </c>
      <c r="BE63" t="str">
        <f t="shared" si="20"/>
        <v/>
      </c>
      <c r="BF63">
        <f t="array" ref="BF63">IF(AQ63="",0,SUMPRODUCT((EN13:XA13="Gluten")*(EN14:XA14="INFO")*(COUNTIF(BE63,"* "&amp;EN15:XA15&amp;" *")&gt;0)*1))</f>
        <v>0</v>
      </c>
      <c r="BG63">
        <f t="array" ref="BG63">IF(AQ63="",0,SUMPRODUCT((EN13:XA13="Gluten")*(EN14:XA14="EXCL")*(COUNTIF(BE63,"* "&amp;EN15:XA15&amp;" *")&gt;0)*1))</f>
        <v>0</v>
      </c>
      <c r="BH63">
        <f t="array" ref="BH63">IF(AQ63="",0,SUMPRODUCT((EN13:XA13="Gluten")*(EN14:XA14="ALERTE")*(COUNTIF(BE63,"* "&amp;EN15:XA15&amp;" *")&gt;0)*1))</f>
        <v>0</v>
      </c>
      <c r="BI63">
        <f t="array" ref="BI63">IF(AQ63="",0,SUMPRODUCT((EN13:XA13="Gluten")*(EN14:XA14="SUSP")*(COUNTIF(BE63,"* "&amp;EN15:XA15&amp;" *")&gt;0)*1))</f>
        <v>0</v>
      </c>
      <c r="BJ63" t="str">
        <f t="shared" si="21"/>
        <v/>
      </c>
      <c r="BK63" t="str">
        <f t="shared" si="22"/>
        <v/>
      </c>
      <c r="BL63">
        <f t="array" ref="BL63">IF(AQ63="",0,SUMPRODUCT((EN13:XA13="Crustaces")*(EN14:XA14="ALERTE")*(COUNTIF(BE63,"* "&amp;EN15:XA15&amp;" *")&gt;0)*1))</f>
        <v>0</v>
      </c>
      <c r="BM63" t="str">
        <f t="shared" si="23"/>
        <v/>
      </c>
      <c r="BN63">
        <f t="array" ref="BN63">IF(AQ63="",0,SUMPRODUCT((EN13:XA13="Oeufs")*(EN14:XA14="ALERTE")*(COUNTIF(BE63,"* "&amp;EN15:XA15&amp;" *")&gt;0)*1))</f>
        <v>0</v>
      </c>
      <c r="BO63" t="str">
        <f t="shared" si="24"/>
        <v/>
      </c>
      <c r="BP63">
        <f t="array" ref="BP63">IF(AQ63="",0,SUMPRODUCT((EN13:XA13="Poissons")*(EN14:XA14="INFO")*(COUNTIF(BE63,"* "&amp;EN15:XA15&amp;" *")&gt;0)*1))</f>
        <v>0</v>
      </c>
      <c r="BQ63">
        <f t="array" ref="BQ63">IF(AQ63="",0,SUMPRODUCT((EN13:XA13="Poissons")*(EN14:XA14="EXCL")*(COUNTIF(BE63,"* "&amp;EN15:XA15&amp;" *")&gt;0)*1))</f>
        <v>0</v>
      </c>
      <c r="BR63">
        <f t="array" ref="BR63">IF(AQ63="",0,SUMPRODUCT((EN13:XA13="Poissons")*(EN14:XA14="ALERTE")*(COUNTIF(BE63,"* "&amp;EN15:XA15&amp;" *")&gt;0)*1))</f>
        <v>0</v>
      </c>
      <c r="BS63" t="str">
        <f t="shared" si="25"/>
        <v/>
      </c>
      <c r="BT63">
        <f t="array" ref="BT63">IF(AQ63="",0,SUMPRODUCT((EN13:XA13="Arachides")*(EN14:XA14="ALERTE")*(COUNTIF(BE63,"* "&amp;EN15:XA15&amp;" *")&gt;0)*1))</f>
        <v>0</v>
      </c>
      <c r="BU63" t="str">
        <f t="shared" si="26"/>
        <v/>
      </c>
      <c r="BV63">
        <f t="array" ref="BV63">IF(AQ63="",0,SUMPRODUCT((EN13:XA13="Soja")*(EN14:XA14="INFO")*(COUNTIF(BE63,"* "&amp;EN15:XA15&amp;" *")&gt;0)*1))</f>
        <v>0</v>
      </c>
      <c r="BW63">
        <f t="array" ref="BW63">IF(AQ63="",0,SUMPRODUCT((EN13:XA13="Soja")*(EN14:XA14="ALERTE")*(COUNTIF(BE63,"* "&amp;EN15:XA15&amp;" *")&gt;0)*1))</f>
        <v>0</v>
      </c>
      <c r="BX63" t="str">
        <f t="shared" si="27"/>
        <v/>
      </c>
      <c r="BY63">
        <f t="array" ref="BY63">IF(AQ63="",0,SUMPRODUCT((EN13:XA13="Lait")*(EN14:XA14="INFO")*(COUNTIF(BE63,"* "&amp;EN15:XA15&amp;" *")&gt;0)*1))</f>
        <v>0</v>
      </c>
      <c r="BZ63">
        <f t="array" ref="BZ63">IF(AQ63="",0,SUMPRODUCT((EN13:XA13="Lait")*(EN14:XA14="EXCL")*(COUNTIF(BE63,"* "&amp;EN15:XA15&amp;" *")&gt;0)*1))</f>
        <v>0</v>
      </c>
      <c r="CA63">
        <f t="array" ref="CA63">IF(AQ63="",0,SUMPRODUCT((EN13:XA13="Lait")*(EN14:XA14="ALERTE")*(COUNTIF(BE63,"* "&amp;EN15:XA15&amp;" *")&gt;0)*1))</f>
        <v>0</v>
      </c>
      <c r="CB63">
        <f t="array" ref="CB63">IF(AQ63="",0,SUMPRODUCT((EN13:XA13="Lait")*(EN14:XA14="SUSP")*(COUNTIF(BE63,"* "&amp;EN15:XA15&amp;" *")&gt;0)*1))</f>
        <v>0</v>
      </c>
      <c r="CC63" t="str">
        <f t="shared" si="28"/>
        <v/>
      </c>
      <c r="CD63" t="str">
        <f t="shared" si="29"/>
        <v/>
      </c>
      <c r="CE63">
        <f t="array" ref="CE63">IF(AQ63="",0,SUMPRODUCT((EN13:XA13="Fruits a coque")*(EN14:XA14="EXCL")*(COUNTIF(BE63,"* "&amp;EN15:XA15&amp;" *")&gt;0)*1))</f>
        <v>0</v>
      </c>
      <c r="CF63">
        <f t="array" ref="CF63">IF(AQ63="",0,SUMPRODUCT((EN13:XA13="Fruits a coque")*(EN14:XA14="ALERTE")*(COUNTIF(BE63,"* "&amp;EN15:XA15&amp;" *")&gt;0)*1))</f>
        <v>0</v>
      </c>
      <c r="CG63" t="str">
        <f t="shared" si="30"/>
        <v/>
      </c>
      <c r="CH63">
        <f t="array" ref="CH63">IF(AQ63="",0,SUMPRODUCT((EN13:XA13="Celeri")*(EN14:XA14="ALERTE")*(COUNTIF(BE63,"* "&amp;EN15:XA15&amp;" *")&gt;0)*1))</f>
        <v>0</v>
      </c>
      <c r="CI63" t="str">
        <f t="shared" si="31"/>
        <v/>
      </c>
      <c r="CJ63">
        <f t="array" ref="CJ63">IF(AQ63="",0,SUMPRODUCT((EN13:XA13="Moutarde")*(EN14:XA14="ALERTE")*(COUNTIF(BE63,"* "&amp;EN15:XA15&amp;" *")&gt;0)*1))</f>
        <v>0</v>
      </c>
      <c r="CK63" t="str">
        <f t="shared" si="32"/>
        <v/>
      </c>
      <c r="CL63">
        <f t="array" ref="CL63">IF(AQ63="",0,SUMPRODUCT((EN13:XA13="Sesame")*(EN14:XA14="ALERTE")*(COUNTIF(BE63,"* "&amp;EN15:XA15&amp;" *")&gt;0)*1))</f>
        <v>0</v>
      </c>
      <c r="CM63" t="str">
        <f t="shared" si="33"/>
        <v/>
      </c>
      <c r="CN63">
        <f t="array" ref="CN63">IF(AQ63="",0,SUMPRODUCT((EN13:XA13="Sulfites")*(EN14:XA14="ALERTE")*(COUNTIF(BE63,"* "&amp;EN15:XA15&amp;" *")&gt;0)*1))</f>
        <v>0</v>
      </c>
      <c r="CO63" t="str">
        <f t="shared" si="34"/>
        <v/>
      </c>
      <c r="CP63">
        <f t="array" ref="CP63">IF(AQ63="",0,SUMPRODUCT((EN13:XA13="Lupin")*(EN14:XA14="ALERTE")*(COUNTIF(BE63,"* "&amp;EN15:XA15&amp;" *")&gt;0)*1))</f>
        <v>0</v>
      </c>
      <c r="CQ63" t="str">
        <f t="shared" si="35"/>
        <v/>
      </c>
      <c r="CR63">
        <f t="array" ref="CR63">IF(AQ63="",0,SUMPRODUCT((EN13:XA13="Mollusques")*(EN14:XA14="EXCL")*(COUNTIF(BE63,"* "&amp;EN15:XA15&amp;" *")&gt;0)*1))</f>
        <v>0</v>
      </c>
      <c r="CS63">
        <f t="array" ref="CS63">IF(AQ63="",0,SUMPRODUCT((EN13:XA13="Mollusques")*(EN14:XA14="ALERTE")*(COUNTIF(BE63,"* "&amp;EN15:XA15&amp;" *")&gt;0)*1))</f>
        <v>0</v>
      </c>
      <c r="CT63" t="str">
        <f t="shared" si="36"/>
        <v/>
      </c>
      <c r="CU63" t="str">
        <f t="shared" si="37"/>
        <v/>
      </c>
      <c r="CV63" t="str">
        <f t="shared" si="38"/>
        <v/>
      </c>
      <c r="CW63" t="str">
        <f t="shared" si="39"/>
        <v/>
      </c>
      <c r="CX63" t="str">
        <f t="shared" si="40"/>
        <v/>
      </c>
      <c r="CY63" t="str">
        <f t="shared" si="41"/>
        <v/>
      </c>
      <c r="CZ63" t="str">
        <f t="shared" si="42"/>
        <v/>
      </c>
      <c r="DA63" t="str">
        <f t="shared" si="43"/>
        <v/>
      </c>
      <c r="DB63" t="str">
        <f t="shared" si="44"/>
        <v/>
      </c>
      <c r="DC63" t="str">
        <f t="shared" si="45"/>
        <v/>
      </c>
      <c r="DD63" t="str">
        <f t="shared" si="46"/>
        <v/>
      </c>
      <c r="DE63" t="str">
        <f t="shared" si="47"/>
        <v/>
      </c>
      <c r="DF63" t="str">
        <f t="shared" si="48"/>
        <v/>
      </c>
      <c r="DG63" t="str">
        <f t="shared" si="49"/>
        <v/>
      </c>
      <c r="DH63" t="str">
        <f t="shared" si="50"/>
        <v/>
      </c>
      <c r="DI63" t="str">
        <f t="shared" si="51"/>
        <v/>
      </c>
      <c r="DJ63" t="str">
        <f t="shared" si="52"/>
        <v/>
      </c>
      <c r="DK63" t="str">
        <f t="shared" si="53"/>
        <v/>
      </c>
      <c r="DL63" t="str">
        <f t="shared" si="54"/>
        <v/>
      </c>
    </row>
    <row r="64" spans="5:116" ht="15.75">
      <c r="E64" s="26"/>
      <c r="F64" s="32"/>
      <c r="G64" s="33"/>
      <c r="H64" s="32"/>
      <c r="I64" s="34"/>
      <c r="J64" s="246"/>
      <c r="K64" s="247"/>
      <c r="L64" s="95"/>
      <c r="M64" s="248"/>
      <c r="N64" s="249"/>
      <c r="O64" s="250"/>
      <c r="P64" s="251"/>
      <c r="Q64" s="252"/>
      <c r="R64" s="253"/>
      <c r="S64" s="102"/>
      <c r="T64" s="254"/>
      <c r="U64" s="104"/>
      <c r="V64" s="255"/>
      <c r="W64" s="256"/>
      <c r="X64" s="107"/>
      <c r="Y64" s="116"/>
      <c r="AA64" s="142"/>
      <c r="AC64" s="759"/>
      <c r="AD64" s="784"/>
      <c r="AE64" s="780" t="str" cm="1">
        <f t="array" ref="AE64">IF(ROW()=ROW(AE56),AD59,INDEX(AF56:AF69,ROW()-ROW(AE56)))</f>
        <v/>
      </c>
      <c r="AF64" s="781" t="str">
        <f>IF(OR(AE64="",AD58="",AD58&lt;=0,AG64=""),"",TRIM(MID(AE64,LEN(AG64)+1+IF(MID(AE64,LEN(AG64)+1,1)=" ",1,0),99999)))</f>
        <v/>
      </c>
      <c r="AG64" s="780" t="str">
        <f>IF(OR(AH64="",AH64=0,AH64="0"),"",IF(LEN(AH64)&lt;=AD58,AH64,IF(LEN(SUBSTITUTE(AI64," ",""))=AD58+1,LEFT(AH64,AD58),LEFT(AH64,FIND("§",SUBSTITUTE(AI64," ","§",LEN(AI64)-LEN(SUBSTITUTE(AI64," ",""))))-1))))</f>
        <v/>
      </c>
      <c r="AH64" s="780" t="str">
        <f t="shared" si="4"/>
        <v/>
      </c>
      <c r="AI64" s="780" t="str">
        <f>IF(OR(AH64="",AH64=0,AH64="0"),"",LEFT(AH64,AD58+1))</f>
        <v/>
      </c>
      <c r="AJ64" s="782"/>
      <c r="AK64" s="796"/>
      <c r="AL64" s="759" t="str">
        <f>IF(LEN(TRIM(AM64))&gt;0,MAX(AL13:AL63)+1,"")</f>
        <v/>
      </c>
      <c r="AM64" s="805"/>
      <c r="AN64" s="805"/>
      <c r="AO64" s="805"/>
      <c r="AP64" s="263" t="str">
        <f t="shared" si="7"/>
        <v/>
      </c>
      <c r="AQ64" s="752"/>
      <c r="AR64" s="818" t="s">
        <v>945</v>
      </c>
      <c r="AS64" s="16" t="str">
        <f t="shared" si="8"/>
        <v/>
      </c>
      <c r="AT64" s="264" t="str">
        <f t="shared" si="9"/>
        <v/>
      </c>
      <c r="AU64" s="266" t="str">
        <f t="shared" si="10"/>
        <v/>
      </c>
      <c r="AV64" s="267" t="str">
        <f t="shared" si="11"/>
        <v/>
      </c>
      <c r="AW64" s="268" t="str">
        <f t="shared" si="12"/>
        <v/>
      </c>
      <c r="AX64" s="268" t="str">
        <f t="shared" si="13"/>
        <v/>
      </c>
      <c r="AY64" s="269" t="str">
        <f t="shared" si="14"/>
        <v/>
      </c>
      <c r="AZ64" t="str">
        <f t="shared" si="15"/>
        <v/>
      </c>
      <c r="BA64" t="str">
        <f t="shared" si="16"/>
        <v/>
      </c>
      <c r="BB64" t="str">
        <f t="shared" si="17"/>
        <v/>
      </c>
      <c r="BC64" t="str">
        <f t="shared" si="18"/>
        <v/>
      </c>
      <c r="BD64" t="str">
        <f t="shared" si="19"/>
        <v/>
      </c>
      <c r="BE64" t="str">
        <f t="shared" si="20"/>
        <v/>
      </c>
      <c r="BF64">
        <f t="array" ref="BF64">IF(AQ64="",0,SUMPRODUCT((EN13:XA13="Gluten")*(EN14:XA14="INFO")*(COUNTIF(BE64,"* "&amp;EN15:XA15&amp;" *")&gt;0)*1))</f>
        <v>0</v>
      </c>
      <c r="BG64">
        <f t="array" ref="BG64">IF(AQ64="",0,SUMPRODUCT((EN13:XA13="Gluten")*(EN14:XA14="EXCL")*(COUNTIF(BE64,"* "&amp;EN15:XA15&amp;" *")&gt;0)*1))</f>
        <v>0</v>
      </c>
      <c r="BH64">
        <f t="array" ref="BH64">IF(AQ64="",0,SUMPRODUCT((EN13:XA13="Gluten")*(EN14:XA14="ALERTE")*(COUNTIF(BE64,"* "&amp;EN15:XA15&amp;" *")&gt;0)*1))</f>
        <v>0</v>
      </c>
      <c r="BI64">
        <f t="array" ref="BI64">IF(AQ64="",0,SUMPRODUCT((EN13:XA13="Gluten")*(EN14:XA14="SUSP")*(COUNTIF(BE64,"* "&amp;EN15:XA15&amp;" *")&gt;0)*1))</f>
        <v>0</v>
      </c>
      <c r="BJ64" t="str">
        <f t="shared" si="21"/>
        <v/>
      </c>
      <c r="BK64" t="str">
        <f t="shared" si="22"/>
        <v/>
      </c>
      <c r="BL64">
        <f t="array" ref="BL64">IF(AQ64="",0,SUMPRODUCT((EN13:XA13="Crustaces")*(EN14:XA14="ALERTE")*(COUNTIF(BE64,"* "&amp;EN15:XA15&amp;" *")&gt;0)*1))</f>
        <v>0</v>
      </c>
      <c r="BM64" t="str">
        <f t="shared" si="23"/>
        <v/>
      </c>
      <c r="BN64">
        <f t="array" ref="BN64">IF(AQ64="",0,SUMPRODUCT((EN13:XA13="Oeufs")*(EN14:XA14="ALERTE")*(COUNTIF(BE64,"* "&amp;EN15:XA15&amp;" *")&gt;0)*1))</f>
        <v>0</v>
      </c>
      <c r="BO64" t="str">
        <f t="shared" si="24"/>
        <v/>
      </c>
      <c r="BP64">
        <f t="array" ref="BP64">IF(AQ64="",0,SUMPRODUCT((EN13:XA13="Poissons")*(EN14:XA14="INFO")*(COUNTIF(BE64,"* "&amp;EN15:XA15&amp;" *")&gt;0)*1))</f>
        <v>0</v>
      </c>
      <c r="BQ64">
        <f t="array" ref="BQ64">IF(AQ64="",0,SUMPRODUCT((EN13:XA13="Poissons")*(EN14:XA14="EXCL")*(COUNTIF(BE64,"* "&amp;EN15:XA15&amp;" *")&gt;0)*1))</f>
        <v>0</v>
      </c>
      <c r="BR64">
        <f t="array" ref="BR64">IF(AQ64="",0,SUMPRODUCT((EN13:XA13="Poissons")*(EN14:XA14="ALERTE")*(COUNTIF(BE64,"* "&amp;EN15:XA15&amp;" *")&gt;0)*1))</f>
        <v>0</v>
      </c>
      <c r="BS64" t="str">
        <f t="shared" si="25"/>
        <v/>
      </c>
      <c r="BT64">
        <f t="array" ref="BT64">IF(AQ64="",0,SUMPRODUCT((EN13:XA13="Arachides")*(EN14:XA14="ALERTE")*(COUNTIF(BE64,"* "&amp;EN15:XA15&amp;" *")&gt;0)*1))</f>
        <v>0</v>
      </c>
      <c r="BU64" t="str">
        <f t="shared" si="26"/>
        <v/>
      </c>
      <c r="BV64">
        <f t="array" ref="BV64">IF(AQ64="",0,SUMPRODUCT((EN13:XA13="Soja")*(EN14:XA14="INFO")*(COUNTIF(BE64,"* "&amp;EN15:XA15&amp;" *")&gt;0)*1))</f>
        <v>0</v>
      </c>
      <c r="BW64">
        <f t="array" ref="BW64">IF(AQ64="",0,SUMPRODUCT((EN13:XA13="Soja")*(EN14:XA14="ALERTE")*(COUNTIF(BE64,"* "&amp;EN15:XA15&amp;" *")&gt;0)*1))</f>
        <v>0</v>
      </c>
      <c r="BX64" t="str">
        <f t="shared" si="27"/>
        <v/>
      </c>
      <c r="BY64">
        <f t="array" ref="BY64">IF(AQ64="",0,SUMPRODUCT((EN13:XA13="Lait")*(EN14:XA14="INFO")*(COUNTIF(BE64,"* "&amp;EN15:XA15&amp;" *")&gt;0)*1))</f>
        <v>0</v>
      </c>
      <c r="BZ64">
        <f t="array" ref="BZ64">IF(AQ64="",0,SUMPRODUCT((EN13:XA13="Lait")*(EN14:XA14="EXCL")*(COUNTIF(BE64,"* "&amp;EN15:XA15&amp;" *")&gt;0)*1))</f>
        <v>0</v>
      </c>
      <c r="CA64">
        <f t="array" ref="CA64">IF(AQ64="",0,SUMPRODUCT((EN13:XA13="Lait")*(EN14:XA14="ALERTE")*(COUNTIF(BE64,"* "&amp;EN15:XA15&amp;" *")&gt;0)*1))</f>
        <v>0</v>
      </c>
      <c r="CB64">
        <f t="array" ref="CB64">IF(AQ64="",0,SUMPRODUCT((EN13:XA13="Lait")*(EN14:XA14="SUSP")*(COUNTIF(BE64,"* "&amp;EN15:XA15&amp;" *")&gt;0)*1))</f>
        <v>0</v>
      </c>
      <c r="CC64" t="str">
        <f t="shared" si="28"/>
        <v/>
      </c>
      <c r="CD64" t="str">
        <f t="shared" si="29"/>
        <v/>
      </c>
      <c r="CE64">
        <f t="array" ref="CE64">IF(AQ64="",0,SUMPRODUCT((EN13:XA13="Fruits a coque")*(EN14:XA14="EXCL")*(COUNTIF(BE64,"* "&amp;EN15:XA15&amp;" *")&gt;0)*1))</f>
        <v>0</v>
      </c>
      <c r="CF64">
        <f t="array" ref="CF64">IF(AQ64="",0,SUMPRODUCT((EN13:XA13="Fruits a coque")*(EN14:XA14="ALERTE")*(COUNTIF(BE64,"* "&amp;EN15:XA15&amp;" *")&gt;0)*1))</f>
        <v>0</v>
      </c>
      <c r="CG64" t="str">
        <f t="shared" si="30"/>
        <v/>
      </c>
      <c r="CH64">
        <f t="array" ref="CH64">IF(AQ64="",0,SUMPRODUCT((EN13:XA13="Celeri")*(EN14:XA14="ALERTE")*(COUNTIF(BE64,"* "&amp;EN15:XA15&amp;" *")&gt;0)*1))</f>
        <v>0</v>
      </c>
      <c r="CI64" t="str">
        <f t="shared" si="31"/>
        <v/>
      </c>
      <c r="CJ64">
        <f t="array" ref="CJ64">IF(AQ64="",0,SUMPRODUCT((EN13:XA13="Moutarde")*(EN14:XA14="ALERTE")*(COUNTIF(BE64,"* "&amp;EN15:XA15&amp;" *")&gt;0)*1))</f>
        <v>0</v>
      </c>
      <c r="CK64" t="str">
        <f t="shared" si="32"/>
        <v/>
      </c>
      <c r="CL64">
        <f t="array" ref="CL64">IF(AQ64="",0,SUMPRODUCT((EN13:XA13="Sesame")*(EN14:XA14="ALERTE")*(COUNTIF(BE64,"* "&amp;EN15:XA15&amp;" *")&gt;0)*1))</f>
        <v>0</v>
      </c>
      <c r="CM64" t="str">
        <f t="shared" si="33"/>
        <v/>
      </c>
      <c r="CN64">
        <f t="array" ref="CN64">IF(AQ64="",0,SUMPRODUCT((EN13:XA13="Sulfites")*(EN14:XA14="ALERTE")*(COUNTIF(BE64,"* "&amp;EN15:XA15&amp;" *")&gt;0)*1))</f>
        <v>0</v>
      </c>
      <c r="CO64" t="str">
        <f t="shared" si="34"/>
        <v/>
      </c>
      <c r="CP64">
        <f t="array" ref="CP64">IF(AQ64="",0,SUMPRODUCT((EN13:XA13="Lupin")*(EN14:XA14="ALERTE")*(COUNTIF(BE64,"* "&amp;EN15:XA15&amp;" *")&gt;0)*1))</f>
        <v>0</v>
      </c>
      <c r="CQ64" t="str">
        <f t="shared" si="35"/>
        <v/>
      </c>
      <c r="CR64">
        <f t="array" ref="CR64">IF(AQ64="",0,SUMPRODUCT((EN13:XA13="Mollusques")*(EN14:XA14="EXCL")*(COUNTIF(BE64,"* "&amp;EN15:XA15&amp;" *")&gt;0)*1))</f>
        <v>0</v>
      </c>
      <c r="CS64">
        <f t="array" ref="CS64">IF(AQ64="",0,SUMPRODUCT((EN13:XA13="Mollusques")*(EN14:XA14="ALERTE")*(COUNTIF(BE64,"* "&amp;EN15:XA15&amp;" *")&gt;0)*1))</f>
        <v>0</v>
      </c>
      <c r="CT64" t="str">
        <f t="shared" si="36"/>
        <v/>
      </c>
      <c r="CU64" t="str">
        <f t="shared" si="37"/>
        <v/>
      </c>
      <c r="CV64" t="str">
        <f t="shared" si="38"/>
        <v/>
      </c>
      <c r="CW64" t="str">
        <f t="shared" si="39"/>
        <v/>
      </c>
      <c r="CX64" t="str">
        <f t="shared" si="40"/>
        <v/>
      </c>
      <c r="CY64" t="str">
        <f t="shared" si="41"/>
        <v/>
      </c>
      <c r="CZ64" t="str">
        <f t="shared" si="42"/>
        <v/>
      </c>
      <c r="DA64" t="str">
        <f t="shared" si="43"/>
        <v/>
      </c>
      <c r="DB64" t="str">
        <f t="shared" si="44"/>
        <v/>
      </c>
      <c r="DC64" t="str">
        <f t="shared" si="45"/>
        <v/>
      </c>
      <c r="DD64" t="str">
        <f t="shared" si="46"/>
        <v/>
      </c>
      <c r="DE64" t="str">
        <f t="shared" si="47"/>
        <v/>
      </c>
      <c r="DF64" t="str">
        <f t="shared" si="48"/>
        <v/>
      </c>
      <c r="DG64" t="str">
        <f t="shared" si="49"/>
        <v/>
      </c>
      <c r="DH64" t="str">
        <f t="shared" si="50"/>
        <v/>
      </c>
      <c r="DI64" t="str">
        <f t="shared" si="51"/>
        <v/>
      </c>
      <c r="DJ64" t="str">
        <f t="shared" si="52"/>
        <v/>
      </c>
      <c r="DK64" t="str">
        <f t="shared" si="53"/>
        <v/>
      </c>
      <c r="DL64" t="str">
        <f t="shared" si="54"/>
        <v/>
      </c>
    </row>
    <row r="65" spans="5:116" ht="15.75">
      <c r="E65" s="26"/>
      <c r="F65" s="32"/>
      <c r="G65" s="33"/>
      <c r="H65" s="32"/>
      <c r="I65" s="34"/>
      <c r="J65" s="246"/>
      <c r="K65" s="247"/>
      <c r="L65" s="95"/>
      <c r="M65" s="248"/>
      <c r="N65" s="249"/>
      <c r="O65" s="250"/>
      <c r="P65" s="251"/>
      <c r="Q65" s="252"/>
      <c r="R65" s="253"/>
      <c r="S65" s="102"/>
      <c r="T65" s="254"/>
      <c r="U65" s="104"/>
      <c r="V65" s="255"/>
      <c r="W65" s="256"/>
      <c r="X65" s="107"/>
      <c r="Y65" s="116"/>
      <c r="AA65" s="142"/>
      <c r="AC65" s="759"/>
      <c r="AD65" s="784"/>
      <c r="AE65" s="780" t="str" cm="1">
        <f t="array" ref="AE65">IF(ROW()=ROW(AE56),AD59,INDEX(AF56:AF69,ROW()-ROW(AE56)))</f>
        <v/>
      </c>
      <c r="AF65" s="781" t="str">
        <f>IF(OR(AE65="",AD58="",AD58&lt;=0,AG65=""),"",TRIM(MID(AE65,LEN(AG65)+1+IF(MID(AE65,LEN(AG65)+1,1)=" ",1,0),99999)))</f>
        <v/>
      </c>
      <c r="AG65" s="780" t="str">
        <f>IF(OR(AH65="",AH65=0,AH65="0"),"",IF(LEN(AH65)&lt;=AD58,AH65,IF(LEN(SUBSTITUTE(AI65," ",""))=AD58+1,LEFT(AH65,AD58),LEFT(AH65,FIND("§",SUBSTITUTE(AI65," ","§",LEN(AI65)-LEN(SUBSTITUTE(AI65," ",""))))-1))))</f>
        <v/>
      </c>
      <c r="AH65" s="780" t="str">
        <f t="shared" si="4"/>
        <v/>
      </c>
      <c r="AI65" s="780" t="str">
        <f>IF(OR(AH65="",AH65=0,AH65="0"),"",LEFT(AH65,AD58+1))</f>
        <v/>
      </c>
      <c r="AJ65" s="782"/>
      <c r="AK65" s="796"/>
      <c r="AL65" s="759" t="str">
        <f>IF(LEN(TRIM(AM65))&gt;0,MAX(AL13:AL64)+1,"")</f>
        <v/>
      </c>
      <c r="AM65" s="805"/>
      <c r="AN65" s="805"/>
      <c r="AO65" s="805"/>
      <c r="AP65" s="263" t="str">
        <f t="shared" si="7"/>
        <v/>
      </c>
      <c r="AQ65" s="752"/>
      <c r="AR65" s="818" t="s">
        <v>945</v>
      </c>
      <c r="AS65" s="16" t="str">
        <f t="shared" si="8"/>
        <v/>
      </c>
      <c r="AT65" s="264" t="str">
        <f t="shared" si="9"/>
        <v/>
      </c>
      <c r="AU65" s="266" t="str">
        <f t="shared" si="10"/>
        <v/>
      </c>
      <c r="AV65" s="267" t="str">
        <f t="shared" si="11"/>
        <v/>
      </c>
      <c r="AW65" s="268" t="str">
        <f t="shared" si="12"/>
        <v/>
      </c>
      <c r="AX65" s="268" t="str">
        <f t="shared" si="13"/>
        <v/>
      </c>
      <c r="AY65" s="269" t="str">
        <f t="shared" si="14"/>
        <v/>
      </c>
      <c r="AZ65" t="str">
        <f t="shared" si="15"/>
        <v/>
      </c>
      <c r="BA65" t="str">
        <f t="shared" si="16"/>
        <v/>
      </c>
      <c r="BB65" t="str">
        <f t="shared" si="17"/>
        <v/>
      </c>
      <c r="BC65" t="str">
        <f t="shared" si="18"/>
        <v/>
      </c>
      <c r="BD65" t="str">
        <f t="shared" si="19"/>
        <v/>
      </c>
      <c r="BE65" t="str">
        <f t="shared" si="20"/>
        <v/>
      </c>
      <c r="BF65">
        <f t="array" ref="BF65">IF(AQ65="",0,SUMPRODUCT((EN13:XA13="Gluten")*(EN14:XA14="INFO")*(COUNTIF(BE65,"* "&amp;EN15:XA15&amp;" *")&gt;0)*1))</f>
        <v>0</v>
      </c>
      <c r="BG65">
        <f t="array" ref="BG65">IF(AQ65="",0,SUMPRODUCT((EN13:XA13="Gluten")*(EN14:XA14="EXCL")*(COUNTIF(BE65,"* "&amp;EN15:XA15&amp;" *")&gt;0)*1))</f>
        <v>0</v>
      </c>
      <c r="BH65">
        <f t="array" ref="BH65">IF(AQ65="",0,SUMPRODUCT((EN13:XA13="Gluten")*(EN14:XA14="ALERTE")*(COUNTIF(BE65,"* "&amp;EN15:XA15&amp;" *")&gt;0)*1))</f>
        <v>0</v>
      </c>
      <c r="BI65">
        <f t="array" ref="BI65">IF(AQ65="",0,SUMPRODUCT((EN13:XA13="Gluten")*(EN14:XA14="SUSP")*(COUNTIF(BE65,"* "&amp;EN15:XA15&amp;" *")&gt;0)*1))</f>
        <v>0</v>
      </c>
      <c r="BJ65" t="str">
        <f t="shared" si="21"/>
        <v/>
      </c>
      <c r="BK65" t="str">
        <f t="shared" si="22"/>
        <v/>
      </c>
      <c r="BL65">
        <f t="array" ref="BL65">IF(AQ65="",0,SUMPRODUCT((EN13:XA13="Crustaces")*(EN14:XA14="ALERTE")*(COUNTIF(BE65,"* "&amp;EN15:XA15&amp;" *")&gt;0)*1))</f>
        <v>0</v>
      </c>
      <c r="BM65" t="str">
        <f t="shared" si="23"/>
        <v/>
      </c>
      <c r="BN65">
        <f t="array" ref="BN65">IF(AQ65="",0,SUMPRODUCT((EN13:XA13="Oeufs")*(EN14:XA14="ALERTE")*(COUNTIF(BE65,"* "&amp;EN15:XA15&amp;" *")&gt;0)*1))</f>
        <v>0</v>
      </c>
      <c r="BO65" t="str">
        <f t="shared" si="24"/>
        <v/>
      </c>
      <c r="BP65">
        <f t="array" ref="BP65">IF(AQ65="",0,SUMPRODUCT((EN13:XA13="Poissons")*(EN14:XA14="INFO")*(COUNTIF(BE65,"* "&amp;EN15:XA15&amp;" *")&gt;0)*1))</f>
        <v>0</v>
      </c>
      <c r="BQ65">
        <f t="array" ref="BQ65">IF(AQ65="",0,SUMPRODUCT((EN13:XA13="Poissons")*(EN14:XA14="EXCL")*(COUNTIF(BE65,"* "&amp;EN15:XA15&amp;" *")&gt;0)*1))</f>
        <v>0</v>
      </c>
      <c r="BR65">
        <f t="array" ref="BR65">IF(AQ65="",0,SUMPRODUCT((EN13:XA13="Poissons")*(EN14:XA14="ALERTE")*(COUNTIF(BE65,"* "&amp;EN15:XA15&amp;" *")&gt;0)*1))</f>
        <v>0</v>
      </c>
      <c r="BS65" t="str">
        <f t="shared" si="25"/>
        <v/>
      </c>
      <c r="BT65">
        <f t="array" ref="BT65">IF(AQ65="",0,SUMPRODUCT((EN13:XA13="Arachides")*(EN14:XA14="ALERTE")*(COUNTIF(BE65,"* "&amp;EN15:XA15&amp;" *")&gt;0)*1))</f>
        <v>0</v>
      </c>
      <c r="BU65" t="str">
        <f t="shared" si="26"/>
        <v/>
      </c>
      <c r="BV65">
        <f t="array" ref="BV65">IF(AQ65="",0,SUMPRODUCT((EN13:XA13="Soja")*(EN14:XA14="INFO")*(COUNTIF(BE65,"* "&amp;EN15:XA15&amp;" *")&gt;0)*1))</f>
        <v>0</v>
      </c>
      <c r="BW65">
        <f t="array" ref="BW65">IF(AQ65="",0,SUMPRODUCT((EN13:XA13="Soja")*(EN14:XA14="ALERTE")*(COUNTIF(BE65,"* "&amp;EN15:XA15&amp;" *")&gt;0)*1))</f>
        <v>0</v>
      </c>
      <c r="BX65" t="str">
        <f t="shared" si="27"/>
        <v/>
      </c>
      <c r="BY65">
        <f t="array" ref="BY65">IF(AQ65="",0,SUMPRODUCT((EN13:XA13="Lait")*(EN14:XA14="INFO")*(COUNTIF(BE65,"* "&amp;EN15:XA15&amp;" *")&gt;0)*1))</f>
        <v>0</v>
      </c>
      <c r="BZ65">
        <f t="array" ref="BZ65">IF(AQ65="",0,SUMPRODUCT((EN13:XA13="Lait")*(EN14:XA14="EXCL")*(COUNTIF(BE65,"* "&amp;EN15:XA15&amp;" *")&gt;0)*1))</f>
        <v>0</v>
      </c>
      <c r="CA65">
        <f t="array" ref="CA65">IF(AQ65="",0,SUMPRODUCT((EN13:XA13="Lait")*(EN14:XA14="ALERTE")*(COUNTIF(BE65,"* "&amp;EN15:XA15&amp;" *")&gt;0)*1))</f>
        <v>0</v>
      </c>
      <c r="CB65">
        <f t="array" ref="CB65">IF(AQ65="",0,SUMPRODUCT((EN13:XA13="Lait")*(EN14:XA14="SUSP")*(COUNTIF(BE65,"* "&amp;EN15:XA15&amp;" *")&gt;0)*1))</f>
        <v>0</v>
      </c>
      <c r="CC65" t="str">
        <f t="shared" si="28"/>
        <v/>
      </c>
      <c r="CD65" t="str">
        <f t="shared" si="29"/>
        <v/>
      </c>
      <c r="CE65">
        <f t="array" ref="CE65">IF(AQ65="",0,SUMPRODUCT((EN13:XA13="Fruits a coque")*(EN14:XA14="EXCL")*(COUNTIF(BE65,"* "&amp;EN15:XA15&amp;" *")&gt;0)*1))</f>
        <v>0</v>
      </c>
      <c r="CF65">
        <f t="array" ref="CF65">IF(AQ65="",0,SUMPRODUCT((EN13:XA13="Fruits a coque")*(EN14:XA14="ALERTE")*(COUNTIF(BE65,"* "&amp;EN15:XA15&amp;" *")&gt;0)*1))</f>
        <v>0</v>
      </c>
      <c r="CG65" t="str">
        <f t="shared" si="30"/>
        <v/>
      </c>
      <c r="CH65">
        <f t="array" ref="CH65">IF(AQ65="",0,SUMPRODUCT((EN13:XA13="Celeri")*(EN14:XA14="ALERTE")*(COUNTIF(BE65,"* "&amp;EN15:XA15&amp;" *")&gt;0)*1))</f>
        <v>0</v>
      </c>
      <c r="CI65" t="str">
        <f t="shared" si="31"/>
        <v/>
      </c>
      <c r="CJ65">
        <f t="array" ref="CJ65">IF(AQ65="",0,SUMPRODUCT((EN13:XA13="Moutarde")*(EN14:XA14="ALERTE")*(COUNTIF(BE65,"* "&amp;EN15:XA15&amp;" *")&gt;0)*1))</f>
        <v>0</v>
      </c>
      <c r="CK65" t="str">
        <f t="shared" si="32"/>
        <v/>
      </c>
      <c r="CL65">
        <f t="array" ref="CL65">IF(AQ65="",0,SUMPRODUCT((EN13:XA13="Sesame")*(EN14:XA14="ALERTE")*(COUNTIF(BE65,"* "&amp;EN15:XA15&amp;" *")&gt;0)*1))</f>
        <v>0</v>
      </c>
      <c r="CM65" t="str">
        <f t="shared" si="33"/>
        <v/>
      </c>
      <c r="CN65">
        <f t="array" ref="CN65">IF(AQ65="",0,SUMPRODUCT((EN13:XA13="Sulfites")*(EN14:XA14="ALERTE")*(COUNTIF(BE65,"* "&amp;EN15:XA15&amp;" *")&gt;0)*1))</f>
        <v>0</v>
      </c>
      <c r="CO65" t="str">
        <f t="shared" si="34"/>
        <v/>
      </c>
      <c r="CP65">
        <f t="array" ref="CP65">IF(AQ65="",0,SUMPRODUCT((EN13:XA13="Lupin")*(EN14:XA14="ALERTE")*(COUNTIF(BE65,"* "&amp;EN15:XA15&amp;" *")&gt;0)*1))</f>
        <v>0</v>
      </c>
      <c r="CQ65" t="str">
        <f t="shared" si="35"/>
        <v/>
      </c>
      <c r="CR65">
        <f t="array" ref="CR65">IF(AQ65="",0,SUMPRODUCT((EN13:XA13="Mollusques")*(EN14:XA14="EXCL")*(COUNTIF(BE65,"* "&amp;EN15:XA15&amp;" *")&gt;0)*1))</f>
        <v>0</v>
      </c>
      <c r="CS65">
        <f t="array" ref="CS65">IF(AQ65="",0,SUMPRODUCT((EN13:XA13="Mollusques")*(EN14:XA14="ALERTE")*(COUNTIF(BE65,"* "&amp;EN15:XA15&amp;" *")&gt;0)*1))</f>
        <v>0</v>
      </c>
      <c r="CT65" t="str">
        <f t="shared" si="36"/>
        <v/>
      </c>
      <c r="CU65" t="str">
        <f t="shared" si="37"/>
        <v/>
      </c>
      <c r="CV65" t="str">
        <f t="shared" si="38"/>
        <v/>
      </c>
      <c r="CW65" t="str">
        <f t="shared" si="39"/>
        <v/>
      </c>
      <c r="CX65" t="str">
        <f t="shared" si="40"/>
        <v/>
      </c>
      <c r="CY65" t="str">
        <f t="shared" si="41"/>
        <v/>
      </c>
      <c r="CZ65" t="str">
        <f t="shared" si="42"/>
        <v/>
      </c>
      <c r="DA65" t="str">
        <f t="shared" si="43"/>
        <v/>
      </c>
      <c r="DB65" t="str">
        <f t="shared" si="44"/>
        <v/>
      </c>
      <c r="DC65" t="str">
        <f t="shared" si="45"/>
        <v/>
      </c>
      <c r="DD65" t="str">
        <f t="shared" si="46"/>
        <v/>
      </c>
      <c r="DE65" t="str">
        <f t="shared" si="47"/>
        <v/>
      </c>
      <c r="DF65" t="str">
        <f t="shared" si="48"/>
        <v/>
      </c>
      <c r="DG65" t="str">
        <f t="shared" si="49"/>
        <v/>
      </c>
      <c r="DH65" t="str">
        <f t="shared" si="50"/>
        <v/>
      </c>
      <c r="DI65" t="str">
        <f t="shared" si="51"/>
        <v/>
      </c>
      <c r="DJ65" t="str">
        <f t="shared" si="52"/>
        <v/>
      </c>
      <c r="DK65" t="str">
        <f t="shared" si="53"/>
        <v/>
      </c>
      <c r="DL65" t="str">
        <f t="shared" si="54"/>
        <v/>
      </c>
    </row>
    <row r="66" spans="5:116" ht="15.75">
      <c r="E66" s="26"/>
      <c r="F66" s="32"/>
      <c r="G66" s="33"/>
      <c r="H66" s="32"/>
      <c r="I66" s="34"/>
      <c r="J66" s="246"/>
      <c r="K66" s="247"/>
      <c r="L66" s="95"/>
      <c r="M66" s="248"/>
      <c r="N66" s="249"/>
      <c r="O66" s="250"/>
      <c r="P66" s="251"/>
      <c r="Q66" s="252"/>
      <c r="R66" s="253"/>
      <c r="S66" s="102"/>
      <c r="T66" s="254"/>
      <c r="U66" s="104"/>
      <c r="V66" s="255"/>
      <c r="W66" s="256"/>
      <c r="X66" s="107"/>
      <c r="Y66" s="116"/>
      <c r="AA66" s="142"/>
      <c r="AC66" s="759"/>
      <c r="AD66" s="784"/>
      <c r="AE66" s="780" t="str" cm="1">
        <f t="array" ref="AE66">IF(ROW()=ROW(AE56),AD59,INDEX(AF56:AF69,ROW()-ROW(AE56)))</f>
        <v/>
      </c>
      <c r="AF66" s="781" t="str">
        <f>IF(OR(AE66="",AD58="",AD58&lt;=0,AG66=""),"",TRIM(MID(AE66,LEN(AG66)+1+IF(MID(AE66,LEN(AG66)+1,1)=" ",1,0),99999)))</f>
        <v/>
      </c>
      <c r="AG66" s="780" t="str">
        <f>IF(OR(AH66="",AH66=0,AH66="0"),"",IF(LEN(AH66)&lt;=AD58,AH66,IF(LEN(SUBSTITUTE(AI66," ",""))=AD58+1,LEFT(AH66,AD58),LEFT(AH66,FIND("§",SUBSTITUTE(AI66," ","§",LEN(AI66)-LEN(SUBSTITUTE(AI66," ",""))))-1))))</f>
        <v/>
      </c>
      <c r="AH66" s="780" t="str">
        <f t="shared" si="4"/>
        <v/>
      </c>
      <c r="AI66" s="780" t="str">
        <f>IF(OR(AH66="",AH66=0,AH66="0"),"",LEFT(AH66,AD58+1))</f>
        <v/>
      </c>
      <c r="AJ66" s="782"/>
      <c r="AK66" s="796"/>
      <c r="AL66" s="759" t="str">
        <f>IF(LEN(TRIM(AM66))&gt;0,MAX(AL13:AL65)+1,"")</f>
        <v/>
      </c>
      <c r="AM66" s="805"/>
      <c r="AN66" s="805"/>
      <c r="AO66" s="805"/>
      <c r="AP66" s="263" t="str">
        <f t="shared" si="7"/>
        <v/>
      </c>
      <c r="AQ66" s="752"/>
      <c r="AR66" s="818" t="s">
        <v>945</v>
      </c>
      <c r="AS66" s="16" t="str">
        <f t="shared" si="8"/>
        <v/>
      </c>
      <c r="AT66" s="264" t="str">
        <f t="shared" si="9"/>
        <v/>
      </c>
      <c r="AU66" s="266" t="str">
        <f t="shared" si="10"/>
        <v/>
      </c>
      <c r="AV66" s="267" t="str">
        <f t="shared" si="11"/>
        <v/>
      </c>
      <c r="AW66" s="268" t="str">
        <f t="shared" si="12"/>
        <v/>
      </c>
      <c r="AX66" s="268" t="str">
        <f t="shared" si="13"/>
        <v/>
      </c>
      <c r="AY66" s="269" t="str">
        <f t="shared" si="14"/>
        <v/>
      </c>
      <c r="AZ66" t="str">
        <f t="shared" si="15"/>
        <v/>
      </c>
      <c r="BA66" t="str">
        <f t="shared" si="16"/>
        <v/>
      </c>
      <c r="BB66" t="str">
        <f t="shared" si="17"/>
        <v/>
      </c>
      <c r="BC66" t="str">
        <f t="shared" si="18"/>
        <v/>
      </c>
      <c r="BD66" t="str">
        <f t="shared" si="19"/>
        <v/>
      </c>
      <c r="BE66" t="str">
        <f t="shared" si="20"/>
        <v/>
      </c>
      <c r="BF66">
        <f t="array" ref="BF66">IF(AQ66="",0,SUMPRODUCT((EN13:XA13="Gluten")*(EN14:XA14="INFO")*(COUNTIF(BE66,"* "&amp;EN15:XA15&amp;" *")&gt;0)*1))</f>
        <v>0</v>
      </c>
      <c r="BG66">
        <f t="array" ref="BG66">IF(AQ66="",0,SUMPRODUCT((EN13:XA13="Gluten")*(EN14:XA14="EXCL")*(COUNTIF(BE66,"* "&amp;EN15:XA15&amp;" *")&gt;0)*1))</f>
        <v>0</v>
      </c>
      <c r="BH66">
        <f t="array" ref="BH66">IF(AQ66="",0,SUMPRODUCT((EN13:XA13="Gluten")*(EN14:XA14="ALERTE")*(COUNTIF(BE66,"* "&amp;EN15:XA15&amp;" *")&gt;0)*1))</f>
        <v>0</v>
      </c>
      <c r="BI66">
        <f t="array" ref="BI66">IF(AQ66="",0,SUMPRODUCT((EN13:XA13="Gluten")*(EN14:XA14="SUSP")*(COUNTIF(BE66,"* "&amp;EN15:XA15&amp;" *")&gt;0)*1))</f>
        <v>0</v>
      </c>
      <c r="BJ66" t="str">
        <f t="shared" si="21"/>
        <v/>
      </c>
      <c r="BK66" t="str">
        <f t="shared" si="22"/>
        <v/>
      </c>
      <c r="BL66">
        <f t="array" ref="BL66">IF(AQ66="",0,SUMPRODUCT((EN13:XA13="Crustaces")*(EN14:XA14="ALERTE")*(COUNTIF(BE66,"* "&amp;EN15:XA15&amp;" *")&gt;0)*1))</f>
        <v>0</v>
      </c>
      <c r="BM66" t="str">
        <f t="shared" si="23"/>
        <v/>
      </c>
      <c r="BN66">
        <f t="array" ref="BN66">IF(AQ66="",0,SUMPRODUCT((EN13:XA13="Oeufs")*(EN14:XA14="ALERTE")*(COUNTIF(BE66,"* "&amp;EN15:XA15&amp;" *")&gt;0)*1))</f>
        <v>0</v>
      </c>
      <c r="BO66" t="str">
        <f t="shared" si="24"/>
        <v/>
      </c>
      <c r="BP66">
        <f t="array" ref="BP66">IF(AQ66="",0,SUMPRODUCT((EN13:XA13="Poissons")*(EN14:XA14="INFO")*(COUNTIF(BE66,"* "&amp;EN15:XA15&amp;" *")&gt;0)*1))</f>
        <v>0</v>
      </c>
      <c r="BQ66">
        <f t="array" ref="BQ66">IF(AQ66="",0,SUMPRODUCT((EN13:XA13="Poissons")*(EN14:XA14="EXCL")*(COUNTIF(BE66,"* "&amp;EN15:XA15&amp;" *")&gt;0)*1))</f>
        <v>0</v>
      </c>
      <c r="BR66">
        <f t="array" ref="BR66">IF(AQ66="",0,SUMPRODUCT((EN13:XA13="Poissons")*(EN14:XA14="ALERTE")*(COUNTIF(BE66,"* "&amp;EN15:XA15&amp;" *")&gt;0)*1))</f>
        <v>0</v>
      </c>
      <c r="BS66" t="str">
        <f t="shared" si="25"/>
        <v/>
      </c>
      <c r="BT66">
        <f t="array" ref="BT66">IF(AQ66="",0,SUMPRODUCT((EN13:XA13="Arachides")*(EN14:XA14="ALERTE")*(COUNTIF(BE66,"* "&amp;EN15:XA15&amp;" *")&gt;0)*1))</f>
        <v>0</v>
      </c>
      <c r="BU66" t="str">
        <f t="shared" si="26"/>
        <v/>
      </c>
      <c r="BV66">
        <f t="array" ref="BV66">IF(AQ66="",0,SUMPRODUCT((EN13:XA13="Soja")*(EN14:XA14="INFO")*(COUNTIF(BE66,"* "&amp;EN15:XA15&amp;" *")&gt;0)*1))</f>
        <v>0</v>
      </c>
      <c r="BW66">
        <f t="array" ref="BW66">IF(AQ66="",0,SUMPRODUCT((EN13:XA13="Soja")*(EN14:XA14="ALERTE")*(COUNTIF(BE66,"* "&amp;EN15:XA15&amp;" *")&gt;0)*1))</f>
        <v>0</v>
      </c>
      <c r="BX66" t="str">
        <f t="shared" si="27"/>
        <v/>
      </c>
      <c r="BY66">
        <f t="array" ref="BY66">IF(AQ66="",0,SUMPRODUCT((EN13:XA13="Lait")*(EN14:XA14="INFO")*(COUNTIF(BE66,"* "&amp;EN15:XA15&amp;" *")&gt;0)*1))</f>
        <v>0</v>
      </c>
      <c r="BZ66">
        <f t="array" ref="BZ66">IF(AQ66="",0,SUMPRODUCT((EN13:XA13="Lait")*(EN14:XA14="EXCL")*(COUNTIF(BE66,"* "&amp;EN15:XA15&amp;" *")&gt;0)*1))</f>
        <v>0</v>
      </c>
      <c r="CA66">
        <f t="array" ref="CA66">IF(AQ66="",0,SUMPRODUCT((EN13:XA13="Lait")*(EN14:XA14="ALERTE")*(COUNTIF(BE66,"* "&amp;EN15:XA15&amp;" *")&gt;0)*1))</f>
        <v>0</v>
      </c>
      <c r="CB66">
        <f t="array" ref="CB66">IF(AQ66="",0,SUMPRODUCT((EN13:XA13="Lait")*(EN14:XA14="SUSP")*(COUNTIF(BE66,"* "&amp;EN15:XA15&amp;" *")&gt;0)*1))</f>
        <v>0</v>
      </c>
      <c r="CC66" t="str">
        <f t="shared" si="28"/>
        <v/>
      </c>
      <c r="CD66" t="str">
        <f t="shared" si="29"/>
        <v/>
      </c>
      <c r="CE66">
        <f t="array" ref="CE66">IF(AQ66="",0,SUMPRODUCT((EN13:XA13="Fruits a coque")*(EN14:XA14="EXCL")*(COUNTIF(BE66,"* "&amp;EN15:XA15&amp;" *")&gt;0)*1))</f>
        <v>0</v>
      </c>
      <c r="CF66">
        <f t="array" ref="CF66">IF(AQ66="",0,SUMPRODUCT((EN13:XA13="Fruits a coque")*(EN14:XA14="ALERTE")*(COUNTIF(BE66,"* "&amp;EN15:XA15&amp;" *")&gt;0)*1))</f>
        <v>0</v>
      </c>
      <c r="CG66" t="str">
        <f t="shared" si="30"/>
        <v/>
      </c>
      <c r="CH66">
        <f t="array" ref="CH66">IF(AQ66="",0,SUMPRODUCT((EN13:XA13="Celeri")*(EN14:XA14="ALERTE")*(COUNTIF(BE66,"* "&amp;EN15:XA15&amp;" *")&gt;0)*1))</f>
        <v>0</v>
      </c>
      <c r="CI66" t="str">
        <f t="shared" si="31"/>
        <v/>
      </c>
      <c r="CJ66">
        <f t="array" ref="CJ66">IF(AQ66="",0,SUMPRODUCT((EN13:XA13="Moutarde")*(EN14:XA14="ALERTE")*(COUNTIF(BE66,"* "&amp;EN15:XA15&amp;" *")&gt;0)*1))</f>
        <v>0</v>
      </c>
      <c r="CK66" t="str">
        <f t="shared" si="32"/>
        <v/>
      </c>
      <c r="CL66">
        <f t="array" ref="CL66">IF(AQ66="",0,SUMPRODUCT((EN13:XA13="Sesame")*(EN14:XA14="ALERTE")*(COUNTIF(BE66,"* "&amp;EN15:XA15&amp;" *")&gt;0)*1))</f>
        <v>0</v>
      </c>
      <c r="CM66" t="str">
        <f t="shared" si="33"/>
        <v/>
      </c>
      <c r="CN66">
        <f t="array" ref="CN66">IF(AQ66="",0,SUMPRODUCT((EN13:XA13="Sulfites")*(EN14:XA14="ALERTE")*(COUNTIF(BE66,"* "&amp;EN15:XA15&amp;" *")&gt;0)*1))</f>
        <v>0</v>
      </c>
      <c r="CO66" t="str">
        <f t="shared" si="34"/>
        <v/>
      </c>
      <c r="CP66">
        <f t="array" ref="CP66">IF(AQ66="",0,SUMPRODUCT((EN13:XA13="Lupin")*(EN14:XA14="ALERTE")*(COUNTIF(BE66,"* "&amp;EN15:XA15&amp;" *")&gt;0)*1))</f>
        <v>0</v>
      </c>
      <c r="CQ66" t="str">
        <f t="shared" si="35"/>
        <v/>
      </c>
      <c r="CR66">
        <f t="array" ref="CR66">IF(AQ66="",0,SUMPRODUCT((EN13:XA13="Mollusques")*(EN14:XA14="EXCL")*(COUNTIF(BE66,"* "&amp;EN15:XA15&amp;" *")&gt;0)*1))</f>
        <v>0</v>
      </c>
      <c r="CS66">
        <f t="array" ref="CS66">IF(AQ66="",0,SUMPRODUCT((EN13:XA13="Mollusques")*(EN14:XA14="ALERTE")*(COUNTIF(BE66,"* "&amp;EN15:XA15&amp;" *")&gt;0)*1))</f>
        <v>0</v>
      </c>
      <c r="CT66" t="str">
        <f t="shared" si="36"/>
        <v/>
      </c>
      <c r="CU66" t="str">
        <f t="shared" si="37"/>
        <v/>
      </c>
      <c r="CV66" t="str">
        <f t="shared" si="38"/>
        <v/>
      </c>
      <c r="CW66" t="str">
        <f t="shared" si="39"/>
        <v/>
      </c>
      <c r="CX66" t="str">
        <f t="shared" si="40"/>
        <v/>
      </c>
      <c r="CY66" t="str">
        <f t="shared" si="41"/>
        <v/>
      </c>
      <c r="CZ66" t="str">
        <f t="shared" si="42"/>
        <v/>
      </c>
      <c r="DA66" t="str">
        <f t="shared" si="43"/>
        <v/>
      </c>
      <c r="DB66" t="str">
        <f t="shared" si="44"/>
        <v/>
      </c>
      <c r="DC66" t="str">
        <f t="shared" si="45"/>
        <v/>
      </c>
      <c r="DD66" t="str">
        <f t="shared" si="46"/>
        <v/>
      </c>
      <c r="DE66" t="str">
        <f t="shared" si="47"/>
        <v/>
      </c>
      <c r="DF66" t="str">
        <f t="shared" si="48"/>
        <v/>
      </c>
      <c r="DG66" t="str">
        <f t="shared" si="49"/>
        <v/>
      </c>
      <c r="DH66" t="str">
        <f t="shared" si="50"/>
        <v/>
      </c>
      <c r="DI66" t="str">
        <f t="shared" si="51"/>
        <v/>
      </c>
      <c r="DJ66" t="str">
        <f t="shared" si="52"/>
        <v/>
      </c>
      <c r="DK66" t="str">
        <f t="shared" si="53"/>
        <v/>
      </c>
      <c r="DL66" t="str">
        <f t="shared" si="54"/>
        <v/>
      </c>
    </row>
    <row r="67" spans="5:116" ht="15.75">
      <c r="E67" s="26"/>
      <c r="F67" s="32"/>
      <c r="G67" s="33"/>
      <c r="H67" s="32"/>
      <c r="I67" s="34"/>
      <c r="J67" s="246"/>
      <c r="K67" s="247"/>
      <c r="L67" s="95"/>
      <c r="M67" s="248"/>
      <c r="N67" s="249"/>
      <c r="O67" s="250"/>
      <c r="P67" s="251"/>
      <c r="Q67" s="252"/>
      <c r="R67" s="253"/>
      <c r="S67" s="102"/>
      <c r="T67" s="254"/>
      <c r="U67" s="104"/>
      <c r="V67" s="255"/>
      <c r="W67" s="256"/>
      <c r="X67" s="107"/>
      <c r="Y67" s="116"/>
      <c r="AA67" s="206"/>
      <c r="AC67" s="759"/>
      <c r="AD67" s="784"/>
      <c r="AE67" s="780" t="str" cm="1">
        <f t="array" ref="AE67">IF(ROW()=ROW(AE56),AD59,INDEX(AF56:AF69,ROW()-ROW(AE56)))</f>
        <v/>
      </c>
      <c r="AF67" s="781" t="str">
        <f>IF(OR(AE67="",AD58="",AD58&lt;=0,AG67=""),"",TRIM(MID(AE67,LEN(AG67)+1+IF(MID(AE67,LEN(AG67)+1,1)=" ",1,0),99999)))</f>
        <v/>
      </c>
      <c r="AG67" s="780" t="str">
        <f>IF(OR(AH67="",AH67=0,AH67="0"),"",IF(LEN(AH67)&lt;=AD58,AH67,IF(LEN(SUBSTITUTE(AI67," ",""))=AD58+1,LEFT(AH67,AD58),LEFT(AH67,FIND("§",SUBSTITUTE(AI67," ","§",LEN(AI67)-LEN(SUBSTITUTE(AI67," ",""))))-1))))</f>
        <v/>
      </c>
      <c r="AH67" s="780" t="str">
        <f t="shared" si="4"/>
        <v/>
      </c>
      <c r="AI67" s="780" t="str">
        <f>IF(OR(AH67="",AH67=0,AH67="0"),"",LEFT(AH67,AD58+1))</f>
        <v/>
      </c>
      <c r="AJ67" s="782"/>
      <c r="AK67" s="796"/>
      <c r="AL67" s="759" t="str">
        <f>IF(LEN(TRIM(AM67))&gt;0,MAX(AL13:AL66)+1,"")</f>
        <v/>
      </c>
      <c r="AM67" s="805"/>
      <c r="AN67" s="805"/>
      <c r="AO67" s="805"/>
      <c r="AP67" s="263" t="str">
        <f t="shared" si="7"/>
        <v/>
      </c>
      <c r="AQ67" s="752"/>
      <c r="AR67" s="818" t="s">
        <v>945</v>
      </c>
      <c r="AS67" s="16" t="str">
        <f t="shared" si="8"/>
        <v/>
      </c>
      <c r="AT67" s="264" t="str">
        <f t="shared" si="9"/>
        <v/>
      </c>
      <c r="AU67" s="266" t="str">
        <f t="shared" si="10"/>
        <v/>
      </c>
      <c r="AV67" s="267" t="str">
        <f t="shared" si="11"/>
        <v/>
      </c>
      <c r="AW67" s="268" t="str">
        <f t="shared" si="12"/>
        <v/>
      </c>
      <c r="AX67" s="268" t="str">
        <f t="shared" si="13"/>
        <v/>
      </c>
      <c r="AY67" s="269" t="str">
        <f t="shared" si="14"/>
        <v/>
      </c>
      <c r="AZ67" t="str">
        <f t="shared" si="15"/>
        <v/>
      </c>
      <c r="BA67" t="str">
        <f t="shared" si="16"/>
        <v/>
      </c>
      <c r="BB67" t="str">
        <f t="shared" si="17"/>
        <v/>
      </c>
      <c r="BC67" t="str">
        <f t="shared" si="18"/>
        <v/>
      </c>
      <c r="BD67" t="str">
        <f t="shared" si="19"/>
        <v/>
      </c>
      <c r="BE67" t="str">
        <f t="shared" si="20"/>
        <v/>
      </c>
      <c r="BF67">
        <f t="array" ref="BF67">IF(AQ67="",0,SUMPRODUCT((EN13:XA13="Gluten")*(EN14:XA14="INFO")*(COUNTIF(BE67,"* "&amp;EN15:XA15&amp;" *")&gt;0)*1))</f>
        <v>0</v>
      </c>
      <c r="BG67">
        <f t="array" ref="BG67">IF(AQ67="",0,SUMPRODUCT((EN13:XA13="Gluten")*(EN14:XA14="EXCL")*(COUNTIF(BE67,"* "&amp;EN15:XA15&amp;" *")&gt;0)*1))</f>
        <v>0</v>
      </c>
      <c r="BH67">
        <f t="array" ref="BH67">IF(AQ67="",0,SUMPRODUCT((EN13:XA13="Gluten")*(EN14:XA14="ALERTE")*(COUNTIF(BE67,"* "&amp;EN15:XA15&amp;" *")&gt;0)*1))</f>
        <v>0</v>
      </c>
      <c r="BI67">
        <f t="array" ref="BI67">IF(AQ67="",0,SUMPRODUCT((EN13:XA13="Gluten")*(EN14:XA14="SUSP")*(COUNTIF(BE67,"* "&amp;EN15:XA15&amp;" *")&gt;0)*1))</f>
        <v>0</v>
      </c>
      <c r="BJ67" t="str">
        <f t="shared" si="21"/>
        <v/>
      </c>
      <c r="BK67" t="str">
        <f t="shared" si="22"/>
        <v/>
      </c>
      <c r="BL67">
        <f t="array" ref="BL67">IF(AQ67="",0,SUMPRODUCT((EN13:XA13="Crustaces")*(EN14:XA14="ALERTE")*(COUNTIF(BE67,"* "&amp;EN15:XA15&amp;" *")&gt;0)*1))</f>
        <v>0</v>
      </c>
      <c r="BM67" t="str">
        <f t="shared" si="23"/>
        <v/>
      </c>
      <c r="BN67">
        <f t="array" ref="BN67">IF(AQ67="",0,SUMPRODUCT((EN13:XA13="Oeufs")*(EN14:XA14="ALERTE")*(COUNTIF(BE67,"* "&amp;EN15:XA15&amp;" *")&gt;0)*1))</f>
        <v>0</v>
      </c>
      <c r="BO67" t="str">
        <f t="shared" si="24"/>
        <v/>
      </c>
      <c r="BP67">
        <f t="array" ref="BP67">IF(AQ67="",0,SUMPRODUCT((EN13:XA13="Poissons")*(EN14:XA14="INFO")*(COUNTIF(BE67,"* "&amp;EN15:XA15&amp;" *")&gt;0)*1))</f>
        <v>0</v>
      </c>
      <c r="BQ67">
        <f t="array" ref="BQ67">IF(AQ67="",0,SUMPRODUCT((EN13:XA13="Poissons")*(EN14:XA14="EXCL")*(COUNTIF(BE67,"* "&amp;EN15:XA15&amp;" *")&gt;0)*1))</f>
        <v>0</v>
      </c>
      <c r="BR67">
        <f t="array" ref="BR67">IF(AQ67="",0,SUMPRODUCT((EN13:XA13="Poissons")*(EN14:XA14="ALERTE")*(COUNTIF(BE67,"* "&amp;EN15:XA15&amp;" *")&gt;0)*1))</f>
        <v>0</v>
      </c>
      <c r="BS67" t="str">
        <f t="shared" si="25"/>
        <v/>
      </c>
      <c r="BT67">
        <f t="array" ref="BT67">IF(AQ67="",0,SUMPRODUCT((EN13:XA13="Arachides")*(EN14:XA14="ALERTE")*(COUNTIF(BE67,"* "&amp;EN15:XA15&amp;" *")&gt;0)*1))</f>
        <v>0</v>
      </c>
      <c r="BU67" t="str">
        <f t="shared" si="26"/>
        <v/>
      </c>
      <c r="BV67">
        <f t="array" ref="BV67">IF(AQ67="",0,SUMPRODUCT((EN13:XA13="Soja")*(EN14:XA14="INFO")*(COUNTIF(BE67,"* "&amp;EN15:XA15&amp;" *")&gt;0)*1))</f>
        <v>0</v>
      </c>
      <c r="BW67">
        <f t="array" ref="BW67">IF(AQ67="",0,SUMPRODUCT((EN13:XA13="Soja")*(EN14:XA14="ALERTE")*(COUNTIF(BE67,"* "&amp;EN15:XA15&amp;" *")&gt;0)*1))</f>
        <v>0</v>
      </c>
      <c r="BX67" t="str">
        <f t="shared" si="27"/>
        <v/>
      </c>
      <c r="BY67">
        <f t="array" ref="BY67">IF(AQ67="",0,SUMPRODUCT((EN13:XA13="Lait")*(EN14:XA14="INFO")*(COUNTIF(BE67,"* "&amp;EN15:XA15&amp;" *")&gt;0)*1))</f>
        <v>0</v>
      </c>
      <c r="BZ67">
        <f t="array" ref="BZ67">IF(AQ67="",0,SUMPRODUCT((EN13:XA13="Lait")*(EN14:XA14="EXCL")*(COUNTIF(BE67,"* "&amp;EN15:XA15&amp;" *")&gt;0)*1))</f>
        <v>0</v>
      </c>
      <c r="CA67">
        <f t="array" ref="CA67">IF(AQ67="",0,SUMPRODUCT((EN13:XA13="Lait")*(EN14:XA14="ALERTE")*(COUNTIF(BE67,"* "&amp;EN15:XA15&amp;" *")&gt;0)*1))</f>
        <v>0</v>
      </c>
      <c r="CB67">
        <f t="array" ref="CB67">IF(AQ67="",0,SUMPRODUCT((EN13:XA13="Lait")*(EN14:XA14="SUSP")*(COUNTIF(BE67,"* "&amp;EN15:XA15&amp;" *")&gt;0)*1))</f>
        <v>0</v>
      </c>
      <c r="CC67" t="str">
        <f t="shared" si="28"/>
        <v/>
      </c>
      <c r="CD67" t="str">
        <f t="shared" si="29"/>
        <v/>
      </c>
      <c r="CE67">
        <f t="array" ref="CE67">IF(AQ67="",0,SUMPRODUCT((EN13:XA13="Fruits a coque")*(EN14:XA14="EXCL")*(COUNTIF(BE67,"* "&amp;EN15:XA15&amp;" *")&gt;0)*1))</f>
        <v>0</v>
      </c>
      <c r="CF67">
        <f t="array" ref="CF67">IF(AQ67="",0,SUMPRODUCT((EN13:XA13="Fruits a coque")*(EN14:XA14="ALERTE")*(COUNTIF(BE67,"* "&amp;EN15:XA15&amp;" *")&gt;0)*1))</f>
        <v>0</v>
      </c>
      <c r="CG67" t="str">
        <f t="shared" si="30"/>
        <v/>
      </c>
      <c r="CH67">
        <f t="array" ref="CH67">IF(AQ67="",0,SUMPRODUCT((EN13:XA13="Celeri")*(EN14:XA14="ALERTE")*(COUNTIF(BE67,"* "&amp;EN15:XA15&amp;" *")&gt;0)*1))</f>
        <v>0</v>
      </c>
      <c r="CI67" t="str">
        <f t="shared" si="31"/>
        <v/>
      </c>
      <c r="CJ67">
        <f t="array" ref="CJ67">IF(AQ67="",0,SUMPRODUCT((EN13:XA13="Moutarde")*(EN14:XA14="ALERTE")*(COUNTIF(BE67,"* "&amp;EN15:XA15&amp;" *")&gt;0)*1))</f>
        <v>0</v>
      </c>
      <c r="CK67" t="str">
        <f t="shared" si="32"/>
        <v/>
      </c>
      <c r="CL67">
        <f t="array" ref="CL67">IF(AQ67="",0,SUMPRODUCT((EN13:XA13="Sesame")*(EN14:XA14="ALERTE")*(COUNTIF(BE67,"* "&amp;EN15:XA15&amp;" *")&gt;0)*1))</f>
        <v>0</v>
      </c>
      <c r="CM67" t="str">
        <f t="shared" si="33"/>
        <v/>
      </c>
      <c r="CN67">
        <f t="array" ref="CN67">IF(AQ67="",0,SUMPRODUCT((EN13:XA13="Sulfites")*(EN14:XA14="ALERTE")*(COUNTIF(BE67,"* "&amp;EN15:XA15&amp;" *")&gt;0)*1))</f>
        <v>0</v>
      </c>
      <c r="CO67" t="str">
        <f t="shared" si="34"/>
        <v/>
      </c>
      <c r="CP67">
        <f t="array" ref="CP67">IF(AQ67="",0,SUMPRODUCT((EN13:XA13="Lupin")*(EN14:XA14="ALERTE")*(COUNTIF(BE67,"* "&amp;EN15:XA15&amp;" *")&gt;0)*1))</f>
        <v>0</v>
      </c>
      <c r="CQ67" t="str">
        <f t="shared" si="35"/>
        <v/>
      </c>
      <c r="CR67">
        <f t="array" ref="CR67">IF(AQ67="",0,SUMPRODUCT((EN13:XA13="Mollusques")*(EN14:XA14="EXCL")*(COUNTIF(BE67,"* "&amp;EN15:XA15&amp;" *")&gt;0)*1))</f>
        <v>0</v>
      </c>
      <c r="CS67">
        <f t="array" ref="CS67">IF(AQ67="",0,SUMPRODUCT((EN13:XA13="Mollusques")*(EN14:XA14="ALERTE")*(COUNTIF(BE67,"* "&amp;EN15:XA15&amp;" *")&gt;0)*1))</f>
        <v>0</v>
      </c>
      <c r="CT67" t="str">
        <f t="shared" si="36"/>
        <v/>
      </c>
      <c r="CU67" t="str">
        <f t="shared" si="37"/>
        <v/>
      </c>
      <c r="CV67" t="str">
        <f t="shared" si="38"/>
        <v/>
      </c>
      <c r="CW67" t="str">
        <f t="shared" si="39"/>
        <v/>
      </c>
      <c r="CX67" t="str">
        <f t="shared" si="40"/>
        <v/>
      </c>
      <c r="CY67" t="str">
        <f t="shared" si="41"/>
        <v/>
      </c>
      <c r="CZ67" t="str">
        <f t="shared" si="42"/>
        <v/>
      </c>
      <c r="DA67" t="str">
        <f t="shared" si="43"/>
        <v/>
      </c>
      <c r="DB67" t="str">
        <f t="shared" si="44"/>
        <v/>
      </c>
      <c r="DC67" t="str">
        <f t="shared" si="45"/>
        <v/>
      </c>
      <c r="DD67" t="str">
        <f t="shared" si="46"/>
        <v/>
      </c>
      <c r="DE67" t="str">
        <f t="shared" si="47"/>
        <v/>
      </c>
      <c r="DF67" t="str">
        <f t="shared" si="48"/>
        <v/>
      </c>
      <c r="DG67" t="str">
        <f t="shared" si="49"/>
        <v/>
      </c>
      <c r="DH67" t="str">
        <f t="shared" si="50"/>
        <v/>
      </c>
      <c r="DI67" t="str">
        <f t="shared" si="51"/>
        <v/>
      </c>
      <c r="DJ67" t="str">
        <f t="shared" si="52"/>
        <v/>
      </c>
      <c r="DK67" t="str">
        <f t="shared" si="53"/>
        <v/>
      </c>
      <c r="DL67" t="str">
        <f t="shared" si="54"/>
        <v/>
      </c>
    </row>
    <row r="68" spans="5:116" ht="15.75">
      <c r="E68" s="26"/>
      <c r="F68" s="32"/>
      <c r="G68" s="33"/>
      <c r="H68" s="32"/>
      <c r="I68" s="34"/>
      <c r="J68" s="246"/>
      <c r="K68" s="247"/>
      <c r="L68" s="95"/>
      <c r="M68" s="248"/>
      <c r="N68" s="249"/>
      <c r="O68" s="250"/>
      <c r="P68" s="251"/>
      <c r="Q68" s="252"/>
      <c r="R68" s="253"/>
      <c r="S68" s="102"/>
      <c r="T68" s="254"/>
      <c r="U68" s="104"/>
      <c r="V68" s="255"/>
      <c r="W68" s="256"/>
      <c r="X68" s="107"/>
      <c r="Y68" s="116"/>
      <c r="AA68" s="206"/>
      <c r="AC68" s="759"/>
      <c r="AD68" s="784"/>
      <c r="AE68" s="780" t="str" cm="1">
        <f t="array" ref="AE68">IF(ROW()=ROW(AE56),AD59,INDEX(AF56:AF69,ROW()-ROW(AE56)))</f>
        <v/>
      </c>
      <c r="AF68" s="781" t="str">
        <f>IF(OR(AE68="",AD58="",AD58&lt;=0,AG68=""),"",TRIM(MID(AE68,LEN(AG68)+1+IF(MID(AE68,LEN(AG68)+1,1)=" ",1,0),99999)))</f>
        <v/>
      </c>
      <c r="AG68" s="780" t="str">
        <f>IF(OR(AH68="",AH68=0,AH68="0"),"",IF(LEN(AH68)&lt;=AD58,AH68,IF(LEN(SUBSTITUTE(AI68," ",""))=AD58+1,LEFT(AH68,AD58),LEFT(AH68,FIND("§",SUBSTITUTE(AI68," ","§",LEN(AI68)-LEN(SUBSTITUTE(AI68," ",""))))-1))))</f>
        <v/>
      </c>
      <c r="AH68" s="780" t="str">
        <f t="shared" si="4"/>
        <v/>
      </c>
      <c r="AI68" s="780" t="str">
        <f>IF(OR(AH68="",AH68=0,AH68="0"),"",LEFT(AH68,AD58+1))</f>
        <v/>
      </c>
      <c r="AJ68" s="782"/>
      <c r="AK68" s="796"/>
      <c r="AL68" s="759" t="str">
        <f>IF(LEN(TRIM(AM68))&gt;0,MAX(AL13:AL67)+1,"")</f>
        <v/>
      </c>
      <c r="AM68" s="805"/>
      <c r="AN68" s="805"/>
      <c r="AO68" s="805"/>
      <c r="AP68" s="263" t="str">
        <f t="shared" si="7"/>
        <v/>
      </c>
      <c r="AQ68" s="752"/>
      <c r="AR68" s="818" t="s">
        <v>945</v>
      </c>
      <c r="AS68" s="16" t="str">
        <f t="shared" si="8"/>
        <v/>
      </c>
      <c r="AT68" s="264" t="str">
        <f t="shared" si="9"/>
        <v/>
      </c>
      <c r="AU68" s="266" t="str">
        <f t="shared" si="10"/>
        <v/>
      </c>
      <c r="AV68" s="267" t="str">
        <f t="shared" si="11"/>
        <v/>
      </c>
      <c r="AW68" s="268" t="str">
        <f t="shared" si="12"/>
        <v/>
      </c>
      <c r="AX68" s="268" t="str">
        <f t="shared" si="13"/>
        <v/>
      </c>
      <c r="AY68" s="269" t="str">
        <f t="shared" si="14"/>
        <v/>
      </c>
      <c r="AZ68" t="str">
        <f t="shared" si="15"/>
        <v/>
      </c>
      <c r="BA68" t="str">
        <f t="shared" si="16"/>
        <v/>
      </c>
      <c r="BB68" t="str">
        <f t="shared" si="17"/>
        <v/>
      </c>
      <c r="BC68" t="str">
        <f t="shared" si="18"/>
        <v/>
      </c>
      <c r="BD68" t="str">
        <f t="shared" si="19"/>
        <v/>
      </c>
      <c r="BE68" t="str">
        <f t="shared" si="20"/>
        <v/>
      </c>
      <c r="BF68">
        <f t="array" ref="BF68">IF(AQ68="",0,SUMPRODUCT((EN13:XA13="Gluten")*(EN14:XA14="INFO")*(COUNTIF(BE68,"* "&amp;EN15:XA15&amp;" *")&gt;0)*1))</f>
        <v>0</v>
      </c>
      <c r="BG68">
        <f t="array" ref="BG68">IF(AQ68="",0,SUMPRODUCT((EN13:XA13="Gluten")*(EN14:XA14="EXCL")*(COUNTIF(BE68,"* "&amp;EN15:XA15&amp;" *")&gt;0)*1))</f>
        <v>0</v>
      </c>
      <c r="BH68">
        <f t="array" ref="BH68">IF(AQ68="",0,SUMPRODUCT((EN13:XA13="Gluten")*(EN14:XA14="ALERTE")*(COUNTIF(BE68,"* "&amp;EN15:XA15&amp;" *")&gt;0)*1))</f>
        <v>0</v>
      </c>
      <c r="BI68">
        <f t="array" ref="BI68">IF(AQ68="",0,SUMPRODUCT((EN13:XA13="Gluten")*(EN14:XA14="SUSP")*(COUNTIF(BE68,"* "&amp;EN15:XA15&amp;" *")&gt;0)*1))</f>
        <v>0</v>
      </c>
      <c r="BJ68" t="str">
        <f t="shared" si="21"/>
        <v/>
      </c>
      <c r="BK68" t="str">
        <f t="shared" si="22"/>
        <v/>
      </c>
      <c r="BL68">
        <f t="array" ref="BL68">IF(AQ68="",0,SUMPRODUCT((EN13:XA13="Crustaces")*(EN14:XA14="ALERTE")*(COUNTIF(BE68,"* "&amp;EN15:XA15&amp;" *")&gt;0)*1))</f>
        <v>0</v>
      </c>
      <c r="BM68" t="str">
        <f t="shared" si="23"/>
        <v/>
      </c>
      <c r="BN68">
        <f t="array" ref="BN68">IF(AQ68="",0,SUMPRODUCT((EN13:XA13="Oeufs")*(EN14:XA14="ALERTE")*(COUNTIF(BE68,"* "&amp;EN15:XA15&amp;" *")&gt;0)*1))</f>
        <v>0</v>
      </c>
      <c r="BO68" t="str">
        <f t="shared" si="24"/>
        <v/>
      </c>
      <c r="BP68">
        <f t="array" ref="BP68">IF(AQ68="",0,SUMPRODUCT((EN13:XA13="Poissons")*(EN14:XA14="INFO")*(COUNTIF(BE68,"* "&amp;EN15:XA15&amp;" *")&gt;0)*1))</f>
        <v>0</v>
      </c>
      <c r="BQ68">
        <f t="array" ref="BQ68">IF(AQ68="",0,SUMPRODUCT((EN13:XA13="Poissons")*(EN14:XA14="EXCL")*(COUNTIF(BE68,"* "&amp;EN15:XA15&amp;" *")&gt;0)*1))</f>
        <v>0</v>
      </c>
      <c r="BR68">
        <f t="array" ref="BR68">IF(AQ68="",0,SUMPRODUCT((EN13:XA13="Poissons")*(EN14:XA14="ALERTE")*(COUNTIF(BE68,"* "&amp;EN15:XA15&amp;" *")&gt;0)*1))</f>
        <v>0</v>
      </c>
      <c r="BS68" t="str">
        <f t="shared" si="25"/>
        <v/>
      </c>
      <c r="BT68">
        <f t="array" ref="BT68">IF(AQ68="",0,SUMPRODUCT((EN13:XA13="Arachides")*(EN14:XA14="ALERTE")*(COUNTIF(BE68,"* "&amp;EN15:XA15&amp;" *")&gt;0)*1))</f>
        <v>0</v>
      </c>
      <c r="BU68" t="str">
        <f t="shared" si="26"/>
        <v/>
      </c>
      <c r="BV68">
        <f t="array" ref="BV68">IF(AQ68="",0,SUMPRODUCT((EN13:XA13="Soja")*(EN14:XA14="INFO")*(COUNTIF(BE68,"* "&amp;EN15:XA15&amp;" *")&gt;0)*1))</f>
        <v>0</v>
      </c>
      <c r="BW68">
        <f t="array" ref="BW68">IF(AQ68="",0,SUMPRODUCT((EN13:XA13="Soja")*(EN14:XA14="ALERTE")*(COUNTIF(BE68,"* "&amp;EN15:XA15&amp;" *")&gt;0)*1))</f>
        <v>0</v>
      </c>
      <c r="BX68" t="str">
        <f t="shared" si="27"/>
        <v/>
      </c>
      <c r="BY68">
        <f t="array" ref="BY68">IF(AQ68="",0,SUMPRODUCT((EN13:XA13="Lait")*(EN14:XA14="INFO")*(COUNTIF(BE68,"* "&amp;EN15:XA15&amp;" *")&gt;0)*1))</f>
        <v>0</v>
      </c>
      <c r="BZ68">
        <f t="array" ref="BZ68">IF(AQ68="",0,SUMPRODUCT((EN13:XA13="Lait")*(EN14:XA14="EXCL")*(COUNTIF(BE68,"* "&amp;EN15:XA15&amp;" *")&gt;0)*1))</f>
        <v>0</v>
      </c>
      <c r="CA68">
        <f t="array" ref="CA68">IF(AQ68="",0,SUMPRODUCT((EN13:XA13="Lait")*(EN14:XA14="ALERTE")*(COUNTIF(BE68,"* "&amp;EN15:XA15&amp;" *")&gt;0)*1))</f>
        <v>0</v>
      </c>
      <c r="CB68">
        <f t="array" ref="CB68">IF(AQ68="",0,SUMPRODUCT((EN13:XA13="Lait")*(EN14:XA14="SUSP")*(COUNTIF(BE68,"* "&amp;EN15:XA15&amp;" *")&gt;0)*1))</f>
        <v>0</v>
      </c>
      <c r="CC68" t="str">
        <f t="shared" si="28"/>
        <v/>
      </c>
      <c r="CD68" t="str">
        <f t="shared" si="29"/>
        <v/>
      </c>
      <c r="CE68">
        <f t="array" ref="CE68">IF(AQ68="",0,SUMPRODUCT((EN13:XA13="Fruits a coque")*(EN14:XA14="EXCL")*(COUNTIF(BE68,"* "&amp;EN15:XA15&amp;" *")&gt;0)*1))</f>
        <v>0</v>
      </c>
      <c r="CF68">
        <f t="array" ref="CF68">IF(AQ68="",0,SUMPRODUCT((EN13:XA13="Fruits a coque")*(EN14:XA14="ALERTE")*(COUNTIF(BE68,"* "&amp;EN15:XA15&amp;" *")&gt;0)*1))</f>
        <v>0</v>
      </c>
      <c r="CG68" t="str">
        <f t="shared" si="30"/>
        <v/>
      </c>
      <c r="CH68">
        <f t="array" ref="CH68">IF(AQ68="",0,SUMPRODUCT((EN13:XA13="Celeri")*(EN14:XA14="ALERTE")*(COUNTIF(BE68,"* "&amp;EN15:XA15&amp;" *")&gt;0)*1))</f>
        <v>0</v>
      </c>
      <c r="CI68" t="str">
        <f t="shared" si="31"/>
        <v/>
      </c>
      <c r="CJ68">
        <f t="array" ref="CJ68">IF(AQ68="",0,SUMPRODUCT((EN13:XA13="Moutarde")*(EN14:XA14="ALERTE")*(COUNTIF(BE68,"* "&amp;EN15:XA15&amp;" *")&gt;0)*1))</f>
        <v>0</v>
      </c>
      <c r="CK68" t="str">
        <f t="shared" si="32"/>
        <v/>
      </c>
      <c r="CL68">
        <f t="array" ref="CL68">IF(AQ68="",0,SUMPRODUCT((EN13:XA13="Sesame")*(EN14:XA14="ALERTE")*(COUNTIF(BE68,"* "&amp;EN15:XA15&amp;" *")&gt;0)*1))</f>
        <v>0</v>
      </c>
      <c r="CM68" t="str">
        <f t="shared" si="33"/>
        <v/>
      </c>
      <c r="CN68">
        <f t="array" ref="CN68">IF(AQ68="",0,SUMPRODUCT((EN13:XA13="Sulfites")*(EN14:XA14="ALERTE")*(COUNTIF(BE68,"* "&amp;EN15:XA15&amp;" *")&gt;0)*1))</f>
        <v>0</v>
      </c>
      <c r="CO68" t="str">
        <f t="shared" si="34"/>
        <v/>
      </c>
      <c r="CP68">
        <f t="array" ref="CP68">IF(AQ68="",0,SUMPRODUCT((EN13:XA13="Lupin")*(EN14:XA14="ALERTE")*(COUNTIF(BE68,"* "&amp;EN15:XA15&amp;" *")&gt;0)*1))</f>
        <v>0</v>
      </c>
      <c r="CQ68" t="str">
        <f t="shared" si="35"/>
        <v/>
      </c>
      <c r="CR68">
        <f t="array" ref="CR68">IF(AQ68="",0,SUMPRODUCT((EN13:XA13="Mollusques")*(EN14:XA14="EXCL")*(COUNTIF(BE68,"* "&amp;EN15:XA15&amp;" *")&gt;0)*1))</f>
        <v>0</v>
      </c>
      <c r="CS68">
        <f t="array" ref="CS68">IF(AQ68="",0,SUMPRODUCT((EN13:XA13="Mollusques")*(EN14:XA14="ALERTE")*(COUNTIF(BE68,"* "&amp;EN15:XA15&amp;" *")&gt;0)*1))</f>
        <v>0</v>
      </c>
      <c r="CT68" t="str">
        <f t="shared" si="36"/>
        <v/>
      </c>
      <c r="CU68" t="str">
        <f t="shared" si="37"/>
        <v/>
      </c>
      <c r="CV68" t="str">
        <f t="shared" si="38"/>
        <v/>
      </c>
      <c r="CW68" t="str">
        <f t="shared" si="39"/>
        <v/>
      </c>
      <c r="CX68" t="str">
        <f t="shared" si="40"/>
        <v/>
      </c>
      <c r="CY68" t="str">
        <f t="shared" si="41"/>
        <v/>
      </c>
      <c r="CZ68" t="str">
        <f t="shared" si="42"/>
        <v/>
      </c>
      <c r="DA68" t="str">
        <f t="shared" si="43"/>
        <v/>
      </c>
      <c r="DB68" t="str">
        <f t="shared" si="44"/>
        <v/>
      </c>
      <c r="DC68" t="str">
        <f t="shared" si="45"/>
        <v/>
      </c>
      <c r="DD68" t="str">
        <f t="shared" si="46"/>
        <v/>
      </c>
      <c r="DE68" t="str">
        <f t="shared" si="47"/>
        <v/>
      </c>
      <c r="DF68" t="str">
        <f t="shared" si="48"/>
        <v/>
      </c>
      <c r="DG68" t="str">
        <f t="shared" si="49"/>
        <v/>
      </c>
      <c r="DH68" t="str">
        <f t="shared" si="50"/>
        <v/>
      </c>
      <c r="DI68" t="str">
        <f t="shared" si="51"/>
        <v/>
      </c>
      <c r="DJ68" t="str">
        <f t="shared" si="52"/>
        <v/>
      </c>
      <c r="DK68" t="str">
        <f t="shared" si="53"/>
        <v/>
      </c>
      <c r="DL68" t="str">
        <f t="shared" si="54"/>
        <v/>
      </c>
    </row>
    <row r="69" spans="5:116" ht="15.75">
      <c r="E69" s="26"/>
      <c r="F69" s="32"/>
      <c r="G69" s="33"/>
      <c r="H69" s="32"/>
      <c r="I69" s="34"/>
      <c r="J69" s="246"/>
      <c r="K69" s="247"/>
      <c r="L69" s="95"/>
      <c r="M69" s="248"/>
      <c r="N69" s="249"/>
      <c r="O69" s="250"/>
      <c r="P69" s="251"/>
      <c r="Q69" s="252"/>
      <c r="R69" s="253"/>
      <c r="S69" s="102"/>
      <c r="T69" s="254"/>
      <c r="U69" s="104"/>
      <c r="V69" s="255"/>
      <c r="W69" s="256"/>
      <c r="X69" s="107"/>
      <c r="Y69" s="116"/>
      <c r="AA69" s="206"/>
      <c r="AC69" s="759"/>
      <c r="AD69" s="784"/>
      <c r="AE69" s="780" t="str" cm="1">
        <f t="array" ref="AE69">IF(ROW()=ROW(AE56),AD59,INDEX(AF56:AF69,ROW()-ROW(AE56)))</f>
        <v/>
      </c>
      <c r="AF69" s="781" t="str">
        <f>IF(OR(AE69="",AD58="",AD58&lt;=0,AG69=""),"",TRIM(MID(AE69,LEN(AG69)+1+IF(MID(AE69,LEN(AG69)+1,1)=" ",1,0),99999)))</f>
        <v/>
      </c>
      <c r="AG69" s="780" t="str">
        <f>IF(OR(AH69="",AH69=0,AH69="0"),"",IF(LEN(AH69)&lt;=AD58,AH69,IF(LEN(SUBSTITUTE(AI69," ",""))=AD58+1,LEFT(AH69,AD58),LEFT(AH69,FIND("§",SUBSTITUTE(AI69," ","§",LEN(AI69)-LEN(SUBSTITUTE(AI69," ",""))))-1))))</f>
        <v/>
      </c>
      <c r="AH69" s="780" t="str">
        <f t="shared" si="4"/>
        <v/>
      </c>
      <c r="AI69" s="780" t="str">
        <f>IF(OR(AH69="",AH69=0,AH69="0"),"",LEFT(AH69,AD58+1))</f>
        <v/>
      </c>
      <c r="AJ69" s="782"/>
      <c r="AK69" s="796"/>
      <c r="AL69" s="759" t="str">
        <f>IF(LEN(TRIM(AM69))&gt;0,MAX(AL13:AL68)+1,"")</f>
        <v/>
      </c>
      <c r="AM69" s="805"/>
      <c r="AN69" s="805"/>
      <c r="AO69" s="805"/>
      <c r="AP69" s="263" t="str">
        <f t="shared" si="7"/>
        <v/>
      </c>
      <c r="AQ69" s="752"/>
      <c r="AR69" s="818" t="s">
        <v>945</v>
      </c>
      <c r="AS69" s="16" t="str">
        <f t="shared" si="8"/>
        <v/>
      </c>
      <c r="AT69" s="264" t="str">
        <f t="shared" si="9"/>
        <v/>
      </c>
      <c r="AU69" s="266" t="str">
        <f t="shared" si="10"/>
        <v/>
      </c>
      <c r="AV69" s="267" t="str">
        <f t="shared" si="11"/>
        <v/>
      </c>
      <c r="AW69" s="268" t="str">
        <f t="shared" si="12"/>
        <v/>
      </c>
      <c r="AX69" s="268" t="str">
        <f t="shared" si="13"/>
        <v/>
      </c>
      <c r="AY69" s="269" t="str">
        <f t="shared" si="14"/>
        <v/>
      </c>
      <c r="AZ69" t="str">
        <f t="shared" si="15"/>
        <v/>
      </c>
      <c r="BA69" t="str">
        <f t="shared" si="16"/>
        <v/>
      </c>
      <c r="BB69" t="str">
        <f t="shared" si="17"/>
        <v/>
      </c>
      <c r="BC69" t="str">
        <f t="shared" si="18"/>
        <v/>
      </c>
      <c r="BD69" t="str">
        <f t="shared" si="19"/>
        <v/>
      </c>
      <c r="BE69" t="str">
        <f t="shared" si="20"/>
        <v/>
      </c>
      <c r="BF69">
        <f t="array" ref="BF69">IF(AQ69="",0,SUMPRODUCT((EN13:XA13="Gluten")*(EN14:XA14="INFO")*(COUNTIF(BE69,"* "&amp;EN15:XA15&amp;" *")&gt;0)*1))</f>
        <v>0</v>
      </c>
      <c r="BG69">
        <f t="array" ref="BG69">IF(AQ69="",0,SUMPRODUCT((EN13:XA13="Gluten")*(EN14:XA14="EXCL")*(COUNTIF(BE69,"* "&amp;EN15:XA15&amp;" *")&gt;0)*1))</f>
        <v>0</v>
      </c>
      <c r="BH69">
        <f t="array" ref="BH69">IF(AQ69="",0,SUMPRODUCT((EN13:XA13="Gluten")*(EN14:XA14="ALERTE")*(COUNTIF(BE69,"* "&amp;EN15:XA15&amp;" *")&gt;0)*1))</f>
        <v>0</v>
      </c>
      <c r="BI69">
        <f t="array" ref="BI69">IF(AQ69="",0,SUMPRODUCT((EN13:XA13="Gluten")*(EN14:XA14="SUSP")*(COUNTIF(BE69,"* "&amp;EN15:XA15&amp;" *")&gt;0)*1))</f>
        <v>0</v>
      </c>
      <c r="BJ69" t="str">
        <f t="shared" si="21"/>
        <v/>
      </c>
      <c r="BK69" t="str">
        <f t="shared" si="22"/>
        <v/>
      </c>
      <c r="BL69">
        <f t="array" ref="BL69">IF(AQ69="",0,SUMPRODUCT((EN13:XA13="Crustaces")*(EN14:XA14="ALERTE")*(COUNTIF(BE69,"* "&amp;EN15:XA15&amp;" *")&gt;0)*1))</f>
        <v>0</v>
      </c>
      <c r="BM69" t="str">
        <f t="shared" si="23"/>
        <v/>
      </c>
      <c r="BN69">
        <f t="array" ref="BN69">IF(AQ69="",0,SUMPRODUCT((EN13:XA13="Oeufs")*(EN14:XA14="ALERTE")*(COUNTIF(BE69,"* "&amp;EN15:XA15&amp;" *")&gt;0)*1))</f>
        <v>0</v>
      </c>
      <c r="BO69" t="str">
        <f t="shared" si="24"/>
        <v/>
      </c>
      <c r="BP69">
        <f t="array" ref="BP69">IF(AQ69="",0,SUMPRODUCT((EN13:XA13="Poissons")*(EN14:XA14="INFO")*(COUNTIF(BE69,"* "&amp;EN15:XA15&amp;" *")&gt;0)*1))</f>
        <v>0</v>
      </c>
      <c r="BQ69">
        <f t="array" ref="BQ69">IF(AQ69="",0,SUMPRODUCT((EN13:XA13="Poissons")*(EN14:XA14="EXCL")*(COUNTIF(BE69,"* "&amp;EN15:XA15&amp;" *")&gt;0)*1))</f>
        <v>0</v>
      </c>
      <c r="BR69">
        <f t="array" ref="BR69">IF(AQ69="",0,SUMPRODUCT((EN13:XA13="Poissons")*(EN14:XA14="ALERTE")*(COUNTIF(BE69,"* "&amp;EN15:XA15&amp;" *")&gt;0)*1))</f>
        <v>0</v>
      </c>
      <c r="BS69" t="str">
        <f t="shared" si="25"/>
        <v/>
      </c>
      <c r="BT69">
        <f t="array" ref="BT69">IF(AQ69="",0,SUMPRODUCT((EN13:XA13="Arachides")*(EN14:XA14="ALERTE")*(COUNTIF(BE69,"* "&amp;EN15:XA15&amp;" *")&gt;0)*1))</f>
        <v>0</v>
      </c>
      <c r="BU69" t="str">
        <f t="shared" si="26"/>
        <v/>
      </c>
      <c r="BV69">
        <f t="array" ref="BV69">IF(AQ69="",0,SUMPRODUCT((EN13:XA13="Soja")*(EN14:XA14="INFO")*(COUNTIF(BE69,"* "&amp;EN15:XA15&amp;" *")&gt;0)*1))</f>
        <v>0</v>
      </c>
      <c r="BW69">
        <f t="array" ref="BW69">IF(AQ69="",0,SUMPRODUCT((EN13:XA13="Soja")*(EN14:XA14="ALERTE")*(COUNTIF(BE69,"* "&amp;EN15:XA15&amp;" *")&gt;0)*1))</f>
        <v>0</v>
      </c>
      <c r="BX69" t="str">
        <f t="shared" si="27"/>
        <v/>
      </c>
      <c r="BY69">
        <f t="array" ref="BY69">IF(AQ69="",0,SUMPRODUCT((EN13:XA13="Lait")*(EN14:XA14="INFO")*(COUNTIF(BE69,"* "&amp;EN15:XA15&amp;" *")&gt;0)*1))</f>
        <v>0</v>
      </c>
      <c r="BZ69">
        <f t="array" ref="BZ69">IF(AQ69="",0,SUMPRODUCT((EN13:XA13="Lait")*(EN14:XA14="EXCL")*(COUNTIF(BE69,"* "&amp;EN15:XA15&amp;" *")&gt;0)*1))</f>
        <v>0</v>
      </c>
      <c r="CA69">
        <f t="array" ref="CA69">IF(AQ69="",0,SUMPRODUCT((EN13:XA13="Lait")*(EN14:XA14="ALERTE")*(COUNTIF(BE69,"* "&amp;EN15:XA15&amp;" *")&gt;0)*1))</f>
        <v>0</v>
      </c>
      <c r="CB69">
        <f t="array" ref="CB69">IF(AQ69="",0,SUMPRODUCT((EN13:XA13="Lait")*(EN14:XA14="SUSP")*(COUNTIF(BE69,"* "&amp;EN15:XA15&amp;" *")&gt;0)*1))</f>
        <v>0</v>
      </c>
      <c r="CC69" t="str">
        <f t="shared" si="28"/>
        <v/>
      </c>
      <c r="CD69" t="str">
        <f t="shared" si="29"/>
        <v/>
      </c>
      <c r="CE69">
        <f t="array" ref="CE69">IF(AQ69="",0,SUMPRODUCT((EN13:XA13="Fruits a coque")*(EN14:XA14="EXCL")*(COUNTIF(BE69,"* "&amp;EN15:XA15&amp;" *")&gt;0)*1))</f>
        <v>0</v>
      </c>
      <c r="CF69">
        <f t="array" ref="CF69">IF(AQ69="",0,SUMPRODUCT((EN13:XA13="Fruits a coque")*(EN14:XA14="ALERTE")*(COUNTIF(BE69,"* "&amp;EN15:XA15&amp;" *")&gt;0)*1))</f>
        <v>0</v>
      </c>
      <c r="CG69" t="str">
        <f t="shared" si="30"/>
        <v/>
      </c>
      <c r="CH69">
        <f t="array" ref="CH69">IF(AQ69="",0,SUMPRODUCT((EN13:XA13="Celeri")*(EN14:XA14="ALERTE")*(COUNTIF(BE69,"* "&amp;EN15:XA15&amp;" *")&gt;0)*1))</f>
        <v>0</v>
      </c>
      <c r="CI69" t="str">
        <f t="shared" si="31"/>
        <v/>
      </c>
      <c r="CJ69">
        <f t="array" ref="CJ69">IF(AQ69="",0,SUMPRODUCT((EN13:XA13="Moutarde")*(EN14:XA14="ALERTE")*(COUNTIF(BE69,"* "&amp;EN15:XA15&amp;" *")&gt;0)*1))</f>
        <v>0</v>
      </c>
      <c r="CK69" t="str">
        <f t="shared" si="32"/>
        <v/>
      </c>
      <c r="CL69">
        <f t="array" ref="CL69">IF(AQ69="",0,SUMPRODUCT((EN13:XA13="Sesame")*(EN14:XA14="ALERTE")*(COUNTIF(BE69,"* "&amp;EN15:XA15&amp;" *")&gt;0)*1))</f>
        <v>0</v>
      </c>
      <c r="CM69" t="str">
        <f t="shared" si="33"/>
        <v/>
      </c>
      <c r="CN69">
        <f t="array" ref="CN69">IF(AQ69="",0,SUMPRODUCT((EN13:XA13="Sulfites")*(EN14:XA14="ALERTE")*(COUNTIF(BE69,"* "&amp;EN15:XA15&amp;" *")&gt;0)*1))</f>
        <v>0</v>
      </c>
      <c r="CO69" t="str">
        <f t="shared" si="34"/>
        <v/>
      </c>
      <c r="CP69">
        <f t="array" ref="CP69">IF(AQ69="",0,SUMPRODUCT((EN13:XA13="Lupin")*(EN14:XA14="ALERTE")*(COUNTIF(BE69,"* "&amp;EN15:XA15&amp;" *")&gt;0)*1))</f>
        <v>0</v>
      </c>
      <c r="CQ69" t="str">
        <f t="shared" si="35"/>
        <v/>
      </c>
      <c r="CR69">
        <f t="array" ref="CR69">IF(AQ69="",0,SUMPRODUCT((EN13:XA13="Mollusques")*(EN14:XA14="EXCL")*(COUNTIF(BE69,"* "&amp;EN15:XA15&amp;" *")&gt;0)*1))</f>
        <v>0</v>
      </c>
      <c r="CS69">
        <f t="array" ref="CS69">IF(AQ69="",0,SUMPRODUCT((EN13:XA13="Mollusques")*(EN14:XA14="ALERTE")*(COUNTIF(BE69,"* "&amp;EN15:XA15&amp;" *")&gt;0)*1))</f>
        <v>0</v>
      </c>
      <c r="CT69" t="str">
        <f t="shared" si="36"/>
        <v/>
      </c>
      <c r="CU69" t="str">
        <f t="shared" si="37"/>
        <v/>
      </c>
      <c r="CV69" t="str">
        <f t="shared" si="38"/>
        <v/>
      </c>
      <c r="CW69" t="str">
        <f t="shared" si="39"/>
        <v/>
      </c>
      <c r="CX69" t="str">
        <f t="shared" si="40"/>
        <v/>
      </c>
      <c r="CY69" t="str">
        <f t="shared" si="41"/>
        <v/>
      </c>
      <c r="CZ69" t="str">
        <f t="shared" si="42"/>
        <v/>
      </c>
      <c r="DA69" t="str">
        <f t="shared" si="43"/>
        <v/>
      </c>
      <c r="DB69" t="str">
        <f t="shared" si="44"/>
        <v/>
      </c>
      <c r="DC69" t="str">
        <f t="shared" si="45"/>
        <v/>
      </c>
      <c r="DD69" t="str">
        <f t="shared" si="46"/>
        <v/>
      </c>
      <c r="DE69" t="str">
        <f t="shared" si="47"/>
        <v/>
      </c>
      <c r="DF69" t="str">
        <f t="shared" si="48"/>
        <v/>
      </c>
      <c r="DG69" t="str">
        <f t="shared" si="49"/>
        <v/>
      </c>
      <c r="DH69" t="str">
        <f t="shared" si="50"/>
        <v/>
      </c>
      <c r="DI69" t="str">
        <f t="shared" si="51"/>
        <v/>
      </c>
      <c r="DJ69" t="str">
        <f t="shared" si="52"/>
        <v/>
      </c>
      <c r="DK69" t="str">
        <f t="shared" si="53"/>
        <v/>
      </c>
      <c r="DL69" t="str">
        <f t="shared" si="54"/>
        <v/>
      </c>
    </row>
    <row r="70" spans="5:116" ht="15.75">
      <c r="E70" s="26"/>
      <c r="F70" s="32"/>
      <c r="G70" s="33"/>
      <c r="H70" s="32"/>
      <c r="I70" s="34"/>
      <c r="J70" s="246"/>
      <c r="K70" s="247"/>
      <c r="L70" s="95"/>
      <c r="M70" s="248"/>
      <c r="N70" s="249"/>
      <c r="O70" s="250"/>
      <c r="P70" s="251"/>
      <c r="Q70" s="252"/>
      <c r="R70" s="253"/>
      <c r="S70" s="102"/>
      <c r="T70" s="254"/>
      <c r="U70" s="104"/>
      <c r="V70" s="255"/>
      <c r="W70" s="256"/>
      <c r="X70" s="107"/>
      <c r="Y70" s="116"/>
      <c r="AA70" s="4"/>
      <c r="AC70" s="759"/>
      <c r="AD70" s="779" t="str">
        <f>IF(TRIM(SUBSTITUTE(AS18,CHAR(160),""))="","",AS18)</f>
        <v>basilic coupe surgelé</v>
      </c>
      <c r="AE70" s="780" t="str" cm="1">
        <f t="array" ref="AE70">IF(ROW()=ROW(AE70),AD73,INDEX(AF70:AF83,ROW()-ROW(AE70)))</f>
        <v>basilic coupe surgelé</v>
      </c>
      <c r="AF70" s="781" t="str">
        <f>IF(OR(AE70="",AD72="",AD72&lt;=0,AG70=""),"",TRIM(MID(AE70,LEN(AG70)+1+IF(MID(AE70,LEN(AG70)+1,1)=" ",1,0),99999)))</f>
        <v/>
      </c>
      <c r="AG70" s="780" t="str">
        <f>IF(OR(AH70="",AH70=0,AH70="0"),"",IF(LEN(AH70)&lt;=AD72,AH70,IF(LEN(SUBSTITUTE(AI70," ",""))=AD72+1,LEFT(AH70,AD72),LEFT(AH70,FIND("§",SUBSTITUTE(AI70," ","§",LEN(AI70)-LEN(SUBSTITUTE(AI70," ",""))))-1))))</f>
        <v>basilic coupe surgelé</v>
      </c>
      <c r="AH70" s="780" t="str">
        <f t="shared" si="4"/>
        <v>basilic coupe surgelé</v>
      </c>
      <c r="AI70" s="780" t="str">
        <f>IF(OR(AH70="",AH70=0,AH70="0"),"",LEFT(AH70,AD72+1))</f>
        <v>basilic coupe surgelé</v>
      </c>
      <c r="AJ70" s="782"/>
      <c r="AK70" s="796"/>
      <c r="AL70" s="759" t="str">
        <f>IF(LEN(TRIM(AM70))&gt;0,MAX(AL13:AL69)+1,"")</f>
        <v/>
      </c>
      <c r="AM70" s="805"/>
      <c r="AN70" s="805"/>
      <c r="AO70" s="805"/>
      <c r="AP70" s="263" t="str">
        <f t="shared" si="7"/>
        <v/>
      </c>
      <c r="AQ70" s="752"/>
      <c r="AR70" s="818" t="s">
        <v>945</v>
      </c>
      <c r="AS70" s="16" t="str">
        <f t="shared" si="8"/>
        <v/>
      </c>
      <c r="AT70" s="264" t="str">
        <f t="shared" si="9"/>
        <v/>
      </c>
      <c r="AU70" s="266" t="str">
        <f t="shared" si="10"/>
        <v/>
      </c>
      <c r="AV70" s="267" t="str">
        <f t="shared" si="11"/>
        <v/>
      </c>
      <c r="AW70" s="268" t="str">
        <f t="shared" si="12"/>
        <v/>
      </c>
      <c r="AX70" s="268" t="str">
        <f t="shared" si="13"/>
        <v/>
      </c>
      <c r="AY70" s="269" t="str">
        <f t="shared" si="14"/>
        <v/>
      </c>
      <c r="AZ70" t="str">
        <f t="shared" si="15"/>
        <v/>
      </c>
      <c r="BA70" t="str">
        <f t="shared" si="16"/>
        <v/>
      </c>
      <c r="BB70" t="str">
        <f t="shared" si="17"/>
        <v/>
      </c>
      <c r="BC70" t="str">
        <f t="shared" si="18"/>
        <v/>
      </c>
      <c r="BD70" t="str">
        <f t="shared" si="19"/>
        <v/>
      </c>
      <c r="BE70" t="str">
        <f t="shared" si="20"/>
        <v/>
      </c>
      <c r="BF70">
        <f t="array" ref="BF70">IF(AQ70="",0,SUMPRODUCT((EN13:XA13="Gluten")*(EN14:XA14="INFO")*(COUNTIF(BE70,"* "&amp;EN15:XA15&amp;" *")&gt;0)*1))</f>
        <v>0</v>
      </c>
      <c r="BG70">
        <f t="array" ref="BG70">IF(AQ70="",0,SUMPRODUCT((EN13:XA13="Gluten")*(EN14:XA14="EXCL")*(COUNTIF(BE70,"* "&amp;EN15:XA15&amp;" *")&gt;0)*1))</f>
        <v>0</v>
      </c>
      <c r="BH70">
        <f t="array" ref="BH70">IF(AQ70="",0,SUMPRODUCT((EN13:XA13="Gluten")*(EN14:XA14="ALERTE")*(COUNTIF(BE70,"* "&amp;EN15:XA15&amp;" *")&gt;0)*1))</f>
        <v>0</v>
      </c>
      <c r="BI70">
        <f t="array" ref="BI70">IF(AQ70="",0,SUMPRODUCT((EN13:XA13="Gluten")*(EN14:XA14="SUSP")*(COUNTIF(BE70,"* "&amp;EN15:XA15&amp;" *")&gt;0)*1))</f>
        <v>0</v>
      </c>
      <c r="BJ70" t="str">
        <f t="shared" si="21"/>
        <v/>
      </c>
      <c r="BK70" t="str">
        <f t="shared" si="22"/>
        <v/>
      </c>
      <c r="BL70">
        <f t="array" ref="BL70">IF(AQ70="",0,SUMPRODUCT((EN13:XA13="Crustaces")*(EN14:XA14="ALERTE")*(COUNTIF(BE70,"* "&amp;EN15:XA15&amp;" *")&gt;0)*1))</f>
        <v>0</v>
      </c>
      <c r="BM70" t="str">
        <f t="shared" si="23"/>
        <v/>
      </c>
      <c r="BN70">
        <f t="array" ref="BN70">IF(AQ70="",0,SUMPRODUCT((EN13:XA13="Oeufs")*(EN14:XA14="ALERTE")*(COUNTIF(BE70,"* "&amp;EN15:XA15&amp;" *")&gt;0)*1))</f>
        <v>0</v>
      </c>
      <c r="BO70" t="str">
        <f t="shared" si="24"/>
        <v/>
      </c>
      <c r="BP70">
        <f t="array" ref="BP70">IF(AQ70="",0,SUMPRODUCT((EN13:XA13="Poissons")*(EN14:XA14="INFO")*(COUNTIF(BE70,"* "&amp;EN15:XA15&amp;" *")&gt;0)*1))</f>
        <v>0</v>
      </c>
      <c r="BQ70">
        <f t="array" ref="BQ70">IF(AQ70="",0,SUMPRODUCT((EN13:XA13="Poissons")*(EN14:XA14="EXCL")*(COUNTIF(BE70,"* "&amp;EN15:XA15&amp;" *")&gt;0)*1))</f>
        <v>0</v>
      </c>
      <c r="BR70">
        <f t="array" ref="BR70">IF(AQ70="",0,SUMPRODUCT((EN13:XA13="Poissons")*(EN14:XA14="ALERTE")*(COUNTIF(BE70,"* "&amp;EN15:XA15&amp;" *")&gt;0)*1))</f>
        <v>0</v>
      </c>
      <c r="BS70" t="str">
        <f t="shared" si="25"/>
        <v/>
      </c>
      <c r="BT70">
        <f t="array" ref="BT70">IF(AQ70="",0,SUMPRODUCT((EN13:XA13="Arachides")*(EN14:XA14="ALERTE")*(COUNTIF(BE70,"* "&amp;EN15:XA15&amp;" *")&gt;0)*1))</f>
        <v>0</v>
      </c>
      <c r="BU70" t="str">
        <f t="shared" si="26"/>
        <v/>
      </c>
      <c r="BV70">
        <f t="array" ref="BV70">IF(AQ70="",0,SUMPRODUCT((EN13:XA13="Soja")*(EN14:XA14="INFO")*(COUNTIF(BE70,"* "&amp;EN15:XA15&amp;" *")&gt;0)*1))</f>
        <v>0</v>
      </c>
      <c r="BW70">
        <f t="array" ref="BW70">IF(AQ70="",0,SUMPRODUCT((EN13:XA13="Soja")*(EN14:XA14="ALERTE")*(COUNTIF(BE70,"* "&amp;EN15:XA15&amp;" *")&gt;0)*1))</f>
        <v>0</v>
      </c>
      <c r="BX70" t="str">
        <f t="shared" si="27"/>
        <v/>
      </c>
      <c r="BY70">
        <f t="array" ref="BY70">IF(AQ70="",0,SUMPRODUCT((EN13:XA13="Lait")*(EN14:XA14="INFO")*(COUNTIF(BE70,"* "&amp;EN15:XA15&amp;" *")&gt;0)*1))</f>
        <v>0</v>
      </c>
      <c r="BZ70">
        <f t="array" ref="BZ70">IF(AQ70="",0,SUMPRODUCT((EN13:XA13="Lait")*(EN14:XA14="EXCL")*(COUNTIF(BE70,"* "&amp;EN15:XA15&amp;" *")&gt;0)*1))</f>
        <v>0</v>
      </c>
      <c r="CA70">
        <f t="array" ref="CA70">IF(AQ70="",0,SUMPRODUCT((EN13:XA13="Lait")*(EN14:XA14="ALERTE")*(COUNTIF(BE70,"* "&amp;EN15:XA15&amp;" *")&gt;0)*1))</f>
        <v>0</v>
      </c>
      <c r="CB70">
        <f t="array" ref="CB70">IF(AQ70="",0,SUMPRODUCT((EN13:XA13="Lait")*(EN14:XA14="SUSP")*(COUNTIF(BE70,"* "&amp;EN15:XA15&amp;" *")&gt;0)*1))</f>
        <v>0</v>
      </c>
      <c r="CC70" t="str">
        <f t="shared" si="28"/>
        <v/>
      </c>
      <c r="CD70" t="str">
        <f t="shared" si="29"/>
        <v/>
      </c>
      <c r="CE70">
        <f t="array" ref="CE70">IF(AQ70="",0,SUMPRODUCT((EN13:XA13="Fruits a coque")*(EN14:XA14="EXCL")*(COUNTIF(BE70,"* "&amp;EN15:XA15&amp;" *")&gt;0)*1))</f>
        <v>0</v>
      </c>
      <c r="CF70">
        <f t="array" ref="CF70">IF(AQ70="",0,SUMPRODUCT((EN13:XA13="Fruits a coque")*(EN14:XA14="ALERTE")*(COUNTIF(BE70,"* "&amp;EN15:XA15&amp;" *")&gt;0)*1))</f>
        <v>0</v>
      </c>
      <c r="CG70" t="str">
        <f t="shared" si="30"/>
        <v/>
      </c>
      <c r="CH70">
        <f t="array" ref="CH70">IF(AQ70="",0,SUMPRODUCT((EN13:XA13="Celeri")*(EN14:XA14="ALERTE")*(COUNTIF(BE70,"* "&amp;EN15:XA15&amp;" *")&gt;0)*1))</f>
        <v>0</v>
      </c>
      <c r="CI70" t="str">
        <f t="shared" si="31"/>
        <v/>
      </c>
      <c r="CJ70">
        <f t="array" ref="CJ70">IF(AQ70="",0,SUMPRODUCT((EN13:XA13="Moutarde")*(EN14:XA14="ALERTE")*(COUNTIF(BE70,"* "&amp;EN15:XA15&amp;" *")&gt;0)*1))</f>
        <v>0</v>
      </c>
      <c r="CK70" t="str">
        <f t="shared" si="32"/>
        <v/>
      </c>
      <c r="CL70">
        <f t="array" ref="CL70">IF(AQ70="",0,SUMPRODUCT((EN13:XA13="Sesame")*(EN14:XA14="ALERTE")*(COUNTIF(BE70,"* "&amp;EN15:XA15&amp;" *")&gt;0)*1))</f>
        <v>0</v>
      </c>
      <c r="CM70" t="str">
        <f t="shared" si="33"/>
        <v/>
      </c>
      <c r="CN70">
        <f t="array" ref="CN70">IF(AQ70="",0,SUMPRODUCT((EN13:XA13="Sulfites")*(EN14:XA14="ALERTE")*(COUNTIF(BE70,"* "&amp;EN15:XA15&amp;" *")&gt;0)*1))</f>
        <v>0</v>
      </c>
      <c r="CO70" t="str">
        <f t="shared" si="34"/>
        <v/>
      </c>
      <c r="CP70">
        <f t="array" ref="CP70">IF(AQ70="",0,SUMPRODUCT((EN13:XA13="Lupin")*(EN14:XA14="ALERTE")*(COUNTIF(BE70,"* "&amp;EN15:XA15&amp;" *")&gt;0)*1))</f>
        <v>0</v>
      </c>
      <c r="CQ70" t="str">
        <f t="shared" si="35"/>
        <v/>
      </c>
      <c r="CR70">
        <f t="array" ref="CR70">IF(AQ70="",0,SUMPRODUCT((EN13:XA13="Mollusques")*(EN14:XA14="EXCL")*(COUNTIF(BE70,"* "&amp;EN15:XA15&amp;" *")&gt;0)*1))</f>
        <v>0</v>
      </c>
      <c r="CS70">
        <f t="array" ref="CS70">IF(AQ70="",0,SUMPRODUCT((EN13:XA13="Mollusques")*(EN14:XA14="ALERTE")*(COUNTIF(BE70,"* "&amp;EN15:XA15&amp;" *")&gt;0)*1))</f>
        <v>0</v>
      </c>
      <c r="CT70" t="str">
        <f t="shared" si="36"/>
        <v/>
      </c>
      <c r="CU70" t="str">
        <f t="shared" si="37"/>
        <v/>
      </c>
      <c r="CV70" t="str">
        <f t="shared" si="38"/>
        <v/>
      </c>
      <c r="CW70" t="str">
        <f t="shared" si="39"/>
        <v/>
      </c>
      <c r="CX70" t="str">
        <f t="shared" si="40"/>
        <v/>
      </c>
      <c r="CY70" t="str">
        <f t="shared" si="41"/>
        <v/>
      </c>
      <c r="CZ70" t="str">
        <f t="shared" si="42"/>
        <v/>
      </c>
      <c r="DA70" t="str">
        <f t="shared" si="43"/>
        <v/>
      </c>
      <c r="DB70" t="str">
        <f t="shared" si="44"/>
        <v/>
      </c>
      <c r="DC70" t="str">
        <f t="shared" si="45"/>
        <v/>
      </c>
      <c r="DD70" t="str">
        <f t="shared" si="46"/>
        <v/>
      </c>
      <c r="DE70" t="str">
        <f t="shared" si="47"/>
        <v/>
      </c>
      <c r="DF70" t="str">
        <f t="shared" si="48"/>
        <v/>
      </c>
      <c r="DG70" t="str">
        <f t="shared" si="49"/>
        <v/>
      </c>
      <c r="DH70" t="str">
        <f t="shared" si="50"/>
        <v/>
      </c>
      <c r="DI70" t="str">
        <f t="shared" si="51"/>
        <v/>
      </c>
      <c r="DJ70" t="str">
        <f t="shared" si="52"/>
        <v/>
      </c>
      <c r="DK70" t="str">
        <f t="shared" si="53"/>
        <v/>
      </c>
      <c r="DL70" t="str">
        <f t="shared" si="54"/>
        <v/>
      </c>
    </row>
    <row r="71" spans="5:116" ht="15.75">
      <c r="E71" s="26"/>
      <c r="F71" s="32"/>
      <c r="G71" s="33"/>
      <c r="H71" s="32"/>
      <c r="I71" s="34"/>
      <c r="J71" s="246"/>
      <c r="K71" s="247"/>
      <c r="L71" s="95"/>
      <c r="M71" s="248"/>
      <c r="N71" s="249"/>
      <c r="O71" s="250"/>
      <c r="P71" s="251"/>
      <c r="Q71" s="252"/>
      <c r="R71" s="253"/>
      <c r="S71" s="102"/>
      <c r="T71" s="254"/>
      <c r="U71" s="104"/>
      <c r="V71" s="255"/>
      <c r="W71" s="256"/>
      <c r="X71" s="107"/>
      <c r="Y71" s="116"/>
      <c r="AA71" s="4"/>
      <c r="AC71" s="759"/>
      <c r="AD71" s="784" t="str">
        <f>TRIM(SUBSTITUTE(SUBSTITUTE(SUBSTITUTE(SUBSTITUTE(SUBSTITUTE(SUBSTITUTE(SUBSTITUTE(SUBSTITUTE(SUBSTITUTE(CLEAN(IF(OR(LEFT(AD70,1)="-",LEFT(AD70,1)="="),MID(AD70,2,99999),AD70)),"—","-"),"–","-"),CHAR(160)," "),CHAR(9)," "),CHAR(13)," "),CHAR(10)," ")," "," ")," "," ")," "," "))</f>
        <v>basilic coupe surgelé</v>
      </c>
      <c r="AE71" s="780" t="str" cm="1">
        <f t="array" ref="AE71">IF(ROW()=ROW(AE70),AD73,INDEX(AF70:AF83,ROW()-ROW(AE70)))</f>
        <v/>
      </c>
      <c r="AF71" s="781" t="str">
        <f>IF(OR(AE71="",AD72="",AD72&lt;=0,AG71=""),"",TRIM(MID(AE71,LEN(AG71)+1+IF(MID(AE71,LEN(AG71)+1,1)=" ",1,0),99999)))</f>
        <v/>
      </c>
      <c r="AG71" s="780" t="str">
        <f>IF(OR(AH71="",AH71=0,AH71="0"),"",IF(LEN(AH71)&lt;=AD72,AH71,IF(LEN(SUBSTITUTE(AI71," ",""))=AD72+1,LEFT(AH71,AD72),LEFT(AH71,FIND("§",SUBSTITUTE(AI71," ","§",LEN(AI71)-LEN(SUBSTITUTE(AI71," ",""))))-1))))</f>
        <v/>
      </c>
      <c r="AH71" s="780" t="str">
        <f t="shared" si="4"/>
        <v/>
      </c>
      <c r="AI71" s="780" t="str">
        <f>IF(OR(AH71="",AH71=0,AH71="0"),"",LEFT(AH71,AD72+1))</f>
        <v/>
      </c>
      <c r="AJ71" s="782"/>
      <c r="AK71" s="796"/>
      <c r="AL71" s="759" t="str">
        <f>IF(LEN(TRIM(AM71))&gt;0,MAX(AL13:AL70)+1,"")</f>
        <v/>
      </c>
      <c r="AM71" s="805"/>
      <c r="AN71" s="805"/>
      <c r="AO71" s="805"/>
      <c r="AP71" s="263" t="str">
        <f t="shared" si="7"/>
        <v/>
      </c>
      <c r="AQ71" s="752"/>
      <c r="AR71" s="818" t="s">
        <v>945</v>
      </c>
      <c r="AS71" s="16" t="str">
        <f t="shared" si="8"/>
        <v/>
      </c>
      <c r="AT71" s="264" t="str">
        <f t="shared" si="9"/>
        <v/>
      </c>
      <c r="AU71" s="266" t="str">
        <f t="shared" si="10"/>
        <v/>
      </c>
      <c r="AV71" s="267" t="str">
        <f t="shared" si="11"/>
        <v/>
      </c>
      <c r="AW71" s="268" t="str">
        <f t="shared" si="12"/>
        <v/>
      </c>
      <c r="AX71" s="268" t="str">
        <f t="shared" si="13"/>
        <v/>
      </c>
      <c r="AY71" s="269" t="str">
        <f t="shared" si="14"/>
        <v/>
      </c>
      <c r="AZ71" t="str">
        <f t="shared" si="15"/>
        <v/>
      </c>
      <c r="BA71" t="str">
        <f t="shared" si="16"/>
        <v/>
      </c>
      <c r="BB71" t="str">
        <f t="shared" si="17"/>
        <v/>
      </c>
      <c r="BC71" t="str">
        <f t="shared" si="18"/>
        <v/>
      </c>
      <c r="BD71" t="str">
        <f t="shared" si="19"/>
        <v/>
      </c>
      <c r="BE71" t="str">
        <f t="shared" si="20"/>
        <v/>
      </c>
      <c r="BF71">
        <f t="array" ref="BF71">IF(AQ71="",0,SUMPRODUCT((EN13:XA13="Gluten")*(EN14:XA14="INFO")*(COUNTIF(BE71,"* "&amp;EN15:XA15&amp;" *")&gt;0)*1))</f>
        <v>0</v>
      </c>
      <c r="BG71">
        <f t="array" ref="BG71">IF(AQ71="",0,SUMPRODUCT((EN13:XA13="Gluten")*(EN14:XA14="EXCL")*(COUNTIF(BE71,"* "&amp;EN15:XA15&amp;" *")&gt;0)*1))</f>
        <v>0</v>
      </c>
      <c r="BH71">
        <f t="array" ref="BH71">IF(AQ71="",0,SUMPRODUCT((EN13:XA13="Gluten")*(EN14:XA14="ALERTE")*(COUNTIF(BE71,"* "&amp;EN15:XA15&amp;" *")&gt;0)*1))</f>
        <v>0</v>
      </c>
      <c r="BI71">
        <f t="array" ref="BI71">IF(AQ71="",0,SUMPRODUCT((EN13:XA13="Gluten")*(EN14:XA14="SUSP")*(COUNTIF(BE71,"* "&amp;EN15:XA15&amp;" *")&gt;0)*1))</f>
        <v>0</v>
      </c>
      <c r="BJ71" t="str">
        <f t="shared" si="21"/>
        <v/>
      </c>
      <c r="BK71" t="str">
        <f t="shared" si="22"/>
        <v/>
      </c>
      <c r="BL71">
        <f t="array" ref="BL71">IF(AQ71="",0,SUMPRODUCT((EN13:XA13="Crustaces")*(EN14:XA14="ALERTE")*(COUNTIF(BE71,"* "&amp;EN15:XA15&amp;" *")&gt;0)*1))</f>
        <v>0</v>
      </c>
      <c r="BM71" t="str">
        <f t="shared" si="23"/>
        <v/>
      </c>
      <c r="BN71">
        <f t="array" ref="BN71">IF(AQ71="",0,SUMPRODUCT((EN13:XA13="Oeufs")*(EN14:XA14="ALERTE")*(COUNTIF(BE71,"* "&amp;EN15:XA15&amp;" *")&gt;0)*1))</f>
        <v>0</v>
      </c>
      <c r="BO71" t="str">
        <f t="shared" si="24"/>
        <v/>
      </c>
      <c r="BP71">
        <f t="array" ref="BP71">IF(AQ71="",0,SUMPRODUCT((EN13:XA13="Poissons")*(EN14:XA14="INFO")*(COUNTIF(BE71,"* "&amp;EN15:XA15&amp;" *")&gt;0)*1))</f>
        <v>0</v>
      </c>
      <c r="BQ71">
        <f t="array" ref="BQ71">IF(AQ71="",0,SUMPRODUCT((EN13:XA13="Poissons")*(EN14:XA14="EXCL")*(COUNTIF(BE71,"* "&amp;EN15:XA15&amp;" *")&gt;0)*1))</f>
        <v>0</v>
      </c>
      <c r="BR71">
        <f t="array" ref="BR71">IF(AQ71="",0,SUMPRODUCT((EN13:XA13="Poissons")*(EN14:XA14="ALERTE")*(COUNTIF(BE71,"* "&amp;EN15:XA15&amp;" *")&gt;0)*1))</f>
        <v>0</v>
      </c>
      <c r="BS71" t="str">
        <f t="shared" si="25"/>
        <v/>
      </c>
      <c r="BT71">
        <f t="array" ref="BT71">IF(AQ71="",0,SUMPRODUCT((EN13:XA13="Arachides")*(EN14:XA14="ALERTE")*(COUNTIF(BE71,"* "&amp;EN15:XA15&amp;" *")&gt;0)*1))</f>
        <v>0</v>
      </c>
      <c r="BU71" t="str">
        <f t="shared" si="26"/>
        <v/>
      </c>
      <c r="BV71">
        <f t="array" ref="BV71">IF(AQ71="",0,SUMPRODUCT((EN13:XA13="Soja")*(EN14:XA14="INFO")*(COUNTIF(BE71,"* "&amp;EN15:XA15&amp;" *")&gt;0)*1))</f>
        <v>0</v>
      </c>
      <c r="BW71">
        <f t="array" ref="BW71">IF(AQ71="",0,SUMPRODUCT((EN13:XA13="Soja")*(EN14:XA14="ALERTE")*(COUNTIF(BE71,"* "&amp;EN15:XA15&amp;" *")&gt;0)*1))</f>
        <v>0</v>
      </c>
      <c r="BX71" t="str">
        <f t="shared" si="27"/>
        <v/>
      </c>
      <c r="BY71">
        <f t="array" ref="BY71">IF(AQ71="",0,SUMPRODUCT((EN13:XA13="Lait")*(EN14:XA14="INFO")*(COUNTIF(BE71,"* "&amp;EN15:XA15&amp;" *")&gt;0)*1))</f>
        <v>0</v>
      </c>
      <c r="BZ71">
        <f t="array" ref="BZ71">IF(AQ71="",0,SUMPRODUCT((EN13:XA13="Lait")*(EN14:XA14="EXCL")*(COUNTIF(BE71,"* "&amp;EN15:XA15&amp;" *")&gt;0)*1))</f>
        <v>0</v>
      </c>
      <c r="CA71">
        <f t="array" ref="CA71">IF(AQ71="",0,SUMPRODUCT((EN13:XA13="Lait")*(EN14:XA14="ALERTE")*(COUNTIF(BE71,"* "&amp;EN15:XA15&amp;" *")&gt;0)*1))</f>
        <v>0</v>
      </c>
      <c r="CB71">
        <f t="array" ref="CB71">IF(AQ71="",0,SUMPRODUCT((EN13:XA13="Lait")*(EN14:XA14="SUSP")*(COUNTIF(BE71,"* "&amp;EN15:XA15&amp;" *")&gt;0)*1))</f>
        <v>0</v>
      </c>
      <c r="CC71" t="str">
        <f t="shared" si="28"/>
        <v/>
      </c>
      <c r="CD71" t="str">
        <f t="shared" si="29"/>
        <v/>
      </c>
      <c r="CE71">
        <f t="array" ref="CE71">IF(AQ71="",0,SUMPRODUCT((EN13:XA13="Fruits a coque")*(EN14:XA14="EXCL")*(COUNTIF(BE71,"* "&amp;EN15:XA15&amp;" *")&gt;0)*1))</f>
        <v>0</v>
      </c>
      <c r="CF71">
        <f t="array" ref="CF71">IF(AQ71="",0,SUMPRODUCT((EN13:XA13="Fruits a coque")*(EN14:XA14="ALERTE")*(COUNTIF(BE71,"* "&amp;EN15:XA15&amp;" *")&gt;0)*1))</f>
        <v>0</v>
      </c>
      <c r="CG71" t="str">
        <f t="shared" si="30"/>
        <v/>
      </c>
      <c r="CH71">
        <f t="array" ref="CH71">IF(AQ71="",0,SUMPRODUCT((EN13:XA13="Celeri")*(EN14:XA14="ALERTE")*(COUNTIF(BE71,"* "&amp;EN15:XA15&amp;" *")&gt;0)*1))</f>
        <v>0</v>
      </c>
      <c r="CI71" t="str">
        <f t="shared" si="31"/>
        <v/>
      </c>
      <c r="CJ71">
        <f t="array" ref="CJ71">IF(AQ71="",0,SUMPRODUCT((EN13:XA13="Moutarde")*(EN14:XA14="ALERTE")*(COUNTIF(BE71,"* "&amp;EN15:XA15&amp;" *")&gt;0)*1))</f>
        <v>0</v>
      </c>
      <c r="CK71" t="str">
        <f t="shared" si="32"/>
        <v/>
      </c>
      <c r="CL71">
        <f t="array" ref="CL71">IF(AQ71="",0,SUMPRODUCT((EN13:XA13="Sesame")*(EN14:XA14="ALERTE")*(COUNTIF(BE71,"* "&amp;EN15:XA15&amp;" *")&gt;0)*1))</f>
        <v>0</v>
      </c>
      <c r="CM71" t="str">
        <f t="shared" si="33"/>
        <v/>
      </c>
      <c r="CN71">
        <f t="array" ref="CN71">IF(AQ71="",0,SUMPRODUCT((EN13:XA13="Sulfites")*(EN14:XA14="ALERTE")*(COUNTIF(BE71,"* "&amp;EN15:XA15&amp;" *")&gt;0)*1))</f>
        <v>0</v>
      </c>
      <c r="CO71" t="str">
        <f t="shared" si="34"/>
        <v/>
      </c>
      <c r="CP71">
        <f t="array" ref="CP71">IF(AQ71="",0,SUMPRODUCT((EN13:XA13="Lupin")*(EN14:XA14="ALERTE")*(COUNTIF(BE71,"* "&amp;EN15:XA15&amp;" *")&gt;0)*1))</f>
        <v>0</v>
      </c>
      <c r="CQ71" t="str">
        <f t="shared" si="35"/>
        <v/>
      </c>
      <c r="CR71">
        <f t="array" ref="CR71">IF(AQ71="",0,SUMPRODUCT((EN13:XA13="Mollusques")*(EN14:XA14="EXCL")*(COUNTIF(BE71,"* "&amp;EN15:XA15&amp;" *")&gt;0)*1))</f>
        <v>0</v>
      </c>
      <c r="CS71">
        <f t="array" ref="CS71">IF(AQ71="",0,SUMPRODUCT((EN13:XA13="Mollusques")*(EN14:XA14="ALERTE")*(COUNTIF(BE71,"* "&amp;EN15:XA15&amp;" *")&gt;0)*1))</f>
        <v>0</v>
      </c>
      <c r="CT71" t="str">
        <f t="shared" si="36"/>
        <v/>
      </c>
      <c r="CU71" t="str">
        <f t="shared" si="37"/>
        <v/>
      </c>
      <c r="CV71" t="str">
        <f t="shared" si="38"/>
        <v/>
      </c>
      <c r="CW71" t="str">
        <f t="shared" si="39"/>
        <v/>
      </c>
      <c r="CX71" t="str">
        <f t="shared" si="40"/>
        <v/>
      </c>
      <c r="CY71" t="str">
        <f t="shared" si="41"/>
        <v/>
      </c>
      <c r="CZ71" t="str">
        <f t="shared" si="42"/>
        <v/>
      </c>
      <c r="DA71" t="str">
        <f t="shared" si="43"/>
        <v/>
      </c>
      <c r="DB71" t="str">
        <f t="shared" si="44"/>
        <v/>
      </c>
      <c r="DC71" t="str">
        <f t="shared" si="45"/>
        <v/>
      </c>
      <c r="DD71" t="str">
        <f t="shared" si="46"/>
        <v/>
      </c>
      <c r="DE71" t="str">
        <f t="shared" si="47"/>
        <v/>
      </c>
      <c r="DF71" t="str">
        <f t="shared" si="48"/>
        <v/>
      </c>
      <c r="DG71" t="str">
        <f t="shared" si="49"/>
        <v/>
      </c>
      <c r="DH71" t="str">
        <f t="shared" si="50"/>
        <v/>
      </c>
      <c r="DI71" t="str">
        <f t="shared" si="51"/>
        <v/>
      </c>
      <c r="DJ71" t="str">
        <f t="shared" si="52"/>
        <v/>
      </c>
      <c r="DK71" t="str">
        <f t="shared" si="53"/>
        <v/>
      </c>
      <c r="DL71" t="str">
        <f t="shared" si="54"/>
        <v/>
      </c>
    </row>
    <row r="72" spans="5:116" ht="15.75">
      <c r="E72" s="26"/>
      <c r="F72" s="32"/>
      <c r="G72" s="33"/>
      <c r="H72" s="32"/>
      <c r="I72" s="34"/>
      <c r="J72" s="246"/>
      <c r="K72" s="247"/>
      <c r="L72" s="95"/>
      <c r="M72" s="248"/>
      <c r="N72" s="249"/>
      <c r="O72" s="250"/>
      <c r="P72" s="251"/>
      <c r="Q72" s="252"/>
      <c r="R72" s="253"/>
      <c r="S72" s="102"/>
      <c r="T72" s="254"/>
      <c r="U72" s="104"/>
      <c r="V72" s="255"/>
      <c r="W72" s="256"/>
      <c r="X72" s="107"/>
      <c r="Y72" s="116"/>
      <c r="AA72" s="4"/>
      <c r="AC72" s="759"/>
      <c r="AD72" s="785">
        <f>AL10</f>
        <v>120</v>
      </c>
      <c r="AE72" s="780" t="str" cm="1">
        <f t="array" ref="AE72">IF(ROW()=ROW(AE70),AD73,INDEX(AF70:AF83,ROW()-ROW(AE70)))</f>
        <v/>
      </c>
      <c r="AF72" s="781" t="str">
        <f>IF(OR(AE72="",AD72="",AD72&lt;=0,AG72=""),"",TRIM(MID(AE72,LEN(AG72)+1+IF(MID(AE72,LEN(AG72)+1,1)=" ",1,0),99999)))</f>
        <v/>
      </c>
      <c r="AG72" s="780" t="str">
        <f>IF(OR(AH72="",AH72=0,AH72="0"),"",IF(LEN(AH72)&lt;=AD72,AH72,IF(LEN(SUBSTITUTE(AI72," ",""))=AD72+1,LEFT(AH72,AD72),LEFT(AH72,FIND("§",SUBSTITUTE(AI72," ","§",LEN(AI72)-LEN(SUBSTITUTE(AI72," ",""))))-1))))</f>
        <v/>
      </c>
      <c r="AH72" s="780" t="str">
        <f t="shared" si="4"/>
        <v/>
      </c>
      <c r="AI72" s="780" t="str">
        <f>IF(OR(AH72="",AH72=0,AH72="0"),"",LEFT(AH72,AD72+1))</f>
        <v/>
      </c>
      <c r="AJ72" s="782"/>
      <c r="AK72" s="796"/>
      <c r="AL72" s="759" t="str">
        <f>IF(LEN(TRIM(AM72))&gt;0,MAX(AL13:AL71)+1,"")</f>
        <v/>
      </c>
      <c r="AM72" s="805"/>
      <c r="AN72" s="805"/>
      <c r="AO72" s="805"/>
      <c r="AP72" s="263" t="str">
        <f t="shared" si="7"/>
        <v/>
      </c>
      <c r="AQ72" s="752"/>
      <c r="AR72" s="818" t="s">
        <v>945</v>
      </c>
      <c r="AS72" s="16" t="str">
        <f t="shared" si="8"/>
        <v/>
      </c>
      <c r="AT72" s="264" t="str">
        <f t="shared" si="9"/>
        <v/>
      </c>
      <c r="AU72" s="266" t="str">
        <f t="shared" si="10"/>
        <v/>
      </c>
      <c r="AV72" s="267" t="str">
        <f t="shared" si="11"/>
        <v/>
      </c>
      <c r="AW72" s="268" t="str">
        <f t="shared" si="12"/>
        <v/>
      </c>
      <c r="AX72" s="268" t="str">
        <f t="shared" si="13"/>
        <v/>
      </c>
      <c r="AY72" s="269" t="str">
        <f t="shared" si="14"/>
        <v/>
      </c>
      <c r="AZ72" t="str">
        <f t="shared" si="15"/>
        <v/>
      </c>
      <c r="BA72" t="str">
        <f t="shared" si="16"/>
        <v/>
      </c>
      <c r="BB72" t="str">
        <f t="shared" si="17"/>
        <v/>
      </c>
      <c r="BC72" t="str">
        <f t="shared" si="18"/>
        <v/>
      </c>
      <c r="BD72" t="str">
        <f t="shared" si="19"/>
        <v/>
      </c>
      <c r="BE72" t="str">
        <f t="shared" si="20"/>
        <v/>
      </c>
      <c r="BF72">
        <f t="array" ref="BF72">IF(AQ72="",0,SUMPRODUCT((EN13:XA13="Gluten")*(EN14:XA14="INFO")*(COUNTIF(BE72,"* "&amp;EN15:XA15&amp;" *")&gt;0)*1))</f>
        <v>0</v>
      </c>
      <c r="BG72">
        <f t="array" ref="BG72">IF(AQ72="",0,SUMPRODUCT((EN13:XA13="Gluten")*(EN14:XA14="EXCL")*(COUNTIF(BE72,"* "&amp;EN15:XA15&amp;" *")&gt;0)*1))</f>
        <v>0</v>
      </c>
      <c r="BH72">
        <f t="array" ref="BH72">IF(AQ72="",0,SUMPRODUCT((EN13:XA13="Gluten")*(EN14:XA14="ALERTE")*(COUNTIF(BE72,"* "&amp;EN15:XA15&amp;" *")&gt;0)*1))</f>
        <v>0</v>
      </c>
      <c r="BI72">
        <f t="array" ref="BI72">IF(AQ72="",0,SUMPRODUCT((EN13:XA13="Gluten")*(EN14:XA14="SUSP")*(COUNTIF(BE72,"* "&amp;EN15:XA15&amp;" *")&gt;0)*1))</f>
        <v>0</v>
      </c>
      <c r="BJ72" t="str">
        <f t="shared" si="21"/>
        <v/>
      </c>
      <c r="BK72" t="str">
        <f t="shared" si="22"/>
        <v/>
      </c>
      <c r="BL72">
        <f t="array" ref="BL72">IF(AQ72="",0,SUMPRODUCT((EN13:XA13="Crustaces")*(EN14:XA14="ALERTE")*(COUNTIF(BE72,"* "&amp;EN15:XA15&amp;" *")&gt;0)*1))</f>
        <v>0</v>
      </c>
      <c r="BM72" t="str">
        <f t="shared" si="23"/>
        <v/>
      </c>
      <c r="BN72">
        <f t="array" ref="BN72">IF(AQ72="",0,SUMPRODUCT((EN13:XA13="Oeufs")*(EN14:XA14="ALERTE")*(COUNTIF(BE72,"* "&amp;EN15:XA15&amp;" *")&gt;0)*1))</f>
        <v>0</v>
      </c>
      <c r="BO72" t="str">
        <f t="shared" si="24"/>
        <v/>
      </c>
      <c r="BP72">
        <f t="array" ref="BP72">IF(AQ72="",0,SUMPRODUCT((EN13:XA13="Poissons")*(EN14:XA14="INFO")*(COUNTIF(BE72,"* "&amp;EN15:XA15&amp;" *")&gt;0)*1))</f>
        <v>0</v>
      </c>
      <c r="BQ72">
        <f t="array" ref="BQ72">IF(AQ72="",0,SUMPRODUCT((EN13:XA13="Poissons")*(EN14:XA14="EXCL")*(COUNTIF(BE72,"* "&amp;EN15:XA15&amp;" *")&gt;0)*1))</f>
        <v>0</v>
      </c>
      <c r="BR72">
        <f t="array" ref="BR72">IF(AQ72="",0,SUMPRODUCT((EN13:XA13="Poissons")*(EN14:XA14="ALERTE")*(COUNTIF(BE72,"* "&amp;EN15:XA15&amp;" *")&gt;0)*1))</f>
        <v>0</v>
      </c>
      <c r="BS72" t="str">
        <f t="shared" si="25"/>
        <v/>
      </c>
      <c r="BT72">
        <f t="array" ref="BT72">IF(AQ72="",0,SUMPRODUCT((EN13:XA13="Arachides")*(EN14:XA14="ALERTE")*(COUNTIF(BE72,"* "&amp;EN15:XA15&amp;" *")&gt;0)*1))</f>
        <v>0</v>
      </c>
      <c r="BU72" t="str">
        <f t="shared" si="26"/>
        <v/>
      </c>
      <c r="BV72">
        <f t="array" ref="BV72">IF(AQ72="",0,SUMPRODUCT((EN13:XA13="Soja")*(EN14:XA14="INFO")*(COUNTIF(BE72,"* "&amp;EN15:XA15&amp;" *")&gt;0)*1))</f>
        <v>0</v>
      </c>
      <c r="BW72">
        <f t="array" ref="BW72">IF(AQ72="",0,SUMPRODUCT((EN13:XA13="Soja")*(EN14:XA14="ALERTE")*(COUNTIF(BE72,"* "&amp;EN15:XA15&amp;" *")&gt;0)*1))</f>
        <v>0</v>
      </c>
      <c r="BX72" t="str">
        <f t="shared" si="27"/>
        <v/>
      </c>
      <c r="BY72">
        <f t="array" ref="BY72">IF(AQ72="",0,SUMPRODUCT((EN13:XA13="Lait")*(EN14:XA14="INFO")*(COUNTIF(BE72,"* "&amp;EN15:XA15&amp;" *")&gt;0)*1))</f>
        <v>0</v>
      </c>
      <c r="BZ72">
        <f t="array" ref="BZ72">IF(AQ72="",0,SUMPRODUCT((EN13:XA13="Lait")*(EN14:XA14="EXCL")*(COUNTIF(BE72,"* "&amp;EN15:XA15&amp;" *")&gt;0)*1))</f>
        <v>0</v>
      </c>
      <c r="CA72">
        <f t="array" ref="CA72">IF(AQ72="",0,SUMPRODUCT((EN13:XA13="Lait")*(EN14:XA14="ALERTE")*(COUNTIF(BE72,"* "&amp;EN15:XA15&amp;" *")&gt;0)*1))</f>
        <v>0</v>
      </c>
      <c r="CB72">
        <f t="array" ref="CB72">IF(AQ72="",0,SUMPRODUCT((EN13:XA13="Lait")*(EN14:XA14="SUSP")*(COUNTIF(BE72,"* "&amp;EN15:XA15&amp;" *")&gt;0)*1))</f>
        <v>0</v>
      </c>
      <c r="CC72" t="str">
        <f t="shared" si="28"/>
        <v/>
      </c>
      <c r="CD72" t="str">
        <f t="shared" si="29"/>
        <v/>
      </c>
      <c r="CE72">
        <f t="array" ref="CE72">IF(AQ72="",0,SUMPRODUCT((EN13:XA13="Fruits a coque")*(EN14:XA14="EXCL")*(COUNTIF(BE72,"* "&amp;EN15:XA15&amp;" *")&gt;0)*1))</f>
        <v>0</v>
      </c>
      <c r="CF72">
        <f t="array" ref="CF72">IF(AQ72="",0,SUMPRODUCT((EN13:XA13="Fruits a coque")*(EN14:XA14="ALERTE")*(COUNTIF(BE72,"* "&amp;EN15:XA15&amp;" *")&gt;0)*1))</f>
        <v>0</v>
      </c>
      <c r="CG72" t="str">
        <f t="shared" si="30"/>
        <v/>
      </c>
      <c r="CH72">
        <f t="array" ref="CH72">IF(AQ72="",0,SUMPRODUCT((EN13:XA13="Celeri")*(EN14:XA14="ALERTE")*(COUNTIF(BE72,"* "&amp;EN15:XA15&amp;" *")&gt;0)*1))</f>
        <v>0</v>
      </c>
      <c r="CI72" t="str">
        <f t="shared" si="31"/>
        <v/>
      </c>
      <c r="CJ72">
        <f t="array" ref="CJ72">IF(AQ72="",0,SUMPRODUCT((EN13:XA13="Moutarde")*(EN14:XA14="ALERTE")*(COUNTIF(BE72,"* "&amp;EN15:XA15&amp;" *")&gt;0)*1))</f>
        <v>0</v>
      </c>
      <c r="CK72" t="str">
        <f t="shared" si="32"/>
        <v/>
      </c>
      <c r="CL72">
        <f t="array" ref="CL72">IF(AQ72="",0,SUMPRODUCT((EN13:XA13="Sesame")*(EN14:XA14="ALERTE")*(COUNTIF(BE72,"* "&amp;EN15:XA15&amp;" *")&gt;0)*1))</f>
        <v>0</v>
      </c>
      <c r="CM72" t="str">
        <f t="shared" si="33"/>
        <v/>
      </c>
      <c r="CN72">
        <f t="array" ref="CN72">IF(AQ72="",0,SUMPRODUCT((EN13:XA13="Sulfites")*(EN14:XA14="ALERTE")*(COUNTIF(BE72,"* "&amp;EN15:XA15&amp;" *")&gt;0)*1))</f>
        <v>0</v>
      </c>
      <c r="CO72" t="str">
        <f t="shared" si="34"/>
        <v/>
      </c>
      <c r="CP72">
        <f t="array" ref="CP72">IF(AQ72="",0,SUMPRODUCT((EN13:XA13="Lupin")*(EN14:XA14="ALERTE")*(COUNTIF(BE72,"* "&amp;EN15:XA15&amp;" *")&gt;0)*1))</f>
        <v>0</v>
      </c>
      <c r="CQ72" t="str">
        <f t="shared" si="35"/>
        <v/>
      </c>
      <c r="CR72">
        <f t="array" ref="CR72">IF(AQ72="",0,SUMPRODUCT((EN13:XA13="Mollusques")*(EN14:XA14="EXCL")*(COUNTIF(BE72,"* "&amp;EN15:XA15&amp;" *")&gt;0)*1))</f>
        <v>0</v>
      </c>
      <c r="CS72">
        <f t="array" ref="CS72">IF(AQ72="",0,SUMPRODUCT((EN13:XA13="Mollusques")*(EN14:XA14="ALERTE")*(COUNTIF(BE72,"* "&amp;EN15:XA15&amp;" *")&gt;0)*1))</f>
        <v>0</v>
      </c>
      <c r="CT72" t="str">
        <f t="shared" si="36"/>
        <v/>
      </c>
      <c r="CU72" t="str">
        <f t="shared" si="37"/>
        <v/>
      </c>
      <c r="CV72" t="str">
        <f t="shared" si="38"/>
        <v/>
      </c>
      <c r="CW72" t="str">
        <f t="shared" si="39"/>
        <v/>
      </c>
      <c r="CX72" t="str">
        <f t="shared" si="40"/>
        <v/>
      </c>
      <c r="CY72" t="str">
        <f t="shared" si="41"/>
        <v/>
      </c>
      <c r="CZ72" t="str">
        <f t="shared" si="42"/>
        <v/>
      </c>
      <c r="DA72" t="str">
        <f t="shared" si="43"/>
        <v/>
      </c>
      <c r="DB72" t="str">
        <f t="shared" si="44"/>
        <v/>
      </c>
      <c r="DC72" t="str">
        <f t="shared" si="45"/>
        <v/>
      </c>
      <c r="DD72" t="str">
        <f t="shared" si="46"/>
        <v/>
      </c>
      <c r="DE72" t="str">
        <f t="shared" si="47"/>
        <v/>
      </c>
      <c r="DF72" t="str">
        <f t="shared" si="48"/>
        <v/>
      </c>
      <c r="DG72" t="str">
        <f t="shared" si="49"/>
        <v/>
      </c>
      <c r="DH72" t="str">
        <f t="shared" si="50"/>
        <v/>
      </c>
      <c r="DI72" t="str">
        <f t="shared" si="51"/>
        <v/>
      </c>
      <c r="DJ72" t="str">
        <f t="shared" si="52"/>
        <v/>
      </c>
      <c r="DK72" t="str">
        <f t="shared" si="53"/>
        <v/>
      </c>
      <c r="DL72" t="str">
        <f t="shared" si="54"/>
        <v/>
      </c>
    </row>
    <row r="73" spans="5:116" ht="15.75">
      <c r="E73" s="26"/>
      <c r="F73" s="32"/>
      <c r="G73" s="33"/>
      <c r="H73" s="32"/>
      <c r="I73" s="34"/>
      <c r="J73" s="246"/>
      <c r="K73" s="247"/>
      <c r="L73" s="95"/>
      <c r="M73" s="248"/>
      <c r="N73" s="249"/>
      <c r="O73" s="250"/>
      <c r="P73" s="251"/>
      <c r="Q73" s="252"/>
      <c r="R73" s="253"/>
      <c r="S73" s="102"/>
      <c r="T73" s="254"/>
      <c r="U73" s="104"/>
      <c r="V73" s="255"/>
      <c r="W73" s="256"/>
      <c r="X73" s="107"/>
      <c r="Y73" s="116"/>
      <c r="AA73" s="4"/>
      <c r="AC73" s="759"/>
      <c r="AD73" s="784" t="str">
        <f>IF(UPPER(TRIM(AL11))="X",AD77,AD71)</f>
        <v>basilic coupe surgelé</v>
      </c>
      <c r="AE73" s="780" t="str" cm="1">
        <f t="array" ref="AE73">IF(ROW()=ROW(AE70),AD73,INDEX(AF70:AF83,ROW()-ROW(AE70)))</f>
        <v/>
      </c>
      <c r="AF73" s="781" t="str">
        <f>IF(OR(AE73="",AD72="",AD72&lt;=0,AG73=""),"",TRIM(MID(AE73,LEN(AG73)+1+IF(MID(AE73,LEN(AG73)+1,1)=" ",1,0),99999)))</f>
        <v/>
      </c>
      <c r="AG73" s="780" t="str">
        <f>IF(OR(AH73="",AH73=0,AH73="0"),"",IF(LEN(AH73)&lt;=AD72,AH73,IF(LEN(SUBSTITUTE(AI73," ",""))=AD72+1,LEFT(AH73,AD72),LEFT(AH73,FIND("§",SUBSTITUTE(AI73," ","§",LEN(AI73)-LEN(SUBSTITUTE(AI73," ",""))))-1))))</f>
        <v/>
      </c>
      <c r="AH73" s="780" t="str">
        <f t="shared" si="4"/>
        <v/>
      </c>
      <c r="AI73" s="780" t="str">
        <f>IF(OR(AH73="",AH73=0,AH73="0"),"",LEFT(AH73,AD72+1))</f>
        <v/>
      </c>
      <c r="AJ73" s="782"/>
      <c r="AK73" s="796"/>
      <c r="AL73" s="759" t="str">
        <f>IF(LEN(TRIM(AM73))&gt;0,MAX(AL13:AL72)+1,"")</f>
        <v/>
      </c>
      <c r="AM73" s="805"/>
      <c r="AN73" s="805"/>
      <c r="AO73" s="805"/>
      <c r="AP73" s="263" t="str">
        <f t="shared" si="7"/>
        <v/>
      </c>
      <c r="AQ73" s="752"/>
      <c r="AR73" s="818" t="s">
        <v>945</v>
      </c>
      <c r="AS73" s="16" t="str">
        <f t="shared" si="8"/>
        <v/>
      </c>
      <c r="AT73" s="264" t="str">
        <f t="shared" si="9"/>
        <v/>
      </c>
      <c r="AU73" s="266" t="str">
        <f t="shared" si="10"/>
        <v/>
      </c>
      <c r="AV73" s="267" t="str">
        <f t="shared" si="11"/>
        <v/>
      </c>
      <c r="AW73" s="268" t="str">
        <f t="shared" si="12"/>
        <v/>
      </c>
      <c r="AX73" s="268" t="str">
        <f t="shared" si="13"/>
        <v/>
      </c>
      <c r="AY73" s="269" t="str">
        <f t="shared" si="14"/>
        <v/>
      </c>
      <c r="AZ73" t="str">
        <f t="shared" si="15"/>
        <v/>
      </c>
      <c r="BA73" t="str">
        <f t="shared" si="16"/>
        <v/>
      </c>
      <c r="BB73" t="str">
        <f t="shared" si="17"/>
        <v/>
      </c>
      <c r="BC73" t="str">
        <f t="shared" si="18"/>
        <v/>
      </c>
      <c r="BD73" t="str">
        <f t="shared" si="19"/>
        <v/>
      </c>
      <c r="BE73" t="str">
        <f t="shared" si="20"/>
        <v/>
      </c>
      <c r="BF73">
        <f t="array" ref="BF73">IF(AQ73="",0,SUMPRODUCT((EN13:XA13="Gluten")*(EN14:XA14="INFO")*(COUNTIF(BE73,"* "&amp;EN15:XA15&amp;" *")&gt;0)*1))</f>
        <v>0</v>
      </c>
      <c r="BG73">
        <f t="array" ref="BG73">IF(AQ73="",0,SUMPRODUCT((EN13:XA13="Gluten")*(EN14:XA14="EXCL")*(COUNTIF(BE73,"* "&amp;EN15:XA15&amp;" *")&gt;0)*1))</f>
        <v>0</v>
      </c>
      <c r="BH73">
        <f t="array" ref="BH73">IF(AQ73="",0,SUMPRODUCT((EN13:XA13="Gluten")*(EN14:XA14="ALERTE")*(COUNTIF(BE73,"* "&amp;EN15:XA15&amp;" *")&gt;0)*1))</f>
        <v>0</v>
      </c>
      <c r="BI73">
        <f t="array" ref="BI73">IF(AQ73="",0,SUMPRODUCT((EN13:XA13="Gluten")*(EN14:XA14="SUSP")*(COUNTIF(BE73,"* "&amp;EN15:XA15&amp;" *")&gt;0)*1))</f>
        <v>0</v>
      </c>
      <c r="BJ73" t="str">
        <f t="shared" si="21"/>
        <v/>
      </c>
      <c r="BK73" t="str">
        <f t="shared" si="22"/>
        <v/>
      </c>
      <c r="BL73">
        <f t="array" ref="BL73">IF(AQ73="",0,SUMPRODUCT((EN13:XA13="Crustaces")*(EN14:XA14="ALERTE")*(COUNTIF(BE73,"* "&amp;EN15:XA15&amp;" *")&gt;0)*1))</f>
        <v>0</v>
      </c>
      <c r="BM73" t="str">
        <f t="shared" si="23"/>
        <v/>
      </c>
      <c r="BN73">
        <f t="array" ref="BN73">IF(AQ73="",0,SUMPRODUCT((EN13:XA13="Oeufs")*(EN14:XA14="ALERTE")*(COUNTIF(BE73,"* "&amp;EN15:XA15&amp;" *")&gt;0)*1))</f>
        <v>0</v>
      </c>
      <c r="BO73" t="str">
        <f t="shared" si="24"/>
        <v/>
      </c>
      <c r="BP73">
        <f t="array" ref="BP73">IF(AQ73="",0,SUMPRODUCT((EN13:XA13="Poissons")*(EN14:XA14="INFO")*(COUNTIF(BE73,"* "&amp;EN15:XA15&amp;" *")&gt;0)*1))</f>
        <v>0</v>
      </c>
      <c r="BQ73">
        <f t="array" ref="BQ73">IF(AQ73="",0,SUMPRODUCT((EN13:XA13="Poissons")*(EN14:XA14="EXCL")*(COUNTIF(BE73,"* "&amp;EN15:XA15&amp;" *")&gt;0)*1))</f>
        <v>0</v>
      </c>
      <c r="BR73">
        <f t="array" ref="BR73">IF(AQ73="",0,SUMPRODUCT((EN13:XA13="Poissons")*(EN14:XA14="ALERTE")*(COUNTIF(BE73,"* "&amp;EN15:XA15&amp;" *")&gt;0)*1))</f>
        <v>0</v>
      </c>
      <c r="BS73" t="str">
        <f t="shared" si="25"/>
        <v/>
      </c>
      <c r="BT73">
        <f t="array" ref="BT73">IF(AQ73="",0,SUMPRODUCT((EN13:XA13="Arachides")*(EN14:XA14="ALERTE")*(COUNTIF(BE73,"* "&amp;EN15:XA15&amp;" *")&gt;0)*1))</f>
        <v>0</v>
      </c>
      <c r="BU73" t="str">
        <f t="shared" si="26"/>
        <v/>
      </c>
      <c r="BV73">
        <f t="array" ref="BV73">IF(AQ73="",0,SUMPRODUCT((EN13:XA13="Soja")*(EN14:XA14="INFO")*(COUNTIF(BE73,"* "&amp;EN15:XA15&amp;" *")&gt;0)*1))</f>
        <v>0</v>
      </c>
      <c r="BW73">
        <f t="array" ref="BW73">IF(AQ73="",0,SUMPRODUCT((EN13:XA13="Soja")*(EN14:XA14="ALERTE")*(COUNTIF(BE73,"* "&amp;EN15:XA15&amp;" *")&gt;0)*1))</f>
        <v>0</v>
      </c>
      <c r="BX73" t="str">
        <f t="shared" si="27"/>
        <v/>
      </c>
      <c r="BY73">
        <f t="array" ref="BY73">IF(AQ73="",0,SUMPRODUCT((EN13:XA13="Lait")*(EN14:XA14="INFO")*(COUNTIF(BE73,"* "&amp;EN15:XA15&amp;" *")&gt;0)*1))</f>
        <v>0</v>
      </c>
      <c r="BZ73">
        <f t="array" ref="BZ73">IF(AQ73="",0,SUMPRODUCT((EN13:XA13="Lait")*(EN14:XA14="EXCL")*(COUNTIF(BE73,"* "&amp;EN15:XA15&amp;" *")&gt;0)*1))</f>
        <v>0</v>
      </c>
      <c r="CA73">
        <f t="array" ref="CA73">IF(AQ73="",0,SUMPRODUCT((EN13:XA13="Lait")*(EN14:XA14="ALERTE")*(COUNTIF(BE73,"* "&amp;EN15:XA15&amp;" *")&gt;0)*1))</f>
        <v>0</v>
      </c>
      <c r="CB73">
        <f t="array" ref="CB73">IF(AQ73="",0,SUMPRODUCT((EN13:XA13="Lait")*(EN14:XA14="SUSP")*(COUNTIF(BE73,"* "&amp;EN15:XA15&amp;" *")&gt;0)*1))</f>
        <v>0</v>
      </c>
      <c r="CC73" t="str">
        <f t="shared" si="28"/>
        <v/>
      </c>
      <c r="CD73" t="str">
        <f t="shared" si="29"/>
        <v/>
      </c>
      <c r="CE73">
        <f t="array" ref="CE73">IF(AQ73="",0,SUMPRODUCT((EN13:XA13="Fruits a coque")*(EN14:XA14="EXCL")*(COUNTIF(BE73,"* "&amp;EN15:XA15&amp;" *")&gt;0)*1))</f>
        <v>0</v>
      </c>
      <c r="CF73">
        <f t="array" ref="CF73">IF(AQ73="",0,SUMPRODUCT((EN13:XA13="Fruits a coque")*(EN14:XA14="ALERTE")*(COUNTIF(BE73,"* "&amp;EN15:XA15&amp;" *")&gt;0)*1))</f>
        <v>0</v>
      </c>
      <c r="CG73" t="str">
        <f t="shared" si="30"/>
        <v/>
      </c>
      <c r="CH73">
        <f t="array" ref="CH73">IF(AQ73="",0,SUMPRODUCT((EN13:XA13="Celeri")*(EN14:XA14="ALERTE")*(COUNTIF(BE73,"* "&amp;EN15:XA15&amp;" *")&gt;0)*1))</f>
        <v>0</v>
      </c>
      <c r="CI73" t="str">
        <f t="shared" si="31"/>
        <v/>
      </c>
      <c r="CJ73">
        <f t="array" ref="CJ73">IF(AQ73="",0,SUMPRODUCT((EN13:XA13="Moutarde")*(EN14:XA14="ALERTE")*(COUNTIF(BE73,"* "&amp;EN15:XA15&amp;" *")&gt;0)*1))</f>
        <v>0</v>
      </c>
      <c r="CK73" t="str">
        <f t="shared" si="32"/>
        <v/>
      </c>
      <c r="CL73">
        <f t="array" ref="CL73">IF(AQ73="",0,SUMPRODUCT((EN13:XA13="Sesame")*(EN14:XA14="ALERTE")*(COUNTIF(BE73,"* "&amp;EN15:XA15&amp;" *")&gt;0)*1))</f>
        <v>0</v>
      </c>
      <c r="CM73" t="str">
        <f t="shared" si="33"/>
        <v/>
      </c>
      <c r="CN73">
        <f t="array" ref="CN73">IF(AQ73="",0,SUMPRODUCT((EN13:XA13="Sulfites")*(EN14:XA14="ALERTE")*(COUNTIF(BE73,"* "&amp;EN15:XA15&amp;" *")&gt;0)*1))</f>
        <v>0</v>
      </c>
      <c r="CO73" t="str">
        <f t="shared" si="34"/>
        <v/>
      </c>
      <c r="CP73">
        <f t="array" ref="CP73">IF(AQ73="",0,SUMPRODUCT((EN13:XA13="Lupin")*(EN14:XA14="ALERTE")*(COUNTIF(BE73,"* "&amp;EN15:XA15&amp;" *")&gt;0)*1))</f>
        <v>0</v>
      </c>
      <c r="CQ73" t="str">
        <f t="shared" si="35"/>
        <v/>
      </c>
      <c r="CR73">
        <f t="array" ref="CR73">IF(AQ73="",0,SUMPRODUCT((EN13:XA13="Mollusques")*(EN14:XA14="EXCL")*(COUNTIF(BE73,"* "&amp;EN15:XA15&amp;" *")&gt;0)*1))</f>
        <v>0</v>
      </c>
      <c r="CS73">
        <f t="array" ref="CS73">IF(AQ73="",0,SUMPRODUCT((EN13:XA13="Mollusques")*(EN14:XA14="ALERTE")*(COUNTIF(BE73,"* "&amp;EN15:XA15&amp;" *")&gt;0)*1))</f>
        <v>0</v>
      </c>
      <c r="CT73" t="str">
        <f t="shared" si="36"/>
        <v/>
      </c>
      <c r="CU73" t="str">
        <f t="shared" si="37"/>
        <v/>
      </c>
      <c r="CV73" t="str">
        <f t="shared" si="38"/>
        <v/>
      </c>
      <c r="CW73" t="str">
        <f t="shared" si="39"/>
        <v/>
      </c>
      <c r="CX73" t="str">
        <f t="shared" si="40"/>
        <v/>
      </c>
      <c r="CY73" t="str">
        <f t="shared" si="41"/>
        <v/>
      </c>
      <c r="CZ73" t="str">
        <f t="shared" si="42"/>
        <v/>
      </c>
      <c r="DA73" t="str">
        <f t="shared" si="43"/>
        <v/>
      </c>
      <c r="DB73" t="str">
        <f t="shared" si="44"/>
        <v/>
      </c>
      <c r="DC73" t="str">
        <f t="shared" si="45"/>
        <v/>
      </c>
      <c r="DD73" t="str">
        <f t="shared" si="46"/>
        <v/>
      </c>
      <c r="DE73" t="str">
        <f t="shared" si="47"/>
        <v/>
      </c>
      <c r="DF73" t="str">
        <f t="shared" si="48"/>
        <v/>
      </c>
      <c r="DG73" t="str">
        <f t="shared" si="49"/>
        <v/>
      </c>
      <c r="DH73" t="str">
        <f t="shared" si="50"/>
        <v/>
      </c>
      <c r="DI73" t="str">
        <f t="shared" si="51"/>
        <v/>
      </c>
      <c r="DJ73" t="str">
        <f t="shared" si="52"/>
        <v/>
      </c>
      <c r="DK73" t="str">
        <f t="shared" si="53"/>
        <v/>
      </c>
      <c r="DL73" t="str">
        <f t="shared" si="54"/>
        <v/>
      </c>
    </row>
    <row r="74" spans="5:116" ht="15.75">
      <c r="E74" s="26"/>
      <c r="F74" s="32"/>
      <c r="G74" s="33"/>
      <c r="H74" s="32"/>
      <c r="I74" s="34"/>
      <c r="J74" s="246"/>
      <c r="K74" s="247"/>
      <c r="L74" s="95"/>
      <c r="M74" s="248"/>
      <c r="N74" s="249"/>
      <c r="O74" s="250"/>
      <c r="P74" s="251"/>
      <c r="Q74" s="252"/>
      <c r="R74" s="253"/>
      <c r="S74" s="102"/>
      <c r="T74" s="254"/>
      <c r="U74" s="104"/>
      <c r="V74" s="255"/>
      <c r="W74" s="256"/>
      <c r="X74" s="107"/>
      <c r="Y74" s="116"/>
      <c r="AA74" s="4"/>
      <c r="AC74" s="759"/>
      <c r="AD74" s="786" t="str">
        <f>TRIM(SUBSTITUTE(SUBSTITUTE(SUBSTITUTE(SUBSTITUTE(SUBSTITUTE(SUBSTITUTE(SUBSTITUTE(SUBSTITUTE(SUBSTITUTE(SUBSTITUTE(AD71,","," "),";"," "),":"," "),"!"," "),"?"," "),"…"," "),"»"," "),"«"," "),"/"," "),"."," "))</f>
        <v>basilic coupe surgelé</v>
      </c>
      <c r="AE74" s="780" t="str" cm="1">
        <f t="array" ref="AE74">IF(ROW()=ROW(AE70),AD73,INDEX(AF70:AF83,ROW()-ROW(AE70)))</f>
        <v/>
      </c>
      <c r="AF74" s="781" t="str">
        <f>IF(OR(AE74="",AD72="",AD72&lt;=0,AG74=""),"",TRIM(MID(AE74,LEN(AG74)+1+IF(MID(AE74,LEN(AG74)+1,1)=" ",1,0),99999)))</f>
        <v/>
      </c>
      <c r="AG74" s="780" t="str">
        <f>IF(OR(AH74="",AH74=0,AH74="0"),"",IF(LEN(AH74)&lt;=AD72,AH74,IF(LEN(SUBSTITUTE(AI74," ",""))=AD72+1,LEFT(AH74,AD72),LEFT(AH74,FIND("§",SUBSTITUTE(AI74," ","§",LEN(AI74)-LEN(SUBSTITUTE(AI74," ",""))))-1))))</f>
        <v/>
      </c>
      <c r="AH74" s="780" t="str">
        <f t="shared" si="4"/>
        <v/>
      </c>
      <c r="AI74" s="780" t="str">
        <f>IF(OR(AH74="",AH74=0,AH74="0"),"",LEFT(AH74,AD72+1))</f>
        <v/>
      </c>
      <c r="AJ74" s="782"/>
      <c r="AK74" s="796"/>
      <c r="AL74" s="759" t="str">
        <f>IF(LEN(TRIM(AM74))&gt;0,MAX(AL13:AL73)+1,"")</f>
        <v/>
      </c>
      <c r="AM74" s="805"/>
      <c r="AN74" s="805"/>
      <c r="AO74" s="805"/>
      <c r="AP74" s="263" t="str">
        <f t="shared" si="7"/>
        <v/>
      </c>
      <c r="AQ74" s="752"/>
      <c r="AR74" s="818" t="s">
        <v>945</v>
      </c>
      <c r="AS74" s="16" t="str">
        <f t="shared" si="8"/>
        <v/>
      </c>
      <c r="AT74" s="264" t="str">
        <f t="shared" si="9"/>
        <v/>
      </c>
      <c r="AU74" s="266" t="str">
        <f t="shared" si="10"/>
        <v/>
      </c>
      <c r="AV74" s="267" t="str">
        <f t="shared" si="11"/>
        <v/>
      </c>
      <c r="AW74" s="268" t="str">
        <f t="shared" si="12"/>
        <v/>
      </c>
      <c r="AX74" s="268" t="str">
        <f t="shared" si="13"/>
        <v/>
      </c>
      <c r="AY74" s="269" t="str">
        <f t="shared" si="14"/>
        <v/>
      </c>
      <c r="AZ74" t="str">
        <f t="shared" si="15"/>
        <v/>
      </c>
      <c r="BA74" t="str">
        <f t="shared" si="16"/>
        <v/>
      </c>
      <c r="BB74" t="str">
        <f t="shared" si="17"/>
        <v/>
      </c>
      <c r="BC74" t="str">
        <f t="shared" si="18"/>
        <v/>
      </c>
      <c r="BD74" t="str">
        <f t="shared" si="19"/>
        <v/>
      </c>
      <c r="BE74" t="str">
        <f t="shared" si="20"/>
        <v/>
      </c>
      <c r="BF74">
        <f t="array" ref="BF74">IF(AQ74="",0,SUMPRODUCT((EN13:XA13="Gluten")*(EN14:XA14="INFO")*(COUNTIF(BE74,"* "&amp;EN15:XA15&amp;" *")&gt;0)*1))</f>
        <v>0</v>
      </c>
      <c r="BG74">
        <f t="array" ref="BG74">IF(AQ74="",0,SUMPRODUCT((EN13:XA13="Gluten")*(EN14:XA14="EXCL")*(COUNTIF(BE74,"* "&amp;EN15:XA15&amp;" *")&gt;0)*1))</f>
        <v>0</v>
      </c>
      <c r="BH74">
        <f t="array" ref="BH74">IF(AQ74="",0,SUMPRODUCT((EN13:XA13="Gluten")*(EN14:XA14="ALERTE")*(COUNTIF(BE74,"* "&amp;EN15:XA15&amp;" *")&gt;0)*1))</f>
        <v>0</v>
      </c>
      <c r="BI74">
        <f t="array" ref="BI74">IF(AQ74="",0,SUMPRODUCT((EN13:XA13="Gluten")*(EN14:XA14="SUSP")*(COUNTIF(BE74,"* "&amp;EN15:XA15&amp;" *")&gt;0)*1))</f>
        <v>0</v>
      </c>
      <c r="BJ74" t="str">
        <f t="shared" si="21"/>
        <v/>
      </c>
      <c r="BK74" t="str">
        <f t="shared" si="22"/>
        <v/>
      </c>
      <c r="BL74">
        <f t="array" ref="BL74">IF(AQ74="",0,SUMPRODUCT((EN13:XA13="Crustaces")*(EN14:XA14="ALERTE")*(COUNTIF(BE74,"* "&amp;EN15:XA15&amp;" *")&gt;0)*1))</f>
        <v>0</v>
      </c>
      <c r="BM74" t="str">
        <f t="shared" si="23"/>
        <v/>
      </c>
      <c r="BN74">
        <f t="array" ref="BN74">IF(AQ74="",0,SUMPRODUCT((EN13:XA13="Oeufs")*(EN14:XA14="ALERTE")*(COUNTIF(BE74,"* "&amp;EN15:XA15&amp;" *")&gt;0)*1))</f>
        <v>0</v>
      </c>
      <c r="BO74" t="str">
        <f t="shared" si="24"/>
        <v/>
      </c>
      <c r="BP74">
        <f t="array" ref="BP74">IF(AQ74="",0,SUMPRODUCT((EN13:XA13="Poissons")*(EN14:XA14="INFO")*(COUNTIF(BE74,"* "&amp;EN15:XA15&amp;" *")&gt;0)*1))</f>
        <v>0</v>
      </c>
      <c r="BQ74">
        <f t="array" ref="BQ74">IF(AQ74="",0,SUMPRODUCT((EN13:XA13="Poissons")*(EN14:XA14="EXCL")*(COUNTIF(BE74,"* "&amp;EN15:XA15&amp;" *")&gt;0)*1))</f>
        <v>0</v>
      </c>
      <c r="BR74">
        <f t="array" ref="BR74">IF(AQ74="",0,SUMPRODUCT((EN13:XA13="Poissons")*(EN14:XA14="ALERTE")*(COUNTIF(BE74,"* "&amp;EN15:XA15&amp;" *")&gt;0)*1))</f>
        <v>0</v>
      </c>
      <c r="BS74" t="str">
        <f t="shared" si="25"/>
        <v/>
      </c>
      <c r="BT74">
        <f t="array" ref="BT74">IF(AQ74="",0,SUMPRODUCT((EN13:XA13="Arachides")*(EN14:XA14="ALERTE")*(COUNTIF(BE74,"* "&amp;EN15:XA15&amp;" *")&gt;0)*1))</f>
        <v>0</v>
      </c>
      <c r="BU74" t="str">
        <f t="shared" si="26"/>
        <v/>
      </c>
      <c r="BV74">
        <f t="array" ref="BV74">IF(AQ74="",0,SUMPRODUCT((EN13:XA13="Soja")*(EN14:XA14="INFO")*(COUNTIF(BE74,"* "&amp;EN15:XA15&amp;" *")&gt;0)*1))</f>
        <v>0</v>
      </c>
      <c r="BW74">
        <f t="array" ref="BW74">IF(AQ74="",0,SUMPRODUCT((EN13:XA13="Soja")*(EN14:XA14="ALERTE")*(COUNTIF(BE74,"* "&amp;EN15:XA15&amp;" *")&gt;0)*1))</f>
        <v>0</v>
      </c>
      <c r="BX74" t="str">
        <f t="shared" si="27"/>
        <v/>
      </c>
      <c r="BY74">
        <f t="array" ref="BY74">IF(AQ74="",0,SUMPRODUCT((EN13:XA13="Lait")*(EN14:XA14="INFO")*(COUNTIF(BE74,"* "&amp;EN15:XA15&amp;" *")&gt;0)*1))</f>
        <v>0</v>
      </c>
      <c r="BZ74">
        <f t="array" ref="BZ74">IF(AQ74="",0,SUMPRODUCT((EN13:XA13="Lait")*(EN14:XA14="EXCL")*(COUNTIF(BE74,"* "&amp;EN15:XA15&amp;" *")&gt;0)*1))</f>
        <v>0</v>
      </c>
      <c r="CA74">
        <f t="array" ref="CA74">IF(AQ74="",0,SUMPRODUCT((EN13:XA13="Lait")*(EN14:XA14="ALERTE")*(COUNTIF(BE74,"* "&amp;EN15:XA15&amp;" *")&gt;0)*1))</f>
        <v>0</v>
      </c>
      <c r="CB74">
        <f t="array" ref="CB74">IF(AQ74="",0,SUMPRODUCT((EN13:XA13="Lait")*(EN14:XA14="SUSP")*(COUNTIF(BE74,"* "&amp;EN15:XA15&amp;" *")&gt;0)*1))</f>
        <v>0</v>
      </c>
      <c r="CC74" t="str">
        <f t="shared" si="28"/>
        <v/>
      </c>
      <c r="CD74" t="str">
        <f t="shared" si="29"/>
        <v/>
      </c>
      <c r="CE74">
        <f t="array" ref="CE74">IF(AQ74="",0,SUMPRODUCT((EN13:XA13="Fruits a coque")*(EN14:XA14="EXCL")*(COUNTIF(BE74,"* "&amp;EN15:XA15&amp;" *")&gt;0)*1))</f>
        <v>0</v>
      </c>
      <c r="CF74">
        <f t="array" ref="CF74">IF(AQ74="",0,SUMPRODUCT((EN13:XA13="Fruits a coque")*(EN14:XA14="ALERTE")*(COUNTIF(BE74,"* "&amp;EN15:XA15&amp;" *")&gt;0)*1))</f>
        <v>0</v>
      </c>
      <c r="CG74" t="str">
        <f t="shared" si="30"/>
        <v/>
      </c>
      <c r="CH74">
        <f t="array" ref="CH74">IF(AQ74="",0,SUMPRODUCT((EN13:XA13="Celeri")*(EN14:XA14="ALERTE")*(COUNTIF(BE74,"* "&amp;EN15:XA15&amp;" *")&gt;0)*1))</f>
        <v>0</v>
      </c>
      <c r="CI74" t="str">
        <f t="shared" si="31"/>
        <v/>
      </c>
      <c r="CJ74">
        <f t="array" ref="CJ74">IF(AQ74="",0,SUMPRODUCT((EN13:XA13="Moutarde")*(EN14:XA14="ALERTE")*(COUNTIF(BE74,"* "&amp;EN15:XA15&amp;" *")&gt;0)*1))</f>
        <v>0</v>
      </c>
      <c r="CK74" t="str">
        <f t="shared" si="32"/>
        <v/>
      </c>
      <c r="CL74">
        <f t="array" ref="CL74">IF(AQ74="",0,SUMPRODUCT((EN13:XA13="Sesame")*(EN14:XA14="ALERTE")*(COUNTIF(BE74,"* "&amp;EN15:XA15&amp;" *")&gt;0)*1))</f>
        <v>0</v>
      </c>
      <c r="CM74" t="str">
        <f t="shared" si="33"/>
        <v/>
      </c>
      <c r="CN74">
        <f t="array" ref="CN74">IF(AQ74="",0,SUMPRODUCT((EN13:XA13="Sulfites")*(EN14:XA14="ALERTE")*(COUNTIF(BE74,"* "&amp;EN15:XA15&amp;" *")&gt;0)*1))</f>
        <v>0</v>
      </c>
      <c r="CO74" t="str">
        <f t="shared" si="34"/>
        <v/>
      </c>
      <c r="CP74">
        <f t="array" ref="CP74">IF(AQ74="",0,SUMPRODUCT((EN13:XA13="Lupin")*(EN14:XA14="ALERTE")*(COUNTIF(BE74,"* "&amp;EN15:XA15&amp;" *")&gt;0)*1))</f>
        <v>0</v>
      </c>
      <c r="CQ74" t="str">
        <f t="shared" si="35"/>
        <v/>
      </c>
      <c r="CR74">
        <f t="array" ref="CR74">IF(AQ74="",0,SUMPRODUCT((EN13:XA13="Mollusques")*(EN14:XA14="EXCL")*(COUNTIF(BE74,"* "&amp;EN15:XA15&amp;" *")&gt;0)*1))</f>
        <v>0</v>
      </c>
      <c r="CS74">
        <f t="array" ref="CS74">IF(AQ74="",0,SUMPRODUCT((EN13:XA13="Mollusques")*(EN14:XA14="ALERTE")*(COUNTIF(BE74,"* "&amp;EN15:XA15&amp;" *")&gt;0)*1))</f>
        <v>0</v>
      </c>
      <c r="CT74" t="str">
        <f t="shared" si="36"/>
        <v/>
      </c>
      <c r="CU74" t="str">
        <f t="shared" si="37"/>
        <v/>
      </c>
      <c r="CV74" t="str">
        <f t="shared" si="38"/>
        <v/>
      </c>
      <c r="CW74" t="str">
        <f t="shared" si="39"/>
        <v/>
      </c>
      <c r="CX74" t="str">
        <f t="shared" si="40"/>
        <v/>
      </c>
      <c r="CY74" t="str">
        <f t="shared" si="41"/>
        <v/>
      </c>
      <c r="CZ74" t="str">
        <f t="shared" si="42"/>
        <v/>
      </c>
      <c r="DA74" t="str">
        <f t="shared" si="43"/>
        <v/>
      </c>
      <c r="DB74" t="str">
        <f t="shared" si="44"/>
        <v/>
      </c>
      <c r="DC74" t="str">
        <f t="shared" si="45"/>
        <v/>
      </c>
      <c r="DD74" t="str">
        <f t="shared" si="46"/>
        <v/>
      </c>
      <c r="DE74" t="str">
        <f t="shared" si="47"/>
        <v/>
      </c>
      <c r="DF74" t="str">
        <f t="shared" si="48"/>
        <v/>
      </c>
      <c r="DG74" t="str">
        <f t="shared" si="49"/>
        <v/>
      </c>
      <c r="DH74" t="str">
        <f t="shared" si="50"/>
        <v/>
      </c>
      <c r="DI74" t="str">
        <f t="shared" si="51"/>
        <v/>
      </c>
      <c r="DJ74" t="str">
        <f t="shared" si="52"/>
        <v/>
      </c>
      <c r="DK74" t="str">
        <f t="shared" si="53"/>
        <v/>
      </c>
      <c r="DL74" t="str">
        <f t="shared" si="54"/>
        <v/>
      </c>
    </row>
    <row r="75" spans="5:116" ht="15.75">
      <c r="E75" s="26"/>
      <c r="F75" s="32"/>
      <c r="G75" s="33"/>
      <c r="H75" s="32"/>
      <c r="I75" s="34"/>
      <c r="J75" s="246"/>
      <c r="K75" s="247"/>
      <c r="L75" s="95"/>
      <c r="M75" s="248"/>
      <c r="N75" s="249"/>
      <c r="O75" s="250"/>
      <c r="P75" s="251"/>
      <c r="Q75" s="252"/>
      <c r="R75" s="253"/>
      <c r="S75" s="102"/>
      <c r="T75" s="254"/>
      <c r="U75" s="104"/>
      <c r="V75" s="255"/>
      <c r="W75" s="256"/>
      <c r="X75" s="107"/>
      <c r="Y75" s="116"/>
      <c r="AA75" s="4"/>
      <c r="AC75" s="759"/>
      <c r="AD75" s="780" t="str">
        <f>TRIM(SUBSTITUTE(SUBSTITUTE(SUBSTITUTE(SUBSTITUTE(SUBSTITUTE(SUBSTITUTE(SUBSTITUTE(SUBSTITUTE(AD74,"("," "),")"," "),CHAR(34)," "),"-"," "),"_"," "),"&lt;"," "),"&gt;"," "),"="," "))</f>
        <v>basilic coupe surgelé</v>
      </c>
      <c r="AE75" s="780" t="str" cm="1">
        <f t="array" ref="AE75">IF(ROW()=ROW(AE70),AD73,INDEX(AF70:AF83,ROW()-ROW(AE70)))</f>
        <v/>
      </c>
      <c r="AF75" s="781" t="str">
        <f>IF(OR(AE75="",AD72="",AD72&lt;=0,AG75=""),"",TRIM(MID(AE75,LEN(AG75)+1+IF(MID(AE75,LEN(AG75)+1,1)=" ",1,0),99999)))</f>
        <v/>
      </c>
      <c r="AG75" s="780" t="str">
        <f>IF(OR(AH75="",AH75=0,AH75="0"),"",IF(LEN(AH75)&lt;=AD72,AH75,IF(LEN(SUBSTITUTE(AI75," ",""))=AD72+1,LEFT(AH75,AD72),LEFT(AH75,FIND("§",SUBSTITUTE(AI75," ","§",LEN(AI75)-LEN(SUBSTITUTE(AI75," ",""))))-1))))</f>
        <v/>
      </c>
      <c r="AH75" s="780" t="str">
        <f t="shared" si="4"/>
        <v/>
      </c>
      <c r="AI75" s="780" t="str">
        <f>IF(OR(AH75="",AH75=0,AH75="0"),"",LEFT(AH75,AD72+1))</f>
        <v/>
      </c>
      <c r="AJ75" s="782"/>
      <c r="AK75" s="796"/>
      <c r="AL75" s="759" t="str">
        <f>IF(LEN(TRIM(AM75))&gt;0,MAX(AL13:AL74)+1,"")</f>
        <v/>
      </c>
      <c r="AM75" s="805"/>
      <c r="AN75" s="805"/>
      <c r="AO75" s="805"/>
      <c r="AP75" s="263" t="str">
        <f t="shared" si="7"/>
        <v/>
      </c>
      <c r="AQ75" s="752"/>
      <c r="AR75" s="818" t="s">
        <v>945</v>
      </c>
      <c r="AS75" s="16" t="str">
        <f t="shared" si="8"/>
        <v/>
      </c>
      <c r="AT75" s="264" t="str">
        <f t="shared" si="9"/>
        <v/>
      </c>
      <c r="AU75" s="266" t="str">
        <f t="shared" si="10"/>
        <v/>
      </c>
      <c r="AV75" s="267" t="str">
        <f t="shared" si="11"/>
        <v/>
      </c>
      <c r="AW75" s="268" t="str">
        <f t="shared" si="12"/>
        <v/>
      </c>
      <c r="AX75" s="268" t="str">
        <f t="shared" si="13"/>
        <v/>
      </c>
      <c r="AY75" s="269" t="str">
        <f t="shared" si="14"/>
        <v/>
      </c>
      <c r="AZ75" t="str">
        <f t="shared" si="15"/>
        <v/>
      </c>
      <c r="BA75" t="str">
        <f t="shared" si="16"/>
        <v/>
      </c>
      <c r="BB75" t="str">
        <f t="shared" si="17"/>
        <v/>
      </c>
      <c r="BC75" t="str">
        <f t="shared" si="18"/>
        <v/>
      </c>
      <c r="BD75" t="str">
        <f t="shared" si="19"/>
        <v/>
      </c>
      <c r="BE75" t="str">
        <f t="shared" si="20"/>
        <v/>
      </c>
      <c r="BF75">
        <f t="array" ref="BF75">IF(AQ75="",0,SUMPRODUCT((EN13:XA13="Gluten")*(EN14:XA14="INFO")*(COUNTIF(BE75,"* "&amp;EN15:XA15&amp;" *")&gt;0)*1))</f>
        <v>0</v>
      </c>
      <c r="BG75">
        <f t="array" ref="BG75">IF(AQ75="",0,SUMPRODUCT((EN13:XA13="Gluten")*(EN14:XA14="EXCL")*(COUNTIF(BE75,"* "&amp;EN15:XA15&amp;" *")&gt;0)*1))</f>
        <v>0</v>
      </c>
      <c r="BH75">
        <f t="array" ref="BH75">IF(AQ75="",0,SUMPRODUCT((EN13:XA13="Gluten")*(EN14:XA14="ALERTE")*(COUNTIF(BE75,"* "&amp;EN15:XA15&amp;" *")&gt;0)*1))</f>
        <v>0</v>
      </c>
      <c r="BI75">
        <f t="array" ref="BI75">IF(AQ75="",0,SUMPRODUCT((EN13:XA13="Gluten")*(EN14:XA14="SUSP")*(COUNTIF(BE75,"* "&amp;EN15:XA15&amp;" *")&gt;0)*1))</f>
        <v>0</v>
      </c>
      <c r="BJ75" t="str">
        <f t="shared" si="21"/>
        <v/>
      </c>
      <c r="BK75" t="str">
        <f t="shared" si="22"/>
        <v/>
      </c>
      <c r="BL75">
        <f t="array" ref="BL75">IF(AQ75="",0,SUMPRODUCT((EN13:XA13="Crustaces")*(EN14:XA14="ALERTE")*(COUNTIF(BE75,"* "&amp;EN15:XA15&amp;" *")&gt;0)*1))</f>
        <v>0</v>
      </c>
      <c r="BM75" t="str">
        <f t="shared" si="23"/>
        <v/>
      </c>
      <c r="BN75">
        <f t="array" ref="BN75">IF(AQ75="",0,SUMPRODUCT((EN13:XA13="Oeufs")*(EN14:XA14="ALERTE")*(COUNTIF(BE75,"* "&amp;EN15:XA15&amp;" *")&gt;0)*1))</f>
        <v>0</v>
      </c>
      <c r="BO75" t="str">
        <f t="shared" si="24"/>
        <v/>
      </c>
      <c r="BP75">
        <f t="array" ref="BP75">IF(AQ75="",0,SUMPRODUCT((EN13:XA13="Poissons")*(EN14:XA14="INFO")*(COUNTIF(BE75,"* "&amp;EN15:XA15&amp;" *")&gt;0)*1))</f>
        <v>0</v>
      </c>
      <c r="BQ75">
        <f t="array" ref="BQ75">IF(AQ75="",0,SUMPRODUCT((EN13:XA13="Poissons")*(EN14:XA14="EXCL")*(COUNTIF(BE75,"* "&amp;EN15:XA15&amp;" *")&gt;0)*1))</f>
        <v>0</v>
      </c>
      <c r="BR75">
        <f t="array" ref="BR75">IF(AQ75="",0,SUMPRODUCT((EN13:XA13="Poissons")*(EN14:XA14="ALERTE")*(COUNTIF(BE75,"* "&amp;EN15:XA15&amp;" *")&gt;0)*1))</f>
        <v>0</v>
      </c>
      <c r="BS75" t="str">
        <f t="shared" si="25"/>
        <v/>
      </c>
      <c r="BT75">
        <f t="array" ref="BT75">IF(AQ75="",0,SUMPRODUCT((EN13:XA13="Arachides")*(EN14:XA14="ALERTE")*(COUNTIF(BE75,"* "&amp;EN15:XA15&amp;" *")&gt;0)*1))</f>
        <v>0</v>
      </c>
      <c r="BU75" t="str">
        <f t="shared" si="26"/>
        <v/>
      </c>
      <c r="BV75">
        <f t="array" ref="BV75">IF(AQ75="",0,SUMPRODUCT((EN13:XA13="Soja")*(EN14:XA14="INFO")*(COUNTIF(BE75,"* "&amp;EN15:XA15&amp;" *")&gt;0)*1))</f>
        <v>0</v>
      </c>
      <c r="BW75">
        <f t="array" ref="BW75">IF(AQ75="",0,SUMPRODUCT((EN13:XA13="Soja")*(EN14:XA14="ALERTE")*(COUNTIF(BE75,"* "&amp;EN15:XA15&amp;" *")&gt;0)*1))</f>
        <v>0</v>
      </c>
      <c r="BX75" t="str">
        <f t="shared" si="27"/>
        <v/>
      </c>
      <c r="BY75">
        <f t="array" ref="BY75">IF(AQ75="",0,SUMPRODUCT((EN13:XA13="Lait")*(EN14:XA14="INFO")*(COUNTIF(BE75,"* "&amp;EN15:XA15&amp;" *")&gt;0)*1))</f>
        <v>0</v>
      </c>
      <c r="BZ75">
        <f t="array" ref="BZ75">IF(AQ75="",0,SUMPRODUCT((EN13:XA13="Lait")*(EN14:XA14="EXCL")*(COUNTIF(BE75,"* "&amp;EN15:XA15&amp;" *")&gt;0)*1))</f>
        <v>0</v>
      </c>
      <c r="CA75">
        <f t="array" ref="CA75">IF(AQ75="",0,SUMPRODUCT((EN13:XA13="Lait")*(EN14:XA14="ALERTE")*(COUNTIF(BE75,"* "&amp;EN15:XA15&amp;" *")&gt;0)*1))</f>
        <v>0</v>
      </c>
      <c r="CB75">
        <f t="array" ref="CB75">IF(AQ75="",0,SUMPRODUCT((EN13:XA13="Lait")*(EN14:XA14="SUSP")*(COUNTIF(BE75,"* "&amp;EN15:XA15&amp;" *")&gt;0)*1))</f>
        <v>0</v>
      </c>
      <c r="CC75" t="str">
        <f t="shared" si="28"/>
        <v/>
      </c>
      <c r="CD75" t="str">
        <f t="shared" si="29"/>
        <v/>
      </c>
      <c r="CE75">
        <f t="array" ref="CE75">IF(AQ75="",0,SUMPRODUCT((EN13:XA13="Fruits a coque")*(EN14:XA14="EXCL")*(COUNTIF(BE75,"* "&amp;EN15:XA15&amp;" *")&gt;0)*1))</f>
        <v>0</v>
      </c>
      <c r="CF75">
        <f t="array" ref="CF75">IF(AQ75="",0,SUMPRODUCT((EN13:XA13="Fruits a coque")*(EN14:XA14="ALERTE")*(COUNTIF(BE75,"* "&amp;EN15:XA15&amp;" *")&gt;0)*1))</f>
        <v>0</v>
      </c>
      <c r="CG75" t="str">
        <f t="shared" si="30"/>
        <v/>
      </c>
      <c r="CH75">
        <f t="array" ref="CH75">IF(AQ75="",0,SUMPRODUCT((EN13:XA13="Celeri")*(EN14:XA14="ALERTE")*(COUNTIF(BE75,"* "&amp;EN15:XA15&amp;" *")&gt;0)*1))</f>
        <v>0</v>
      </c>
      <c r="CI75" t="str">
        <f t="shared" si="31"/>
        <v/>
      </c>
      <c r="CJ75">
        <f t="array" ref="CJ75">IF(AQ75="",0,SUMPRODUCT((EN13:XA13="Moutarde")*(EN14:XA14="ALERTE")*(COUNTIF(BE75,"* "&amp;EN15:XA15&amp;" *")&gt;0)*1))</f>
        <v>0</v>
      </c>
      <c r="CK75" t="str">
        <f t="shared" si="32"/>
        <v/>
      </c>
      <c r="CL75">
        <f t="array" ref="CL75">IF(AQ75="",0,SUMPRODUCT((EN13:XA13="Sesame")*(EN14:XA14="ALERTE")*(COUNTIF(BE75,"* "&amp;EN15:XA15&amp;" *")&gt;0)*1))</f>
        <v>0</v>
      </c>
      <c r="CM75" t="str">
        <f t="shared" si="33"/>
        <v/>
      </c>
      <c r="CN75">
        <f t="array" ref="CN75">IF(AQ75="",0,SUMPRODUCT((EN13:XA13="Sulfites")*(EN14:XA14="ALERTE")*(COUNTIF(BE75,"* "&amp;EN15:XA15&amp;" *")&gt;0)*1))</f>
        <v>0</v>
      </c>
      <c r="CO75" t="str">
        <f t="shared" si="34"/>
        <v/>
      </c>
      <c r="CP75">
        <f t="array" ref="CP75">IF(AQ75="",0,SUMPRODUCT((EN13:XA13="Lupin")*(EN14:XA14="ALERTE")*(COUNTIF(BE75,"* "&amp;EN15:XA15&amp;" *")&gt;0)*1))</f>
        <v>0</v>
      </c>
      <c r="CQ75" t="str">
        <f t="shared" si="35"/>
        <v/>
      </c>
      <c r="CR75">
        <f t="array" ref="CR75">IF(AQ75="",0,SUMPRODUCT((EN13:XA13="Mollusques")*(EN14:XA14="EXCL")*(COUNTIF(BE75,"* "&amp;EN15:XA15&amp;" *")&gt;0)*1))</f>
        <v>0</v>
      </c>
      <c r="CS75">
        <f t="array" ref="CS75">IF(AQ75="",0,SUMPRODUCT((EN13:XA13="Mollusques")*(EN14:XA14="ALERTE")*(COUNTIF(BE75,"* "&amp;EN15:XA15&amp;" *")&gt;0)*1))</f>
        <v>0</v>
      </c>
      <c r="CT75" t="str">
        <f t="shared" si="36"/>
        <v/>
      </c>
      <c r="CU75" t="str">
        <f t="shared" si="37"/>
        <v/>
      </c>
      <c r="CV75" t="str">
        <f t="shared" si="38"/>
        <v/>
      </c>
      <c r="CW75" t="str">
        <f t="shared" si="39"/>
        <v/>
      </c>
      <c r="CX75" t="str">
        <f t="shared" si="40"/>
        <v/>
      </c>
      <c r="CY75" t="str">
        <f t="shared" si="41"/>
        <v/>
      </c>
      <c r="CZ75" t="str">
        <f t="shared" si="42"/>
        <v/>
      </c>
      <c r="DA75" t="str">
        <f t="shared" si="43"/>
        <v/>
      </c>
      <c r="DB75" t="str">
        <f t="shared" si="44"/>
        <v/>
      </c>
      <c r="DC75" t="str">
        <f t="shared" si="45"/>
        <v/>
      </c>
      <c r="DD75" t="str">
        <f t="shared" si="46"/>
        <v/>
      </c>
      <c r="DE75" t="str">
        <f t="shared" si="47"/>
        <v/>
      </c>
      <c r="DF75" t="str">
        <f t="shared" si="48"/>
        <v/>
      </c>
      <c r="DG75" t="str">
        <f t="shared" si="49"/>
        <v/>
      </c>
      <c r="DH75" t="str">
        <f t="shared" si="50"/>
        <v/>
      </c>
      <c r="DI75" t="str">
        <f t="shared" si="51"/>
        <v/>
      </c>
      <c r="DJ75" t="str">
        <f t="shared" si="52"/>
        <v/>
      </c>
      <c r="DK75" t="str">
        <f t="shared" si="53"/>
        <v/>
      </c>
      <c r="DL75" t="str">
        <f t="shared" si="54"/>
        <v/>
      </c>
    </row>
    <row r="76" spans="5:116" ht="15.75">
      <c r="E76" s="26"/>
      <c r="F76" s="32"/>
      <c r="G76" s="33"/>
      <c r="H76" s="32"/>
      <c r="I76" s="34"/>
      <c r="J76" s="246"/>
      <c r="K76" s="247"/>
      <c r="L76" s="95"/>
      <c r="M76" s="248"/>
      <c r="N76" s="249"/>
      <c r="O76" s="250"/>
      <c r="P76" s="251"/>
      <c r="Q76" s="252"/>
      <c r="R76" s="253"/>
      <c r="S76" s="102"/>
      <c r="T76" s="254"/>
      <c r="U76" s="104"/>
      <c r="V76" s="255"/>
      <c r="W76" s="256"/>
      <c r="X76" s="107"/>
      <c r="Y76" s="116"/>
      <c r="AA76" s="4"/>
      <c r="AC76" s="759"/>
      <c r="AD76" s="784" t="str">
        <f>TRIM(SUBSTITUTE(SUBSTITUTE(SUBSTITUTE(SUBSTITUTE(AD75,"►"," "),"▼"," "),"▲"," "),"◄"," "))</f>
        <v>basilic coupe surgelé</v>
      </c>
      <c r="AE76" s="780" t="str" cm="1">
        <f t="array" ref="AE76">IF(ROW()=ROW(AE70),AD73,INDEX(AF70:AF83,ROW()-ROW(AE70)))</f>
        <v/>
      </c>
      <c r="AF76" s="781" t="str">
        <f>IF(OR(AE76="",AD72="",AD72&lt;=0,AG76=""),"",TRIM(MID(AE76,LEN(AG76)+1+IF(MID(AE76,LEN(AG76)+1,1)=" ",1,0),99999)))</f>
        <v/>
      </c>
      <c r="AG76" s="780" t="str">
        <f>IF(OR(AH76="",AH76=0,AH76="0"),"",IF(LEN(AH76)&lt;=AD72,AH76,IF(LEN(SUBSTITUTE(AI76," ",""))=AD72+1,LEFT(AH76,AD72),LEFT(AH76,FIND("§",SUBSTITUTE(AI76," ","§",LEN(AI76)-LEN(SUBSTITUTE(AI76," ",""))))-1))))</f>
        <v/>
      </c>
      <c r="AH76" s="780" t="str">
        <f t="shared" si="4"/>
        <v/>
      </c>
      <c r="AI76" s="780" t="str">
        <f>IF(OR(AH76="",AH76=0,AH76="0"),"",LEFT(AH76,AD72+1))</f>
        <v/>
      </c>
      <c r="AJ76" s="782"/>
      <c r="AK76" s="796"/>
      <c r="AL76" s="759" t="str">
        <f>IF(LEN(TRIM(AM76))&gt;0,MAX(AL13:AL75)+1,"")</f>
        <v/>
      </c>
      <c r="AM76" s="805"/>
      <c r="AN76" s="805"/>
      <c r="AO76" s="805"/>
      <c r="AP76" s="263" t="str">
        <f t="shared" si="7"/>
        <v/>
      </c>
      <c r="AQ76" s="752"/>
      <c r="AR76" s="818" t="s">
        <v>945</v>
      </c>
      <c r="AS76" s="16" t="str">
        <f t="shared" si="8"/>
        <v/>
      </c>
      <c r="AT76" s="264" t="str">
        <f t="shared" si="9"/>
        <v/>
      </c>
      <c r="AU76" s="266" t="str">
        <f t="shared" si="10"/>
        <v/>
      </c>
      <c r="AV76" s="267" t="str">
        <f t="shared" si="11"/>
        <v/>
      </c>
      <c r="AW76" s="268" t="str">
        <f t="shared" si="12"/>
        <v/>
      </c>
      <c r="AX76" s="268" t="str">
        <f t="shared" si="13"/>
        <v/>
      </c>
      <c r="AY76" s="269" t="str">
        <f t="shared" si="14"/>
        <v/>
      </c>
      <c r="AZ76" t="str">
        <f t="shared" si="15"/>
        <v/>
      </c>
      <c r="BA76" t="str">
        <f t="shared" si="16"/>
        <v/>
      </c>
      <c r="BB76" t="str">
        <f t="shared" si="17"/>
        <v/>
      </c>
      <c r="BC76" t="str">
        <f t="shared" si="18"/>
        <v/>
      </c>
      <c r="BD76" t="str">
        <f t="shared" si="19"/>
        <v/>
      </c>
      <c r="BE76" t="str">
        <f t="shared" si="20"/>
        <v/>
      </c>
      <c r="BF76">
        <f t="array" ref="BF76">IF(AQ76="",0,SUMPRODUCT((EN13:XA13="Gluten")*(EN14:XA14="INFO")*(COUNTIF(BE76,"* "&amp;EN15:XA15&amp;" *")&gt;0)*1))</f>
        <v>0</v>
      </c>
      <c r="BG76">
        <f t="array" ref="BG76">IF(AQ76="",0,SUMPRODUCT((EN13:XA13="Gluten")*(EN14:XA14="EXCL")*(COUNTIF(BE76,"* "&amp;EN15:XA15&amp;" *")&gt;0)*1))</f>
        <v>0</v>
      </c>
      <c r="BH76">
        <f t="array" ref="BH76">IF(AQ76="",0,SUMPRODUCT((EN13:XA13="Gluten")*(EN14:XA14="ALERTE")*(COUNTIF(BE76,"* "&amp;EN15:XA15&amp;" *")&gt;0)*1))</f>
        <v>0</v>
      </c>
      <c r="BI76">
        <f t="array" ref="BI76">IF(AQ76="",0,SUMPRODUCT((EN13:XA13="Gluten")*(EN14:XA14="SUSP")*(COUNTIF(BE76,"* "&amp;EN15:XA15&amp;" *")&gt;0)*1))</f>
        <v>0</v>
      </c>
      <c r="BJ76" t="str">
        <f t="shared" si="21"/>
        <v/>
      </c>
      <c r="BK76" t="str">
        <f t="shared" si="22"/>
        <v/>
      </c>
      <c r="BL76">
        <f t="array" ref="BL76">IF(AQ76="",0,SUMPRODUCT((EN13:XA13="Crustaces")*(EN14:XA14="ALERTE")*(COUNTIF(BE76,"* "&amp;EN15:XA15&amp;" *")&gt;0)*1))</f>
        <v>0</v>
      </c>
      <c r="BM76" t="str">
        <f t="shared" si="23"/>
        <v/>
      </c>
      <c r="BN76">
        <f t="array" ref="BN76">IF(AQ76="",0,SUMPRODUCT((EN13:XA13="Oeufs")*(EN14:XA14="ALERTE")*(COUNTIF(BE76,"* "&amp;EN15:XA15&amp;" *")&gt;0)*1))</f>
        <v>0</v>
      </c>
      <c r="BO76" t="str">
        <f t="shared" si="24"/>
        <v/>
      </c>
      <c r="BP76">
        <f t="array" ref="BP76">IF(AQ76="",0,SUMPRODUCT((EN13:XA13="Poissons")*(EN14:XA14="INFO")*(COUNTIF(BE76,"* "&amp;EN15:XA15&amp;" *")&gt;0)*1))</f>
        <v>0</v>
      </c>
      <c r="BQ76">
        <f t="array" ref="BQ76">IF(AQ76="",0,SUMPRODUCT((EN13:XA13="Poissons")*(EN14:XA14="EXCL")*(COUNTIF(BE76,"* "&amp;EN15:XA15&amp;" *")&gt;0)*1))</f>
        <v>0</v>
      </c>
      <c r="BR76">
        <f t="array" ref="BR76">IF(AQ76="",0,SUMPRODUCT((EN13:XA13="Poissons")*(EN14:XA14="ALERTE")*(COUNTIF(BE76,"* "&amp;EN15:XA15&amp;" *")&gt;0)*1))</f>
        <v>0</v>
      </c>
      <c r="BS76" t="str">
        <f t="shared" si="25"/>
        <v/>
      </c>
      <c r="BT76">
        <f t="array" ref="BT76">IF(AQ76="",0,SUMPRODUCT((EN13:XA13="Arachides")*(EN14:XA14="ALERTE")*(COUNTIF(BE76,"* "&amp;EN15:XA15&amp;" *")&gt;0)*1))</f>
        <v>0</v>
      </c>
      <c r="BU76" t="str">
        <f t="shared" si="26"/>
        <v/>
      </c>
      <c r="BV76">
        <f t="array" ref="BV76">IF(AQ76="",0,SUMPRODUCT((EN13:XA13="Soja")*(EN14:XA14="INFO")*(COUNTIF(BE76,"* "&amp;EN15:XA15&amp;" *")&gt;0)*1))</f>
        <v>0</v>
      </c>
      <c r="BW76">
        <f t="array" ref="BW76">IF(AQ76="",0,SUMPRODUCT((EN13:XA13="Soja")*(EN14:XA14="ALERTE")*(COUNTIF(BE76,"* "&amp;EN15:XA15&amp;" *")&gt;0)*1))</f>
        <v>0</v>
      </c>
      <c r="BX76" t="str">
        <f t="shared" si="27"/>
        <v/>
      </c>
      <c r="BY76">
        <f t="array" ref="BY76">IF(AQ76="",0,SUMPRODUCT((EN13:XA13="Lait")*(EN14:XA14="INFO")*(COUNTIF(BE76,"* "&amp;EN15:XA15&amp;" *")&gt;0)*1))</f>
        <v>0</v>
      </c>
      <c r="BZ76">
        <f t="array" ref="BZ76">IF(AQ76="",0,SUMPRODUCT((EN13:XA13="Lait")*(EN14:XA14="EXCL")*(COUNTIF(BE76,"* "&amp;EN15:XA15&amp;" *")&gt;0)*1))</f>
        <v>0</v>
      </c>
      <c r="CA76">
        <f t="array" ref="CA76">IF(AQ76="",0,SUMPRODUCT((EN13:XA13="Lait")*(EN14:XA14="ALERTE")*(COUNTIF(BE76,"* "&amp;EN15:XA15&amp;" *")&gt;0)*1))</f>
        <v>0</v>
      </c>
      <c r="CB76">
        <f t="array" ref="CB76">IF(AQ76="",0,SUMPRODUCT((EN13:XA13="Lait")*(EN14:XA14="SUSP")*(COUNTIF(BE76,"* "&amp;EN15:XA15&amp;" *")&gt;0)*1))</f>
        <v>0</v>
      </c>
      <c r="CC76" t="str">
        <f t="shared" si="28"/>
        <v/>
      </c>
      <c r="CD76" t="str">
        <f t="shared" si="29"/>
        <v/>
      </c>
      <c r="CE76">
        <f t="array" ref="CE76">IF(AQ76="",0,SUMPRODUCT((EN13:XA13="Fruits a coque")*(EN14:XA14="EXCL")*(COUNTIF(BE76,"* "&amp;EN15:XA15&amp;" *")&gt;0)*1))</f>
        <v>0</v>
      </c>
      <c r="CF76">
        <f t="array" ref="CF76">IF(AQ76="",0,SUMPRODUCT((EN13:XA13="Fruits a coque")*(EN14:XA14="ALERTE")*(COUNTIF(BE76,"* "&amp;EN15:XA15&amp;" *")&gt;0)*1))</f>
        <v>0</v>
      </c>
      <c r="CG76" t="str">
        <f t="shared" si="30"/>
        <v/>
      </c>
      <c r="CH76">
        <f t="array" ref="CH76">IF(AQ76="",0,SUMPRODUCT((EN13:XA13="Celeri")*(EN14:XA14="ALERTE")*(COUNTIF(BE76,"* "&amp;EN15:XA15&amp;" *")&gt;0)*1))</f>
        <v>0</v>
      </c>
      <c r="CI76" t="str">
        <f t="shared" si="31"/>
        <v/>
      </c>
      <c r="CJ76">
        <f t="array" ref="CJ76">IF(AQ76="",0,SUMPRODUCT((EN13:XA13="Moutarde")*(EN14:XA14="ALERTE")*(COUNTIF(BE76,"* "&amp;EN15:XA15&amp;" *")&gt;0)*1))</f>
        <v>0</v>
      </c>
      <c r="CK76" t="str">
        <f t="shared" si="32"/>
        <v/>
      </c>
      <c r="CL76">
        <f t="array" ref="CL76">IF(AQ76="",0,SUMPRODUCT((EN13:XA13="Sesame")*(EN14:XA14="ALERTE")*(COUNTIF(BE76,"* "&amp;EN15:XA15&amp;" *")&gt;0)*1))</f>
        <v>0</v>
      </c>
      <c r="CM76" t="str">
        <f t="shared" si="33"/>
        <v/>
      </c>
      <c r="CN76">
        <f t="array" ref="CN76">IF(AQ76="",0,SUMPRODUCT((EN13:XA13="Sulfites")*(EN14:XA14="ALERTE")*(COUNTIF(BE76,"* "&amp;EN15:XA15&amp;" *")&gt;0)*1))</f>
        <v>0</v>
      </c>
      <c r="CO76" t="str">
        <f t="shared" si="34"/>
        <v/>
      </c>
      <c r="CP76">
        <f t="array" ref="CP76">IF(AQ76="",0,SUMPRODUCT((EN13:XA13="Lupin")*(EN14:XA14="ALERTE")*(COUNTIF(BE76,"* "&amp;EN15:XA15&amp;" *")&gt;0)*1))</f>
        <v>0</v>
      </c>
      <c r="CQ76" t="str">
        <f t="shared" si="35"/>
        <v/>
      </c>
      <c r="CR76">
        <f t="array" ref="CR76">IF(AQ76="",0,SUMPRODUCT((EN13:XA13="Mollusques")*(EN14:XA14="EXCL")*(COUNTIF(BE76,"* "&amp;EN15:XA15&amp;" *")&gt;0)*1))</f>
        <v>0</v>
      </c>
      <c r="CS76">
        <f t="array" ref="CS76">IF(AQ76="",0,SUMPRODUCT((EN13:XA13="Mollusques")*(EN14:XA14="ALERTE")*(COUNTIF(BE76,"* "&amp;EN15:XA15&amp;" *")&gt;0)*1))</f>
        <v>0</v>
      </c>
      <c r="CT76" t="str">
        <f t="shared" si="36"/>
        <v/>
      </c>
      <c r="CU76" t="str">
        <f t="shared" si="37"/>
        <v/>
      </c>
      <c r="CV76" t="str">
        <f t="shared" si="38"/>
        <v/>
      </c>
      <c r="CW76" t="str">
        <f t="shared" si="39"/>
        <v/>
      </c>
      <c r="CX76" t="str">
        <f t="shared" si="40"/>
        <v/>
      </c>
      <c r="CY76" t="str">
        <f t="shared" si="41"/>
        <v/>
      </c>
      <c r="CZ76" t="str">
        <f t="shared" si="42"/>
        <v/>
      </c>
      <c r="DA76" t="str">
        <f t="shared" si="43"/>
        <v/>
      </c>
      <c r="DB76" t="str">
        <f t="shared" si="44"/>
        <v/>
      </c>
      <c r="DC76" t="str">
        <f t="shared" si="45"/>
        <v/>
      </c>
      <c r="DD76" t="str">
        <f t="shared" si="46"/>
        <v/>
      </c>
      <c r="DE76" t="str">
        <f t="shared" si="47"/>
        <v/>
      </c>
      <c r="DF76" t="str">
        <f t="shared" si="48"/>
        <v/>
      </c>
      <c r="DG76" t="str">
        <f t="shared" si="49"/>
        <v/>
      </c>
      <c r="DH76" t="str">
        <f t="shared" si="50"/>
        <v/>
      </c>
      <c r="DI76" t="str">
        <f t="shared" si="51"/>
        <v/>
      </c>
      <c r="DJ76" t="str">
        <f t="shared" si="52"/>
        <v/>
      </c>
      <c r="DK76" t="str">
        <f t="shared" si="53"/>
        <v/>
      </c>
      <c r="DL76" t="str">
        <f t="shared" si="54"/>
        <v/>
      </c>
    </row>
    <row r="77" spans="5:116" ht="15.75">
      <c r="E77" s="26"/>
      <c r="F77" s="32"/>
      <c r="G77" s="33"/>
      <c r="H77" s="32"/>
      <c r="I77" s="34"/>
      <c r="J77" s="246"/>
      <c r="K77" s="247"/>
      <c r="L77" s="95"/>
      <c r="M77" s="248"/>
      <c r="N77" s="249"/>
      <c r="O77" s="250"/>
      <c r="P77" s="251"/>
      <c r="Q77" s="252"/>
      <c r="R77" s="253"/>
      <c r="S77" s="102"/>
      <c r="T77" s="254"/>
      <c r="U77" s="104"/>
      <c r="V77" s="255"/>
      <c r="W77" s="256"/>
      <c r="X77" s="107"/>
      <c r="Y77" s="116"/>
      <c r="AA77" s="4"/>
      <c r="AC77" s="759"/>
      <c r="AD77" s="784" t="str">
        <f>TRIM(SUBSTITUTE(SUBSTITUTE(AD76,"“"," "),"”"," "))</f>
        <v>basilic coupe surgelé</v>
      </c>
      <c r="AE77" s="780" t="str" cm="1">
        <f t="array" ref="AE77">IF(ROW()=ROW(AE70),AD73,INDEX(AF70:AF83,ROW()-ROW(AE70)))</f>
        <v/>
      </c>
      <c r="AF77" s="781" t="str">
        <f>IF(OR(AE77="",AD72="",AD72&lt;=0,AG77=""),"",TRIM(MID(AE77,LEN(AG77)+1+IF(MID(AE77,LEN(AG77)+1,1)=" ",1,0),99999)))</f>
        <v/>
      </c>
      <c r="AG77" s="780" t="str">
        <f>IF(OR(AH77="",AH77=0,AH77="0"),"",IF(LEN(AH77)&lt;=AD72,AH77,IF(LEN(SUBSTITUTE(AI77," ",""))=AD72+1,LEFT(AH77,AD72),LEFT(AH77,FIND("§",SUBSTITUTE(AI77," ","§",LEN(AI77)-LEN(SUBSTITUTE(AI77," ",""))))-1))))</f>
        <v/>
      </c>
      <c r="AH77" s="780" t="str">
        <f t="shared" si="4"/>
        <v/>
      </c>
      <c r="AI77" s="780" t="str">
        <f>IF(OR(AH77="",AH77=0,AH77="0"),"",LEFT(AH77,AD72+1))</f>
        <v/>
      </c>
      <c r="AJ77" s="782"/>
      <c r="AK77" s="796"/>
      <c r="AL77" s="759" t="str">
        <f>IF(LEN(TRIM(AM77))&gt;0,MAX(AL13:AL76)+1,"")</f>
        <v/>
      </c>
      <c r="AM77" s="805"/>
      <c r="AN77" s="805"/>
      <c r="AO77" s="805"/>
      <c r="AP77" s="263" t="str">
        <f t="shared" si="7"/>
        <v/>
      </c>
      <c r="AQ77" s="752"/>
      <c r="AR77" s="818" t="s">
        <v>945</v>
      </c>
      <c r="AS77" s="16" t="str">
        <f t="shared" si="8"/>
        <v/>
      </c>
      <c r="AT77" s="264" t="str">
        <f t="shared" si="9"/>
        <v/>
      </c>
      <c r="AU77" s="266" t="str">
        <f t="shared" si="10"/>
        <v/>
      </c>
      <c r="AV77" s="267" t="str">
        <f t="shared" si="11"/>
        <v/>
      </c>
      <c r="AW77" s="268" t="str">
        <f t="shared" si="12"/>
        <v/>
      </c>
      <c r="AX77" s="268" t="str">
        <f t="shared" si="13"/>
        <v/>
      </c>
      <c r="AY77" s="269" t="str">
        <f t="shared" si="14"/>
        <v/>
      </c>
      <c r="AZ77" t="str">
        <f t="shared" si="15"/>
        <v/>
      </c>
      <c r="BA77" t="str">
        <f t="shared" si="16"/>
        <v/>
      </c>
      <c r="BB77" t="str">
        <f t="shared" si="17"/>
        <v/>
      </c>
      <c r="BC77" t="str">
        <f t="shared" si="18"/>
        <v/>
      </c>
      <c r="BD77" t="str">
        <f t="shared" si="19"/>
        <v/>
      </c>
      <c r="BE77" t="str">
        <f t="shared" si="20"/>
        <v/>
      </c>
      <c r="BF77">
        <f t="array" ref="BF77">IF(AQ77="",0,SUMPRODUCT((EN13:XA13="Gluten")*(EN14:XA14="INFO")*(COUNTIF(BE77,"* "&amp;EN15:XA15&amp;" *")&gt;0)*1))</f>
        <v>0</v>
      </c>
      <c r="BG77">
        <f t="array" ref="BG77">IF(AQ77="",0,SUMPRODUCT((EN13:XA13="Gluten")*(EN14:XA14="EXCL")*(COUNTIF(BE77,"* "&amp;EN15:XA15&amp;" *")&gt;0)*1))</f>
        <v>0</v>
      </c>
      <c r="BH77">
        <f t="array" ref="BH77">IF(AQ77="",0,SUMPRODUCT((EN13:XA13="Gluten")*(EN14:XA14="ALERTE")*(COUNTIF(BE77,"* "&amp;EN15:XA15&amp;" *")&gt;0)*1))</f>
        <v>0</v>
      </c>
      <c r="BI77">
        <f t="array" ref="BI77">IF(AQ77="",0,SUMPRODUCT((EN13:XA13="Gluten")*(EN14:XA14="SUSP")*(COUNTIF(BE77,"* "&amp;EN15:XA15&amp;" *")&gt;0)*1))</f>
        <v>0</v>
      </c>
      <c r="BJ77" t="str">
        <f t="shared" si="21"/>
        <v/>
      </c>
      <c r="BK77" t="str">
        <f t="shared" si="22"/>
        <v/>
      </c>
      <c r="BL77">
        <f t="array" ref="BL77">IF(AQ77="",0,SUMPRODUCT((EN13:XA13="Crustaces")*(EN14:XA14="ALERTE")*(COUNTIF(BE77,"* "&amp;EN15:XA15&amp;" *")&gt;0)*1))</f>
        <v>0</v>
      </c>
      <c r="BM77" t="str">
        <f t="shared" si="23"/>
        <v/>
      </c>
      <c r="BN77">
        <f t="array" ref="BN77">IF(AQ77="",0,SUMPRODUCT((EN13:XA13="Oeufs")*(EN14:XA14="ALERTE")*(COUNTIF(BE77,"* "&amp;EN15:XA15&amp;" *")&gt;0)*1))</f>
        <v>0</v>
      </c>
      <c r="BO77" t="str">
        <f t="shared" si="24"/>
        <v/>
      </c>
      <c r="BP77">
        <f t="array" ref="BP77">IF(AQ77="",0,SUMPRODUCT((EN13:XA13="Poissons")*(EN14:XA14="INFO")*(COUNTIF(BE77,"* "&amp;EN15:XA15&amp;" *")&gt;0)*1))</f>
        <v>0</v>
      </c>
      <c r="BQ77">
        <f t="array" ref="BQ77">IF(AQ77="",0,SUMPRODUCT((EN13:XA13="Poissons")*(EN14:XA14="EXCL")*(COUNTIF(BE77,"* "&amp;EN15:XA15&amp;" *")&gt;0)*1))</f>
        <v>0</v>
      </c>
      <c r="BR77">
        <f t="array" ref="BR77">IF(AQ77="",0,SUMPRODUCT((EN13:XA13="Poissons")*(EN14:XA14="ALERTE")*(COUNTIF(BE77,"* "&amp;EN15:XA15&amp;" *")&gt;0)*1))</f>
        <v>0</v>
      </c>
      <c r="BS77" t="str">
        <f t="shared" si="25"/>
        <v/>
      </c>
      <c r="BT77">
        <f t="array" ref="BT77">IF(AQ77="",0,SUMPRODUCT((EN13:XA13="Arachides")*(EN14:XA14="ALERTE")*(COUNTIF(BE77,"* "&amp;EN15:XA15&amp;" *")&gt;0)*1))</f>
        <v>0</v>
      </c>
      <c r="BU77" t="str">
        <f t="shared" si="26"/>
        <v/>
      </c>
      <c r="BV77">
        <f t="array" ref="BV77">IF(AQ77="",0,SUMPRODUCT((EN13:XA13="Soja")*(EN14:XA14="INFO")*(COUNTIF(BE77,"* "&amp;EN15:XA15&amp;" *")&gt;0)*1))</f>
        <v>0</v>
      </c>
      <c r="BW77">
        <f t="array" ref="BW77">IF(AQ77="",0,SUMPRODUCT((EN13:XA13="Soja")*(EN14:XA14="ALERTE")*(COUNTIF(BE77,"* "&amp;EN15:XA15&amp;" *")&gt;0)*1))</f>
        <v>0</v>
      </c>
      <c r="BX77" t="str">
        <f t="shared" si="27"/>
        <v/>
      </c>
      <c r="BY77">
        <f t="array" ref="BY77">IF(AQ77="",0,SUMPRODUCT((EN13:XA13="Lait")*(EN14:XA14="INFO")*(COUNTIF(BE77,"* "&amp;EN15:XA15&amp;" *")&gt;0)*1))</f>
        <v>0</v>
      </c>
      <c r="BZ77">
        <f t="array" ref="BZ77">IF(AQ77="",0,SUMPRODUCT((EN13:XA13="Lait")*(EN14:XA14="EXCL")*(COUNTIF(BE77,"* "&amp;EN15:XA15&amp;" *")&gt;0)*1))</f>
        <v>0</v>
      </c>
      <c r="CA77">
        <f t="array" ref="CA77">IF(AQ77="",0,SUMPRODUCT((EN13:XA13="Lait")*(EN14:XA14="ALERTE")*(COUNTIF(BE77,"* "&amp;EN15:XA15&amp;" *")&gt;0)*1))</f>
        <v>0</v>
      </c>
      <c r="CB77">
        <f t="array" ref="CB77">IF(AQ77="",0,SUMPRODUCT((EN13:XA13="Lait")*(EN14:XA14="SUSP")*(COUNTIF(BE77,"* "&amp;EN15:XA15&amp;" *")&gt;0)*1))</f>
        <v>0</v>
      </c>
      <c r="CC77" t="str">
        <f t="shared" si="28"/>
        <v/>
      </c>
      <c r="CD77" t="str">
        <f t="shared" si="29"/>
        <v/>
      </c>
      <c r="CE77">
        <f t="array" ref="CE77">IF(AQ77="",0,SUMPRODUCT((EN13:XA13="Fruits a coque")*(EN14:XA14="EXCL")*(COUNTIF(BE77,"* "&amp;EN15:XA15&amp;" *")&gt;0)*1))</f>
        <v>0</v>
      </c>
      <c r="CF77">
        <f t="array" ref="CF77">IF(AQ77="",0,SUMPRODUCT((EN13:XA13="Fruits a coque")*(EN14:XA14="ALERTE")*(COUNTIF(BE77,"* "&amp;EN15:XA15&amp;" *")&gt;0)*1))</f>
        <v>0</v>
      </c>
      <c r="CG77" t="str">
        <f t="shared" si="30"/>
        <v/>
      </c>
      <c r="CH77">
        <f t="array" ref="CH77">IF(AQ77="",0,SUMPRODUCT((EN13:XA13="Celeri")*(EN14:XA14="ALERTE")*(COUNTIF(BE77,"* "&amp;EN15:XA15&amp;" *")&gt;0)*1))</f>
        <v>0</v>
      </c>
      <c r="CI77" t="str">
        <f t="shared" si="31"/>
        <v/>
      </c>
      <c r="CJ77">
        <f t="array" ref="CJ77">IF(AQ77="",0,SUMPRODUCT((EN13:XA13="Moutarde")*(EN14:XA14="ALERTE")*(COUNTIF(BE77,"* "&amp;EN15:XA15&amp;" *")&gt;0)*1))</f>
        <v>0</v>
      </c>
      <c r="CK77" t="str">
        <f t="shared" si="32"/>
        <v/>
      </c>
      <c r="CL77">
        <f t="array" ref="CL77">IF(AQ77="",0,SUMPRODUCT((EN13:XA13="Sesame")*(EN14:XA14="ALERTE")*(COUNTIF(BE77,"* "&amp;EN15:XA15&amp;" *")&gt;0)*1))</f>
        <v>0</v>
      </c>
      <c r="CM77" t="str">
        <f t="shared" si="33"/>
        <v/>
      </c>
      <c r="CN77">
        <f t="array" ref="CN77">IF(AQ77="",0,SUMPRODUCT((EN13:XA13="Sulfites")*(EN14:XA14="ALERTE")*(COUNTIF(BE77,"* "&amp;EN15:XA15&amp;" *")&gt;0)*1))</f>
        <v>0</v>
      </c>
      <c r="CO77" t="str">
        <f t="shared" si="34"/>
        <v/>
      </c>
      <c r="CP77">
        <f t="array" ref="CP77">IF(AQ77="",0,SUMPRODUCT((EN13:XA13="Lupin")*(EN14:XA14="ALERTE")*(COUNTIF(BE77,"* "&amp;EN15:XA15&amp;" *")&gt;0)*1))</f>
        <v>0</v>
      </c>
      <c r="CQ77" t="str">
        <f t="shared" si="35"/>
        <v/>
      </c>
      <c r="CR77">
        <f t="array" ref="CR77">IF(AQ77="",0,SUMPRODUCT((EN13:XA13="Mollusques")*(EN14:XA14="EXCL")*(COUNTIF(BE77,"* "&amp;EN15:XA15&amp;" *")&gt;0)*1))</f>
        <v>0</v>
      </c>
      <c r="CS77">
        <f t="array" ref="CS77">IF(AQ77="",0,SUMPRODUCT((EN13:XA13="Mollusques")*(EN14:XA14="ALERTE")*(COUNTIF(BE77,"* "&amp;EN15:XA15&amp;" *")&gt;0)*1))</f>
        <v>0</v>
      </c>
      <c r="CT77" t="str">
        <f t="shared" si="36"/>
        <v/>
      </c>
      <c r="CU77" t="str">
        <f t="shared" si="37"/>
        <v/>
      </c>
      <c r="CV77" t="str">
        <f t="shared" si="38"/>
        <v/>
      </c>
      <c r="CW77" t="str">
        <f t="shared" si="39"/>
        <v/>
      </c>
      <c r="CX77" t="str">
        <f t="shared" si="40"/>
        <v/>
      </c>
      <c r="CY77" t="str">
        <f t="shared" si="41"/>
        <v/>
      </c>
      <c r="CZ77" t="str">
        <f t="shared" si="42"/>
        <v/>
      </c>
      <c r="DA77" t="str">
        <f t="shared" si="43"/>
        <v/>
      </c>
      <c r="DB77" t="str">
        <f t="shared" si="44"/>
        <v/>
      </c>
      <c r="DC77" t="str">
        <f t="shared" si="45"/>
        <v/>
      </c>
      <c r="DD77" t="str">
        <f t="shared" si="46"/>
        <v/>
      </c>
      <c r="DE77" t="str">
        <f t="shared" si="47"/>
        <v/>
      </c>
      <c r="DF77" t="str">
        <f t="shared" si="48"/>
        <v/>
      </c>
      <c r="DG77" t="str">
        <f t="shared" si="49"/>
        <v/>
      </c>
      <c r="DH77" t="str">
        <f t="shared" si="50"/>
        <v/>
      </c>
      <c r="DI77" t="str">
        <f t="shared" si="51"/>
        <v/>
      </c>
      <c r="DJ77" t="str">
        <f t="shared" si="52"/>
        <v/>
      </c>
      <c r="DK77" t="str">
        <f t="shared" si="53"/>
        <v/>
      </c>
      <c r="DL77" t="str">
        <f t="shared" si="54"/>
        <v/>
      </c>
    </row>
    <row r="78" spans="5:116" ht="15.75">
      <c r="E78" s="26"/>
      <c r="F78" s="32"/>
      <c r="G78" s="33"/>
      <c r="H78" s="32"/>
      <c r="I78" s="34"/>
      <c r="J78" s="246"/>
      <c r="K78" s="247"/>
      <c r="L78" s="95"/>
      <c r="M78" s="248"/>
      <c r="N78" s="249"/>
      <c r="O78" s="250"/>
      <c r="P78" s="251"/>
      <c r="Q78" s="252"/>
      <c r="R78" s="253"/>
      <c r="S78" s="102"/>
      <c r="T78" s="254"/>
      <c r="U78" s="104"/>
      <c r="V78" s="255"/>
      <c r="W78" s="256"/>
      <c r="X78" s="107"/>
      <c r="Y78" s="116"/>
      <c r="AA78" s="4"/>
      <c r="AC78" s="759"/>
      <c r="AD78" s="784"/>
      <c r="AE78" s="780" t="str" cm="1">
        <f t="array" ref="AE78">IF(ROW()=ROW(AE70),AD73,INDEX(AF70:AF83,ROW()-ROW(AE70)))</f>
        <v/>
      </c>
      <c r="AF78" s="781" t="str">
        <f>IF(OR(AE78="",AD72="",AD72&lt;=0,AG78=""),"",TRIM(MID(AE78,LEN(AG78)+1+IF(MID(AE78,LEN(AG78)+1,1)=" ",1,0),99999)))</f>
        <v/>
      </c>
      <c r="AG78" s="780" t="str">
        <f>IF(OR(AH78="",AH78=0,AH78="0"),"",IF(LEN(AH78)&lt;=AD72,AH78,IF(LEN(SUBSTITUTE(AI78," ",""))=AD72+1,LEFT(AH78,AD72),LEFT(AH78,FIND("§",SUBSTITUTE(AI78," ","§",LEN(AI78)-LEN(SUBSTITUTE(AI78," ",""))))-1))))</f>
        <v/>
      </c>
      <c r="AH78" s="780" t="str">
        <f t="shared" ref="AH78:AH141" si="64">IF(OR(AE78="",AE78=0),"",TRIM(SUBSTITUTE(SUBSTITUTE(AE78,CHAR(160)," "),CHAR(10)," ")))</f>
        <v/>
      </c>
      <c r="AI78" s="780" t="str">
        <f>IF(OR(AH78="",AH78=0,AH78="0"),"",LEFT(AH78,AD72+1))</f>
        <v/>
      </c>
      <c r="AJ78" s="782"/>
      <c r="AK78" s="796"/>
      <c r="AL78" s="759" t="str">
        <f>IF(LEN(TRIM(AM78))&gt;0,MAX(AL13:AL77)+1,"")</f>
        <v/>
      </c>
      <c r="AM78" s="805"/>
      <c r="AN78" s="805"/>
      <c r="AO78" s="805"/>
      <c r="AP78" s="263" t="str">
        <f t="shared" ref="AP78:AP141" si="65">IF(AQ78="","",ROW()-8)</f>
        <v/>
      </c>
      <c r="AQ78" s="752"/>
      <c r="AR78" s="818" t="s">
        <v>945</v>
      </c>
      <c r="AS78" s="16" t="str">
        <f t="shared" ref="AS78:AS141" si="66">IF(AQ78="","",TRIM(SUBSTITUTE(AQ78,"*",""))&amp;IF(COUNTIF(AT78,"*⚠*")&gt;0," *",""))</f>
        <v/>
      </c>
      <c r="AT78" s="264" t="str">
        <f t="shared" ref="AT78:AT141" si="67">IF(AQ78="","",DI78)</f>
        <v/>
      </c>
      <c r="AU78" s="266" t="str">
        <f t="shared" ref="AU78:AU141" si="68">IF(AQ78="","",TRIM(SUBSTITUTE(AQ78,"*",""))&amp;IF(AW78&gt;0," *",""))</f>
        <v/>
      </c>
      <c r="AV78" s="267" t="str">
        <f t="shared" ref="AV78:AV141" si="69">IF(AQ78="","",DL78)</f>
        <v/>
      </c>
      <c r="AW78" s="268" t="str">
        <f t="shared" ref="AW78:AW141" si="70">IF(AQ78="","",IF(BJ78&lt;&gt;"",1,0)+IF(BM78&lt;&gt;"",1,0)+IF(BO78&lt;&gt;"",1,0)+IF(BS78&lt;&gt;"",1,0)+IF(BU78&lt;&gt;"",1,0)+IF(BX78&lt;&gt;"",1,0)+IF(CC78&lt;&gt;"",1,0)+IF(CG78&lt;&gt;"",1,0)+IF(CI78&lt;&gt;"",1,0)+IF(CK78&lt;&gt;"",1,0)+IF(CM78&lt;&gt;"",1,0)+IF(CO78&lt;&gt;"",1,0)+IF(CQ78&lt;&gt;"",1,0)+IF(CT78&lt;&gt;"",1,0))</f>
        <v/>
      </c>
      <c r="AX78" s="268" t="str">
        <f t="shared" ref="AX78:AX141" si="71">IF(AQ78="","",IF(BK78&lt;&gt;"",1,0)+IF(CD78&lt;&gt;"",1,0))</f>
        <v/>
      </c>
      <c r="AY78" s="269" t="str">
        <f t="shared" ref="AY78:AY141" si="72">IF(AQ78="","",IF(AT78&lt;&gt;"",AT78,IF(AV78&lt;&gt;"",AV78,"aucun match")))</f>
        <v/>
      </c>
      <c r="AZ78" t="str">
        <f t="shared" ref="AZ78:AZ141" si="73">IF(AQ78="","",LOWER(AQ78))</f>
        <v/>
      </c>
      <c r="BA78" t="str">
        <f t="shared" ref="BA78:BA141" si="74">IF(AZ78="","",SUBSTITUTE(SUBSTITUTE(SUBSTITUTE(SUBSTITUTE(SUBSTITUTE(SUBSTITUTE(SUBSTITUTE(SUBSTITUTE(AZ78,"œ","oe"),"æ","ae"),"à","a"),"á","a"),"â","a"),"ä","a"),"ã","a"),"å","a"))</f>
        <v/>
      </c>
      <c r="BB78" t="str">
        <f t="shared" ref="BB78:BB141" si="75">IF(BA78="","",SUBSTITUTE(SUBSTITUTE(SUBSTITUTE(SUBSTITUTE(SUBSTITUTE(SUBSTITUTE(SUBSTITUTE(SUBSTITUTE(SUBSTITUTE(SUBSTITUTE(SUBSTITUTE(SUBSTITUTE(SUBSTITUTE(SUBSTITUTE(SUBSTITUTE(SUBSTITUTE(SUBSTITUTE(SUBSTITUTE(SUBSTITUTE(SUBSTITUTE(SUBSTITUTE(BA78,"ç","c"),"è","e"),"é","e"),"ê","e"),"ë","e"),"ì","i"),"í","i"),"î","i"),"ï","i"),"ñ","n"),"ò","o"),"ó","o"),"ô","o"),"ö","o"),"õ","o"),"ù","u"),"ú","u"),"û","u"),"ü","u"),"ý","y"),"ÿ","y"))</f>
        <v/>
      </c>
      <c r="BC78" t="str">
        <f t="shared" ref="BC78:BC141" si="76">IF(BB78="","",SUBSTITUTE(SUBSTITUTE(SUBSTITUTE(SUBSTITUTE(SUBSTITUTE(SUBSTITUTE(SUBSTITUTE(SUBSTITUTE(SUBSTITUTE(SUBSTITUTE(BB78,CHAR(10)," "),CHAR(13)," "),","," "),"."," "),":"," "),"/"," "),"-"," "),"_"," "),""""," "),";"," "))</f>
        <v/>
      </c>
      <c r="BD78" t="str">
        <f t="shared" ref="BD78:BD141" si="77">IF(BC78="","",SUBSTITUTE(SUBSTITUTE(SUBSTITUTE(SUBSTITUTE(SUBSTITUTE(SUBSTITUTE(SUBSTITUTE(SUBSTITUTE(BC78,CHAR(40)," "),CHAR(41)," "),CHAR(39)," "),"?"," "),"!"," "),"+"," "),"*"," "),"&amp;"," "))</f>
        <v/>
      </c>
      <c r="BE78" t="str">
        <f t="shared" ref="BE78:BE141" si="78">IF(BD78="",""," "&amp;TRIM(SUBSTITUTE(SUBSTITUTE(SUBSTITUTE(BD78,"  "," "),"  "," "),"  "," "))&amp;" ")</f>
        <v/>
      </c>
      <c r="BF78">
        <f t="array" ref="BF78">IF(AQ78="",0,SUMPRODUCT((EN13:XA13="Gluten")*(EN14:XA14="INFO")*(COUNTIF(BE78,"* "&amp;EN15:XA15&amp;" *")&gt;0)*1))</f>
        <v>0</v>
      </c>
      <c r="BG78">
        <f t="array" ref="BG78">IF(AQ78="",0,SUMPRODUCT((EN13:XA13="Gluten")*(EN14:XA14="EXCL")*(COUNTIF(BE78,"* "&amp;EN15:XA15&amp;" *")&gt;0)*1))</f>
        <v>0</v>
      </c>
      <c r="BH78">
        <f t="array" ref="BH78">IF(AQ78="",0,SUMPRODUCT((EN13:XA13="Gluten")*(EN14:XA14="ALERTE")*(COUNTIF(BE78,"* "&amp;EN15:XA15&amp;" *")&gt;0)*1))</f>
        <v>0</v>
      </c>
      <c r="BI78">
        <f t="array" ref="BI78">IF(AQ78="",0,SUMPRODUCT((EN13:XA13="Gluten")*(EN14:XA14="SUSP")*(COUNTIF(BE78,"* "&amp;EN15:XA15&amp;" *")&gt;0)*1))</f>
        <v>0</v>
      </c>
      <c r="BJ78" t="str">
        <f t="shared" ref="BJ78:BJ141" si="79">IF(AQ78="","",IF(BF78&gt;0,"info Gluten",IF(AND(BH78&gt;0,BG78=0),"⚠ Gluten","")))</f>
        <v/>
      </c>
      <c r="BK78" t="str">
        <f t="shared" ref="BK78:BK141" si="80">IF(AQ78="","",IF(AND(BJ78="",BI78&gt;0,BG78=0),"suspicion Gluten",""))</f>
        <v/>
      </c>
      <c r="BL78">
        <f t="array" ref="BL78">IF(AQ78="",0,SUMPRODUCT((EN13:XA13="Crustaces")*(EN14:XA14="ALERTE")*(COUNTIF(BE78,"* "&amp;EN15:XA15&amp;" *")&gt;0)*1))</f>
        <v>0</v>
      </c>
      <c r="BM78" t="str">
        <f t="shared" ref="BM78:BM141" si="81">IF(AQ78="","",IF(BL78&gt;0,"⚠ Crustaces",""))</f>
        <v/>
      </c>
      <c r="BN78">
        <f t="array" ref="BN78">IF(AQ78="",0,SUMPRODUCT((EN13:XA13="Oeufs")*(EN14:XA14="ALERTE")*(COUNTIF(BE78,"* "&amp;EN15:XA15&amp;" *")&gt;0)*1))</f>
        <v>0</v>
      </c>
      <c r="BO78" t="str">
        <f t="shared" ref="BO78:BO141" si="82">IF(AQ78="","",IF(BN78&gt;0,"⚠ Oeufs",""))</f>
        <v/>
      </c>
      <c r="BP78">
        <f t="array" ref="BP78">IF(AQ78="",0,SUMPRODUCT((EN13:XA13="Poissons")*(EN14:XA14="INFO")*(COUNTIF(BE78,"* "&amp;EN15:XA15&amp;" *")&gt;0)*1))</f>
        <v>0</v>
      </c>
      <c r="BQ78">
        <f t="array" ref="BQ78">IF(AQ78="",0,SUMPRODUCT((EN13:XA13="Poissons")*(EN14:XA14="EXCL")*(COUNTIF(BE78,"* "&amp;EN15:XA15&amp;" *")&gt;0)*1))</f>
        <v>0</v>
      </c>
      <c r="BR78">
        <f t="array" ref="BR78">IF(AQ78="",0,SUMPRODUCT((EN13:XA13="Poissons")*(EN14:XA14="ALERTE")*(COUNTIF(BE78,"* "&amp;EN15:XA15&amp;" *")&gt;0)*1))</f>
        <v>0</v>
      </c>
      <c r="BS78" t="str">
        <f t="shared" ref="BS78:BS141" si="83">IF(AQ78="","",IF(BP78&gt;0,"info Poissons",IF(AND(BR78&gt;0,BQ78=0),"⚠ Poissons","")))</f>
        <v/>
      </c>
      <c r="BT78">
        <f t="array" ref="BT78">IF(AQ78="",0,SUMPRODUCT((EN13:XA13="Arachides")*(EN14:XA14="ALERTE")*(COUNTIF(BE78,"* "&amp;EN15:XA15&amp;" *")&gt;0)*1))</f>
        <v>0</v>
      </c>
      <c r="BU78" t="str">
        <f t="shared" ref="BU78:BU141" si="84">IF(AQ78="","",IF(BT78&gt;0,"⚠ Arachides",""))</f>
        <v/>
      </c>
      <c r="BV78">
        <f t="array" ref="BV78">IF(AQ78="",0,SUMPRODUCT((EN13:XA13="Soja")*(EN14:XA14="INFO")*(COUNTIF(BE78,"* "&amp;EN15:XA15&amp;" *")&gt;0)*1))</f>
        <v>0</v>
      </c>
      <c r="BW78">
        <f t="array" ref="BW78">IF(AQ78="",0,SUMPRODUCT((EN13:XA13="Soja")*(EN14:XA14="ALERTE")*(COUNTIF(BE78,"* "&amp;EN15:XA15&amp;" *")&gt;0)*1))</f>
        <v>0</v>
      </c>
      <c r="BX78" t="str">
        <f t="shared" ref="BX78:BX141" si="85">IF(AQ78="","",IF(BV78&gt;0,"info Soja",IF(BW78&gt;0,"⚠ Soja","")))</f>
        <v/>
      </c>
      <c r="BY78">
        <f t="array" ref="BY78">IF(AQ78="",0,SUMPRODUCT((EN13:XA13="Lait")*(EN14:XA14="INFO")*(COUNTIF(BE78,"* "&amp;EN15:XA15&amp;" *")&gt;0)*1))</f>
        <v>0</v>
      </c>
      <c r="BZ78">
        <f t="array" ref="BZ78">IF(AQ78="",0,SUMPRODUCT((EN13:XA13="Lait")*(EN14:XA14="EXCL")*(COUNTIF(BE78,"* "&amp;EN15:XA15&amp;" *")&gt;0)*1))</f>
        <v>0</v>
      </c>
      <c r="CA78">
        <f t="array" ref="CA78">IF(AQ78="",0,SUMPRODUCT((EN13:XA13="Lait")*(EN14:XA14="ALERTE")*(COUNTIF(BE78,"* "&amp;EN15:XA15&amp;" *")&gt;0)*1))</f>
        <v>0</v>
      </c>
      <c r="CB78">
        <f t="array" ref="CB78">IF(AQ78="",0,SUMPRODUCT((EN13:XA13="Lait")*(EN14:XA14="SUSP")*(COUNTIF(BE78,"* "&amp;EN15:XA15&amp;" *")&gt;0)*1))</f>
        <v>0</v>
      </c>
      <c r="CC78" t="str">
        <f t="shared" ref="CC78:CC141" si="86">IF(AQ78="","",IF(BY78&gt;0,"info Lait",IF(AND(CA78&gt;0,BZ78=0),"⚠ Lait","")))</f>
        <v/>
      </c>
      <c r="CD78" t="str">
        <f t="shared" ref="CD78:CD141" si="87">IF(AQ78="","",IF(AND(CC78="",CB78&gt;0,BZ78=0),"suspicion Lait",""))</f>
        <v/>
      </c>
      <c r="CE78">
        <f t="array" ref="CE78">IF(AQ78="",0,SUMPRODUCT((EN13:XA13="Fruits a coque")*(EN14:XA14="EXCL")*(COUNTIF(BE78,"* "&amp;EN15:XA15&amp;" *")&gt;0)*1))</f>
        <v>0</v>
      </c>
      <c r="CF78">
        <f t="array" ref="CF78">IF(AQ78="",0,SUMPRODUCT((EN13:XA13="Fruits a coque")*(EN14:XA14="ALERTE")*(COUNTIF(BE78,"* "&amp;EN15:XA15&amp;" *")&gt;0)*1))</f>
        <v>0</v>
      </c>
      <c r="CG78" t="str">
        <f t="shared" ref="CG78:CG141" si="88">IF(AQ78="","",IF(AND(CF78&gt;0,CE78=0),"⚠ Fruits a coque",""))</f>
        <v/>
      </c>
      <c r="CH78">
        <f t="array" ref="CH78">IF(AQ78="",0,SUMPRODUCT((EN13:XA13="Celeri")*(EN14:XA14="ALERTE")*(COUNTIF(BE78,"* "&amp;EN15:XA15&amp;" *")&gt;0)*1))</f>
        <v>0</v>
      </c>
      <c r="CI78" t="str">
        <f t="shared" ref="CI78:CI141" si="89">IF(AQ78="","",IF(CH78&gt;0,"⚠ Celeri",""))</f>
        <v/>
      </c>
      <c r="CJ78">
        <f t="array" ref="CJ78">IF(AQ78="",0,SUMPRODUCT((EN13:XA13="Moutarde")*(EN14:XA14="ALERTE")*(COUNTIF(BE78,"* "&amp;EN15:XA15&amp;" *")&gt;0)*1))</f>
        <v>0</v>
      </c>
      <c r="CK78" t="str">
        <f t="shared" ref="CK78:CK141" si="90">IF(AQ78="","",IF(CJ78&gt;0,"⚠ Moutarde",""))</f>
        <v/>
      </c>
      <c r="CL78">
        <f t="array" ref="CL78">IF(AQ78="",0,SUMPRODUCT((EN13:XA13="Sesame")*(EN14:XA14="ALERTE")*(COUNTIF(BE78,"* "&amp;EN15:XA15&amp;" *")&gt;0)*1))</f>
        <v>0</v>
      </c>
      <c r="CM78" t="str">
        <f t="shared" ref="CM78:CM141" si="91">IF(AQ78="","",IF(CL78&gt;0,"⚠ Sesame",""))</f>
        <v/>
      </c>
      <c r="CN78">
        <f t="array" ref="CN78">IF(AQ78="",0,SUMPRODUCT((EN13:XA13="Sulfites")*(EN14:XA14="ALERTE")*(COUNTIF(BE78,"* "&amp;EN15:XA15&amp;" *")&gt;0)*1))</f>
        <v>0</v>
      </c>
      <c r="CO78" t="str">
        <f t="shared" ref="CO78:CO141" si="92">IF(AQ78="","",IF(CN78&gt;0,"⚠ Sulfites",""))</f>
        <v/>
      </c>
      <c r="CP78">
        <f t="array" ref="CP78">IF(AQ78="",0,SUMPRODUCT((EN13:XA13="Lupin")*(EN14:XA14="ALERTE")*(COUNTIF(BE78,"* "&amp;EN15:XA15&amp;" *")&gt;0)*1))</f>
        <v>0</v>
      </c>
      <c r="CQ78" t="str">
        <f t="shared" ref="CQ78:CQ141" si="93">IF(AQ78="","",IF(CP78&gt;0,"⚠ Lupin",""))</f>
        <v/>
      </c>
      <c r="CR78">
        <f t="array" ref="CR78">IF(AQ78="",0,SUMPRODUCT((EN13:XA13="Mollusques")*(EN14:XA14="EXCL")*(COUNTIF(BE78,"* "&amp;EN15:XA15&amp;" *")&gt;0)*1))</f>
        <v>0</v>
      </c>
      <c r="CS78">
        <f t="array" ref="CS78">IF(AQ78="",0,SUMPRODUCT((EN13:XA13="Mollusques")*(EN14:XA14="ALERTE")*(COUNTIF(BE78,"* "&amp;EN15:XA15&amp;" *")&gt;0)*1))</f>
        <v>0</v>
      </c>
      <c r="CT78" t="str">
        <f t="shared" ref="CT78:CT141" si="94">IF(AQ78="","",IF(AND(CS78&gt;0,CR78=0),"⚠ Mollusques",""))</f>
        <v/>
      </c>
      <c r="CU78" t="str">
        <f t="shared" ref="CU78:CU141" si="95">IF(AQ78="","",BJ78)</f>
        <v/>
      </c>
      <c r="CV78" t="str">
        <f t="shared" ref="CV78:CV141" si="96">IF(AQ78="","",IF(BM78="",CU78,IF(CU78="",BM78,CU78&amp;" • "&amp;BM78)))</f>
        <v/>
      </c>
      <c r="CW78" t="str">
        <f t="shared" ref="CW78:CW141" si="97">IF(AQ78="","",IF(BO78="",CV78,IF(CV78="",BO78,CV78&amp;" • "&amp;BO78)))</f>
        <v/>
      </c>
      <c r="CX78" t="str">
        <f t="shared" ref="CX78:CX141" si="98">IF(AQ78="","",IF(BS78="",CW78,IF(CW78="",BS78,CW78&amp;" • "&amp;BS78)))</f>
        <v/>
      </c>
      <c r="CY78" t="str">
        <f t="shared" ref="CY78:CY141" si="99">IF(AQ78="","",IF(BU78="",CX78,IF(CX78="",BU78,CX78&amp;" • "&amp;BU78)))</f>
        <v/>
      </c>
      <c r="CZ78" t="str">
        <f t="shared" ref="CZ78:CZ141" si="100">IF(AQ78="","",IF(BX78="",CY78,IF(CY78="",BX78,CY78&amp;" • "&amp;BX78)))</f>
        <v/>
      </c>
      <c r="DA78" t="str">
        <f t="shared" ref="DA78:DA141" si="101">IF(AQ78="","",IF(CC78="",CZ78,IF(CZ78="",CC78,CZ78&amp;" • "&amp;CC78)))</f>
        <v/>
      </c>
      <c r="DB78" t="str">
        <f t="shared" ref="DB78:DB141" si="102">IF(AQ78="","",IF(CG78="",DA78,IF(DA78="",CG78,DA78&amp;" • "&amp;CG78)))</f>
        <v/>
      </c>
      <c r="DC78" t="str">
        <f t="shared" ref="DC78:DC141" si="103">IF(AQ78="","",IF(CI78="",DB78,IF(DB78="",CI78,DB78&amp;" • "&amp;CI78)))</f>
        <v/>
      </c>
      <c r="DD78" t="str">
        <f t="shared" ref="DD78:DD141" si="104">IF(AQ78="","",IF(CK78="",DC78,IF(DC78="",CK78,DC78&amp;" • "&amp;CK78)))</f>
        <v/>
      </c>
      <c r="DE78" t="str">
        <f t="shared" ref="DE78:DE141" si="105">IF(AQ78="","",IF(CM78="",DD78,IF(DD78="",CM78,DD78&amp;" • "&amp;CM78)))</f>
        <v/>
      </c>
      <c r="DF78" t="str">
        <f t="shared" ref="DF78:DF141" si="106">IF(AQ78="","",IF(CO78="",DE78,IF(DE78="",CO78,DE78&amp;" • "&amp;CO78)))</f>
        <v/>
      </c>
      <c r="DG78" t="str">
        <f t="shared" ref="DG78:DG141" si="107">IF(AQ78="","",IF(CQ78="",DF78,IF(DF78="",CQ78,DF78&amp;" • "&amp;CQ78)))</f>
        <v/>
      </c>
      <c r="DH78" t="str">
        <f t="shared" ref="DH78:DH141" si="108">IF(AQ78="","",IF(CT78="",DG78,IF(DG78="",CT78,DG78&amp;" • "&amp;CT78)))</f>
        <v/>
      </c>
      <c r="DI78" t="str">
        <f t="shared" ref="DI78:DI141" si="109">IF(AQ78="","",DH78)</f>
        <v/>
      </c>
      <c r="DJ78" t="str">
        <f t="shared" ref="DJ78:DJ141" si="110">IF(AQ78="","",BK78)</f>
        <v/>
      </c>
      <c r="DK78" t="str">
        <f t="shared" ref="DK78:DK141" si="111">IF(AQ78="","",IF(CD78="",DJ78,IF(DJ78="",CD78,DJ78&amp;" • "&amp;CD78)))</f>
        <v/>
      </c>
      <c r="DL78" t="str">
        <f t="shared" ref="DL78:DL141" si="112">IF(AQ78="","",DK78)</f>
        <v/>
      </c>
    </row>
    <row r="79" spans="5:116" ht="15.75">
      <c r="E79" s="26"/>
      <c r="F79" s="32"/>
      <c r="G79" s="33"/>
      <c r="H79" s="32"/>
      <c r="I79" s="34"/>
      <c r="J79" s="246"/>
      <c r="K79" s="247"/>
      <c r="L79" s="95"/>
      <c r="M79" s="248"/>
      <c r="N79" s="249"/>
      <c r="O79" s="250"/>
      <c r="P79" s="251"/>
      <c r="Q79" s="252"/>
      <c r="R79" s="253"/>
      <c r="S79" s="102"/>
      <c r="T79" s="254"/>
      <c r="U79" s="104"/>
      <c r="V79" s="255"/>
      <c r="W79" s="256"/>
      <c r="X79" s="107"/>
      <c r="Y79" s="116"/>
      <c r="AA79" s="4"/>
      <c r="AC79" s="759"/>
      <c r="AD79" s="784"/>
      <c r="AE79" s="780" t="str" cm="1">
        <f t="array" ref="AE79">IF(ROW()=ROW(AE70),AD73,INDEX(AF70:AF83,ROW()-ROW(AE70)))</f>
        <v/>
      </c>
      <c r="AF79" s="781" t="str">
        <f>IF(OR(AE79="",AD72="",AD72&lt;=0,AG79=""),"",TRIM(MID(AE79,LEN(AG79)+1+IF(MID(AE79,LEN(AG79)+1,1)=" ",1,0),99999)))</f>
        <v/>
      </c>
      <c r="AG79" s="780" t="str">
        <f>IF(OR(AH79="",AH79=0,AH79="0"),"",IF(LEN(AH79)&lt;=AD72,AH79,IF(LEN(SUBSTITUTE(AI79," ",""))=AD72+1,LEFT(AH79,AD72),LEFT(AH79,FIND("§",SUBSTITUTE(AI79," ","§",LEN(AI79)-LEN(SUBSTITUTE(AI79," ",""))))-1))))</f>
        <v/>
      </c>
      <c r="AH79" s="780" t="str">
        <f t="shared" si="64"/>
        <v/>
      </c>
      <c r="AI79" s="780" t="str">
        <f>IF(OR(AH79="",AH79=0,AH79="0"),"",LEFT(AH79,AD72+1))</f>
        <v/>
      </c>
      <c r="AJ79" s="782"/>
      <c r="AK79" s="796"/>
      <c r="AL79" s="759" t="str">
        <f>IF(LEN(TRIM(AM79))&gt;0,MAX(AL13:AL78)+1,"")</f>
        <v/>
      </c>
      <c r="AM79" s="805"/>
      <c r="AN79" s="805"/>
      <c r="AO79" s="805"/>
      <c r="AP79" s="263" t="str">
        <f t="shared" si="65"/>
        <v/>
      </c>
      <c r="AQ79" s="752"/>
      <c r="AR79" s="818" t="s">
        <v>945</v>
      </c>
      <c r="AS79" s="16" t="str">
        <f t="shared" si="66"/>
        <v/>
      </c>
      <c r="AT79" s="264" t="str">
        <f t="shared" si="67"/>
        <v/>
      </c>
      <c r="AU79" s="266" t="str">
        <f t="shared" si="68"/>
        <v/>
      </c>
      <c r="AV79" s="267" t="str">
        <f t="shared" si="69"/>
        <v/>
      </c>
      <c r="AW79" s="268" t="str">
        <f t="shared" si="70"/>
        <v/>
      </c>
      <c r="AX79" s="268" t="str">
        <f t="shared" si="71"/>
        <v/>
      </c>
      <c r="AY79" s="269" t="str">
        <f t="shared" si="72"/>
        <v/>
      </c>
      <c r="AZ79" t="str">
        <f t="shared" si="73"/>
        <v/>
      </c>
      <c r="BA79" t="str">
        <f t="shared" si="74"/>
        <v/>
      </c>
      <c r="BB79" t="str">
        <f t="shared" si="75"/>
        <v/>
      </c>
      <c r="BC79" t="str">
        <f t="shared" si="76"/>
        <v/>
      </c>
      <c r="BD79" t="str">
        <f t="shared" si="77"/>
        <v/>
      </c>
      <c r="BE79" t="str">
        <f t="shared" si="78"/>
        <v/>
      </c>
      <c r="BF79">
        <f t="array" ref="BF79">IF(AQ79="",0,SUMPRODUCT((EN13:XA13="Gluten")*(EN14:XA14="INFO")*(COUNTIF(BE79,"* "&amp;EN15:XA15&amp;" *")&gt;0)*1))</f>
        <v>0</v>
      </c>
      <c r="BG79">
        <f t="array" ref="BG79">IF(AQ79="",0,SUMPRODUCT((EN13:XA13="Gluten")*(EN14:XA14="EXCL")*(COUNTIF(BE79,"* "&amp;EN15:XA15&amp;" *")&gt;0)*1))</f>
        <v>0</v>
      </c>
      <c r="BH79">
        <f t="array" ref="BH79">IF(AQ79="",0,SUMPRODUCT((EN13:XA13="Gluten")*(EN14:XA14="ALERTE")*(COUNTIF(BE79,"* "&amp;EN15:XA15&amp;" *")&gt;0)*1))</f>
        <v>0</v>
      </c>
      <c r="BI79">
        <f t="array" ref="BI79">IF(AQ79="",0,SUMPRODUCT((EN13:XA13="Gluten")*(EN14:XA14="SUSP")*(COUNTIF(BE79,"* "&amp;EN15:XA15&amp;" *")&gt;0)*1))</f>
        <v>0</v>
      </c>
      <c r="BJ79" t="str">
        <f t="shared" si="79"/>
        <v/>
      </c>
      <c r="BK79" t="str">
        <f t="shared" si="80"/>
        <v/>
      </c>
      <c r="BL79">
        <f t="array" ref="BL79">IF(AQ79="",0,SUMPRODUCT((EN13:XA13="Crustaces")*(EN14:XA14="ALERTE")*(COUNTIF(BE79,"* "&amp;EN15:XA15&amp;" *")&gt;0)*1))</f>
        <v>0</v>
      </c>
      <c r="BM79" t="str">
        <f t="shared" si="81"/>
        <v/>
      </c>
      <c r="BN79">
        <f t="array" ref="BN79">IF(AQ79="",0,SUMPRODUCT((EN13:XA13="Oeufs")*(EN14:XA14="ALERTE")*(COUNTIF(BE79,"* "&amp;EN15:XA15&amp;" *")&gt;0)*1))</f>
        <v>0</v>
      </c>
      <c r="BO79" t="str">
        <f t="shared" si="82"/>
        <v/>
      </c>
      <c r="BP79">
        <f t="array" ref="BP79">IF(AQ79="",0,SUMPRODUCT((EN13:XA13="Poissons")*(EN14:XA14="INFO")*(COUNTIF(BE79,"* "&amp;EN15:XA15&amp;" *")&gt;0)*1))</f>
        <v>0</v>
      </c>
      <c r="BQ79">
        <f t="array" ref="BQ79">IF(AQ79="",0,SUMPRODUCT((EN13:XA13="Poissons")*(EN14:XA14="EXCL")*(COUNTIF(BE79,"* "&amp;EN15:XA15&amp;" *")&gt;0)*1))</f>
        <v>0</v>
      </c>
      <c r="BR79">
        <f t="array" ref="BR79">IF(AQ79="",0,SUMPRODUCT((EN13:XA13="Poissons")*(EN14:XA14="ALERTE")*(COUNTIF(BE79,"* "&amp;EN15:XA15&amp;" *")&gt;0)*1))</f>
        <v>0</v>
      </c>
      <c r="BS79" t="str">
        <f t="shared" si="83"/>
        <v/>
      </c>
      <c r="BT79">
        <f t="array" ref="BT79">IF(AQ79="",0,SUMPRODUCT((EN13:XA13="Arachides")*(EN14:XA14="ALERTE")*(COUNTIF(BE79,"* "&amp;EN15:XA15&amp;" *")&gt;0)*1))</f>
        <v>0</v>
      </c>
      <c r="BU79" t="str">
        <f t="shared" si="84"/>
        <v/>
      </c>
      <c r="BV79">
        <f t="array" ref="BV79">IF(AQ79="",0,SUMPRODUCT((EN13:XA13="Soja")*(EN14:XA14="INFO")*(COUNTIF(BE79,"* "&amp;EN15:XA15&amp;" *")&gt;0)*1))</f>
        <v>0</v>
      </c>
      <c r="BW79">
        <f t="array" ref="BW79">IF(AQ79="",0,SUMPRODUCT((EN13:XA13="Soja")*(EN14:XA14="ALERTE")*(COUNTIF(BE79,"* "&amp;EN15:XA15&amp;" *")&gt;0)*1))</f>
        <v>0</v>
      </c>
      <c r="BX79" t="str">
        <f t="shared" si="85"/>
        <v/>
      </c>
      <c r="BY79">
        <f t="array" ref="BY79">IF(AQ79="",0,SUMPRODUCT((EN13:XA13="Lait")*(EN14:XA14="INFO")*(COUNTIF(BE79,"* "&amp;EN15:XA15&amp;" *")&gt;0)*1))</f>
        <v>0</v>
      </c>
      <c r="BZ79">
        <f t="array" ref="BZ79">IF(AQ79="",0,SUMPRODUCT((EN13:XA13="Lait")*(EN14:XA14="EXCL")*(COUNTIF(BE79,"* "&amp;EN15:XA15&amp;" *")&gt;0)*1))</f>
        <v>0</v>
      </c>
      <c r="CA79">
        <f t="array" ref="CA79">IF(AQ79="",0,SUMPRODUCT((EN13:XA13="Lait")*(EN14:XA14="ALERTE")*(COUNTIF(BE79,"* "&amp;EN15:XA15&amp;" *")&gt;0)*1))</f>
        <v>0</v>
      </c>
      <c r="CB79">
        <f t="array" ref="CB79">IF(AQ79="",0,SUMPRODUCT((EN13:XA13="Lait")*(EN14:XA14="SUSP")*(COUNTIF(BE79,"* "&amp;EN15:XA15&amp;" *")&gt;0)*1))</f>
        <v>0</v>
      </c>
      <c r="CC79" t="str">
        <f t="shared" si="86"/>
        <v/>
      </c>
      <c r="CD79" t="str">
        <f t="shared" si="87"/>
        <v/>
      </c>
      <c r="CE79">
        <f t="array" ref="CE79">IF(AQ79="",0,SUMPRODUCT((EN13:XA13="Fruits a coque")*(EN14:XA14="EXCL")*(COUNTIF(BE79,"* "&amp;EN15:XA15&amp;" *")&gt;0)*1))</f>
        <v>0</v>
      </c>
      <c r="CF79">
        <f t="array" ref="CF79">IF(AQ79="",0,SUMPRODUCT((EN13:XA13="Fruits a coque")*(EN14:XA14="ALERTE")*(COUNTIF(BE79,"* "&amp;EN15:XA15&amp;" *")&gt;0)*1))</f>
        <v>0</v>
      </c>
      <c r="CG79" t="str">
        <f t="shared" si="88"/>
        <v/>
      </c>
      <c r="CH79">
        <f t="array" ref="CH79">IF(AQ79="",0,SUMPRODUCT((EN13:XA13="Celeri")*(EN14:XA14="ALERTE")*(COUNTIF(BE79,"* "&amp;EN15:XA15&amp;" *")&gt;0)*1))</f>
        <v>0</v>
      </c>
      <c r="CI79" t="str">
        <f t="shared" si="89"/>
        <v/>
      </c>
      <c r="CJ79">
        <f t="array" ref="CJ79">IF(AQ79="",0,SUMPRODUCT((EN13:XA13="Moutarde")*(EN14:XA14="ALERTE")*(COUNTIF(BE79,"* "&amp;EN15:XA15&amp;" *")&gt;0)*1))</f>
        <v>0</v>
      </c>
      <c r="CK79" t="str">
        <f t="shared" si="90"/>
        <v/>
      </c>
      <c r="CL79">
        <f t="array" ref="CL79">IF(AQ79="",0,SUMPRODUCT((EN13:XA13="Sesame")*(EN14:XA14="ALERTE")*(COUNTIF(BE79,"* "&amp;EN15:XA15&amp;" *")&gt;0)*1))</f>
        <v>0</v>
      </c>
      <c r="CM79" t="str">
        <f t="shared" si="91"/>
        <v/>
      </c>
      <c r="CN79">
        <f t="array" ref="CN79">IF(AQ79="",0,SUMPRODUCT((EN13:XA13="Sulfites")*(EN14:XA14="ALERTE")*(COUNTIF(BE79,"* "&amp;EN15:XA15&amp;" *")&gt;0)*1))</f>
        <v>0</v>
      </c>
      <c r="CO79" t="str">
        <f t="shared" si="92"/>
        <v/>
      </c>
      <c r="CP79">
        <f t="array" ref="CP79">IF(AQ79="",0,SUMPRODUCT((EN13:XA13="Lupin")*(EN14:XA14="ALERTE")*(COUNTIF(BE79,"* "&amp;EN15:XA15&amp;" *")&gt;0)*1))</f>
        <v>0</v>
      </c>
      <c r="CQ79" t="str">
        <f t="shared" si="93"/>
        <v/>
      </c>
      <c r="CR79">
        <f t="array" ref="CR79">IF(AQ79="",0,SUMPRODUCT((EN13:XA13="Mollusques")*(EN14:XA14="EXCL")*(COUNTIF(BE79,"* "&amp;EN15:XA15&amp;" *")&gt;0)*1))</f>
        <v>0</v>
      </c>
      <c r="CS79">
        <f t="array" ref="CS79">IF(AQ79="",0,SUMPRODUCT((EN13:XA13="Mollusques")*(EN14:XA14="ALERTE")*(COUNTIF(BE79,"* "&amp;EN15:XA15&amp;" *")&gt;0)*1))</f>
        <v>0</v>
      </c>
      <c r="CT79" t="str">
        <f t="shared" si="94"/>
        <v/>
      </c>
      <c r="CU79" t="str">
        <f t="shared" si="95"/>
        <v/>
      </c>
      <c r="CV79" t="str">
        <f t="shared" si="96"/>
        <v/>
      </c>
      <c r="CW79" t="str">
        <f t="shared" si="97"/>
        <v/>
      </c>
      <c r="CX79" t="str">
        <f t="shared" si="98"/>
        <v/>
      </c>
      <c r="CY79" t="str">
        <f t="shared" si="99"/>
        <v/>
      </c>
      <c r="CZ79" t="str">
        <f t="shared" si="100"/>
        <v/>
      </c>
      <c r="DA79" t="str">
        <f t="shared" si="101"/>
        <v/>
      </c>
      <c r="DB79" t="str">
        <f t="shared" si="102"/>
        <v/>
      </c>
      <c r="DC79" t="str">
        <f t="shared" si="103"/>
        <v/>
      </c>
      <c r="DD79" t="str">
        <f t="shared" si="104"/>
        <v/>
      </c>
      <c r="DE79" t="str">
        <f t="shared" si="105"/>
        <v/>
      </c>
      <c r="DF79" t="str">
        <f t="shared" si="106"/>
        <v/>
      </c>
      <c r="DG79" t="str">
        <f t="shared" si="107"/>
        <v/>
      </c>
      <c r="DH79" t="str">
        <f t="shared" si="108"/>
        <v/>
      </c>
      <c r="DI79" t="str">
        <f t="shared" si="109"/>
        <v/>
      </c>
      <c r="DJ79" t="str">
        <f t="shared" si="110"/>
        <v/>
      </c>
      <c r="DK79" t="str">
        <f t="shared" si="111"/>
        <v/>
      </c>
      <c r="DL79" t="str">
        <f t="shared" si="112"/>
        <v/>
      </c>
    </row>
    <row r="80" spans="5:116" ht="15.75">
      <c r="E80" s="26"/>
      <c r="F80" s="32"/>
      <c r="G80" s="33"/>
      <c r="H80" s="32"/>
      <c r="I80" s="34"/>
      <c r="J80" s="246"/>
      <c r="K80" s="247"/>
      <c r="L80" s="95"/>
      <c r="M80" s="248"/>
      <c r="N80" s="249"/>
      <c r="O80" s="250"/>
      <c r="P80" s="251"/>
      <c r="Q80" s="252"/>
      <c r="R80" s="253"/>
      <c r="S80" s="102"/>
      <c r="T80" s="254"/>
      <c r="U80" s="104"/>
      <c r="V80" s="255"/>
      <c r="W80" s="256"/>
      <c r="X80" s="107"/>
      <c r="Y80" s="116"/>
      <c r="AA80" s="4"/>
      <c r="AC80" s="759"/>
      <c r="AD80" s="784"/>
      <c r="AE80" s="780" t="str" cm="1">
        <f t="array" ref="AE80">IF(ROW()=ROW(AE70),AD73,INDEX(AF70:AF83,ROW()-ROW(AE70)))</f>
        <v/>
      </c>
      <c r="AF80" s="781" t="str">
        <f>IF(OR(AE80="",AD72="",AD72&lt;=0,AG80=""),"",TRIM(MID(AE80,LEN(AG80)+1+IF(MID(AE80,LEN(AG80)+1,1)=" ",1,0),99999)))</f>
        <v/>
      </c>
      <c r="AG80" s="780" t="str">
        <f>IF(OR(AH80="",AH80=0,AH80="0"),"",IF(LEN(AH80)&lt;=AD72,AH80,IF(LEN(SUBSTITUTE(AI80," ",""))=AD72+1,LEFT(AH80,AD72),LEFT(AH80,FIND("§",SUBSTITUTE(AI80," ","§",LEN(AI80)-LEN(SUBSTITUTE(AI80," ",""))))-1))))</f>
        <v/>
      </c>
      <c r="AH80" s="780" t="str">
        <f t="shared" si="64"/>
        <v/>
      </c>
      <c r="AI80" s="780" t="str">
        <f>IF(OR(AH80="",AH80=0,AH80="0"),"",LEFT(AH80,AD72+1))</f>
        <v/>
      </c>
      <c r="AJ80" s="782"/>
      <c r="AK80" s="796"/>
      <c r="AL80" s="759" t="str">
        <f>IF(LEN(TRIM(AM80))&gt;0,MAX(AL13:AL79)+1,"")</f>
        <v/>
      </c>
      <c r="AM80" s="805"/>
      <c r="AN80" s="805"/>
      <c r="AO80" s="805"/>
      <c r="AP80" s="263" t="str">
        <f t="shared" si="65"/>
        <v/>
      </c>
      <c r="AQ80" s="752"/>
      <c r="AR80" s="818" t="s">
        <v>945</v>
      </c>
      <c r="AS80" s="16" t="str">
        <f t="shared" si="66"/>
        <v/>
      </c>
      <c r="AT80" s="264" t="str">
        <f t="shared" si="67"/>
        <v/>
      </c>
      <c r="AU80" s="266" t="str">
        <f t="shared" si="68"/>
        <v/>
      </c>
      <c r="AV80" s="267" t="str">
        <f t="shared" si="69"/>
        <v/>
      </c>
      <c r="AW80" s="268" t="str">
        <f t="shared" si="70"/>
        <v/>
      </c>
      <c r="AX80" s="268" t="str">
        <f t="shared" si="71"/>
        <v/>
      </c>
      <c r="AY80" s="269" t="str">
        <f t="shared" si="72"/>
        <v/>
      </c>
      <c r="AZ80" t="str">
        <f t="shared" si="73"/>
        <v/>
      </c>
      <c r="BA80" t="str">
        <f t="shared" si="74"/>
        <v/>
      </c>
      <c r="BB80" t="str">
        <f t="shared" si="75"/>
        <v/>
      </c>
      <c r="BC80" t="str">
        <f t="shared" si="76"/>
        <v/>
      </c>
      <c r="BD80" t="str">
        <f t="shared" si="77"/>
        <v/>
      </c>
      <c r="BE80" t="str">
        <f t="shared" si="78"/>
        <v/>
      </c>
      <c r="BF80">
        <f t="array" ref="BF80">IF(AQ80="",0,SUMPRODUCT((EN13:XA13="Gluten")*(EN14:XA14="INFO")*(COUNTIF(BE80,"* "&amp;EN15:XA15&amp;" *")&gt;0)*1))</f>
        <v>0</v>
      </c>
      <c r="BG80">
        <f t="array" ref="BG80">IF(AQ80="",0,SUMPRODUCT((EN13:XA13="Gluten")*(EN14:XA14="EXCL")*(COUNTIF(BE80,"* "&amp;EN15:XA15&amp;" *")&gt;0)*1))</f>
        <v>0</v>
      </c>
      <c r="BH80">
        <f t="array" ref="BH80">IF(AQ80="",0,SUMPRODUCT((EN13:XA13="Gluten")*(EN14:XA14="ALERTE")*(COUNTIF(BE80,"* "&amp;EN15:XA15&amp;" *")&gt;0)*1))</f>
        <v>0</v>
      </c>
      <c r="BI80">
        <f t="array" ref="BI80">IF(AQ80="",0,SUMPRODUCT((EN13:XA13="Gluten")*(EN14:XA14="SUSP")*(COUNTIF(BE80,"* "&amp;EN15:XA15&amp;" *")&gt;0)*1))</f>
        <v>0</v>
      </c>
      <c r="BJ80" t="str">
        <f t="shared" si="79"/>
        <v/>
      </c>
      <c r="BK80" t="str">
        <f t="shared" si="80"/>
        <v/>
      </c>
      <c r="BL80">
        <f t="array" ref="BL80">IF(AQ80="",0,SUMPRODUCT((EN13:XA13="Crustaces")*(EN14:XA14="ALERTE")*(COUNTIF(BE80,"* "&amp;EN15:XA15&amp;" *")&gt;0)*1))</f>
        <v>0</v>
      </c>
      <c r="BM80" t="str">
        <f t="shared" si="81"/>
        <v/>
      </c>
      <c r="BN80">
        <f t="array" ref="BN80">IF(AQ80="",0,SUMPRODUCT((EN13:XA13="Oeufs")*(EN14:XA14="ALERTE")*(COUNTIF(BE80,"* "&amp;EN15:XA15&amp;" *")&gt;0)*1))</f>
        <v>0</v>
      </c>
      <c r="BO80" t="str">
        <f t="shared" si="82"/>
        <v/>
      </c>
      <c r="BP80">
        <f t="array" ref="BP80">IF(AQ80="",0,SUMPRODUCT((EN13:XA13="Poissons")*(EN14:XA14="INFO")*(COUNTIF(BE80,"* "&amp;EN15:XA15&amp;" *")&gt;0)*1))</f>
        <v>0</v>
      </c>
      <c r="BQ80">
        <f t="array" ref="BQ80">IF(AQ80="",0,SUMPRODUCT((EN13:XA13="Poissons")*(EN14:XA14="EXCL")*(COUNTIF(BE80,"* "&amp;EN15:XA15&amp;" *")&gt;0)*1))</f>
        <v>0</v>
      </c>
      <c r="BR80">
        <f t="array" ref="BR80">IF(AQ80="",0,SUMPRODUCT((EN13:XA13="Poissons")*(EN14:XA14="ALERTE")*(COUNTIF(BE80,"* "&amp;EN15:XA15&amp;" *")&gt;0)*1))</f>
        <v>0</v>
      </c>
      <c r="BS80" t="str">
        <f t="shared" si="83"/>
        <v/>
      </c>
      <c r="BT80">
        <f t="array" ref="BT80">IF(AQ80="",0,SUMPRODUCT((EN13:XA13="Arachides")*(EN14:XA14="ALERTE")*(COUNTIF(BE80,"* "&amp;EN15:XA15&amp;" *")&gt;0)*1))</f>
        <v>0</v>
      </c>
      <c r="BU80" t="str">
        <f t="shared" si="84"/>
        <v/>
      </c>
      <c r="BV80">
        <f t="array" ref="BV80">IF(AQ80="",0,SUMPRODUCT((EN13:XA13="Soja")*(EN14:XA14="INFO")*(COUNTIF(BE80,"* "&amp;EN15:XA15&amp;" *")&gt;0)*1))</f>
        <v>0</v>
      </c>
      <c r="BW80">
        <f t="array" ref="BW80">IF(AQ80="",0,SUMPRODUCT((EN13:XA13="Soja")*(EN14:XA14="ALERTE")*(COUNTIF(BE80,"* "&amp;EN15:XA15&amp;" *")&gt;0)*1))</f>
        <v>0</v>
      </c>
      <c r="BX80" t="str">
        <f t="shared" si="85"/>
        <v/>
      </c>
      <c r="BY80">
        <f t="array" ref="BY80">IF(AQ80="",0,SUMPRODUCT((EN13:XA13="Lait")*(EN14:XA14="INFO")*(COUNTIF(BE80,"* "&amp;EN15:XA15&amp;" *")&gt;0)*1))</f>
        <v>0</v>
      </c>
      <c r="BZ80">
        <f t="array" ref="BZ80">IF(AQ80="",0,SUMPRODUCT((EN13:XA13="Lait")*(EN14:XA14="EXCL")*(COUNTIF(BE80,"* "&amp;EN15:XA15&amp;" *")&gt;0)*1))</f>
        <v>0</v>
      </c>
      <c r="CA80">
        <f t="array" ref="CA80">IF(AQ80="",0,SUMPRODUCT((EN13:XA13="Lait")*(EN14:XA14="ALERTE")*(COUNTIF(BE80,"* "&amp;EN15:XA15&amp;" *")&gt;0)*1))</f>
        <v>0</v>
      </c>
      <c r="CB80">
        <f t="array" ref="CB80">IF(AQ80="",0,SUMPRODUCT((EN13:XA13="Lait")*(EN14:XA14="SUSP")*(COUNTIF(BE80,"* "&amp;EN15:XA15&amp;" *")&gt;0)*1))</f>
        <v>0</v>
      </c>
      <c r="CC80" t="str">
        <f t="shared" si="86"/>
        <v/>
      </c>
      <c r="CD80" t="str">
        <f t="shared" si="87"/>
        <v/>
      </c>
      <c r="CE80">
        <f t="array" ref="CE80">IF(AQ80="",0,SUMPRODUCT((EN13:XA13="Fruits a coque")*(EN14:XA14="EXCL")*(COUNTIF(BE80,"* "&amp;EN15:XA15&amp;" *")&gt;0)*1))</f>
        <v>0</v>
      </c>
      <c r="CF80">
        <f t="array" ref="CF80">IF(AQ80="",0,SUMPRODUCT((EN13:XA13="Fruits a coque")*(EN14:XA14="ALERTE")*(COUNTIF(BE80,"* "&amp;EN15:XA15&amp;" *")&gt;0)*1))</f>
        <v>0</v>
      </c>
      <c r="CG80" t="str">
        <f t="shared" si="88"/>
        <v/>
      </c>
      <c r="CH80">
        <f t="array" ref="CH80">IF(AQ80="",0,SUMPRODUCT((EN13:XA13="Celeri")*(EN14:XA14="ALERTE")*(COUNTIF(BE80,"* "&amp;EN15:XA15&amp;" *")&gt;0)*1))</f>
        <v>0</v>
      </c>
      <c r="CI80" t="str">
        <f t="shared" si="89"/>
        <v/>
      </c>
      <c r="CJ80">
        <f t="array" ref="CJ80">IF(AQ80="",0,SUMPRODUCT((EN13:XA13="Moutarde")*(EN14:XA14="ALERTE")*(COUNTIF(BE80,"* "&amp;EN15:XA15&amp;" *")&gt;0)*1))</f>
        <v>0</v>
      </c>
      <c r="CK80" t="str">
        <f t="shared" si="90"/>
        <v/>
      </c>
      <c r="CL80">
        <f t="array" ref="CL80">IF(AQ80="",0,SUMPRODUCT((EN13:XA13="Sesame")*(EN14:XA14="ALERTE")*(COUNTIF(BE80,"* "&amp;EN15:XA15&amp;" *")&gt;0)*1))</f>
        <v>0</v>
      </c>
      <c r="CM80" t="str">
        <f t="shared" si="91"/>
        <v/>
      </c>
      <c r="CN80">
        <f t="array" ref="CN80">IF(AQ80="",0,SUMPRODUCT((EN13:XA13="Sulfites")*(EN14:XA14="ALERTE")*(COUNTIF(BE80,"* "&amp;EN15:XA15&amp;" *")&gt;0)*1))</f>
        <v>0</v>
      </c>
      <c r="CO80" t="str">
        <f t="shared" si="92"/>
        <v/>
      </c>
      <c r="CP80">
        <f t="array" ref="CP80">IF(AQ80="",0,SUMPRODUCT((EN13:XA13="Lupin")*(EN14:XA14="ALERTE")*(COUNTIF(BE80,"* "&amp;EN15:XA15&amp;" *")&gt;0)*1))</f>
        <v>0</v>
      </c>
      <c r="CQ80" t="str">
        <f t="shared" si="93"/>
        <v/>
      </c>
      <c r="CR80">
        <f t="array" ref="CR80">IF(AQ80="",0,SUMPRODUCT((EN13:XA13="Mollusques")*(EN14:XA14="EXCL")*(COUNTIF(BE80,"* "&amp;EN15:XA15&amp;" *")&gt;0)*1))</f>
        <v>0</v>
      </c>
      <c r="CS80">
        <f t="array" ref="CS80">IF(AQ80="",0,SUMPRODUCT((EN13:XA13="Mollusques")*(EN14:XA14="ALERTE")*(COUNTIF(BE80,"* "&amp;EN15:XA15&amp;" *")&gt;0)*1))</f>
        <v>0</v>
      </c>
      <c r="CT80" t="str">
        <f t="shared" si="94"/>
        <v/>
      </c>
      <c r="CU80" t="str">
        <f t="shared" si="95"/>
        <v/>
      </c>
      <c r="CV80" t="str">
        <f t="shared" si="96"/>
        <v/>
      </c>
      <c r="CW80" t="str">
        <f t="shared" si="97"/>
        <v/>
      </c>
      <c r="CX80" t="str">
        <f t="shared" si="98"/>
        <v/>
      </c>
      <c r="CY80" t="str">
        <f t="shared" si="99"/>
        <v/>
      </c>
      <c r="CZ80" t="str">
        <f t="shared" si="100"/>
        <v/>
      </c>
      <c r="DA80" t="str">
        <f t="shared" si="101"/>
        <v/>
      </c>
      <c r="DB80" t="str">
        <f t="shared" si="102"/>
        <v/>
      </c>
      <c r="DC80" t="str">
        <f t="shared" si="103"/>
        <v/>
      </c>
      <c r="DD80" t="str">
        <f t="shared" si="104"/>
        <v/>
      </c>
      <c r="DE80" t="str">
        <f t="shared" si="105"/>
        <v/>
      </c>
      <c r="DF80" t="str">
        <f t="shared" si="106"/>
        <v/>
      </c>
      <c r="DG80" t="str">
        <f t="shared" si="107"/>
        <v/>
      </c>
      <c r="DH80" t="str">
        <f t="shared" si="108"/>
        <v/>
      </c>
      <c r="DI80" t="str">
        <f t="shared" si="109"/>
        <v/>
      </c>
      <c r="DJ80" t="str">
        <f t="shared" si="110"/>
        <v/>
      </c>
      <c r="DK80" t="str">
        <f t="shared" si="111"/>
        <v/>
      </c>
      <c r="DL80" t="str">
        <f t="shared" si="112"/>
        <v/>
      </c>
    </row>
    <row r="81" spans="5:116" ht="15.75">
      <c r="E81" s="26"/>
      <c r="F81" s="32"/>
      <c r="G81" s="33"/>
      <c r="H81" s="32"/>
      <c r="I81" s="34"/>
      <c r="J81" s="246"/>
      <c r="K81" s="247"/>
      <c r="L81" s="95"/>
      <c r="M81" s="248"/>
      <c r="N81" s="249"/>
      <c r="O81" s="250"/>
      <c r="P81" s="251"/>
      <c r="Q81" s="252"/>
      <c r="R81" s="253"/>
      <c r="S81" s="102"/>
      <c r="T81" s="254"/>
      <c r="U81" s="104"/>
      <c r="V81" s="255"/>
      <c r="W81" s="256"/>
      <c r="X81" s="107"/>
      <c r="Y81" s="116"/>
      <c r="AA81" s="4"/>
      <c r="AC81" s="759"/>
      <c r="AD81" s="784"/>
      <c r="AE81" s="780" t="str" cm="1">
        <f t="array" ref="AE81">IF(ROW()=ROW(AE70),AD73,INDEX(AF70:AF83,ROW()-ROW(AE70)))</f>
        <v/>
      </c>
      <c r="AF81" s="781" t="str">
        <f>IF(OR(AE81="",AD72="",AD72&lt;=0,AG81=""),"",TRIM(MID(AE81,LEN(AG81)+1+IF(MID(AE81,LEN(AG81)+1,1)=" ",1,0),99999)))</f>
        <v/>
      </c>
      <c r="AG81" s="780" t="str">
        <f>IF(OR(AH81="",AH81=0,AH81="0"),"",IF(LEN(AH81)&lt;=AD72,AH81,IF(LEN(SUBSTITUTE(AI81," ",""))=AD72+1,LEFT(AH81,AD72),LEFT(AH81,FIND("§",SUBSTITUTE(AI81," ","§",LEN(AI81)-LEN(SUBSTITUTE(AI81," ",""))))-1))))</f>
        <v/>
      </c>
      <c r="AH81" s="780" t="str">
        <f t="shared" si="64"/>
        <v/>
      </c>
      <c r="AI81" s="780" t="str">
        <f>IF(OR(AH81="",AH81=0,AH81="0"),"",LEFT(AH81,AD72+1))</f>
        <v/>
      </c>
      <c r="AJ81" s="782"/>
      <c r="AK81" s="796"/>
      <c r="AL81" s="759" t="str">
        <f>IF(LEN(TRIM(AM81))&gt;0,MAX(AL13:AL80)+1,"")</f>
        <v/>
      </c>
      <c r="AM81" s="805"/>
      <c r="AN81" s="805"/>
      <c r="AO81" s="805"/>
      <c r="AP81" s="263" t="str">
        <f t="shared" si="65"/>
        <v/>
      </c>
      <c r="AQ81" s="752"/>
      <c r="AR81" s="818" t="s">
        <v>945</v>
      </c>
      <c r="AS81" s="16" t="str">
        <f t="shared" si="66"/>
        <v/>
      </c>
      <c r="AT81" s="264" t="str">
        <f t="shared" si="67"/>
        <v/>
      </c>
      <c r="AU81" s="266" t="str">
        <f t="shared" si="68"/>
        <v/>
      </c>
      <c r="AV81" s="267" t="str">
        <f t="shared" si="69"/>
        <v/>
      </c>
      <c r="AW81" s="268" t="str">
        <f t="shared" si="70"/>
        <v/>
      </c>
      <c r="AX81" s="268" t="str">
        <f t="shared" si="71"/>
        <v/>
      </c>
      <c r="AY81" s="269" t="str">
        <f t="shared" si="72"/>
        <v/>
      </c>
      <c r="AZ81" t="str">
        <f t="shared" si="73"/>
        <v/>
      </c>
      <c r="BA81" t="str">
        <f t="shared" si="74"/>
        <v/>
      </c>
      <c r="BB81" t="str">
        <f t="shared" si="75"/>
        <v/>
      </c>
      <c r="BC81" t="str">
        <f t="shared" si="76"/>
        <v/>
      </c>
      <c r="BD81" t="str">
        <f t="shared" si="77"/>
        <v/>
      </c>
      <c r="BE81" t="str">
        <f t="shared" si="78"/>
        <v/>
      </c>
      <c r="BF81">
        <f t="array" ref="BF81">IF(AQ81="",0,SUMPRODUCT((EN13:XA13="Gluten")*(EN14:XA14="INFO")*(COUNTIF(BE81,"* "&amp;EN15:XA15&amp;" *")&gt;0)*1))</f>
        <v>0</v>
      </c>
      <c r="BG81">
        <f t="array" ref="BG81">IF(AQ81="",0,SUMPRODUCT((EN13:XA13="Gluten")*(EN14:XA14="EXCL")*(COUNTIF(BE81,"* "&amp;EN15:XA15&amp;" *")&gt;0)*1))</f>
        <v>0</v>
      </c>
      <c r="BH81">
        <f t="array" ref="BH81">IF(AQ81="",0,SUMPRODUCT((EN13:XA13="Gluten")*(EN14:XA14="ALERTE")*(COUNTIF(BE81,"* "&amp;EN15:XA15&amp;" *")&gt;0)*1))</f>
        <v>0</v>
      </c>
      <c r="BI81">
        <f t="array" ref="BI81">IF(AQ81="",0,SUMPRODUCT((EN13:XA13="Gluten")*(EN14:XA14="SUSP")*(COUNTIF(BE81,"* "&amp;EN15:XA15&amp;" *")&gt;0)*1))</f>
        <v>0</v>
      </c>
      <c r="BJ81" t="str">
        <f t="shared" si="79"/>
        <v/>
      </c>
      <c r="BK81" t="str">
        <f t="shared" si="80"/>
        <v/>
      </c>
      <c r="BL81">
        <f t="array" ref="BL81">IF(AQ81="",0,SUMPRODUCT((EN13:XA13="Crustaces")*(EN14:XA14="ALERTE")*(COUNTIF(BE81,"* "&amp;EN15:XA15&amp;" *")&gt;0)*1))</f>
        <v>0</v>
      </c>
      <c r="BM81" t="str">
        <f t="shared" si="81"/>
        <v/>
      </c>
      <c r="BN81">
        <f t="array" ref="BN81">IF(AQ81="",0,SUMPRODUCT((EN13:XA13="Oeufs")*(EN14:XA14="ALERTE")*(COUNTIF(BE81,"* "&amp;EN15:XA15&amp;" *")&gt;0)*1))</f>
        <v>0</v>
      </c>
      <c r="BO81" t="str">
        <f t="shared" si="82"/>
        <v/>
      </c>
      <c r="BP81">
        <f t="array" ref="BP81">IF(AQ81="",0,SUMPRODUCT((EN13:XA13="Poissons")*(EN14:XA14="INFO")*(COUNTIF(BE81,"* "&amp;EN15:XA15&amp;" *")&gt;0)*1))</f>
        <v>0</v>
      </c>
      <c r="BQ81">
        <f t="array" ref="BQ81">IF(AQ81="",0,SUMPRODUCT((EN13:XA13="Poissons")*(EN14:XA14="EXCL")*(COUNTIF(BE81,"* "&amp;EN15:XA15&amp;" *")&gt;0)*1))</f>
        <v>0</v>
      </c>
      <c r="BR81">
        <f t="array" ref="BR81">IF(AQ81="",0,SUMPRODUCT((EN13:XA13="Poissons")*(EN14:XA14="ALERTE")*(COUNTIF(BE81,"* "&amp;EN15:XA15&amp;" *")&gt;0)*1))</f>
        <v>0</v>
      </c>
      <c r="BS81" t="str">
        <f t="shared" si="83"/>
        <v/>
      </c>
      <c r="BT81">
        <f t="array" ref="BT81">IF(AQ81="",0,SUMPRODUCT((EN13:XA13="Arachides")*(EN14:XA14="ALERTE")*(COUNTIF(BE81,"* "&amp;EN15:XA15&amp;" *")&gt;0)*1))</f>
        <v>0</v>
      </c>
      <c r="BU81" t="str">
        <f t="shared" si="84"/>
        <v/>
      </c>
      <c r="BV81">
        <f t="array" ref="BV81">IF(AQ81="",0,SUMPRODUCT((EN13:XA13="Soja")*(EN14:XA14="INFO")*(COUNTIF(BE81,"* "&amp;EN15:XA15&amp;" *")&gt;0)*1))</f>
        <v>0</v>
      </c>
      <c r="BW81">
        <f t="array" ref="BW81">IF(AQ81="",0,SUMPRODUCT((EN13:XA13="Soja")*(EN14:XA14="ALERTE")*(COUNTIF(BE81,"* "&amp;EN15:XA15&amp;" *")&gt;0)*1))</f>
        <v>0</v>
      </c>
      <c r="BX81" t="str">
        <f t="shared" si="85"/>
        <v/>
      </c>
      <c r="BY81">
        <f t="array" ref="BY81">IF(AQ81="",0,SUMPRODUCT((EN13:XA13="Lait")*(EN14:XA14="INFO")*(COUNTIF(BE81,"* "&amp;EN15:XA15&amp;" *")&gt;0)*1))</f>
        <v>0</v>
      </c>
      <c r="BZ81">
        <f t="array" ref="BZ81">IF(AQ81="",0,SUMPRODUCT((EN13:XA13="Lait")*(EN14:XA14="EXCL")*(COUNTIF(BE81,"* "&amp;EN15:XA15&amp;" *")&gt;0)*1))</f>
        <v>0</v>
      </c>
      <c r="CA81">
        <f t="array" ref="CA81">IF(AQ81="",0,SUMPRODUCT((EN13:XA13="Lait")*(EN14:XA14="ALERTE")*(COUNTIF(BE81,"* "&amp;EN15:XA15&amp;" *")&gt;0)*1))</f>
        <v>0</v>
      </c>
      <c r="CB81">
        <f t="array" ref="CB81">IF(AQ81="",0,SUMPRODUCT((EN13:XA13="Lait")*(EN14:XA14="SUSP")*(COUNTIF(BE81,"* "&amp;EN15:XA15&amp;" *")&gt;0)*1))</f>
        <v>0</v>
      </c>
      <c r="CC81" t="str">
        <f t="shared" si="86"/>
        <v/>
      </c>
      <c r="CD81" t="str">
        <f t="shared" si="87"/>
        <v/>
      </c>
      <c r="CE81">
        <f t="array" ref="CE81">IF(AQ81="",0,SUMPRODUCT((EN13:XA13="Fruits a coque")*(EN14:XA14="EXCL")*(COUNTIF(BE81,"* "&amp;EN15:XA15&amp;" *")&gt;0)*1))</f>
        <v>0</v>
      </c>
      <c r="CF81">
        <f t="array" ref="CF81">IF(AQ81="",0,SUMPRODUCT((EN13:XA13="Fruits a coque")*(EN14:XA14="ALERTE")*(COUNTIF(BE81,"* "&amp;EN15:XA15&amp;" *")&gt;0)*1))</f>
        <v>0</v>
      </c>
      <c r="CG81" t="str">
        <f t="shared" si="88"/>
        <v/>
      </c>
      <c r="CH81">
        <f t="array" ref="CH81">IF(AQ81="",0,SUMPRODUCT((EN13:XA13="Celeri")*(EN14:XA14="ALERTE")*(COUNTIF(BE81,"* "&amp;EN15:XA15&amp;" *")&gt;0)*1))</f>
        <v>0</v>
      </c>
      <c r="CI81" t="str">
        <f t="shared" si="89"/>
        <v/>
      </c>
      <c r="CJ81">
        <f t="array" ref="CJ81">IF(AQ81="",0,SUMPRODUCT((EN13:XA13="Moutarde")*(EN14:XA14="ALERTE")*(COUNTIF(BE81,"* "&amp;EN15:XA15&amp;" *")&gt;0)*1))</f>
        <v>0</v>
      </c>
      <c r="CK81" t="str">
        <f t="shared" si="90"/>
        <v/>
      </c>
      <c r="CL81">
        <f t="array" ref="CL81">IF(AQ81="",0,SUMPRODUCT((EN13:XA13="Sesame")*(EN14:XA14="ALERTE")*(COUNTIF(BE81,"* "&amp;EN15:XA15&amp;" *")&gt;0)*1))</f>
        <v>0</v>
      </c>
      <c r="CM81" t="str">
        <f t="shared" si="91"/>
        <v/>
      </c>
      <c r="CN81">
        <f t="array" ref="CN81">IF(AQ81="",0,SUMPRODUCT((EN13:XA13="Sulfites")*(EN14:XA14="ALERTE")*(COUNTIF(BE81,"* "&amp;EN15:XA15&amp;" *")&gt;0)*1))</f>
        <v>0</v>
      </c>
      <c r="CO81" t="str">
        <f t="shared" si="92"/>
        <v/>
      </c>
      <c r="CP81">
        <f t="array" ref="CP81">IF(AQ81="",0,SUMPRODUCT((EN13:XA13="Lupin")*(EN14:XA14="ALERTE")*(COUNTIF(BE81,"* "&amp;EN15:XA15&amp;" *")&gt;0)*1))</f>
        <v>0</v>
      </c>
      <c r="CQ81" t="str">
        <f t="shared" si="93"/>
        <v/>
      </c>
      <c r="CR81">
        <f t="array" ref="CR81">IF(AQ81="",0,SUMPRODUCT((EN13:XA13="Mollusques")*(EN14:XA14="EXCL")*(COUNTIF(BE81,"* "&amp;EN15:XA15&amp;" *")&gt;0)*1))</f>
        <v>0</v>
      </c>
      <c r="CS81">
        <f t="array" ref="CS81">IF(AQ81="",0,SUMPRODUCT((EN13:XA13="Mollusques")*(EN14:XA14="ALERTE")*(COUNTIF(BE81,"* "&amp;EN15:XA15&amp;" *")&gt;0)*1))</f>
        <v>0</v>
      </c>
      <c r="CT81" t="str">
        <f t="shared" si="94"/>
        <v/>
      </c>
      <c r="CU81" t="str">
        <f t="shared" si="95"/>
        <v/>
      </c>
      <c r="CV81" t="str">
        <f t="shared" si="96"/>
        <v/>
      </c>
      <c r="CW81" t="str">
        <f t="shared" si="97"/>
        <v/>
      </c>
      <c r="CX81" t="str">
        <f t="shared" si="98"/>
        <v/>
      </c>
      <c r="CY81" t="str">
        <f t="shared" si="99"/>
        <v/>
      </c>
      <c r="CZ81" t="str">
        <f t="shared" si="100"/>
        <v/>
      </c>
      <c r="DA81" t="str">
        <f t="shared" si="101"/>
        <v/>
      </c>
      <c r="DB81" t="str">
        <f t="shared" si="102"/>
        <v/>
      </c>
      <c r="DC81" t="str">
        <f t="shared" si="103"/>
        <v/>
      </c>
      <c r="DD81" t="str">
        <f t="shared" si="104"/>
        <v/>
      </c>
      <c r="DE81" t="str">
        <f t="shared" si="105"/>
        <v/>
      </c>
      <c r="DF81" t="str">
        <f t="shared" si="106"/>
        <v/>
      </c>
      <c r="DG81" t="str">
        <f t="shared" si="107"/>
        <v/>
      </c>
      <c r="DH81" t="str">
        <f t="shared" si="108"/>
        <v/>
      </c>
      <c r="DI81" t="str">
        <f t="shared" si="109"/>
        <v/>
      </c>
      <c r="DJ81" t="str">
        <f t="shared" si="110"/>
        <v/>
      </c>
      <c r="DK81" t="str">
        <f t="shared" si="111"/>
        <v/>
      </c>
      <c r="DL81" t="str">
        <f t="shared" si="112"/>
        <v/>
      </c>
    </row>
    <row r="82" spans="5:116" ht="15.75">
      <c r="E82" s="26"/>
      <c r="F82" s="32"/>
      <c r="G82" s="33"/>
      <c r="H82" s="32"/>
      <c r="I82" s="34"/>
      <c r="J82" s="246"/>
      <c r="K82" s="247"/>
      <c r="L82" s="95"/>
      <c r="M82" s="248"/>
      <c r="N82" s="249"/>
      <c r="O82" s="250"/>
      <c r="P82" s="251"/>
      <c r="Q82" s="252"/>
      <c r="R82" s="253"/>
      <c r="S82" s="102"/>
      <c r="T82" s="254"/>
      <c r="U82" s="104"/>
      <c r="V82" s="255"/>
      <c r="W82" s="256"/>
      <c r="X82" s="107"/>
      <c r="Y82" s="116"/>
      <c r="AA82" s="4"/>
      <c r="AC82" s="759"/>
      <c r="AD82" s="784"/>
      <c r="AE82" s="780" t="str" cm="1">
        <f t="array" ref="AE82">IF(ROW()=ROW(AE70),AD73,INDEX(AF70:AF83,ROW()-ROW(AE70)))</f>
        <v/>
      </c>
      <c r="AF82" s="781" t="str">
        <f>IF(OR(AE82="",AD72="",AD72&lt;=0,AG82=""),"",TRIM(MID(AE82,LEN(AG82)+1+IF(MID(AE82,LEN(AG82)+1,1)=" ",1,0),99999)))</f>
        <v/>
      </c>
      <c r="AG82" s="780" t="str">
        <f>IF(OR(AH82="",AH82=0,AH82="0"),"",IF(LEN(AH82)&lt;=AD72,AH82,IF(LEN(SUBSTITUTE(AI82," ",""))=AD72+1,LEFT(AH82,AD72),LEFT(AH82,FIND("§",SUBSTITUTE(AI82," ","§",LEN(AI82)-LEN(SUBSTITUTE(AI82," ",""))))-1))))</f>
        <v/>
      </c>
      <c r="AH82" s="780" t="str">
        <f t="shared" si="64"/>
        <v/>
      </c>
      <c r="AI82" s="780" t="str">
        <f>IF(OR(AH82="",AH82=0,AH82="0"),"",LEFT(AH82,AD72+1))</f>
        <v/>
      </c>
      <c r="AJ82" s="782"/>
      <c r="AK82" s="796"/>
      <c r="AL82" s="759" t="str">
        <f>IF(LEN(TRIM(AM82))&gt;0,MAX(AL13:AL81)+1,"")</f>
        <v/>
      </c>
      <c r="AM82" s="805"/>
      <c r="AN82" s="805"/>
      <c r="AO82" s="805"/>
      <c r="AP82" s="263" t="str">
        <f t="shared" si="65"/>
        <v/>
      </c>
      <c r="AQ82" s="752"/>
      <c r="AR82" s="818" t="s">
        <v>945</v>
      </c>
      <c r="AS82" s="16" t="str">
        <f t="shared" si="66"/>
        <v/>
      </c>
      <c r="AT82" s="264" t="str">
        <f t="shared" si="67"/>
        <v/>
      </c>
      <c r="AU82" s="266" t="str">
        <f t="shared" si="68"/>
        <v/>
      </c>
      <c r="AV82" s="267" t="str">
        <f t="shared" si="69"/>
        <v/>
      </c>
      <c r="AW82" s="268" t="str">
        <f t="shared" si="70"/>
        <v/>
      </c>
      <c r="AX82" s="268" t="str">
        <f t="shared" si="71"/>
        <v/>
      </c>
      <c r="AY82" s="269" t="str">
        <f t="shared" si="72"/>
        <v/>
      </c>
      <c r="AZ82" t="str">
        <f t="shared" si="73"/>
        <v/>
      </c>
      <c r="BA82" t="str">
        <f t="shared" si="74"/>
        <v/>
      </c>
      <c r="BB82" t="str">
        <f t="shared" si="75"/>
        <v/>
      </c>
      <c r="BC82" t="str">
        <f t="shared" si="76"/>
        <v/>
      </c>
      <c r="BD82" t="str">
        <f t="shared" si="77"/>
        <v/>
      </c>
      <c r="BE82" t="str">
        <f t="shared" si="78"/>
        <v/>
      </c>
      <c r="BF82">
        <f t="array" ref="BF82">IF(AQ82="",0,SUMPRODUCT((EN13:XA13="Gluten")*(EN14:XA14="INFO")*(COUNTIF(BE82,"* "&amp;EN15:XA15&amp;" *")&gt;0)*1))</f>
        <v>0</v>
      </c>
      <c r="BG82">
        <f t="array" ref="BG82">IF(AQ82="",0,SUMPRODUCT((EN13:XA13="Gluten")*(EN14:XA14="EXCL")*(COUNTIF(BE82,"* "&amp;EN15:XA15&amp;" *")&gt;0)*1))</f>
        <v>0</v>
      </c>
      <c r="BH82">
        <f t="array" ref="BH82">IF(AQ82="",0,SUMPRODUCT((EN13:XA13="Gluten")*(EN14:XA14="ALERTE")*(COUNTIF(BE82,"* "&amp;EN15:XA15&amp;" *")&gt;0)*1))</f>
        <v>0</v>
      </c>
      <c r="BI82">
        <f t="array" ref="BI82">IF(AQ82="",0,SUMPRODUCT((EN13:XA13="Gluten")*(EN14:XA14="SUSP")*(COUNTIF(BE82,"* "&amp;EN15:XA15&amp;" *")&gt;0)*1))</f>
        <v>0</v>
      </c>
      <c r="BJ82" t="str">
        <f t="shared" si="79"/>
        <v/>
      </c>
      <c r="BK82" t="str">
        <f t="shared" si="80"/>
        <v/>
      </c>
      <c r="BL82">
        <f t="array" ref="BL82">IF(AQ82="",0,SUMPRODUCT((EN13:XA13="Crustaces")*(EN14:XA14="ALERTE")*(COUNTIF(BE82,"* "&amp;EN15:XA15&amp;" *")&gt;0)*1))</f>
        <v>0</v>
      </c>
      <c r="BM82" t="str">
        <f t="shared" si="81"/>
        <v/>
      </c>
      <c r="BN82">
        <f t="array" ref="BN82">IF(AQ82="",0,SUMPRODUCT((EN13:XA13="Oeufs")*(EN14:XA14="ALERTE")*(COUNTIF(BE82,"* "&amp;EN15:XA15&amp;" *")&gt;0)*1))</f>
        <v>0</v>
      </c>
      <c r="BO82" t="str">
        <f t="shared" si="82"/>
        <v/>
      </c>
      <c r="BP82">
        <f t="array" ref="BP82">IF(AQ82="",0,SUMPRODUCT((EN13:XA13="Poissons")*(EN14:XA14="INFO")*(COUNTIF(BE82,"* "&amp;EN15:XA15&amp;" *")&gt;0)*1))</f>
        <v>0</v>
      </c>
      <c r="BQ82">
        <f t="array" ref="BQ82">IF(AQ82="",0,SUMPRODUCT((EN13:XA13="Poissons")*(EN14:XA14="EXCL")*(COUNTIF(BE82,"* "&amp;EN15:XA15&amp;" *")&gt;0)*1))</f>
        <v>0</v>
      </c>
      <c r="BR82">
        <f t="array" ref="BR82">IF(AQ82="",0,SUMPRODUCT((EN13:XA13="Poissons")*(EN14:XA14="ALERTE")*(COUNTIF(BE82,"* "&amp;EN15:XA15&amp;" *")&gt;0)*1))</f>
        <v>0</v>
      </c>
      <c r="BS82" t="str">
        <f t="shared" si="83"/>
        <v/>
      </c>
      <c r="BT82">
        <f t="array" ref="BT82">IF(AQ82="",0,SUMPRODUCT((EN13:XA13="Arachides")*(EN14:XA14="ALERTE")*(COUNTIF(BE82,"* "&amp;EN15:XA15&amp;" *")&gt;0)*1))</f>
        <v>0</v>
      </c>
      <c r="BU82" t="str">
        <f t="shared" si="84"/>
        <v/>
      </c>
      <c r="BV82">
        <f t="array" ref="BV82">IF(AQ82="",0,SUMPRODUCT((EN13:XA13="Soja")*(EN14:XA14="INFO")*(COUNTIF(BE82,"* "&amp;EN15:XA15&amp;" *")&gt;0)*1))</f>
        <v>0</v>
      </c>
      <c r="BW82">
        <f t="array" ref="BW82">IF(AQ82="",0,SUMPRODUCT((EN13:XA13="Soja")*(EN14:XA14="ALERTE")*(COUNTIF(BE82,"* "&amp;EN15:XA15&amp;" *")&gt;0)*1))</f>
        <v>0</v>
      </c>
      <c r="BX82" t="str">
        <f t="shared" si="85"/>
        <v/>
      </c>
      <c r="BY82">
        <f t="array" ref="BY82">IF(AQ82="",0,SUMPRODUCT((EN13:XA13="Lait")*(EN14:XA14="INFO")*(COUNTIF(BE82,"* "&amp;EN15:XA15&amp;" *")&gt;0)*1))</f>
        <v>0</v>
      </c>
      <c r="BZ82">
        <f t="array" ref="BZ82">IF(AQ82="",0,SUMPRODUCT((EN13:XA13="Lait")*(EN14:XA14="EXCL")*(COUNTIF(BE82,"* "&amp;EN15:XA15&amp;" *")&gt;0)*1))</f>
        <v>0</v>
      </c>
      <c r="CA82">
        <f t="array" ref="CA82">IF(AQ82="",0,SUMPRODUCT((EN13:XA13="Lait")*(EN14:XA14="ALERTE")*(COUNTIF(BE82,"* "&amp;EN15:XA15&amp;" *")&gt;0)*1))</f>
        <v>0</v>
      </c>
      <c r="CB82">
        <f t="array" ref="CB82">IF(AQ82="",0,SUMPRODUCT((EN13:XA13="Lait")*(EN14:XA14="SUSP")*(COUNTIF(BE82,"* "&amp;EN15:XA15&amp;" *")&gt;0)*1))</f>
        <v>0</v>
      </c>
      <c r="CC82" t="str">
        <f t="shared" si="86"/>
        <v/>
      </c>
      <c r="CD82" t="str">
        <f t="shared" si="87"/>
        <v/>
      </c>
      <c r="CE82">
        <f t="array" ref="CE82">IF(AQ82="",0,SUMPRODUCT((EN13:XA13="Fruits a coque")*(EN14:XA14="EXCL")*(COUNTIF(BE82,"* "&amp;EN15:XA15&amp;" *")&gt;0)*1))</f>
        <v>0</v>
      </c>
      <c r="CF82">
        <f t="array" ref="CF82">IF(AQ82="",0,SUMPRODUCT((EN13:XA13="Fruits a coque")*(EN14:XA14="ALERTE")*(COUNTIF(BE82,"* "&amp;EN15:XA15&amp;" *")&gt;0)*1))</f>
        <v>0</v>
      </c>
      <c r="CG82" t="str">
        <f t="shared" si="88"/>
        <v/>
      </c>
      <c r="CH82">
        <f t="array" ref="CH82">IF(AQ82="",0,SUMPRODUCT((EN13:XA13="Celeri")*(EN14:XA14="ALERTE")*(COUNTIF(BE82,"* "&amp;EN15:XA15&amp;" *")&gt;0)*1))</f>
        <v>0</v>
      </c>
      <c r="CI82" t="str">
        <f t="shared" si="89"/>
        <v/>
      </c>
      <c r="CJ82">
        <f t="array" ref="CJ82">IF(AQ82="",0,SUMPRODUCT((EN13:XA13="Moutarde")*(EN14:XA14="ALERTE")*(COUNTIF(BE82,"* "&amp;EN15:XA15&amp;" *")&gt;0)*1))</f>
        <v>0</v>
      </c>
      <c r="CK82" t="str">
        <f t="shared" si="90"/>
        <v/>
      </c>
      <c r="CL82">
        <f t="array" ref="CL82">IF(AQ82="",0,SUMPRODUCT((EN13:XA13="Sesame")*(EN14:XA14="ALERTE")*(COUNTIF(BE82,"* "&amp;EN15:XA15&amp;" *")&gt;0)*1))</f>
        <v>0</v>
      </c>
      <c r="CM82" t="str">
        <f t="shared" si="91"/>
        <v/>
      </c>
      <c r="CN82">
        <f t="array" ref="CN82">IF(AQ82="",0,SUMPRODUCT((EN13:XA13="Sulfites")*(EN14:XA14="ALERTE")*(COUNTIF(BE82,"* "&amp;EN15:XA15&amp;" *")&gt;0)*1))</f>
        <v>0</v>
      </c>
      <c r="CO82" t="str">
        <f t="shared" si="92"/>
        <v/>
      </c>
      <c r="CP82">
        <f t="array" ref="CP82">IF(AQ82="",0,SUMPRODUCT((EN13:XA13="Lupin")*(EN14:XA14="ALERTE")*(COUNTIF(BE82,"* "&amp;EN15:XA15&amp;" *")&gt;0)*1))</f>
        <v>0</v>
      </c>
      <c r="CQ82" t="str">
        <f t="shared" si="93"/>
        <v/>
      </c>
      <c r="CR82">
        <f t="array" ref="CR82">IF(AQ82="",0,SUMPRODUCT((EN13:XA13="Mollusques")*(EN14:XA14="EXCL")*(COUNTIF(BE82,"* "&amp;EN15:XA15&amp;" *")&gt;0)*1))</f>
        <v>0</v>
      </c>
      <c r="CS82">
        <f t="array" ref="CS82">IF(AQ82="",0,SUMPRODUCT((EN13:XA13="Mollusques")*(EN14:XA14="ALERTE")*(COUNTIF(BE82,"* "&amp;EN15:XA15&amp;" *")&gt;0)*1))</f>
        <v>0</v>
      </c>
      <c r="CT82" t="str">
        <f t="shared" si="94"/>
        <v/>
      </c>
      <c r="CU82" t="str">
        <f t="shared" si="95"/>
        <v/>
      </c>
      <c r="CV82" t="str">
        <f t="shared" si="96"/>
        <v/>
      </c>
      <c r="CW82" t="str">
        <f t="shared" si="97"/>
        <v/>
      </c>
      <c r="CX82" t="str">
        <f t="shared" si="98"/>
        <v/>
      </c>
      <c r="CY82" t="str">
        <f t="shared" si="99"/>
        <v/>
      </c>
      <c r="CZ82" t="str">
        <f t="shared" si="100"/>
        <v/>
      </c>
      <c r="DA82" t="str">
        <f t="shared" si="101"/>
        <v/>
      </c>
      <c r="DB82" t="str">
        <f t="shared" si="102"/>
        <v/>
      </c>
      <c r="DC82" t="str">
        <f t="shared" si="103"/>
        <v/>
      </c>
      <c r="DD82" t="str">
        <f t="shared" si="104"/>
        <v/>
      </c>
      <c r="DE82" t="str">
        <f t="shared" si="105"/>
        <v/>
      </c>
      <c r="DF82" t="str">
        <f t="shared" si="106"/>
        <v/>
      </c>
      <c r="DG82" t="str">
        <f t="shared" si="107"/>
        <v/>
      </c>
      <c r="DH82" t="str">
        <f t="shared" si="108"/>
        <v/>
      </c>
      <c r="DI82" t="str">
        <f t="shared" si="109"/>
        <v/>
      </c>
      <c r="DJ82" t="str">
        <f t="shared" si="110"/>
        <v/>
      </c>
      <c r="DK82" t="str">
        <f t="shared" si="111"/>
        <v/>
      </c>
      <c r="DL82" t="str">
        <f t="shared" si="112"/>
        <v/>
      </c>
    </row>
    <row r="83" spans="5:116" ht="15.75">
      <c r="E83" s="26"/>
      <c r="F83" s="32"/>
      <c r="G83" s="33"/>
      <c r="H83" s="32"/>
      <c r="I83" s="34"/>
      <c r="J83" s="246"/>
      <c r="K83" s="247"/>
      <c r="L83" s="95"/>
      <c r="M83" s="248"/>
      <c r="N83" s="249"/>
      <c r="O83" s="250"/>
      <c r="P83" s="251"/>
      <c r="Q83" s="252"/>
      <c r="R83" s="253"/>
      <c r="S83" s="102"/>
      <c r="T83" s="254"/>
      <c r="U83" s="104"/>
      <c r="V83" s="255"/>
      <c r="W83" s="256"/>
      <c r="X83" s="107"/>
      <c r="Y83" s="116"/>
      <c r="AA83" s="4"/>
      <c r="AC83" s="759"/>
      <c r="AD83" s="784"/>
      <c r="AE83" s="780" t="str" cm="1">
        <f t="array" ref="AE83">IF(ROW()=ROW(AE70),AD73,INDEX(AF70:AF83,ROW()-ROW(AE70)))</f>
        <v/>
      </c>
      <c r="AF83" s="781" t="str">
        <f>IF(OR(AE83="",AD72="",AD72&lt;=0,AG83=""),"",TRIM(MID(AE83,LEN(AG83)+1+IF(MID(AE83,LEN(AG83)+1,1)=" ",1,0),99999)))</f>
        <v/>
      </c>
      <c r="AG83" s="780" t="str">
        <f>IF(OR(AH83="",AH83=0,AH83="0"),"",IF(LEN(AH83)&lt;=AD72,AH83,IF(LEN(SUBSTITUTE(AI83," ",""))=AD72+1,LEFT(AH83,AD72),LEFT(AH83,FIND("§",SUBSTITUTE(AI83," ","§",LEN(AI83)-LEN(SUBSTITUTE(AI83," ",""))))-1))))</f>
        <v/>
      </c>
      <c r="AH83" s="780" t="str">
        <f t="shared" si="64"/>
        <v/>
      </c>
      <c r="AI83" s="780" t="str">
        <f>IF(OR(AH83="",AH83=0,AH83="0"),"",LEFT(AH83,AD72+1))</f>
        <v/>
      </c>
      <c r="AJ83" s="782"/>
      <c r="AK83" s="796"/>
      <c r="AL83" s="759" t="str">
        <f>IF(LEN(TRIM(AM83))&gt;0,MAX(AL13:AL82)+1,"")</f>
        <v/>
      </c>
      <c r="AM83" s="805"/>
      <c r="AN83" s="805"/>
      <c r="AO83" s="805"/>
      <c r="AP83" s="263" t="str">
        <f t="shared" si="65"/>
        <v/>
      </c>
      <c r="AQ83" s="752"/>
      <c r="AR83" s="818" t="s">
        <v>945</v>
      </c>
      <c r="AS83" s="16" t="str">
        <f t="shared" si="66"/>
        <v/>
      </c>
      <c r="AT83" s="264" t="str">
        <f t="shared" si="67"/>
        <v/>
      </c>
      <c r="AU83" s="266" t="str">
        <f t="shared" si="68"/>
        <v/>
      </c>
      <c r="AV83" s="267" t="str">
        <f t="shared" si="69"/>
        <v/>
      </c>
      <c r="AW83" s="268" t="str">
        <f t="shared" si="70"/>
        <v/>
      </c>
      <c r="AX83" s="268" t="str">
        <f t="shared" si="71"/>
        <v/>
      </c>
      <c r="AY83" s="269" t="str">
        <f t="shared" si="72"/>
        <v/>
      </c>
      <c r="AZ83" t="str">
        <f t="shared" si="73"/>
        <v/>
      </c>
      <c r="BA83" t="str">
        <f t="shared" si="74"/>
        <v/>
      </c>
      <c r="BB83" t="str">
        <f t="shared" si="75"/>
        <v/>
      </c>
      <c r="BC83" t="str">
        <f t="shared" si="76"/>
        <v/>
      </c>
      <c r="BD83" t="str">
        <f t="shared" si="77"/>
        <v/>
      </c>
      <c r="BE83" t="str">
        <f t="shared" si="78"/>
        <v/>
      </c>
      <c r="BF83">
        <f t="array" ref="BF83">IF(AQ83="",0,SUMPRODUCT((EN13:XA13="Gluten")*(EN14:XA14="INFO")*(COUNTIF(BE83,"* "&amp;EN15:XA15&amp;" *")&gt;0)*1))</f>
        <v>0</v>
      </c>
      <c r="BG83">
        <f t="array" ref="BG83">IF(AQ83="",0,SUMPRODUCT((EN13:XA13="Gluten")*(EN14:XA14="EXCL")*(COUNTIF(BE83,"* "&amp;EN15:XA15&amp;" *")&gt;0)*1))</f>
        <v>0</v>
      </c>
      <c r="BH83">
        <f t="array" ref="BH83">IF(AQ83="",0,SUMPRODUCT((EN13:XA13="Gluten")*(EN14:XA14="ALERTE")*(COUNTIF(BE83,"* "&amp;EN15:XA15&amp;" *")&gt;0)*1))</f>
        <v>0</v>
      </c>
      <c r="BI83">
        <f t="array" ref="BI83">IF(AQ83="",0,SUMPRODUCT((EN13:XA13="Gluten")*(EN14:XA14="SUSP")*(COUNTIF(BE83,"* "&amp;EN15:XA15&amp;" *")&gt;0)*1))</f>
        <v>0</v>
      </c>
      <c r="BJ83" t="str">
        <f t="shared" si="79"/>
        <v/>
      </c>
      <c r="BK83" t="str">
        <f t="shared" si="80"/>
        <v/>
      </c>
      <c r="BL83">
        <f t="array" ref="BL83">IF(AQ83="",0,SUMPRODUCT((EN13:XA13="Crustaces")*(EN14:XA14="ALERTE")*(COUNTIF(BE83,"* "&amp;EN15:XA15&amp;" *")&gt;0)*1))</f>
        <v>0</v>
      </c>
      <c r="BM83" t="str">
        <f t="shared" si="81"/>
        <v/>
      </c>
      <c r="BN83">
        <f t="array" ref="BN83">IF(AQ83="",0,SUMPRODUCT((EN13:XA13="Oeufs")*(EN14:XA14="ALERTE")*(COUNTIF(BE83,"* "&amp;EN15:XA15&amp;" *")&gt;0)*1))</f>
        <v>0</v>
      </c>
      <c r="BO83" t="str">
        <f t="shared" si="82"/>
        <v/>
      </c>
      <c r="BP83">
        <f t="array" ref="BP83">IF(AQ83="",0,SUMPRODUCT((EN13:XA13="Poissons")*(EN14:XA14="INFO")*(COUNTIF(BE83,"* "&amp;EN15:XA15&amp;" *")&gt;0)*1))</f>
        <v>0</v>
      </c>
      <c r="BQ83">
        <f t="array" ref="BQ83">IF(AQ83="",0,SUMPRODUCT((EN13:XA13="Poissons")*(EN14:XA14="EXCL")*(COUNTIF(BE83,"* "&amp;EN15:XA15&amp;" *")&gt;0)*1))</f>
        <v>0</v>
      </c>
      <c r="BR83">
        <f t="array" ref="BR83">IF(AQ83="",0,SUMPRODUCT((EN13:XA13="Poissons")*(EN14:XA14="ALERTE")*(COUNTIF(BE83,"* "&amp;EN15:XA15&amp;" *")&gt;0)*1))</f>
        <v>0</v>
      </c>
      <c r="BS83" t="str">
        <f t="shared" si="83"/>
        <v/>
      </c>
      <c r="BT83">
        <f t="array" ref="BT83">IF(AQ83="",0,SUMPRODUCT((EN13:XA13="Arachides")*(EN14:XA14="ALERTE")*(COUNTIF(BE83,"* "&amp;EN15:XA15&amp;" *")&gt;0)*1))</f>
        <v>0</v>
      </c>
      <c r="BU83" t="str">
        <f t="shared" si="84"/>
        <v/>
      </c>
      <c r="BV83">
        <f t="array" ref="BV83">IF(AQ83="",0,SUMPRODUCT((EN13:XA13="Soja")*(EN14:XA14="INFO")*(COUNTIF(BE83,"* "&amp;EN15:XA15&amp;" *")&gt;0)*1))</f>
        <v>0</v>
      </c>
      <c r="BW83">
        <f t="array" ref="BW83">IF(AQ83="",0,SUMPRODUCT((EN13:XA13="Soja")*(EN14:XA14="ALERTE")*(COUNTIF(BE83,"* "&amp;EN15:XA15&amp;" *")&gt;0)*1))</f>
        <v>0</v>
      </c>
      <c r="BX83" t="str">
        <f t="shared" si="85"/>
        <v/>
      </c>
      <c r="BY83">
        <f t="array" ref="BY83">IF(AQ83="",0,SUMPRODUCT((EN13:XA13="Lait")*(EN14:XA14="INFO")*(COUNTIF(BE83,"* "&amp;EN15:XA15&amp;" *")&gt;0)*1))</f>
        <v>0</v>
      </c>
      <c r="BZ83">
        <f t="array" ref="BZ83">IF(AQ83="",0,SUMPRODUCT((EN13:XA13="Lait")*(EN14:XA14="EXCL")*(COUNTIF(BE83,"* "&amp;EN15:XA15&amp;" *")&gt;0)*1))</f>
        <v>0</v>
      </c>
      <c r="CA83">
        <f t="array" ref="CA83">IF(AQ83="",0,SUMPRODUCT((EN13:XA13="Lait")*(EN14:XA14="ALERTE")*(COUNTIF(BE83,"* "&amp;EN15:XA15&amp;" *")&gt;0)*1))</f>
        <v>0</v>
      </c>
      <c r="CB83">
        <f t="array" ref="CB83">IF(AQ83="",0,SUMPRODUCT((EN13:XA13="Lait")*(EN14:XA14="SUSP")*(COUNTIF(BE83,"* "&amp;EN15:XA15&amp;" *")&gt;0)*1))</f>
        <v>0</v>
      </c>
      <c r="CC83" t="str">
        <f t="shared" si="86"/>
        <v/>
      </c>
      <c r="CD83" t="str">
        <f t="shared" si="87"/>
        <v/>
      </c>
      <c r="CE83">
        <f t="array" ref="CE83">IF(AQ83="",0,SUMPRODUCT((EN13:XA13="Fruits a coque")*(EN14:XA14="EXCL")*(COUNTIF(BE83,"* "&amp;EN15:XA15&amp;" *")&gt;0)*1))</f>
        <v>0</v>
      </c>
      <c r="CF83">
        <f t="array" ref="CF83">IF(AQ83="",0,SUMPRODUCT((EN13:XA13="Fruits a coque")*(EN14:XA14="ALERTE")*(COUNTIF(BE83,"* "&amp;EN15:XA15&amp;" *")&gt;0)*1))</f>
        <v>0</v>
      </c>
      <c r="CG83" t="str">
        <f t="shared" si="88"/>
        <v/>
      </c>
      <c r="CH83">
        <f t="array" ref="CH83">IF(AQ83="",0,SUMPRODUCT((EN13:XA13="Celeri")*(EN14:XA14="ALERTE")*(COUNTIF(BE83,"* "&amp;EN15:XA15&amp;" *")&gt;0)*1))</f>
        <v>0</v>
      </c>
      <c r="CI83" t="str">
        <f t="shared" si="89"/>
        <v/>
      </c>
      <c r="CJ83">
        <f t="array" ref="CJ83">IF(AQ83="",0,SUMPRODUCT((EN13:XA13="Moutarde")*(EN14:XA14="ALERTE")*(COUNTIF(BE83,"* "&amp;EN15:XA15&amp;" *")&gt;0)*1))</f>
        <v>0</v>
      </c>
      <c r="CK83" t="str">
        <f t="shared" si="90"/>
        <v/>
      </c>
      <c r="CL83">
        <f t="array" ref="CL83">IF(AQ83="",0,SUMPRODUCT((EN13:XA13="Sesame")*(EN14:XA14="ALERTE")*(COUNTIF(BE83,"* "&amp;EN15:XA15&amp;" *")&gt;0)*1))</f>
        <v>0</v>
      </c>
      <c r="CM83" t="str">
        <f t="shared" si="91"/>
        <v/>
      </c>
      <c r="CN83">
        <f t="array" ref="CN83">IF(AQ83="",0,SUMPRODUCT((EN13:XA13="Sulfites")*(EN14:XA14="ALERTE")*(COUNTIF(BE83,"* "&amp;EN15:XA15&amp;" *")&gt;0)*1))</f>
        <v>0</v>
      </c>
      <c r="CO83" t="str">
        <f t="shared" si="92"/>
        <v/>
      </c>
      <c r="CP83">
        <f t="array" ref="CP83">IF(AQ83="",0,SUMPRODUCT((EN13:XA13="Lupin")*(EN14:XA14="ALERTE")*(COUNTIF(BE83,"* "&amp;EN15:XA15&amp;" *")&gt;0)*1))</f>
        <v>0</v>
      </c>
      <c r="CQ83" t="str">
        <f t="shared" si="93"/>
        <v/>
      </c>
      <c r="CR83">
        <f t="array" ref="CR83">IF(AQ83="",0,SUMPRODUCT((EN13:XA13="Mollusques")*(EN14:XA14="EXCL")*(COUNTIF(BE83,"* "&amp;EN15:XA15&amp;" *")&gt;0)*1))</f>
        <v>0</v>
      </c>
      <c r="CS83">
        <f t="array" ref="CS83">IF(AQ83="",0,SUMPRODUCT((EN13:XA13="Mollusques")*(EN14:XA14="ALERTE")*(COUNTIF(BE83,"* "&amp;EN15:XA15&amp;" *")&gt;0)*1))</f>
        <v>0</v>
      </c>
      <c r="CT83" t="str">
        <f t="shared" si="94"/>
        <v/>
      </c>
      <c r="CU83" t="str">
        <f t="shared" si="95"/>
        <v/>
      </c>
      <c r="CV83" t="str">
        <f t="shared" si="96"/>
        <v/>
      </c>
      <c r="CW83" t="str">
        <f t="shared" si="97"/>
        <v/>
      </c>
      <c r="CX83" t="str">
        <f t="shared" si="98"/>
        <v/>
      </c>
      <c r="CY83" t="str">
        <f t="shared" si="99"/>
        <v/>
      </c>
      <c r="CZ83" t="str">
        <f t="shared" si="100"/>
        <v/>
      </c>
      <c r="DA83" t="str">
        <f t="shared" si="101"/>
        <v/>
      </c>
      <c r="DB83" t="str">
        <f t="shared" si="102"/>
        <v/>
      </c>
      <c r="DC83" t="str">
        <f t="shared" si="103"/>
        <v/>
      </c>
      <c r="DD83" t="str">
        <f t="shared" si="104"/>
        <v/>
      </c>
      <c r="DE83" t="str">
        <f t="shared" si="105"/>
        <v/>
      </c>
      <c r="DF83" t="str">
        <f t="shared" si="106"/>
        <v/>
      </c>
      <c r="DG83" t="str">
        <f t="shared" si="107"/>
        <v/>
      </c>
      <c r="DH83" t="str">
        <f t="shared" si="108"/>
        <v/>
      </c>
      <c r="DI83" t="str">
        <f t="shared" si="109"/>
        <v/>
      </c>
      <c r="DJ83" t="str">
        <f t="shared" si="110"/>
        <v/>
      </c>
      <c r="DK83" t="str">
        <f t="shared" si="111"/>
        <v/>
      </c>
      <c r="DL83" t="str">
        <f t="shared" si="112"/>
        <v/>
      </c>
    </row>
    <row r="84" spans="5:116" ht="15.75">
      <c r="E84" s="26"/>
      <c r="F84" s="32"/>
      <c r="G84" s="33"/>
      <c r="H84" s="32"/>
      <c r="I84" s="34"/>
      <c r="J84" s="246"/>
      <c r="K84" s="247"/>
      <c r="L84" s="95"/>
      <c r="M84" s="248"/>
      <c r="N84" s="249"/>
      <c r="O84" s="250"/>
      <c r="P84" s="251"/>
      <c r="Q84" s="252"/>
      <c r="R84" s="253"/>
      <c r="S84" s="102"/>
      <c r="T84" s="254"/>
      <c r="U84" s="104"/>
      <c r="V84" s="255"/>
      <c r="W84" s="256"/>
      <c r="X84" s="107"/>
      <c r="Y84" s="116"/>
      <c r="AA84" s="4"/>
      <c r="AC84" s="759"/>
      <c r="AD84" s="779" t="str">
        <f>IF(TRIM(SUBSTITUTE(AS19,CHAR(160),""))="","",AS19)</f>
        <v>sel fin</v>
      </c>
      <c r="AE84" s="780" t="str" cm="1">
        <f t="array" ref="AE84">IF(ROW()=ROW(AE84),AD87,INDEX(AF84:AF97,ROW()-ROW(AE84)))</f>
        <v>sel fin</v>
      </c>
      <c r="AF84" s="781" t="str">
        <f>IF(OR(AE84="",AD86="",AD86&lt;=0,AG84=""),"",TRIM(MID(AE84,LEN(AG84)+1+IF(MID(AE84,LEN(AG84)+1,1)=" ",1,0),99999)))</f>
        <v/>
      </c>
      <c r="AG84" s="780" t="str">
        <f>IF(OR(AH84="",AH84=0,AH84="0"),"",IF(LEN(AH84)&lt;=AD86,AH84,IF(LEN(SUBSTITUTE(AI84," ",""))=AD86+1,LEFT(AH84,AD86),LEFT(AH84,FIND("§",SUBSTITUTE(AI84," ","§",LEN(AI84)-LEN(SUBSTITUTE(AI84," ",""))))-1))))</f>
        <v>sel fin</v>
      </c>
      <c r="AH84" s="780" t="str">
        <f t="shared" si="64"/>
        <v>sel fin</v>
      </c>
      <c r="AI84" s="780" t="str">
        <f>IF(OR(AH84="",AH84=0,AH84="0"),"",LEFT(AH84,AD86+1))</f>
        <v>sel fin</v>
      </c>
      <c r="AJ84" s="782"/>
      <c r="AK84" s="796"/>
      <c r="AL84" s="759" t="str">
        <f>IF(LEN(TRIM(AM84))&gt;0,MAX(AL13:AL83)+1,"")</f>
        <v/>
      </c>
      <c r="AM84" s="805"/>
      <c r="AN84" s="805"/>
      <c r="AO84" s="805"/>
      <c r="AP84" s="263" t="str">
        <f t="shared" si="65"/>
        <v/>
      </c>
      <c r="AQ84" s="752"/>
      <c r="AR84" s="818" t="s">
        <v>945</v>
      </c>
      <c r="AS84" s="16" t="str">
        <f t="shared" si="66"/>
        <v/>
      </c>
      <c r="AT84" s="264" t="str">
        <f t="shared" si="67"/>
        <v/>
      </c>
      <c r="AU84" s="266" t="str">
        <f t="shared" si="68"/>
        <v/>
      </c>
      <c r="AV84" s="267" t="str">
        <f t="shared" si="69"/>
        <v/>
      </c>
      <c r="AW84" s="268" t="str">
        <f t="shared" si="70"/>
        <v/>
      </c>
      <c r="AX84" s="268" t="str">
        <f t="shared" si="71"/>
        <v/>
      </c>
      <c r="AY84" s="269" t="str">
        <f t="shared" si="72"/>
        <v/>
      </c>
      <c r="AZ84" t="str">
        <f t="shared" si="73"/>
        <v/>
      </c>
      <c r="BA84" t="str">
        <f t="shared" si="74"/>
        <v/>
      </c>
      <c r="BB84" t="str">
        <f t="shared" si="75"/>
        <v/>
      </c>
      <c r="BC84" t="str">
        <f t="shared" si="76"/>
        <v/>
      </c>
      <c r="BD84" t="str">
        <f t="shared" si="77"/>
        <v/>
      </c>
      <c r="BE84" t="str">
        <f t="shared" si="78"/>
        <v/>
      </c>
      <c r="BF84">
        <f t="array" ref="BF84">IF(AQ84="",0,SUMPRODUCT((EN13:XA13="Gluten")*(EN14:XA14="INFO")*(COUNTIF(BE84,"* "&amp;EN15:XA15&amp;" *")&gt;0)*1))</f>
        <v>0</v>
      </c>
      <c r="BG84">
        <f t="array" ref="BG84">IF(AQ84="",0,SUMPRODUCT((EN13:XA13="Gluten")*(EN14:XA14="EXCL")*(COUNTIF(BE84,"* "&amp;EN15:XA15&amp;" *")&gt;0)*1))</f>
        <v>0</v>
      </c>
      <c r="BH84">
        <f t="array" ref="BH84">IF(AQ84="",0,SUMPRODUCT((EN13:XA13="Gluten")*(EN14:XA14="ALERTE")*(COUNTIF(BE84,"* "&amp;EN15:XA15&amp;" *")&gt;0)*1))</f>
        <v>0</v>
      </c>
      <c r="BI84">
        <f t="array" ref="BI84">IF(AQ84="",0,SUMPRODUCT((EN13:XA13="Gluten")*(EN14:XA14="SUSP")*(COUNTIF(BE84,"* "&amp;EN15:XA15&amp;" *")&gt;0)*1))</f>
        <v>0</v>
      </c>
      <c r="BJ84" t="str">
        <f t="shared" si="79"/>
        <v/>
      </c>
      <c r="BK84" t="str">
        <f t="shared" si="80"/>
        <v/>
      </c>
      <c r="BL84">
        <f t="array" ref="BL84">IF(AQ84="",0,SUMPRODUCT((EN13:XA13="Crustaces")*(EN14:XA14="ALERTE")*(COUNTIF(BE84,"* "&amp;EN15:XA15&amp;" *")&gt;0)*1))</f>
        <v>0</v>
      </c>
      <c r="BM84" t="str">
        <f t="shared" si="81"/>
        <v/>
      </c>
      <c r="BN84">
        <f t="array" ref="BN84">IF(AQ84="",0,SUMPRODUCT((EN13:XA13="Oeufs")*(EN14:XA14="ALERTE")*(COUNTIF(BE84,"* "&amp;EN15:XA15&amp;" *")&gt;0)*1))</f>
        <v>0</v>
      </c>
      <c r="BO84" t="str">
        <f t="shared" si="82"/>
        <v/>
      </c>
      <c r="BP84">
        <f t="array" ref="BP84">IF(AQ84="",0,SUMPRODUCT((EN13:XA13="Poissons")*(EN14:XA14="INFO")*(COUNTIF(BE84,"* "&amp;EN15:XA15&amp;" *")&gt;0)*1))</f>
        <v>0</v>
      </c>
      <c r="BQ84">
        <f t="array" ref="BQ84">IF(AQ84="",0,SUMPRODUCT((EN13:XA13="Poissons")*(EN14:XA14="EXCL")*(COUNTIF(BE84,"* "&amp;EN15:XA15&amp;" *")&gt;0)*1))</f>
        <v>0</v>
      </c>
      <c r="BR84">
        <f t="array" ref="BR84">IF(AQ84="",0,SUMPRODUCT((EN13:XA13="Poissons")*(EN14:XA14="ALERTE")*(COUNTIF(BE84,"* "&amp;EN15:XA15&amp;" *")&gt;0)*1))</f>
        <v>0</v>
      </c>
      <c r="BS84" t="str">
        <f t="shared" si="83"/>
        <v/>
      </c>
      <c r="BT84">
        <f t="array" ref="BT84">IF(AQ84="",0,SUMPRODUCT((EN13:XA13="Arachides")*(EN14:XA14="ALERTE")*(COUNTIF(BE84,"* "&amp;EN15:XA15&amp;" *")&gt;0)*1))</f>
        <v>0</v>
      </c>
      <c r="BU84" t="str">
        <f t="shared" si="84"/>
        <v/>
      </c>
      <c r="BV84">
        <f t="array" ref="BV84">IF(AQ84="",0,SUMPRODUCT((EN13:XA13="Soja")*(EN14:XA14="INFO")*(COUNTIF(BE84,"* "&amp;EN15:XA15&amp;" *")&gt;0)*1))</f>
        <v>0</v>
      </c>
      <c r="BW84">
        <f t="array" ref="BW84">IF(AQ84="",0,SUMPRODUCT((EN13:XA13="Soja")*(EN14:XA14="ALERTE")*(COUNTIF(BE84,"* "&amp;EN15:XA15&amp;" *")&gt;0)*1))</f>
        <v>0</v>
      </c>
      <c r="BX84" t="str">
        <f t="shared" si="85"/>
        <v/>
      </c>
      <c r="BY84">
        <f t="array" ref="BY84">IF(AQ84="",0,SUMPRODUCT((EN13:XA13="Lait")*(EN14:XA14="INFO")*(COUNTIF(BE84,"* "&amp;EN15:XA15&amp;" *")&gt;0)*1))</f>
        <v>0</v>
      </c>
      <c r="BZ84">
        <f t="array" ref="BZ84">IF(AQ84="",0,SUMPRODUCT((EN13:XA13="Lait")*(EN14:XA14="EXCL")*(COUNTIF(BE84,"* "&amp;EN15:XA15&amp;" *")&gt;0)*1))</f>
        <v>0</v>
      </c>
      <c r="CA84">
        <f t="array" ref="CA84">IF(AQ84="",0,SUMPRODUCT((EN13:XA13="Lait")*(EN14:XA14="ALERTE")*(COUNTIF(BE84,"* "&amp;EN15:XA15&amp;" *")&gt;0)*1))</f>
        <v>0</v>
      </c>
      <c r="CB84">
        <f t="array" ref="CB84">IF(AQ84="",0,SUMPRODUCT((EN13:XA13="Lait")*(EN14:XA14="SUSP")*(COUNTIF(BE84,"* "&amp;EN15:XA15&amp;" *")&gt;0)*1))</f>
        <v>0</v>
      </c>
      <c r="CC84" t="str">
        <f t="shared" si="86"/>
        <v/>
      </c>
      <c r="CD84" t="str">
        <f t="shared" si="87"/>
        <v/>
      </c>
      <c r="CE84">
        <f t="array" ref="CE84">IF(AQ84="",0,SUMPRODUCT((EN13:XA13="Fruits a coque")*(EN14:XA14="EXCL")*(COUNTIF(BE84,"* "&amp;EN15:XA15&amp;" *")&gt;0)*1))</f>
        <v>0</v>
      </c>
      <c r="CF84">
        <f t="array" ref="CF84">IF(AQ84="",0,SUMPRODUCT((EN13:XA13="Fruits a coque")*(EN14:XA14="ALERTE")*(COUNTIF(BE84,"* "&amp;EN15:XA15&amp;" *")&gt;0)*1))</f>
        <v>0</v>
      </c>
      <c r="CG84" t="str">
        <f t="shared" si="88"/>
        <v/>
      </c>
      <c r="CH84">
        <f t="array" ref="CH84">IF(AQ84="",0,SUMPRODUCT((EN13:XA13="Celeri")*(EN14:XA14="ALERTE")*(COUNTIF(BE84,"* "&amp;EN15:XA15&amp;" *")&gt;0)*1))</f>
        <v>0</v>
      </c>
      <c r="CI84" t="str">
        <f t="shared" si="89"/>
        <v/>
      </c>
      <c r="CJ84">
        <f t="array" ref="CJ84">IF(AQ84="",0,SUMPRODUCT((EN13:XA13="Moutarde")*(EN14:XA14="ALERTE")*(COUNTIF(BE84,"* "&amp;EN15:XA15&amp;" *")&gt;0)*1))</f>
        <v>0</v>
      </c>
      <c r="CK84" t="str">
        <f t="shared" si="90"/>
        <v/>
      </c>
      <c r="CL84">
        <f t="array" ref="CL84">IF(AQ84="",0,SUMPRODUCT((EN13:XA13="Sesame")*(EN14:XA14="ALERTE")*(COUNTIF(BE84,"* "&amp;EN15:XA15&amp;" *")&gt;0)*1))</f>
        <v>0</v>
      </c>
      <c r="CM84" t="str">
        <f t="shared" si="91"/>
        <v/>
      </c>
      <c r="CN84">
        <f t="array" ref="CN84">IF(AQ84="",0,SUMPRODUCT((EN13:XA13="Sulfites")*(EN14:XA14="ALERTE")*(COUNTIF(BE84,"* "&amp;EN15:XA15&amp;" *")&gt;0)*1))</f>
        <v>0</v>
      </c>
      <c r="CO84" t="str">
        <f t="shared" si="92"/>
        <v/>
      </c>
      <c r="CP84">
        <f t="array" ref="CP84">IF(AQ84="",0,SUMPRODUCT((EN13:XA13="Lupin")*(EN14:XA14="ALERTE")*(COUNTIF(BE84,"* "&amp;EN15:XA15&amp;" *")&gt;0)*1))</f>
        <v>0</v>
      </c>
      <c r="CQ84" t="str">
        <f t="shared" si="93"/>
        <v/>
      </c>
      <c r="CR84">
        <f t="array" ref="CR84">IF(AQ84="",0,SUMPRODUCT((EN13:XA13="Mollusques")*(EN14:XA14="EXCL")*(COUNTIF(BE84,"* "&amp;EN15:XA15&amp;" *")&gt;0)*1))</f>
        <v>0</v>
      </c>
      <c r="CS84">
        <f t="array" ref="CS84">IF(AQ84="",0,SUMPRODUCT((EN13:XA13="Mollusques")*(EN14:XA14="ALERTE")*(COUNTIF(BE84,"* "&amp;EN15:XA15&amp;" *")&gt;0)*1))</f>
        <v>0</v>
      </c>
      <c r="CT84" t="str">
        <f t="shared" si="94"/>
        <v/>
      </c>
      <c r="CU84" t="str">
        <f t="shared" si="95"/>
        <v/>
      </c>
      <c r="CV84" t="str">
        <f t="shared" si="96"/>
        <v/>
      </c>
      <c r="CW84" t="str">
        <f t="shared" si="97"/>
        <v/>
      </c>
      <c r="CX84" t="str">
        <f t="shared" si="98"/>
        <v/>
      </c>
      <c r="CY84" t="str">
        <f t="shared" si="99"/>
        <v/>
      </c>
      <c r="CZ84" t="str">
        <f t="shared" si="100"/>
        <v/>
      </c>
      <c r="DA84" t="str">
        <f t="shared" si="101"/>
        <v/>
      </c>
      <c r="DB84" t="str">
        <f t="shared" si="102"/>
        <v/>
      </c>
      <c r="DC84" t="str">
        <f t="shared" si="103"/>
        <v/>
      </c>
      <c r="DD84" t="str">
        <f t="shared" si="104"/>
        <v/>
      </c>
      <c r="DE84" t="str">
        <f t="shared" si="105"/>
        <v/>
      </c>
      <c r="DF84" t="str">
        <f t="shared" si="106"/>
        <v/>
      </c>
      <c r="DG84" t="str">
        <f t="shared" si="107"/>
        <v/>
      </c>
      <c r="DH84" t="str">
        <f t="shared" si="108"/>
        <v/>
      </c>
      <c r="DI84" t="str">
        <f t="shared" si="109"/>
        <v/>
      </c>
      <c r="DJ84" t="str">
        <f t="shared" si="110"/>
        <v/>
      </c>
      <c r="DK84" t="str">
        <f t="shared" si="111"/>
        <v/>
      </c>
      <c r="DL84" t="str">
        <f t="shared" si="112"/>
        <v/>
      </c>
    </row>
    <row r="85" spans="5:116" ht="15.75">
      <c r="E85" s="26"/>
      <c r="F85" s="32"/>
      <c r="G85" s="33"/>
      <c r="H85" s="32"/>
      <c r="I85" s="34"/>
      <c r="J85" s="246"/>
      <c r="K85" s="247"/>
      <c r="L85" s="95"/>
      <c r="M85" s="248"/>
      <c r="N85" s="249"/>
      <c r="O85" s="250"/>
      <c r="P85" s="251"/>
      <c r="Q85" s="252"/>
      <c r="R85" s="253"/>
      <c r="S85" s="102"/>
      <c r="T85" s="254"/>
      <c r="U85" s="104"/>
      <c r="V85" s="255"/>
      <c r="W85" s="256"/>
      <c r="X85" s="107"/>
      <c r="Y85" s="116"/>
      <c r="AA85" s="4"/>
      <c r="AC85" s="759"/>
      <c r="AD85" s="784" t="str">
        <f>TRIM(SUBSTITUTE(SUBSTITUTE(SUBSTITUTE(SUBSTITUTE(SUBSTITUTE(SUBSTITUTE(SUBSTITUTE(SUBSTITUTE(SUBSTITUTE(CLEAN(IF(OR(LEFT(AD84,1)="-",LEFT(AD84,1)="="),MID(AD84,2,99999),AD84)),"—","-"),"–","-"),CHAR(160)," "),CHAR(9)," "),CHAR(13)," "),CHAR(10)," ")," "," ")," "," ")," "," "))</f>
        <v>sel fin</v>
      </c>
      <c r="AE85" s="780" t="str" cm="1">
        <f t="array" ref="AE85">IF(ROW()=ROW(AE84),AD87,INDEX(AF84:AF97,ROW()-ROW(AE84)))</f>
        <v/>
      </c>
      <c r="AF85" s="781" t="str">
        <f>IF(OR(AE85="",AD86="",AD86&lt;=0,AG85=""),"",TRIM(MID(AE85,LEN(AG85)+1+IF(MID(AE85,LEN(AG85)+1,1)=" ",1,0),99999)))</f>
        <v/>
      </c>
      <c r="AG85" s="780" t="str">
        <f>IF(OR(AH85="",AH85=0,AH85="0"),"",IF(LEN(AH85)&lt;=AD86,AH85,IF(LEN(SUBSTITUTE(AI85," ",""))=AD86+1,LEFT(AH85,AD86),LEFT(AH85,FIND("§",SUBSTITUTE(AI85," ","§",LEN(AI85)-LEN(SUBSTITUTE(AI85," ",""))))-1))))</f>
        <v/>
      </c>
      <c r="AH85" s="780" t="str">
        <f t="shared" si="64"/>
        <v/>
      </c>
      <c r="AI85" s="780" t="str">
        <f>IF(OR(AH85="",AH85=0,AH85="0"),"",LEFT(AH85,AD86+1))</f>
        <v/>
      </c>
      <c r="AJ85" s="782"/>
      <c r="AK85" s="796"/>
      <c r="AL85" s="759" t="str">
        <f>IF(LEN(TRIM(AM85))&gt;0,MAX(AL13:AL84)+1,"")</f>
        <v/>
      </c>
      <c r="AM85" s="805"/>
      <c r="AN85" s="805"/>
      <c r="AO85" s="805"/>
      <c r="AP85" s="263" t="str">
        <f t="shared" si="65"/>
        <v/>
      </c>
      <c r="AQ85" s="752"/>
      <c r="AR85" s="818" t="s">
        <v>945</v>
      </c>
      <c r="AS85" s="16" t="str">
        <f t="shared" si="66"/>
        <v/>
      </c>
      <c r="AT85" s="264" t="str">
        <f t="shared" si="67"/>
        <v/>
      </c>
      <c r="AU85" s="266" t="str">
        <f t="shared" si="68"/>
        <v/>
      </c>
      <c r="AV85" s="267" t="str">
        <f t="shared" si="69"/>
        <v/>
      </c>
      <c r="AW85" s="268" t="str">
        <f t="shared" si="70"/>
        <v/>
      </c>
      <c r="AX85" s="268" t="str">
        <f t="shared" si="71"/>
        <v/>
      </c>
      <c r="AY85" s="269" t="str">
        <f t="shared" si="72"/>
        <v/>
      </c>
      <c r="AZ85" t="str">
        <f t="shared" si="73"/>
        <v/>
      </c>
      <c r="BA85" t="str">
        <f t="shared" si="74"/>
        <v/>
      </c>
      <c r="BB85" t="str">
        <f t="shared" si="75"/>
        <v/>
      </c>
      <c r="BC85" t="str">
        <f t="shared" si="76"/>
        <v/>
      </c>
      <c r="BD85" t="str">
        <f t="shared" si="77"/>
        <v/>
      </c>
      <c r="BE85" t="str">
        <f t="shared" si="78"/>
        <v/>
      </c>
      <c r="BF85">
        <f t="array" ref="BF85">IF(AQ85="",0,SUMPRODUCT((EN13:XA13="Gluten")*(EN14:XA14="INFO")*(COUNTIF(BE85,"* "&amp;EN15:XA15&amp;" *")&gt;0)*1))</f>
        <v>0</v>
      </c>
      <c r="BG85">
        <f t="array" ref="BG85">IF(AQ85="",0,SUMPRODUCT((EN13:XA13="Gluten")*(EN14:XA14="EXCL")*(COUNTIF(BE85,"* "&amp;EN15:XA15&amp;" *")&gt;0)*1))</f>
        <v>0</v>
      </c>
      <c r="BH85">
        <f t="array" ref="BH85">IF(AQ85="",0,SUMPRODUCT((EN13:XA13="Gluten")*(EN14:XA14="ALERTE")*(COUNTIF(BE85,"* "&amp;EN15:XA15&amp;" *")&gt;0)*1))</f>
        <v>0</v>
      </c>
      <c r="BI85">
        <f t="array" ref="BI85">IF(AQ85="",0,SUMPRODUCT((EN13:XA13="Gluten")*(EN14:XA14="SUSP")*(COUNTIF(BE85,"* "&amp;EN15:XA15&amp;" *")&gt;0)*1))</f>
        <v>0</v>
      </c>
      <c r="BJ85" t="str">
        <f t="shared" si="79"/>
        <v/>
      </c>
      <c r="BK85" t="str">
        <f t="shared" si="80"/>
        <v/>
      </c>
      <c r="BL85">
        <f t="array" ref="BL85">IF(AQ85="",0,SUMPRODUCT((EN13:XA13="Crustaces")*(EN14:XA14="ALERTE")*(COUNTIF(BE85,"* "&amp;EN15:XA15&amp;" *")&gt;0)*1))</f>
        <v>0</v>
      </c>
      <c r="BM85" t="str">
        <f t="shared" si="81"/>
        <v/>
      </c>
      <c r="BN85">
        <f t="array" ref="BN85">IF(AQ85="",0,SUMPRODUCT((EN13:XA13="Oeufs")*(EN14:XA14="ALERTE")*(COUNTIF(BE85,"* "&amp;EN15:XA15&amp;" *")&gt;0)*1))</f>
        <v>0</v>
      </c>
      <c r="BO85" t="str">
        <f t="shared" si="82"/>
        <v/>
      </c>
      <c r="BP85">
        <f t="array" ref="BP85">IF(AQ85="",0,SUMPRODUCT((EN13:XA13="Poissons")*(EN14:XA14="INFO")*(COUNTIF(BE85,"* "&amp;EN15:XA15&amp;" *")&gt;0)*1))</f>
        <v>0</v>
      </c>
      <c r="BQ85">
        <f t="array" ref="BQ85">IF(AQ85="",0,SUMPRODUCT((EN13:XA13="Poissons")*(EN14:XA14="EXCL")*(COUNTIF(BE85,"* "&amp;EN15:XA15&amp;" *")&gt;0)*1))</f>
        <v>0</v>
      </c>
      <c r="BR85">
        <f t="array" ref="BR85">IF(AQ85="",0,SUMPRODUCT((EN13:XA13="Poissons")*(EN14:XA14="ALERTE")*(COUNTIF(BE85,"* "&amp;EN15:XA15&amp;" *")&gt;0)*1))</f>
        <v>0</v>
      </c>
      <c r="BS85" t="str">
        <f t="shared" si="83"/>
        <v/>
      </c>
      <c r="BT85">
        <f t="array" ref="BT85">IF(AQ85="",0,SUMPRODUCT((EN13:XA13="Arachides")*(EN14:XA14="ALERTE")*(COUNTIF(BE85,"* "&amp;EN15:XA15&amp;" *")&gt;0)*1))</f>
        <v>0</v>
      </c>
      <c r="BU85" t="str">
        <f t="shared" si="84"/>
        <v/>
      </c>
      <c r="BV85">
        <f t="array" ref="BV85">IF(AQ85="",0,SUMPRODUCT((EN13:XA13="Soja")*(EN14:XA14="INFO")*(COUNTIF(BE85,"* "&amp;EN15:XA15&amp;" *")&gt;0)*1))</f>
        <v>0</v>
      </c>
      <c r="BW85">
        <f t="array" ref="BW85">IF(AQ85="",0,SUMPRODUCT((EN13:XA13="Soja")*(EN14:XA14="ALERTE")*(COUNTIF(BE85,"* "&amp;EN15:XA15&amp;" *")&gt;0)*1))</f>
        <v>0</v>
      </c>
      <c r="BX85" t="str">
        <f t="shared" si="85"/>
        <v/>
      </c>
      <c r="BY85">
        <f t="array" ref="BY85">IF(AQ85="",0,SUMPRODUCT((EN13:XA13="Lait")*(EN14:XA14="INFO")*(COUNTIF(BE85,"* "&amp;EN15:XA15&amp;" *")&gt;0)*1))</f>
        <v>0</v>
      </c>
      <c r="BZ85">
        <f t="array" ref="BZ85">IF(AQ85="",0,SUMPRODUCT((EN13:XA13="Lait")*(EN14:XA14="EXCL")*(COUNTIF(BE85,"* "&amp;EN15:XA15&amp;" *")&gt;0)*1))</f>
        <v>0</v>
      </c>
      <c r="CA85">
        <f t="array" ref="CA85">IF(AQ85="",0,SUMPRODUCT((EN13:XA13="Lait")*(EN14:XA14="ALERTE")*(COUNTIF(BE85,"* "&amp;EN15:XA15&amp;" *")&gt;0)*1))</f>
        <v>0</v>
      </c>
      <c r="CB85">
        <f t="array" ref="CB85">IF(AQ85="",0,SUMPRODUCT((EN13:XA13="Lait")*(EN14:XA14="SUSP")*(COUNTIF(BE85,"* "&amp;EN15:XA15&amp;" *")&gt;0)*1))</f>
        <v>0</v>
      </c>
      <c r="CC85" t="str">
        <f t="shared" si="86"/>
        <v/>
      </c>
      <c r="CD85" t="str">
        <f t="shared" si="87"/>
        <v/>
      </c>
      <c r="CE85">
        <f t="array" ref="CE85">IF(AQ85="",0,SUMPRODUCT((EN13:XA13="Fruits a coque")*(EN14:XA14="EXCL")*(COUNTIF(BE85,"* "&amp;EN15:XA15&amp;" *")&gt;0)*1))</f>
        <v>0</v>
      </c>
      <c r="CF85">
        <f t="array" ref="CF85">IF(AQ85="",0,SUMPRODUCT((EN13:XA13="Fruits a coque")*(EN14:XA14="ALERTE")*(COUNTIF(BE85,"* "&amp;EN15:XA15&amp;" *")&gt;0)*1))</f>
        <v>0</v>
      </c>
      <c r="CG85" t="str">
        <f t="shared" si="88"/>
        <v/>
      </c>
      <c r="CH85">
        <f t="array" ref="CH85">IF(AQ85="",0,SUMPRODUCT((EN13:XA13="Celeri")*(EN14:XA14="ALERTE")*(COUNTIF(BE85,"* "&amp;EN15:XA15&amp;" *")&gt;0)*1))</f>
        <v>0</v>
      </c>
      <c r="CI85" t="str">
        <f t="shared" si="89"/>
        <v/>
      </c>
      <c r="CJ85">
        <f t="array" ref="CJ85">IF(AQ85="",0,SUMPRODUCT((EN13:XA13="Moutarde")*(EN14:XA14="ALERTE")*(COUNTIF(BE85,"* "&amp;EN15:XA15&amp;" *")&gt;0)*1))</f>
        <v>0</v>
      </c>
      <c r="CK85" t="str">
        <f t="shared" si="90"/>
        <v/>
      </c>
      <c r="CL85">
        <f t="array" ref="CL85">IF(AQ85="",0,SUMPRODUCT((EN13:XA13="Sesame")*(EN14:XA14="ALERTE")*(COUNTIF(BE85,"* "&amp;EN15:XA15&amp;" *")&gt;0)*1))</f>
        <v>0</v>
      </c>
      <c r="CM85" t="str">
        <f t="shared" si="91"/>
        <v/>
      </c>
      <c r="CN85">
        <f t="array" ref="CN85">IF(AQ85="",0,SUMPRODUCT((EN13:XA13="Sulfites")*(EN14:XA14="ALERTE")*(COUNTIF(BE85,"* "&amp;EN15:XA15&amp;" *")&gt;0)*1))</f>
        <v>0</v>
      </c>
      <c r="CO85" t="str">
        <f t="shared" si="92"/>
        <v/>
      </c>
      <c r="CP85">
        <f t="array" ref="CP85">IF(AQ85="",0,SUMPRODUCT((EN13:XA13="Lupin")*(EN14:XA14="ALERTE")*(COUNTIF(BE85,"* "&amp;EN15:XA15&amp;" *")&gt;0)*1))</f>
        <v>0</v>
      </c>
      <c r="CQ85" t="str">
        <f t="shared" si="93"/>
        <v/>
      </c>
      <c r="CR85">
        <f t="array" ref="CR85">IF(AQ85="",0,SUMPRODUCT((EN13:XA13="Mollusques")*(EN14:XA14="EXCL")*(COUNTIF(BE85,"* "&amp;EN15:XA15&amp;" *")&gt;0)*1))</f>
        <v>0</v>
      </c>
      <c r="CS85">
        <f t="array" ref="CS85">IF(AQ85="",0,SUMPRODUCT((EN13:XA13="Mollusques")*(EN14:XA14="ALERTE")*(COUNTIF(BE85,"* "&amp;EN15:XA15&amp;" *")&gt;0)*1))</f>
        <v>0</v>
      </c>
      <c r="CT85" t="str">
        <f t="shared" si="94"/>
        <v/>
      </c>
      <c r="CU85" t="str">
        <f t="shared" si="95"/>
        <v/>
      </c>
      <c r="CV85" t="str">
        <f t="shared" si="96"/>
        <v/>
      </c>
      <c r="CW85" t="str">
        <f t="shared" si="97"/>
        <v/>
      </c>
      <c r="CX85" t="str">
        <f t="shared" si="98"/>
        <v/>
      </c>
      <c r="CY85" t="str">
        <f t="shared" si="99"/>
        <v/>
      </c>
      <c r="CZ85" t="str">
        <f t="shared" si="100"/>
        <v/>
      </c>
      <c r="DA85" t="str">
        <f t="shared" si="101"/>
        <v/>
      </c>
      <c r="DB85" t="str">
        <f t="shared" si="102"/>
        <v/>
      </c>
      <c r="DC85" t="str">
        <f t="shared" si="103"/>
        <v/>
      </c>
      <c r="DD85" t="str">
        <f t="shared" si="104"/>
        <v/>
      </c>
      <c r="DE85" t="str">
        <f t="shared" si="105"/>
        <v/>
      </c>
      <c r="DF85" t="str">
        <f t="shared" si="106"/>
        <v/>
      </c>
      <c r="DG85" t="str">
        <f t="shared" si="107"/>
        <v/>
      </c>
      <c r="DH85" t="str">
        <f t="shared" si="108"/>
        <v/>
      </c>
      <c r="DI85" t="str">
        <f t="shared" si="109"/>
        <v/>
      </c>
      <c r="DJ85" t="str">
        <f t="shared" si="110"/>
        <v/>
      </c>
      <c r="DK85" t="str">
        <f t="shared" si="111"/>
        <v/>
      </c>
      <c r="DL85" t="str">
        <f t="shared" si="112"/>
        <v/>
      </c>
    </row>
    <row r="86" spans="5:116" ht="15.75">
      <c r="E86" s="26"/>
      <c r="F86" s="32"/>
      <c r="G86" s="33"/>
      <c r="H86" s="32"/>
      <c r="I86" s="34"/>
      <c r="J86" s="246"/>
      <c r="K86" s="247"/>
      <c r="L86" s="95"/>
      <c r="M86" s="248"/>
      <c r="N86" s="249"/>
      <c r="O86" s="250"/>
      <c r="P86" s="251"/>
      <c r="Q86" s="252"/>
      <c r="R86" s="253"/>
      <c r="S86" s="102"/>
      <c r="T86" s="254"/>
      <c r="U86" s="104"/>
      <c r="V86" s="255"/>
      <c r="W86" s="256"/>
      <c r="X86" s="107"/>
      <c r="Y86" s="116"/>
      <c r="AA86" s="4"/>
      <c r="AC86" s="759"/>
      <c r="AD86" s="785">
        <f>AL10</f>
        <v>120</v>
      </c>
      <c r="AE86" s="780" t="str" cm="1">
        <f t="array" ref="AE86">IF(ROW()=ROW(AE84),AD87,INDEX(AF84:AF97,ROW()-ROW(AE84)))</f>
        <v/>
      </c>
      <c r="AF86" s="781" t="str">
        <f>IF(OR(AE86="",AD86="",AD86&lt;=0,AG86=""),"",TRIM(MID(AE86,LEN(AG86)+1+IF(MID(AE86,LEN(AG86)+1,1)=" ",1,0),99999)))</f>
        <v/>
      </c>
      <c r="AG86" s="780" t="str">
        <f>IF(OR(AH86="",AH86=0,AH86="0"),"",IF(LEN(AH86)&lt;=AD86,AH86,IF(LEN(SUBSTITUTE(AI86," ",""))=AD86+1,LEFT(AH86,AD86),LEFT(AH86,FIND("§",SUBSTITUTE(AI86," ","§",LEN(AI86)-LEN(SUBSTITUTE(AI86," ",""))))-1))))</f>
        <v/>
      </c>
      <c r="AH86" s="780" t="str">
        <f t="shared" si="64"/>
        <v/>
      </c>
      <c r="AI86" s="780" t="str">
        <f>IF(OR(AH86="",AH86=0,AH86="0"),"",LEFT(AH86,AD86+1))</f>
        <v/>
      </c>
      <c r="AJ86" s="782"/>
      <c r="AK86" s="796"/>
      <c r="AL86" s="759" t="str">
        <f>IF(LEN(TRIM(AM86))&gt;0,MAX(AL13:AL85)+1,"")</f>
        <v/>
      </c>
      <c r="AM86" s="805"/>
      <c r="AN86" s="805"/>
      <c r="AO86" s="805"/>
      <c r="AP86" s="263" t="str">
        <f t="shared" si="65"/>
        <v/>
      </c>
      <c r="AQ86" s="752"/>
      <c r="AR86" s="818" t="s">
        <v>945</v>
      </c>
      <c r="AS86" s="16" t="str">
        <f t="shared" si="66"/>
        <v/>
      </c>
      <c r="AT86" s="264" t="str">
        <f t="shared" si="67"/>
        <v/>
      </c>
      <c r="AU86" s="266" t="str">
        <f t="shared" si="68"/>
        <v/>
      </c>
      <c r="AV86" s="267" t="str">
        <f t="shared" si="69"/>
        <v/>
      </c>
      <c r="AW86" s="268" t="str">
        <f t="shared" si="70"/>
        <v/>
      </c>
      <c r="AX86" s="268" t="str">
        <f t="shared" si="71"/>
        <v/>
      </c>
      <c r="AY86" s="269" t="str">
        <f t="shared" si="72"/>
        <v/>
      </c>
      <c r="AZ86" t="str">
        <f t="shared" si="73"/>
        <v/>
      </c>
      <c r="BA86" t="str">
        <f t="shared" si="74"/>
        <v/>
      </c>
      <c r="BB86" t="str">
        <f t="shared" si="75"/>
        <v/>
      </c>
      <c r="BC86" t="str">
        <f t="shared" si="76"/>
        <v/>
      </c>
      <c r="BD86" t="str">
        <f t="shared" si="77"/>
        <v/>
      </c>
      <c r="BE86" t="str">
        <f t="shared" si="78"/>
        <v/>
      </c>
      <c r="BF86">
        <f t="array" ref="BF86">IF(AQ86="",0,SUMPRODUCT((EN13:XA13="Gluten")*(EN14:XA14="INFO")*(COUNTIF(BE86,"* "&amp;EN15:XA15&amp;" *")&gt;0)*1))</f>
        <v>0</v>
      </c>
      <c r="BG86">
        <f t="array" ref="BG86">IF(AQ86="",0,SUMPRODUCT((EN13:XA13="Gluten")*(EN14:XA14="EXCL")*(COUNTIF(BE86,"* "&amp;EN15:XA15&amp;" *")&gt;0)*1))</f>
        <v>0</v>
      </c>
      <c r="BH86">
        <f t="array" ref="BH86">IF(AQ86="",0,SUMPRODUCT((EN13:XA13="Gluten")*(EN14:XA14="ALERTE")*(COUNTIF(BE86,"* "&amp;EN15:XA15&amp;" *")&gt;0)*1))</f>
        <v>0</v>
      </c>
      <c r="BI86">
        <f t="array" ref="BI86">IF(AQ86="",0,SUMPRODUCT((EN13:XA13="Gluten")*(EN14:XA14="SUSP")*(COUNTIF(BE86,"* "&amp;EN15:XA15&amp;" *")&gt;0)*1))</f>
        <v>0</v>
      </c>
      <c r="BJ86" t="str">
        <f t="shared" si="79"/>
        <v/>
      </c>
      <c r="BK86" t="str">
        <f t="shared" si="80"/>
        <v/>
      </c>
      <c r="BL86">
        <f t="array" ref="BL86">IF(AQ86="",0,SUMPRODUCT((EN13:XA13="Crustaces")*(EN14:XA14="ALERTE")*(COUNTIF(BE86,"* "&amp;EN15:XA15&amp;" *")&gt;0)*1))</f>
        <v>0</v>
      </c>
      <c r="BM86" t="str">
        <f t="shared" si="81"/>
        <v/>
      </c>
      <c r="BN86">
        <f t="array" ref="BN86">IF(AQ86="",0,SUMPRODUCT((EN13:XA13="Oeufs")*(EN14:XA14="ALERTE")*(COUNTIF(BE86,"* "&amp;EN15:XA15&amp;" *")&gt;0)*1))</f>
        <v>0</v>
      </c>
      <c r="BO86" t="str">
        <f t="shared" si="82"/>
        <v/>
      </c>
      <c r="BP86">
        <f t="array" ref="BP86">IF(AQ86="",0,SUMPRODUCT((EN13:XA13="Poissons")*(EN14:XA14="INFO")*(COUNTIF(BE86,"* "&amp;EN15:XA15&amp;" *")&gt;0)*1))</f>
        <v>0</v>
      </c>
      <c r="BQ86">
        <f t="array" ref="BQ86">IF(AQ86="",0,SUMPRODUCT((EN13:XA13="Poissons")*(EN14:XA14="EXCL")*(COUNTIF(BE86,"* "&amp;EN15:XA15&amp;" *")&gt;0)*1))</f>
        <v>0</v>
      </c>
      <c r="BR86">
        <f t="array" ref="BR86">IF(AQ86="",0,SUMPRODUCT((EN13:XA13="Poissons")*(EN14:XA14="ALERTE")*(COUNTIF(BE86,"* "&amp;EN15:XA15&amp;" *")&gt;0)*1))</f>
        <v>0</v>
      </c>
      <c r="BS86" t="str">
        <f t="shared" si="83"/>
        <v/>
      </c>
      <c r="BT86">
        <f t="array" ref="BT86">IF(AQ86="",0,SUMPRODUCT((EN13:XA13="Arachides")*(EN14:XA14="ALERTE")*(COUNTIF(BE86,"* "&amp;EN15:XA15&amp;" *")&gt;0)*1))</f>
        <v>0</v>
      </c>
      <c r="BU86" t="str">
        <f t="shared" si="84"/>
        <v/>
      </c>
      <c r="BV86">
        <f t="array" ref="BV86">IF(AQ86="",0,SUMPRODUCT((EN13:XA13="Soja")*(EN14:XA14="INFO")*(COUNTIF(BE86,"* "&amp;EN15:XA15&amp;" *")&gt;0)*1))</f>
        <v>0</v>
      </c>
      <c r="BW86">
        <f t="array" ref="BW86">IF(AQ86="",0,SUMPRODUCT((EN13:XA13="Soja")*(EN14:XA14="ALERTE")*(COUNTIF(BE86,"* "&amp;EN15:XA15&amp;" *")&gt;0)*1))</f>
        <v>0</v>
      </c>
      <c r="BX86" t="str">
        <f t="shared" si="85"/>
        <v/>
      </c>
      <c r="BY86">
        <f t="array" ref="BY86">IF(AQ86="",0,SUMPRODUCT((EN13:XA13="Lait")*(EN14:XA14="INFO")*(COUNTIF(BE86,"* "&amp;EN15:XA15&amp;" *")&gt;0)*1))</f>
        <v>0</v>
      </c>
      <c r="BZ86">
        <f t="array" ref="BZ86">IF(AQ86="",0,SUMPRODUCT((EN13:XA13="Lait")*(EN14:XA14="EXCL")*(COUNTIF(BE86,"* "&amp;EN15:XA15&amp;" *")&gt;0)*1))</f>
        <v>0</v>
      </c>
      <c r="CA86">
        <f t="array" ref="CA86">IF(AQ86="",0,SUMPRODUCT((EN13:XA13="Lait")*(EN14:XA14="ALERTE")*(COUNTIF(BE86,"* "&amp;EN15:XA15&amp;" *")&gt;0)*1))</f>
        <v>0</v>
      </c>
      <c r="CB86">
        <f t="array" ref="CB86">IF(AQ86="",0,SUMPRODUCT((EN13:XA13="Lait")*(EN14:XA14="SUSP")*(COUNTIF(BE86,"* "&amp;EN15:XA15&amp;" *")&gt;0)*1))</f>
        <v>0</v>
      </c>
      <c r="CC86" t="str">
        <f t="shared" si="86"/>
        <v/>
      </c>
      <c r="CD86" t="str">
        <f t="shared" si="87"/>
        <v/>
      </c>
      <c r="CE86">
        <f t="array" ref="CE86">IF(AQ86="",0,SUMPRODUCT((EN13:XA13="Fruits a coque")*(EN14:XA14="EXCL")*(COUNTIF(BE86,"* "&amp;EN15:XA15&amp;" *")&gt;0)*1))</f>
        <v>0</v>
      </c>
      <c r="CF86">
        <f t="array" ref="CF86">IF(AQ86="",0,SUMPRODUCT((EN13:XA13="Fruits a coque")*(EN14:XA14="ALERTE")*(COUNTIF(BE86,"* "&amp;EN15:XA15&amp;" *")&gt;0)*1))</f>
        <v>0</v>
      </c>
      <c r="CG86" t="str">
        <f t="shared" si="88"/>
        <v/>
      </c>
      <c r="CH86">
        <f t="array" ref="CH86">IF(AQ86="",0,SUMPRODUCT((EN13:XA13="Celeri")*(EN14:XA14="ALERTE")*(COUNTIF(BE86,"* "&amp;EN15:XA15&amp;" *")&gt;0)*1))</f>
        <v>0</v>
      </c>
      <c r="CI86" t="str">
        <f t="shared" si="89"/>
        <v/>
      </c>
      <c r="CJ86">
        <f t="array" ref="CJ86">IF(AQ86="",0,SUMPRODUCT((EN13:XA13="Moutarde")*(EN14:XA14="ALERTE")*(COUNTIF(BE86,"* "&amp;EN15:XA15&amp;" *")&gt;0)*1))</f>
        <v>0</v>
      </c>
      <c r="CK86" t="str">
        <f t="shared" si="90"/>
        <v/>
      </c>
      <c r="CL86">
        <f t="array" ref="CL86">IF(AQ86="",0,SUMPRODUCT((EN13:XA13="Sesame")*(EN14:XA14="ALERTE")*(COUNTIF(BE86,"* "&amp;EN15:XA15&amp;" *")&gt;0)*1))</f>
        <v>0</v>
      </c>
      <c r="CM86" t="str">
        <f t="shared" si="91"/>
        <v/>
      </c>
      <c r="CN86">
        <f t="array" ref="CN86">IF(AQ86="",0,SUMPRODUCT((EN13:XA13="Sulfites")*(EN14:XA14="ALERTE")*(COUNTIF(BE86,"* "&amp;EN15:XA15&amp;" *")&gt;0)*1))</f>
        <v>0</v>
      </c>
      <c r="CO86" t="str">
        <f t="shared" si="92"/>
        <v/>
      </c>
      <c r="CP86">
        <f t="array" ref="CP86">IF(AQ86="",0,SUMPRODUCT((EN13:XA13="Lupin")*(EN14:XA14="ALERTE")*(COUNTIF(BE86,"* "&amp;EN15:XA15&amp;" *")&gt;0)*1))</f>
        <v>0</v>
      </c>
      <c r="CQ86" t="str">
        <f t="shared" si="93"/>
        <v/>
      </c>
      <c r="CR86">
        <f t="array" ref="CR86">IF(AQ86="",0,SUMPRODUCT((EN13:XA13="Mollusques")*(EN14:XA14="EXCL")*(COUNTIF(BE86,"* "&amp;EN15:XA15&amp;" *")&gt;0)*1))</f>
        <v>0</v>
      </c>
      <c r="CS86">
        <f t="array" ref="CS86">IF(AQ86="",0,SUMPRODUCT((EN13:XA13="Mollusques")*(EN14:XA14="ALERTE")*(COUNTIF(BE86,"* "&amp;EN15:XA15&amp;" *")&gt;0)*1))</f>
        <v>0</v>
      </c>
      <c r="CT86" t="str">
        <f t="shared" si="94"/>
        <v/>
      </c>
      <c r="CU86" t="str">
        <f t="shared" si="95"/>
        <v/>
      </c>
      <c r="CV86" t="str">
        <f t="shared" si="96"/>
        <v/>
      </c>
      <c r="CW86" t="str">
        <f t="shared" si="97"/>
        <v/>
      </c>
      <c r="CX86" t="str">
        <f t="shared" si="98"/>
        <v/>
      </c>
      <c r="CY86" t="str">
        <f t="shared" si="99"/>
        <v/>
      </c>
      <c r="CZ86" t="str">
        <f t="shared" si="100"/>
        <v/>
      </c>
      <c r="DA86" t="str">
        <f t="shared" si="101"/>
        <v/>
      </c>
      <c r="DB86" t="str">
        <f t="shared" si="102"/>
        <v/>
      </c>
      <c r="DC86" t="str">
        <f t="shared" si="103"/>
        <v/>
      </c>
      <c r="DD86" t="str">
        <f t="shared" si="104"/>
        <v/>
      </c>
      <c r="DE86" t="str">
        <f t="shared" si="105"/>
        <v/>
      </c>
      <c r="DF86" t="str">
        <f t="shared" si="106"/>
        <v/>
      </c>
      <c r="DG86" t="str">
        <f t="shared" si="107"/>
        <v/>
      </c>
      <c r="DH86" t="str">
        <f t="shared" si="108"/>
        <v/>
      </c>
      <c r="DI86" t="str">
        <f t="shared" si="109"/>
        <v/>
      </c>
      <c r="DJ86" t="str">
        <f t="shared" si="110"/>
        <v/>
      </c>
      <c r="DK86" t="str">
        <f t="shared" si="111"/>
        <v/>
      </c>
      <c r="DL86" t="str">
        <f t="shared" si="112"/>
        <v/>
      </c>
    </row>
    <row r="87" spans="5:116" ht="15.75">
      <c r="E87" s="26"/>
      <c r="F87" s="32"/>
      <c r="G87" s="33"/>
      <c r="H87" s="32"/>
      <c r="I87" s="34"/>
      <c r="J87" s="246"/>
      <c r="K87" s="247"/>
      <c r="L87" s="95"/>
      <c r="M87" s="248"/>
      <c r="N87" s="249"/>
      <c r="O87" s="250"/>
      <c r="P87" s="251"/>
      <c r="Q87" s="252"/>
      <c r="R87" s="253"/>
      <c r="S87" s="102"/>
      <c r="T87" s="254"/>
      <c r="U87" s="104"/>
      <c r="V87" s="255"/>
      <c r="W87" s="256"/>
      <c r="X87" s="107"/>
      <c r="Y87" s="116"/>
      <c r="AA87" s="4"/>
      <c r="AC87" s="759"/>
      <c r="AD87" s="784" t="str">
        <f>IF(UPPER(TRIM(AL11))="X",AD91,AD85)</f>
        <v>sel fin</v>
      </c>
      <c r="AE87" s="780" t="str" cm="1">
        <f t="array" ref="AE87">IF(ROW()=ROW(AE84),AD87,INDEX(AF84:AF97,ROW()-ROW(AE84)))</f>
        <v/>
      </c>
      <c r="AF87" s="781" t="str">
        <f>IF(OR(AE87="",AD86="",AD86&lt;=0,AG87=""),"",TRIM(MID(AE87,LEN(AG87)+1+IF(MID(AE87,LEN(AG87)+1,1)=" ",1,0),99999)))</f>
        <v/>
      </c>
      <c r="AG87" s="780" t="str">
        <f>IF(OR(AH87="",AH87=0,AH87="0"),"",IF(LEN(AH87)&lt;=AD86,AH87,IF(LEN(SUBSTITUTE(AI87," ",""))=AD86+1,LEFT(AH87,AD86),LEFT(AH87,FIND("§",SUBSTITUTE(AI87," ","§",LEN(AI87)-LEN(SUBSTITUTE(AI87," ",""))))-1))))</f>
        <v/>
      </c>
      <c r="AH87" s="780" t="str">
        <f t="shared" si="64"/>
        <v/>
      </c>
      <c r="AI87" s="780" t="str">
        <f>IF(OR(AH87="",AH87=0,AH87="0"),"",LEFT(AH87,AD86+1))</f>
        <v/>
      </c>
      <c r="AJ87" s="782"/>
      <c r="AK87" s="796"/>
      <c r="AL87" s="759" t="str">
        <f>IF(LEN(TRIM(AM87))&gt;0,MAX(AL13:AL86)+1,"")</f>
        <v/>
      </c>
      <c r="AM87" s="805"/>
      <c r="AN87" s="805"/>
      <c r="AO87" s="805"/>
      <c r="AP87" s="263" t="str">
        <f t="shared" si="65"/>
        <v/>
      </c>
      <c r="AQ87" s="752"/>
      <c r="AR87" s="818" t="s">
        <v>945</v>
      </c>
      <c r="AS87" s="16" t="str">
        <f t="shared" si="66"/>
        <v/>
      </c>
      <c r="AT87" s="264" t="str">
        <f t="shared" si="67"/>
        <v/>
      </c>
      <c r="AU87" s="266" t="str">
        <f t="shared" si="68"/>
        <v/>
      </c>
      <c r="AV87" s="267" t="str">
        <f t="shared" si="69"/>
        <v/>
      </c>
      <c r="AW87" s="268" t="str">
        <f t="shared" si="70"/>
        <v/>
      </c>
      <c r="AX87" s="268" t="str">
        <f t="shared" si="71"/>
        <v/>
      </c>
      <c r="AY87" s="269" t="str">
        <f t="shared" si="72"/>
        <v/>
      </c>
      <c r="AZ87" t="str">
        <f t="shared" si="73"/>
        <v/>
      </c>
      <c r="BA87" t="str">
        <f t="shared" si="74"/>
        <v/>
      </c>
      <c r="BB87" t="str">
        <f t="shared" si="75"/>
        <v/>
      </c>
      <c r="BC87" t="str">
        <f t="shared" si="76"/>
        <v/>
      </c>
      <c r="BD87" t="str">
        <f t="shared" si="77"/>
        <v/>
      </c>
      <c r="BE87" t="str">
        <f t="shared" si="78"/>
        <v/>
      </c>
      <c r="BF87">
        <f t="array" ref="BF87">IF(AQ87="",0,SUMPRODUCT((EN13:XA13="Gluten")*(EN14:XA14="INFO")*(COUNTIF(BE87,"* "&amp;EN15:XA15&amp;" *")&gt;0)*1))</f>
        <v>0</v>
      </c>
      <c r="BG87">
        <f t="array" ref="BG87">IF(AQ87="",0,SUMPRODUCT((EN13:XA13="Gluten")*(EN14:XA14="EXCL")*(COUNTIF(BE87,"* "&amp;EN15:XA15&amp;" *")&gt;0)*1))</f>
        <v>0</v>
      </c>
      <c r="BH87">
        <f t="array" ref="BH87">IF(AQ87="",0,SUMPRODUCT((EN13:XA13="Gluten")*(EN14:XA14="ALERTE")*(COUNTIF(BE87,"* "&amp;EN15:XA15&amp;" *")&gt;0)*1))</f>
        <v>0</v>
      </c>
      <c r="BI87">
        <f t="array" ref="BI87">IF(AQ87="",0,SUMPRODUCT((EN13:XA13="Gluten")*(EN14:XA14="SUSP")*(COUNTIF(BE87,"* "&amp;EN15:XA15&amp;" *")&gt;0)*1))</f>
        <v>0</v>
      </c>
      <c r="BJ87" t="str">
        <f t="shared" si="79"/>
        <v/>
      </c>
      <c r="BK87" t="str">
        <f t="shared" si="80"/>
        <v/>
      </c>
      <c r="BL87">
        <f t="array" ref="BL87">IF(AQ87="",0,SUMPRODUCT((EN13:XA13="Crustaces")*(EN14:XA14="ALERTE")*(COUNTIF(BE87,"* "&amp;EN15:XA15&amp;" *")&gt;0)*1))</f>
        <v>0</v>
      </c>
      <c r="BM87" t="str">
        <f t="shared" si="81"/>
        <v/>
      </c>
      <c r="BN87">
        <f t="array" ref="BN87">IF(AQ87="",0,SUMPRODUCT((EN13:XA13="Oeufs")*(EN14:XA14="ALERTE")*(COUNTIF(BE87,"* "&amp;EN15:XA15&amp;" *")&gt;0)*1))</f>
        <v>0</v>
      </c>
      <c r="BO87" t="str">
        <f t="shared" si="82"/>
        <v/>
      </c>
      <c r="BP87">
        <f t="array" ref="BP87">IF(AQ87="",0,SUMPRODUCT((EN13:XA13="Poissons")*(EN14:XA14="INFO")*(COUNTIF(BE87,"* "&amp;EN15:XA15&amp;" *")&gt;0)*1))</f>
        <v>0</v>
      </c>
      <c r="BQ87">
        <f t="array" ref="BQ87">IF(AQ87="",0,SUMPRODUCT((EN13:XA13="Poissons")*(EN14:XA14="EXCL")*(COUNTIF(BE87,"* "&amp;EN15:XA15&amp;" *")&gt;0)*1))</f>
        <v>0</v>
      </c>
      <c r="BR87">
        <f t="array" ref="BR87">IF(AQ87="",0,SUMPRODUCT((EN13:XA13="Poissons")*(EN14:XA14="ALERTE")*(COUNTIF(BE87,"* "&amp;EN15:XA15&amp;" *")&gt;0)*1))</f>
        <v>0</v>
      </c>
      <c r="BS87" t="str">
        <f t="shared" si="83"/>
        <v/>
      </c>
      <c r="BT87">
        <f t="array" ref="BT87">IF(AQ87="",0,SUMPRODUCT((EN13:XA13="Arachides")*(EN14:XA14="ALERTE")*(COUNTIF(BE87,"* "&amp;EN15:XA15&amp;" *")&gt;0)*1))</f>
        <v>0</v>
      </c>
      <c r="BU87" t="str">
        <f t="shared" si="84"/>
        <v/>
      </c>
      <c r="BV87">
        <f t="array" ref="BV87">IF(AQ87="",0,SUMPRODUCT((EN13:XA13="Soja")*(EN14:XA14="INFO")*(COUNTIF(BE87,"* "&amp;EN15:XA15&amp;" *")&gt;0)*1))</f>
        <v>0</v>
      </c>
      <c r="BW87">
        <f t="array" ref="BW87">IF(AQ87="",0,SUMPRODUCT((EN13:XA13="Soja")*(EN14:XA14="ALERTE")*(COUNTIF(BE87,"* "&amp;EN15:XA15&amp;" *")&gt;0)*1))</f>
        <v>0</v>
      </c>
      <c r="BX87" t="str">
        <f t="shared" si="85"/>
        <v/>
      </c>
      <c r="BY87">
        <f t="array" ref="BY87">IF(AQ87="",0,SUMPRODUCT((EN13:XA13="Lait")*(EN14:XA14="INFO")*(COUNTIF(BE87,"* "&amp;EN15:XA15&amp;" *")&gt;0)*1))</f>
        <v>0</v>
      </c>
      <c r="BZ87">
        <f t="array" ref="BZ87">IF(AQ87="",0,SUMPRODUCT((EN13:XA13="Lait")*(EN14:XA14="EXCL")*(COUNTIF(BE87,"* "&amp;EN15:XA15&amp;" *")&gt;0)*1))</f>
        <v>0</v>
      </c>
      <c r="CA87">
        <f t="array" ref="CA87">IF(AQ87="",0,SUMPRODUCT((EN13:XA13="Lait")*(EN14:XA14="ALERTE")*(COUNTIF(BE87,"* "&amp;EN15:XA15&amp;" *")&gt;0)*1))</f>
        <v>0</v>
      </c>
      <c r="CB87">
        <f t="array" ref="CB87">IF(AQ87="",0,SUMPRODUCT((EN13:XA13="Lait")*(EN14:XA14="SUSP")*(COUNTIF(BE87,"* "&amp;EN15:XA15&amp;" *")&gt;0)*1))</f>
        <v>0</v>
      </c>
      <c r="CC87" t="str">
        <f t="shared" si="86"/>
        <v/>
      </c>
      <c r="CD87" t="str">
        <f t="shared" si="87"/>
        <v/>
      </c>
      <c r="CE87">
        <f t="array" ref="CE87">IF(AQ87="",0,SUMPRODUCT((EN13:XA13="Fruits a coque")*(EN14:XA14="EXCL")*(COUNTIF(BE87,"* "&amp;EN15:XA15&amp;" *")&gt;0)*1))</f>
        <v>0</v>
      </c>
      <c r="CF87">
        <f t="array" ref="CF87">IF(AQ87="",0,SUMPRODUCT((EN13:XA13="Fruits a coque")*(EN14:XA14="ALERTE")*(COUNTIF(BE87,"* "&amp;EN15:XA15&amp;" *")&gt;0)*1))</f>
        <v>0</v>
      </c>
      <c r="CG87" t="str">
        <f t="shared" si="88"/>
        <v/>
      </c>
      <c r="CH87">
        <f t="array" ref="CH87">IF(AQ87="",0,SUMPRODUCT((EN13:XA13="Celeri")*(EN14:XA14="ALERTE")*(COUNTIF(BE87,"* "&amp;EN15:XA15&amp;" *")&gt;0)*1))</f>
        <v>0</v>
      </c>
      <c r="CI87" t="str">
        <f t="shared" si="89"/>
        <v/>
      </c>
      <c r="CJ87">
        <f t="array" ref="CJ87">IF(AQ87="",0,SUMPRODUCT((EN13:XA13="Moutarde")*(EN14:XA14="ALERTE")*(COUNTIF(BE87,"* "&amp;EN15:XA15&amp;" *")&gt;0)*1))</f>
        <v>0</v>
      </c>
      <c r="CK87" t="str">
        <f t="shared" si="90"/>
        <v/>
      </c>
      <c r="CL87">
        <f t="array" ref="CL87">IF(AQ87="",0,SUMPRODUCT((EN13:XA13="Sesame")*(EN14:XA14="ALERTE")*(COUNTIF(BE87,"* "&amp;EN15:XA15&amp;" *")&gt;0)*1))</f>
        <v>0</v>
      </c>
      <c r="CM87" t="str">
        <f t="shared" si="91"/>
        <v/>
      </c>
      <c r="CN87">
        <f t="array" ref="CN87">IF(AQ87="",0,SUMPRODUCT((EN13:XA13="Sulfites")*(EN14:XA14="ALERTE")*(COUNTIF(BE87,"* "&amp;EN15:XA15&amp;" *")&gt;0)*1))</f>
        <v>0</v>
      </c>
      <c r="CO87" t="str">
        <f t="shared" si="92"/>
        <v/>
      </c>
      <c r="CP87">
        <f t="array" ref="CP87">IF(AQ87="",0,SUMPRODUCT((EN13:XA13="Lupin")*(EN14:XA14="ALERTE")*(COUNTIF(BE87,"* "&amp;EN15:XA15&amp;" *")&gt;0)*1))</f>
        <v>0</v>
      </c>
      <c r="CQ87" t="str">
        <f t="shared" si="93"/>
        <v/>
      </c>
      <c r="CR87">
        <f t="array" ref="CR87">IF(AQ87="",0,SUMPRODUCT((EN13:XA13="Mollusques")*(EN14:XA14="EXCL")*(COUNTIF(BE87,"* "&amp;EN15:XA15&amp;" *")&gt;0)*1))</f>
        <v>0</v>
      </c>
      <c r="CS87">
        <f t="array" ref="CS87">IF(AQ87="",0,SUMPRODUCT((EN13:XA13="Mollusques")*(EN14:XA14="ALERTE")*(COUNTIF(BE87,"* "&amp;EN15:XA15&amp;" *")&gt;0)*1))</f>
        <v>0</v>
      </c>
      <c r="CT87" t="str">
        <f t="shared" si="94"/>
        <v/>
      </c>
      <c r="CU87" t="str">
        <f t="shared" si="95"/>
        <v/>
      </c>
      <c r="CV87" t="str">
        <f t="shared" si="96"/>
        <v/>
      </c>
      <c r="CW87" t="str">
        <f t="shared" si="97"/>
        <v/>
      </c>
      <c r="CX87" t="str">
        <f t="shared" si="98"/>
        <v/>
      </c>
      <c r="CY87" t="str">
        <f t="shared" si="99"/>
        <v/>
      </c>
      <c r="CZ87" t="str">
        <f t="shared" si="100"/>
        <v/>
      </c>
      <c r="DA87" t="str">
        <f t="shared" si="101"/>
        <v/>
      </c>
      <c r="DB87" t="str">
        <f t="shared" si="102"/>
        <v/>
      </c>
      <c r="DC87" t="str">
        <f t="shared" si="103"/>
        <v/>
      </c>
      <c r="DD87" t="str">
        <f t="shared" si="104"/>
        <v/>
      </c>
      <c r="DE87" t="str">
        <f t="shared" si="105"/>
        <v/>
      </c>
      <c r="DF87" t="str">
        <f t="shared" si="106"/>
        <v/>
      </c>
      <c r="DG87" t="str">
        <f t="shared" si="107"/>
        <v/>
      </c>
      <c r="DH87" t="str">
        <f t="shared" si="108"/>
        <v/>
      </c>
      <c r="DI87" t="str">
        <f t="shared" si="109"/>
        <v/>
      </c>
      <c r="DJ87" t="str">
        <f t="shared" si="110"/>
        <v/>
      </c>
      <c r="DK87" t="str">
        <f t="shared" si="111"/>
        <v/>
      </c>
      <c r="DL87" t="str">
        <f t="shared" si="112"/>
        <v/>
      </c>
    </row>
    <row r="88" spans="5:116" ht="15.75">
      <c r="E88" s="26"/>
      <c r="F88" s="32"/>
      <c r="G88" s="33"/>
      <c r="H88" s="32"/>
      <c r="I88" s="34"/>
      <c r="J88" s="246"/>
      <c r="K88" s="247"/>
      <c r="L88" s="95"/>
      <c r="M88" s="248"/>
      <c r="N88" s="249"/>
      <c r="O88" s="250"/>
      <c r="P88" s="251"/>
      <c r="Q88" s="252"/>
      <c r="R88" s="253"/>
      <c r="S88" s="102"/>
      <c r="T88" s="254"/>
      <c r="U88" s="104"/>
      <c r="V88" s="255"/>
      <c r="W88" s="256"/>
      <c r="X88" s="107"/>
      <c r="Y88" s="116"/>
      <c r="AA88" s="4"/>
      <c r="AC88" s="759"/>
      <c r="AD88" s="786" t="str">
        <f>TRIM(SUBSTITUTE(SUBSTITUTE(SUBSTITUTE(SUBSTITUTE(SUBSTITUTE(SUBSTITUTE(SUBSTITUTE(SUBSTITUTE(SUBSTITUTE(SUBSTITUTE(AD85,","," "),";"," "),":"," "),"!"," "),"?"," "),"…"," "),"»"," "),"«"," "),"/"," "),"."," "))</f>
        <v>sel fin</v>
      </c>
      <c r="AE88" s="780" t="str" cm="1">
        <f t="array" ref="AE88">IF(ROW()=ROW(AE84),AD87,INDEX(AF84:AF97,ROW()-ROW(AE84)))</f>
        <v/>
      </c>
      <c r="AF88" s="781" t="str">
        <f>IF(OR(AE88="",AD86="",AD86&lt;=0,AG88=""),"",TRIM(MID(AE88,LEN(AG88)+1+IF(MID(AE88,LEN(AG88)+1,1)=" ",1,0),99999)))</f>
        <v/>
      </c>
      <c r="AG88" s="780" t="str">
        <f>IF(OR(AH88="",AH88=0,AH88="0"),"",IF(LEN(AH88)&lt;=AD86,AH88,IF(LEN(SUBSTITUTE(AI88," ",""))=AD86+1,LEFT(AH88,AD86),LEFT(AH88,FIND("§",SUBSTITUTE(AI88," ","§",LEN(AI88)-LEN(SUBSTITUTE(AI88," ",""))))-1))))</f>
        <v/>
      </c>
      <c r="AH88" s="780" t="str">
        <f t="shared" si="64"/>
        <v/>
      </c>
      <c r="AI88" s="780" t="str">
        <f>IF(OR(AH88="",AH88=0,AH88="0"),"",LEFT(AH88,AD86+1))</f>
        <v/>
      </c>
      <c r="AJ88" s="782"/>
      <c r="AK88" s="796"/>
      <c r="AL88" s="759" t="str">
        <f>IF(LEN(TRIM(AM88))&gt;0,MAX(AL13:AL87)+1,"")</f>
        <v/>
      </c>
      <c r="AM88" s="805"/>
      <c r="AN88" s="805"/>
      <c r="AO88" s="805"/>
      <c r="AP88" s="263" t="str">
        <f t="shared" si="65"/>
        <v/>
      </c>
      <c r="AQ88" s="752"/>
      <c r="AR88" s="818" t="s">
        <v>945</v>
      </c>
      <c r="AS88" s="16" t="str">
        <f t="shared" si="66"/>
        <v/>
      </c>
      <c r="AT88" s="264" t="str">
        <f t="shared" si="67"/>
        <v/>
      </c>
      <c r="AU88" s="266" t="str">
        <f t="shared" si="68"/>
        <v/>
      </c>
      <c r="AV88" s="267" t="str">
        <f t="shared" si="69"/>
        <v/>
      </c>
      <c r="AW88" s="268" t="str">
        <f t="shared" si="70"/>
        <v/>
      </c>
      <c r="AX88" s="268" t="str">
        <f t="shared" si="71"/>
        <v/>
      </c>
      <c r="AY88" s="269" t="str">
        <f t="shared" si="72"/>
        <v/>
      </c>
      <c r="AZ88" t="str">
        <f t="shared" si="73"/>
        <v/>
      </c>
      <c r="BA88" t="str">
        <f t="shared" si="74"/>
        <v/>
      </c>
      <c r="BB88" t="str">
        <f t="shared" si="75"/>
        <v/>
      </c>
      <c r="BC88" t="str">
        <f t="shared" si="76"/>
        <v/>
      </c>
      <c r="BD88" t="str">
        <f t="shared" si="77"/>
        <v/>
      </c>
      <c r="BE88" t="str">
        <f t="shared" si="78"/>
        <v/>
      </c>
      <c r="BF88">
        <f t="array" ref="BF88">IF(AQ88="",0,SUMPRODUCT((EN13:XA13="Gluten")*(EN14:XA14="INFO")*(COUNTIF(BE88,"* "&amp;EN15:XA15&amp;" *")&gt;0)*1))</f>
        <v>0</v>
      </c>
      <c r="BG88">
        <f t="array" ref="BG88">IF(AQ88="",0,SUMPRODUCT((EN13:XA13="Gluten")*(EN14:XA14="EXCL")*(COUNTIF(BE88,"* "&amp;EN15:XA15&amp;" *")&gt;0)*1))</f>
        <v>0</v>
      </c>
      <c r="BH88">
        <f t="array" ref="BH88">IF(AQ88="",0,SUMPRODUCT((EN13:XA13="Gluten")*(EN14:XA14="ALERTE")*(COUNTIF(BE88,"* "&amp;EN15:XA15&amp;" *")&gt;0)*1))</f>
        <v>0</v>
      </c>
      <c r="BI88">
        <f t="array" ref="BI88">IF(AQ88="",0,SUMPRODUCT((EN13:XA13="Gluten")*(EN14:XA14="SUSP")*(COUNTIF(BE88,"* "&amp;EN15:XA15&amp;" *")&gt;0)*1))</f>
        <v>0</v>
      </c>
      <c r="BJ88" t="str">
        <f t="shared" si="79"/>
        <v/>
      </c>
      <c r="BK88" t="str">
        <f t="shared" si="80"/>
        <v/>
      </c>
      <c r="BL88">
        <f t="array" ref="BL88">IF(AQ88="",0,SUMPRODUCT((EN13:XA13="Crustaces")*(EN14:XA14="ALERTE")*(COUNTIF(BE88,"* "&amp;EN15:XA15&amp;" *")&gt;0)*1))</f>
        <v>0</v>
      </c>
      <c r="BM88" t="str">
        <f t="shared" si="81"/>
        <v/>
      </c>
      <c r="BN88">
        <f t="array" ref="BN88">IF(AQ88="",0,SUMPRODUCT((EN13:XA13="Oeufs")*(EN14:XA14="ALERTE")*(COUNTIF(BE88,"* "&amp;EN15:XA15&amp;" *")&gt;0)*1))</f>
        <v>0</v>
      </c>
      <c r="BO88" t="str">
        <f t="shared" si="82"/>
        <v/>
      </c>
      <c r="BP88">
        <f t="array" ref="BP88">IF(AQ88="",0,SUMPRODUCT((EN13:XA13="Poissons")*(EN14:XA14="INFO")*(COUNTIF(BE88,"* "&amp;EN15:XA15&amp;" *")&gt;0)*1))</f>
        <v>0</v>
      </c>
      <c r="BQ88">
        <f t="array" ref="BQ88">IF(AQ88="",0,SUMPRODUCT((EN13:XA13="Poissons")*(EN14:XA14="EXCL")*(COUNTIF(BE88,"* "&amp;EN15:XA15&amp;" *")&gt;0)*1))</f>
        <v>0</v>
      </c>
      <c r="BR88">
        <f t="array" ref="BR88">IF(AQ88="",0,SUMPRODUCT((EN13:XA13="Poissons")*(EN14:XA14="ALERTE")*(COUNTIF(BE88,"* "&amp;EN15:XA15&amp;" *")&gt;0)*1))</f>
        <v>0</v>
      </c>
      <c r="BS88" t="str">
        <f t="shared" si="83"/>
        <v/>
      </c>
      <c r="BT88">
        <f t="array" ref="BT88">IF(AQ88="",0,SUMPRODUCT((EN13:XA13="Arachides")*(EN14:XA14="ALERTE")*(COUNTIF(BE88,"* "&amp;EN15:XA15&amp;" *")&gt;0)*1))</f>
        <v>0</v>
      </c>
      <c r="BU88" t="str">
        <f t="shared" si="84"/>
        <v/>
      </c>
      <c r="BV88">
        <f t="array" ref="BV88">IF(AQ88="",0,SUMPRODUCT((EN13:XA13="Soja")*(EN14:XA14="INFO")*(COUNTIF(BE88,"* "&amp;EN15:XA15&amp;" *")&gt;0)*1))</f>
        <v>0</v>
      </c>
      <c r="BW88">
        <f t="array" ref="BW88">IF(AQ88="",0,SUMPRODUCT((EN13:XA13="Soja")*(EN14:XA14="ALERTE")*(COUNTIF(BE88,"* "&amp;EN15:XA15&amp;" *")&gt;0)*1))</f>
        <v>0</v>
      </c>
      <c r="BX88" t="str">
        <f t="shared" si="85"/>
        <v/>
      </c>
      <c r="BY88">
        <f t="array" ref="BY88">IF(AQ88="",0,SUMPRODUCT((EN13:XA13="Lait")*(EN14:XA14="INFO")*(COUNTIF(BE88,"* "&amp;EN15:XA15&amp;" *")&gt;0)*1))</f>
        <v>0</v>
      </c>
      <c r="BZ88">
        <f t="array" ref="BZ88">IF(AQ88="",0,SUMPRODUCT((EN13:XA13="Lait")*(EN14:XA14="EXCL")*(COUNTIF(BE88,"* "&amp;EN15:XA15&amp;" *")&gt;0)*1))</f>
        <v>0</v>
      </c>
      <c r="CA88">
        <f t="array" ref="CA88">IF(AQ88="",0,SUMPRODUCT((EN13:XA13="Lait")*(EN14:XA14="ALERTE")*(COUNTIF(BE88,"* "&amp;EN15:XA15&amp;" *")&gt;0)*1))</f>
        <v>0</v>
      </c>
      <c r="CB88">
        <f t="array" ref="CB88">IF(AQ88="",0,SUMPRODUCT((EN13:XA13="Lait")*(EN14:XA14="SUSP")*(COUNTIF(BE88,"* "&amp;EN15:XA15&amp;" *")&gt;0)*1))</f>
        <v>0</v>
      </c>
      <c r="CC88" t="str">
        <f t="shared" si="86"/>
        <v/>
      </c>
      <c r="CD88" t="str">
        <f t="shared" si="87"/>
        <v/>
      </c>
      <c r="CE88">
        <f t="array" ref="CE88">IF(AQ88="",0,SUMPRODUCT((EN13:XA13="Fruits a coque")*(EN14:XA14="EXCL")*(COUNTIF(BE88,"* "&amp;EN15:XA15&amp;" *")&gt;0)*1))</f>
        <v>0</v>
      </c>
      <c r="CF88">
        <f t="array" ref="CF88">IF(AQ88="",0,SUMPRODUCT((EN13:XA13="Fruits a coque")*(EN14:XA14="ALERTE")*(COUNTIF(BE88,"* "&amp;EN15:XA15&amp;" *")&gt;0)*1))</f>
        <v>0</v>
      </c>
      <c r="CG88" t="str">
        <f t="shared" si="88"/>
        <v/>
      </c>
      <c r="CH88">
        <f t="array" ref="CH88">IF(AQ88="",0,SUMPRODUCT((EN13:XA13="Celeri")*(EN14:XA14="ALERTE")*(COUNTIF(BE88,"* "&amp;EN15:XA15&amp;" *")&gt;0)*1))</f>
        <v>0</v>
      </c>
      <c r="CI88" t="str">
        <f t="shared" si="89"/>
        <v/>
      </c>
      <c r="CJ88">
        <f t="array" ref="CJ88">IF(AQ88="",0,SUMPRODUCT((EN13:XA13="Moutarde")*(EN14:XA14="ALERTE")*(COUNTIF(BE88,"* "&amp;EN15:XA15&amp;" *")&gt;0)*1))</f>
        <v>0</v>
      </c>
      <c r="CK88" t="str">
        <f t="shared" si="90"/>
        <v/>
      </c>
      <c r="CL88">
        <f t="array" ref="CL88">IF(AQ88="",0,SUMPRODUCT((EN13:XA13="Sesame")*(EN14:XA14="ALERTE")*(COUNTIF(BE88,"* "&amp;EN15:XA15&amp;" *")&gt;0)*1))</f>
        <v>0</v>
      </c>
      <c r="CM88" t="str">
        <f t="shared" si="91"/>
        <v/>
      </c>
      <c r="CN88">
        <f t="array" ref="CN88">IF(AQ88="",0,SUMPRODUCT((EN13:XA13="Sulfites")*(EN14:XA14="ALERTE")*(COUNTIF(BE88,"* "&amp;EN15:XA15&amp;" *")&gt;0)*1))</f>
        <v>0</v>
      </c>
      <c r="CO88" t="str">
        <f t="shared" si="92"/>
        <v/>
      </c>
      <c r="CP88">
        <f t="array" ref="CP88">IF(AQ88="",0,SUMPRODUCT((EN13:XA13="Lupin")*(EN14:XA14="ALERTE")*(COUNTIF(BE88,"* "&amp;EN15:XA15&amp;" *")&gt;0)*1))</f>
        <v>0</v>
      </c>
      <c r="CQ88" t="str">
        <f t="shared" si="93"/>
        <v/>
      </c>
      <c r="CR88">
        <f t="array" ref="CR88">IF(AQ88="",0,SUMPRODUCT((EN13:XA13="Mollusques")*(EN14:XA14="EXCL")*(COUNTIF(BE88,"* "&amp;EN15:XA15&amp;" *")&gt;0)*1))</f>
        <v>0</v>
      </c>
      <c r="CS88">
        <f t="array" ref="CS88">IF(AQ88="",0,SUMPRODUCT((EN13:XA13="Mollusques")*(EN14:XA14="ALERTE")*(COUNTIF(BE88,"* "&amp;EN15:XA15&amp;" *")&gt;0)*1))</f>
        <v>0</v>
      </c>
      <c r="CT88" t="str">
        <f t="shared" si="94"/>
        <v/>
      </c>
      <c r="CU88" t="str">
        <f t="shared" si="95"/>
        <v/>
      </c>
      <c r="CV88" t="str">
        <f t="shared" si="96"/>
        <v/>
      </c>
      <c r="CW88" t="str">
        <f t="shared" si="97"/>
        <v/>
      </c>
      <c r="CX88" t="str">
        <f t="shared" si="98"/>
        <v/>
      </c>
      <c r="CY88" t="str">
        <f t="shared" si="99"/>
        <v/>
      </c>
      <c r="CZ88" t="str">
        <f t="shared" si="100"/>
        <v/>
      </c>
      <c r="DA88" t="str">
        <f t="shared" si="101"/>
        <v/>
      </c>
      <c r="DB88" t="str">
        <f t="shared" si="102"/>
        <v/>
      </c>
      <c r="DC88" t="str">
        <f t="shared" si="103"/>
        <v/>
      </c>
      <c r="DD88" t="str">
        <f t="shared" si="104"/>
        <v/>
      </c>
      <c r="DE88" t="str">
        <f t="shared" si="105"/>
        <v/>
      </c>
      <c r="DF88" t="str">
        <f t="shared" si="106"/>
        <v/>
      </c>
      <c r="DG88" t="str">
        <f t="shared" si="107"/>
        <v/>
      </c>
      <c r="DH88" t="str">
        <f t="shared" si="108"/>
        <v/>
      </c>
      <c r="DI88" t="str">
        <f t="shared" si="109"/>
        <v/>
      </c>
      <c r="DJ88" t="str">
        <f t="shared" si="110"/>
        <v/>
      </c>
      <c r="DK88" t="str">
        <f t="shared" si="111"/>
        <v/>
      </c>
      <c r="DL88" t="str">
        <f t="shared" si="112"/>
        <v/>
      </c>
    </row>
    <row r="89" spans="5:116" ht="15.75">
      <c r="E89" s="26"/>
      <c r="F89" s="32"/>
      <c r="G89" s="33"/>
      <c r="H89" s="32"/>
      <c r="I89" s="34"/>
      <c r="J89" s="246"/>
      <c r="K89" s="247"/>
      <c r="L89" s="95"/>
      <c r="M89" s="248"/>
      <c r="N89" s="249"/>
      <c r="O89" s="250"/>
      <c r="P89" s="251"/>
      <c r="Q89" s="252"/>
      <c r="R89" s="253"/>
      <c r="S89" s="102"/>
      <c r="T89" s="254"/>
      <c r="U89" s="104"/>
      <c r="V89" s="255"/>
      <c r="W89" s="256"/>
      <c r="X89" s="107"/>
      <c r="Y89" s="116"/>
      <c r="AA89" s="4"/>
      <c r="AC89" s="759"/>
      <c r="AD89" s="780" t="str">
        <f>TRIM(SUBSTITUTE(SUBSTITUTE(SUBSTITUTE(SUBSTITUTE(SUBSTITUTE(SUBSTITUTE(SUBSTITUTE(SUBSTITUTE(AD88,"("," "),")"," "),CHAR(34)," "),"-"," "),"_"," "),"&lt;"," "),"&gt;"," "),"="," "))</f>
        <v>sel fin</v>
      </c>
      <c r="AE89" s="780" t="str" cm="1">
        <f t="array" ref="AE89">IF(ROW()=ROW(AE84),AD87,INDEX(AF84:AF97,ROW()-ROW(AE84)))</f>
        <v/>
      </c>
      <c r="AF89" s="781" t="str">
        <f>IF(OR(AE89="",AD86="",AD86&lt;=0,AG89=""),"",TRIM(MID(AE89,LEN(AG89)+1+IF(MID(AE89,LEN(AG89)+1,1)=" ",1,0),99999)))</f>
        <v/>
      </c>
      <c r="AG89" s="780" t="str">
        <f>IF(OR(AH89="",AH89=0,AH89="0"),"",IF(LEN(AH89)&lt;=AD86,AH89,IF(LEN(SUBSTITUTE(AI89," ",""))=AD86+1,LEFT(AH89,AD86),LEFT(AH89,FIND("§",SUBSTITUTE(AI89," ","§",LEN(AI89)-LEN(SUBSTITUTE(AI89," ",""))))-1))))</f>
        <v/>
      </c>
      <c r="AH89" s="780" t="str">
        <f t="shared" si="64"/>
        <v/>
      </c>
      <c r="AI89" s="780" t="str">
        <f>IF(OR(AH89="",AH89=0,AH89="0"),"",LEFT(AH89,AD86+1))</f>
        <v/>
      </c>
      <c r="AJ89" s="782"/>
      <c r="AK89" s="796"/>
      <c r="AL89" s="759" t="str">
        <f>IF(LEN(TRIM(AM89))&gt;0,MAX(AL13:AL88)+1,"")</f>
        <v/>
      </c>
      <c r="AM89" s="805"/>
      <c r="AN89" s="805"/>
      <c r="AO89" s="805"/>
      <c r="AP89" s="263" t="str">
        <f t="shared" si="65"/>
        <v/>
      </c>
      <c r="AQ89" s="752"/>
      <c r="AR89" s="818" t="s">
        <v>945</v>
      </c>
      <c r="AS89" s="16" t="str">
        <f t="shared" si="66"/>
        <v/>
      </c>
      <c r="AT89" s="264" t="str">
        <f t="shared" si="67"/>
        <v/>
      </c>
      <c r="AU89" s="266" t="str">
        <f t="shared" si="68"/>
        <v/>
      </c>
      <c r="AV89" s="267" t="str">
        <f t="shared" si="69"/>
        <v/>
      </c>
      <c r="AW89" s="268" t="str">
        <f t="shared" si="70"/>
        <v/>
      </c>
      <c r="AX89" s="268" t="str">
        <f t="shared" si="71"/>
        <v/>
      </c>
      <c r="AY89" s="269" t="str">
        <f t="shared" si="72"/>
        <v/>
      </c>
      <c r="AZ89" t="str">
        <f t="shared" si="73"/>
        <v/>
      </c>
      <c r="BA89" t="str">
        <f t="shared" si="74"/>
        <v/>
      </c>
      <c r="BB89" t="str">
        <f t="shared" si="75"/>
        <v/>
      </c>
      <c r="BC89" t="str">
        <f t="shared" si="76"/>
        <v/>
      </c>
      <c r="BD89" t="str">
        <f t="shared" si="77"/>
        <v/>
      </c>
      <c r="BE89" t="str">
        <f t="shared" si="78"/>
        <v/>
      </c>
      <c r="BF89">
        <f t="array" ref="BF89">IF(AQ89="",0,SUMPRODUCT((EN13:XA13="Gluten")*(EN14:XA14="INFO")*(COUNTIF(BE89,"* "&amp;EN15:XA15&amp;" *")&gt;0)*1))</f>
        <v>0</v>
      </c>
      <c r="BG89">
        <f t="array" ref="BG89">IF(AQ89="",0,SUMPRODUCT((EN13:XA13="Gluten")*(EN14:XA14="EXCL")*(COUNTIF(BE89,"* "&amp;EN15:XA15&amp;" *")&gt;0)*1))</f>
        <v>0</v>
      </c>
      <c r="BH89">
        <f t="array" ref="BH89">IF(AQ89="",0,SUMPRODUCT((EN13:XA13="Gluten")*(EN14:XA14="ALERTE")*(COUNTIF(BE89,"* "&amp;EN15:XA15&amp;" *")&gt;0)*1))</f>
        <v>0</v>
      </c>
      <c r="BI89">
        <f t="array" ref="BI89">IF(AQ89="",0,SUMPRODUCT((EN13:XA13="Gluten")*(EN14:XA14="SUSP")*(COUNTIF(BE89,"* "&amp;EN15:XA15&amp;" *")&gt;0)*1))</f>
        <v>0</v>
      </c>
      <c r="BJ89" t="str">
        <f t="shared" si="79"/>
        <v/>
      </c>
      <c r="BK89" t="str">
        <f t="shared" si="80"/>
        <v/>
      </c>
      <c r="BL89">
        <f t="array" ref="BL89">IF(AQ89="",0,SUMPRODUCT((EN13:XA13="Crustaces")*(EN14:XA14="ALERTE")*(COUNTIF(BE89,"* "&amp;EN15:XA15&amp;" *")&gt;0)*1))</f>
        <v>0</v>
      </c>
      <c r="BM89" t="str">
        <f t="shared" si="81"/>
        <v/>
      </c>
      <c r="BN89">
        <f t="array" ref="BN89">IF(AQ89="",0,SUMPRODUCT((EN13:XA13="Oeufs")*(EN14:XA14="ALERTE")*(COUNTIF(BE89,"* "&amp;EN15:XA15&amp;" *")&gt;0)*1))</f>
        <v>0</v>
      </c>
      <c r="BO89" t="str">
        <f t="shared" si="82"/>
        <v/>
      </c>
      <c r="BP89">
        <f t="array" ref="BP89">IF(AQ89="",0,SUMPRODUCT((EN13:XA13="Poissons")*(EN14:XA14="INFO")*(COUNTIF(BE89,"* "&amp;EN15:XA15&amp;" *")&gt;0)*1))</f>
        <v>0</v>
      </c>
      <c r="BQ89">
        <f t="array" ref="BQ89">IF(AQ89="",0,SUMPRODUCT((EN13:XA13="Poissons")*(EN14:XA14="EXCL")*(COUNTIF(BE89,"* "&amp;EN15:XA15&amp;" *")&gt;0)*1))</f>
        <v>0</v>
      </c>
      <c r="BR89">
        <f t="array" ref="BR89">IF(AQ89="",0,SUMPRODUCT((EN13:XA13="Poissons")*(EN14:XA14="ALERTE")*(COUNTIF(BE89,"* "&amp;EN15:XA15&amp;" *")&gt;0)*1))</f>
        <v>0</v>
      </c>
      <c r="BS89" t="str">
        <f t="shared" si="83"/>
        <v/>
      </c>
      <c r="BT89">
        <f t="array" ref="BT89">IF(AQ89="",0,SUMPRODUCT((EN13:XA13="Arachides")*(EN14:XA14="ALERTE")*(COUNTIF(BE89,"* "&amp;EN15:XA15&amp;" *")&gt;0)*1))</f>
        <v>0</v>
      </c>
      <c r="BU89" t="str">
        <f t="shared" si="84"/>
        <v/>
      </c>
      <c r="BV89">
        <f t="array" ref="BV89">IF(AQ89="",0,SUMPRODUCT((EN13:XA13="Soja")*(EN14:XA14="INFO")*(COUNTIF(BE89,"* "&amp;EN15:XA15&amp;" *")&gt;0)*1))</f>
        <v>0</v>
      </c>
      <c r="BW89">
        <f t="array" ref="BW89">IF(AQ89="",0,SUMPRODUCT((EN13:XA13="Soja")*(EN14:XA14="ALERTE")*(COUNTIF(BE89,"* "&amp;EN15:XA15&amp;" *")&gt;0)*1))</f>
        <v>0</v>
      </c>
      <c r="BX89" t="str">
        <f t="shared" si="85"/>
        <v/>
      </c>
      <c r="BY89">
        <f t="array" ref="BY89">IF(AQ89="",0,SUMPRODUCT((EN13:XA13="Lait")*(EN14:XA14="INFO")*(COUNTIF(BE89,"* "&amp;EN15:XA15&amp;" *")&gt;0)*1))</f>
        <v>0</v>
      </c>
      <c r="BZ89">
        <f t="array" ref="BZ89">IF(AQ89="",0,SUMPRODUCT((EN13:XA13="Lait")*(EN14:XA14="EXCL")*(COUNTIF(BE89,"* "&amp;EN15:XA15&amp;" *")&gt;0)*1))</f>
        <v>0</v>
      </c>
      <c r="CA89">
        <f t="array" ref="CA89">IF(AQ89="",0,SUMPRODUCT((EN13:XA13="Lait")*(EN14:XA14="ALERTE")*(COUNTIF(BE89,"* "&amp;EN15:XA15&amp;" *")&gt;0)*1))</f>
        <v>0</v>
      </c>
      <c r="CB89">
        <f t="array" ref="CB89">IF(AQ89="",0,SUMPRODUCT((EN13:XA13="Lait")*(EN14:XA14="SUSP")*(COUNTIF(BE89,"* "&amp;EN15:XA15&amp;" *")&gt;0)*1))</f>
        <v>0</v>
      </c>
      <c r="CC89" t="str">
        <f t="shared" si="86"/>
        <v/>
      </c>
      <c r="CD89" t="str">
        <f t="shared" si="87"/>
        <v/>
      </c>
      <c r="CE89">
        <f t="array" ref="CE89">IF(AQ89="",0,SUMPRODUCT((EN13:XA13="Fruits a coque")*(EN14:XA14="EXCL")*(COUNTIF(BE89,"* "&amp;EN15:XA15&amp;" *")&gt;0)*1))</f>
        <v>0</v>
      </c>
      <c r="CF89">
        <f t="array" ref="CF89">IF(AQ89="",0,SUMPRODUCT((EN13:XA13="Fruits a coque")*(EN14:XA14="ALERTE")*(COUNTIF(BE89,"* "&amp;EN15:XA15&amp;" *")&gt;0)*1))</f>
        <v>0</v>
      </c>
      <c r="CG89" t="str">
        <f t="shared" si="88"/>
        <v/>
      </c>
      <c r="CH89">
        <f t="array" ref="CH89">IF(AQ89="",0,SUMPRODUCT((EN13:XA13="Celeri")*(EN14:XA14="ALERTE")*(COUNTIF(BE89,"* "&amp;EN15:XA15&amp;" *")&gt;0)*1))</f>
        <v>0</v>
      </c>
      <c r="CI89" t="str">
        <f t="shared" si="89"/>
        <v/>
      </c>
      <c r="CJ89">
        <f t="array" ref="CJ89">IF(AQ89="",0,SUMPRODUCT((EN13:XA13="Moutarde")*(EN14:XA14="ALERTE")*(COUNTIF(BE89,"* "&amp;EN15:XA15&amp;" *")&gt;0)*1))</f>
        <v>0</v>
      </c>
      <c r="CK89" t="str">
        <f t="shared" si="90"/>
        <v/>
      </c>
      <c r="CL89">
        <f t="array" ref="CL89">IF(AQ89="",0,SUMPRODUCT((EN13:XA13="Sesame")*(EN14:XA14="ALERTE")*(COUNTIF(BE89,"* "&amp;EN15:XA15&amp;" *")&gt;0)*1))</f>
        <v>0</v>
      </c>
      <c r="CM89" t="str">
        <f t="shared" si="91"/>
        <v/>
      </c>
      <c r="CN89">
        <f t="array" ref="CN89">IF(AQ89="",0,SUMPRODUCT((EN13:XA13="Sulfites")*(EN14:XA14="ALERTE")*(COUNTIF(BE89,"* "&amp;EN15:XA15&amp;" *")&gt;0)*1))</f>
        <v>0</v>
      </c>
      <c r="CO89" t="str">
        <f t="shared" si="92"/>
        <v/>
      </c>
      <c r="CP89">
        <f t="array" ref="CP89">IF(AQ89="",0,SUMPRODUCT((EN13:XA13="Lupin")*(EN14:XA14="ALERTE")*(COUNTIF(BE89,"* "&amp;EN15:XA15&amp;" *")&gt;0)*1))</f>
        <v>0</v>
      </c>
      <c r="CQ89" t="str">
        <f t="shared" si="93"/>
        <v/>
      </c>
      <c r="CR89">
        <f t="array" ref="CR89">IF(AQ89="",0,SUMPRODUCT((EN13:XA13="Mollusques")*(EN14:XA14="EXCL")*(COUNTIF(BE89,"* "&amp;EN15:XA15&amp;" *")&gt;0)*1))</f>
        <v>0</v>
      </c>
      <c r="CS89">
        <f t="array" ref="CS89">IF(AQ89="",0,SUMPRODUCT((EN13:XA13="Mollusques")*(EN14:XA14="ALERTE")*(COUNTIF(BE89,"* "&amp;EN15:XA15&amp;" *")&gt;0)*1))</f>
        <v>0</v>
      </c>
      <c r="CT89" t="str">
        <f t="shared" si="94"/>
        <v/>
      </c>
      <c r="CU89" t="str">
        <f t="shared" si="95"/>
        <v/>
      </c>
      <c r="CV89" t="str">
        <f t="shared" si="96"/>
        <v/>
      </c>
      <c r="CW89" t="str">
        <f t="shared" si="97"/>
        <v/>
      </c>
      <c r="CX89" t="str">
        <f t="shared" si="98"/>
        <v/>
      </c>
      <c r="CY89" t="str">
        <f t="shared" si="99"/>
        <v/>
      </c>
      <c r="CZ89" t="str">
        <f t="shared" si="100"/>
        <v/>
      </c>
      <c r="DA89" t="str">
        <f t="shared" si="101"/>
        <v/>
      </c>
      <c r="DB89" t="str">
        <f t="shared" si="102"/>
        <v/>
      </c>
      <c r="DC89" t="str">
        <f t="shared" si="103"/>
        <v/>
      </c>
      <c r="DD89" t="str">
        <f t="shared" si="104"/>
        <v/>
      </c>
      <c r="DE89" t="str">
        <f t="shared" si="105"/>
        <v/>
      </c>
      <c r="DF89" t="str">
        <f t="shared" si="106"/>
        <v/>
      </c>
      <c r="DG89" t="str">
        <f t="shared" si="107"/>
        <v/>
      </c>
      <c r="DH89" t="str">
        <f t="shared" si="108"/>
        <v/>
      </c>
      <c r="DI89" t="str">
        <f t="shared" si="109"/>
        <v/>
      </c>
      <c r="DJ89" t="str">
        <f t="shared" si="110"/>
        <v/>
      </c>
      <c r="DK89" t="str">
        <f t="shared" si="111"/>
        <v/>
      </c>
      <c r="DL89" t="str">
        <f t="shared" si="112"/>
        <v/>
      </c>
    </row>
    <row r="90" spans="5:116" ht="15.75">
      <c r="E90" s="26"/>
      <c r="F90" s="32"/>
      <c r="G90" s="33"/>
      <c r="H90" s="32"/>
      <c r="I90" s="34"/>
      <c r="J90" s="246"/>
      <c r="K90" s="247"/>
      <c r="L90" s="95"/>
      <c r="M90" s="248"/>
      <c r="N90" s="249"/>
      <c r="O90" s="250"/>
      <c r="P90" s="251"/>
      <c r="Q90" s="252"/>
      <c r="R90" s="253"/>
      <c r="S90" s="102"/>
      <c r="T90" s="254"/>
      <c r="U90" s="104"/>
      <c r="V90" s="255"/>
      <c r="W90" s="256"/>
      <c r="X90" s="107"/>
      <c r="Y90" s="116"/>
      <c r="AA90" s="4"/>
      <c r="AC90" s="759"/>
      <c r="AD90" s="784" t="str">
        <f>TRIM(SUBSTITUTE(SUBSTITUTE(SUBSTITUTE(SUBSTITUTE(AD89,"►"," "),"▼"," "),"▲"," "),"◄"," "))</f>
        <v>sel fin</v>
      </c>
      <c r="AE90" s="780" t="str" cm="1">
        <f t="array" ref="AE90">IF(ROW()=ROW(AE84),AD87,INDEX(AF84:AF97,ROW()-ROW(AE84)))</f>
        <v/>
      </c>
      <c r="AF90" s="781" t="str">
        <f>IF(OR(AE90="",AD86="",AD86&lt;=0,AG90=""),"",TRIM(MID(AE90,LEN(AG90)+1+IF(MID(AE90,LEN(AG90)+1,1)=" ",1,0),99999)))</f>
        <v/>
      </c>
      <c r="AG90" s="780" t="str">
        <f>IF(OR(AH90="",AH90=0,AH90="0"),"",IF(LEN(AH90)&lt;=AD86,AH90,IF(LEN(SUBSTITUTE(AI90," ",""))=AD86+1,LEFT(AH90,AD86),LEFT(AH90,FIND("§",SUBSTITUTE(AI90," ","§",LEN(AI90)-LEN(SUBSTITUTE(AI90," ",""))))-1))))</f>
        <v/>
      </c>
      <c r="AH90" s="780" t="str">
        <f t="shared" si="64"/>
        <v/>
      </c>
      <c r="AI90" s="780" t="str">
        <f>IF(OR(AH90="",AH90=0,AH90="0"),"",LEFT(AH90,AD86+1))</f>
        <v/>
      </c>
      <c r="AJ90" s="782"/>
      <c r="AK90" s="796"/>
      <c r="AL90" s="759" t="str">
        <f>IF(LEN(TRIM(AM90))&gt;0,MAX(AL13:AL89)+1,"")</f>
        <v/>
      </c>
      <c r="AM90" s="805"/>
      <c r="AN90" s="805"/>
      <c r="AO90" s="805"/>
      <c r="AP90" s="263" t="str">
        <f t="shared" si="65"/>
        <v/>
      </c>
      <c r="AQ90" s="752"/>
      <c r="AR90" s="818" t="s">
        <v>945</v>
      </c>
      <c r="AS90" s="16" t="str">
        <f t="shared" si="66"/>
        <v/>
      </c>
      <c r="AT90" s="264" t="str">
        <f t="shared" si="67"/>
        <v/>
      </c>
      <c r="AU90" s="266" t="str">
        <f t="shared" si="68"/>
        <v/>
      </c>
      <c r="AV90" s="267" t="str">
        <f t="shared" si="69"/>
        <v/>
      </c>
      <c r="AW90" s="268" t="str">
        <f t="shared" si="70"/>
        <v/>
      </c>
      <c r="AX90" s="268" t="str">
        <f t="shared" si="71"/>
        <v/>
      </c>
      <c r="AY90" s="269" t="str">
        <f t="shared" si="72"/>
        <v/>
      </c>
      <c r="AZ90" t="str">
        <f t="shared" si="73"/>
        <v/>
      </c>
      <c r="BA90" t="str">
        <f t="shared" si="74"/>
        <v/>
      </c>
      <c r="BB90" t="str">
        <f t="shared" si="75"/>
        <v/>
      </c>
      <c r="BC90" t="str">
        <f t="shared" si="76"/>
        <v/>
      </c>
      <c r="BD90" t="str">
        <f t="shared" si="77"/>
        <v/>
      </c>
      <c r="BE90" t="str">
        <f t="shared" si="78"/>
        <v/>
      </c>
      <c r="BF90">
        <f t="array" ref="BF90">IF(AQ90="",0,SUMPRODUCT((EN13:XA13="Gluten")*(EN14:XA14="INFO")*(COUNTIF(BE90,"* "&amp;EN15:XA15&amp;" *")&gt;0)*1))</f>
        <v>0</v>
      </c>
      <c r="BG90">
        <f t="array" ref="BG90">IF(AQ90="",0,SUMPRODUCT((EN13:XA13="Gluten")*(EN14:XA14="EXCL")*(COUNTIF(BE90,"* "&amp;EN15:XA15&amp;" *")&gt;0)*1))</f>
        <v>0</v>
      </c>
      <c r="BH90">
        <f t="array" ref="BH90">IF(AQ90="",0,SUMPRODUCT((EN13:XA13="Gluten")*(EN14:XA14="ALERTE")*(COUNTIF(BE90,"* "&amp;EN15:XA15&amp;" *")&gt;0)*1))</f>
        <v>0</v>
      </c>
      <c r="BI90">
        <f t="array" ref="BI90">IF(AQ90="",0,SUMPRODUCT((EN13:XA13="Gluten")*(EN14:XA14="SUSP")*(COUNTIF(BE90,"* "&amp;EN15:XA15&amp;" *")&gt;0)*1))</f>
        <v>0</v>
      </c>
      <c r="BJ90" t="str">
        <f t="shared" si="79"/>
        <v/>
      </c>
      <c r="BK90" t="str">
        <f t="shared" si="80"/>
        <v/>
      </c>
      <c r="BL90">
        <f t="array" ref="BL90">IF(AQ90="",0,SUMPRODUCT((EN13:XA13="Crustaces")*(EN14:XA14="ALERTE")*(COUNTIF(BE90,"* "&amp;EN15:XA15&amp;" *")&gt;0)*1))</f>
        <v>0</v>
      </c>
      <c r="BM90" t="str">
        <f t="shared" si="81"/>
        <v/>
      </c>
      <c r="BN90">
        <f t="array" ref="BN90">IF(AQ90="",0,SUMPRODUCT((EN13:XA13="Oeufs")*(EN14:XA14="ALERTE")*(COUNTIF(BE90,"* "&amp;EN15:XA15&amp;" *")&gt;0)*1))</f>
        <v>0</v>
      </c>
      <c r="BO90" t="str">
        <f t="shared" si="82"/>
        <v/>
      </c>
      <c r="BP90">
        <f t="array" ref="BP90">IF(AQ90="",0,SUMPRODUCT((EN13:XA13="Poissons")*(EN14:XA14="INFO")*(COUNTIF(BE90,"* "&amp;EN15:XA15&amp;" *")&gt;0)*1))</f>
        <v>0</v>
      </c>
      <c r="BQ90">
        <f t="array" ref="BQ90">IF(AQ90="",0,SUMPRODUCT((EN13:XA13="Poissons")*(EN14:XA14="EXCL")*(COUNTIF(BE90,"* "&amp;EN15:XA15&amp;" *")&gt;0)*1))</f>
        <v>0</v>
      </c>
      <c r="BR90">
        <f t="array" ref="BR90">IF(AQ90="",0,SUMPRODUCT((EN13:XA13="Poissons")*(EN14:XA14="ALERTE")*(COUNTIF(BE90,"* "&amp;EN15:XA15&amp;" *")&gt;0)*1))</f>
        <v>0</v>
      </c>
      <c r="BS90" t="str">
        <f t="shared" si="83"/>
        <v/>
      </c>
      <c r="BT90">
        <f t="array" ref="BT90">IF(AQ90="",0,SUMPRODUCT((EN13:XA13="Arachides")*(EN14:XA14="ALERTE")*(COUNTIF(BE90,"* "&amp;EN15:XA15&amp;" *")&gt;0)*1))</f>
        <v>0</v>
      </c>
      <c r="BU90" t="str">
        <f t="shared" si="84"/>
        <v/>
      </c>
      <c r="BV90">
        <f t="array" ref="BV90">IF(AQ90="",0,SUMPRODUCT((EN13:XA13="Soja")*(EN14:XA14="INFO")*(COUNTIF(BE90,"* "&amp;EN15:XA15&amp;" *")&gt;0)*1))</f>
        <v>0</v>
      </c>
      <c r="BW90">
        <f t="array" ref="BW90">IF(AQ90="",0,SUMPRODUCT((EN13:XA13="Soja")*(EN14:XA14="ALERTE")*(COUNTIF(BE90,"* "&amp;EN15:XA15&amp;" *")&gt;0)*1))</f>
        <v>0</v>
      </c>
      <c r="BX90" t="str">
        <f t="shared" si="85"/>
        <v/>
      </c>
      <c r="BY90">
        <f t="array" ref="BY90">IF(AQ90="",0,SUMPRODUCT((EN13:XA13="Lait")*(EN14:XA14="INFO")*(COUNTIF(BE90,"* "&amp;EN15:XA15&amp;" *")&gt;0)*1))</f>
        <v>0</v>
      </c>
      <c r="BZ90">
        <f t="array" ref="BZ90">IF(AQ90="",0,SUMPRODUCT((EN13:XA13="Lait")*(EN14:XA14="EXCL")*(COUNTIF(BE90,"* "&amp;EN15:XA15&amp;" *")&gt;0)*1))</f>
        <v>0</v>
      </c>
      <c r="CA90">
        <f t="array" ref="CA90">IF(AQ90="",0,SUMPRODUCT((EN13:XA13="Lait")*(EN14:XA14="ALERTE")*(COUNTIF(BE90,"* "&amp;EN15:XA15&amp;" *")&gt;0)*1))</f>
        <v>0</v>
      </c>
      <c r="CB90">
        <f t="array" ref="CB90">IF(AQ90="",0,SUMPRODUCT((EN13:XA13="Lait")*(EN14:XA14="SUSP")*(COUNTIF(BE90,"* "&amp;EN15:XA15&amp;" *")&gt;0)*1))</f>
        <v>0</v>
      </c>
      <c r="CC90" t="str">
        <f t="shared" si="86"/>
        <v/>
      </c>
      <c r="CD90" t="str">
        <f t="shared" si="87"/>
        <v/>
      </c>
      <c r="CE90">
        <f t="array" ref="CE90">IF(AQ90="",0,SUMPRODUCT((EN13:XA13="Fruits a coque")*(EN14:XA14="EXCL")*(COUNTIF(BE90,"* "&amp;EN15:XA15&amp;" *")&gt;0)*1))</f>
        <v>0</v>
      </c>
      <c r="CF90">
        <f t="array" ref="CF90">IF(AQ90="",0,SUMPRODUCT((EN13:XA13="Fruits a coque")*(EN14:XA14="ALERTE")*(COUNTIF(BE90,"* "&amp;EN15:XA15&amp;" *")&gt;0)*1))</f>
        <v>0</v>
      </c>
      <c r="CG90" t="str">
        <f t="shared" si="88"/>
        <v/>
      </c>
      <c r="CH90">
        <f t="array" ref="CH90">IF(AQ90="",0,SUMPRODUCT((EN13:XA13="Celeri")*(EN14:XA14="ALERTE")*(COUNTIF(BE90,"* "&amp;EN15:XA15&amp;" *")&gt;0)*1))</f>
        <v>0</v>
      </c>
      <c r="CI90" t="str">
        <f t="shared" si="89"/>
        <v/>
      </c>
      <c r="CJ90">
        <f t="array" ref="CJ90">IF(AQ90="",0,SUMPRODUCT((EN13:XA13="Moutarde")*(EN14:XA14="ALERTE")*(COUNTIF(BE90,"* "&amp;EN15:XA15&amp;" *")&gt;0)*1))</f>
        <v>0</v>
      </c>
      <c r="CK90" t="str">
        <f t="shared" si="90"/>
        <v/>
      </c>
      <c r="CL90">
        <f t="array" ref="CL90">IF(AQ90="",0,SUMPRODUCT((EN13:XA13="Sesame")*(EN14:XA14="ALERTE")*(COUNTIF(BE90,"* "&amp;EN15:XA15&amp;" *")&gt;0)*1))</f>
        <v>0</v>
      </c>
      <c r="CM90" t="str">
        <f t="shared" si="91"/>
        <v/>
      </c>
      <c r="CN90">
        <f t="array" ref="CN90">IF(AQ90="",0,SUMPRODUCT((EN13:XA13="Sulfites")*(EN14:XA14="ALERTE")*(COUNTIF(BE90,"* "&amp;EN15:XA15&amp;" *")&gt;0)*1))</f>
        <v>0</v>
      </c>
      <c r="CO90" t="str">
        <f t="shared" si="92"/>
        <v/>
      </c>
      <c r="CP90">
        <f t="array" ref="CP90">IF(AQ90="",0,SUMPRODUCT((EN13:XA13="Lupin")*(EN14:XA14="ALERTE")*(COUNTIF(BE90,"* "&amp;EN15:XA15&amp;" *")&gt;0)*1))</f>
        <v>0</v>
      </c>
      <c r="CQ90" t="str">
        <f t="shared" si="93"/>
        <v/>
      </c>
      <c r="CR90">
        <f t="array" ref="CR90">IF(AQ90="",0,SUMPRODUCT((EN13:XA13="Mollusques")*(EN14:XA14="EXCL")*(COUNTIF(BE90,"* "&amp;EN15:XA15&amp;" *")&gt;0)*1))</f>
        <v>0</v>
      </c>
      <c r="CS90">
        <f t="array" ref="CS90">IF(AQ90="",0,SUMPRODUCT((EN13:XA13="Mollusques")*(EN14:XA14="ALERTE")*(COUNTIF(BE90,"* "&amp;EN15:XA15&amp;" *")&gt;0)*1))</f>
        <v>0</v>
      </c>
      <c r="CT90" t="str">
        <f t="shared" si="94"/>
        <v/>
      </c>
      <c r="CU90" t="str">
        <f t="shared" si="95"/>
        <v/>
      </c>
      <c r="CV90" t="str">
        <f t="shared" si="96"/>
        <v/>
      </c>
      <c r="CW90" t="str">
        <f t="shared" si="97"/>
        <v/>
      </c>
      <c r="CX90" t="str">
        <f t="shared" si="98"/>
        <v/>
      </c>
      <c r="CY90" t="str">
        <f t="shared" si="99"/>
        <v/>
      </c>
      <c r="CZ90" t="str">
        <f t="shared" si="100"/>
        <v/>
      </c>
      <c r="DA90" t="str">
        <f t="shared" si="101"/>
        <v/>
      </c>
      <c r="DB90" t="str">
        <f t="shared" si="102"/>
        <v/>
      </c>
      <c r="DC90" t="str">
        <f t="shared" si="103"/>
        <v/>
      </c>
      <c r="DD90" t="str">
        <f t="shared" si="104"/>
        <v/>
      </c>
      <c r="DE90" t="str">
        <f t="shared" si="105"/>
        <v/>
      </c>
      <c r="DF90" t="str">
        <f t="shared" si="106"/>
        <v/>
      </c>
      <c r="DG90" t="str">
        <f t="shared" si="107"/>
        <v/>
      </c>
      <c r="DH90" t="str">
        <f t="shared" si="108"/>
        <v/>
      </c>
      <c r="DI90" t="str">
        <f t="shared" si="109"/>
        <v/>
      </c>
      <c r="DJ90" t="str">
        <f t="shared" si="110"/>
        <v/>
      </c>
      <c r="DK90" t="str">
        <f t="shared" si="111"/>
        <v/>
      </c>
      <c r="DL90" t="str">
        <f t="shared" si="112"/>
        <v/>
      </c>
    </row>
    <row r="91" spans="5:116" ht="15.75">
      <c r="E91" s="26"/>
      <c r="F91" s="32"/>
      <c r="G91" s="33"/>
      <c r="H91" s="32"/>
      <c r="I91" s="34"/>
      <c r="J91" s="246"/>
      <c r="K91" s="247"/>
      <c r="L91" s="95"/>
      <c r="M91" s="248"/>
      <c r="N91" s="249"/>
      <c r="O91" s="250"/>
      <c r="P91" s="251"/>
      <c r="Q91" s="252"/>
      <c r="R91" s="253"/>
      <c r="S91" s="102"/>
      <c r="T91" s="254"/>
      <c r="U91" s="104"/>
      <c r="V91" s="255"/>
      <c r="W91" s="256"/>
      <c r="X91" s="107"/>
      <c r="Y91" s="116"/>
      <c r="AA91" s="4"/>
      <c r="AC91" s="759"/>
      <c r="AD91" s="784" t="str">
        <f>TRIM(SUBSTITUTE(SUBSTITUTE(AD90,"“"," "),"”"," "))</f>
        <v>sel fin</v>
      </c>
      <c r="AE91" s="780" t="str" cm="1">
        <f t="array" ref="AE91">IF(ROW()=ROW(AE84),AD87,INDEX(AF84:AF97,ROW()-ROW(AE84)))</f>
        <v/>
      </c>
      <c r="AF91" s="781" t="str">
        <f>IF(OR(AE91="",AD86="",AD86&lt;=0,AG91=""),"",TRIM(MID(AE91,LEN(AG91)+1+IF(MID(AE91,LEN(AG91)+1,1)=" ",1,0),99999)))</f>
        <v/>
      </c>
      <c r="AG91" s="780" t="str">
        <f>IF(OR(AH91="",AH91=0,AH91="0"),"",IF(LEN(AH91)&lt;=AD86,AH91,IF(LEN(SUBSTITUTE(AI91," ",""))=AD86+1,LEFT(AH91,AD86),LEFT(AH91,FIND("§",SUBSTITUTE(AI91," ","§",LEN(AI91)-LEN(SUBSTITUTE(AI91," ",""))))-1))))</f>
        <v/>
      </c>
      <c r="AH91" s="780" t="str">
        <f t="shared" si="64"/>
        <v/>
      </c>
      <c r="AI91" s="780" t="str">
        <f>IF(OR(AH91="",AH91=0,AH91="0"),"",LEFT(AH91,AD86+1))</f>
        <v/>
      </c>
      <c r="AJ91" s="782"/>
      <c r="AK91" s="796"/>
      <c r="AL91" s="759" t="str">
        <f>IF(LEN(TRIM(AM91))&gt;0,MAX(AL13:AL90)+1,"")</f>
        <v/>
      </c>
      <c r="AM91" s="805"/>
      <c r="AN91" s="805"/>
      <c r="AO91" s="805"/>
      <c r="AP91" s="263" t="str">
        <f t="shared" si="65"/>
        <v/>
      </c>
      <c r="AQ91" s="752"/>
      <c r="AR91" s="818" t="s">
        <v>945</v>
      </c>
      <c r="AS91" s="16" t="str">
        <f t="shared" si="66"/>
        <v/>
      </c>
      <c r="AT91" s="264" t="str">
        <f t="shared" si="67"/>
        <v/>
      </c>
      <c r="AU91" s="266" t="str">
        <f t="shared" si="68"/>
        <v/>
      </c>
      <c r="AV91" s="267" t="str">
        <f t="shared" si="69"/>
        <v/>
      </c>
      <c r="AW91" s="268" t="str">
        <f t="shared" si="70"/>
        <v/>
      </c>
      <c r="AX91" s="268" t="str">
        <f t="shared" si="71"/>
        <v/>
      </c>
      <c r="AY91" s="269" t="str">
        <f t="shared" si="72"/>
        <v/>
      </c>
      <c r="AZ91" t="str">
        <f t="shared" si="73"/>
        <v/>
      </c>
      <c r="BA91" t="str">
        <f t="shared" si="74"/>
        <v/>
      </c>
      <c r="BB91" t="str">
        <f t="shared" si="75"/>
        <v/>
      </c>
      <c r="BC91" t="str">
        <f t="shared" si="76"/>
        <v/>
      </c>
      <c r="BD91" t="str">
        <f t="shared" si="77"/>
        <v/>
      </c>
      <c r="BE91" t="str">
        <f t="shared" si="78"/>
        <v/>
      </c>
      <c r="BF91">
        <f t="array" ref="BF91">IF(AQ91="",0,SUMPRODUCT((EN13:XA13="Gluten")*(EN14:XA14="INFO")*(COUNTIF(BE91,"* "&amp;EN15:XA15&amp;" *")&gt;0)*1))</f>
        <v>0</v>
      </c>
      <c r="BG91">
        <f t="array" ref="BG91">IF(AQ91="",0,SUMPRODUCT((EN13:XA13="Gluten")*(EN14:XA14="EXCL")*(COUNTIF(BE91,"* "&amp;EN15:XA15&amp;" *")&gt;0)*1))</f>
        <v>0</v>
      </c>
      <c r="BH91">
        <f t="array" ref="BH91">IF(AQ91="",0,SUMPRODUCT((EN13:XA13="Gluten")*(EN14:XA14="ALERTE")*(COUNTIF(BE91,"* "&amp;EN15:XA15&amp;" *")&gt;0)*1))</f>
        <v>0</v>
      </c>
      <c r="BI91">
        <f t="array" ref="BI91">IF(AQ91="",0,SUMPRODUCT((EN13:XA13="Gluten")*(EN14:XA14="SUSP")*(COUNTIF(BE91,"* "&amp;EN15:XA15&amp;" *")&gt;0)*1))</f>
        <v>0</v>
      </c>
      <c r="BJ91" t="str">
        <f t="shared" si="79"/>
        <v/>
      </c>
      <c r="BK91" t="str">
        <f t="shared" si="80"/>
        <v/>
      </c>
      <c r="BL91">
        <f t="array" ref="BL91">IF(AQ91="",0,SUMPRODUCT((EN13:XA13="Crustaces")*(EN14:XA14="ALERTE")*(COUNTIF(BE91,"* "&amp;EN15:XA15&amp;" *")&gt;0)*1))</f>
        <v>0</v>
      </c>
      <c r="BM91" t="str">
        <f t="shared" si="81"/>
        <v/>
      </c>
      <c r="BN91">
        <f t="array" ref="BN91">IF(AQ91="",0,SUMPRODUCT((EN13:XA13="Oeufs")*(EN14:XA14="ALERTE")*(COUNTIF(BE91,"* "&amp;EN15:XA15&amp;" *")&gt;0)*1))</f>
        <v>0</v>
      </c>
      <c r="BO91" t="str">
        <f t="shared" si="82"/>
        <v/>
      </c>
      <c r="BP91">
        <f t="array" ref="BP91">IF(AQ91="",0,SUMPRODUCT((EN13:XA13="Poissons")*(EN14:XA14="INFO")*(COUNTIF(BE91,"* "&amp;EN15:XA15&amp;" *")&gt;0)*1))</f>
        <v>0</v>
      </c>
      <c r="BQ91">
        <f t="array" ref="BQ91">IF(AQ91="",0,SUMPRODUCT((EN13:XA13="Poissons")*(EN14:XA14="EXCL")*(COUNTIF(BE91,"* "&amp;EN15:XA15&amp;" *")&gt;0)*1))</f>
        <v>0</v>
      </c>
      <c r="BR91">
        <f t="array" ref="BR91">IF(AQ91="",0,SUMPRODUCT((EN13:XA13="Poissons")*(EN14:XA14="ALERTE")*(COUNTIF(BE91,"* "&amp;EN15:XA15&amp;" *")&gt;0)*1))</f>
        <v>0</v>
      </c>
      <c r="BS91" t="str">
        <f t="shared" si="83"/>
        <v/>
      </c>
      <c r="BT91">
        <f t="array" ref="BT91">IF(AQ91="",0,SUMPRODUCT((EN13:XA13="Arachides")*(EN14:XA14="ALERTE")*(COUNTIF(BE91,"* "&amp;EN15:XA15&amp;" *")&gt;0)*1))</f>
        <v>0</v>
      </c>
      <c r="BU91" t="str">
        <f t="shared" si="84"/>
        <v/>
      </c>
      <c r="BV91">
        <f t="array" ref="BV91">IF(AQ91="",0,SUMPRODUCT((EN13:XA13="Soja")*(EN14:XA14="INFO")*(COUNTIF(BE91,"* "&amp;EN15:XA15&amp;" *")&gt;0)*1))</f>
        <v>0</v>
      </c>
      <c r="BW91">
        <f t="array" ref="BW91">IF(AQ91="",0,SUMPRODUCT((EN13:XA13="Soja")*(EN14:XA14="ALERTE")*(COUNTIF(BE91,"* "&amp;EN15:XA15&amp;" *")&gt;0)*1))</f>
        <v>0</v>
      </c>
      <c r="BX91" t="str">
        <f t="shared" si="85"/>
        <v/>
      </c>
      <c r="BY91">
        <f t="array" ref="BY91">IF(AQ91="",0,SUMPRODUCT((EN13:XA13="Lait")*(EN14:XA14="INFO")*(COUNTIF(BE91,"* "&amp;EN15:XA15&amp;" *")&gt;0)*1))</f>
        <v>0</v>
      </c>
      <c r="BZ91">
        <f t="array" ref="BZ91">IF(AQ91="",0,SUMPRODUCT((EN13:XA13="Lait")*(EN14:XA14="EXCL")*(COUNTIF(BE91,"* "&amp;EN15:XA15&amp;" *")&gt;0)*1))</f>
        <v>0</v>
      </c>
      <c r="CA91">
        <f t="array" ref="CA91">IF(AQ91="",0,SUMPRODUCT((EN13:XA13="Lait")*(EN14:XA14="ALERTE")*(COUNTIF(BE91,"* "&amp;EN15:XA15&amp;" *")&gt;0)*1))</f>
        <v>0</v>
      </c>
      <c r="CB91">
        <f t="array" ref="CB91">IF(AQ91="",0,SUMPRODUCT((EN13:XA13="Lait")*(EN14:XA14="SUSP")*(COUNTIF(BE91,"* "&amp;EN15:XA15&amp;" *")&gt;0)*1))</f>
        <v>0</v>
      </c>
      <c r="CC91" t="str">
        <f t="shared" si="86"/>
        <v/>
      </c>
      <c r="CD91" t="str">
        <f t="shared" si="87"/>
        <v/>
      </c>
      <c r="CE91">
        <f t="array" ref="CE91">IF(AQ91="",0,SUMPRODUCT((EN13:XA13="Fruits a coque")*(EN14:XA14="EXCL")*(COUNTIF(BE91,"* "&amp;EN15:XA15&amp;" *")&gt;0)*1))</f>
        <v>0</v>
      </c>
      <c r="CF91">
        <f t="array" ref="CF91">IF(AQ91="",0,SUMPRODUCT((EN13:XA13="Fruits a coque")*(EN14:XA14="ALERTE")*(COUNTIF(BE91,"* "&amp;EN15:XA15&amp;" *")&gt;0)*1))</f>
        <v>0</v>
      </c>
      <c r="CG91" t="str">
        <f t="shared" si="88"/>
        <v/>
      </c>
      <c r="CH91">
        <f t="array" ref="CH91">IF(AQ91="",0,SUMPRODUCT((EN13:XA13="Celeri")*(EN14:XA14="ALERTE")*(COUNTIF(BE91,"* "&amp;EN15:XA15&amp;" *")&gt;0)*1))</f>
        <v>0</v>
      </c>
      <c r="CI91" t="str">
        <f t="shared" si="89"/>
        <v/>
      </c>
      <c r="CJ91">
        <f t="array" ref="CJ91">IF(AQ91="",0,SUMPRODUCT((EN13:XA13="Moutarde")*(EN14:XA14="ALERTE")*(COUNTIF(BE91,"* "&amp;EN15:XA15&amp;" *")&gt;0)*1))</f>
        <v>0</v>
      </c>
      <c r="CK91" t="str">
        <f t="shared" si="90"/>
        <v/>
      </c>
      <c r="CL91">
        <f t="array" ref="CL91">IF(AQ91="",0,SUMPRODUCT((EN13:XA13="Sesame")*(EN14:XA14="ALERTE")*(COUNTIF(BE91,"* "&amp;EN15:XA15&amp;" *")&gt;0)*1))</f>
        <v>0</v>
      </c>
      <c r="CM91" t="str">
        <f t="shared" si="91"/>
        <v/>
      </c>
      <c r="CN91">
        <f t="array" ref="CN91">IF(AQ91="",0,SUMPRODUCT((EN13:XA13="Sulfites")*(EN14:XA14="ALERTE")*(COUNTIF(BE91,"* "&amp;EN15:XA15&amp;" *")&gt;0)*1))</f>
        <v>0</v>
      </c>
      <c r="CO91" t="str">
        <f t="shared" si="92"/>
        <v/>
      </c>
      <c r="CP91">
        <f t="array" ref="CP91">IF(AQ91="",0,SUMPRODUCT((EN13:XA13="Lupin")*(EN14:XA14="ALERTE")*(COUNTIF(BE91,"* "&amp;EN15:XA15&amp;" *")&gt;0)*1))</f>
        <v>0</v>
      </c>
      <c r="CQ91" t="str">
        <f t="shared" si="93"/>
        <v/>
      </c>
      <c r="CR91">
        <f t="array" ref="CR91">IF(AQ91="",0,SUMPRODUCT((EN13:XA13="Mollusques")*(EN14:XA14="EXCL")*(COUNTIF(BE91,"* "&amp;EN15:XA15&amp;" *")&gt;0)*1))</f>
        <v>0</v>
      </c>
      <c r="CS91">
        <f t="array" ref="CS91">IF(AQ91="",0,SUMPRODUCT((EN13:XA13="Mollusques")*(EN14:XA14="ALERTE")*(COUNTIF(BE91,"* "&amp;EN15:XA15&amp;" *")&gt;0)*1))</f>
        <v>0</v>
      </c>
      <c r="CT91" t="str">
        <f t="shared" si="94"/>
        <v/>
      </c>
      <c r="CU91" t="str">
        <f t="shared" si="95"/>
        <v/>
      </c>
      <c r="CV91" t="str">
        <f t="shared" si="96"/>
        <v/>
      </c>
      <c r="CW91" t="str">
        <f t="shared" si="97"/>
        <v/>
      </c>
      <c r="CX91" t="str">
        <f t="shared" si="98"/>
        <v/>
      </c>
      <c r="CY91" t="str">
        <f t="shared" si="99"/>
        <v/>
      </c>
      <c r="CZ91" t="str">
        <f t="shared" si="100"/>
        <v/>
      </c>
      <c r="DA91" t="str">
        <f t="shared" si="101"/>
        <v/>
      </c>
      <c r="DB91" t="str">
        <f t="shared" si="102"/>
        <v/>
      </c>
      <c r="DC91" t="str">
        <f t="shared" si="103"/>
        <v/>
      </c>
      <c r="DD91" t="str">
        <f t="shared" si="104"/>
        <v/>
      </c>
      <c r="DE91" t="str">
        <f t="shared" si="105"/>
        <v/>
      </c>
      <c r="DF91" t="str">
        <f t="shared" si="106"/>
        <v/>
      </c>
      <c r="DG91" t="str">
        <f t="shared" si="107"/>
        <v/>
      </c>
      <c r="DH91" t="str">
        <f t="shared" si="108"/>
        <v/>
      </c>
      <c r="DI91" t="str">
        <f t="shared" si="109"/>
        <v/>
      </c>
      <c r="DJ91" t="str">
        <f t="shared" si="110"/>
        <v/>
      </c>
      <c r="DK91" t="str">
        <f t="shared" si="111"/>
        <v/>
      </c>
      <c r="DL91" t="str">
        <f t="shared" si="112"/>
        <v/>
      </c>
    </row>
    <row r="92" spans="5:116" ht="15.75">
      <c r="E92" s="26"/>
      <c r="F92" s="32"/>
      <c r="G92" s="33"/>
      <c r="H92" s="32"/>
      <c r="I92" s="34"/>
      <c r="J92" s="246"/>
      <c r="K92" s="247"/>
      <c r="L92" s="95"/>
      <c r="M92" s="248"/>
      <c r="N92" s="249"/>
      <c r="O92" s="250"/>
      <c r="P92" s="251"/>
      <c r="Q92" s="252"/>
      <c r="R92" s="253"/>
      <c r="S92" s="102"/>
      <c r="T92" s="254"/>
      <c r="U92" s="104"/>
      <c r="V92" s="255"/>
      <c r="W92" s="256"/>
      <c r="X92" s="107"/>
      <c r="Y92" s="116"/>
      <c r="AA92" s="4"/>
      <c r="AC92" s="759"/>
      <c r="AD92" s="784"/>
      <c r="AE92" s="780" t="str" cm="1">
        <f t="array" ref="AE92">IF(ROW()=ROW(AE84),AD87,INDEX(AF84:AF97,ROW()-ROW(AE84)))</f>
        <v/>
      </c>
      <c r="AF92" s="781" t="str">
        <f>IF(OR(AE92="",AD86="",AD86&lt;=0,AG92=""),"",TRIM(MID(AE92,LEN(AG92)+1+IF(MID(AE92,LEN(AG92)+1,1)=" ",1,0),99999)))</f>
        <v/>
      </c>
      <c r="AG92" s="780" t="str">
        <f>IF(OR(AH92="",AH92=0,AH92="0"),"",IF(LEN(AH92)&lt;=AD86,AH92,IF(LEN(SUBSTITUTE(AI92," ",""))=AD86+1,LEFT(AH92,AD86),LEFT(AH92,FIND("§",SUBSTITUTE(AI92," ","§",LEN(AI92)-LEN(SUBSTITUTE(AI92," ",""))))-1))))</f>
        <v/>
      </c>
      <c r="AH92" s="780" t="str">
        <f t="shared" si="64"/>
        <v/>
      </c>
      <c r="AI92" s="780" t="str">
        <f>IF(OR(AH92="",AH92=0,AH92="0"),"",LEFT(AH92,AD86+1))</f>
        <v/>
      </c>
      <c r="AJ92" s="782"/>
      <c r="AK92" s="796"/>
      <c r="AL92" s="759" t="str">
        <f>IF(LEN(TRIM(AM92))&gt;0,MAX(AL13:AL91)+1,"")</f>
        <v/>
      </c>
      <c r="AM92" s="805"/>
      <c r="AN92" s="805"/>
      <c r="AO92" s="805"/>
      <c r="AP92" s="263" t="str">
        <f t="shared" si="65"/>
        <v/>
      </c>
      <c r="AQ92" s="752"/>
      <c r="AR92" s="818" t="s">
        <v>945</v>
      </c>
      <c r="AS92" s="16" t="str">
        <f t="shared" si="66"/>
        <v/>
      </c>
      <c r="AT92" s="264" t="str">
        <f t="shared" si="67"/>
        <v/>
      </c>
      <c r="AU92" s="266" t="str">
        <f t="shared" si="68"/>
        <v/>
      </c>
      <c r="AV92" s="267" t="str">
        <f t="shared" si="69"/>
        <v/>
      </c>
      <c r="AW92" s="268" t="str">
        <f t="shared" si="70"/>
        <v/>
      </c>
      <c r="AX92" s="268" t="str">
        <f t="shared" si="71"/>
        <v/>
      </c>
      <c r="AY92" s="269" t="str">
        <f t="shared" si="72"/>
        <v/>
      </c>
      <c r="AZ92" t="str">
        <f t="shared" si="73"/>
        <v/>
      </c>
      <c r="BA92" t="str">
        <f t="shared" si="74"/>
        <v/>
      </c>
      <c r="BB92" t="str">
        <f t="shared" si="75"/>
        <v/>
      </c>
      <c r="BC92" t="str">
        <f t="shared" si="76"/>
        <v/>
      </c>
      <c r="BD92" t="str">
        <f t="shared" si="77"/>
        <v/>
      </c>
      <c r="BE92" t="str">
        <f t="shared" si="78"/>
        <v/>
      </c>
      <c r="BF92">
        <f t="array" ref="BF92">IF(AQ92="",0,SUMPRODUCT((EN13:XA13="Gluten")*(EN14:XA14="INFO")*(COUNTIF(BE92,"* "&amp;EN15:XA15&amp;" *")&gt;0)*1))</f>
        <v>0</v>
      </c>
      <c r="BG92">
        <f t="array" ref="BG92">IF(AQ92="",0,SUMPRODUCT((EN13:XA13="Gluten")*(EN14:XA14="EXCL")*(COUNTIF(BE92,"* "&amp;EN15:XA15&amp;" *")&gt;0)*1))</f>
        <v>0</v>
      </c>
      <c r="BH92">
        <f t="array" ref="BH92">IF(AQ92="",0,SUMPRODUCT((EN13:XA13="Gluten")*(EN14:XA14="ALERTE")*(COUNTIF(BE92,"* "&amp;EN15:XA15&amp;" *")&gt;0)*1))</f>
        <v>0</v>
      </c>
      <c r="BI92">
        <f t="array" ref="BI92">IF(AQ92="",0,SUMPRODUCT((EN13:XA13="Gluten")*(EN14:XA14="SUSP")*(COUNTIF(BE92,"* "&amp;EN15:XA15&amp;" *")&gt;0)*1))</f>
        <v>0</v>
      </c>
      <c r="BJ92" t="str">
        <f t="shared" si="79"/>
        <v/>
      </c>
      <c r="BK92" t="str">
        <f t="shared" si="80"/>
        <v/>
      </c>
      <c r="BL92">
        <f t="array" ref="BL92">IF(AQ92="",0,SUMPRODUCT((EN13:XA13="Crustaces")*(EN14:XA14="ALERTE")*(COUNTIF(BE92,"* "&amp;EN15:XA15&amp;" *")&gt;0)*1))</f>
        <v>0</v>
      </c>
      <c r="BM92" t="str">
        <f t="shared" si="81"/>
        <v/>
      </c>
      <c r="BN92">
        <f t="array" ref="BN92">IF(AQ92="",0,SUMPRODUCT((EN13:XA13="Oeufs")*(EN14:XA14="ALERTE")*(COUNTIF(BE92,"* "&amp;EN15:XA15&amp;" *")&gt;0)*1))</f>
        <v>0</v>
      </c>
      <c r="BO92" t="str">
        <f t="shared" si="82"/>
        <v/>
      </c>
      <c r="BP92">
        <f t="array" ref="BP92">IF(AQ92="",0,SUMPRODUCT((EN13:XA13="Poissons")*(EN14:XA14="INFO")*(COUNTIF(BE92,"* "&amp;EN15:XA15&amp;" *")&gt;0)*1))</f>
        <v>0</v>
      </c>
      <c r="BQ92">
        <f t="array" ref="BQ92">IF(AQ92="",0,SUMPRODUCT((EN13:XA13="Poissons")*(EN14:XA14="EXCL")*(COUNTIF(BE92,"* "&amp;EN15:XA15&amp;" *")&gt;0)*1))</f>
        <v>0</v>
      </c>
      <c r="BR92">
        <f t="array" ref="BR92">IF(AQ92="",0,SUMPRODUCT((EN13:XA13="Poissons")*(EN14:XA14="ALERTE")*(COUNTIF(BE92,"* "&amp;EN15:XA15&amp;" *")&gt;0)*1))</f>
        <v>0</v>
      </c>
      <c r="BS92" t="str">
        <f t="shared" si="83"/>
        <v/>
      </c>
      <c r="BT92">
        <f t="array" ref="BT92">IF(AQ92="",0,SUMPRODUCT((EN13:XA13="Arachides")*(EN14:XA14="ALERTE")*(COUNTIF(BE92,"* "&amp;EN15:XA15&amp;" *")&gt;0)*1))</f>
        <v>0</v>
      </c>
      <c r="BU92" t="str">
        <f t="shared" si="84"/>
        <v/>
      </c>
      <c r="BV92">
        <f t="array" ref="BV92">IF(AQ92="",0,SUMPRODUCT((EN13:XA13="Soja")*(EN14:XA14="INFO")*(COUNTIF(BE92,"* "&amp;EN15:XA15&amp;" *")&gt;0)*1))</f>
        <v>0</v>
      </c>
      <c r="BW92">
        <f t="array" ref="BW92">IF(AQ92="",0,SUMPRODUCT((EN13:XA13="Soja")*(EN14:XA14="ALERTE")*(COUNTIF(BE92,"* "&amp;EN15:XA15&amp;" *")&gt;0)*1))</f>
        <v>0</v>
      </c>
      <c r="BX92" t="str">
        <f t="shared" si="85"/>
        <v/>
      </c>
      <c r="BY92">
        <f t="array" ref="BY92">IF(AQ92="",0,SUMPRODUCT((EN13:XA13="Lait")*(EN14:XA14="INFO")*(COUNTIF(BE92,"* "&amp;EN15:XA15&amp;" *")&gt;0)*1))</f>
        <v>0</v>
      </c>
      <c r="BZ92">
        <f t="array" ref="BZ92">IF(AQ92="",0,SUMPRODUCT((EN13:XA13="Lait")*(EN14:XA14="EXCL")*(COUNTIF(BE92,"* "&amp;EN15:XA15&amp;" *")&gt;0)*1))</f>
        <v>0</v>
      </c>
      <c r="CA92">
        <f t="array" ref="CA92">IF(AQ92="",0,SUMPRODUCT((EN13:XA13="Lait")*(EN14:XA14="ALERTE")*(COUNTIF(BE92,"* "&amp;EN15:XA15&amp;" *")&gt;0)*1))</f>
        <v>0</v>
      </c>
      <c r="CB92">
        <f t="array" ref="CB92">IF(AQ92="",0,SUMPRODUCT((EN13:XA13="Lait")*(EN14:XA14="SUSP")*(COUNTIF(BE92,"* "&amp;EN15:XA15&amp;" *")&gt;0)*1))</f>
        <v>0</v>
      </c>
      <c r="CC92" t="str">
        <f t="shared" si="86"/>
        <v/>
      </c>
      <c r="CD92" t="str">
        <f t="shared" si="87"/>
        <v/>
      </c>
      <c r="CE92">
        <f t="array" ref="CE92">IF(AQ92="",0,SUMPRODUCT((EN13:XA13="Fruits a coque")*(EN14:XA14="EXCL")*(COUNTIF(BE92,"* "&amp;EN15:XA15&amp;" *")&gt;0)*1))</f>
        <v>0</v>
      </c>
      <c r="CF92">
        <f t="array" ref="CF92">IF(AQ92="",0,SUMPRODUCT((EN13:XA13="Fruits a coque")*(EN14:XA14="ALERTE")*(COUNTIF(BE92,"* "&amp;EN15:XA15&amp;" *")&gt;0)*1))</f>
        <v>0</v>
      </c>
      <c r="CG92" t="str">
        <f t="shared" si="88"/>
        <v/>
      </c>
      <c r="CH92">
        <f t="array" ref="CH92">IF(AQ92="",0,SUMPRODUCT((EN13:XA13="Celeri")*(EN14:XA14="ALERTE")*(COUNTIF(BE92,"* "&amp;EN15:XA15&amp;" *")&gt;0)*1))</f>
        <v>0</v>
      </c>
      <c r="CI92" t="str">
        <f t="shared" si="89"/>
        <v/>
      </c>
      <c r="CJ92">
        <f t="array" ref="CJ92">IF(AQ92="",0,SUMPRODUCT((EN13:XA13="Moutarde")*(EN14:XA14="ALERTE")*(COUNTIF(BE92,"* "&amp;EN15:XA15&amp;" *")&gt;0)*1))</f>
        <v>0</v>
      </c>
      <c r="CK92" t="str">
        <f t="shared" si="90"/>
        <v/>
      </c>
      <c r="CL92">
        <f t="array" ref="CL92">IF(AQ92="",0,SUMPRODUCT((EN13:XA13="Sesame")*(EN14:XA14="ALERTE")*(COUNTIF(BE92,"* "&amp;EN15:XA15&amp;" *")&gt;0)*1))</f>
        <v>0</v>
      </c>
      <c r="CM92" t="str">
        <f t="shared" si="91"/>
        <v/>
      </c>
      <c r="CN92">
        <f t="array" ref="CN92">IF(AQ92="",0,SUMPRODUCT((EN13:XA13="Sulfites")*(EN14:XA14="ALERTE")*(COUNTIF(BE92,"* "&amp;EN15:XA15&amp;" *")&gt;0)*1))</f>
        <v>0</v>
      </c>
      <c r="CO92" t="str">
        <f t="shared" si="92"/>
        <v/>
      </c>
      <c r="CP92">
        <f t="array" ref="CP92">IF(AQ92="",0,SUMPRODUCT((EN13:XA13="Lupin")*(EN14:XA14="ALERTE")*(COUNTIF(BE92,"* "&amp;EN15:XA15&amp;" *")&gt;0)*1))</f>
        <v>0</v>
      </c>
      <c r="CQ92" t="str">
        <f t="shared" si="93"/>
        <v/>
      </c>
      <c r="CR92">
        <f t="array" ref="CR92">IF(AQ92="",0,SUMPRODUCT((EN13:XA13="Mollusques")*(EN14:XA14="EXCL")*(COUNTIF(BE92,"* "&amp;EN15:XA15&amp;" *")&gt;0)*1))</f>
        <v>0</v>
      </c>
      <c r="CS92">
        <f t="array" ref="CS92">IF(AQ92="",0,SUMPRODUCT((EN13:XA13="Mollusques")*(EN14:XA14="ALERTE")*(COUNTIF(BE92,"* "&amp;EN15:XA15&amp;" *")&gt;0)*1))</f>
        <v>0</v>
      </c>
      <c r="CT92" t="str">
        <f t="shared" si="94"/>
        <v/>
      </c>
      <c r="CU92" t="str">
        <f t="shared" si="95"/>
        <v/>
      </c>
      <c r="CV92" t="str">
        <f t="shared" si="96"/>
        <v/>
      </c>
      <c r="CW92" t="str">
        <f t="shared" si="97"/>
        <v/>
      </c>
      <c r="CX92" t="str">
        <f t="shared" si="98"/>
        <v/>
      </c>
      <c r="CY92" t="str">
        <f t="shared" si="99"/>
        <v/>
      </c>
      <c r="CZ92" t="str">
        <f t="shared" si="100"/>
        <v/>
      </c>
      <c r="DA92" t="str">
        <f t="shared" si="101"/>
        <v/>
      </c>
      <c r="DB92" t="str">
        <f t="shared" si="102"/>
        <v/>
      </c>
      <c r="DC92" t="str">
        <f t="shared" si="103"/>
        <v/>
      </c>
      <c r="DD92" t="str">
        <f t="shared" si="104"/>
        <v/>
      </c>
      <c r="DE92" t="str">
        <f t="shared" si="105"/>
        <v/>
      </c>
      <c r="DF92" t="str">
        <f t="shared" si="106"/>
        <v/>
      </c>
      <c r="DG92" t="str">
        <f t="shared" si="107"/>
        <v/>
      </c>
      <c r="DH92" t="str">
        <f t="shared" si="108"/>
        <v/>
      </c>
      <c r="DI92" t="str">
        <f t="shared" si="109"/>
        <v/>
      </c>
      <c r="DJ92" t="str">
        <f t="shared" si="110"/>
        <v/>
      </c>
      <c r="DK92" t="str">
        <f t="shared" si="111"/>
        <v/>
      </c>
      <c r="DL92" t="str">
        <f t="shared" si="112"/>
        <v/>
      </c>
    </row>
    <row r="93" spans="5:116" ht="15.75">
      <c r="E93" s="26"/>
      <c r="F93" s="32"/>
      <c r="G93" s="33"/>
      <c r="H93" s="32"/>
      <c r="I93" s="34"/>
      <c r="J93" s="246"/>
      <c r="K93" s="247"/>
      <c r="L93" s="95"/>
      <c r="M93" s="248"/>
      <c r="N93" s="249"/>
      <c r="O93" s="250"/>
      <c r="P93" s="251"/>
      <c r="Q93" s="252"/>
      <c r="R93" s="253"/>
      <c r="S93" s="102"/>
      <c r="T93" s="254"/>
      <c r="U93" s="104"/>
      <c r="V93" s="255"/>
      <c r="W93" s="256"/>
      <c r="X93" s="107"/>
      <c r="Y93" s="116"/>
      <c r="AA93" s="4"/>
      <c r="AC93" s="759"/>
      <c r="AD93" s="784"/>
      <c r="AE93" s="780" t="str" cm="1">
        <f t="array" ref="AE93">IF(ROW()=ROW(AE84),AD87,INDEX(AF84:AF97,ROW()-ROW(AE84)))</f>
        <v/>
      </c>
      <c r="AF93" s="781" t="str">
        <f>IF(OR(AE93="",AD86="",AD86&lt;=0,AG93=""),"",TRIM(MID(AE93,LEN(AG93)+1+IF(MID(AE93,LEN(AG93)+1,1)=" ",1,0),99999)))</f>
        <v/>
      </c>
      <c r="AG93" s="780" t="str">
        <f>IF(OR(AH93="",AH93=0,AH93="0"),"",IF(LEN(AH93)&lt;=AD86,AH93,IF(LEN(SUBSTITUTE(AI93," ",""))=AD86+1,LEFT(AH93,AD86),LEFT(AH93,FIND("§",SUBSTITUTE(AI93," ","§",LEN(AI93)-LEN(SUBSTITUTE(AI93," ",""))))-1))))</f>
        <v/>
      </c>
      <c r="AH93" s="780" t="str">
        <f t="shared" si="64"/>
        <v/>
      </c>
      <c r="AI93" s="780" t="str">
        <f>IF(OR(AH93="",AH93=0,AH93="0"),"",LEFT(AH93,AD86+1))</f>
        <v/>
      </c>
      <c r="AJ93" s="782"/>
      <c r="AK93" s="796"/>
      <c r="AL93" s="759" t="str">
        <f>IF(LEN(TRIM(AM93))&gt;0,MAX(AL13:AL92)+1,"")</f>
        <v/>
      </c>
      <c r="AM93" s="805"/>
      <c r="AN93" s="805"/>
      <c r="AO93" s="805"/>
      <c r="AP93" s="263" t="str">
        <f t="shared" si="65"/>
        <v/>
      </c>
      <c r="AQ93" s="752"/>
      <c r="AR93" s="818" t="s">
        <v>945</v>
      </c>
      <c r="AS93" s="16" t="str">
        <f t="shared" si="66"/>
        <v/>
      </c>
      <c r="AT93" s="264" t="str">
        <f t="shared" si="67"/>
        <v/>
      </c>
      <c r="AU93" s="266" t="str">
        <f t="shared" si="68"/>
        <v/>
      </c>
      <c r="AV93" s="267" t="str">
        <f t="shared" si="69"/>
        <v/>
      </c>
      <c r="AW93" s="268" t="str">
        <f t="shared" si="70"/>
        <v/>
      </c>
      <c r="AX93" s="268" t="str">
        <f t="shared" si="71"/>
        <v/>
      </c>
      <c r="AY93" s="269" t="str">
        <f t="shared" si="72"/>
        <v/>
      </c>
      <c r="AZ93" t="str">
        <f t="shared" si="73"/>
        <v/>
      </c>
      <c r="BA93" t="str">
        <f t="shared" si="74"/>
        <v/>
      </c>
      <c r="BB93" t="str">
        <f t="shared" si="75"/>
        <v/>
      </c>
      <c r="BC93" t="str">
        <f t="shared" si="76"/>
        <v/>
      </c>
      <c r="BD93" t="str">
        <f t="shared" si="77"/>
        <v/>
      </c>
      <c r="BE93" t="str">
        <f t="shared" si="78"/>
        <v/>
      </c>
      <c r="BF93">
        <f t="array" ref="BF93">IF(AQ93="",0,SUMPRODUCT((EN13:XA13="Gluten")*(EN14:XA14="INFO")*(COUNTIF(BE93,"* "&amp;EN15:XA15&amp;" *")&gt;0)*1))</f>
        <v>0</v>
      </c>
      <c r="BG93">
        <f t="array" ref="BG93">IF(AQ93="",0,SUMPRODUCT((EN13:XA13="Gluten")*(EN14:XA14="EXCL")*(COUNTIF(BE93,"* "&amp;EN15:XA15&amp;" *")&gt;0)*1))</f>
        <v>0</v>
      </c>
      <c r="BH93">
        <f t="array" ref="BH93">IF(AQ93="",0,SUMPRODUCT((EN13:XA13="Gluten")*(EN14:XA14="ALERTE")*(COUNTIF(BE93,"* "&amp;EN15:XA15&amp;" *")&gt;0)*1))</f>
        <v>0</v>
      </c>
      <c r="BI93">
        <f t="array" ref="BI93">IF(AQ93="",0,SUMPRODUCT((EN13:XA13="Gluten")*(EN14:XA14="SUSP")*(COUNTIF(BE93,"* "&amp;EN15:XA15&amp;" *")&gt;0)*1))</f>
        <v>0</v>
      </c>
      <c r="BJ93" t="str">
        <f t="shared" si="79"/>
        <v/>
      </c>
      <c r="BK93" t="str">
        <f t="shared" si="80"/>
        <v/>
      </c>
      <c r="BL93">
        <f t="array" ref="BL93">IF(AQ93="",0,SUMPRODUCT((EN13:XA13="Crustaces")*(EN14:XA14="ALERTE")*(COUNTIF(BE93,"* "&amp;EN15:XA15&amp;" *")&gt;0)*1))</f>
        <v>0</v>
      </c>
      <c r="BM93" t="str">
        <f t="shared" si="81"/>
        <v/>
      </c>
      <c r="BN93">
        <f t="array" ref="BN93">IF(AQ93="",0,SUMPRODUCT((EN13:XA13="Oeufs")*(EN14:XA14="ALERTE")*(COUNTIF(BE93,"* "&amp;EN15:XA15&amp;" *")&gt;0)*1))</f>
        <v>0</v>
      </c>
      <c r="BO93" t="str">
        <f t="shared" si="82"/>
        <v/>
      </c>
      <c r="BP93">
        <f t="array" ref="BP93">IF(AQ93="",0,SUMPRODUCT((EN13:XA13="Poissons")*(EN14:XA14="INFO")*(COUNTIF(BE93,"* "&amp;EN15:XA15&amp;" *")&gt;0)*1))</f>
        <v>0</v>
      </c>
      <c r="BQ93">
        <f t="array" ref="BQ93">IF(AQ93="",0,SUMPRODUCT((EN13:XA13="Poissons")*(EN14:XA14="EXCL")*(COUNTIF(BE93,"* "&amp;EN15:XA15&amp;" *")&gt;0)*1))</f>
        <v>0</v>
      </c>
      <c r="BR93">
        <f t="array" ref="BR93">IF(AQ93="",0,SUMPRODUCT((EN13:XA13="Poissons")*(EN14:XA14="ALERTE")*(COUNTIF(BE93,"* "&amp;EN15:XA15&amp;" *")&gt;0)*1))</f>
        <v>0</v>
      </c>
      <c r="BS93" t="str">
        <f t="shared" si="83"/>
        <v/>
      </c>
      <c r="BT93">
        <f t="array" ref="BT93">IF(AQ93="",0,SUMPRODUCT((EN13:XA13="Arachides")*(EN14:XA14="ALERTE")*(COUNTIF(BE93,"* "&amp;EN15:XA15&amp;" *")&gt;0)*1))</f>
        <v>0</v>
      </c>
      <c r="BU93" t="str">
        <f t="shared" si="84"/>
        <v/>
      </c>
      <c r="BV93">
        <f t="array" ref="BV93">IF(AQ93="",0,SUMPRODUCT((EN13:XA13="Soja")*(EN14:XA14="INFO")*(COUNTIF(BE93,"* "&amp;EN15:XA15&amp;" *")&gt;0)*1))</f>
        <v>0</v>
      </c>
      <c r="BW93">
        <f t="array" ref="BW93">IF(AQ93="",0,SUMPRODUCT((EN13:XA13="Soja")*(EN14:XA14="ALERTE")*(COUNTIF(BE93,"* "&amp;EN15:XA15&amp;" *")&gt;0)*1))</f>
        <v>0</v>
      </c>
      <c r="BX93" t="str">
        <f t="shared" si="85"/>
        <v/>
      </c>
      <c r="BY93">
        <f t="array" ref="BY93">IF(AQ93="",0,SUMPRODUCT((EN13:XA13="Lait")*(EN14:XA14="INFO")*(COUNTIF(BE93,"* "&amp;EN15:XA15&amp;" *")&gt;0)*1))</f>
        <v>0</v>
      </c>
      <c r="BZ93">
        <f t="array" ref="BZ93">IF(AQ93="",0,SUMPRODUCT((EN13:XA13="Lait")*(EN14:XA14="EXCL")*(COUNTIF(BE93,"* "&amp;EN15:XA15&amp;" *")&gt;0)*1))</f>
        <v>0</v>
      </c>
      <c r="CA93">
        <f t="array" ref="CA93">IF(AQ93="",0,SUMPRODUCT((EN13:XA13="Lait")*(EN14:XA14="ALERTE")*(COUNTIF(BE93,"* "&amp;EN15:XA15&amp;" *")&gt;0)*1))</f>
        <v>0</v>
      </c>
      <c r="CB93">
        <f t="array" ref="CB93">IF(AQ93="",0,SUMPRODUCT((EN13:XA13="Lait")*(EN14:XA14="SUSP")*(COUNTIF(BE93,"* "&amp;EN15:XA15&amp;" *")&gt;0)*1))</f>
        <v>0</v>
      </c>
      <c r="CC93" t="str">
        <f t="shared" si="86"/>
        <v/>
      </c>
      <c r="CD93" t="str">
        <f t="shared" si="87"/>
        <v/>
      </c>
      <c r="CE93">
        <f t="array" ref="CE93">IF(AQ93="",0,SUMPRODUCT((EN13:XA13="Fruits a coque")*(EN14:XA14="EXCL")*(COUNTIF(BE93,"* "&amp;EN15:XA15&amp;" *")&gt;0)*1))</f>
        <v>0</v>
      </c>
      <c r="CF93">
        <f t="array" ref="CF93">IF(AQ93="",0,SUMPRODUCT((EN13:XA13="Fruits a coque")*(EN14:XA14="ALERTE")*(COUNTIF(BE93,"* "&amp;EN15:XA15&amp;" *")&gt;0)*1))</f>
        <v>0</v>
      </c>
      <c r="CG93" t="str">
        <f t="shared" si="88"/>
        <v/>
      </c>
      <c r="CH93">
        <f t="array" ref="CH93">IF(AQ93="",0,SUMPRODUCT((EN13:XA13="Celeri")*(EN14:XA14="ALERTE")*(COUNTIF(BE93,"* "&amp;EN15:XA15&amp;" *")&gt;0)*1))</f>
        <v>0</v>
      </c>
      <c r="CI93" t="str">
        <f t="shared" si="89"/>
        <v/>
      </c>
      <c r="CJ93">
        <f t="array" ref="CJ93">IF(AQ93="",0,SUMPRODUCT((EN13:XA13="Moutarde")*(EN14:XA14="ALERTE")*(COUNTIF(BE93,"* "&amp;EN15:XA15&amp;" *")&gt;0)*1))</f>
        <v>0</v>
      </c>
      <c r="CK93" t="str">
        <f t="shared" si="90"/>
        <v/>
      </c>
      <c r="CL93">
        <f t="array" ref="CL93">IF(AQ93="",0,SUMPRODUCT((EN13:XA13="Sesame")*(EN14:XA14="ALERTE")*(COUNTIF(BE93,"* "&amp;EN15:XA15&amp;" *")&gt;0)*1))</f>
        <v>0</v>
      </c>
      <c r="CM93" t="str">
        <f t="shared" si="91"/>
        <v/>
      </c>
      <c r="CN93">
        <f t="array" ref="CN93">IF(AQ93="",0,SUMPRODUCT((EN13:XA13="Sulfites")*(EN14:XA14="ALERTE")*(COUNTIF(BE93,"* "&amp;EN15:XA15&amp;" *")&gt;0)*1))</f>
        <v>0</v>
      </c>
      <c r="CO93" t="str">
        <f t="shared" si="92"/>
        <v/>
      </c>
      <c r="CP93">
        <f t="array" ref="CP93">IF(AQ93="",0,SUMPRODUCT((EN13:XA13="Lupin")*(EN14:XA14="ALERTE")*(COUNTIF(BE93,"* "&amp;EN15:XA15&amp;" *")&gt;0)*1))</f>
        <v>0</v>
      </c>
      <c r="CQ93" t="str">
        <f t="shared" si="93"/>
        <v/>
      </c>
      <c r="CR93">
        <f t="array" ref="CR93">IF(AQ93="",0,SUMPRODUCT((EN13:XA13="Mollusques")*(EN14:XA14="EXCL")*(COUNTIF(BE93,"* "&amp;EN15:XA15&amp;" *")&gt;0)*1))</f>
        <v>0</v>
      </c>
      <c r="CS93">
        <f t="array" ref="CS93">IF(AQ93="",0,SUMPRODUCT((EN13:XA13="Mollusques")*(EN14:XA14="ALERTE")*(COUNTIF(BE93,"* "&amp;EN15:XA15&amp;" *")&gt;0)*1))</f>
        <v>0</v>
      </c>
      <c r="CT93" t="str">
        <f t="shared" si="94"/>
        <v/>
      </c>
      <c r="CU93" t="str">
        <f t="shared" si="95"/>
        <v/>
      </c>
      <c r="CV93" t="str">
        <f t="shared" si="96"/>
        <v/>
      </c>
      <c r="CW93" t="str">
        <f t="shared" si="97"/>
        <v/>
      </c>
      <c r="CX93" t="str">
        <f t="shared" si="98"/>
        <v/>
      </c>
      <c r="CY93" t="str">
        <f t="shared" si="99"/>
        <v/>
      </c>
      <c r="CZ93" t="str">
        <f t="shared" si="100"/>
        <v/>
      </c>
      <c r="DA93" t="str">
        <f t="shared" si="101"/>
        <v/>
      </c>
      <c r="DB93" t="str">
        <f t="shared" si="102"/>
        <v/>
      </c>
      <c r="DC93" t="str">
        <f t="shared" si="103"/>
        <v/>
      </c>
      <c r="DD93" t="str">
        <f t="shared" si="104"/>
        <v/>
      </c>
      <c r="DE93" t="str">
        <f t="shared" si="105"/>
        <v/>
      </c>
      <c r="DF93" t="str">
        <f t="shared" si="106"/>
        <v/>
      </c>
      <c r="DG93" t="str">
        <f t="shared" si="107"/>
        <v/>
      </c>
      <c r="DH93" t="str">
        <f t="shared" si="108"/>
        <v/>
      </c>
      <c r="DI93" t="str">
        <f t="shared" si="109"/>
        <v/>
      </c>
      <c r="DJ93" t="str">
        <f t="shared" si="110"/>
        <v/>
      </c>
      <c r="DK93" t="str">
        <f t="shared" si="111"/>
        <v/>
      </c>
      <c r="DL93" t="str">
        <f t="shared" si="112"/>
        <v/>
      </c>
    </row>
    <row r="94" spans="5:116" ht="15.75">
      <c r="E94" s="26"/>
      <c r="F94" s="32"/>
      <c r="G94" s="33"/>
      <c r="H94" s="32"/>
      <c r="I94" s="34"/>
      <c r="J94" s="246"/>
      <c r="K94" s="247"/>
      <c r="L94" s="95"/>
      <c r="M94" s="248"/>
      <c r="N94" s="249"/>
      <c r="O94" s="250"/>
      <c r="P94" s="251"/>
      <c r="Q94" s="252"/>
      <c r="R94" s="253"/>
      <c r="S94" s="102"/>
      <c r="T94" s="254"/>
      <c r="U94" s="104"/>
      <c r="V94" s="255"/>
      <c r="W94" s="256"/>
      <c r="X94" s="107"/>
      <c r="Y94" s="116"/>
      <c r="AA94" s="4"/>
      <c r="AC94" s="759"/>
      <c r="AD94" s="784"/>
      <c r="AE94" s="780" t="str" cm="1">
        <f t="array" ref="AE94">IF(ROW()=ROW(AE84),AD87,INDEX(AF84:AF97,ROW()-ROW(AE84)))</f>
        <v/>
      </c>
      <c r="AF94" s="781" t="str">
        <f>IF(OR(AE94="",AD86="",AD86&lt;=0,AG94=""),"",TRIM(MID(AE94,LEN(AG94)+1+IF(MID(AE94,LEN(AG94)+1,1)=" ",1,0),99999)))</f>
        <v/>
      </c>
      <c r="AG94" s="780" t="str">
        <f>IF(OR(AH94="",AH94=0,AH94="0"),"",IF(LEN(AH94)&lt;=AD86,AH94,IF(LEN(SUBSTITUTE(AI94," ",""))=AD86+1,LEFT(AH94,AD86),LEFT(AH94,FIND("§",SUBSTITUTE(AI94," ","§",LEN(AI94)-LEN(SUBSTITUTE(AI94," ",""))))-1))))</f>
        <v/>
      </c>
      <c r="AH94" s="780" t="str">
        <f t="shared" si="64"/>
        <v/>
      </c>
      <c r="AI94" s="780" t="str">
        <f>IF(OR(AH94="",AH94=0,AH94="0"),"",LEFT(AH94,AD86+1))</f>
        <v/>
      </c>
      <c r="AJ94" s="782"/>
      <c r="AK94" s="796"/>
      <c r="AL94" s="759" t="str">
        <f>IF(LEN(TRIM(AM94))&gt;0,MAX(AL13:AL93)+1,"")</f>
        <v/>
      </c>
      <c r="AM94" s="805"/>
      <c r="AN94" s="805"/>
      <c r="AO94" s="805"/>
      <c r="AP94" s="263" t="str">
        <f t="shared" si="65"/>
        <v/>
      </c>
      <c r="AQ94" s="752"/>
      <c r="AR94" s="818" t="s">
        <v>945</v>
      </c>
      <c r="AS94" s="16" t="str">
        <f t="shared" si="66"/>
        <v/>
      </c>
      <c r="AT94" s="264" t="str">
        <f t="shared" si="67"/>
        <v/>
      </c>
      <c r="AU94" s="266" t="str">
        <f t="shared" si="68"/>
        <v/>
      </c>
      <c r="AV94" s="267" t="str">
        <f t="shared" si="69"/>
        <v/>
      </c>
      <c r="AW94" s="268" t="str">
        <f t="shared" si="70"/>
        <v/>
      </c>
      <c r="AX94" s="268" t="str">
        <f t="shared" si="71"/>
        <v/>
      </c>
      <c r="AY94" s="269" t="str">
        <f t="shared" si="72"/>
        <v/>
      </c>
      <c r="AZ94" t="str">
        <f t="shared" si="73"/>
        <v/>
      </c>
      <c r="BA94" t="str">
        <f t="shared" si="74"/>
        <v/>
      </c>
      <c r="BB94" t="str">
        <f t="shared" si="75"/>
        <v/>
      </c>
      <c r="BC94" t="str">
        <f t="shared" si="76"/>
        <v/>
      </c>
      <c r="BD94" t="str">
        <f t="shared" si="77"/>
        <v/>
      </c>
      <c r="BE94" t="str">
        <f t="shared" si="78"/>
        <v/>
      </c>
      <c r="BF94">
        <f t="array" ref="BF94">IF(AQ94="",0,SUMPRODUCT((EN13:XA13="Gluten")*(EN14:XA14="INFO")*(COUNTIF(BE94,"* "&amp;EN15:XA15&amp;" *")&gt;0)*1))</f>
        <v>0</v>
      </c>
      <c r="BG94">
        <f t="array" ref="BG94">IF(AQ94="",0,SUMPRODUCT((EN13:XA13="Gluten")*(EN14:XA14="EXCL")*(COUNTIF(BE94,"* "&amp;EN15:XA15&amp;" *")&gt;0)*1))</f>
        <v>0</v>
      </c>
      <c r="BH94">
        <f t="array" ref="BH94">IF(AQ94="",0,SUMPRODUCT((EN13:XA13="Gluten")*(EN14:XA14="ALERTE")*(COUNTIF(BE94,"* "&amp;EN15:XA15&amp;" *")&gt;0)*1))</f>
        <v>0</v>
      </c>
      <c r="BI94">
        <f t="array" ref="BI94">IF(AQ94="",0,SUMPRODUCT((EN13:XA13="Gluten")*(EN14:XA14="SUSP")*(COUNTIF(BE94,"* "&amp;EN15:XA15&amp;" *")&gt;0)*1))</f>
        <v>0</v>
      </c>
      <c r="BJ94" t="str">
        <f t="shared" si="79"/>
        <v/>
      </c>
      <c r="BK94" t="str">
        <f t="shared" si="80"/>
        <v/>
      </c>
      <c r="BL94">
        <f t="array" ref="BL94">IF(AQ94="",0,SUMPRODUCT((EN13:XA13="Crustaces")*(EN14:XA14="ALERTE")*(COUNTIF(BE94,"* "&amp;EN15:XA15&amp;" *")&gt;0)*1))</f>
        <v>0</v>
      </c>
      <c r="BM94" t="str">
        <f t="shared" si="81"/>
        <v/>
      </c>
      <c r="BN94">
        <f t="array" ref="BN94">IF(AQ94="",0,SUMPRODUCT((EN13:XA13="Oeufs")*(EN14:XA14="ALERTE")*(COUNTIF(BE94,"* "&amp;EN15:XA15&amp;" *")&gt;0)*1))</f>
        <v>0</v>
      </c>
      <c r="BO94" t="str">
        <f t="shared" si="82"/>
        <v/>
      </c>
      <c r="BP94">
        <f t="array" ref="BP94">IF(AQ94="",0,SUMPRODUCT((EN13:XA13="Poissons")*(EN14:XA14="INFO")*(COUNTIF(BE94,"* "&amp;EN15:XA15&amp;" *")&gt;0)*1))</f>
        <v>0</v>
      </c>
      <c r="BQ94">
        <f t="array" ref="BQ94">IF(AQ94="",0,SUMPRODUCT((EN13:XA13="Poissons")*(EN14:XA14="EXCL")*(COUNTIF(BE94,"* "&amp;EN15:XA15&amp;" *")&gt;0)*1))</f>
        <v>0</v>
      </c>
      <c r="BR94">
        <f t="array" ref="BR94">IF(AQ94="",0,SUMPRODUCT((EN13:XA13="Poissons")*(EN14:XA14="ALERTE")*(COUNTIF(BE94,"* "&amp;EN15:XA15&amp;" *")&gt;0)*1))</f>
        <v>0</v>
      </c>
      <c r="BS94" t="str">
        <f t="shared" si="83"/>
        <v/>
      </c>
      <c r="BT94">
        <f t="array" ref="BT94">IF(AQ94="",0,SUMPRODUCT((EN13:XA13="Arachides")*(EN14:XA14="ALERTE")*(COUNTIF(BE94,"* "&amp;EN15:XA15&amp;" *")&gt;0)*1))</f>
        <v>0</v>
      </c>
      <c r="BU94" t="str">
        <f t="shared" si="84"/>
        <v/>
      </c>
      <c r="BV94">
        <f t="array" ref="BV94">IF(AQ94="",0,SUMPRODUCT((EN13:XA13="Soja")*(EN14:XA14="INFO")*(COUNTIF(BE94,"* "&amp;EN15:XA15&amp;" *")&gt;0)*1))</f>
        <v>0</v>
      </c>
      <c r="BW94">
        <f t="array" ref="BW94">IF(AQ94="",0,SUMPRODUCT((EN13:XA13="Soja")*(EN14:XA14="ALERTE")*(COUNTIF(BE94,"* "&amp;EN15:XA15&amp;" *")&gt;0)*1))</f>
        <v>0</v>
      </c>
      <c r="BX94" t="str">
        <f t="shared" si="85"/>
        <v/>
      </c>
      <c r="BY94">
        <f t="array" ref="BY94">IF(AQ94="",0,SUMPRODUCT((EN13:XA13="Lait")*(EN14:XA14="INFO")*(COUNTIF(BE94,"* "&amp;EN15:XA15&amp;" *")&gt;0)*1))</f>
        <v>0</v>
      </c>
      <c r="BZ94">
        <f t="array" ref="BZ94">IF(AQ94="",0,SUMPRODUCT((EN13:XA13="Lait")*(EN14:XA14="EXCL")*(COUNTIF(BE94,"* "&amp;EN15:XA15&amp;" *")&gt;0)*1))</f>
        <v>0</v>
      </c>
      <c r="CA94">
        <f t="array" ref="CA94">IF(AQ94="",0,SUMPRODUCT((EN13:XA13="Lait")*(EN14:XA14="ALERTE")*(COUNTIF(BE94,"* "&amp;EN15:XA15&amp;" *")&gt;0)*1))</f>
        <v>0</v>
      </c>
      <c r="CB94">
        <f t="array" ref="CB94">IF(AQ94="",0,SUMPRODUCT((EN13:XA13="Lait")*(EN14:XA14="SUSP")*(COUNTIF(BE94,"* "&amp;EN15:XA15&amp;" *")&gt;0)*1))</f>
        <v>0</v>
      </c>
      <c r="CC94" t="str">
        <f t="shared" si="86"/>
        <v/>
      </c>
      <c r="CD94" t="str">
        <f t="shared" si="87"/>
        <v/>
      </c>
      <c r="CE94">
        <f t="array" ref="CE94">IF(AQ94="",0,SUMPRODUCT((EN13:XA13="Fruits a coque")*(EN14:XA14="EXCL")*(COUNTIF(BE94,"* "&amp;EN15:XA15&amp;" *")&gt;0)*1))</f>
        <v>0</v>
      </c>
      <c r="CF94">
        <f t="array" ref="CF94">IF(AQ94="",0,SUMPRODUCT((EN13:XA13="Fruits a coque")*(EN14:XA14="ALERTE")*(COUNTIF(BE94,"* "&amp;EN15:XA15&amp;" *")&gt;0)*1))</f>
        <v>0</v>
      </c>
      <c r="CG94" t="str">
        <f t="shared" si="88"/>
        <v/>
      </c>
      <c r="CH94">
        <f t="array" ref="CH94">IF(AQ94="",0,SUMPRODUCT((EN13:XA13="Celeri")*(EN14:XA14="ALERTE")*(COUNTIF(BE94,"* "&amp;EN15:XA15&amp;" *")&gt;0)*1))</f>
        <v>0</v>
      </c>
      <c r="CI94" t="str">
        <f t="shared" si="89"/>
        <v/>
      </c>
      <c r="CJ94">
        <f t="array" ref="CJ94">IF(AQ94="",0,SUMPRODUCT((EN13:XA13="Moutarde")*(EN14:XA14="ALERTE")*(COUNTIF(BE94,"* "&amp;EN15:XA15&amp;" *")&gt;0)*1))</f>
        <v>0</v>
      </c>
      <c r="CK94" t="str">
        <f t="shared" si="90"/>
        <v/>
      </c>
      <c r="CL94">
        <f t="array" ref="CL94">IF(AQ94="",0,SUMPRODUCT((EN13:XA13="Sesame")*(EN14:XA14="ALERTE")*(COUNTIF(BE94,"* "&amp;EN15:XA15&amp;" *")&gt;0)*1))</f>
        <v>0</v>
      </c>
      <c r="CM94" t="str">
        <f t="shared" si="91"/>
        <v/>
      </c>
      <c r="CN94">
        <f t="array" ref="CN94">IF(AQ94="",0,SUMPRODUCT((EN13:XA13="Sulfites")*(EN14:XA14="ALERTE")*(COUNTIF(BE94,"* "&amp;EN15:XA15&amp;" *")&gt;0)*1))</f>
        <v>0</v>
      </c>
      <c r="CO94" t="str">
        <f t="shared" si="92"/>
        <v/>
      </c>
      <c r="CP94">
        <f t="array" ref="CP94">IF(AQ94="",0,SUMPRODUCT((EN13:XA13="Lupin")*(EN14:XA14="ALERTE")*(COUNTIF(BE94,"* "&amp;EN15:XA15&amp;" *")&gt;0)*1))</f>
        <v>0</v>
      </c>
      <c r="CQ94" t="str">
        <f t="shared" si="93"/>
        <v/>
      </c>
      <c r="CR94">
        <f t="array" ref="CR94">IF(AQ94="",0,SUMPRODUCT((EN13:XA13="Mollusques")*(EN14:XA14="EXCL")*(COUNTIF(BE94,"* "&amp;EN15:XA15&amp;" *")&gt;0)*1))</f>
        <v>0</v>
      </c>
      <c r="CS94">
        <f t="array" ref="CS94">IF(AQ94="",0,SUMPRODUCT((EN13:XA13="Mollusques")*(EN14:XA14="ALERTE")*(COUNTIF(BE94,"* "&amp;EN15:XA15&amp;" *")&gt;0)*1))</f>
        <v>0</v>
      </c>
      <c r="CT94" t="str">
        <f t="shared" si="94"/>
        <v/>
      </c>
      <c r="CU94" t="str">
        <f t="shared" si="95"/>
        <v/>
      </c>
      <c r="CV94" t="str">
        <f t="shared" si="96"/>
        <v/>
      </c>
      <c r="CW94" t="str">
        <f t="shared" si="97"/>
        <v/>
      </c>
      <c r="CX94" t="str">
        <f t="shared" si="98"/>
        <v/>
      </c>
      <c r="CY94" t="str">
        <f t="shared" si="99"/>
        <v/>
      </c>
      <c r="CZ94" t="str">
        <f t="shared" si="100"/>
        <v/>
      </c>
      <c r="DA94" t="str">
        <f t="shared" si="101"/>
        <v/>
      </c>
      <c r="DB94" t="str">
        <f t="shared" si="102"/>
        <v/>
      </c>
      <c r="DC94" t="str">
        <f t="shared" si="103"/>
        <v/>
      </c>
      <c r="DD94" t="str">
        <f t="shared" si="104"/>
        <v/>
      </c>
      <c r="DE94" t="str">
        <f t="shared" si="105"/>
        <v/>
      </c>
      <c r="DF94" t="str">
        <f t="shared" si="106"/>
        <v/>
      </c>
      <c r="DG94" t="str">
        <f t="shared" si="107"/>
        <v/>
      </c>
      <c r="DH94" t="str">
        <f t="shared" si="108"/>
        <v/>
      </c>
      <c r="DI94" t="str">
        <f t="shared" si="109"/>
        <v/>
      </c>
      <c r="DJ94" t="str">
        <f t="shared" si="110"/>
        <v/>
      </c>
      <c r="DK94" t="str">
        <f t="shared" si="111"/>
        <v/>
      </c>
      <c r="DL94" t="str">
        <f t="shared" si="112"/>
        <v/>
      </c>
    </row>
    <row r="95" spans="5:116" ht="15.75">
      <c r="E95" s="26"/>
      <c r="F95" s="32"/>
      <c r="G95" s="33"/>
      <c r="H95" s="32"/>
      <c r="I95" s="34"/>
      <c r="J95" s="246"/>
      <c r="K95" s="247"/>
      <c r="L95" s="95"/>
      <c r="M95" s="248"/>
      <c r="N95" s="249"/>
      <c r="O95" s="250"/>
      <c r="P95" s="251"/>
      <c r="Q95" s="252"/>
      <c r="R95" s="253"/>
      <c r="S95" s="102"/>
      <c r="T95" s="254"/>
      <c r="U95" s="104"/>
      <c r="V95" s="255"/>
      <c r="W95" s="256"/>
      <c r="X95" s="107"/>
      <c r="Y95" s="116"/>
      <c r="AA95" s="4"/>
      <c r="AC95" s="759"/>
      <c r="AD95" s="784"/>
      <c r="AE95" s="780" t="str" cm="1">
        <f t="array" ref="AE95">IF(ROW()=ROW(AE84),AD87,INDEX(AF84:AF97,ROW()-ROW(AE84)))</f>
        <v/>
      </c>
      <c r="AF95" s="781" t="str">
        <f>IF(OR(AE95="",AD86="",AD86&lt;=0,AG95=""),"",TRIM(MID(AE95,LEN(AG95)+1+IF(MID(AE95,LEN(AG95)+1,1)=" ",1,0),99999)))</f>
        <v/>
      </c>
      <c r="AG95" s="780" t="str">
        <f>IF(OR(AH95="",AH95=0,AH95="0"),"",IF(LEN(AH95)&lt;=AD86,AH95,IF(LEN(SUBSTITUTE(AI95," ",""))=AD86+1,LEFT(AH95,AD86),LEFT(AH95,FIND("§",SUBSTITUTE(AI95," ","§",LEN(AI95)-LEN(SUBSTITUTE(AI95," ",""))))-1))))</f>
        <v/>
      </c>
      <c r="AH95" s="780" t="str">
        <f t="shared" si="64"/>
        <v/>
      </c>
      <c r="AI95" s="780" t="str">
        <f>IF(OR(AH95="",AH95=0,AH95="0"),"",LEFT(AH95,AD86+1))</f>
        <v/>
      </c>
      <c r="AJ95" s="782"/>
      <c r="AK95" s="796"/>
      <c r="AL95" s="759" t="str">
        <f>IF(LEN(TRIM(AM95))&gt;0,MAX(AL13:AL94)+1,"")</f>
        <v/>
      </c>
      <c r="AM95" s="805"/>
      <c r="AN95" s="805"/>
      <c r="AO95" s="805"/>
      <c r="AP95" s="263" t="str">
        <f t="shared" si="65"/>
        <v/>
      </c>
      <c r="AQ95" s="752"/>
      <c r="AR95" s="818" t="s">
        <v>945</v>
      </c>
      <c r="AS95" s="16" t="str">
        <f t="shared" si="66"/>
        <v/>
      </c>
      <c r="AT95" s="264" t="str">
        <f t="shared" si="67"/>
        <v/>
      </c>
      <c r="AU95" s="266" t="str">
        <f t="shared" si="68"/>
        <v/>
      </c>
      <c r="AV95" s="267" t="str">
        <f t="shared" si="69"/>
        <v/>
      </c>
      <c r="AW95" s="268" t="str">
        <f t="shared" si="70"/>
        <v/>
      </c>
      <c r="AX95" s="268" t="str">
        <f t="shared" si="71"/>
        <v/>
      </c>
      <c r="AY95" s="269" t="str">
        <f t="shared" si="72"/>
        <v/>
      </c>
      <c r="AZ95" t="str">
        <f t="shared" si="73"/>
        <v/>
      </c>
      <c r="BA95" t="str">
        <f t="shared" si="74"/>
        <v/>
      </c>
      <c r="BB95" t="str">
        <f t="shared" si="75"/>
        <v/>
      </c>
      <c r="BC95" t="str">
        <f t="shared" si="76"/>
        <v/>
      </c>
      <c r="BD95" t="str">
        <f t="shared" si="77"/>
        <v/>
      </c>
      <c r="BE95" t="str">
        <f t="shared" si="78"/>
        <v/>
      </c>
      <c r="BF95">
        <f t="array" ref="BF95">IF(AQ95="",0,SUMPRODUCT((EN13:XA13="Gluten")*(EN14:XA14="INFO")*(COUNTIF(BE95,"* "&amp;EN15:XA15&amp;" *")&gt;0)*1))</f>
        <v>0</v>
      </c>
      <c r="BG95">
        <f t="array" ref="BG95">IF(AQ95="",0,SUMPRODUCT((EN13:XA13="Gluten")*(EN14:XA14="EXCL")*(COUNTIF(BE95,"* "&amp;EN15:XA15&amp;" *")&gt;0)*1))</f>
        <v>0</v>
      </c>
      <c r="BH95">
        <f t="array" ref="BH95">IF(AQ95="",0,SUMPRODUCT((EN13:XA13="Gluten")*(EN14:XA14="ALERTE")*(COUNTIF(BE95,"* "&amp;EN15:XA15&amp;" *")&gt;0)*1))</f>
        <v>0</v>
      </c>
      <c r="BI95">
        <f t="array" ref="BI95">IF(AQ95="",0,SUMPRODUCT((EN13:XA13="Gluten")*(EN14:XA14="SUSP")*(COUNTIF(BE95,"* "&amp;EN15:XA15&amp;" *")&gt;0)*1))</f>
        <v>0</v>
      </c>
      <c r="BJ95" t="str">
        <f t="shared" si="79"/>
        <v/>
      </c>
      <c r="BK95" t="str">
        <f t="shared" si="80"/>
        <v/>
      </c>
      <c r="BL95">
        <f t="array" ref="BL95">IF(AQ95="",0,SUMPRODUCT((EN13:XA13="Crustaces")*(EN14:XA14="ALERTE")*(COUNTIF(BE95,"* "&amp;EN15:XA15&amp;" *")&gt;0)*1))</f>
        <v>0</v>
      </c>
      <c r="BM95" t="str">
        <f t="shared" si="81"/>
        <v/>
      </c>
      <c r="BN95">
        <f t="array" ref="BN95">IF(AQ95="",0,SUMPRODUCT((EN13:XA13="Oeufs")*(EN14:XA14="ALERTE")*(COUNTIF(BE95,"* "&amp;EN15:XA15&amp;" *")&gt;0)*1))</f>
        <v>0</v>
      </c>
      <c r="BO95" t="str">
        <f t="shared" si="82"/>
        <v/>
      </c>
      <c r="BP95">
        <f t="array" ref="BP95">IF(AQ95="",0,SUMPRODUCT((EN13:XA13="Poissons")*(EN14:XA14="INFO")*(COUNTIF(BE95,"* "&amp;EN15:XA15&amp;" *")&gt;0)*1))</f>
        <v>0</v>
      </c>
      <c r="BQ95">
        <f t="array" ref="BQ95">IF(AQ95="",0,SUMPRODUCT((EN13:XA13="Poissons")*(EN14:XA14="EXCL")*(COUNTIF(BE95,"* "&amp;EN15:XA15&amp;" *")&gt;0)*1))</f>
        <v>0</v>
      </c>
      <c r="BR95">
        <f t="array" ref="BR95">IF(AQ95="",0,SUMPRODUCT((EN13:XA13="Poissons")*(EN14:XA14="ALERTE")*(COUNTIF(BE95,"* "&amp;EN15:XA15&amp;" *")&gt;0)*1))</f>
        <v>0</v>
      </c>
      <c r="BS95" t="str">
        <f t="shared" si="83"/>
        <v/>
      </c>
      <c r="BT95">
        <f t="array" ref="BT95">IF(AQ95="",0,SUMPRODUCT((EN13:XA13="Arachides")*(EN14:XA14="ALERTE")*(COUNTIF(BE95,"* "&amp;EN15:XA15&amp;" *")&gt;0)*1))</f>
        <v>0</v>
      </c>
      <c r="BU95" t="str">
        <f t="shared" si="84"/>
        <v/>
      </c>
      <c r="BV95">
        <f t="array" ref="BV95">IF(AQ95="",0,SUMPRODUCT((EN13:XA13="Soja")*(EN14:XA14="INFO")*(COUNTIF(BE95,"* "&amp;EN15:XA15&amp;" *")&gt;0)*1))</f>
        <v>0</v>
      </c>
      <c r="BW95">
        <f t="array" ref="BW95">IF(AQ95="",0,SUMPRODUCT((EN13:XA13="Soja")*(EN14:XA14="ALERTE")*(COUNTIF(BE95,"* "&amp;EN15:XA15&amp;" *")&gt;0)*1))</f>
        <v>0</v>
      </c>
      <c r="BX95" t="str">
        <f t="shared" si="85"/>
        <v/>
      </c>
      <c r="BY95">
        <f t="array" ref="BY95">IF(AQ95="",0,SUMPRODUCT((EN13:XA13="Lait")*(EN14:XA14="INFO")*(COUNTIF(BE95,"* "&amp;EN15:XA15&amp;" *")&gt;0)*1))</f>
        <v>0</v>
      </c>
      <c r="BZ95">
        <f t="array" ref="BZ95">IF(AQ95="",0,SUMPRODUCT((EN13:XA13="Lait")*(EN14:XA14="EXCL")*(COUNTIF(BE95,"* "&amp;EN15:XA15&amp;" *")&gt;0)*1))</f>
        <v>0</v>
      </c>
      <c r="CA95">
        <f t="array" ref="CA95">IF(AQ95="",0,SUMPRODUCT((EN13:XA13="Lait")*(EN14:XA14="ALERTE")*(COUNTIF(BE95,"* "&amp;EN15:XA15&amp;" *")&gt;0)*1))</f>
        <v>0</v>
      </c>
      <c r="CB95">
        <f t="array" ref="CB95">IF(AQ95="",0,SUMPRODUCT((EN13:XA13="Lait")*(EN14:XA14="SUSP")*(COUNTIF(BE95,"* "&amp;EN15:XA15&amp;" *")&gt;0)*1))</f>
        <v>0</v>
      </c>
      <c r="CC95" t="str">
        <f t="shared" si="86"/>
        <v/>
      </c>
      <c r="CD95" t="str">
        <f t="shared" si="87"/>
        <v/>
      </c>
      <c r="CE95">
        <f t="array" ref="CE95">IF(AQ95="",0,SUMPRODUCT((EN13:XA13="Fruits a coque")*(EN14:XA14="EXCL")*(COUNTIF(BE95,"* "&amp;EN15:XA15&amp;" *")&gt;0)*1))</f>
        <v>0</v>
      </c>
      <c r="CF95">
        <f t="array" ref="CF95">IF(AQ95="",0,SUMPRODUCT((EN13:XA13="Fruits a coque")*(EN14:XA14="ALERTE")*(COUNTIF(BE95,"* "&amp;EN15:XA15&amp;" *")&gt;0)*1))</f>
        <v>0</v>
      </c>
      <c r="CG95" t="str">
        <f t="shared" si="88"/>
        <v/>
      </c>
      <c r="CH95">
        <f t="array" ref="CH95">IF(AQ95="",0,SUMPRODUCT((EN13:XA13="Celeri")*(EN14:XA14="ALERTE")*(COUNTIF(BE95,"* "&amp;EN15:XA15&amp;" *")&gt;0)*1))</f>
        <v>0</v>
      </c>
      <c r="CI95" t="str">
        <f t="shared" si="89"/>
        <v/>
      </c>
      <c r="CJ95">
        <f t="array" ref="CJ95">IF(AQ95="",0,SUMPRODUCT((EN13:XA13="Moutarde")*(EN14:XA14="ALERTE")*(COUNTIF(BE95,"* "&amp;EN15:XA15&amp;" *")&gt;0)*1))</f>
        <v>0</v>
      </c>
      <c r="CK95" t="str">
        <f t="shared" si="90"/>
        <v/>
      </c>
      <c r="CL95">
        <f t="array" ref="CL95">IF(AQ95="",0,SUMPRODUCT((EN13:XA13="Sesame")*(EN14:XA14="ALERTE")*(COUNTIF(BE95,"* "&amp;EN15:XA15&amp;" *")&gt;0)*1))</f>
        <v>0</v>
      </c>
      <c r="CM95" t="str">
        <f t="shared" si="91"/>
        <v/>
      </c>
      <c r="CN95">
        <f t="array" ref="CN95">IF(AQ95="",0,SUMPRODUCT((EN13:XA13="Sulfites")*(EN14:XA14="ALERTE")*(COUNTIF(BE95,"* "&amp;EN15:XA15&amp;" *")&gt;0)*1))</f>
        <v>0</v>
      </c>
      <c r="CO95" t="str">
        <f t="shared" si="92"/>
        <v/>
      </c>
      <c r="CP95">
        <f t="array" ref="CP95">IF(AQ95="",0,SUMPRODUCT((EN13:XA13="Lupin")*(EN14:XA14="ALERTE")*(COUNTIF(BE95,"* "&amp;EN15:XA15&amp;" *")&gt;0)*1))</f>
        <v>0</v>
      </c>
      <c r="CQ95" t="str">
        <f t="shared" si="93"/>
        <v/>
      </c>
      <c r="CR95">
        <f t="array" ref="CR95">IF(AQ95="",0,SUMPRODUCT((EN13:XA13="Mollusques")*(EN14:XA14="EXCL")*(COUNTIF(BE95,"* "&amp;EN15:XA15&amp;" *")&gt;0)*1))</f>
        <v>0</v>
      </c>
      <c r="CS95">
        <f t="array" ref="CS95">IF(AQ95="",0,SUMPRODUCT((EN13:XA13="Mollusques")*(EN14:XA14="ALERTE")*(COUNTIF(BE95,"* "&amp;EN15:XA15&amp;" *")&gt;0)*1))</f>
        <v>0</v>
      </c>
      <c r="CT95" t="str">
        <f t="shared" si="94"/>
        <v/>
      </c>
      <c r="CU95" t="str">
        <f t="shared" si="95"/>
        <v/>
      </c>
      <c r="CV95" t="str">
        <f t="shared" si="96"/>
        <v/>
      </c>
      <c r="CW95" t="str">
        <f t="shared" si="97"/>
        <v/>
      </c>
      <c r="CX95" t="str">
        <f t="shared" si="98"/>
        <v/>
      </c>
      <c r="CY95" t="str">
        <f t="shared" si="99"/>
        <v/>
      </c>
      <c r="CZ95" t="str">
        <f t="shared" si="100"/>
        <v/>
      </c>
      <c r="DA95" t="str">
        <f t="shared" si="101"/>
        <v/>
      </c>
      <c r="DB95" t="str">
        <f t="shared" si="102"/>
        <v/>
      </c>
      <c r="DC95" t="str">
        <f t="shared" si="103"/>
        <v/>
      </c>
      <c r="DD95" t="str">
        <f t="shared" si="104"/>
        <v/>
      </c>
      <c r="DE95" t="str">
        <f t="shared" si="105"/>
        <v/>
      </c>
      <c r="DF95" t="str">
        <f t="shared" si="106"/>
        <v/>
      </c>
      <c r="DG95" t="str">
        <f t="shared" si="107"/>
        <v/>
      </c>
      <c r="DH95" t="str">
        <f t="shared" si="108"/>
        <v/>
      </c>
      <c r="DI95" t="str">
        <f t="shared" si="109"/>
        <v/>
      </c>
      <c r="DJ95" t="str">
        <f t="shared" si="110"/>
        <v/>
      </c>
      <c r="DK95" t="str">
        <f t="shared" si="111"/>
        <v/>
      </c>
      <c r="DL95" t="str">
        <f t="shared" si="112"/>
        <v/>
      </c>
    </row>
    <row r="96" spans="5:116" ht="15.75">
      <c r="E96" s="26"/>
      <c r="F96" s="32"/>
      <c r="G96" s="33"/>
      <c r="H96" s="32"/>
      <c r="I96" s="34"/>
      <c r="J96" s="246"/>
      <c r="K96" s="247"/>
      <c r="L96" s="95"/>
      <c r="M96" s="248"/>
      <c r="N96" s="249"/>
      <c r="O96" s="250"/>
      <c r="P96" s="251"/>
      <c r="Q96" s="252"/>
      <c r="R96" s="253"/>
      <c r="S96" s="102"/>
      <c r="T96" s="254"/>
      <c r="U96" s="104"/>
      <c r="V96" s="255"/>
      <c r="W96" s="256"/>
      <c r="X96" s="107"/>
      <c r="Y96" s="116"/>
      <c r="AA96" s="4"/>
      <c r="AC96" s="759"/>
      <c r="AD96" s="784"/>
      <c r="AE96" s="780" t="str" cm="1">
        <f t="array" ref="AE96">IF(ROW()=ROW(AE84),AD87,INDEX(AF84:AF97,ROW()-ROW(AE84)))</f>
        <v/>
      </c>
      <c r="AF96" s="781" t="str">
        <f>IF(OR(AE96="",AD86="",AD86&lt;=0,AG96=""),"",TRIM(MID(AE96,LEN(AG96)+1+IF(MID(AE96,LEN(AG96)+1,1)=" ",1,0),99999)))</f>
        <v/>
      </c>
      <c r="AG96" s="780" t="str">
        <f>IF(OR(AH96="",AH96=0,AH96="0"),"",IF(LEN(AH96)&lt;=AD86,AH96,IF(LEN(SUBSTITUTE(AI96," ",""))=AD86+1,LEFT(AH96,AD86),LEFT(AH96,FIND("§",SUBSTITUTE(AI96," ","§",LEN(AI96)-LEN(SUBSTITUTE(AI96," ",""))))-1))))</f>
        <v/>
      </c>
      <c r="AH96" s="780" t="str">
        <f t="shared" si="64"/>
        <v/>
      </c>
      <c r="AI96" s="780" t="str">
        <f>IF(OR(AH96="",AH96=0,AH96="0"),"",LEFT(AH96,AD86+1))</f>
        <v/>
      </c>
      <c r="AJ96" s="782"/>
      <c r="AK96" s="796"/>
      <c r="AL96" s="759" t="str">
        <f>IF(LEN(TRIM(AM96))&gt;0,MAX(AL13:AL95)+1,"")</f>
        <v/>
      </c>
      <c r="AM96" s="805"/>
      <c r="AN96" s="805"/>
      <c r="AO96" s="805"/>
      <c r="AP96" s="263" t="str">
        <f t="shared" si="65"/>
        <v/>
      </c>
      <c r="AQ96" s="752"/>
      <c r="AR96" s="818" t="s">
        <v>945</v>
      </c>
      <c r="AS96" s="16" t="str">
        <f t="shared" si="66"/>
        <v/>
      </c>
      <c r="AT96" s="264" t="str">
        <f t="shared" si="67"/>
        <v/>
      </c>
      <c r="AU96" s="266" t="str">
        <f t="shared" si="68"/>
        <v/>
      </c>
      <c r="AV96" s="267" t="str">
        <f t="shared" si="69"/>
        <v/>
      </c>
      <c r="AW96" s="268" t="str">
        <f t="shared" si="70"/>
        <v/>
      </c>
      <c r="AX96" s="268" t="str">
        <f t="shared" si="71"/>
        <v/>
      </c>
      <c r="AY96" s="269" t="str">
        <f t="shared" si="72"/>
        <v/>
      </c>
      <c r="AZ96" t="str">
        <f t="shared" si="73"/>
        <v/>
      </c>
      <c r="BA96" t="str">
        <f t="shared" si="74"/>
        <v/>
      </c>
      <c r="BB96" t="str">
        <f t="shared" si="75"/>
        <v/>
      </c>
      <c r="BC96" t="str">
        <f t="shared" si="76"/>
        <v/>
      </c>
      <c r="BD96" t="str">
        <f t="shared" si="77"/>
        <v/>
      </c>
      <c r="BE96" t="str">
        <f t="shared" si="78"/>
        <v/>
      </c>
      <c r="BF96">
        <f t="array" ref="BF96">IF(AQ96="",0,SUMPRODUCT((EN13:XA13="Gluten")*(EN14:XA14="INFO")*(COUNTIF(BE96,"* "&amp;EN15:XA15&amp;" *")&gt;0)*1))</f>
        <v>0</v>
      </c>
      <c r="BG96">
        <f t="array" ref="BG96">IF(AQ96="",0,SUMPRODUCT((EN13:XA13="Gluten")*(EN14:XA14="EXCL")*(COUNTIF(BE96,"* "&amp;EN15:XA15&amp;" *")&gt;0)*1))</f>
        <v>0</v>
      </c>
      <c r="BH96">
        <f t="array" ref="BH96">IF(AQ96="",0,SUMPRODUCT((EN13:XA13="Gluten")*(EN14:XA14="ALERTE")*(COUNTIF(BE96,"* "&amp;EN15:XA15&amp;" *")&gt;0)*1))</f>
        <v>0</v>
      </c>
      <c r="BI96">
        <f t="array" ref="BI96">IF(AQ96="",0,SUMPRODUCT((EN13:XA13="Gluten")*(EN14:XA14="SUSP")*(COUNTIF(BE96,"* "&amp;EN15:XA15&amp;" *")&gt;0)*1))</f>
        <v>0</v>
      </c>
      <c r="BJ96" t="str">
        <f t="shared" si="79"/>
        <v/>
      </c>
      <c r="BK96" t="str">
        <f t="shared" si="80"/>
        <v/>
      </c>
      <c r="BL96">
        <f t="array" ref="BL96">IF(AQ96="",0,SUMPRODUCT((EN13:XA13="Crustaces")*(EN14:XA14="ALERTE")*(COUNTIF(BE96,"* "&amp;EN15:XA15&amp;" *")&gt;0)*1))</f>
        <v>0</v>
      </c>
      <c r="BM96" t="str">
        <f t="shared" si="81"/>
        <v/>
      </c>
      <c r="BN96">
        <f t="array" ref="BN96">IF(AQ96="",0,SUMPRODUCT((EN13:XA13="Oeufs")*(EN14:XA14="ALERTE")*(COUNTIF(BE96,"* "&amp;EN15:XA15&amp;" *")&gt;0)*1))</f>
        <v>0</v>
      </c>
      <c r="BO96" t="str">
        <f t="shared" si="82"/>
        <v/>
      </c>
      <c r="BP96">
        <f t="array" ref="BP96">IF(AQ96="",0,SUMPRODUCT((EN13:XA13="Poissons")*(EN14:XA14="INFO")*(COUNTIF(BE96,"* "&amp;EN15:XA15&amp;" *")&gt;0)*1))</f>
        <v>0</v>
      </c>
      <c r="BQ96">
        <f t="array" ref="BQ96">IF(AQ96="",0,SUMPRODUCT((EN13:XA13="Poissons")*(EN14:XA14="EXCL")*(COUNTIF(BE96,"* "&amp;EN15:XA15&amp;" *")&gt;0)*1))</f>
        <v>0</v>
      </c>
      <c r="BR96">
        <f t="array" ref="BR96">IF(AQ96="",0,SUMPRODUCT((EN13:XA13="Poissons")*(EN14:XA14="ALERTE")*(COUNTIF(BE96,"* "&amp;EN15:XA15&amp;" *")&gt;0)*1))</f>
        <v>0</v>
      </c>
      <c r="BS96" t="str">
        <f t="shared" si="83"/>
        <v/>
      </c>
      <c r="BT96">
        <f t="array" ref="BT96">IF(AQ96="",0,SUMPRODUCT((EN13:XA13="Arachides")*(EN14:XA14="ALERTE")*(COUNTIF(BE96,"* "&amp;EN15:XA15&amp;" *")&gt;0)*1))</f>
        <v>0</v>
      </c>
      <c r="BU96" t="str">
        <f t="shared" si="84"/>
        <v/>
      </c>
      <c r="BV96">
        <f t="array" ref="BV96">IF(AQ96="",0,SUMPRODUCT((EN13:XA13="Soja")*(EN14:XA14="INFO")*(COUNTIF(BE96,"* "&amp;EN15:XA15&amp;" *")&gt;0)*1))</f>
        <v>0</v>
      </c>
      <c r="BW96">
        <f t="array" ref="BW96">IF(AQ96="",0,SUMPRODUCT((EN13:XA13="Soja")*(EN14:XA14="ALERTE")*(COUNTIF(BE96,"* "&amp;EN15:XA15&amp;" *")&gt;0)*1))</f>
        <v>0</v>
      </c>
      <c r="BX96" t="str">
        <f t="shared" si="85"/>
        <v/>
      </c>
      <c r="BY96">
        <f t="array" ref="BY96">IF(AQ96="",0,SUMPRODUCT((EN13:XA13="Lait")*(EN14:XA14="INFO")*(COUNTIF(BE96,"* "&amp;EN15:XA15&amp;" *")&gt;0)*1))</f>
        <v>0</v>
      </c>
      <c r="BZ96">
        <f t="array" ref="BZ96">IF(AQ96="",0,SUMPRODUCT((EN13:XA13="Lait")*(EN14:XA14="EXCL")*(COUNTIF(BE96,"* "&amp;EN15:XA15&amp;" *")&gt;0)*1))</f>
        <v>0</v>
      </c>
      <c r="CA96">
        <f t="array" ref="CA96">IF(AQ96="",0,SUMPRODUCT((EN13:XA13="Lait")*(EN14:XA14="ALERTE")*(COUNTIF(BE96,"* "&amp;EN15:XA15&amp;" *")&gt;0)*1))</f>
        <v>0</v>
      </c>
      <c r="CB96">
        <f t="array" ref="CB96">IF(AQ96="",0,SUMPRODUCT((EN13:XA13="Lait")*(EN14:XA14="SUSP")*(COUNTIF(BE96,"* "&amp;EN15:XA15&amp;" *")&gt;0)*1))</f>
        <v>0</v>
      </c>
      <c r="CC96" t="str">
        <f t="shared" si="86"/>
        <v/>
      </c>
      <c r="CD96" t="str">
        <f t="shared" si="87"/>
        <v/>
      </c>
      <c r="CE96">
        <f t="array" ref="CE96">IF(AQ96="",0,SUMPRODUCT((EN13:XA13="Fruits a coque")*(EN14:XA14="EXCL")*(COUNTIF(BE96,"* "&amp;EN15:XA15&amp;" *")&gt;0)*1))</f>
        <v>0</v>
      </c>
      <c r="CF96">
        <f t="array" ref="CF96">IF(AQ96="",0,SUMPRODUCT((EN13:XA13="Fruits a coque")*(EN14:XA14="ALERTE")*(COUNTIF(BE96,"* "&amp;EN15:XA15&amp;" *")&gt;0)*1))</f>
        <v>0</v>
      </c>
      <c r="CG96" t="str">
        <f t="shared" si="88"/>
        <v/>
      </c>
      <c r="CH96">
        <f t="array" ref="CH96">IF(AQ96="",0,SUMPRODUCT((EN13:XA13="Celeri")*(EN14:XA14="ALERTE")*(COUNTIF(BE96,"* "&amp;EN15:XA15&amp;" *")&gt;0)*1))</f>
        <v>0</v>
      </c>
      <c r="CI96" t="str">
        <f t="shared" si="89"/>
        <v/>
      </c>
      <c r="CJ96">
        <f t="array" ref="CJ96">IF(AQ96="",0,SUMPRODUCT((EN13:XA13="Moutarde")*(EN14:XA14="ALERTE")*(COUNTIF(BE96,"* "&amp;EN15:XA15&amp;" *")&gt;0)*1))</f>
        <v>0</v>
      </c>
      <c r="CK96" t="str">
        <f t="shared" si="90"/>
        <v/>
      </c>
      <c r="CL96">
        <f t="array" ref="CL96">IF(AQ96="",0,SUMPRODUCT((EN13:XA13="Sesame")*(EN14:XA14="ALERTE")*(COUNTIF(BE96,"* "&amp;EN15:XA15&amp;" *")&gt;0)*1))</f>
        <v>0</v>
      </c>
      <c r="CM96" t="str">
        <f t="shared" si="91"/>
        <v/>
      </c>
      <c r="CN96">
        <f t="array" ref="CN96">IF(AQ96="",0,SUMPRODUCT((EN13:XA13="Sulfites")*(EN14:XA14="ALERTE")*(COUNTIF(BE96,"* "&amp;EN15:XA15&amp;" *")&gt;0)*1))</f>
        <v>0</v>
      </c>
      <c r="CO96" t="str">
        <f t="shared" si="92"/>
        <v/>
      </c>
      <c r="CP96">
        <f t="array" ref="CP96">IF(AQ96="",0,SUMPRODUCT((EN13:XA13="Lupin")*(EN14:XA14="ALERTE")*(COUNTIF(BE96,"* "&amp;EN15:XA15&amp;" *")&gt;0)*1))</f>
        <v>0</v>
      </c>
      <c r="CQ96" t="str">
        <f t="shared" si="93"/>
        <v/>
      </c>
      <c r="CR96">
        <f t="array" ref="CR96">IF(AQ96="",0,SUMPRODUCT((EN13:XA13="Mollusques")*(EN14:XA14="EXCL")*(COUNTIF(BE96,"* "&amp;EN15:XA15&amp;" *")&gt;0)*1))</f>
        <v>0</v>
      </c>
      <c r="CS96">
        <f t="array" ref="CS96">IF(AQ96="",0,SUMPRODUCT((EN13:XA13="Mollusques")*(EN14:XA14="ALERTE")*(COUNTIF(BE96,"* "&amp;EN15:XA15&amp;" *")&gt;0)*1))</f>
        <v>0</v>
      </c>
      <c r="CT96" t="str">
        <f t="shared" si="94"/>
        <v/>
      </c>
      <c r="CU96" t="str">
        <f t="shared" si="95"/>
        <v/>
      </c>
      <c r="CV96" t="str">
        <f t="shared" si="96"/>
        <v/>
      </c>
      <c r="CW96" t="str">
        <f t="shared" si="97"/>
        <v/>
      </c>
      <c r="CX96" t="str">
        <f t="shared" si="98"/>
        <v/>
      </c>
      <c r="CY96" t="str">
        <f t="shared" si="99"/>
        <v/>
      </c>
      <c r="CZ96" t="str">
        <f t="shared" si="100"/>
        <v/>
      </c>
      <c r="DA96" t="str">
        <f t="shared" si="101"/>
        <v/>
      </c>
      <c r="DB96" t="str">
        <f t="shared" si="102"/>
        <v/>
      </c>
      <c r="DC96" t="str">
        <f t="shared" si="103"/>
        <v/>
      </c>
      <c r="DD96" t="str">
        <f t="shared" si="104"/>
        <v/>
      </c>
      <c r="DE96" t="str">
        <f t="shared" si="105"/>
        <v/>
      </c>
      <c r="DF96" t="str">
        <f t="shared" si="106"/>
        <v/>
      </c>
      <c r="DG96" t="str">
        <f t="shared" si="107"/>
        <v/>
      </c>
      <c r="DH96" t="str">
        <f t="shared" si="108"/>
        <v/>
      </c>
      <c r="DI96" t="str">
        <f t="shared" si="109"/>
        <v/>
      </c>
      <c r="DJ96" t="str">
        <f t="shared" si="110"/>
        <v/>
      </c>
      <c r="DK96" t="str">
        <f t="shared" si="111"/>
        <v/>
      </c>
      <c r="DL96" t="str">
        <f t="shared" si="112"/>
        <v/>
      </c>
    </row>
    <row r="97" spans="5:116" ht="15.75">
      <c r="E97" s="26"/>
      <c r="F97" s="32"/>
      <c r="G97" s="33"/>
      <c r="H97" s="32"/>
      <c r="I97" s="34"/>
      <c r="J97" s="246"/>
      <c r="K97" s="247"/>
      <c r="L97" s="95"/>
      <c r="M97" s="248"/>
      <c r="N97" s="249"/>
      <c r="O97" s="250"/>
      <c r="P97" s="251"/>
      <c r="Q97" s="252"/>
      <c r="R97" s="253"/>
      <c r="S97" s="102"/>
      <c r="T97" s="254"/>
      <c r="U97" s="104"/>
      <c r="V97" s="255"/>
      <c r="W97" s="256"/>
      <c r="X97" s="107"/>
      <c r="Y97" s="116"/>
      <c r="AA97" s="4"/>
      <c r="AC97" s="759"/>
      <c r="AD97" s="784"/>
      <c r="AE97" s="780" t="str" cm="1">
        <f t="array" ref="AE97">IF(ROW()=ROW(AE84),AD87,INDEX(AF84:AF97,ROW()-ROW(AE84)))</f>
        <v/>
      </c>
      <c r="AF97" s="781" t="str">
        <f>IF(OR(AE97="",AD86="",AD86&lt;=0,AG97=""),"",TRIM(MID(AE97,LEN(AG97)+1+IF(MID(AE97,LEN(AG97)+1,1)=" ",1,0),99999)))</f>
        <v/>
      </c>
      <c r="AG97" s="780" t="str">
        <f>IF(OR(AH97="",AH97=0,AH97="0"),"",IF(LEN(AH97)&lt;=AD86,AH97,IF(LEN(SUBSTITUTE(AI97," ",""))=AD86+1,LEFT(AH97,AD86),LEFT(AH97,FIND("§",SUBSTITUTE(AI97," ","§",LEN(AI97)-LEN(SUBSTITUTE(AI97," ",""))))-1))))</f>
        <v/>
      </c>
      <c r="AH97" s="780" t="str">
        <f t="shared" si="64"/>
        <v/>
      </c>
      <c r="AI97" s="780" t="str">
        <f>IF(OR(AH97="",AH97=0,AH97="0"),"",LEFT(AH97,AD86+1))</f>
        <v/>
      </c>
      <c r="AJ97" s="782"/>
      <c r="AK97" s="796"/>
      <c r="AL97" s="759" t="str">
        <f>IF(LEN(TRIM(AM97))&gt;0,MAX(AL13:AL96)+1,"")</f>
        <v/>
      </c>
      <c r="AM97" s="805"/>
      <c r="AN97" s="805"/>
      <c r="AO97" s="805"/>
      <c r="AP97" s="263" t="str">
        <f t="shared" si="65"/>
        <v/>
      </c>
      <c r="AQ97" s="752"/>
      <c r="AR97" s="818" t="s">
        <v>945</v>
      </c>
      <c r="AS97" s="16" t="str">
        <f t="shared" si="66"/>
        <v/>
      </c>
      <c r="AT97" s="264" t="str">
        <f t="shared" si="67"/>
        <v/>
      </c>
      <c r="AU97" s="266" t="str">
        <f t="shared" si="68"/>
        <v/>
      </c>
      <c r="AV97" s="267" t="str">
        <f t="shared" si="69"/>
        <v/>
      </c>
      <c r="AW97" s="268" t="str">
        <f t="shared" si="70"/>
        <v/>
      </c>
      <c r="AX97" s="268" t="str">
        <f t="shared" si="71"/>
        <v/>
      </c>
      <c r="AY97" s="269" t="str">
        <f t="shared" si="72"/>
        <v/>
      </c>
      <c r="AZ97" t="str">
        <f t="shared" si="73"/>
        <v/>
      </c>
      <c r="BA97" t="str">
        <f t="shared" si="74"/>
        <v/>
      </c>
      <c r="BB97" t="str">
        <f t="shared" si="75"/>
        <v/>
      </c>
      <c r="BC97" t="str">
        <f t="shared" si="76"/>
        <v/>
      </c>
      <c r="BD97" t="str">
        <f t="shared" si="77"/>
        <v/>
      </c>
      <c r="BE97" t="str">
        <f t="shared" si="78"/>
        <v/>
      </c>
      <c r="BF97">
        <f t="array" ref="BF97">IF(AQ97="",0,SUMPRODUCT((EN13:XA13="Gluten")*(EN14:XA14="INFO")*(COUNTIF(BE97,"* "&amp;EN15:XA15&amp;" *")&gt;0)*1))</f>
        <v>0</v>
      </c>
      <c r="BG97">
        <f t="array" ref="BG97">IF(AQ97="",0,SUMPRODUCT((EN13:XA13="Gluten")*(EN14:XA14="EXCL")*(COUNTIF(BE97,"* "&amp;EN15:XA15&amp;" *")&gt;0)*1))</f>
        <v>0</v>
      </c>
      <c r="BH97">
        <f t="array" ref="BH97">IF(AQ97="",0,SUMPRODUCT((EN13:XA13="Gluten")*(EN14:XA14="ALERTE")*(COUNTIF(BE97,"* "&amp;EN15:XA15&amp;" *")&gt;0)*1))</f>
        <v>0</v>
      </c>
      <c r="BI97">
        <f t="array" ref="BI97">IF(AQ97="",0,SUMPRODUCT((EN13:XA13="Gluten")*(EN14:XA14="SUSP")*(COUNTIF(BE97,"* "&amp;EN15:XA15&amp;" *")&gt;0)*1))</f>
        <v>0</v>
      </c>
      <c r="BJ97" t="str">
        <f t="shared" si="79"/>
        <v/>
      </c>
      <c r="BK97" t="str">
        <f t="shared" si="80"/>
        <v/>
      </c>
      <c r="BL97">
        <f t="array" ref="BL97">IF(AQ97="",0,SUMPRODUCT((EN13:XA13="Crustaces")*(EN14:XA14="ALERTE")*(COUNTIF(BE97,"* "&amp;EN15:XA15&amp;" *")&gt;0)*1))</f>
        <v>0</v>
      </c>
      <c r="BM97" t="str">
        <f t="shared" si="81"/>
        <v/>
      </c>
      <c r="BN97">
        <f t="array" ref="BN97">IF(AQ97="",0,SUMPRODUCT((EN13:XA13="Oeufs")*(EN14:XA14="ALERTE")*(COUNTIF(BE97,"* "&amp;EN15:XA15&amp;" *")&gt;0)*1))</f>
        <v>0</v>
      </c>
      <c r="BO97" t="str">
        <f t="shared" si="82"/>
        <v/>
      </c>
      <c r="BP97">
        <f t="array" ref="BP97">IF(AQ97="",0,SUMPRODUCT((EN13:XA13="Poissons")*(EN14:XA14="INFO")*(COUNTIF(BE97,"* "&amp;EN15:XA15&amp;" *")&gt;0)*1))</f>
        <v>0</v>
      </c>
      <c r="BQ97">
        <f t="array" ref="BQ97">IF(AQ97="",0,SUMPRODUCT((EN13:XA13="Poissons")*(EN14:XA14="EXCL")*(COUNTIF(BE97,"* "&amp;EN15:XA15&amp;" *")&gt;0)*1))</f>
        <v>0</v>
      </c>
      <c r="BR97">
        <f t="array" ref="BR97">IF(AQ97="",0,SUMPRODUCT((EN13:XA13="Poissons")*(EN14:XA14="ALERTE")*(COUNTIF(BE97,"* "&amp;EN15:XA15&amp;" *")&gt;0)*1))</f>
        <v>0</v>
      </c>
      <c r="BS97" t="str">
        <f t="shared" si="83"/>
        <v/>
      </c>
      <c r="BT97">
        <f t="array" ref="BT97">IF(AQ97="",0,SUMPRODUCT((EN13:XA13="Arachides")*(EN14:XA14="ALERTE")*(COUNTIF(BE97,"* "&amp;EN15:XA15&amp;" *")&gt;0)*1))</f>
        <v>0</v>
      </c>
      <c r="BU97" t="str">
        <f t="shared" si="84"/>
        <v/>
      </c>
      <c r="BV97">
        <f t="array" ref="BV97">IF(AQ97="",0,SUMPRODUCT((EN13:XA13="Soja")*(EN14:XA14="INFO")*(COUNTIF(BE97,"* "&amp;EN15:XA15&amp;" *")&gt;0)*1))</f>
        <v>0</v>
      </c>
      <c r="BW97">
        <f t="array" ref="BW97">IF(AQ97="",0,SUMPRODUCT((EN13:XA13="Soja")*(EN14:XA14="ALERTE")*(COUNTIF(BE97,"* "&amp;EN15:XA15&amp;" *")&gt;0)*1))</f>
        <v>0</v>
      </c>
      <c r="BX97" t="str">
        <f t="shared" si="85"/>
        <v/>
      </c>
      <c r="BY97">
        <f t="array" ref="BY97">IF(AQ97="",0,SUMPRODUCT((EN13:XA13="Lait")*(EN14:XA14="INFO")*(COUNTIF(BE97,"* "&amp;EN15:XA15&amp;" *")&gt;0)*1))</f>
        <v>0</v>
      </c>
      <c r="BZ97">
        <f t="array" ref="BZ97">IF(AQ97="",0,SUMPRODUCT((EN13:XA13="Lait")*(EN14:XA14="EXCL")*(COUNTIF(BE97,"* "&amp;EN15:XA15&amp;" *")&gt;0)*1))</f>
        <v>0</v>
      </c>
      <c r="CA97">
        <f t="array" ref="CA97">IF(AQ97="",0,SUMPRODUCT((EN13:XA13="Lait")*(EN14:XA14="ALERTE")*(COUNTIF(BE97,"* "&amp;EN15:XA15&amp;" *")&gt;0)*1))</f>
        <v>0</v>
      </c>
      <c r="CB97">
        <f t="array" ref="CB97">IF(AQ97="",0,SUMPRODUCT((EN13:XA13="Lait")*(EN14:XA14="SUSP")*(COUNTIF(BE97,"* "&amp;EN15:XA15&amp;" *")&gt;0)*1))</f>
        <v>0</v>
      </c>
      <c r="CC97" t="str">
        <f t="shared" si="86"/>
        <v/>
      </c>
      <c r="CD97" t="str">
        <f t="shared" si="87"/>
        <v/>
      </c>
      <c r="CE97">
        <f t="array" ref="CE97">IF(AQ97="",0,SUMPRODUCT((EN13:XA13="Fruits a coque")*(EN14:XA14="EXCL")*(COUNTIF(BE97,"* "&amp;EN15:XA15&amp;" *")&gt;0)*1))</f>
        <v>0</v>
      </c>
      <c r="CF97">
        <f t="array" ref="CF97">IF(AQ97="",0,SUMPRODUCT((EN13:XA13="Fruits a coque")*(EN14:XA14="ALERTE")*(COUNTIF(BE97,"* "&amp;EN15:XA15&amp;" *")&gt;0)*1))</f>
        <v>0</v>
      </c>
      <c r="CG97" t="str">
        <f t="shared" si="88"/>
        <v/>
      </c>
      <c r="CH97">
        <f t="array" ref="CH97">IF(AQ97="",0,SUMPRODUCT((EN13:XA13="Celeri")*(EN14:XA14="ALERTE")*(COUNTIF(BE97,"* "&amp;EN15:XA15&amp;" *")&gt;0)*1))</f>
        <v>0</v>
      </c>
      <c r="CI97" t="str">
        <f t="shared" si="89"/>
        <v/>
      </c>
      <c r="CJ97">
        <f t="array" ref="CJ97">IF(AQ97="",0,SUMPRODUCT((EN13:XA13="Moutarde")*(EN14:XA14="ALERTE")*(COUNTIF(BE97,"* "&amp;EN15:XA15&amp;" *")&gt;0)*1))</f>
        <v>0</v>
      </c>
      <c r="CK97" t="str">
        <f t="shared" si="90"/>
        <v/>
      </c>
      <c r="CL97">
        <f t="array" ref="CL97">IF(AQ97="",0,SUMPRODUCT((EN13:XA13="Sesame")*(EN14:XA14="ALERTE")*(COUNTIF(BE97,"* "&amp;EN15:XA15&amp;" *")&gt;0)*1))</f>
        <v>0</v>
      </c>
      <c r="CM97" t="str">
        <f t="shared" si="91"/>
        <v/>
      </c>
      <c r="CN97">
        <f t="array" ref="CN97">IF(AQ97="",0,SUMPRODUCT((EN13:XA13="Sulfites")*(EN14:XA14="ALERTE")*(COUNTIF(BE97,"* "&amp;EN15:XA15&amp;" *")&gt;0)*1))</f>
        <v>0</v>
      </c>
      <c r="CO97" t="str">
        <f t="shared" si="92"/>
        <v/>
      </c>
      <c r="CP97">
        <f t="array" ref="CP97">IF(AQ97="",0,SUMPRODUCT((EN13:XA13="Lupin")*(EN14:XA14="ALERTE")*(COUNTIF(BE97,"* "&amp;EN15:XA15&amp;" *")&gt;0)*1))</f>
        <v>0</v>
      </c>
      <c r="CQ97" t="str">
        <f t="shared" si="93"/>
        <v/>
      </c>
      <c r="CR97">
        <f t="array" ref="CR97">IF(AQ97="",0,SUMPRODUCT((EN13:XA13="Mollusques")*(EN14:XA14="EXCL")*(COUNTIF(BE97,"* "&amp;EN15:XA15&amp;" *")&gt;0)*1))</f>
        <v>0</v>
      </c>
      <c r="CS97">
        <f t="array" ref="CS97">IF(AQ97="",0,SUMPRODUCT((EN13:XA13="Mollusques")*(EN14:XA14="ALERTE")*(COUNTIF(BE97,"* "&amp;EN15:XA15&amp;" *")&gt;0)*1))</f>
        <v>0</v>
      </c>
      <c r="CT97" t="str">
        <f t="shared" si="94"/>
        <v/>
      </c>
      <c r="CU97" t="str">
        <f t="shared" si="95"/>
        <v/>
      </c>
      <c r="CV97" t="str">
        <f t="shared" si="96"/>
        <v/>
      </c>
      <c r="CW97" t="str">
        <f t="shared" si="97"/>
        <v/>
      </c>
      <c r="CX97" t="str">
        <f t="shared" si="98"/>
        <v/>
      </c>
      <c r="CY97" t="str">
        <f t="shared" si="99"/>
        <v/>
      </c>
      <c r="CZ97" t="str">
        <f t="shared" si="100"/>
        <v/>
      </c>
      <c r="DA97" t="str">
        <f t="shared" si="101"/>
        <v/>
      </c>
      <c r="DB97" t="str">
        <f t="shared" si="102"/>
        <v/>
      </c>
      <c r="DC97" t="str">
        <f t="shared" si="103"/>
        <v/>
      </c>
      <c r="DD97" t="str">
        <f t="shared" si="104"/>
        <v/>
      </c>
      <c r="DE97" t="str">
        <f t="shared" si="105"/>
        <v/>
      </c>
      <c r="DF97" t="str">
        <f t="shared" si="106"/>
        <v/>
      </c>
      <c r="DG97" t="str">
        <f t="shared" si="107"/>
        <v/>
      </c>
      <c r="DH97" t="str">
        <f t="shared" si="108"/>
        <v/>
      </c>
      <c r="DI97" t="str">
        <f t="shared" si="109"/>
        <v/>
      </c>
      <c r="DJ97" t="str">
        <f t="shared" si="110"/>
        <v/>
      </c>
      <c r="DK97" t="str">
        <f t="shared" si="111"/>
        <v/>
      </c>
      <c r="DL97" t="str">
        <f t="shared" si="112"/>
        <v/>
      </c>
    </row>
    <row r="98" spans="5:116" ht="15.75">
      <c r="E98" s="26"/>
      <c r="F98" s="32"/>
      <c r="G98" s="33"/>
      <c r="H98" s="32"/>
      <c r="I98" s="34"/>
      <c r="J98" s="246"/>
      <c r="K98" s="247"/>
      <c r="L98" s="95"/>
      <c r="M98" s="248"/>
      <c r="N98" s="249"/>
      <c r="O98" s="250"/>
      <c r="P98" s="251"/>
      <c r="Q98" s="252"/>
      <c r="R98" s="253"/>
      <c r="S98" s="102"/>
      <c r="T98" s="254"/>
      <c r="U98" s="104"/>
      <c r="V98" s="255"/>
      <c r="W98" s="256"/>
      <c r="X98" s="107"/>
      <c r="Y98" s="116"/>
      <c r="AA98" s="4"/>
      <c r="AC98" s="759"/>
      <c r="AD98" s="779" t="str">
        <f>IF(TRIM(SUBSTITUTE(AS20,CHAR(160),""))="","",AS20)</f>
        <v>poivre blanc moulu</v>
      </c>
      <c r="AE98" s="780" t="str" cm="1">
        <f t="array" ref="AE98">IF(ROW()=ROW(AE98),AD101,INDEX(AF98:AF111,ROW()-ROW(AE98)))</f>
        <v>poivre blanc moulu</v>
      </c>
      <c r="AF98" s="781" t="str">
        <f>IF(OR(AE98="",AD100="",AD100&lt;=0,AG98=""),"",TRIM(MID(AE98,LEN(AG98)+1+IF(MID(AE98,LEN(AG98)+1,1)=" ",1,0),99999)))</f>
        <v/>
      </c>
      <c r="AG98" s="780" t="str">
        <f>IF(OR(AH98="",AH98=0,AH98="0"),"",IF(LEN(AH98)&lt;=AD100,AH98,IF(LEN(SUBSTITUTE(AI98," ",""))=AD100+1,LEFT(AH98,AD100),LEFT(AH98,FIND("§",SUBSTITUTE(AI98," ","§",LEN(AI98)-LEN(SUBSTITUTE(AI98," ",""))))-1))))</f>
        <v>poivre blanc moulu</v>
      </c>
      <c r="AH98" s="780" t="str">
        <f t="shared" si="64"/>
        <v>poivre blanc moulu</v>
      </c>
      <c r="AI98" s="780" t="str">
        <f>IF(OR(AH98="",AH98=0,AH98="0"),"",LEFT(AH98,AD100+1))</f>
        <v>poivre blanc moulu</v>
      </c>
      <c r="AJ98" s="782"/>
      <c r="AK98" s="796"/>
      <c r="AL98" s="759" t="str">
        <f>IF(LEN(TRIM(AM98))&gt;0,MAX(AL13:AL97)+1,"")</f>
        <v/>
      </c>
      <c r="AM98" s="805"/>
      <c r="AN98" s="805"/>
      <c r="AO98" s="805"/>
      <c r="AP98" s="263" t="str">
        <f t="shared" si="65"/>
        <v/>
      </c>
      <c r="AQ98" s="752"/>
      <c r="AR98" s="818" t="s">
        <v>945</v>
      </c>
      <c r="AS98" s="16" t="str">
        <f t="shared" si="66"/>
        <v/>
      </c>
      <c r="AT98" s="264" t="str">
        <f t="shared" si="67"/>
        <v/>
      </c>
      <c r="AU98" s="266" t="str">
        <f t="shared" si="68"/>
        <v/>
      </c>
      <c r="AV98" s="267" t="str">
        <f t="shared" si="69"/>
        <v/>
      </c>
      <c r="AW98" s="268" t="str">
        <f t="shared" si="70"/>
        <v/>
      </c>
      <c r="AX98" s="268" t="str">
        <f t="shared" si="71"/>
        <v/>
      </c>
      <c r="AY98" s="269" t="str">
        <f t="shared" si="72"/>
        <v/>
      </c>
      <c r="AZ98" t="str">
        <f t="shared" si="73"/>
        <v/>
      </c>
      <c r="BA98" t="str">
        <f t="shared" si="74"/>
        <v/>
      </c>
      <c r="BB98" t="str">
        <f t="shared" si="75"/>
        <v/>
      </c>
      <c r="BC98" t="str">
        <f t="shared" si="76"/>
        <v/>
      </c>
      <c r="BD98" t="str">
        <f t="shared" si="77"/>
        <v/>
      </c>
      <c r="BE98" t="str">
        <f t="shared" si="78"/>
        <v/>
      </c>
      <c r="BF98">
        <f t="array" ref="BF98">IF(AQ98="",0,SUMPRODUCT((EN13:XA13="Gluten")*(EN14:XA14="INFO")*(COUNTIF(BE98,"* "&amp;EN15:XA15&amp;" *")&gt;0)*1))</f>
        <v>0</v>
      </c>
      <c r="BG98">
        <f t="array" ref="BG98">IF(AQ98="",0,SUMPRODUCT((EN13:XA13="Gluten")*(EN14:XA14="EXCL")*(COUNTIF(BE98,"* "&amp;EN15:XA15&amp;" *")&gt;0)*1))</f>
        <v>0</v>
      </c>
      <c r="BH98">
        <f t="array" ref="BH98">IF(AQ98="",0,SUMPRODUCT((EN13:XA13="Gluten")*(EN14:XA14="ALERTE")*(COUNTIF(BE98,"* "&amp;EN15:XA15&amp;" *")&gt;0)*1))</f>
        <v>0</v>
      </c>
      <c r="BI98">
        <f t="array" ref="BI98">IF(AQ98="",0,SUMPRODUCT((EN13:XA13="Gluten")*(EN14:XA14="SUSP")*(COUNTIF(BE98,"* "&amp;EN15:XA15&amp;" *")&gt;0)*1))</f>
        <v>0</v>
      </c>
      <c r="BJ98" t="str">
        <f t="shared" si="79"/>
        <v/>
      </c>
      <c r="BK98" t="str">
        <f t="shared" si="80"/>
        <v/>
      </c>
      <c r="BL98">
        <f t="array" ref="BL98">IF(AQ98="",0,SUMPRODUCT((EN13:XA13="Crustaces")*(EN14:XA14="ALERTE")*(COUNTIF(BE98,"* "&amp;EN15:XA15&amp;" *")&gt;0)*1))</f>
        <v>0</v>
      </c>
      <c r="BM98" t="str">
        <f t="shared" si="81"/>
        <v/>
      </c>
      <c r="BN98">
        <f t="array" ref="BN98">IF(AQ98="",0,SUMPRODUCT((EN13:XA13="Oeufs")*(EN14:XA14="ALERTE")*(COUNTIF(BE98,"* "&amp;EN15:XA15&amp;" *")&gt;0)*1))</f>
        <v>0</v>
      </c>
      <c r="BO98" t="str">
        <f t="shared" si="82"/>
        <v/>
      </c>
      <c r="BP98">
        <f t="array" ref="BP98">IF(AQ98="",0,SUMPRODUCT((EN13:XA13="Poissons")*(EN14:XA14="INFO")*(COUNTIF(BE98,"* "&amp;EN15:XA15&amp;" *")&gt;0)*1))</f>
        <v>0</v>
      </c>
      <c r="BQ98">
        <f t="array" ref="BQ98">IF(AQ98="",0,SUMPRODUCT((EN13:XA13="Poissons")*(EN14:XA14="EXCL")*(COUNTIF(BE98,"* "&amp;EN15:XA15&amp;" *")&gt;0)*1))</f>
        <v>0</v>
      </c>
      <c r="BR98">
        <f t="array" ref="BR98">IF(AQ98="",0,SUMPRODUCT((EN13:XA13="Poissons")*(EN14:XA14="ALERTE")*(COUNTIF(BE98,"* "&amp;EN15:XA15&amp;" *")&gt;0)*1))</f>
        <v>0</v>
      </c>
      <c r="BS98" t="str">
        <f t="shared" si="83"/>
        <v/>
      </c>
      <c r="BT98">
        <f t="array" ref="BT98">IF(AQ98="",0,SUMPRODUCT((EN13:XA13="Arachides")*(EN14:XA14="ALERTE")*(COUNTIF(BE98,"* "&amp;EN15:XA15&amp;" *")&gt;0)*1))</f>
        <v>0</v>
      </c>
      <c r="BU98" t="str">
        <f t="shared" si="84"/>
        <v/>
      </c>
      <c r="BV98">
        <f t="array" ref="BV98">IF(AQ98="",0,SUMPRODUCT((EN13:XA13="Soja")*(EN14:XA14="INFO")*(COUNTIF(BE98,"* "&amp;EN15:XA15&amp;" *")&gt;0)*1))</f>
        <v>0</v>
      </c>
      <c r="BW98">
        <f t="array" ref="BW98">IF(AQ98="",0,SUMPRODUCT((EN13:XA13="Soja")*(EN14:XA14="ALERTE")*(COUNTIF(BE98,"* "&amp;EN15:XA15&amp;" *")&gt;0)*1))</f>
        <v>0</v>
      </c>
      <c r="BX98" t="str">
        <f t="shared" si="85"/>
        <v/>
      </c>
      <c r="BY98">
        <f t="array" ref="BY98">IF(AQ98="",0,SUMPRODUCT((EN13:XA13="Lait")*(EN14:XA14="INFO")*(COUNTIF(BE98,"* "&amp;EN15:XA15&amp;" *")&gt;0)*1))</f>
        <v>0</v>
      </c>
      <c r="BZ98">
        <f t="array" ref="BZ98">IF(AQ98="",0,SUMPRODUCT((EN13:XA13="Lait")*(EN14:XA14="EXCL")*(COUNTIF(BE98,"* "&amp;EN15:XA15&amp;" *")&gt;0)*1))</f>
        <v>0</v>
      </c>
      <c r="CA98">
        <f t="array" ref="CA98">IF(AQ98="",0,SUMPRODUCT((EN13:XA13="Lait")*(EN14:XA14="ALERTE")*(COUNTIF(BE98,"* "&amp;EN15:XA15&amp;" *")&gt;0)*1))</f>
        <v>0</v>
      </c>
      <c r="CB98">
        <f t="array" ref="CB98">IF(AQ98="",0,SUMPRODUCT((EN13:XA13="Lait")*(EN14:XA14="SUSP")*(COUNTIF(BE98,"* "&amp;EN15:XA15&amp;" *")&gt;0)*1))</f>
        <v>0</v>
      </c>
      <c r="CC98" t="str">
        <f t="shared" si="86"/>
        <v/>
      </c>
      <c r="CD98" t="str">
        <f t="shared" si="87"/>
        <v/>
      </c>
      <c r="CE98">
        <f t="array" ref="CE98">IF(AQ98="",0,SUMPRODUCT((EN13:XA13="Fruits a coque")*(EN14:XA14="EXCL")*(COUNTIF(BE98,"* "&amp;EN15:XA15&amp;" *")&gt;0)*1))</f>
        <v>0</v>
      </c>
      <c r="CF98">
        <f t="array" ref="CF98">IF(AQ98="",0,SUMPRODUCT((EN13:XA13="Fruits a coque")*(EN14:XA14="ALERTE")*(COUNTIF(BE98,"* "&amp;EN15:XA15&amp;" *")&gt;0)*1))</f>
        <v>0</v>
      </c>
      <c r="CG98" t="str">
        <f t="shared" si="88"/>
        <v/>
      </c>
      <c r="CH98">
        <f t="array" ref="CH98">IF(AQ98="",0,SUMPRODUCT((EN13:XA13="Celeri")*(EN14:XA14="ALERTE")*(COUNTIF(BE98,"* "&amp;EN15:XA15&amp;" *")&gt;0)*1))</f>
        <v>0</v>
      </c>
      <c r="CI98" t="str">
        <f t="shared" si="89"/>
        <v/>
      </c>
      <c r="CJ98">
        <f t="array" ref="CJ98">IF(AQ98="",0,SUMPRODUCT((EN13:XA13="Moutarde")*(EN14:XA14="ALERTE")*(COUNTIF(BE98,"* "&amp;EN15:XA15&amp;" *")&gt;0)*1))</f>
        <v>0</v>
      </c>
      <c r="CK98" t="str">
        <f t="shared" si="90"/>
        <v/>
      </c>
      <c r="CL98">
        <f t="array" ref="CL98">IF(AQ98="",0,SUMPRODUCT((EN13:XA13="Sesame")*(EN14:XA14="ALERTE")*(COUNTIF(BE98,"* "&amp;EN15:XA15&amp;" *")&gt;0)*1))</f>
        <v>0</v>
      </c>
      <c r="CM98" t="str">
        <f t="shared" si="91"/>
        <v/>
      </c>
      <c r="CN98">
        <f t="array" ref="CN98">IF(AQ98="",0,SUMPRODUCT((EN13:XA13="Sulfites")*(EN14:XA14="ALERTE")*(COUNTIF(BE98,"* "&amp;EN15:XA15&amp;" *")&gt;0)*1))</f>
        <v>0</v>
      </c>
      <c r="CO98" t="str">
        <f t="shared" si="92"/>
        <v/>
      </c>
      <c r="CP98">
        <f t="array" ref="CP98">IF(AQ98="",0,SUMPRODUCT((EN13:XA13="Lupin")*(EN14:XA14="ALERTE")*(COUNTIF(BE98,"* "&amp;EN15:XA15&amp;" *")&gt;0)*1))</f>
        <v>0</v>
      </c>
      <c r="CQ98" t="str">
        <f t="shared" si="93"/>
        <v/>
      </c>
      <c r="CR98">
        <f t="array" ref="CR98">IF(AQ98="",0,SUMPRODUCT((EN13:XA13="Mollusques")*(EN14:XA14="EXCL")*(COUNTIF(BE98,"* "&amp;EN15:XA15&amp;" *")&gt;0)*1))</f>
        <v>0</v>
      </c>
      <c r="CS98">
        <f t="array" ref="CS98">IF(AQ98="",0,SUMPRODUCT((EN13:XA13="Mollusques")*(EN14:XA14="ALERTE")*(COUNTIF(BE98,"* "&amp;EN15:XA15&amp;" *")&gt;0)*1))</f>
        <v>0</v>
      </c>
      <c r="CT98" t="str">
        <f t="shared" si="94"/>
        <v/>
      </c>
      <c r="CU98" t="str">
        <f t="shared" si="95"/>
        <v/>
      </c>
      <c r="CV98" t="str">
        <f t="shared" si="96"/>
        <v/>
      </c>
      <c r="CW98" t="str">
        <f t="shared" si="97"/>
        <v/>
      </c>
      <c r="CX98" t="str">
        <f t="shared" si="98"/>
        <v/>
      </c>
      <c r="CY98" t="str">
        <f t="shared" si="99"/>
        <v/>
      </c>
      <c r="CZ98" t="str">
        <f t="shared" si="100"/>
        <v/>
      </c>
      <c r="DA98" t="str">
        <f t="shared" si="101"/>
        <v/>
      </c>
      <c r="DB98" t="str">
        <f t="shared" si="102"/>
        <v/>
      </c>
      <c r="DC98" t="str">
        <f t="shared" si="103"/>
        <v/>
      </c>
      <c r="DD98" t="str">
        <f t="shared" si="104"/>
        <v/>
      </c>
      <c r="DE98" t="str">
        <f t="shared" si="105"/>
        <v/>
      </c>
      <c r="DF98" t="str">
        <f t="shared" si="106"/>
        <v/>
      </c>
      <c r="DG98" t="str">
        <f t="shared" si="107"/>
        <v/>
      </c>
      <c r="DH98" t="str">
        <f t="shared" si="108"/>
        <v/>
      </c>
      <c r="DI98" t="str">
        <f t="shared" si="109"/>
        <v/>
      </c>
      <c r="DJ98" t="str">
        <f t="shared" si="110"/>
        <v/>
      </c>
      <c r="DK98" t="str">
        <f t="shared" si="111"/>
        <v/>
      </c>
      <c r="DL98" t="str">
        <f t="shared" si="112"/>
        <v/>
      </c>
    </row>
    <row r="99" spans="5:116" ht="15.75">
      <c r="E99" s="26"/>
      <c r="F99" s="32"/>
      <c r="G99" s="33"/>
      <c r="H99" s="32"/>
      <c r="I99" s="34"/>
      <c r="J99" s="246"/>
      <c r="K99" s="247"/>
      <c r="L99" s="95"/>
      <c r="M99" s="248"/>
      <c r="N99" s="249"/>
      <c r="O99" s="250"/>
      <c r="P99" s="251"/>
      <c r="Q99" s="252"/>
      <c r="R99" s="253"/>
      <c r="S99" s="102"/>
      <c r="T99" s="254"/>
      <c r="U99" s="104"/>
      <c r="V99" s="255"/>
      <c r="W99" s="256"/>
      <c r="X99" s="107"/>
      <c r="Y99" s="116"/>
      <c r="AA99" s="4"/>
      <c r="AC99" s="759"/>
      <c r="AD99" s="784" t="str">
        <f>TRIM(SUBSTITUTE(SUBSTITUTE(SUBSTITUTE(SUBSTITUTE(SUBSTITUTE(SUBSTITUTE(SUBSTITUTE(SUBSTITUTE(SUBSTITUTE(CLEAN(IF(OR(LEFT(AD98,1)="-",LEFT(AD98,1)="="),MID(AD98,2,99999),AD98)),"—","-"),"–","-"),CHAR(160)," "),CHAR(9)," "),CHAR(13)," "),CHAR(10)," ")," "," ")," "," ")," "," "))</f>
        <v>poivre blanc moulu</v>
      </c>
      <c r="AE99" s="780" t="str" cm="1">
        <f t="array" ref="AE99">IF(ROW()=ROW(AE98),AD101,INDEX(AF98:AF111,ROW()-ROW(AE98)))</f>
        <v/>
      </c>
      <c r="AF99" s="781" t="str">
        <f>IF(OR(AE99="",AD100="",AD100&lt;=0,AG99=""),"",TRIM(MID(AE99,LEN(AG99)+1+IF(MID(AE99,LEN(AG99)+1,1)=" ",1,0),99999)))</f>
        <v/>
      </c>
      <c r="AG99" s="780" t="str">
        <f>IF(OR(AH99="",AH99=0,AH99="0"),"",IF(LEN(AH99)&lt;=AD100,AH99,IF(LEN(SUBSTITUTE(AI99," ",""))=AD100+1,LEFT(AH99,AD100),LEFT(AH99,FIND("§",SUBSTITUTE(AI99," ","§",LEN(AI99)-LEN(SUBSTITUTE(AI99," ",""))))-1))))</f>
        <v/>
      </c>
      <c r="AH99" s="780" t="str">
        <f t="shared" si="64"/>
        <v/>
      </c>
      <c r="AI99" s="780" t="str">
        <f>IF(OR(AH99="",AH99=0,AH99="0"),"",LEFT(AH99,AD100+1))</f>
        <v/>
      </c>
      <c r="AJ99" s="782"/>
      <c r="AK99" s="796"/>
      <c r="AL99" s="759" t="str">
        <f>IF(LEN(TRIM(AM99))&gt;0,MAX(AL13:AL98)+1,"")</f>
        <v/>
      </c>
      <c r="AM99" s="805"/>
      <c r="AN99" s="805"/>
      <c r="AO99" s="805"/>
      <c r="AP99" s="263" t="str">
        <f t="shared" si="65"/>
        <v/>
      </c>
      <c r="AQ99" s="752"/>
      <c r="AR99" s="818" t="s">
        <v>945</v>
      </c>
      <c r="AS99" s="16" t="str">
        <f t="shared" si="66"/>
        <v/>
      </c>
      <c r="AT99" s="264" t="str">
        <f t="shared" si="67"/>
        <v/>
      </c>
      <c r="AU99" s="266" t="str">
        <f t="shared" si="68"/>
        <v/>
      </c>
      <c r="AV99" s="267" t="str">
        <f t="shared" si="69"/>
        <v/>
      </c>
      <c r="AW99" s="268" t="str">
        <f t="shared" si="70"/>
        <v/>
      </c>
      <c r="AX99" s="268" t="str">
        <f t="shared" si="71"/>
        <v/>
      </c>
      <c r="AY99" s="269" t="str">
        <f t="shared" si="72"/>
        <v/>
      </c>
      <c r="AZ99" t="str">
        <f t="shared" si="73"/>
        <v/>
      </c>
      <c r="BA99" t="str">
        <f t="shared" si="74"/>
        <v/>
      </c>
      <c r="BB99" t="str">
        <f t="shared" si="75"/>
        <v/>
      </c>
      <c r="BC99" t="str">
        <f t="shared" si="76"/>
        <v/>
      </c>
      <c r="BD99" t="str">
        <f t="shared" si="77"/>
        <v/>
      </c>
      <c r="BE99" t="str">
        <f t="shared" si="78"/>
        <v/>
      </c>
      <c r="BF99">
        <f t="array" ref="BF99">IF(AQ99="",0,SUMPRODUCT((EN13:XA13="Gluten")*(EN14:XA14="INFO")*(COUNTIF(BE99,"* "&amp;EN15:XA15&amp;" *")&gt;0)*1))</f>
        <v>0</v>
      </c>
      <c r="BG99">
        <f t="array" ref="BG99">IF(AQ99="",0,SUMPRODUCT((EN13:XA13="Gluten")*(EN14:XA14="EXCL")*(COUNTIF(BE99,"* "&amp;EN15:XA15&amp;" *")&gt;0)*1))</f>
        <v>0</v>
      </c>
      <c r="BH99">
        <f t="array" ref="BH99">IF(AQ99="",0,SUMPRODUCT((EN13:XA13="Gluten")*(EN14:XA14="ALERTE")*(COUNTIF(BE99,"* "&amp;EN15:XA15&amp;" *")&gt;0)*1))</f>
        <v>0</v>
      </c>
      <c r="BI99">
        <f t="array" ref="BI99">IF(AQ99="",0,SUMPRODUCT((EN13:XA13="Gluten")*(EN14:XA14="SUSP")*(COUNTIF(BE99,"* "&amp;EN15:XA15&amp;" *")&gt;0)*1))</f>
        <v>0</v>
      </c>
      <c r="BJ99" t="str">
        <f t="shared" si="79"/>
        <v/>
      </c>
      <c r="BK99" t="str">
        <f t="shared" si="80"/>
        <v/>
      </c>
      <c r="BL99">
        <f t="array" ref="BL99">IF(AQ99="",0,SUMPRODUCT((EN13:XA13="Crustaces")*(EN14:XA14="ALERTE")*(COUNTIF(BE99,"* "&amp;EN15:XA15&amp;" *")&gt;0)*1))</f>
        <v>0</v>
      </c>
      <c r="BM99" t="str">
        <f t="shared" si="81"/>
        <v/>
      </c>
      <c r="BN99">
        <f t="array" ref="BN99">IF(AQ99="",0,SUMPRODUCT((EN13:XA13="Oeufs")*(EN14:XA14="ALERTE")*(COUNTIF(BE99,"* "&amp;EN15:XA15&amp;" *")&gt;0)*1))</f>
        <v>0</v>
      </c>
      <c r="BO99" t="str">
        <f t="shared" si="82"/>
        <v/>
      </c>
      <c r="BP99">
        <f t="array" ref="BP99">IF(AQ99="",0,SUMPRODUCT((EN13:XA13="Poissons")*(EN14:XA14="INFO")*(COUNTIF(BE99,"* "&amp;EN15:XA15&amp;" *")&gt;0)*1))</f>
        <v>0</v>
      </c>
      <c r="BQ99">
        <f t="array" ref="BQ99">IF(AQ99="",0,SUMPRODUCT((EN13:XA13="Poissons")*(EN14:XA14="EXCL")*(COUNTIF(BE99,"* "&amp;EN15:XA15&amp;" *")&gt;0)*1))</f>
        <v>0</v>
      </c>
      <c r="BR99">
        <f t="array" ref="BR99">IF(AQ99="",0,SUMPRODUCT((EN13:XA13="Poissons")*(EN14:XA14="ALERTE")*(COUNTIF(BE99,"* "&amp;EN15:XA15&amp;" *")&gt;0)*1))</f>
        <v>0</v>
      </c>
      <c r="BS99" t="str">
        <f t="shared" si="83"/>
        <v/>
      </c>
      <c r="BT99">
        <f t="array" ref="BT99">IF(AQ99="",0,SUMPRODUCT((EN13:XA13="Arachides")*(EN14:XA14="ALERTE")*(COUNTIF(BE99,"* "&amp;EN15:XA15&amp;" *")&gt;0)*1))</f>
        <v>0</v>
      </c>
      <c r="BU99" t="str">
        <f t="shared" si="84"/>
        <v/>
      </c>
      <c r="BV99">
        <f t="array" ref="BV99">IF(AQ99="",0,SUMPRODUCT((EN13:XA13="Soja")*(EN14:XA14="INFO")*(COUNTIF(BE99,"* "&amp;EN15:XA15&amp;" *")&gt;0)*1))</f>
        <v>0</v>
      </c>
      <c r="BW99">
        <f t="array" ref="BW99">IF(AQ99="",0,SUMPRODUCT((EN13:XA13="Soja")*(EN14:XA14="ALERTE")*(COUNTIF(BE99,"* "&amp;EN15:XA15&amp;" *")&gt;0)*1))</f>
        <v>0</v>
      </c>
      <c r="BX99" t="str">
        <f t="shared" si="85"/>
        <v/>
      </c>
      <c r="BY99">
        <f t="array" ref="BY99">IF(AQ99="",0,SUMPRODUCT((EN13:XA13="Lait")*(EN14:XA14="INFO")*(COUNTIF(BE99,"* "&amp;EN15:XA15&amp;" *")&gt;0)*1))</f>
        <v>0</v>
      </c>
      <c r="BZ99">
        <f t="array" ref="BZ99">IF(AQ99="",0,SUMPRODUCT((EN13:XA13="Lait")*(EN14:XA14="EXCL")*(COUNTIF(BE99,"* "&amp;EN15:XA15&amp;" *")&gt;0)*1))</f>
        <v>0</v>
      </c>
      <c r="CA99">
        <f t="array" ref="CA99">IF(AQ99="",0,SUMPRODUCT((EN13:XA13="Lait")*(EN14:XA14="ALERTE")*(COUNTIF(BE99,"* "&amp;EN15:XA15&amp;" *")&gt;0)*1))</f>
        <v>0</v>
      </c>
      <c r="CB99">
        <f t="array" ref="CB99">IF(AQ99="",0,SUMPRODUCT((EN13:XA13="Lait")*(EN14:XA14="SUSP")*(COUNTIF(BE99,"* "&amp;EN15:XA15&amp;" *")&gt;0)*1))</f>
        <v>0</v>
      </c>
      <c r="CC99" t="str">
        <f t="shared" si="86"/>
        <v/>
      </c>
      <c r="CD99" t="str">
        <f t="shared" si="87"/>
        <v/>
      </c>
      <c r="CE99">
        <f t="array" ref="CE99">IF(AQ99="",0,SUMPRODUCT((EN13:XA13="Fruits a coque")*(EN14:XA14="EXCL")*(COUNTIF(BE99,"* "&amp;EN15:XA15&amp;" *")&gt;0)*1))</f>
        <v>0</v>
      </c>
      <c r="CF99">
        <f t="array" ref="CF99">IF(AQ99="",0,SUMPRODUCT((EN13:XA13="Fruits a coque")*(EN14:XA14="ALERTE")*(COUNTIF(BE99,"* "&amp;EN15:XA15&amp;" *")&gt;0)*1))</f>
        <v>0</v>
      </c>
      <c r="CG99" t="str">
        <f t="shared" si="88"/>
        <v/>
      </c>
      <c r="CH99">
        <f t="array" ref="CH99">IF(AQ99="",0,SUMPRODUCT((EN13:XA13="Celeri")*(EN14:XA14="ALERTE")*(COUNTIF(BE99,"* "&amp;EN15:XA15&amp;" *")&gt;0)*1))</f>
        <v>0</v>
      </c>
      <c r="CI99" t="str">
        <f t="shared" si="89"/>
        <v/>
      </c>
      <c r="CJ99">
        <f t="array" ref="CJ99">IF(AQ99="",0,SUMPRODUCT((EN13:XA13="Moutarde")*(EN14:XA14="ALERTE")*(COUNTIF(BE99,"* "&amp;EN15:XA15&amp;" *")&gt;0)*1))</f>
        <v>0</v>
      </c>
      <c r="CK99" t="str">
        <f t="shared" si="90"/>
        <v/>
      </c>
      <c r="CL99">
        <f t="array" ref="CL99">IF(AQ99="",0,SUMPRODUCT((EN13:XA13="Sesame")*(EN14:XA14="ALERTE")*(COUNTIF(BE99,"* "&amp;EN15:XA15&amp;" *")&gt;0)*1))</f>
        <v>0</v>
      </c>
      <c r="CM99" t="str">
        <f t="shared" si="91"/>
        <v/>
      </c>
      <c r="CN99">
        <f t="array" ref="CN99">IF(AQ99="",0,SUMPRODUCT((EN13:XA13="Sulfites")*(EN14:XA14="ALERTE")*(COUNTIF(BE99,"* "&amp;EN15:XA15&amp;" *")&gt;0)*1))</f>
        <v>0</v>
      </c>
      <c r="CO99" t="str">
        <f t="shared" si="92"/>
        <v/>
      </c>
      <c r="CP99">
        <f t="array" ref="CP99">IF(AQ99="",0,SUMPRODUCT((EN13:XA13="Lupin")*(EN14:XA14="ALERTE")*(COUNTIF(BE99,"* "&amp;EN15:XA15&amp;" *")&gt;0)*1))</f>
        <v>0</v>
      </c>
      <c r="CQ99" t="str">
        <f t="shared" si="93"/>
        <v/>
      </c>
      <c r="CR99">
        <f t="array" ref="CR99">IF(AQ99="",0,SUMPRODUCT((EN13:XA13="Mollusques")*(EN14:XA14="EXCL")*(COUNTIF(BE99,"* "&amp;EN15:XA15&amp;" *")&gt;0)*1))</f>
        <v>0</v>
      </c>
      <c r="CS99">
        <f t="array" ref="CS99">IF(AQ99="",0,SUMPRODUCT((EN13:XA13="Mollusques")*(EN14:XA14="ALERTE")*(COUNTIF(BE99,"* "&amp;EN15:XA15&amp;" *")&gt;0)*1))</f>
        <v>0</v>
      </c>
      <c r="CT99" t="str">
        <f t="shared" si="94"/>
        <v/>
      </c>
      <c r="CU99" t="str">
        <f t="shared" si="95"/>
        <v/>
      </c>
      <c r="CV99" t="str">
        <f t="shared" si="96"/>
        <v/>
      </c>
      <c r="CW99" t="str">
        <f t="shared" si="97"/>
        <v/>
      </c>
      <c r="CX99" t="str">
        <f t="shared" si="98"/>
        <v/>
      </c>
      <c r="CY99" t="str">
        <f t="shared" si="99"/>
        <v/>
      </c>
      <c r="CZ99" t="str">
        <f t="shared" si="100"/>
        <v/>
      </c>
      <c r="DA99" t="str">
        <f t="shared" si="101"/>
        <v/>
      </c>
      <c r="DB99" t="str">
        <f t="shared" si="102"/>
        <v/>
      </c>
      <c r="DC99" t="str">
        <f t="shared" si="103"/>
        <v/>
      </c>
      <c r="DD99" t="str">
        <f t="shared" si="104"/>
        <v/>
      </c>
      <c r="DE99" t="str">
        <f t="shared" si="105"/>
        <v/>
      </c>
      <c r="DF99" t="str">
        <f t="shared" si="106"/>
        <v/>
      </c>
      <c r="DG99" t="str">
        <f t="shared" si="107"/>
        <v/>
      </c>
      <c r="DH99" t="str">
        <f t="shared" si="108"/>
        <v/>
      </c>
      <c r="DI99" t="str">
        <f t="shared" si="109"/>
        <v/>
      </c>
      <c r="DJ99" t="str">
        <f t="shared" si="110"/>
        <v/>
      </c>
      <c r="DK99" t="str">
        <f t="shared" si="111"/>
        <v/>
      </c>
      <c r="DL99" t="str">
        <f t="shared" si="112"/>
        <v/>
      </c>
    </row>
    <row r="100" spans="5:116" ht="15.75">
      <c r="E100" s="26"/>
      <c r="F100" s="32"/>
      <c r="G100" s="33"/>
      <c r="H100" s="32"/>
      <c r="I100" s="34"/>
      <c r="J100" s="246"/>
      <c r="K100" s="247"/>
      <c r="L100" s="95"/>
      <c r="M100" s="248"/>
      <c r="N100" s="249"/>
      <c r="O100" s="250"/>
      <c r="P100" s="251"/>
      <c r="Q100" s="252"/>
      <c r="R100" s="253"/>
      <c r="S100" s="102"/>
      <c r="T100" s="254"/>
      <c r="U100" s="104"/>
      <c r="V100" s="255"/>
      <c r="W100" s="256"/>
      <c r="X100" s="107"/>
      <c r="Y100" s="116"/>
      <c r="AA100" s="4"/>
      <c r="AC100" s="759"/>
      <c r="AD100" s="785">
        <f>AL10</f>
        <v>120</v>
      </c>
      <c r="AE100" s="780" t="str" cm="1">
        <f t="array" ref="AE100">IF(ROW()=ROW(AE98),AD101,INDEX(AF98:AF111,ROW()-ROW(AE98)))</f>
        <v/>
      </c>
      <c r="AF100" s="781" t="str">
        <f>IF(OR(AE100="",AD100="",AD100&lt;=0,AG100=""),"",TRIM(MID(AE100,LEN(AG100)+1+IF(MID(AE100,LEN(AG100)+1,1)=" ",1,0),99999)))</f>
        <v/>
      </c>
      <c r="AG100" s="780" t="str">
        <f>IF(OR(AH100="",AH100=0,AH100="0"),"",IF(LEN(AH100)&lt;=AD100,AH100,IF(LEN(SUBSTITUTE(AI100," ",""))=AD100+1,LEFT(AH100,AD100),LEFT(AH100,FIND("§",SUBSTITUTE(AI100," ","§",LEN(AI100)-LEN(SUBSTITUTE(AI100," ",""))))-1))))</f>
        <v/>
      </c>
      <c r="AH100" s="780" t="str">
        <f t="shared" si="64"/>
        <v/>
      </c>
      <c r="AI100" s="780" t="str">
        <f>IF(OR(AH100="",AH100=0,AH100="0"),"",LEFT(AH100,AD100+1))</f>
        <v/>
      </c>
      <c r="AJ100" s="782"/>
      <c r="AK100" s="796"/>
      <c r="AL100" s="759" t="str">
        <f>IF(LEN(TRIM(AM100))&gt;0,MAX(AL13:AL99)+1,"")</f>
        <v/>
      </c>
      <c r="AM100" s="805"/>
      <c r="AN100" s="805"/>
      <c r="AO100" s="805"/>
      <c r="AP100" s="263" t="str">
        <f t="shared" si="65"/>
        <v/>
      </c>
      <c r="AQ100" s="752"/>
      <c r="AR100" s="818" t="s">
        <v>945</v>
      </c>
      <c r="AS100" s="16" t="str">
        <f t="shared" si="66"/>
        <v/>
      </c>
      <c r="AT100" s="264" t="str">
        <f t="shared" si="67"/>
        <v/>
      </c>
      <c r="AU100" s="266" t="str">
        <f t="shared" si="68"/>
        <v/>
      </c>
      <c r="AV100" s="267" t="str">
        <f t="shared" si="69"/>
        <v/>
      </c>
      <c r="AW100" s="268" t="str">
        <f t="shared" si="70"/>
        <v/>
      </c>
      <c r="AX100" s="268" t="str">
        <f t="shared" si="71"/>
        <v/>
      </c>
      <c r="AY100" s="269" t="str">
        <f t="shared" si="72"/>
        <v/>
      </c>
      <c r="AZ100" t="str">
        <f t="shared" si="73"/>
        <v/>
      </c>
      <c r="BA100" t="str">
        <f t="shared" si="74"/>
        <v/>
      </c>
      <c r="BB100" t="str">
        <f t="shared" si="75"/>
        <v/>
      </c>
      <c r="BC100" t="str">
        <f t="shared" si="76"/>
        <v/>
      </c>
      <c r="BD100" t="str">
        <f t="shared" si="77"/>
        <v/>
      </c>
      <c r="BE100" t="str">
        <f t="shared" si="78"/>
        <v/>
      </c>
      <c r="BF100">
        <f t="array" ref="BF100">IF(AQ100="",0,SUMPRODUCT((EN13:XA13="Gluten")*(EN14:XA14="INFO")*(COUNTIF(BE100,"* "&amp;EN15:XA15&amp;" *")&gt;0)*1))</f>
        <v>0</v>
      </c>
      <c r="BG100">
        <f t="array" ref="BG100">IF(AQ100="",0,SUMPRODUCT((EN13:XA13="Gluten")*(EN14:XA14="EXCL")*(COUNTIF(BE100,"* "&amp;EN15:XA15&amp;" *")&gt;0)*1))</f>
        <v>0</v>
      </c>
      <c r="BH100">
        <f t="array" ref="BH100">IF(AQ100="",0,SUMPRODUCT((EN13:XA13="Gluten")*(EN14:XA14="ALERTE")*(COUNTIF(BE100,"* "&amp;EN15:XA15&amp;" *")&gt;0)*1))</f>
        <v>0</v>
      </c>
      <c r="BI100">
        <f t="array" ref="BI100">IF(AQ100="",0,SUMPRODUCT((EN13:XA13="Gluten")*(EN14:XA14="SUSP")*(COUNTIF(BE100,"* "&amp;EN15:XA15&amp;" *")&gt;0)*1))</f>
        <v>0</v>
      </c>
      <c r="BJ100" t="str">
        <f t="shared" si="79"/>
        <v/>
      </c>
      <c r="BK100" t="str">
        <f t="shared" si="80"/>
        <v/>
      </c>
      <c r="BL100">
        <f t="array" ref="BL100">IF(AQ100="",0,SUMPRODUCT((EN13:XA13="Crustaces")*(EN14:XA14="ALERTE")*(COUNTIF(BE100,"* "&amp;EN15:XA15&amp;" *")&gt;0)*1))</f>
        <v>0</v>
      </c>
      <c r="BM100" t="str">
        <f t="shared" si="81"/>
        <v/>
      </c>
      <c r="BN100">
        <f t="array" ref="BN100">IF(AQ100="",0,SUMPRODUCT((EN13:XA13="Oeufs")*(EN14:XA14="ALERTE")*(COUNTIF(BE100,"* "&amp;EN15:XA15&amp;" *")&gt;0)*1))</f>
        <v>0</v>
      </c>
      <c r="BO100" t="str">
        <f t="shared" si="82"/>
        <v/>
      </c>
      <c r="BP100">
        <f t="array" ref="BP100">IF(AQ100="",0,SUMPRODUCT((EN13:XA13="Poissons")*(EN14:XA14="INFO")*(COUNTIF(BE100,"* "&amp;EN15:XA15&amp;" *")&gt;0)*1))</f>
        <v>0</v>
      </c>
      <c r="BQ100">
        <f t="array" ref="BQ100">IF(AQ100="",0,SUMPRODUCT((EN13:XA13="Poissons")*(EN14:XA14="EXCL")*(COUNTIF(BE100,"* "&amp;EN15:XA15&amp;" *")&gt;0)*1))</f>
        <v>0</v>
      </c>
      <c r="BR100">
        <f t="array" ref="BR100">IF(AQ100="",0,SUMPRODUCT((EN13:XA13="Poissons")*(EN14:XA14="ALERTE")*(COUNTIF(BE100,"* "&amp;EN15:XA15&amp;" *")&gt;0)*1))</f>
        <v>0</v>
      </c>
      <c r="BS100" t="str">
        <f t="shared" si="83"/>
        <v/>
      </c>
      <c r="BT100">
        <f t="array" ref="BT100">IF(AQ100="",0,SUMPRODUCT((EN13:XA13="Arachides")*(EN14:XA14="ALERTE")*(COUNTIF(BE100,"* "&amp;EN15:XA15&amp;" *")&gt;0)*1))</f>
        <v>0</v>
      </c>
      <c r="BU100" t="str">
        <f t="shared" si="84"/>
        <v/>
      </c>
      <c r="BV100">
        <f t="array" ref="BV100">IF(AQ100="",0,SUMPRODUCT((EN13:XA13="Soja")*(EN14:XA14="INFO")*(COUNTIF(BE100,"* "&amp;EN15:XA15&amp;" *")&gt;0)*1))</f>
        <v>0</v>
      </c>
      <c r="BW100">
        <f t="array" ref="BW100">IF(AQ100="",0,SUMPRODUCT((EN13:XA13="Soja")*(EN14:XA14="ALERTE")*(COUNTIF(BE100,"* "&amp;EN15:XA15&amp;" *")&gt;0)*1))</f>
        <v>0</v>
      </c>
      <c r="BX100" t="str">
        <f t="shared" si="85"/>
        <v/>
      </c>
      <c r="BY100">
        <f t="array" ref="BY100">IF(AQ100="",0,SUMPRODUCT((EN13:XA13="Lait")*(EN14:XA14="INFO")*(COUNTIF(BE100,"* "&amp;EN15:XA15&amp;" *")&gt;0)*1))</f>
        <v>0</v>
      </c>
      <c r="BZ100">
        <f t="array" ref="BZ100">IF(AQ100="",0,SUMPRODUCT((EN13:XA13="Lait")*(EN14:XA14="EXCL")*(COUNTIF(BE100,"* "&amp;EN15:XA15&amp;" *")&gt;0)*1))</f>
        <v>0</v>
      </c>
      <c r="CA100">
        <f t="array" ref="CA100">IF(AQ100="",0,SUMPRODUCT((EN13:XA13="Lait")*(EN14:XA14="ALERTE")*(COUNTIF(BE100,"* "&amp;EN15:XA15&amp;" *")&gt;0)*1))</f>
        <v>0</v>
      </c>
      <c r="CB100">
        <f t="array" ref="CB100">IF(AQ100="",0,SUMPRODUCT((EN13:XA13="Lait")*(EN14:XA14="SUSP")*(COUNTIF(BE100,"* "&amp;EN15:XA15&amp;" *")&gt;0)*1))</f>
        <v>0</v>
      </c>
      <c r="CC100" t="str">
        <f t="shared" si="86"/>
        <v/>
      </c>
      <c r="CD100" t="str">
        <f t="shared" si="87"/>
        <v/>
      </c>
      <c r="CE100">
        <f t="array" ref="CE100">IF(AQ100="",0,SUMPRODUCT((EN13:XA13="Fruits a coque")*(EN14:XA14="EXCL")*(COUNTIF(BE100,"* "&amp;EN15:XA15&amp;" *")&gt;0)*1))</f>
        <v>0</v>
      </c>
      <c r="CF100">
        <f t="array" ref="CF100">IF(AQ100="",0,SUMPRODUCT((EN13:XA13="Fruits a coque")*(EN14:XA14="ALERTE")*(COUNTIF(BE100,"* "&amp;EN15:XA15&amp;" *")&gt;0)*1))</f>
        <v>0</v>
      </c>
      <c r="CG100" t="str">
        <f t="shared" si="88"/>
        <v/>
      </c>
      <c r="CH100">
        <f t="array" ref="CH100">IF(AQ100="",0,SUMPRODUCT((EN13:XA13="Celeri")*(EN14:XA14="ALERTE")*(COUNTIF(BE100,"* "&amp;EN15:XA15&amp;" *")&gt;0)*1))</f>
        <v>0</v>
      </c>
      <c r="CI100" t="str">
        <f t="shared" si="89"/>
        <v/>
      </c>
      <c r="CJ100">
        <f t="array" ref="CJ100">IF(AQ100="",0,SUMPRODUCT((EN13:XA13="Moutarde")*(EN14:XA14="ALERTE")*(COUNTIF(BE100,"* "&amp;EN15:XA15&amp;" *")&gt;0)*1))</f>
        <v>0</v>
      </c>
      <c r="CK100" t="str">
        <f t="shared" si="90"/>
        <v/>
      </c>
      <c r="CL100">
        <f t="array" ref="CL100">IF(AQ100="",0,SUMPRODUCT((EN13:XA13="Sesame")*(EN14:XA14="ALERTE")*(COUNTIF(BE100,"* "&amp;EN15:XA15&amp;" *")&gt;0)*1))</f>
        <v>0</v>
      </c>
      <c r="CM100" t="str">
        <f t="shared" si="91"/>
        <v/>
      </c>
      <c r="CN100">
        <f t="array" ref="CN100">IF(AQ100="",0,SUMPRODUCT((EN13:XA13="Sulfites")*(EN14:XA14="ALERTE")*(COUNTIF(BE100,"* "&amp;EN15:XA15&amp;" *")&gt;0)*1))</f>
        <v>0</v>
      </c>
      <c r="CO100" t="str">
        <f t="shared" si="92"/>
        <v/>
      </c>
      <c r="CP100">
        <f t="array" ref="CP100">IF(AQ100="",0,SUMPRODUCT((EN13:XA13="Lupin")*(EN14:XA14="ALERTE")*(COUNTIF(BE100,"* "&amp;EN15:XA15&amp;" *")&gt;0)*1))</f>
        <v>0</v>
      </c>
      <c r="CQ100" t="str">
        <f t="shared" si="93"/>
        <v/>
      </c>
      <c r="CR100">
        <f t="array" ref="CR100">IF(AQ100="",0,SUMPRODUCT((EN13:XA13="Mollusques")*(EN14:XA14="EXCL")*(COUNTIF(BE100,"* "&amp;EN15:XA15&amp;" *")&gt;0)*1))</f>
        <v>0</v>
      </c>
      <c r="CS100">
        <f t="array" ref="CS100">IF(AQ100="",0,SUMPRODUCT((EN13:XA13="Mollusques")*(EN14:XA14="ALERTE")*(COUNTIF(BE100,"* "&amp;EN15:XA15&amp;" *")&gt;0)*1))</f>
        <v>0</v>
      </c>
      <c r="CT100" t="str">
        <f t="shared" si="94"/>
        <v/>
      </c>
      <c r="CU100" t="str">
        <f t="shared" si="95"/>
        <v/>
      </c>
      <c r="CV100" t="str">
        <f t="shared" si="96"/>
        <v/>
      </c>
      <c r="CW100" t="str">
        <f t="shared" si="97"/>
        <v/>
      </c>
      <c r="CX100" t="str">
        <f t="shared" si="98"/>
        <v/>
      </c>
      <c r="CY100" t="str">
        <f t="shared" si="99"/>
        <v/>
      </c>
      <c r="CZ100" t="str">
        <f t="shared" si="100"/>
        <v/>
      </c>
      <c r="DA100" t="str">
        <f t="shared" si="101"/>
        <v/>
      </c>
      <c r="DB100" t="str">
        <f t="shared" si="102"/>
        <v/>
      </c>
      <c r="DC100" t="str">
        <f t="shared" si="103"/>
        <v/>
      </c>
      <c r="DD100" t="str">
        <f t="shared" si="104"/>
        <v/>
      </c>
      <c r="DE100" t="str">
        <f t="shared" si="105"/>
        <v/>
      </c>
      <c r="DF100" t="str">
        <f t="shared" si="106"/>
        <v/>
      </c>
      <c r="DG100" t="str">
        <f t="shared" si="107"/>
        <v/>
      </c>
      <c r="DH100" t="str">
        <f t="shared" si="108"/>
        <v/>
      </c>
      <c r="DI100" t="str">
        <f t="shared" si="109"/>
        <v/>
      </c>
      <c r="DJ100" t="str">
        <f t="shared" si="110"/>
        <v/>
      </c>
      <c r="DK100" t="str">
        <f t="shared" si="111"/>
        <v/>
      </c>
      <c r="DL100" t="str">
        <f t="shared" si="112"/>
        <v/>
      </c>
    </row>
    <row r="101" spans="5:116" ht="15.75">
      <c r="E101" s="26"/>
      <c r="F101" s="32"/>
      <c r="G101" s="33"/>
      <c r="H101" s="32"/>
      <c r="I101" s="34"/>
      <c r="J101" s="246"/>
      <c r="K101" s="247"/>
      <c r="L101" s="95"/>
      <c r="M101" s="248"/>
      <c r="N101" s="249"/>
      <c r="O101" s="250"/>
      <c r="P101" s="251"/>
      <c r="Q101" s="252"/>
      <c r="R101" s="253"/>
      <c r="S101" s="102"/>
      <c r="T101" s="254"/>
      <c r="U101" s="104"/>
      <c r="V101" s="255"/>
      <c r="W101" s="256"/>
      <c r="X101" s="107"/>
      <c r="Y101" s="116"/>
      <c r="AA101" s="4"/>
      <c r="AC101" s="759"/>
      <c r="AD101" s="784" t="str">
        <f>IF(UPPER(TRIM(AL11))="X",AD105,AD99)</f>
        <v>poivre blanc moulu</v>
      </c>
      <c r="AE101" s="780" t="str" cm="1">
        <f t="array" ref="AE101">IF(ROW()=ROW(AE98),AD101,INDEX(AF98:AF111,ROW()-ROW(AE98)))</f>
        <v/>
      </c>
      <c r="AF101" s="781" t="str">
        <f>IF(OR(AE101="",AD100="",AD100&lt;=0,AG101=""),"",TRIM(MID(AE101,LEN(AG101)+1+IF(MID(AE101,LEN(AG101)+1,1)=" ",1,0),99999)))</f>
        <v/>
      </c>
      <c r="AG101" s="780" t="str">
        <f>IF(OR(AH101="",AH101=0,AH101="0"),"",IF(LEN(AH101)&lt;=AD100,AH101,IF(LEN(SUBSTITUTE(AI101," ",""))=AD100+1,LEFT(AH101,AD100),LEFT(AH101,FIND("§",SUBSTITUTE(AI101," ","§",LEN(AI101)-LEN(SUBSTITUTE(AI101," ",""))))-1))))</f>
        <v/>
      </c>
      <c r="AH101" s="780" t="str">
        <f t="shared" si="64"/>
        <v/>
      </c>
      <c r="AI101" s="780" t="str">
        <f>IF(OR(AH101="",AH101=0,AH101="0"),"",LEFT(AH101,AD100+1))</f>
        <v/>
      </c>
      <c r="AJ101" s="782"/>
      <c r="AK101" s="796"/>
      <c r="AL101" s="759" t="str">
        <f>IF(LEN(TRIM(AM101))&gt;0,MAX(AL13:AL100)+1,"")</f>
        <v/>
      </c>
      <c r="AM101" s="805"/>
      <c r="AN101" s="805"/>
      <c r="AO101" s="805"/>
      <c r="AP101" s="263" t="str">
        <f t="shared" si="65"/>
        <v/>
      </c>
      <c r="AQ101" s="752"/>
      <c r="AR101" s="818" t="s">
        <v>945</v>
      </c>
      <c r="AS101" s="16" t="str">
        <f t="shared" si="66"/>
        <v/>
      </c>
      <c r="AT101" s="264" t="str">
        <f t="shared" si="67"/>
        <v/>
      </c>
      <c r="AU101" s="266" t="str">
        <f t="shared" si="68"/>
        <v/>
      </c>
      <c r="AV101" s="267" t="str">
        <f t="shared" si="69"/>
        <v/>
      </c>
      <c r="AW101" s="268" t="str">
        <f t="shared" si="70"/>
        <v/>
      </c>
      <c r="AX101" s="268" t="str">
        <f t="shared" si="71"/>
        <v/>
      </c>
      <c r="AY101" s="269" t="str">
        <f t="shared" si="72"/>
        <v/>
      </c>
      <c r="AZ101" t="str">
        <f t="shared" si="73"/>
        <v/>
      </c>
      <c r="BA101" t="str">
        <f t="shared" si="74"/>
        <v/>
      </c>
      <c r="BB101" t="str">
        <f t="shared" si="75"/>
        <v/>
      </c>
      <c r="BC101" t="str">
        <f t="shared" si="76"/>
        <v/>
      </c>
      <c r="BD101" t="str">
        <f t="shared" si="77"/>
        <v/>
      </c>
      <c r="BE101" t="str">
        <f t="shared" si="78"/>
        <v/>
      </c>
      <c r="BF101">
        <f t="array" ref="BF101">IF(AQ101="",0,SUMPRODUCT((EN13:XA13="Gluten")*(EN14:XA14="INFO")*(COUNTIF(BE101,"* "&amp;EN15:XA15&amp;" *")&gt;0)*1))</f>
        <v>0</v>
      </c>
      <c r="BG101">
        <f t="array" ref="BG101">IF(AQ101="",0,SUMPRODUCT((EN13:XA13="Gluten")*(EN14:XA14="EXCL")*(COUNTIF(BE101,"* "&amp;EN15:XA15&amp;" *")&gt;0)*1))</f>
        <v>0</v>
      </c>
      <c r="BH101">
        <f t="array" ref="BH101">IF(AQ101="",0,SUMPRODUCT((EN13:XA13="Gluten")*(EN14:XA14="ALERTE")*(COUNTIF(BE101,"* "&amp;EN15:XA15&amp;" *")&gt;0)*1))</f>
        <v>0</v>
      </c>
      <c r="BI101">
        <f t="array" ref="BI101">IF(AQ101="",0,SUMPRODUCT((EN13:XA13="Gluten")*(EN14:XA14="SUSP")*(COUNTIF(BE101,"* "&amp;EN15:XA15&amp;" *")&gt;0)*1))</f>
        <v>0</v>
      </c>
      <c r="BJ101" t="str">
        <f t="shared" si="79"/>
        <v/>
      </c>
      <c r="BK101" t="str">
        <f t="shared" si="80"/>
        <v/>
      </c>
      <c r="BL101">
        <f t="array" ref="BL101">IF(AQ101="",0,SUMPRODUCT((EN13:XA13="Crustaces")*(EN14:XA14="ALERTE")*(COUNTIF(BE101,"* "&amp;EN15:XA15&amp;" *")&gt;0)*1))</f>
        <v>0</v>
      </c>
      <c r="BM101" t="str">
        <f t="shared" si="81"/>
        <v/>
      </c>
      <c r="BN101">
        <f t="array" ref="BN101">IF(AQ101="",0,SUMPRODUCT((EN13:XA13="Oeufs")*(EN14:XA14="ALERTE")*(COUNTIF(BE101,"* "&amp;EN15:XA15&amp;" *")&gt;0)*1))</f>
        <v>0</v>
      </c>
      <c r="BO101" t="str">
        <f t="shared" si="82"/>
        <v/>
      </c>
      <c r="BP101">
        <f t="array" ref="BP101">IF(AQ101="",0,SUMPRODUCT((EN13:XA13="Poissons")*(EN14:XA14="INFO")*(COUNTIF(BE101,"* "&amp;EN15:XA15&amp;" *")&gt;0)*1))</f>
        <v>0</v>
      </c>
      <c r="BQ101">
        <f t="array" ref="BQ101">IF(AQ101="",0,SUMPRODUCT((EN13:XA13="Poissons")*(EN14:XA14="EXCL")*(COUNTIF(BE101,"* "&amp;EN15:XA15&amp;" *")&gt;0)*1))</f>
        <v>0</v>
      </c>
      <c r="BR101">
        <f t="array" ref="BR101">IF(AQ101="",0,SUMPRODUCT((EN13:XA13="Poissons")*(EN14:XA14="ALERTE")*(COUNTIF(BE101,"* "&amp;EN15:XA15&amp;" *")&gt;0)*1))</f>
        <v>0</v>
      </c>
      <c r="BS101" t="str">
        <f t="shared" si="83"/>
        <v/>
      </c>
      <c r="BT101">
        <f t="array" ref="BT101">IF(AQ101="",0,SUMPRODUCT((EN13:XA13="Arachides")*(EN14:XA14="ALERTE")*(COUNTIF(BE101,"* "&amp;EN15:XA15&amp;" *")&gt;0)*1))</f>
        <v>0</v>
      </c>
      <c r="BU101" t="str">
        <f t="shared" si="84"/>
        <v/>
      </c>
      <c r="BV101">
        <f t="array" ref="BV101">IF(AQ101="",0,SUMPRODUCT((EN13:XA13="Soja")*(EN14:XA14="INFO")*(COUNTIF(BE101,"* "&amp;EN15:XA15&amp;" *")&gt;0)*1))</f>
        <v>0</v>
      </c>
      <c r="BW101">
        <f t="array" ref="BW101">IF(AQ101="",0,SUMPRODUCT((EN13:XA13="Soja")*(EN14:XA14="ALERTE")*(COUNTIF(BE101,"* "&amp;EN15:XA15&amp;" *")&gt;0)*1))</f>
        <v>0</v>
      </c>
      <c r="BX101" t="str">
        <f t="shared" si="85"/>
        <v/>
      </c>
      <c r="BY101">
        <f t="array" ref="BY101">IF(AQ101="",0,SUMPRODUCT((EN13:XA13="Lait")*(EN14:XA14="INFO")*(COUNTIF(BE101,"* "&amp;EN15:XA15&amp;" *")&gt;0)*1))</f>
        <v>0</v>
      </c>
      <c r="BZ101">
        <f t="array" ref="BZ101">IF(AQ101="",0,SUMPRODUCT((EN13:XA13="Lait")*(EN14:XA14="EXCL")*(COUNTIF(BE101,"* "&amp;EN15:XA15&amp;" *")&gt;0)*1))</f>
        <v>0</v>
      </c>
      <c r="CA101">
        <f t="array" ref="CA101">IF(AQ101="",0,SUMPRODUCT((EN13:XA13="Lait")*(EN14:XA14="ALERTE")*(COUNTIF(BE101,"* "&amp;EN15:XA15&amp;" *")&gt;0)*1))</f>
        <v>0</v>
      </c>
      <c r="CB101">
        <f t="array" ref="CB101">IF(AQ101="",0,SUMPRODUCT((EN13:XA13="Lait")*(EN14:XA14="SUSP")*(COUNTIF(BE101,"* "&amp;EN15:XA15&amp;" *")&gt;0)*1))</f>
        <v>0</v>
      </c>
      <c r="CC101" t="str">
        <f t="shared" si="86"/>
        <v/>
      </c>
      <c r="CD101" t="str">
        <f t="shared" si="87"/>
        <v/>
      </c>
      <c r="CE101">
        <f t="array" ref="CE101">IF(AQ101="",0,SUMPRODUCT((EN13:XA13="Fruits a coque")*(EN14:XA14="EXCL")*(COUNTIF(BE101,"* "&amp;EN15:XA15&amp;" *")&gt;0)*1))</f>
        <v>0</v>
      </c>
      <c r="CF101">
        <f t="array" ref="CF101">IF(AQ101="",0,SUMPRODUCT((EN13:XA13="Fruits a coque")*(EN14:XA14="ALERTE")*(COUNTIF(BE101,"* "&amp;EN15:XA15&amp;" *")&gt;0)*1))</f>
        <v>0</v>
      </c>
      <c r="CG101" t="str">
        <f t="shared" si="88"/>
        <v/>
      </c>
      <c r="CH101">
        <f t="array" ref="CH101">IF(AQ101="",0,SUMPRODUCT((EN13:XA13="Celeri")*(EN14:XA14="ALERTE")*(COUNTIF(BE101,"* "&amp;EN15:XA15&amp;" *")&gt;0)*1))</f>
        <v>0</v>
      </c>
      <c r="CI101" t="str">
        <f t="shared" si="89"/>
        <v/>
      </c>
      <c r="CJ101">
        <f t="array" ref="CJ101">IF(AQ101="",0,SUMPRODUCT((EN13:XA13="Moutarde")*(EN14:XA14="ALERTE")*(COUNTIF(BE101,"* "&amp;EN15:XA15&amp;" *")&gt;0)*1))</f>
        <v>0</v>
      </c>
      <c r="CK101" t="str">
        <f t="shared" si="90"/>
        <v/>
      </c>
      <c r="CL101">
        <f t="array" ref="CL101">IF(AQ101="",0,SUMPRODUCT((EN13:XA13="Sesame")*(EN14:XA14="ALERTE")*(COUNTIF(BE101,"* "&amp;EN15:XA15&amp;" *")&gt;0)*1))</f>
        <v>0</v>
      </c>
      <c r="CM101" t="str">
        <f t="shared" si="91"/>
        <v/>
      </c>
      <c r="CN101">
        <f t="array" ref="CN101">IF(AQ101="",0,SUMPRODUCT((EN13:XA13="Sulfites")*(EN14:XA14="ALERTE")*(COUNTIF(BE101,"* "&amp;EN15:XA15&amp;" *")&gt;0)*1))</f>
        <v>0</v>
      </c>
      <c r="CO101" t="str">
        <f t="shared" si="92"/>
        <v/>
      </c>
      <c r="CP101">
        <f t="array" ref="CP101">IF(AQ101="",0,SUMPRODUCT((EN13:XA13="Lupin")*(EN14:XA14="ALERTE")*(COUNTIF(BE101,"* "&amp;EN15:XA15&amp;" *")&gt;0)*1))</f>
        <v>0</v>
      </c>
      <c r="CQ101" t="str">
        <f t="shared" si="93"/>
        <v/>
      </c>
      <c r="CR101">
        <f t="array" ref="CR101">IF(AQ101="",0,SUMPRODUCT((EN13:XA13="Mollusques")*(EN14:XA14="EXCL")*(COUNTIF(BE101,"* "&amp;EN15:XA15&amp;" *")&gt;0)*1))</f>
        <v>0</v>
      </c>
      <c r="CS101">
        <f t="array" ref="CS101">IF(AQ101="",0,SUMPRODUCT((EN13:XA13="Mollusques")*(EN14:XA14="ALERTE")*(COUNTIF(BE101,"* "&amp;EN15:XA15&amp;" *")&gt;0)*1))</f>
        <v>0</v>
      </c>
      <c r="CT101" t="str">
        <f t="shared" si="94"/>
        <v/>
      </c>
      <c r="CU101" t="str">
        <f t="shared" si="95"/>
        <v/>
      </c>
      <c r="CV101" t="str">
        <f t="shared" si="96"/>
        <v/>
      </c>
      <c r="CW101" t="str">
        <f t="shared" si="97"/>
        <v/>
      </c>
      <c r="CX101" t="str">
        <f t="shared" si="98"/>
        <v/>
      </c>
      <c r="CY101" t="str">
        <f t="shared" si="99"/>
        <v/>
      </c>
      <c r="CZ101" t="str">
        <f t="shared" si="100"/>
        <v/>
      </c>
      <c r="DA101" t="str">
        <f t="shared" si="101"/>
        <v/>
      </c>
      <c r="DB101" t="str">
        <f t="shared" si="102"/>
        <v/>
      </c>
      <c r="DC101" t="str">
        <f t="shared" si="103"/>
        <v/>
      </c>
      <c r="DD101" t="str">
        <f t="shared" si="104"/>
        <v/>
      </c>
      <c r="DE101" t="str">
        <f t="shared" si="105"/>
        <v/>
      </c>
      <c r="DF101" t="str">
        <f t="shared" si="106"/>
        <v/>
      </c>
      <c r="DG101" t="str">
        <f t="shared" si="107"/>
        <v/>
      </c>
      <c r="DH101" t="str">
        <f t="shared" si="108"/>
        <v/>
      </c>
      <c r="DI101" t="str">
        <f t="shared" si="109"/>
        <v/>
      </c>
      <c r="DJ101" t="str">
        <f t="shared" si="110"/>
        <v/>
      </c>
      <c r="DK101" t="str">
        <f t="shared" si="111"/>
        <v/>
      </c>
      <c r="DL101" t="str">
        <f t="shared" si="112"/>
        <v/>
      </c>
    </row>
    <row r="102" spans="5:116" ht="15.75">
      <c r="E102" s="26"/>
      <c r="F102" s="32"/>
      <c r="G102" s="33"/>
      <c r="H102" s="32"/>
      <c r="I102" s="34"/>
      <c r="J102" s="246"/>
      <c r="K102" s="247"/>
      <c r="L102" s="95"/>
      <c r="M102" s="248"/>
      <c r="N102" s="249"/>
      <c r="O102" s="250"/>
      <c r="P102" s="251"/>
      <c r="Q102" s="252"/>
      <c r="R102" s="253"/>
      <c r="S102" s="102"/>
      <c r="T102" s="254"/>
      <c r="U102" s="104"/>
      <c r="V102" s="255"/>
      <c r="W102" s="256"/>
      <c r="X102" s="107"/>
      <c r="Y102" s="116"/>
      <c r="AA102" s="4"/>
      <c r="AC102" s="759"/>
      <c r="AD102" s="786" t="str">
        <f>TRIM(SUBSTITUTE(SUBSTITUTE(SUBSTITUTE(SUBSTITUTE(SUBSTITUTE(SUBSTITUTE(SUBSTITUTE(SUBSTITUTE(SUBSTITUTE(SUBSTITUTE(AD99,","," "),";"," "),":"," "),"!"," "),"?"," "),"…"," "),"»"," "),"«"," "),"/"," "),"."," "))</f>
        <v>poivre blanc moulu</v>
      </c>
      <c r="AE102" s="780" t="str" cm="1">
        <f t="array" ref="AE102">IF(ROW()=ROW(AE98),AD101,INDEX(AF98:AF111,ROW()-ROW(AE98)))</f>
        <v/>
      </c>
      <c r="AF102" s="781" t="str">
        <f>IF(OR(AE102="",AD100="",AD100&lt;=0,AG102=""),"",TRIM(MID(AE102,LEN(AG102)+1+IF(MID(AE102,LEN(AG102)+1,1)=" ",1,0),99999)))</f>
        <v/>
      </c>
      <c r="AG102" s="780" t="str">
        <f>IF(OR(AH102="",AH102=0,AH102="0"),"",IF(LEN(AH102)&lt;=AD100,AH102,IF(LEN(SUBSTITUTE(AI102," ",""))=AD100+1,LEFT(AH102,AD100),LEFT(AH102,FIND("§",SUBSTITUTE(AI102," ","§",LEN(AI102)-LEN(SUBSTITUTE(AI102," ",""))))-1))))</f>
        <v/>
      </c>
      <c r="AH102" s="780" t="str">
        <f t="shared" si="64"/>
        <v/>
      </c>
      <c r="AI102" s="780" t="str">
        <f>IF(OR(AH102="",AH102=0,AH102="0"),"",LEFT(AH102,AD100+1))</f>
        <v/>
      </c>
      <c r="AJ102" s="782"/>
      <c r="AK102" s="796"/>
      <c r="AL102" s="759" t="str">
        <f>IF(LEN(TRIM(AM102))&gt;0,MAX(AL13:AL101)+1,"")</f>
        <v/>
      </c>
      <c r="AM102" s="805"/>
      <c r="AN102" s="805"/>
      <c r="AO102" s="805"/>
      <c r="AP102" s="263" t="str">
        <f t="shared" si="65"/>
        <v/>
      </c>
      <c r="AQ102" s="752"/>
      <c r="AR102" s="818" t="s">
        <v>945</v>
      </c>
      <c r="AS102" s="16" t="str">
        <f t="shared" si="66"/>
        <v/>
      </c>
      <c r="AT102" s="264" t="str">
        <f t="shared" si="67"/>
        <v/>
      </c>
      <c r="AU102" s="266" t="str">
        <f t="shared" si="68"/>
        <v/>
      </c>
      <c r="AV102" s="267" t="str">
        <f t="shared" si="69"/>
        <v/>
      </c>
      <c r="AW102" s="268" t="str">
        <f t="shared" si="70"/>
        <v/>
      </c>
      <c r="AX102" s="268" t="str">
        <f t="shared" si="71"/>
        <v/>
      </c>
      <c r="AY102" s="269" t="str">
        <f t="shared" si="72"/>
        <v/>
      </c>
      <c r="AZ102" t="str">
        <f t="shared" si="73"/>
        <v/>
      </c>
      <c r="BA102" t="str">
        <f t="shared" si="74"/>
        <v/>
      </c>
      <c r="BB102" t="str">
        <f t="shared" si="75"/>
        <v/>
      </c>
      <c r="BC102" t="str">
        <f t="shared" si="76"/>
        <v/>
      </c>
      <c r="BD102" t="str">
        <f t="shared" si="77"/>
        <v/>
      </c>
      <c r="BE102" t="str">
        <f t="shared" si="78"/>
        <v/>
      </c>
      <c r="BF102">
        <f t="array" ref="BF102">IF(AQ102="",0,SUMPRODUCT((EN13:XA13="Gluten")*(EN14:XA14="INFO")*(COUNTIF(BE102,"* "&amp;EN15:XA15&amp;" *")&gt;0)*1))</f>
        <v>0</v>
      </c>
      <c r="BG102">
        <f t="array" ref="BG102">IF(AQ102="",0,SUMPRODUCT((EN13:XA13="Gluten")*(EN14:XA14="EXCL")*(COUNTIF(BE102,"* "&amp;EN15:XA15&amp;" *")&gt;0)*1))</f>
        <v>0</v>
      </c>
      <c r="BH102">
        <f t="array" ref="BH102">IF(AQ102="",0,SUMPRODUCT((EN13:XA13="Gluten")*(EN14:XA14="ALERTE")*(COUNTIF(BE102,"* "&amp;EN15:XA15&amp;" *")&gt;0)*1))</f>
        <v>0</v>
      </c>
      <c r="BI102">
        <f t="array" ref="BI102">IF(AQ102="",0,SUMPRODUCT((EN13:XA13="Gluten")*(EN14:XA14="SUSP")*(COUNTIF(BE102,"* "&amp;EN15:XA15&amp;" *")&gt;0)*1))</f>
        <v>0</v>
      </c>
      <c r="BJ102" t="str">
        <f t="shared" si="79"/>
        <v/>
      </c>
      <c r="BK102" t="str">
        <f t="shared" si="80"/>
        <v/>
      </c>
      <c r="BL102">
        <f t="array" ref="BL102">IF(AQ102="",0,SUMPRODUCT((EN13:XA13="Crustaces")*(EN14:XA14="ALERTE")*(COUNTIF(BE102,"* "&amp;EN15:XA15&amp;" *")&gt;0)*1))</f>
        <v>0</v>
      </c>
      <c r="BM102" t="str">
        <f t="shared" si="81"/>
        <v/>
      </c>
      <c r="BN102">
        <f t="array" ref="BN102">IF(AQ102="",0,SUMPRODUCT((EN13:XA13="Oeufs")*(EN14:XA14="ALERTE")*(COUNTIF(BE102,"* "&amp;EN15:XA15&amp;" *")&gt;0)*1))</f>
        <v>0</v>
      </c>
      <c r="BO102" t="str">
        <f t="shared" si="82"/>
        <v/>
      </c>
      <c r="BP102">
        <f t="array" ref="BP102">IF(AQ102="",0,SUMPRODUCT((EN13:XA13="Poissons")*(EN14:XA14="INFO")*(COUNTIF(BE102,"* "&amp;EN15:XA15&amp;" *")&gt;0)*1))</f>
        <v>0</v>
      </c>
      <c r="BQ102">
        <f t="array" ref="BQ102">IF(AQ102="",0,SUMPRODUCT((EN13:XA13="Poissons")*(EN14:XA14="EXCL")*(COUNTIF(BE102,"* "&amp;EN15:XA15&amp;" *")&gt;0)*1))</f>
        <v>0</v>
      </c>
      <c r="BR102">
        <f t="array" ref="BR102">IF(AQ102="",0,SUMPRODUCT((EN13:XA13="Poissons")*(EN14:XA14="ALERTE")*(COUNTIF(BE102,"* "&amp;EN15:XA15&amp;" *")&gt;0)*1))</f>
        <v>0</v>
      </c>
      <c r="BS102" t="str">
        <f t="shared" si="83"/>
        <v/>
      </c>
      <c r="BT102">
        <f t="array" ref="BT102">IF(AQ102="",0,SUMPRODUCT((EN13:XA13="Arachides")*(EN14:XA14="ALERTE")*(COUNTIF(BE102,"* "&amp;EN15:XA15&amp;" *")&gt;0)*1))</f>
        <v>0</v>
      </c>
      <c r="BU102" t="str">
        <f t="shared" si="84"/>
        <v/>
      </c>
      <c r="BV102">
        <f t="array" ref="BV102">IF(AQ102="",0,SUMPRODUCT((EN13:XA13="Soja")*(EN14:XA14="INFO")*(COUNTIF(BE102,"* "&amp;EN15:XA15&amp;" *")&gt;0)*1))</f>
        <v>0</v>
      </c>
      <c r="BW102">
        <f t="array" ref="BW102">IF(AQ102="",0,SUMPRODUCT((EN13:XA13="Soja")*(EN14:XA14="ALERTE")*(COUNTIF(BE102,"* "&amp;EN15:XA15&amp;" *")&gt;0)*1))</f>
        <v>0</v>
      </c>
      <c r="BX102" t="str">
        <f t="shared" si="85"/>
        <v/>
      </c>
      <c r="BY102">
        <f t="array" ref="BY102">IF(AQ102="",0,SUMPRODUCT((EN13:XA13="Lait")*(EN14:XA14="INFO")*(COUNTIF(BE102,"* "&amp;EN15:XA15&amp;" *")&gt;0)*1))</f>
        <v>0</v>
      </c>
      <c r="BZ102">
        <f t="array" ref="BZ102">IF(AQ102="",0,SUMPRODUCT((EN13:XA13="Lait")*(EN14:XA14="EXCL")*(COUNTIF(BE102,"* "&amp;EN15:XA15&amp;" *")&gt;0)*1))</f>
        <v>0</v>
      </c>
      <c r="CA102">
        <f t="array" ref="CA102">IF(AQ102="",0,SUMPRODUCT((EN13:XA13="Lait")*(EN14:XA14="ALERTE")*(COUNTIF(BE102,"* "&amp;EN15:XA15&amp;" *")&gt;0)*1))</f>
        <v>0</v>
      </c>
      <c r="CB102">
        <f t="array" ref="CB102">IF(AQ102="",0,SUMPRODUCT((EN13:XA13="Lait")*(EN14:XA14="SUSP")*(COUNTIF(BE102,"* "&amp;EN15:XA15&amp;" *")&gt;0)*1))</f>
        <v>0</v>
      </c>
      <c r="CC102" t="str">
        <f t="shared" si="86"/>
        <v/>
      </c>
      <c r="CD102" t="str">
        <f t="shared" si="87"/>
        <v/>
      </c>
      <c r="CE102">
        <f t="array" ref="CE102">IF(AQ102="",0,SUMPRODUCT((EN13:XA13="Fruits a coque")*(EN14:XA14="EXCL")*(COUNTIF(BE102,"* "&amp;EN15:XA15&amp;" *")&gt;0)*1))</f>
        <v>0</v>
      </c>
      <c r="CF102">
        <f t="array" ref="CF102">IF(AQ102="",0,SUMPRODUCT((EN13:XA13="Fruits a coque")*(EN14:XA14="ALERTE")*(COUNTIF(BE102,"* "&amp;EN15:XA15&amp;" *")&gt;0)*1))</f>
        <v>0</v>
      </c>
      <c r="CG102" t="str">
        <f t="shared" si="88"/>
        <v/>
      </c>
      <c r="CH102">
        <f t="array" ref="CH102">IF(AQ102="",0,SUMPRODUCT((EN13:XA13="Celeri")*(EN14:XA14="ALERTE")*(COUNTIF(BE102,"* "&amp;EN15:XA15&amp;" *")&gt;0)*1))</f>
        <v>0</v>
      </c>
      <c r="CI102" t="str">
        <f t="shared" si="89"/>
        <v/>
      </c>
      <c r="CJ102">
        <f t="array" ref="CJ102">IF(AQ102="",0,SUMPRODUCT((EN13:XA13="Moutarde")*(EN14:XA14="ALERTE")*(COUNTIF(BE102,"* "&amp;EN15:XA15&amp;" *")&gt;0)*1))</f>
        <v>0</v>
      </c>
      <c r="CK102" t="str">
        <f t="shared" si="90"/>
        <v/>
      </c>
      <c r="CL102">
        <f t="array" ref="CL102">IF(AQ102="",0,SUMPRODUCT((EN13:XA13="Sesame")*(EN14:XA14="ALERTE")*(COUNTIF(BE102,"* "&amp;EN15:XA15&amp;" *")&gt;0)*1))</f>
        <v>0</v>
      </c>
      <c r="CM102" t="str">
        <f t="shared" si="91"/>
        <v/>
      </c>
      <c r="CN102">
        <f t="array" ref="CN102">IF(AQ102="",0,SUMPRODUCT((EN13:XA13="Sulfites")*(EN14:XA14="ALERTE")*(COUNTIF(BE102,"* "&amp;EN15:XA15&amp;" *")&gt;0)*1))</f>
        <v>0</v>
      </c>
      <c r="CO102" t="str">
        <f t="shared" si="92"/>
        <v/>
      </c>
      <c r="CP102">
        <f t="array" ref="CP102">IF(AQ102="",0,SUMPRODUCT((EN13:XA13="Lupin")*(EN14:XA14="ALERTE")*(COUNTIF(BE102,"* "&amp;EN15:XA15&amp;" *")&gt;0)*1))</f>
        <v>0</v>
      </c>
      <c r="CQ102" t="str">
        <f t="shared" si="93"/>
        <v/>
      </c>
      <c r="CR102">
        <f t="array" ref="CR102">IF(AQ102="",0,SUMPRODUCT((EN13:XA13="Mollusques")*(EN14:XA14="EXCL")*(COUNTIF(BE102,"* "&amp;EN15:XA15&amp;" *")&gt;0)*1))</f>
        <v>0</v>
      </c>
      <c r="CS102">
        <f t="array" ref="CS102">IF(AQ102="",0,SUMPRODUCT((EN13:XA13="Mollusques")*(EN14:XA14="ALERTE")*(COUNTIF(BE102,"* "&amp;EN15:XA15&amp;" *")&gt;0)*1))</f>
        <v>0</v>
      </c>
      <c r="CT102" t="str">
        <f t="shared" si="94"/>
        <v/>
      </c>
      <c r="CU102" t="str">
        <f t="shared" si="95"/>
        <v/>
      </c>
      <c r="CV102" t="str">
        <f t="shared" si="96"/>
        <v/>
      </c>
      <c r="CW102" t="str">
        <f t="shared" si="97"/>
        <v/>
      </c>
      <c r="CX102" t="str">
        <f t="shared" si="98"/>
        <v/>
      </c>
      <c r="CY102" t="str">
        <f t="shared" si="99"/>
        <v/>
      </c>
      <c r="CZ102" t="str">
        <f t="shared" si="100"/>
        <v/>
      </c>
      <c r="DA102" t="str">
        <f t="shared" si="101"/>
        <v/>
      </c>
      <c r="DB102" t="str">
        <f t="shared" si="102"/>
        <v/>
      </c>
      <c r="DC102" t="str">
        <f t="shared" si="103"/>
        <v/>
      </c>
      <c r="DD102" t="str">
        <f t="shared" si="104"/>
        <v/>
      </c>
      <c r="DE102" t="str">
        <f t="shared" si="105"/>
        <v/>
      </c>
      <c r="DF102" t="str">
        <f t="shared" si="106"/>
        <v/>
      </c>
      <c r="DG102" t="str">
        <f t="shared" si="107"/>
        <v/>
      </c>
      <c r="DH102" t="str">
        <f t="shared" si="108"/>
        <v/>
      </c>
      <c r="DI102" t="str">
        <f t="shared" si="109"/>
        <v/>
      </c>
      <c r="DJ102" t="str">
        <f t="shared" si="110"/>
        <v/>
      </c>
      <c r="DK102" t="str">
        <f t="shared" si="111"/>
        <v/>
      </c>
      <c r="DL102" t="str">
        <f t="shared" si="112"/>
        <v/>
      </c>
    </row>
    <row r="103" spans="5:116" ht="15.75">
      <c r="E103" s="26"/>
      <c r="F103" s="32"/>
      <c r="G103" s="33"/>
      <c r="H103" s="32"/>
      <c r="I103" s="34"/>
      <c r="J103" s="246"/>
      <c r="K103" s="247"/>
      <c r="L103" s="95"/>
      <c r="M103" s="248"/>
      <c r="N103" s="249"/>
      <c r="O103" s="250"/>
      <c r="P103" s="251"/>
      <c r="Q103" s="252"/>
      <c r="R103" s="253"/>
      <c r="S103" s="102"/>
      <c r="T103" s="254"/>
      <c r="U103" s="104"/>
      <c r="V103" s="255"/>
      <c r="W103" s="256"/>
      <c r="X103" s="107"/>
      <c r="Y103" s="116"/>
      <c r="AA103" s="4"/>
      <c r="AC103" s="759"/>
      <c r="AD103" s="780" t="str">
        <f>TRIM(SUBSTITUTE(SUBSTITUTE(SUBSTITUTE(SUBSTITUTE(SUBSTITUTE(SUBSTITUTE(SUBSTITUTE(SUBSTITUTE(AD102,"("," "),")"," "),CHAR(34)," "),"-"," "),"_"," "),"&lt;"," "),"&gt;"," "),"="," "))</f>
        <v>poivre blanc moulu</v>
      </c>
      <c r="AE103" s="780" t="str" cm="1">
        <f t="array" ref="AE103">IF(ROW()=ROW(AE98),AD101,INDEX(AF98:AF111,ROW()-ROW(AE98)))</f>
        <v/>
      </c>
      <c r="AF103" s="781" t="str">
        <f>IF(OR(AE103="",AD100="",AD100&lt;=0,AG103=""),"",TRIM(MID(AE103,LEN(AG103)+1+IF(MID(AE103,LEN(AG103)+1,1)=" ",1,0),99999)))</f>
        <v/>
      </c>
      <c r="AG103" s="780" t="str">
        <f>IF(OR(AH103="",AH103=0,AH103="0"),"",IF(LEN(AH103)&lt;=AD100,AH103,IF(LEN(SUBSTITUTE(AI103," ",""))=AD100+1,LEFT(AH103,AD100),LEFT(AH103,FIND("§",SUBSTITUTE(AI103," ","§",LEN(AI103)-LEN(SUBSTITUTE(AI103," ",""))))-1))))</f>
        <v/>
      </c>
      <c r="AH103" s="780" t="str">
        <f t="shared" si="64"/>
        <v/>
      </c>
      <c r="AI103" s="780" t="str">
        <f>IF(OR(AH103="",AH103=0,AH103="0"),"",LEFT(AH103,AD100+1))</f>
        <v/>
      </c>
      <c r="AJ103" s="782"/>
      <c r="AK103" s="796"/>
      <c r="AL103" s="759" t="str">
        <f>IF(LEN(TRIM(AM103))&gt;0,MAX(AL13:AL102)+1,"")</f>
        <v/>
      </c>
      <c r="AM103" s="805"/>
      <c r="AN103" s="805"/>
      <c r="AO103" s="805"/>
      <c r="AP103" s="263" t="str">
        <f t="shared" si="65"/>
        <v/>
      </c>
      <c r="AQ103" s="752"/>
      <c r="AR103" s="818" t="s">
        <v>945</v>
      </c>
      <c r="AS103" s="16" t="str">
        <f t="shared" si="66"/>
        <v/>
      </c>
      <c r="AT103" s="264" t="str">
        <f t="shared" si="67"/>
        <v/>
      </c>
      <c r="AU103" s="266" t="str">
        <f t="shared" si="68"/>
        <v/>
      </c>
      <c r="AV103" s="267" t="str">
        <f t="shared" si="69"/>
        <v/>
      </c>
      <c r="AW103" s="268" t="str">
        <f t="shared" si="70"/>
        <v/>
      </c>
      <c r="AX103" s="268" t="str">
        <f t="shared" si="71"/>
        <v/>
      </c>
      <c r="AY103" s="269" t="str">
        <f t="shared" si="72"/>
        <v/>
      </c>
      <c r="AZ103" t="str">
        <f t="shared" si="73"/>
        <v/>
      </c>
      <c r="BA103" t="str">
        <f t="shared" si="74"/>
        <v/>
      </c>
      <c r="BB103" t="str">
        <f t="shared" si="75"/>
        <v/>
      </c>
      <c r="BC103" t="str">
        <f t="shared" si="76"/>
        <v/>
      </c>
      <c r="BD103" t="str">
        <f t="shared" si="77"/>
        <v/>
      </c>
      <c r="BE103" t="str">
        <f t="shared" si="78"/>
        <v/>
      </c>
      <c r="BF103">
        <f t="array" ref="BF103">IF(AQ103="",0,SUMPRODUCT((EN13:XA13="Gluten")*(EN14:XA14="INFO")*(COUNTIF(BE103,"* "&amp;EN15:XA15&amp;" *")&gt;0)*1))</f>
        <v>0</v>
      </c>
      <c r="BG103">
        <f t="array" ref="BG103">IF(AQ103="",0,SUMPRODUCT((EN13:XA13="Gluten")*(EN14:XA14="EXCL")*(COUNTIF(BE103,"* "&amp;EN15:XA15&amp;" *")&gt;0)*1))</f>
        <v>0</v>
      </c>
      <c r="BH103">
        <f t="array" ref="BH103">IF(AQ103="",0,SUMPRODUCT((EN13:XA13="Gluten")*(EN14:XA14="ALERTE")*(COUNTIF(BE103,"* "&amp;EN15:XA15&amp;" *")&gt;0)*1))</f>
        <v>0</v>
      </c>
      <c r="BI103">
        <f t="array" ref="BI103">IF(AQ103="",0,SUMPRODUCT((EN13:XA13="Gluten")*(EN14:XA14="SUSP")*(COUNTIF(BE103,"* "&amp;EN15:XA15&amp;" *")&gt;0)*1))</f>
        <v>0</v>
      </c>
      <c r="BJ103" t="str">
        <f t="shared" si="79"/>
        <v/>
      </c>
      <c r="BK103" t="str">
        <f t="shared" si="80"/>
        <v/>
      </c>
      <c r="BL103">
        <f t="array" ref="BL103">IF(AQ103="",0,SUMPRODUCT((EN13:XA13="Crustaces")*(EN14:XA14="ALERTE")*(COUNTIF(BE103,"* "&amp;EN15:XA15&amp;" *")&gt;0)*1))</f>
        <v>0</v>
      </c>
      <c r="BM103" t="str">
        <f t="shared" si="81"/>
        <v/>
      </c>
      <c r="BN103">
        <f t="array" ref="BN103">IF(AQ103="",0,SUMPRODUCT((EN13:XA13="Oeufs")*(EN14:XA14="ALERTE")*(COUNTIF(BE103,"* "&amp;EN15:XA15&amp;" *")&gt;0)*1))</f>
        <v>0</v>
      </c>
      <c r="BO103" t="str">
        <f t="shared" si="82"/>
        <v/>
      </c>
      <c r="BP103">
        <f t="array" ref="BP103">IF(AQ103="",0,SUMPRODUCT((EN13:XA13="Poissons")*(EN14:XA14="INFO")*(COUNTIF(BE103,"* "&amp;EN15:XA15&amp;" *")&gt;0)*1))</f>
        <v>0</v>
      </c>
      <c r="BQ103">
        <f t="array" ref="BQ103">IF(AQ103="",0,SUMPRODUCT((EN13:XA13="Poissons")*(EN14:XA14="EXCL")*(COUNTIF(BE103,"* "&amp;EN15:XA15&amp;" *")&gt;0)*1))</f>
        <v>0</v>
      </c>
      <c r="BR103">
        <f t="array" ref="BR103">IF(AQ103="",0,SUMPRODUCT((EN13:XA13="Poissons")*(EN14:XA14="ALERTE")*(COUNTIF(BE103,"* "&amp;EN15:XA15&amp;" *")&gt;0)*1))</f>
        <v>0</v>
      </c>
      <c r="BS103" t="str">
        <f t="shared" si="83"/>
        <v/>
      </c>
      <c r="BT103">
        <f t="array" ref="BT103">IF(AQ103="",0,SUMPRODUCT((EN13:XA13="Arachides")*(EN14:XA14="ALERTE")*(COUNTIF(BE103,"* "&amp;EN15:XA15&amp;" *")&gt;0)*1))</f>
        <v>0</v>
      </c>
      <c r="BU103" t="str">
        <f t="shared" si="84"/>
        <v/>
      </c>
      <c r="BV103">
        <f t="array" ref="BV103">IF(AQ103="",0,SUMPRODUCT((EN13:XA13="Soja")*(EN14:XA14="INFO")*(COUNTIF(BE103,"* "&amp;EN15:XA15&amp;" *")&gt;0)*1))</f>
        <v>0</v>
      </c>
      <c r="BW103">
        <f t="array" ref="BW103">IF(AQ103="",0,SUMPRODUCT((EN13:XA13="Soja")*(EN14:XA14="ALERTE")*(COUNTIF(BE103,"* "&amp;EN15:XA15&amp;" *")&gt;0)*1))</f>
        <v>0</v>
      </c>
      <c r="BX103" t="str">
        <f t="shared" si="85"/>
        <v/>
      </c>
      <c r="BY103">
        <f t="array" ref="BY103">IF(AQ103="",0,SUMPRODUCT((EN13:XA13="Lait")*(EN14:XA14="INFO")*(COUNTIF(BE103,"* "&amp;EN15:XA15&amp;" *")&gt;0)*1))</f>
        <v>0</v>
      </c>
      <c r="BZ103">
        <f t="array" ref="BZ103">IF(AQ103="",0,SUMPRODUCT((EN13:XA13="Lait")*(EN14:XA14="EXCL")*(COUNTIF(BE103,"* "&amp;EN15:XA15&amp;" *")&gt;0)*1))</f>
        <v>0</v>
      </c>
      <c r="CA103">
        <f t="array" ref="CA103">IF(AQ103="",0,SUMPRODUCT((EN13:XA13="Lait")*(EN14:XA14="ALERTE")*(COUNTIF(BE103,"* "&amp;EN15:XA15&amp;" *")&gt;0)*1))</f>
        <v>0</v>
      </c>
      <c r="CB103">
        <f t="array" ref="CB103">IF(AQ103="",0,SUMPRODUCT((EN13:XA13="Lait")*(EN14:XA14="SUSP")*(COUNTIF(BE103,"* "&amp;EN15:XA15&amp;" *")&gt;0)*1))</f>
        <v>0</v>
      </c>
      <c r="CC103" t="str">
        <f t="shared" si="86"/>
        <v/>
      </c>
      <c r="CD103" t="str">
        <f t="shared" si="87"/>
        <v/>
      </c>
      <c r="CE103">
        <f t="array" ref="CE103">IF(AQ103="",0,SUMPRODUCT((EN13:XA13="Fruits a coque")*(EN14:XA14="EXCL")*(COUNTIF(BE103,"* "&amp;EN15:XA15&amp;" *")&gt;0)*1))</f>
        <v>0</v>
      </c>
      <c r="CF103">
        <f t="array" ref="CF103">IF(AQ103="",0,SUMPRODUCT((EN13:XA13="Fruits a coque")*(EN14:XA14="ALERTE")*(COUNTIF(BE103,"* "&amp;EN15:XA15&amp;" *")&gt;0)*1))</f>
        <v>0</v>
      </c>
      <c r="CG103" t="str">
        <f t="shared" si="88"/>
        <v/>
      </c>
      <c r="CH103">
        <f t="array" ref="CH103">IF(AQ103="",0,SUMPRODUCT((EN13:XA13="Celeri")*(EN14:XA14="ALERTE")*(COUNTIF(BE103,"* "&amp;EN15:XA15&amp;" *")&gt;0)*1))</f>
        <v>0</v>
      </c>
      <c r="CI103" t="str">
        <f t="shared" si="89"/>
        <v/>
      </c>
      <c r="CJ103">
        <f t="array" ref="CJ103">IF(AQ103="",0,SUMPRODUCT((EN13:XA13="Moutarde")*(EN14:XA14="ALERTE")*(COUNTIF(BE103,"* "&amp;EN15:XA15&amp;" *")&gt;0)*1))</f>
        <v>0</v>
      </c>
      <c r="CK103" t="str">
        <f t="shared" si="90"/>
        <v/>
      </c>
      <c r="CL103">
        <f t="array" ref="CL103">IF(AQ103="",0,SUMPRODUCT((EN13:XA13="Sesame")*(EN14:XA14="ALERTE")*(COUNTIF(BE103,"* "&amp;EN15:XA15&amp;" *")&gt;0)*1))</f>
        <v>0</v>
      </c>
      <c r="CM103" t="str">
        <f t="shared" si="91"/>
        <v/>
      </c>
      <c r="CN103">
        <f t="array" ref="CN103">IF(AQ103="",0,SUMPRODUCT((EN13:XA13="Sulfites")*(EN14:XA14="ALERTE")*(COUNTIF(BE103,"* "&amp;EN15:XA15&amp;" *")&gt;0)*1))</f>
        <v>0</v>
      </c>
      <c r="CO103" t="str">
        <f t="shared" si="92"/>
        <v/>
      </c>
      <c r="CP103">
        <f t="array" ref="CP103">IF(AQ103="",0,SUMPRODUCT((EN13:XA13="Lupin")*(EN14:XA14="ALERTE")*(COUNTIF(BE103,"* "&amp;EN15:XA15&amp;" *")&gt;0)*1))</f>
        <v>0</v>
      </c>
      <c r="CQ103" t="str">
        <f t="shared" si="93"/>
        <v/>
      </c>
      <c r="CR103">
        <f t="array" ref="CR103">IF(AQ103="",0,SUMPRODUCT((EN13:XA13="Mollusques")*(EN14:XA14="EXCL")*(COUNTIF(BE103,"* "&amp;EN15:XA15&amp;" *")&gt;0)*1))</f>
        <v>0</v>
      </c>
      <c r="CS103">
        <f t="array" ref="CS103">IF(AQ103="",0,SUMPRODUCT((EN13:XA13="Mollusques")*(EN14:XA14="ALERTE")*(COUNTIF(BE103,"* "&amp;EN15:XA15&amp;" *")&gt;0)*1))</f>
        <v>0</v>
      </c>
      <c r="CT103" t="str">
        <f t="shared" si="94"/>
        <v/>
      </c>
      <c r="CU103" t="str">
        <f t="shared" si="95"/>
        <v/>
      </c>
      <c r="CV103" t="str">
        <f t="shared" si="96"/>
        <v/>
      </c>
      <c r="CW103" t="str">
        <f t="shared" si="97"/>
        <v/>
      </c>
      <c r="CX103" t="str">
        <f t="shared" si="98"/>
        <v/>
      </c>
      <c r="CY103" t="str">
        <f t="shared" si="99"/>
        <v/>
      </c>
      <c r="CZ103" t="str">
        <f t="shared" si="100"/>
        <v/>
      </c>
      <c r="DA103" t="str">
        <f t="shared" si="101"/>
        <v/>
      </c>
      <c r="DB103" t="str">
        <f t="shared" si="102"/>
        <v/>
      </c>
      <c r="DC103" t="str">
        <f t="shared" si="103"/>
        <v/>
      </c>
      <c r="DD103" t="str">
        <f t="shared" si="104"/>
        <v/>
      </c>
      <c r="DE103" t="str">
        <f t="shared" si="105"/>
        <v/>
      </c>
      <c r="DF103" t="str">
        <f t="shared" si="106"/>
        <v/>
      </c>
      <c r="DG103" t="str">
        <f t="shared" si="107"/>
        <v/>
      </c>
      <c r="DH103" t="str">
        <f t="shared" si="108"/>
        <v/>
      </c>
      <c r="DI103" t="str">
        <f t="shared" si="109"/>
        <v/>
      </c>
      <c r="DJ103" t="str">
        <f t="shared" si="110"/>
        <v/>
      </c>
      <c r="DK103" t="str">
        <f t="shared" si="111"/>
        <v/>
      </c>
      <c r="DL103" t="str">
        <f t="shared" si="112"/>
        <v/>
      </c>
    </row>
    <row r="104" spans="5:116" ht="15.75">
      <c r="E104" s="26"/>
      <c r="F104" s="32"/>
      <c r="G104" s="33"/>
      <c r="H104" s="32"/>
      <c r="I104" s="34"/>
      <c r="J104" s="246"/>
      <c r="K104" s="247"/>
      <c r="L104" s="95"/>
      <c r="M104" s="248"/>
      <c r="N104" s="249"/>
      <c r="O104" s="250"/>
      <c r="P104" s="251"/>
      <c r="Q104" s="252"/>
      <c r="R104" s="253"/>
      <c r="S104" s="102"/>
      <c r="T104" s="254"/>
      <c r="U104" s="104"/>
      <c r="V104" s="255"/>
      <c r="W104" s="256"/>
      <c r="X104" s="107"/>
      <c r="Y104" s="116"/>
      <c r="AA104" s="4"/>
      <c r="AC104" s="759"/>
      <c r="AD104" s="784" t="str">
        <f>TRIM(SUBSTITUTE(SUBSTITUTE(SUBSTITUTE(SUBSTITUTE(AD103,"►"," "),"▼"," "),"▲"," "),"◄"," "))</f>
        <v>poivre blanc moulu</v>
      </c>
      <c r="AE104" s="780" t="str" cm="1">
        <f t="array" ref="AE104">IF(ROW()=ROW(AE98),AD101,INDEX(AF98:AF111,ROW()-ROW(AE98)))</f>
        <v/>
      </c>
      <c r="AF104" s="781" t="str">
        <f>IF(OR(AE104="",AD100="",AD100&lt;=0,AG104=""),"",TRIM(MID(AE104,LEN(AG104)+1+IF(MID(AE104,LEN(AG104)+1,1)=" ",1,0),99999)))</f>
        <v/>
      </c>
      <c r="AG104" s="780" t="str">
        <f>IF(OR(AH104="",AH104=0,AH104="0"),"",IF(LEN(AH104)&lt;=AD100,AH104,IF(LEN(SUBSTITUTE(AI104," ",""))=AD100+1,LEFT(AH104,AD100),LEFT(AH104,FIND("§",SUBSTITUTE(AI104," ","§",LEN(AI104)-LEN(SUBSTITUTE(AI104," ",""))))-1))))</f>
        <v/>
      </c>
      <c r="AH104" s="780" t="str">
        <f t="shared" si="64"/>
        <v/>
      </c>
      <c r="AI104" s="780" t="str">
        <f>IF(OR(AH104="",AH104=0,AH104="0"),"",LEFT(AH104,AD100+1))</f>
        <v/>
      </c>
      <c r="AJ104" s="782"/>
      <c r="AK104" s="796"/>
      <c r="AL104" s="759" t="str">
        <f>IF(LEN(TRIM(AM104))&gt;0,MAX(AL13:AL103)+1,"")</f>
        <v/>
      </c>
      <c r="AM104" s="805"/>
      <c r="AN104" s="805"/>
      <c r="AO104" s="805"/>
      <c r="AP104" s="263" t="str">
        <f t="shared" si="65"/>
        <v/>
      </c>
      <c r="AQ104" s="752"/>
      <c r="AR104" s="818" t="s">
        <v>945</v>
      </c>
      <c r="AS104" s="16" t="str">
        <f t="shared" si="66"/>
        <v/>
      </c>
      <c r="AT104" s="264" t="str">
        <f t="shared" si="67"/>
        <v/>
      </c>
      <c r="AU104" s="266" t="str">
        <f t="shared" si="68"/>
        <v/>
      </c>
      <c r="AV104" s="267" t="str">
        <f t="shared" si="69"/>
        <v/>
      </c>
      <c r="AW104" s="268" t="str">
        <f t="shared" si="70"/>
        <v/>
      </c>
      <c r="AX104" s="268" t="str">
        <f t="shared" si="71"/>
        <v/>
      </c>
      <c r="AY104" s="269" t="str">
        <f t="shared" si="72"/>
        <v/>
      </c>
      <c r="AZ104" t="str">
        <f t="shared" si="73"/>
        <v/>
      </c>
      <c r="BA104" t="str">
        <f t="shared" si="74"/>
        <v/>
      </c>
      <c r="BB104" t="str">
        <f t="shared" si="75"/>
        <v/>
      </c>
      <c r="BC104" t="str">
        <f t="shared" si="76"/>
        <v/>
      </c>
      <c r="BD104" t="str">
        <f t="shared" si="77"/>
        <v/>
      </c>
      <c r="BE104" t="str">
        <f t="shared" si="78"/>
        <v/>
      </c>
      <c r="BF104">
        <f t="array" ref="BF104">IF(AQ104="",0,SUMPRODUCT((EN13:XA13="Gluten")*(EN14:XA14="INFO")*(COUNTIF(BE104,"* "&amp;EN15:XA15&amp;" *")&gt;0)*1))</f>
        <v>0</v>
      </c>
      <c r="BG104">
        <f t="array" ref="BG104">IF(AQ104="",0,SUMPRODUCT((EN13:XA13="Gluten")*(EN14:XA14="EXCL")*(COUNTIF(BE104,"* "&amp;EN15:XA15&amp;" *")&gt;0)*1))</f>
        <v>0</v>
      </c>
      <c r="BH104">
        <f t="array" ref="BH104">IF(AQ104="",0,SUMPRODUCT((EN13:XA13="Gluten")*(EN14:XA14="ALERTE")*(COUNTIF(BE104,"* "&amp;EN15:XA15&amp;" *")&gt;0)*1))</f>
        <v>0</v>
      </c>
      <c r="BI104">
        <f t="array" ref="BI104">IF(AQ104="",0,SUMPRODUCT((EN13:XA13="Gluten")*(EN14:XA14="SUSP")*(COUNTIF(BE104,"* "&amp;EN15:XA15&amp;" *")&gt;0)*1))</f>
        <v>0</v>
      </c>
      <c r="BJ104" t="str">
        <f t="shared" si="79"/>
        <v/>
      </c>
      <c r="BK104" t="str">
        <f t="shared" si="80"/>
        <v/>
      </c>
      <c r="BL104">
        <f t="array" ref="BL104">IF(AQ104="",0,SUMPRODUCT((EN13:XA13="Crustaces")*(EN14:XA14="ALERTE")*(COUNTIF(BE104,"* "&amp;EN15:XA15&amp;" *")&gt;0)*1))</f>
        <v>0</v>
      </c>
      <c r="BM104" t="str">
        <f t="shared" si="81"/>
        <v/>
      </c>
      <c r="BN104">
        <f t="array" ref="BN104">IF(AQ104="",0,SUMPRODUCT((EN13:XA13="Oeufs")*(EN14:XA14="ALERTE")*(COUNTIF(BE104,"* "&amp;EN15:XA15&amp;" *")&gt;0)*1))</f>
        <v>0</v>
      </c>
      <c r="BO104" t="str">
        <f t="shared" si="82"/>
        <v/>
      </c>
      <c r="BP104">
        <f t="array" ref="BP104">IF(AQ104="",0,SUMPRODUCT((EN13:XA13="Poissons")*(EN14:XA14="INFO")*(COUNTIF(BE104,"* "&amp;EN15:XA15&amp;" *")&gt;0)*1))</f>
        <v>0</v>
      </c>
      <c r="BQ104">
        <f t="array" ref="BQ104">IF(AQ104="",0,SUMPRODUCT((EN13:XA13="Poissons")*(EN14:XA14="EXCL")*(COUNTIF(BE104,"* "&amp;EN15:XA15&amp;" *")&gt;0)*1))</f>
        <v>0</v>
      </c>
      <c r="BR104">
        <f t="array" ref="BR104">IF(AQ104="",0,SUMPRODUCT((EN13:XA13="Poissons")*(EN14:XA14="ALERTE")*(COUNTIF(BE104,"* "&amp;EN15:XA15&amp;" *")&gt;0)*1))</f>
        <v>0</v>
      </c>
      <c r="BS104" t="str">
        <f t="shared" si="83"/>
        <v/>
      </c>
      <c r="BT104">
        <f t="array" ref="BT104">IF(AQ104="",0,SUMPRODUCT((EN13:XA13="Arachides")*(EN14:XA14="ALERTE")*(COUNTIF(BE104,"* "&amp;EN15:XA15&amp;" *")&gt;0)*1))</f>
        <v>0</v>
      </c>
      <c r="BU104" t="str">
        <f t="shared" si="84"/>
        <v/>
      </c>
      <c r="BV104">
        <f t="array" ref="BV104">IF(AQ104="",0,SUMPRODUCT((EN13:XA13="Soja")*(EN14:XA14="INFO")*(COUNTIF(BE104,"* "&amp;EN15:XA15&amp;" *")&gt;0)*1))</f>
        <v>0</v>
      </c>
      <c r="BW104">
        <f t="array" ref="BW104">IF(AQ104="",0,SUMPRODUCT((EN13:XA13="Soja")*(EN14:XA14="ALERTE")*(COUNTIF(BE104,"* "&amp;EN15:XA15&amp;" *")&gt;0)*1))</f>
        <v>0</v>
      </c>
      <c r="BX104" t="str">
        <f t="shared" si="85"/>
        <v/>
      </c>
      <c r="BY104">
        <f t="array" ref="BY104">IF(AQ104="",0,SUMPRODUCT((EN13:XA13="Lait")*(EN14:XA14="INFO")*(COUNTIF(BE104,"* "&amp;EN15:XA15&amp;" *")&gt;0)*1))</f>
        <v>0</v>
      </c>
      <c r="BZ104">
        <f t="array" ref="BZ104">IF(AQ104="",0,SUMPRODUCT((EN13:XA13="Lait")*(EN14:XA14="EXCL")*(COUNTIF(BE104,"* "&amp;EN15:XA15&amp;" *")&gt;0)*1))</f>
        <v>0</v>
      </c>
      <c r="CA104">
        <f t="array" ref="CA104">IF(AQ104="",0,SUMPRODUCT((EN13:XA13="Lait")*(EN14:XA14="ALERTE")*(COUNTIF(BE104,"* "&amp;EN15:XA15&amp;" *")&gt;0)*1))</f>
        <v>0</v>
      </c>
      <c r="CB104">
        <f t="array" ref="CB104">IF(AQ104="",0,SUMPRODUCT((EN13:XA13="Lait")*(EN14:XA14="SUSP")*(COUNTIF(BE104,"* "&amp;EN15:XA15&amp;" *")&gt;0)*1))</f>
        <v>0</v>
      </c>
      <c r="CC104" t="str">
        <f t="shared" si="86"/>
        <v/>
      </c>
      <c r="CD104" t="str">
        <f t="shared" si="87"/>
        <v/>
      </c>
      <c r="CE104">
        <f t="array" ref="CE104">IF(AQ104="",0,SUMPRODUCT((EN13:XA13="Fruits a coque")*(EN14:XA14="EXCL")*(COUNTIF(BE104,"* "&amp;EN15:XA15&amp;" *")&gt;0)*1))</f>
        <v>0</v>
      </c>
      <c r="CF104">
        <f t="array" ref="CF104">IF(AQ104="",0,SUMPRODUCT((EN13:XA13="Fruits a coque")*(EN14:XA14="ALERTE")*(COUNTIF(BE104,"* "&amp;EN15:XA15&amp;" *")&gt;0)*1))</f>
        <v>0</v>
      </c>
      <c r="CG104" t="str">
        <f t="shared" si="88"/>
        <v/>
      </c>
      <c r="CH104">
        <f t="array" ref="CH104">IF(AQ104="",0,SUMPRODUCT((EN13:XA13="Celeri")*(EN14:XA14="ALERTE")*(COUNTIF(BE104,"* "&amp;EN15:XA15&amp;" *")&gt;0)*1))</f>
        <v>0</v>
      </c>
      <c r="CI104" t="str">
        <f t="shared" si="89"/>
        <v/>
      </c>
      <c r="CJ104">
        <f t="array" ref="CJ104">IF(AQ104="",0,SUMPRODUCT((EN13:XA13="Moutarde")*(EN14:XA14="ALERTE")*(COUNTIF(BE104,"* "&amp;EN15:XA15&amp;" *")&gt;0)*1))</f>
        <v>0</v>
      </c>
      <c r="CK104" t="str">
        <f t="shared" si="90"/>
        <v/>
      </c>
      <c r="CL104">
        <f t="array" ref="CL104">IF(AQ104="",0,SUMPRODUCT((EN13:XA13="Sesame")*(EN14:XA14="ALERTE")*(COUNTIF(BE104,"* "&amp;EN15:XA15&amp;" *")&gt;0)*1))</f>
        <v>0</v>
      </c>
      <c r="CM104" t="str">
        <f t="shared" si="91"/>
        <v/>
      </c>
      <c r="CN104">
        <f t="array" ref="CN104">IF(AQ104="",0,SUMPRODUCT((EN13:XA13="Sulfites")*(EN14:XA14="ALERTE")*(COUNTIF(BE104,"* "&amp;EN15:XA15&amp;" *")&gt;0)*1))</f>
        <v>0</v>
      </c>
      <c r="CO104" t="str">
        <f t="shared" si="92"/>
        <v/>
      </c>
      <c r="CP104">
        <f t="array" ref="CP104">IF(AQ104="",0,SUMPRODUCT((EN13:XA13="Lupin")*(EN14:XA14="ALERTE")*(COUNTIF(BE104,"* "&amp;EN15:XA15&amp;" *")&gt;0)*1))</f>
        <v>0</v>
      </c>
      <c r="CQ104" t="str">
        <f t="shared" si="93"/>
        <v/>
      </c>
      <c r="CR104">
        <f t="array" ref="CR104">IF(AQ104="",0,SUMPRODUCT((EN13:XA13="Mollusques")*(EN14:XA14="EXCL")*(COUNTIF(BE104,"* "&amp;EN15:XA15&amp;" *")&gt;0)*1))</f>
        <v>0</v>
      </c>
      <c r="CS104">
        <f t="array" ref="CS104">IF(AQ104="",0,SUMPRODUCT((EN13:XA13="Mollusques")*(EN14:XA14="ALERTE")*(COUNTIF(BE104,"* "&amp;EN15:XA15&amp;" *")&gt;0)*1))</f>
        <v>0</v>
      </c>
      <c r="CT104" t="str">
        <f t="shared" si="94"/>
        <v/>
      </c>
      <c r="CU104" t="str">
        <f t="shared" si="95"/>
        <v/>
      </c>
      <c r="CV104" t="str">
        <f t="shared" si="96"/>
        <v/>
      </c>
      <c r="CW104" t="str">
        <f t="shared" si="97"/>
        <v/>
      </c>
      <c r="CX104" t="str">
        <f t="shared" si="98"/>
        <v/>
      </c>
      <c r="CY104" t="str">
        <f t="shared" si="99"/>
        <v/>
      </c>
      <c r="CZ104" t="str">
        <f t="shared" si="100"/>
        <v/>
      </c>
      <c r="DA104" t="str">
        <f t="shared" si="101"/>
        <v/>
      </c>
      <c r="DB104" t="str">
        <f t="shared" si="102"/>
        <v/>
      </c>
      <c r="DC104" t="str">
        <f t="shared" si="103"/>
        <v/>
      </c>
      <c r="DD104" t="str">
        <f t="shared" si="104"/>
        <v/>
      </c>
      <c r="DE104" t="str">
        <f t="shared" si="105"/>
        <v/>
      </c>
      <c r="DF104" t="str">
        <f t="shared" si="106"/>
        <v/>
      </c>
      <c r="DG104" t="str">
        <f t="shared" si="107"/>
        <v/>
      </c>
      <c r="DH104" t="str">
        <f t="shared" si="108"/>
        <v/>
      </c>
      <c r="DI104" t="str">
        <f t="shared" si="109"/>
        <v/>
      </c>
      <c r="DJ104" t="str">
        <f t="shared" si="110"/>
        <v/>
      </c>
      <c r="DK104" t="str">
        <f t="shared" si="111"/>
        <v/>
      </c>
      <c r="DL104" t="str">
        <f t="shared" si="112"/>
        <v/>
      </c>
    </row>
    <row r="105" spans="5:116" ht="15.75">
      <c r="E105" s="26"/>
      <c r="F105" s="32"/>
      <c r="G105" s="33"/>
      <c r="H105" s="32"/>
      <c r="I105" s="34"/>
      <c r="J105" s="246"/>
      <c r="K105" s="247"/>
      <c r="L105" s="95"/>
      <c r="M105" s="248"/>
      <c r="N105" s="249"/>
      <c r="O105" s="250"/>
      <c r="P105" s="251"/>
      <c r="Q105" s="252"/>
      <c r="R105" s="253"/>
      <c r="S105" s="102"/>
      <c r="T105" s="254"/>
      <c r="U105" s="104"/>
      <c r="V105" s="255"/>
      <c r="W105" s="256"/>
      <c r="X105" s="107"/>
      <c r="Y105" s="116"/>
      <c r="AA105" s="4"/>
      <c r="AC105" s="759"/>
      <c r="AD105" s="784" t="str">
        <f>TRIM(SUBSTITUTE(SUBSTITUTE(AD104,"“"," "),"”"," "))</f>
        <v>poivre blanc moulu</v>
      </c>
      <c r="AE105" s="780" t="str" cm="1">
        <f t="array" ref="AE105">IF(ROW()=ROW(AE98),AD101,INDEX(AF98:AF111,ROW()-ROW(AE98)))</f>
        <v/>
      </c>
      <c r="AF105" s="781" t="str">
        <f>IF(OR(AE105="",AD100="",AD100&lt;=0,AG105=""),"",TRIM(MID(AE105,LEN(AG105)+1+IF(MID(AE105,LEN(AG105)+1,1)=" ",1,0),99999)))</f>
        <v/>
      </c>
      <c r="AG105" s="780" t="str">
        <f>IF(OR(AH105="",AH105=0,AH105="0"),"",IF(LEN(AH105)&lt;=AD100,AH105,IF(LEN(SUBSTITUTE(AI105," ",""))=AD100+1,LEFT(AH105,AD100),LEFT(AH105,FIND("§",SUBSTITUTE(AI105," ","§",LEN(AI105)-LEN(SUBSTITUTE(AI105," ",""))))-1))))</f>
        <v/>
      </c>
      <c r="AH105" s="780" t="str">
        <f t="shared" si="64"/>
        <v/>
      </c>
      <c r="AI105" s="780" t="str">
        <f>IF(OR(AH105="",AH105=0,AH105="0"),"",LEFT(AH105,AD100+1))</f>
        <v/>
      </c>
      <c r="AJ105" s="782"/>
      <c r="AK105" s="796"/>
      <c r="AL105" s="759" t="str">
        <f>IF(LEN(TRIM(AM105))&gt;0,MAX(AL13:AL104)+1,"")</f>
        <v/>
      </c>
      <c r="AM105" s="805"/>
      <c r="AN105" s="805"/>
      <c r="AO105" s="805"/>
      <c r="AP105" s="263" t="str">
        <f t="shared" si="65"/>
        <v/>
      </c>
      <c r="AQ105" s="752"/>
      <c r="AR105" s="818" t="s">
        <v>945</v>
      </c>
      <c r="AS105" s="16" t="str">
        <f t="shared" si="66"/>
        <v/>
      </c>
      <c r="AT105" s="264" t="str">
        <f t="shared" si="67"/>
        <v/>
      </c>
      <c r="AU105" s="266" t="str">
        <f t="shared" si="68"/>
        <v/>
      </c>
      <c r="AV105" s="267" t="str">
        <f t="shared" si="69"/>
        <v/>
      </c>
      <c r="AW105" s="268" t="str">
        <f t="shared" si="70"/>
        <v/>
      </c>
      <c r="AX105" s="268" t="str">
        <f t="shared" si="71"/>
        <v/>
      </c>
      <c r="AY105" s="269" t="str">
        <f t="shared" si="72"/>
        <v/>
      </c>
      <c r="AZ105" t="str">
        <f t="shared" si="73"/>
        <v/>
      </c>
      <c r="BA105" t="str">
        <f t="shared" si="74"/>
        <v/>
      </c>
      <c r="BB105" t="str">
        <f t="shared" si="75"/>
        <v/>
      </c>
      <c r="BC105" t="str">
        <f t="shared" si="76"/>
        <v/>
      </c>
      <c r="BD105" t="str">
        <f t="shared" si="77"/>
        <v/>
      </c>
      <c r="BE105" t="str">
        <f t="shared" si="78"/>
        <v/>
      </c>
      <c r="BF105">
        <f t="array" ref="BF105">IF(AQ105="",0,SUMPRODUCT((EN13:XA13="Gluten")*(EN14:XA14="INFO")*(COUNTIF(BE105,"* "&amp;EN15:XA15&amp;" *")&gt;0)*1))</f>
        <v>0</v>
      </c>
      <c r="BG105">
        <f t="array" ref="BG105">IF(AQ105="",0,SUMPRODUCT((EN13:XA13="Gluten")*(EN14:XA14="EXCL")*(COUNTIF(BE105,"* "&amp;EN15:XA15&amp;" *")&gt;0)*1))</f>
        <v>0</v>
      </c>
      <c r="BH105">
        <f t="array" ref="BH105">IF(AQ105="",0,SUMPRODUCT((EN13:XA13="Gluten")*(EN14:XA14="ALERTE")*(COUNTIF(BE105,"* "&amp;EN15:XA15&amp;" *")&gt;0)*1))</f>
        <v>0</v>
      </c>
      <c r="BI105">
        <f t="array" ref="BI105">IF(AQ105="",0,SUMPRODUCT((EN13:XA13="Gluten")*(EN14:XA14="SUSP")*(COUNTIF(BE105,"* "&amp;EN15:XA15&amp;" *")&gt;0)*1))</f>
        <v>0</v>
      </c>
      <c r="BJ105" t="str">
        <f t="shared" si="79"/>
        <v/>
      </c>
      <c r="BK105" t="str">
        <f t="shared" si="80"/>
        <v/>
      </c>
      <c r="BL105">
        <f t="array" ref="BL105">IF(AQ105="",0,SUMPRODUCT((EN13:XA13="Crustaces")*(EN14:XA14="ALERTE")*(COUNTIF(BE105,"* "&amp;EN15:XA15&amp;" *")&gt;0)*1))</f>
        <v>0</v>
      </c>
      <c r="BM105" t="str">
        <f t="shared" si="81"/>
        <v/>
      </c>
      <c r="BN105">
        <f t="array" ref="BN105">IF(AQ105="",0,SUMPRODUCT((EN13:XA13="Oeufs")*(EN14:XA14="ALERTE")*(COUNTIF(BE105,"* "&amp;EN15:XA15&amp;" *")&gt;0)*1))</f>
        <v>0</v>
      </c>
      <c r="BO105" t="str">
        <f t="shared" si="82"/>
        <v/>
      </c>
      <c r="BP105">
        <f t="array" ref="BP105">IF(AQ105="",0,SUMPRODUCT((EN13:XA13="Poissons")*(EN14:XA14="INFO")*(COUNTIF(BE105,"* "&amp;EN15:XA15&amp;" *")&gt;0)*1))</f>
        <v>0</v>
      </c>
      <c r="BQ105">
        <f t="array" ref="BQ105">IF(AQ105="",0,SUMPRODUCT((EN13:XA13="Poissons")*(EN14:XA14="EXCL")*(COUNTIF(BE105,"* "&amp;EN15:XA15&amp;" *")&gt;0)*1))</f>
        <v>0</v>
      </c>
      <c r="BR105">
        <f t="array" ref="BR105">IF(AQ105="",0,SUMPRODUCT((EN13:XA13="Poissons")*(EN14:XA14="ALERTE")*(COUNTIF(BE105,"* "&amp;EN15:XA15&amp;" *")&gt;0)*1))</f>
        <v>0</v>
      </c>
      <c r="BS105" t="str">
        <f t="shared" si="83"/>
        <v/>
      </c>
      <c r="BT105">
        <f t="array" ref="BT105">IF(AQ105="",0,SUMPRODUCT((EN13:XA13="Arachides")*(EN14:XA14="ALERTE")*(COUNTIF(BE105,"* "&amp;EN15:XA15&amp;" *")&gt;0)*1))</f>
        <v>0</v>
      </c>
      <c r="BU105" t="str">
        <f t="shared" si="84"/>
        <v/>
      </c>
      <c r="BV105">
        <f t="array" ref="BV105">IF(AQ105="",0,SUMPRODUCT((EN13:XA13="Soja")*(EN14:XA14="INFO")*(COUNTIF(BE105,"* "&amp;EN15:XA15&amp;" *")&gt;0)*1))</f>
        <v>0</v>
      </c>
      <c r="BW105">
        <f t="array" ref="BW105">IF(AQ105="",0,SUMPRODUCT((EN13:XA13="Soja")*(EN14:XA14="ALERTE")*(COUNTIF(BE105,"* "&amp;EN15:XA15&amp;" *")&gt;0)*1))</f>
        <v>0</v>
      </c>
      <c r="BX105" t="str">
        <f t="shared" si="85"/>
        <v/>
      </c>
      <c r="BY105">
        <f t="array" ref="BY105">IF(AQ105="",0,SUMPRODUCT((EN13:XA13="Lait")*(EN14:XA14="INFO")*(COUNTIF(BE105,"* "&amp;EN15:XA15&amp;" *")&gt;0)*1))</f>
        <v>0</v>
      </c>
      <c r="BZ105">
        <f t="array" ref="BZ105">IF(AQ105="",0,SUMPRODUCT((EN13:XA13="Lait")*(EN14:XA14="EXCL")*(COUNTIF(BE105,"* "&amp;EN15:XA15&amp;" *")&gt;0)*1))</f>
        <v>0</v>
      </c>
      <c r="CA105">
        <f t="array" ref="CA105">IF(AQ105="",0,SUMPRODUCT((EN13:XA13="Lait")*(EN14:XA14="ALERTE")*(COUNTIF(BE105,"* "&amp;EN15:XA15&amp;" *")&gt;0)*1))</f>
        <v>0</v>
      </c>
      <c r="CB105">
        <f t="array" ref="CB105">IF(AQ105="",0,SUMPRODUCT((EN13:XA13="Lait")*(EN14:XA14="SUSP")*(COUNTIF(BE105,"* "&amp;EN15:XA15&amp;" *")&gt;0)*1))</f>
        <v>0</v>
      </c>
      <c r="CC105" t="str">
        <f t="shared" si="86"/>
        <v/>
      </c>
      <c r="CD105" t="str">
        <f t="shared" si="87"/>
        <v/>
      </c>
      <c r="CE105">
        <f t="array" ref="CE105">IF(AQ105="",0,SUMPRODUCT((EN13:XA13="Fruits a coque")*(EN14:XA14="EXCL")*(COUNTIF(BE105,"* "&amp;EN15:XA15&amp;" *")&gt;0)*1))</f>
        <v>0</v>
      </c>
      <c r="CF105">
        <f t="array" ref="CF105">IF(AQ105="",0,SUMPRODUCT((EN13:XA13="Fruits a coque")*(EN14:XA14="ALERTE")*(COUNTIF(BE105,"* "&amp;EN15:XA15&amp;" *")&gt;0)*1))</f>
        <v>0</v>
      </c>
      <c r="CG105" t="str">
        <f t="shared" si="88"/>
        <v/>
      </c>
      <c r="CH105">
        <f t="array" ref="CH105">IF(AQ105="",0,SUMPRODUCT((EN13:XA13="Celeri")*(EN14:XA14="ALERTE")*(COUNTIF(BE105,"* "&amp;EN15:XA15&amp;" *")&gt;0)*1))</f>
        <v>0</v>
      </c>
      <c r="CI105" t="str">
        <f t="shared" si="89"/>
        <v/>
      </c>
      <c r="CJ105">
        <f t="array" ref="CJ105">IF(AQ105="",0,SUMPRODUCT((EN13:XA13="Moutarde")*(EN14:XA14="ALERTE")*(COUNTIF(BE105,"* "&amp;EN15:XA15&amp;" *")&gt;0)*1))</f>
        <v>0</v>
      </c>
      <c r="CK105" t="str">
        <f t="shared" si="90"/>
        <v/>
      </c>
      <c r="CL105">
        <f t="array" ref="CL105">IF(AQ105="",0,SUMPRODUCT((EN13:XA13="Sesame")*(EN14:XA14="ALERTE")*(COUNTIF(BE105,"* "&amp;EN15:XA15&amp;" *")&gt;0)*1))</f>
        <v>0</v>
      </c>
      <c r="CM105" t="str">
        <f t="shared" si="91"/>
        <v/>
      </c>
      <c r="CN105">
        <f t="array" ref="CN105">IF(AQ105="",0,SUMPRODUCT((EN13:XA13="Sulfites")*(EN14:XA14="ALERTE")*(COUNTIF(BE105,"* "&amp;EN15:XA15&amp;" *")&gt;0)*1))</f>
        <v>0</v>
      </c>
      <c r="CO105" t="str">
        <f t="shared" si="92"/>
        <v/>
      </c>
      <c r="CP105">
        <f t="array" ref="CP105">IF(AQ105="",0,SUMPRODUCT((EN13:XA13="Lupin")*(EN14:XA14="ALERTE")*(COUNTIF(BE105,"* "&amp;EN15:XA15&amp;" *")&gt;0)*1))</f>
        <v>0</v>
      </c>
      <c r="CQ105" t="str">
        <f t="shared" si="93"/>
        <v/>
      </c>
      <c r="CR105">
        <f t="array" ref="CR105">IF(AQ105="",0,SUMPRODUCT((EN13:XA13="Mollusques")*(EN14:XA14="EXCL")*(COUNTIF(BE105,"* "&amp;EN15:XA15&amp;" *")&gt;0)*1))</f>
        <v>0</v>
      </c>
      <c r="CS105">
        <f t="array" ref="CS105">IF(AQ105="",0,SUMPRODUCT((EN13:XA13="Mollusques")*(EN14:XA14="ALERTE")*(COUNTIF(BE105,"* "&amp;EN15:XA15&amp;" *")&gt;0)*1))</f>
        <v>0</v>
      </c>
      <c r="CT105" t="str">
        <f t="shared" si="94"/>
        <v/>
      </c>
      <c r="CU105" t="str">
        <f t="shared" si="95"/>
        <v/>
      </c>
      <c r="CV105" t="str">
        <f t="shared" si="96"/>
        <v/>
      </c>
      <c r="CW105" t="str">
        <f t="shared" si="97"/>
        <v/>
      </c>
      <c r="CX105" t="str">
        <f t="shared" si="98"/>
        <v/>
      </c>
      <c r="CY105" t="str">
        <f t="shared" si="99"/>
        <v/>
      </c>
      <c r="CZ105" t="str">
        <f t="shared" si="100"/>
        <v/>
      </c>
      <c r="DA105" t="str">
        <f t="shared" si="101"/>
        <v/>
      </c>
      <c r="DB105" t="str">
        <f t="shared" si="102"/>
        <v/>
      </c>
      <c r="DC105" t="str">
        <f t="shared" si="103"/>
        <v/>
      </c>
      <c r="DD105" t="str">
        <f t="shared" si="104"/>
        <v/>
      </c>
      <c r="DE105" t="str">
        <f t="shared" si="105"/>
        <v/>
      </c>
      <c r="DF105" t="str">
        <f t="shared" si="106"/>
        <v/>
      </c>
      <c r="DG105" t="str">
        <f t="shared" si="107"/>
        <v/>
      </c>
      <c r="DH105" t="str">
        <f t="shared" si="108"/>
        <v/>
      </c>
      <c r="DI105" t="str">
        <f t="shared" si="109"/>
        <v/>
      </c>
      <c r="DJ105" t="str">
        <f t="shared" si="110"/>
        <v/>
      </c>
      <c r="DK105" t="str">
        <f t="shared" si="111"/>
        <v/>
      </c>
      <c r="DL105" t="str">
        <f t="shared" si="112"/>
        <v/>
      </c>
    </row>
    <row r="106" spans="5:116" ht="15.75">
      <c r="E106" s="26"/>
      <c r="F106" s="32"/>
      <c r="G106" s="33"/>
      <c r="H106" s="32"/>
      <c r="I106" s="34"/>
      <c r="J106" s="246"/>
      <c r="K106" s="247"/>
      <c r="L106" s="95"/>
      <c r="M106" s="248"/>
      <c r="N106" s="249"/>
      <c r="O106" s="250"/>
      <c r="P106" s="251"/>
      <c r="Q106" s="252"/>
      <c r="R106" s="253"/>
      <c r="S106" s="102"/>
      <c r="T106" s="254"/>
      <c r="U106" s="104"/>
      <c r="V106" s="255"/>
      <c r="W106" s="256"/>
      <c r="X106" s="107"/>
      <c r="Y106" s="116"/>
      <c r="AA106" s="4"/>
      <c r="AC106" s="759"/>
      <c r="AD106" s="784"/>
      <c r="AE106" s="780" t="str" cm="1">
        <f t="array" ref="AE106">IF(ROW()=ROW(AE98),AD101,INDEX(AF98:AF111,ROW()-ROW(AE98)))</f>
        <v/>
      </c>
      <c r="AF106" s="781" t="str">
        <f>IF(OR(AE106="",AD100="",AD100&lt;=0,AG106=""),"",TRIM(MID(AE106,LEN(AG106)+1+IF(MID(AE106,LEN(AG106)+1,1)=" ",1,0),99999)))</f>
        <v/>
      </c>
      <c r="AG106" s="780" t="str">
        <f>IF(OR(AH106="",AH106=0,AH106="0"),"",IF(LEN(AH106)&lt;=AD100,AH106,IF(LEN(SUBSTITUTE(AI106," ",""))=AD100+1,LEFT(AH106,AD100),LEFT(AH106,FIND("§",SUBSTITUTE(AI106," ","§",LEN(AI106)-LEN(SUBSTITUTE(AI106," ",""))))-1))))</f>
        <v/>
      </c>
      <c r="AH106" s="780" t="str">
        <f t="shared" si="64"/>
        <v/>
      </c>
      <c r="AI106" s="780" t="str">
        <f>IF(OR(AH106="",AH106=0,AH106="0"),"",LEFT(AH106,AD100+1))</f>
        <v/>
      </c>
      <c r="AJ106" s="782"/>
      <c r="AK106" s="796"/>
      <c r="AL106" s="759" t="str">
        <f>IF(LEN(TRIM(AM106))&gt;0,MAX(AL13:AL105)+1,"")</f>
        <v/>
      </c>
      <c r="AM106" s="805"/>
      <c r="AN106" s="805"/>
      <c r="AO106" s="805"/>
      <c r="AP106" s="263" t="str">
        <f t="shared" si="65"/>
        <v/>
      </c>
      <c r="AQ106" s="752"/>
      <c r="AR106" s="818" t="s">
        <v>945</v>
      </c>
      <c r="AS106" s="16" t="str">
        <f t="shared" si="66"/>
        <v/>
      </c>
      <c r="AT106" s="264" t="str">
        <f t="shared" si="67"/>
        <v/>
      </c>
      <c r="AU106" s="266" t="str">
        <f t="shared" si="68"/>
        <v/>
      </c>
      <c r="AV106" s="267" t="str">
        <f t="shared" si="69"/>
        <v/>
      </c>
      <c r="AW106" s="268" t="str">
        <f t="shared" si="70"/>
        <v/>
      </c>
      <c r="AX106" s="268" t="str">
        <f t="shared" si="71"/>
        <v/>
      </c>
      <c r="AY106" s="269" t="str">
        <f t="shared" si="72"/>
        <v/>
      </c>
      <c r="AZ106" t="str">
        <f t="shared" si="73"/>
        <v/>
      </c>
      <c r="BA106" t="str">
        <f t="shared" si="74"/>
        <v/>
      </c>
      <c r="BB106" t="str">
        <f t="shared" si="75"/>
        <v/>
      </c>
      <c r="BC106" t="str">
        <f t="shared" si="76"/>
        <v/>
      </c>
      <c r="BD106" t="str">
        <f t="shared" si="77"/>
        <v/>
      </c>
      <c r="BE106" t="str">
        <f t="shared" si="78"/>
        <v/>
      </c>
      <c r="BF106">
        <f t="array" ref="BF106">IF(AQ106="",0,SUMPRODUCT((EN13:XA13="Gluten")*(EN14:XA14="INFO")*(COUNTIF(BE106,"* "&amp;EN15:XA15&amp;" *")&gt;0)*1))</f>
        <v>0</v>
      </c>
      <c r="BG106">
        <f t="array" ref="BG106">IF(AQ106="",0,SUMPRODUCT((EN13:XA13="Gluten")*(EN14:XA14="EXCL")*(COUNTIF(BE106,"* "&amp;EN15:XA15&amp;" *")&gt;0)*1))</f>
        <v>0</v>
      </c>
      <c r="BH106">
        <f t="array" ref="BH106">IF(AQ106="",0,SUMPRODUCT((EN13:XA13="Gluten")*(EN14:XA14="ALERTE")*(COUNTIF(BE106,"* "&amp;EN15:XA15&amp;" *")&gt;0)*1))</f>
        <v>0</v>
      </c>
      <c r="BI106">
        <f t="array" ref="BI106">IF(AQ106="",0,SUMPRODUCT((EN13:XA13="Gluten")*(EN14:XA14="SUSP")*(COUNTIF(BE106,"* "&amp;EN15:XA15&amp;" *")&gt;0)*1))</f>
        <v>0</v>
      </c>
      <c r="BJ106" t="str">
        <f t="shared" si="79"/>
        <v/>
      </c>
      <c r="BK106" t="str">
        <f t="shared" si="80"/>
        <v/>
      </c>
      <c r="BL106">
        <f t="array" ref="BL106">IF(AQ106="",0,SUMPRODUCT((EN13:XA13="Crustaces")*(EN14:XA14="ALERTE")*(COUNTIF(BE106,"* "&amp;EN15:XA15&amp;" *")&gt;0)*1))</f>
        <v>0</v>
      </c>
      <c r="BM106" t="str">
        <f t="shared" si="81"/>
        <v/>
      </c>
      <c r="BN106">
        <f t="array" ref="BN106">IF(AQ106="",0,SUMPRODUCT((EN13:XA13="Oeufs")*(EN14:XA14="ALERTE")*(COUNTIF(BE106,"* "&amp;EN15:XA15&amp;" *")&gt;0)*1))</f>
        <v>0</v>
      </c>
      <c r="BO106" t="str">
        <f t="shared" si="82"/>
        <v/>
      </c>
      <c r="BP106">
        <f t="array" ref="BP106">IF(AQ106="",0,SUMPRODUCT((EN13:XA13="Poissons")*(EN14:XA14="INFO")*(COUNTIF(BE106,"* "&amp;EN15:XA15&amp;" *")&gt;0)*1))</f>
        <v>0</v>
      </c>
      <c r="BQ106">
        <f t="array" ref="BQ106">IF(AQ106="",0,SUMPRODUCT((EN13:XA13="Poissons")*(EN14:XA14="EXCL")*(COUNTIF(BE106,"* "&amp;EN15:XA15&amp;" *")&gt;0)*1))</f>
        <v>0</v>
      </c>
      <c r="BR106">
        <f t="array" ref="BR106">IF(AQ106="",0,SUMPRODUCT((EN13:XA13="Poissons")*(EN14:XA14="ALERTE")*(COUNTIF(BE106,"* "&amp;EN15:XA15&amp;" *")&gt;0)*1))</f>
        <v>0</v>
      </c>
      <c r="BS106" t="str">
        <f t="shared" si="83"/>
        <v/>
      </c>
      <c r="BT106">
        <f t="array" ref="BT106">IF(AQ106="",0,SUMPRODUCT((EN13:XA13="Arachides")*(EN14:XA14="ALERTE")*(COUNTIF(BE106,"* "&amp;EN15:XA15&amp;" *")&gt;0)*1))</f>
        <v>0</v>
      </c>
      <c r="BU106" t="str">
        <f t="shared" si="84"/>
        <v/>
      </c>
      <c r="BV106">
        <f t="array" ref="BV106">IF(AQ106="",0,SUMPRODUCT((EN13:XA13="Soja")*(EN14:XA14="INFO")*(COUNTIF(BE106,"* "&amp;EN15:XA15&amp;" *")&gt;0)*1))</f>
        <v>0</v>
      </c>
      <c r="BW106">
        <f t="array" ref="BW106">IF(AQ106="",0,SUMPRODUCT((EN13:XA13="Soja")*(EN14:XA14="ALERTE")*(COUNTIF(BE106,"* "&amp;EN15:XA15&amp;" *")&gt;0)*1))</f>
        <v>0</v>
      </c>
      <c r="BX106" t="str">
        <f t="shared" si="85"/>
        <v/>
      </c>
      <c r="BY106">
        <f t="array" ref="BY106">IF(AQ106="",0,SUMPRODUCT((EN13:XA13="Lait")*(EN14:XA14="INFO")*(COUNTIF(BE106,"* "&amp;EN15:XA15&amp;" *")&gt;0)*1))</f>
        <v>0</v>
      </c>
      <c r="BZ106">
        <f t="array" ref="BZ106">IF(AQ106="",0,SUMPRODUCT((EN13:XA13="Lait")*(EN14:XA14="EXCL")*(COUNTIF(BE106,"* "&amp;EN15:XA15&amp;" *")&gt;0)*1))</f>
        <v>0</v>
      </c>
      <c r="CA106">
        <f t="array" ref="CA106">IF(AQ106="",0,SUMPRODUCT((EN13:XA13="Lait")*(EN14:XA14="ALERTE")*(COUNTIF(BE106,"* "&amp;EN15:XA15&amp;" *")&gt;0)*1))</f>
        <v>0</v>
      </c>
      <c r="CB106">
        <f t="array" ref="CB106">IF(AQ106="",0,SUMPRODUCT((EN13:XA13="Lait")*(EN14:XA14="SUSP")*(COUNTIF(BE106,"* "&amp;EN15:XA15&amp;" *")&gt;0)*1))</f>
        <v>0</v>
      </c>
      <c r="CC106" t="str">
        <f t="shared" si="86"/>
        <v/>
      </c>
      <c r="CD106" t="str">
        <f t="shared" si="87"/>
        <v/>
      </c>
      <c r="CE106">
        <f t="array" ref="CE106">IF(AQ106="",0,SUMPRODUCT((EN13:XA13="Fruits a coque")*(EN14:XA14="EXCL")*(COUNTIF(BE106,"* "&amp;EN15:XA15&amp;" *")&gt;0)*1))</f>
        <v>0</v>
      </c>
      <c r="CF106">
        <f t="array" ref="CF106">IF(AQ106="",0,SUMPRODUCT((EN13:XA13="Fruits a coque")*(EN14:XA14="ALERTE")*(COUNTIF(BE106,"* "&amp;EN15:XA15&amp;" *")&gt;0)*1))</f>
        <v>0</v>
      </c>
      <c r="CG106" t="str">
        <f t="shared" si="88"/>
        <v/>
      </c>
      <c r="CH106">
        <f t="array" ref="CH106">IF(AQ106="",0,SUMPRODUCT((EN13:XA13="Celeri")*(EN14:XA14="ALERTE")*(COUNTIF(BE106,"* "&amp;EN15:XA15&amp;" *")&gt;0)*1))</f>
        <v>0</v>
      </c>
      <c r="CI106" t="str">
        <f t="shared" si="89"/>
        <v/>
      </c>
      <c r="CJ106">
        <f t="array" ref="CJ106">IF(AQ106="",0,SUMPRODUCT((EN13:XA13="Moutarde")*(EN14:XA14="ALERTE")*(COUNTIF(BE106,"* "&amp;EN15:XA15&amp;" *")&gt;0)*1))</f>
        <v>0</v>
      </c>
      <c r="CK106" t="str">
        <f t="shared" si="90"/>
        <v/>
      </c>
      <c r="CL106">
        <f t="array" ref="CL106">IF(AQ106="",0,SUMPRODUCT((EN13:XA13="Sesame")*(EN14:XA14="ALERTE")*(COUNTIF(BE106,"* "&amp;EN15:XA15&amp;" *")&gt;0)*1))</f>
        <v>0</v>
      </c>
      <c r="CM106" t="str">
        <f t="shared" si="91"/>
        <v/>
      </c>
      <c r="CN106">
        <f t="array" ref="CN106">IF(AQ106="",0,SUMPRODUCT((EN13:XA13="Sulfites")*(EN14:XA14="ALERTE")*(COUNTIF(BE106,"* "&amp;EN15:XA15&amp;" *")&gt;0)*1))</f>
        <v>0</v>
      </c>
      <c r="CO106" t="str">
        <f t="shared" si="92"/>
        <v/>
      </c>
      <c r="CP106">
        <f t="array" ref="CP106">IF(AQ106="",0,SUMPRODUCT((EN13:XA13="Lupin")*(EN14:XA14="ALERTE")*(COUNTIF(BE106,"* "&amp;EN15:XA15&amp;" *")&gt;0)*1))</f>
        <v>0</v>
      </c>
      <c r="CQ106" t="str">
        <f t="shared" si="93"/>
        <v/>
      </c>
      <c r="CR106">
        <f t="array" ref="CR106">IF(AQ106="",0,SUMPRODUCT((EN13:XA13="Mollusques")*(EN14:XA14="EXCL")*(COUNTIF(BE106,"* "&amp;EN15:XA15&amp;" *")&gt;0)*1))</f>
        <v>0</v>
      </c>
      <c r="CS106">
        <f t="array" ref="CS106">IF(AQ106="",0,SUMPRODUCT((EN13:XA13="Mollusques")*(EN14:XA14="ALERTE")*(COUNTIF(BE106,"* "&amp;EN15:XA15&amp;" *")&gt;0)*1))</f>
        <v>0</v>
      </c>
      <c r="CT106" t="str">
        <f t="shared" si="94"/>
        <v/>
      </c>
      <c r="CU106" t="str">
        <f t="shared" si="95"/>
        <v/>
      </c>
      <c r="CV106" t="str">
        <f t="shared" si="96"/>
        <v/>
      </c>
      <c r="CW106" t="str">
        <f t="shared" si="97"/>
        <v/>
      </c>
      <c r="CX106" t="str">
        <f t="shared" si="98"/>
        <v/>
      </c>
      <c r="CY106" t="str">
        <f t="shared" si="99"/>
        <v/>
      </c>
      <c r="CZ106" t="str">
        <f t="shared" si="100"/>
        <v/>
      </c>
      <c r="DA106" t="str">
        <f t="shared" si="101"/>
        <v/>
      </c>
      <c r="DB106" t="str">
        <f t="shared" si="102"/>
        <v/>
      </c>
      <c r="DC106" t="str">
        <f t="shared" si="103"/>
        <v/>
      </c>
      <c r="DD106" t="str">
        <f t="shared" si="104"/>
        <v/>
      </c>
      <c r="DE106" t="str">
        <f t="shared" si="105"/>
        <v/>
      </c>
      <c r="DF106" t="str">
        <f t="shared" si="106"/>
        <v/>
      </c>
      <c r="DG106" t="str">
        <f t="shared" si="107"/>
        <v/>
      </c>
      <c r="DH106" t="str">
        <f t="shared" si="108"/>
        <v/>
      </c>
      <c r="DI106" t="str">
        <f t="shared" si="109"/>
        <v/>
      </c>
      <c r="DJ106" t="str">
        <f t="shared" si="110"/>
        <v/>
      </c>
      <c r="DK106" t="str">
        <f t="shared" si="111"/>
        <v/>
      </c>
      <c r="DL106" t="str">
        <f t="shared" si="112"/>
        <v/>
      </c>
    </row>
    <row r="107" spans="5:116" ht="15.75">
      <c r="E107" s="26"/>
      <c r="F107" s="32"/>
      <c r="G107" s="33"/>
      <c r="H107" s="32"/>
      <c r="I107" s="34"/>
      <c r="J107" s="246"/>
      <c r="K107" s="247"/>
      <c r="L107" s="95"/>
      <c r="M107" s="248"/>
      <c r="N107" s="249"/>
      <c r="O107" s="250"/>
      <c r="P107" s="251"/>
      <c r="Q107" s="252"/>
      <c r="R107" s="253"/>
      <c r="S107" s="102"/>
      <c r="T107" s="254"/>
      <c r="U107" s="104"/>
      <c r="V107" s="255"/>
      <c r="W107" s="256"/>
      <c r="X107" s="107"/>
      <c r="Y107" s="116"/>
      <c r="AA107" s="4"/>
      <c r="AC107" s="759"/>
      <c r="AD107" s="784"/>
      <c r="AE107" s="780" t="str" cm="1">
        <f t="array" ref="AE107">IF(ROW()=ROW(AE98),AD101,INDEX(AF98:AF111,ROW()-ROW(AE98)))</f>
        <v/>
      </c>
      <c r="AF107" s="781" t="str">
        <f>IF(OR(AE107="",AD100="",AD100&lt;=0,AG107=""),"",TRIM(MID(AE107,LEN(AG107)+1+IF(MID(AE107,LEN(AG107)+1,1)=" ",1,0),99999)))</f>
        <v/>
      </c>
      <c r="AG107" s="780" t="str">
        <f>IF(OR(AH107="",AH107=0,AH107="0"),"",IF(LEN(AH107)&lt;=AD100,AH107,IF(LEN(SUBSTITUTE(AI107," ",""))=AD100+1,LEFT(AH107,AD100),LEFT(AH107,FIND("§",SUBSTITUTE(AI107," ","§",LEN(AI107)-LEN(SUBSTITUTE(AI107," ",""))))-1))))</f>
        <v/>
      </c>
      <c r="AH107" s="780" t="str">
        <f t="shared" si="64"/>
        <v/>
      </c>
      <c r="AI107" s="780" t="str">
        <f>IF(OR(AH107="",AH107=0,AH107="0"),"",LEFT(AH107,AD100+1))</f>
        <v/>
      </c>
      <c r="AJ107" s="782"/>
      <c r="AK107" s="796"/>
      <c r="AL107" s="759" t="str">
        <f>IF(LEN(TRIM(AM107))&gt;0,MAX(AL13:AL106)+1,"")</f>
        <v/>
      </c>
      <c r="AM107" s="805"/>
      <c r="AN107" s="805"/>
      <c r="AO107" s="805"/>
      <c r="AP107" s="263" t="str">
        <f t="shared" si="65"/>
        <v/>
      </c>
      <c r="AQ107" s="752"/>
      <c r="AR107" s="818" t="s">
        <v>945</v>
      </c>
      <c r="AS107" s="16" t="str">
        <f t="shared" si="66"/>
        <v/>
      </c>
      <c r="AT107" s="264" t="str">
        <f t="shared" si="67"/>
        <v/>
      </c>
      <c r="AU107" s="266" t="str">
        <f t="shared" si="68"/>
        <v/>
      </c>
      <c r="AV107" s="267" t="str">
        <f t="shared" si="69"/>
        <v/>
      </c>
      <c r="AW107" s="268" t="str">
        <f t="shared" si="70"/>
        <v/>
      </c>
      <c r="AX107" s="268" t="str">
        <f t="shared" si="71"/>
        <v/>
      </c>
      <c r="AY107" s="269" t="str">
        <f t="shared" si="72"/>
        <v/>
      </c>
      <c r="AZ107" t="str">
        <f t="shared" si="73"/>
        <v/>
      </c>
      <c r="BA107" t="str">
        <f t="shared" si="74"/>
        <v/>
      </c>
      <c r="BB107" t="str">
        <f t="shared" si="75"/>
        <v/>
      </c>
      <c r="BC107" t="str">
        <f t="shared" si="76"/>
        <v/>
      </c>
      <c r="BD107" t="str">
        <f t="shared" si="77"/>
        <v/>
      </c>
      <c r="BE107" t="str">
        <f t="shared" si="78"/>
        <v/>
      </c>
      <c r="BF107">
        <f t="array" ref="BF107">IF(AQ107="",0,SUMPRODUCT((EN13:XA13="Gluten")*(EN14:XA14="INFO")*(COUNTIF(BE107,"* "&amp;EN15:XA15&amp;" *")&gt;0)*1))</f>
        <v>0</v>
      </c>
      <c r="BG107">
        <f t="array" ref="BG107">IF(AQ107="",0,SUMPRODUCT((EN13:XA13="Gluten")*(EN14:XA14="EXCL")*(COUNTIF(BE107,"* "&amp;EN15:XA15&amp;" *")&gt;0)*1))</f>
        <v>0</v>
      </c>
      <c r="BH107">
        <f t="array" ref="BH107">IF(AQ107="",0,SUMPRODUCT((EN13:XA13="Gluten")*(EN14:XA14="ALERTE")*(COUNTIF(BE107,"* "&amp;EN15:XA15&amp;" *")&gt;0)*1))</f>
        <v>0</v>
      </c>
      <c r="BI107">
        <f t="array" ref="BI107">IF(AQ107="",0,SUMPRODUCT((EN13:XA13="Gluten")*(EN14:XA14="SUSP")*(COUNTIF(BE107,"* "&amp;EN15:XA15&amp;" *")&gt;0)*1))</f>
        <v>0</v>
      </c>
      <c r="BJ107" t="str">
        <f t="shared" si="79"/>
        <v/>
      </c>
      <c r="BK107" t="str">
        <f t="shared" si="80"/>
        <v/>
      </c>
      <c r="BL107">
        <f t="array" ref="BL107">IF(AQ107="",0,SUMPRODUCT((EN13:XA13="Crustaces")*(EN14:XA14="ALERTE")*(COUNTIF(BE107,"* "&amp;EN15:XA15&amp;" *")&gt;0)*1))</f>
        <v>0</v>
      </c>
      <c r="BM107" t="str">
        <f t="shared" si="81"/>
        <v/>
      </c>
      <c r="BN107">
        <f t="array" ref="BN107">IF(AQ107="",0,SUMPRODUCT((EN13:XA13="Oeufs")*(EN14:XA14="ALERTE")*(COUNTIF(BE107,"* "&amp;EN15:XA15&amp;" *")&gt;0)*1))</f>
        <v>0</v>
      </c>
      <c r="BO107" t="str">
        <f t="shared" si="82"/>
        <v/>
      </c>
      <c r="BP107">
        <f t="array" ref="BP107">IF(AQ107="",0,SUMPRODUCT((EN13:XA13="Poissons")*(EN14:XA14="INFO")*(COUNTIF(BE107,"* "&amp;EN15:XA15&amp;" *")&gt;0)*1))</f>
        <v>0</v>
      </c>
      <c r="BQ107">
        <f t="array" ref="BQ107">IF(AQ107="",0,SUMPRODUCT((EN13:XA13="Poissons")*(EN14:XA14="EXCL")*(COUNTIF(BE107,"* "&amp;EN15:XA15&amp;" *")&gt;0)*1))</f>
        <v>0</v>
      </c>
      <c r="BR107">
        <f t="array" ref="BR107">IF(AQ107="",0,SUMPRODUCT((EN13:XA13="Poissons")*(EN14:XA14="ALERTE")*(COUNTIF(BE107,"* "&amp;EN15:XA15&amp;" *")&gt;0)*1))</f>
        <v>0</v>
      </c>
      <c r="BS107" t="str">
        <f t="shared" si="83"/>
        <v/>
      </c>
      <c r="BT107">
        <f t="array" ref="BT107">IF(AQ107="",0,SUMPRODUCT((EN13:XA13="Arachides")*(EN14:XA14="ALERTE")*(COUNTIF(BE107,"* "&amp;EN15:XA15&amp;" *")&gt;0)*1))</f>
        <v>0</v>
      </c>
      <c r="BU107" t="str">
        <f t="shared" si="84"/>
        <v/>
      </c>
      <c r="BV107">
        <f t="array" ref="BV107">IF(AQ107="",0,SUMPRODUCT((EN13:XA13="Soja")*(EN14:XA14="INFO")*(COUNTIF(BE107,"* "&amp;EN15:XA15&amp;" *")&gt;0)*1))</f>
        <v>0</v>
      </c>
      <c r="BW107">
        <f t="array" ref="BW107">IF(AQ107="",0,SUMPRODUCT((EN13:XA13="Soja")*(EN14:XA14="ALERTE")*(COUNTIF(BE107,"* "&amp;EN15:XA15&amp;" *")&gt;0)*1))</f>
        <v>0</v>
      </c>
      <c r="BX107" t="str">
        <f t="shared" si="85"/>
        <v/>
      </c>
      <c r="BY107">
        <f t="array" ref="BY107">IF(AQ107="",0,SUMPRODUCT((EN13:XA13="Lait")*(EN14:XA14="INFO")*(COUNTIF(BE107,"* "&amp;EN15:XA15&amp;" *")&gt;0)*1))</f>
        <v>0</v>
      </c>
      <c r="BZ107">
        <f t="array" ref="BZ107">IF(AQ107="",0,SUMPRODUCT((EN13:XA13="Lait")*(EN14:XA14="EXCL")*(COUNTIF(BE107,"* "&amp;EN15:XA15&amp;" *")&gt;0)*1))</f>
        <v>0</v>
      </c>
      <c r="CA107">
        <f t="array" ref="CA107">IF(AQ107="",0,SUMPRODUCT((EN13:XA13="Lait")*(EN14:XA14="ALERTE")*(COUNTIF(BE107,"* "&amp;EN15:XA15&amp;" *")&gt;0)*1))</f>
        <v>0</v>
      </c>
      <c r="CB107">
        <f t="array" ref="CB107">IF(AQ107="",0,SUMPRODUCT((EN13:XA13="Lait")*(EN14:XA14="SUSP")*(COUNTIF(BE107,"* "&amp;EN15:XA15&amp;" *")&gt;0)*1))</f>
        <v>0</v>
      </c>
      <c r="CC107" t="str">
        <f t="shared" si="86"/>
        <v/>
      </c>
      <c r="CD107" t="str">
        <f t="shared" si="87"/>
        <v/>
      </c>
      <c r="CE107">
        <f t="array" ref="CE107">IF(AQ107="",0,SUMPRODUCT((EN13:XA13="Fruits a coque")*(EN14:XA14="EXCL")*(COUNTIF(BE107,"* "&amp;EN15:XA15&amp;" *")&gt;0)*1))</f>
        <v>0</v>
      </c>
      <c r="CF107">
        <f t="array" ref="CF107">IF(AQ107="",0,SUMPRODUCT((EN13:XA13="Fruits a coque")*(EN14:XA14="ALERTE")*(COUNTIF(BE107,"* "&amp;EN15:XA15&amp;" *")&gt;0)*1))</f>
        <v>0</v>
      </c>
      <c r="CG107" t="str">
        <f t="shared" si="88"/>
        <v/>
      </c>
      <c r="CH107">
        <f t="array" ref="CH107">IF(AQ107="",0,SUMPRODUCT((EN13:XA13="Celeri")*(EN14:XA14="ALERTE")*(COUNTIF(BE107,"* "&amp;EN15:XA15&amp;" *")&gt;0)*1))</f>
        <v>0</v>
      </c>
      <c r="CI107" t="str">
        <f t="shared" si="89"/>
        <v/>
      </c>
      <c r="CJ107">
        <f t="array" ref="CJ107">IF(AQ107="",0,SUMPRODUCT((EN13:XA13="Moutarde")*(EN14:XA14="ALERTE")*(COUNTIF(BE107,"* "&amp;EN15:XA15&amp;" *")&gt;0)*1))</f>
        <v>0</v>
      </c>
      <c r="CK107" t="str">
        <f t="shared" si="90"/>
        <v/>
      </c>
      <c r="CL107">
        <f t="array" ref="CL107">IF(AQ107="",0,SUMPRODUCT((EN13:XA13="Sesame")*(EN14:XA14="ALERTE")*(COUNTIF(BE107,"* "&amp;EN15:XA15&amp;" *")&gt;0)*1))</f>
        <v>0</v>
      </c>
      <c r="CM107" t="str">
        <f t="shared" si="91"/>
        <v/>
      </c>
      <c r="CN107">
        <f t="array" ref="CN107">IF(AQ107="",0,SUMPRODUCT((EN13:XA13="Sulfites")*(EN14:XA14="ALERTE")*(COUNTIF(BE107,"* "&amp;EN15:XA15&amp;" *")&gt;0)*1))</f>
        <v>0</v>
      </c>
      <c r="CO107" t="str">
        <f t="shared" si="92"/>
        <v/>
      </c>
      <c r="CP107">
        <f t="array" ref="CP107">IF(AQ107="",0,SUMPRODUCT((EN13:XA13="Lupin")*(EN14:XA14="ALERTE")*(COUNTIF(BE107,"* "&amp;EN15:XA15&amp;" *")&gt;0)*1))</f>
        <v>0</v>
      </c>
      <c r="CQ107" t="str">
        <f t="shared" si="93"/>
        <v/>
      </c>
      <c r="CR107">
        <f t="array" ref="CR107">IF(AQ107="",0,SUMPRODUCT((EN13:XA13="Mollusques")*(EN14:XA14="EXCL")*(COUNTIF(BE107,"* "&amp;EN15:XA15&amp;" *")&gt;0)*1))</f>
        <v>0</v>
      </c>
      <c r="CS107">
        <f t="array" ref="CS107">IF(AQ107="",0,SUMPRODUCT((EN13:XA13="Mollusques")*(EN14:XA14="ALERTE")*(COUNTIF(BE107,"* "&amp;EN15:XA15&amp;" *")&gt;0)*1))</f>
        <v>0</v>
      </c>
      <c r="CT107" t="str">
        <f t="shared" si="94"/>
        <v/>
      </c>
      <c r="CU107" t="str">
        <f t="shared" si="95"/>
        <v/>
      </c>
      <c r="CV107" t="str">
        <f t="shared" si="96"/>
        <v/>
      </c>
      <c r="CW107" t="str">
        <f t="shared" si="97"/>
        <v/>
      </c>
      <c r="CX107" t="str">
        <f t="shared" si="98"/>
        <v/>
      </c>
      <c r="CY107" t="str">
        <f t="shared" si="99"/>
        <v/>
      </c>
      <c r="CZ107" t="str">
        <f t="shared" si="100"/>
        <v/>
      </c>
      <c r="DA107" t="str">
        <f t="shared" si="101"/>
        <v/>
      </c>
      <c r="DB107" t="str">
        <f t="shared" si="102"/>
        <v/>
      </c>
      <c r="DC107" t="str">
        <f t="shared" si="103"/>
        <v/>
      </c>
      <c r="DD107" t="str">
        <f t="shared" si="104"/>
        <v/>
      </c>
      <c r="DE107" t="str">
        <f t="shared" si="105"/>
        <v/>
      </c>
      <c r="DF107" t="str">
        <f t="shared" si="106"/>
        <v/>
      </c>
      <c r="DG107" t="str">
        <f t="shared" si="107"/>
        <v/>
      </c>
      <c r="DH107" t="str">
        <f t="shared" si="108"/>
        <v/>
      </c>
      <c r="DI107" t="str">
        <f t="shared" si="109"/>
        <v/>
      </c>
      <c r="DJ107" t="str">
        <f t="shared" si="110"/>
        <v/>
      </c>
      <c r="DK107" t="str">
        <f t="shared" si="111"/>
        <v/>
      </c>
      <c r="DL107" t="str">
        <f t="shared" si="112"/>
        <v/>
      </c>
    </row>
    <row r="108" spans="5:116" ht="15.75">
      <c r="E108" s="26"/>
      <c r="F108" s="32"/>
      <c r="G108" s="33"/>
      <c r="H108" s="32"/>
      <c r="I108" s="34"/>
      <c r="J108" s="246"/>
      <c r="K108" s="247"/>
      <c r="L108" s="95"/>
      <c r="M108" s="248"/>
      <c r="N108" s="249"/>
      <c r="O108" s="250"/>
      <c r="P108" s="251"/>
      <c r="Q108" s="252"/>
      <c r="R108" s="253"/>
      <c r="S108" s="102"/>
      <c r="T108" s="254"/>
      <c r="U108" s="104"/>
      <c r="V108" s="255"/>
      <c r="W108" s="256"/>
      <c r="X108" s="107"/>
      <c r="Y108" s="116"/>
      <c r="AA108" s="4"/>
      <c r="AC108" s="759"/>
      <c r="AD108" s="784"/>
      <c r="AE108" s="780" t="str" cm="1">
        <f t="array" ref="AE108">IF(ROW()=ROW(AE98),AD101,INDEX(AF98:AF111,ROW()-ROW(AE98)))</f>
        <v/>
      </c>
      <c r="AF108" s="781" t="str">
        <f>IF(OR(AE108="",AD100="",AD100&lt;=0,AG108=""),"",TRIM(MID(AE108,LEN(AG108)+1+IF(MID(AE108,LEN(AG108)+1,1)=" ",1,0),99999)))</f>
        <v/>
      </c>
      <c r="AG108" s="780" t="str">
        <f>IF(OR(AH108="",AH108=0,AH108="0"),"",IF(LEN(AH108)&lt;=AD100,AH108,IF(LEN(SUBSTITUTE(AI108," ",""))=AD100+1,LEFT(AH108,AD100),LEFT(AH108,FIND("§",SUBSTITUTE(AI108," ","§",LEN(AI108)-LEN(SUBSTITUTE(AI108," ",""))))-1))))</f>
        <v/>
      </c>
      <c r="AH108" s="780" t="str">
        <f t="shared" si="64"/>
        <v/>
      </c>
      <c r="AI108" s="780" t="str">
        <f>IF(OR(AH108="",AH108=0,AH108="0"),"",LEFT(AH108,AD100+1))</f>
        <v/>
      </c>
      <c r="AJ108" s="782"/>
      <c r="AK108" s="796"/>
      <c r="AL108" s="759" t="str">
        <f>IF(LEN(TRIM(AM108))&gt;0,MAX(AL13:AL107)+1,"")</f>
        <v/>
      </c>
      <c r="AM108" s="805"/>
      <c r="AN108" s="805"/>
      <c r="AO108" s="805"/>
      <c r="AP108" s="263" t="str">
        <f t="shared" si="65"/>
        <v/>
      </c>
      <c r="AQ108" s="752"/>
      <c r="AR108" s="818" t="s">
        <v>945</v>
      </c>
      <c r="AS108" s="16" t="str">
        <f t="shared" si="66"/>
        <v/>
      </c>
      <c r="AT108" s="264" t="str">
        <f t="shared" si="67"/>
        <v/>
      </c>
      <c r="AU108" s="266" t="str">
        <f t="shared" si="68"/>
        <v/>
      </c>
      <c r="AV108" s="267" t="str">
        <f t="shared" si="69"/>
        <v/>
      </c>
      <c r="AW108" s="268" t="str">
        <f t="shared" si="70"/>
        <v/>
      </c>
      <c r="AX108" s="268" t="str">
        <f t="shared" si="71"/>
        <v/>
      </c>
      <c r="AY108" s="269" t="str">
        <f t="shared" si="72"/>
        <v/>
      </c>
      <c r="AZ108" t="str">
        <f t="shared" si="73"/>
        <v/>
      </c>
      <c r="BA108" t="str">
        <f t="shared" si="74"/>
        <v/>
      </c>
      <c r="BB108" t="str">
        <f t="shared" si="75"/>
        <v/>
      </c>
      <c r="BC108" t="str">
        <f t="shared" si="76"/>
        <v/>
      </c>
      <c r="BD108" t="str">
        <f t="shared" si="77"/>
        <v/>
      </c>
      <c r="BE108" t="str">
        <f t="shared" si="78"/>
        <v/>
      </c>
      <c r="BF108">
        <f t="array" ref="BF108">IF(AQ108="",0,SUMPRODUCT((EN13:XA13="Gluten")*(EN14:XA14="INFO")*(COUNTIF(BE108,"* "&amp;EN15:XA15&amp;" *")&gt;0)*1))</f>
        <v>0</v>
      </c>
      <c r="BG108">
        <f t="array" ref="BG108">IF(AQ108="",0,SUMPRODUCT((EN13:XA13="Gluten")*(EN14:XA14="EXCL")*(COUNTIF(BE108,"* "&amp;EN15:XA15&amp;" *")&gt;0)*1))</f>
        <v>0</v>
      </c>
      <c r="BH108">
        <f t="array" ref="BH108">IF(AQ108="",0,SUMPRODUCT((EN13:XA13="Gluten")*(EN14:XA14="ALERTE")*(COUNTIF(BE108,"* "&amp;EN15:XA15&amp;" *")&gt;0)*1))</f>
        <v>0</v>
      </c>
      <c r="BI108">
        <f t="array" ref="BI108">IF(AQ108="",0,SUMPRODUCT((EN13:XA13="Gluten")*(EN14:XA14="SUSP")*(COUNTIF(BE108,"* "&amp;EN15:XA15&amp;" *")&gt;0)*1))</f>
        <v>0</v>
      </c>
      <c r="BJ108" t="str">
        <f t="shared" si="79"/>
        <v/>
      </c>
      <c r="BK108" t="str">
        <f t="shared" si="80"/>
        <v/>
      </c>
      <c r="BL108">
        <f t="array" ref="BL108">IF(AQ108="",0,SUMPRODUCT((EN13:XA13="Crustaces")*(EN14:XA14="ALERTE")*(COUNTIF(BE108,"* "&amp;EN15:XA15&amp;" *")&gt;0)*1))</f>
        <v>0</v>
      </c>
      <c r="BM108" t="str">
        <f t="shared" si="81"/>
        <v/>
      </c>
      <c r="BN108">
        <f t="array" ref="BN108">IF(AQ108="",0,SUMPRODUCT((EN13:XA13="Oeufs")*(EN14:XA14="ALERTE")*(COUNTIF(BE108,"* "&amp;EN15:XA15&amp;" *")&gt;0)*1))</f>
        <v>0</v>
      </c>
      <c r="BO108" t="str">
        <f t="shared" si="82"/>
        <v/>
      </c>
      <c r="BP108">
        <f t="array" ref="BP108">IF(AQ108="",0,SUMPRODUCT((EN13:XA13="Poissons")*(EN14:XA14="INFO")*(COUNTIF(BE108,"* "&amp;EN15:XA15&amp;" *")&gt;0)*1))</f>
        <v>0</v>
      </c>
      <c r="BQ108">
        <f t="array" ref="BQ108">IF(AQ108="",0,SUMPRODUCT((EN13:XA13="Poissons")*(EN14:XA14="EXCL")*(COUNTIF(BE108,"* "&amp;EN15:XA15&amp;" *")&gt;0)*1))</f>
        <v>0</v>
      </c>
      <c r="BR108">
        <f t="array" ref="BR108">IF(AQ108="",0,SUMPRODUCT((EN13:XA13="Poissons")*(EN14:XA14="ALERTE")*(COUNTIF(BE108,"* "&amp;EN15:XA15&amp;" *")&gt;0)*1))</f>
        <v>0</v>
      </c>
      <c r="BS108" t="str">
        <f t="shared" si="83"/>
        <v/>
      </c>
      <c r="BT108">
        <f t="array" ref="BT108">IF(AQ108="",0,SUMPRODUCT((EN13:XA13="Arachides")*(EN14:XA14="ALERTE")*(COUNTIF(BE108,"* "&amp;EN15:XA15&amp;" *")&gt;0)*1))</f>
        <v>0</v>
      </c>
      <c r="BU108" t="str">
        <f t="shared" si="84"/>
        <v/>
      </c>
      <c r="BV108">
        <f t="array" ref="BV108">IF(AQ108="",0,SUMPRODUCT((EN13:XA13="Soja")*(EN14:XA14="INFO")*(COUNTIF(BE108,"* "&amp;EN15:XA15&amp;" *")&gt;0)*1))</f>
        <v>0</v>
      </c>
      <c r="BW108">
        <f t="array" ref="BW108">IF(AQ108="",0,SUMPRODUCT((EN13:XA13="Soja")*(EN14:XA14="ALERTE")*(COUNTIF(BE108,"* "&amp;EN15:XA15&amp;" *")&gt;0)*1))</f>
        <v>0</v>
      </c>
      <c r="BX108" t="str">
        <f t="shared" si="85"/>
        <v/>
      </c>
      <c r="BY108">
        <f t="array" ref="BY108">IF(AQ108="",0,SUMPRODUCT((EN13:XA13="Lait")*(EN14:XA14="INFO")*(COUNTIF(BE108,"* "&amp;EN15:XA15&amp;" *")&gt;0)*1))</f>
        <v>0</v>
      </c>
      <c r="BZ108">
        <f t="array" ref="BZ108">IF(AQ108="",0,SUMPRODUCT((EN13:XA13="Lait")*(EN14:XA14="EXCL")*(COUNTIF(BE108,"* "&amp;EN15:XA15&amp;" *")&gt;0)*1))</f>
        <v>0</v>
      </c>
      <c r="CA108">
        <f t="array" ref="CA108">IF(AQ108="",0,SUMPRODUCT((EN13:XA13="Lait")*(EN14:XA14="ALERTE")*(COUNTIF(BE108,"* "&amp;EN15:XA15&amp;" *")&gt;0)*1))</f>
        <v>0</v>
      </c>
      <c r="CB108">
        <f t="array" ref="CB108">IF(AQ108="",0,SUMPRODUCT((EN13:XA13="Lait")*(EN14:XA14="SUSP")*(COUNTIF(BE108,"* "&amp;EN15:XA15&amp;" *")&gt;0)*1))</f>
        <v>0</v>
      </c>
      <c r="CC108" t="str">
        <f t="shared" si="86"/>
        <v/>
      </c>
      <c r="CD108" t="str">
        <f t="shared" si="87"/>
        <v/>
      </c>
      <c r="CE108">
        <f t="array" ref="CE108">IF(AQ108="",0,SUMPRODUCT((EN13:XA13="Fruits a coque")*(EN14:XA14="EXCL")*(COUNTIF(BE108,"* "&amp;EN15:XA15&amp;" *")&gt;0)*1))</f>
        <v>0</v>
      </c>
      <c r="CF108">
        <f t="array" ref="CF108">IF(AQ108="",0,SUMPRODUCT((EN13:XA13="Fruits a coque")*(EN14:XA14="ALERTE")*(COUNTIF(BE108,"* "&amp;EN15:XA15&amp;" *")&gt;0)*1))</f>
        <v>0</v>
      </c>
      <c r="CG108" t="str">
        <f t="shared" si="88"/>
        <v/>
      </c>
      <c r="CH108">
        <f t="array" ref="CH108">IF(AQ108="",0,SUMPRODUCT((EN13:XA13="Celeri")*(EN14:XA14="ALERTE")*(COUNTIF(BE108,"* "&amp;EN15:XA15&amp;" *")&gt;0)*1))</f>
        <v>0</v>
      </c>
      <c r="CI108" t="str">
        <f t="shared" si="89"/>
        <v/>
      </c>
      <c r="CJ108">
        <f t="array" ref="CJ108">IF(AQ108="",0,SUMPRODUCT((EN13:XA13="Moutarde")*(EN14:XA14="ALERTE")*(COUNTIF(BE108,"* "&amp;EN15:XA15&amp;" *")&gt;0)*1))</f>
        <v>0</v>
      </c>
      <c r="CK108" t="str">
        <f t="shared" si="90"/>
        <v/>
      </c>
      <c r="CL108">
        <f t="array" ref="CL108">IF(AQ108="",0,SUMPRODUCT((EN13:XA13="Sesame")*(EN14:XA14="ALERTE")*(COUNTIF(BE108,"* "&amp;EN15:XA15&amp;" *")&gt;0)*1))</f>
        <v>0</v>
      </c>
      <c r="CM108" t="str">
        <f t="shared" si="91"/>
        <v/>
      </c>
      <c r="CN108">
        <f t="array" ref="CN108">IF(AQ108="",0,SUMPRODUCT((EN13:XA13="Sulfites")*(EN14:XA14="ALERTE")*(COUNTIF(BE108,"* "&amp;EN15:XA15&amp;" *")&gt;0)*1))</f>
        <v>0</v>
      </c>
      <c r="CO108" t="str">
        <f t="shared" si="92"/>
        <v/>
      </c>
      <c r="CP108">
        <f t="array" ref="CP108">IF(AQ108="",0,SUMPRODUCT((EN13:XA13="Lupin")*(EN14:XA14="ALERTE")*(COUNTIF(BE108,"* "&amp;EN15:XA15&amp;" *")&gt;0)*1))</f>
        <v>0</v>
      </c>
      <c r="CQ108" t="str">
        <f t="shared" si="93"/>
        <v/>
      </c>
      <c r="CR108">
        <f t="array" ref="CR108">IF(AQ108="",0,SUMPRODUCT((EN13:XA13="Mollusques")*(EN14:XA14="EXCL")*(COUNTIF(BE108,"* "&amp;EN15:XA15&amp;" *")&gt;0)*1))</f>
        <v>0</v>
      </c>
      <c r="CS108">
        <f t="array" ref="CS108">IF(AQ108="",0,SUMPRODUCT((EN13:XA13="Mollusques")*(EN14:XA14="ALERTE")*(COUNTIF(BE108,"* "&amp;EN15:XA15&amp;" *")&gt;0)*1))</f>
        <v>0</v>
      </c>
      <c r="CT108" t="str">
        <f t="shared" si="94"/>
        <v/>
      </c>
      <c r="CU108" t="str">
        <f t="shared" si="95"/>
        <v/>
      </c>
      <c r="CV108" t="str">
        <f t="shared" si="96"/>
        <v/>
      </c>
      <c r="CW108" t="str">
        <f t="shared" si="97"/>
        <v/>
      </c>
      <c r="CX108" t="str">
        <f t="shared" si="98"/>
        <v/>
      </c>
      <c r="CY108" t="str">
        <f t="shared" si="99"/>
        <v/>
      </c>
      <c r="CZ108" t="str">
        <f t="shared" si="100"/>
        <v/>
      </c>
      <c r="DA108" t="str">
        <f t="shared" si="101"/>
        <v/>
      </c>
      <c r="DB108" t="str">
        <f t="shared" si="102"/>
        <v/>
      </c>
      <c r="DC108" t="str">
        <f t="shared" si="103"/>
        <v/>
      </c>
      <c r="DD108" t="str">
        <f t="shared" si="104"/>
        <v/>
      </c>
      <c r="DE108" t="str">
        <f t="shared" si="105"/>
        <v/>
      </c>
      <c r="DF108" t="str">
        <f t="shared" si="106"/>
        <v/>
      </c>
      <c r="DG108" t="str">
        <f t="shared" si="107"/>
        <v/>
      </c>
      <c r="DH108" t="str">
        <f t="shared" si="108"/>
        <v/>
      </c>
      <c r="DI108" t="str">
        <f t="shared" si="109"/>
        <v/>
      </c>
      <c r="DJ108" t="str">
        <f t="shared" si="110"/>
        <v/>
      </c>
      <c r="DK108" t="str">
        <f t="shared" si="111"/>
        <v/>
      </c>
      <c r="DL108" t="str">
        <f t="shared" si="112"/>
        <v/>
      </c>
    </row>
    <row r="109" spans="5:116" ht="15.75">
      <c r="E109" s="26"/>
      <c r="F109" s="32"/>
      <c r="G109" s="33"/>
      <c r="H109" s="32"/>
      <c r="I109" s="34"/>
      <c r="J109" s="246"/>
      <c r="K109" s="247"/>
      <c r="L109" s="95"/>
      <c r="M109" s="248"/>
      <c r="N109" s="249"/>
      <c r="O109" s="250"/>
      <c r="P109" s="251"/>
      <c r="Q109" s="252"/>
      <c r="R109" s="253"/>
      <c r="S109" s="102"/>
      <c r="T109" s="254"/>
      <c r="U109" s="104"/>
      <c r="V109" s="255"/>
      <c r="W109" s="256"/>
      <c r="X109" s="107"/>
      <c r="Y109" s="116"/>
      <c r="AA109" s="4"/>
      <c r="AC109" s="759"/>
      <c r="AD109" s="784"/>
      <c r="AE109" s="780" t="str" cm="1">
        <f t="array" ref="AE109">IF(ROW()=ROW(AE98),AD101,INDEX(AF98:AF111,ROW()-ROW(AE98)))</f>
        <v/>
      </c>
      <c r="AF109" s="781" t="str">
        <f>IF(OR(AE109="",AD100="",AD100&lt;=0,AG109=""),"",TRIM(MID(AE109,LEN(AG109)+1+IF(MID(AE109,LEN(AG109)+1,1)=" ",1,0),99999)))</f>
        <v/>
      </c>
      <c r="AG109" s="780" t="str">
        <f>IF(OR(AH109="",AH109=0,AH109="0"),"",IF(LEN(AH109)&lt;=AD100,AH109,IF(LEN(SUBSTITUTE(AI109," ",""))=AD100+1,LEFT(AH109,AD100),LEFT(AH109,FIND("§",SUBSTITUTE(AI109," ","§",LEN(AI109)-LEN(SUBSTITUTE(AI109," ",""))))-1))))</f>
        <v/>
      </c>
      <c r="AH109" s="780" t="str">
        <f t="shared" si="64"/>
        <v/>
      </c>
      <c r="AI109" s="780" t="str">
        <f>IF(OR(AH109="",AH109=0,AH109="0"),"",LEFT(AH109,AD100+1))</f>
        <v/>
      </c>
      <c r="AJ109" s="782"/>
      <c r="AK109" s="796"/>
      <c r="AL109" s="759" t="str">
        <f>IF(LEN(TRIM(AM109))&gt;0,MAX(AL13:AL108)+1,"")</f>
        <v/>
      </c>
      <c r="AM109" s="805"/>
      <c r="AN109" s="805"/>
      <c r="AO109" s="805"/>
      <c r="AP109" s="263" t="str">
        <f t="shared" si="65"/>
        <v/>
      </c>
      <c r="AQ109" s="752"/>
      <c r="AR109" s="818" t="s">
        <v>945</v>
      </c>
      <c r="AS109" s="16" t="str">
        <f t="shared" si="66"/>
        <v/>
      </c>
      <c r="AT109" s="264" t="str">
        <f t="shared" si="67"/>
        <v/>
      </c>
      <c r="AU109" s="266" t="str">
        <f t="shared" si="68"/>
        <v/>
      </c>
      <c r="AV109" s="267" t="str">
        <f t="shared" si="69"/>
        <v/>
      </c>
      <c r="AW109" s="268" t="str">
        <f t="shared" si="70"/>
        <v/>
      </c>
      <c r="AX109" s="268" t="str">
        <f t="shared" si="71"/>
        <v/>
      </c>
      <c r="AY109" s="269" t="str">
        <f t="shared" si="72"/>
        <v/>
      </c>
      <c r="AZ109" t="str">
        <f t="shared" si="73"/>
        <v/>
      </c>
      <c r="BA109" t="str">
        <f t="shared" si="74"/>
        <v/>
      </c>
      <c r="BB109" t="str">
        <f t="shared" si="75"/>
        <v/>
      </c>
      <c r="BC109" t="str">
        <f t="shared" si="76"/>
        <v/>
      </c>
      <c r="BD109" t="str">
        <f t="shared" si="77"/>
        <v/>
      </c>
      <c r="BE109" t="str">
        <f t="shared" si="78"/>
        <v/>
      </c>
      <c r="BF109">
        <f t="array" ref="BF109">IF(AQ109="",0,SUMPRODUCT((EN13:XA13="Gluten")*(EN14:XA14="INFO")*(COUNTIF(BE109,"* "&amp;EN15:XA15&amp;" *")&gt;0)*1))</f>
        <v>0</v>
      </c>
      <c r="BG109">
        <f t="array" ref="BG109">IF(AQ109="",0,SUMPRODUCT((EN13:XA13="Gluten")*(EN14:XA14="EXCL")*(COUNTIF(BE109,"* "&amp;EN15:XA15&amp;" *")&gt;0)*1))</f>
        <v>0</v>
      </c>
      <c r="BH109">
        <f t="array" ref="BH109">IF(AQ109="",0,SUMPRODUCT((EN13:XA13="Gluten")*(EN14:XA14="ALERTE")*(COUNTIF(BE109,"* "&amp;EN15:XA15&amp;" *")&gt;0)*1))</f>
        <v>0</v>
      </c>
      <c r="BI109">
        <f t="array" ref="BI109">IF(AQ109="",0,SUMPRODUCT((EN13:XA13="Gluten")*(EN14:XA14="SUSP")*(COUNTIF(BE109,"* "&amp;EN15:XA15&amp;" *")&gt;0)*1))</f>
        <v>0</v>
      </c>
      <c r="BJ109" t="str">
        <f t="shared" si="79"/>
        <v/>
      </c>
      <c r="BK109" t="str">
        <f t="shared" si="80"/>
        <v/>
      </c>
      <c r="BL109">
        <f t="array" ref="BL109">IF(AQ109="",0,SUMPRODUCT((EN13:XA13="Crustaces")*(EN14:XA14="ALERTE")*(COUNTIF(BE109,"* "&amp;EN15:XA15&amp;" *")&gt;0)*1))</f>
        <v>0</v>
      </c>
      <c r="BM109" t="str">
        <f t="shared" si="81"/>
        <v/>
      </c>
      <c r="BN109">
        <f t="array" ref="BN109">IF(AQ109="",0,SUMPRODUCT((EN13:XA13="Oeufs")*(EN14:XA14="ALERTE")*(COUNTIF(BE109,"* "&amp;EN15:XA15&amp;" *")&gt;0)*1))</f>
        <v>0</v>
      </c>
      <c r="BO109" t="str">
        <f t="shared" si="82"/>
        <v/>
      </c>
      <c r="BP109">
        <f t="array" ref="BP109">IF(AQ109="",0,SUMPRODUCT((EN13:XA13="Poissons")*(EN14:XA14="INFO")*(COUNTIF(BE109,"* "&amp;EN15:XA15&amp;" *")&gt;0)*1))</f>
        <v>0</v>
      </c>
      <c r="BQ109">
        <f t="array" ref="BQ109">IF(AQ109="",0,SUMPRODUCT((EN13:XA13="Poissons")*(EN14:XA14="EXCL")*(COUNTIF(BE109,"* "&amp;EN15:XA15&amp;" *")&gt;0)*1))</f>
        <v>0</v>
      </c>
      <c r="BR109">
        <f t="array" ref="BR109">IF(AQ109="",0,SUMPRODUCT((EN13:XA13="Poissons")*(EN14:XA14="ALERTE")*(COUNTIF(BE109,"* "&amp;EN15:XA15&amp;" *")&gt;0)*1))</f>
        <v>0</v>
      </c>
      <c r="BS109" t="str">
        <f t="shared" si="83"/>
        <v/>
      </c>
      <c r="BT109">
        <f t="array" ref="BT109">IF(AQ109="",0,SUMPRODUCT((EN13:XA13="Arachides")*(EN14:XA14="ALERTE")*(COUNTIF(BE109,"* "&amp;EN15:XA15&amp;" *")&gt;0)*1))</f>
        <v>0</v>
      </c>
      <c r="BU109" t="str">
        <f t="shared" si="84"/>
        <v/>
      </c>
      <c r="BV109">
        <f t="array" ref="BV109">IF(AQ109="",0,SUMPRODUCT((EN13:XA13="Soja")*(EN14:XA14="INFO")*(COUNTIF(BE109,"* "&amp;EN15:XA15&amp;" *")&gt;0)*1))</f>
        <v>0</v>
      </c>
      <c r="BW109">
        <f t="array" ref="BW109">IF(AQ109="",0,SUMPRODUCT((EN13:XA13="Soja")*(EN14:XA14="ALERTE")*(COUNTIF(BE109,"* "&amp;EN15:XA15&amp;" *")&gt;0)*1))</f>
        <v>0</v>
      </c>
      <c r="BX109" t="str">
        <f t="shared" si="85"/>
        <v/>
      </c>
      <c r="BY109">
        <f t="array" ref="BY109">IF(AQ109="",0,SUMPRODUCT((EN13:XA13="Lait")*(EN14:XA14="INFO")*(COUNTIF(BE109,"* "&amp;EN15:XA15&amp;" *")&gt;0)*1))</f>
        <v>0</v>
      </c>
      <c r="BZ109">
        <f t="array" ref="BZ109">IF(AQ109="",0,SUMPRODUCT((EN13:XA13="Lait")*(EN14:XA14="EXCL")*(COUNTIF(BE109,"* "&amp;EN15:XA15&amp;" *")&gt;0)*1))</f>
        <v>0</v>
      </c>
      <c r="CA109">
        <f t="array" ref="CA109">IF(AQ109="",0,SUMPRODUCT((EN13:XA13="Lait")*(EN14:XA14="ALERTE")*(COUNTIF(BE109,"* "&amp;EN15:XA15&amp;" *")&gt;0)*1))</f>
        <v>0</v>
      </c>
      <c r="CB109">
        <f t="array" ref="CB109">IF(AQ109="",0,SUMPRODUCT((EN13:XA13="Lait")*(EN14:XA14="SUSP")*(COUNTIF(BE109,"* "&amp;EN15:XA15&amp;" *")&gt;0)*1))</f>
        <v>0</v>
      </c>
      <c r="CC109" t="str">
        <f t="shared" si="86"/>
        <v/>
      </c>
      <c r="CD109" t="str">
        <f t="shared" si="87"/>
        <v/>
      </c>
      <c r="CE109">
        <f t="array" ref="CE109">IF(AQ109="",0,SUMPRODUCT((EN13:XA13="Fruits a coque")*(EN14:XA14="EXCL")*(COUNTIF(BE109,"* "&amp;EN15:XA15&amp;" *")&gt;0)*1))</f>
        <v>0</v>
      </c>
      <c r="CF109">
        <f t="array" ref="CF109">IF(AQ109="",0,SUMPRODUCT((EN13:XA13="Fruits a coque")*(EN14:XA14="ALERTE")*(COUNTIF(BE109,"* "&amp;EN15:XA15&amp;" *")&gt;0)*1))</f>
        <v>0</v>
      </c>
      <c r="CG109" t="str">
        <f t="shared" si="88"/>
        <v/>
      </c>
      <c r="CH109">
        <f t="array" ref="CH109">IF(AQ109="",0,SUMPRODUCT((EN13:XA13="Celeri")*(EN14:XA14="ALERTE")*(COUNTIF(BE109,"* "&amp;EN15:XA15&amp;" *")&gt;0)*1))</f>
        <v>0</v>
      </c>
      <c r="CI109" t="str">
        <f t="shared" si="89"/>
        <v/>
      </c>
      <c r="CJ109">
        <f t="array" ref="CJ109">IF(AQ109="",0,SUMPRODUCT((EN13:XA13="Moutarde")*(EN14:XA14="ALERTE")*(COUNTIF(BE109,"* "&amp;EN15:XA15&amp;" *")&gt;0)*1))</f>
        <v>0</v>
      </c>
      <c r="CK109" t="str">
        <f t="shared" si="90"/>
        <v/>
      </c>
      <c r="CL109">
        <f t="array" ref="CL109">IF(AQ109="",0,SUMPRODUCT((EN13:XA13="Sesame")*(EN14:XA14="ALERTE")*(COUNTIF(BE109,"* "&amp;EN15:XA15&amp;" *")&gt;0)*1))</f>
        <v>0</v>
      </c>
      <c r="CM109" t="str">
        <f t="shared" si="91"/>
        <v/>
      </c>
      <c r="CN109">
        <f t="array" ref="CN109">IF(AQ109="",0,SUMPRODUCT((EN13:XA13="Sulfites")*(EN14:XA14="ALERTE")*(COUNTIF(BE109,"* "&amp;EN15:XA15&amp;" *")&gt;0)*1))</f>
        <v>0</v>
      </c>
      <c r="CO109" t="str">
        <f t="shared" si="92"/>
        <v/>
      </c>
      <c r="CP109">
        <f t="array" ref="CP109">IF(AQ109="",0,SUMPRODUCT((EN13:XA13="Lupin")*(EN14:XA14="ALERTE")*(COUNTIF(BE109,"* "&amp;EN15:XA15&amp;" *")&gt;0)*1))</f>
        <v>0</v>
      </c>
      <c r="CQ109" t="str">
        <f t="shared" si="93"/>
        <v/>
      </c>
      <c r="CR109">
        <f t="array" ref="CR109">IF(AQ109="",0,SUMPRODUCT((EN13:XA13="Mollusques")*(EN14:XA14="EXCL")*(COUNTIF(BE109,"* "&amp;EN15:XA15&amp;" *")&gt;0)*1))</f>
        <v>0</v>
      </c>
      <c r="CS109">
        <f t="array" ref="CS109">IF(AQ109="",0,SUMPRODUCT((EN13:XA13="Mollusques")*(EN14:XA14="ALERTE")*(COUNTIF(BE109,"* "&amp;EN15:XA15&amp;" *")&gt;0)*1))</f>
        <v>0</v>
      </c>
      <c r="CT109" t="str">
        <f t="shared" si="94"/>
        <v/>
      </c>
      <c r="CU109" t="str">
        <f t="shared" si="95"/>
        <v/>
      </c>
      <c r="CV109" t="str">
        <f t="shared" si="96"/>
        <v/>
      </c>
      <c r="CW109" t="str">
        <f t="shared" si="97"/>
        <v/>
      </c>
      <c r="CX109" t="str">
        <f t="shared" si="98"/>
        <v/>
      </c>
      <c r="CY109" t="str">
        <f t="shared" si="99"/>
        <v/>
      </c>
      <c r="CZ109" t="str">
        <f t="shared" si="100"/>
        <v/>
      </c>
      <c r="DA109" t="str">
        <f t="shared" si="101"/>
        <v/>
      </c>
      <c r="DB109" t="str">
        <f t="shared" si="102"/>
        <v/>
      </c>
      <c r="DC109" t="str">
        <f t="shared" si="103"/>
        <v/>
      </c>
      <c r="DD109" t="str">
        <f t="shared" si="104"/>
        <v/>
      </c>
      <c r="DE109" t="str">
        <f t="shared" si="105"/>
        <v/>
      </c>
      <c r="DF109" t="str">
        <f t="shared" si="106"/>
        <v/>
      </c>
      <c r="DG109" t="str">
        <f t="shared" si="107"/>
        <v/>
      </c>
      <c r="DH109" t="str">
        <f t="shared" si="108"/>
        <v/>
      </c>
      <c r="DI109" t="str">
        <f t="shared" si="109"/>
        <v/>
      </c>
      <c r="DJ109" t="str">
        <f t="shared" si="110"/>
        <v/>
      </c>
      <c r="DK109" t="str">
        <f t="shared" si="111"/>
        <v/>
      </c>
      <c r="DL109" t="str">
        <f t="shared" si="112"/>
        <v/>
      </c>
    </row>
    <row r="110" spans="5:116" ht="15.75">
      <c r="E110" s="26"/>
      <c r="F110" s="32"/>
      <c r="G110" s="33"/>
      <c r="H110" s="32"/>
      <c r="I110" s="34"/>
      <c r="J110" s="246"/>
      <c r="K110" s="247"/>
      <c r="L110" s="95"/>
      <c r="M110" s="248"/>
      <c r="N110" s="249"/>
      <c r="O110" s="250"/>
      <c r="P110" s="251"/>
      <c r="Q110" s="252"/>
      <c r="R110" s="253"/>
      <c r="S110" s="102"/>
      <c r="T110" s="254"/>
      <c r="U110" s="104"/>
      <c r="V110" s="255"/>
      <c r="W110" s="256"/>
      <c r="X110" s="107"/>
      <c r="Y110" s="116"/>
      <c r="AA110" s="4"/>
      <c r="AC110" s="759"/>
      <c r="AD110" s="784"/>
      <c r="AE110" s="780" t="str" cm="1">
        <f t="array" ref="AE110">IF(ROW()=ROW(AE98),AD101,INDEX(AF98:AF111,ROW()-ROW(AE98)))</f>
        <v/>
      </c>
      <c r="AF110" s="781" t="str">
        <f>IF(OR(AE110="",AD100="",AD100&lt;=0,AG110=""),"",TRIM(MID(AE110,LEN(AG110)+1+IF(MID(AE110,LEN(AG110)+1,1)=" ",1,0),99999)))</f>
        <v/>
      </c>
      <c r="AG110" s="780" t="str">
        <f>IF(OR(AH110="",AH110=0,AH110="0"),"",IF(LEN(AH110)&lt;=AD100,AH110,IF(LEN(SUBSTITUTE(AI110," ",""))=AD100+1,LEFT(AH110,AD100),LEFT(AH110,FIND("§",SUBSTITUTE(AI110," ","§",LEN(AI110)-LEN(SUBSTITUTE(AI110," ",""))))-1))))</f>
        <v/>
      </c>
      <c r="AH110" s="780" t="str">
        <f t="shared" si="64"/>
        <v/>
      </c>
      <c r="AI110" s="780" t="str">
        <f>IF(OR(AH110="",AH110=0,AH110="0"),"",LEFT(AH110,AD100+1))</f>
        <v/>
      </c>
      <c r="AJ110" s="782"/>
      <c r="AK110" s="796"/>
      <c r="AL110" s="759" t="str">
        <f>IF(LEN(TRIM(AM110))&gt;0,MAX(AL13:AL109)+1,"")</f>
        <v/>
      </c>
      <c r="AM110" s="805"/>
      <c r="AN110" s="805"/>
      <c r="AO110" s="805"/>
      <c r="AP110" s="263" t="str">
        <f t="shared" si="65"/>
        <v/>
      </c>
      <c r="AQ110" s="752"/>
      <c r="AR110" s="818" t="s">
        <v>945</v>
      </c>
      <c r="AS110" s="16" t="str">
        <f t="shared" si="66"/>
        <v/>
      </c>
      <c r="AT110" s="264" t="str">
        <f t="shared" si="67"/>
        <v/>
      </c>
      <c r="AU110" s="266" t="str">
        <f t="shared" si="68"/>
        <v/>
      </c>
      <c r="AV110" s="267" t="str">
        <f t="shared" si="69"/>
        <v/>
      </c>
      <c r="AW110" s="268" t="str">
        <f t="shared" si="70"/>
        <v/>
      </c>
      <c r="AX110" s="268" t="str">
        <f t="shared" si="71"/>
        <v/>
      </c>
      <c r="AY110" s="269" t="str">
        <f t="shared" si="72"/>
        <v/>
      </c>
      <c r="AZ110" t="str">
        <f t="shared" si="73"/>
        <v/>
      </c>
      <c r="BA110" t="str">
        <f t="shared" si="74"/>
        <v/>
      </c>
      <c r="BB110" t="str">
        <f t="shared" si="75"/>
        <v/>
      </c>
      <c r="BC110" t="str">
        <f t="shared" si="76"/>
        <v/>
      </c>
      <c r="BD110" t="str">
        <f t="shared" si="77"/>
        <v/>
      </c>
      <c r="BE110" t="str">
        <f t="shared" si="78"/>
        <v/>
      </c>
      <c r="BF110">
        <f t="array" ref="BF110">IF(AQ110="",0,SUMPRODUCT((EN13:XA13="Gluten")*(EN14:XA14="INFO")*(COUNTIF(BE110,"* "&amp;EN15:XA15&amp;" *")&gt;0)*1))</f>
        <v>0</v>
      </c>
      <c r="BG110">
        <f t="array" ref="BG110">IF(AQ110="",0,SUMPRODUCT((EN13:XA13="Gluten")*(EN14:XA14="EXCL")*(COUNTIF(BE110,"* "&amp;EN15:XA15&amp;" *")&gt;0)*1))</f>
        <v>0</v>
      </c>
      <c r="BH110">
        <f t="array" ref="BH110">IF(AQ110="",0,SUMPRODUCT((EN13:XA13="Gluten")*(EN14:XA14="ALERTE")*(COUNTIF(BE110,"* "&amp;EN15:XA15&amp;" *")&gt;0)*1))</f>
        <v>0</v>
      </c>
      <c r="BI110">
        <f t="array" ref="BI110">IF(AQ110="",0,SUMPRODUCT((EN13:XA13="Gluten")*(EN14:XA14="SUSP")*(COUNTIF(BE110,"* "&amp;EN15:XA15&amp;" *")&gt;0)*1))</f>
        <v>0</v>
      </c>
      <c r="BJ110" t="str">
        <f t="shared" si="79"/>
        <v/>
      </c>
      <c r="BK110" t="str">
        <f t="shared" si="80"/>
        <v/>
      </c>
      <c r="BL110">
        <f t="array" ref="BL110">IF(AQ110="",0,SUMPRODUCT((EN13:XA13="Crustaces")*(EN14:XA14="ALERTE")*(COUNTIF(BE110,"* "&amp;EN15:XA15&amp;" *")&gt;0)*1))</f>
        <v>0</v>
      </c>
      <c r="BM110" t="str">
        <f t="shared" si="81"/>
        <v/>
      </c>
      <c r="BN110">
        <f t="array" ref="BN110">IF(AQ110="",0,SUMPRODUCT((EN13:XA13="Oeufs")*(EN14:XA14="ALERTE")*(COUNTIF(BE110,"* "&amp;EN15:XA15&amp;" *")&gt;0)*1))</f>
        <v>0</v>
      </c>
      <c r="BO110" t="str">
        <f t="shared" si="82"/>
        <v/>
      </c>
      <c r="BP110">
        <f t="array" ref="BP110">IF(AQ110="",0,SUMPRODUCT((EN13:XA13="Poissons")*(EN14:XA14="INFO")*(COUNTIF(BE110,"* "&amp;EN15:XA15&amp;" *")&gt;0)*1))</f>
        <v>0</v>
      </c>
      <c r="BQ110">
        <f t="array" ref="BQ110">IF(AQ110="",0,SUMPRODUCT((EN13:XA13="Poissons")*(EN14:XA14="EXCL")*(COUNTIF(BE110,"* "&amp;EN15:XA15&amp;" *")&gt;0)*1))</f>
        <v>0</v>
      </c>
      <c r="BR110">
        <f t="array" ref="BR110">IF(AQ110="",0,SUMPRODUCT((EN13:XA13="Poissons")*(EN14:XA14="ALERTE")*(COUNTIF(BE110,"* "&amp;EN15:XA15&amp;" *")&gt;0)*1))</f>
        <v>0</v>
      </c>
      <c r="BS110" t="str">
        <f t="shared" si="83"/>
        <v/>
      </c>
      <c r="BT110">
        <f t="array" ref="BT110">IF(AQ110="",0,SUMPRODUCT((EN13:XA13="Arachides")*(EN14:XA14="ALERTE")*(COUNTIF(BE110,"* "&amp;EN15:XA15&amp;" *")&gt;0)*1))</f>
        <v>0</v>
      </c>
      <c r="BU110" t="str">
        <f t="shared" si="84"/>
        <v/>
      </c>
      <c r="BV110">
        <f t="array" ref="BV110">IF(AQ110="",0,SUMPRODUCT((EN13:XA13="Soja")*(EN14:XA14="INFO")*(COUNTIF(BE110,"* "&amp;EN15:XA15&amp;" *")&gt;0)*1))</f>
        <v>0</v>
      </c>
      <c r="BW110">
        <f t="array" ref="BW110">IF(AQ110="",0,SUMPRODUCT((EN13:XA13="Soja")*(EN14:XA14="ALERTE")*(COUNTIF(BE110,"* "&amp;EN15:XA15&amp;" *")&gt;0)*1))</f>
        <v>0</v>
      </c>
      <c r="BX110" t="str">
        <f t="shared" si="85"/>
        <v/>
      </c>
      <c r="BY110">
        <f t="array" ref="BY110">IF(AQ110="",0,SUMPRODUCT((EN13:XA13="Lait")*(EN14:XA14="INFO")*(COUNTIF(BE110,"* "&amp;EN15:XA15&amp;" *")&gt;0)*1))</f>
        <v>0</v>
      </c>
      <c r="BZ110">
        <f t="array" ref="BZ110">IF(AQ110="",0,SUMPRODUCT((EN13:XA13="Lait")*(EN14:XA14="EXCL")*(COUNTIF(BE110,"* "&amp;EN15:XA15&amp;" *")&gt;0)*1))</f>
        <v>0</v>
      </c>
      <c r="CA110">
        <f t="array" ref="CA110">IF(AQ110="",0,SUMPRODUCT((EN13:XA13="Lait")*(EN14:XA14="ALERTE")*(COUNTIF(BE110,"* "&amp;EN15:XA15&amp;" *")&gt;0)*1))</f>
        <v>0</v>
      </c>
      <c r="CB110">
        <f t="array" ref="CB110">IF(AQ110="",0,SUMPRODUCT((EN13:XA13="Lait")*(EN14:XA14="SUSP")*(COUNTIF(BE110,"* "&amp;EN15:XA15&amp;" *")&gt;0)*1))</f>
        <v>0</v>
      </c>
      <c r="CC110" t="str">
        <f t="shared" si="86"/>
        <v/>
      </c>
      <c r="CD110" t="str">
        <f t="shared" si="87"/>
        <v/>
      </c>
      <c r="CE110">
        <f t="array" ref="CE110">IF(AQ110="",0,SUMPRODUCT((EN13:XA13="Fruits a coque")*(EN14:XA14="EXCL")*(COUNTIF(BE110,"* "&amp;EN15:XA15&amp;" *")&gt;0)*1))</f>
        <v>0</v>
      </c>
      <c r="CF110">
        <f t="array" ref="CF110">IF(AQ110="",0,SUMPRODUCT((EN13:XA13="Fruits a coque")*(EN14:XA14="ALERTE")*(COUNTIF(BE110,"* "&amp;EN15:XA15&amp;" *")&gt;0)*1))</f>
        <v>0</v>
      </c>
      <c r="CG110" t="str">
        <f t="shared" si="88"/>
        <v/>
      </c>
      <c r="CH110">
        <f t="array" ref="CH110">IF(AQ110="",0,SUMPRODUCT((EN13:XA13="Celeri")*(EN14:XA14="ALERTE")*(COUNTIF(BE110,"* "&amp;EN15:XA15&amp;" *")&gt;0)*1))</f>
        <v>0</v>
      </c>
      <c r="CI110" t="str">
        <f t="shared" si="89"/>
        <v/>
      </c>
      <c r="CJ110">
        <f t="array" ref="CJ110">IF(AQ110="",0,SUMPRODUCT((EN13:XA13="Moutarde")*(EN14:XA14="ALERTE")*(COUNTIF(BE110,"* "&amp;EN15:XA15&amp;" *")&gt;0)*1))</f>
        <v>0</v>
      </c>
      <c r="CK110" t="str">
        <f t="shared" si="90"/>
        <v/>
      </c>
      <c r="CL110">
        <f t="array" ref="CL110">IF(AQ110="",0,SUMPRODUCT((EN13:XA13="Sesame")*(EN14:XA14="ALERTE")*(COUNTIF(BE110,"* "&amp;EN15:XA15&amp;" *")&gt;0)*1))</f>
        <v>0</v>
      </c>
      <c r="CM110" t="str">
        <f t="shared" si="91"/>
        <v/>
      </c>
      <c r="CN110">
        <f t="array" ref="CN110">IF(AQ110="",0,SUMPRODUCT((EN13:XA13="Sulfites")*(EN14:XA14="ALERTE")*(COUNTIF(BE110,"* "&amp;EN15:XA15&amp;" *")&gt;0)*1))</f>
        <v>0</v>
      </c>
      <c r="CO110" t="str">
        <f t="shared" si="92"/>
        <v/>
      </c>
      <c r="CP110">
        <f t="array" ref="CP110">IF(AQ110="",0,SUMPRODUCT((EN13:XA13="Lupin")*(EN14:XA14="ALERTE")*(COUNTIF(BE110,"* "&amp;EN15:XA15&amp;" *")&gt;0)*1))</f>
        <v>0</v>
      </c>
      <c r="CQ110" t="str">
        <f t="shared" si="93"/>
        <v/>
      </c>
      <c r="CR110">
        <f t="array" ref="CR110">IF(AQ110="",0,SUMPRODUCT((EN13:XA13="Mollusques")*(EN14:XA14="EXCL")*(COUNTIF(BE110,"* "&amp;EN15:XA15&amp;" *")&gt;0)*1))</f>
        <v>0</v>
      </c>
      <c r="CS110">
        <f t="array" ref="CS110">IF(AQ110="",0,SUMPRODUCT((EN13:XA13="Mollusques")*(EN14:XA14="ALERTE")*(COUNTIF(BE110,"* "&amp;EN15:XA15&amp;" *")&gt;0)*1))</f>
        <v>0</v>
      </c>
      <c r="CT110" t="str">
        <f t="shared" si="94"/>
        <v/>
      </c>
      <c r="CU110" t="str">
        <f t="shared" si="95"/>
        <v/>
      </c>
      <c r="CV110" t="str">
        <f t="shared" si="96"/>
        <v/>
      </c>
      <c r="CW110" t="str">
        <f t="shared" si="97"/>
        <v/>
      </c>
      <c r="CX110" t="str">
        <f t="shared" si="98"/>
        <v/>
      </c>
      <c r="CY110" t="str">
        <f t="shared" si="99"/>
        <v/>
      </c>
      <c r="CZ110" t="str">
        <f t="shared" si="100"/>
        <v/>
      </c>
      <c r="DA110" t="str">
        <f t="shared" si="101"/>
        <v/>
      </c>
      <c r="DB110" t="str">
        <f t="shared" si="102"/>
        <v/>
      </c>
      <c r="DC110" t="str">
        <f t="shared" si="103"/>
        <v/>
      </c>
      <c r="DD110" t="str">
        <f t="shared" si="104"/>
        <v/>
      </c>
      <c r="DE110" t="str">
        <f t="shared" si="105"/>
        <v/>
      </c>
      <c r="DF110" t="str">
        <f t="shared" si="106"/>
        <v/>
      </c>
      <c r="DG110" t="str">
        <f t="shared" si="107"/>
        <v/>
      </c>
      <c r="DH110" t="str">
        <f t="shared" si="108"/>
        <v/>
      </c>
      <c r="DI110" t="str">
        <f t="shared" si="109"/>
        <v/>
      </c>
      <c r="DJ110" t="str">
        <f t="shared" si="110"/>
        <v/>
      </c>
      <c r="DK110" t="str">
        <f t="shared" si="111"/>
        <v/>
      </c>
      <c r="DL110" t="str">
        <f t="shared" si="112"/>
        <v/>
      </c>
    </row>
    <row r="111" spans="5:116" ht="15.75">
      <c r="E111" s="26"/>
      <c r="F111" s="32"/>
      <c r="G111" s="33"/>
      <c r="H111" s="32"/>
      <c r="I111" s="34"/>
      <c r="J111" s="246"/>
      <c r="K111" s="247"/>
      <c r="L111" s="95"/>
      <c r="M111" s="248"/>
      <c r="N111" s="249"/>
      <c r="O111" s="250"/>
      <c r="P111" s="251"/>
      <c r="Q111" s="252"/>
      <c r="R111" s="253"/>
      <c r="S111" s="102"/>
      <c r="T111" s="254"/>
      <c r="U111" s="104"/>
      <c r="V111" s="255"/>
      <c r="W111" s="256"/>
      <c r="X111" s="107"/>
      <c r="Y111" s="116"/>
      <c r="AA111" s="4"/>
      <c r="AC111" s="759"/>
      <c r="AD111" s="784"/>
      <c r="AE111" s="780" t="str" cm="1">
        <f t="array" ref="AE111">IF(ROW()=ROW(AE98),AD101,INDEX(AF98:AF111,ROW()-ROW(AE98)))</f>
        <v/>
      </c>
      <c r="AF111" s="781" t="str">
        <f>IF(OR(AE111="",AD100="",AD100&lt;=0,AG111=""),"",TRIM(MID(AE111,LEN(AG111)+1+IF(MID(AE111,LEN(AG111)+1,1)=" ",1,0),99999)))</f>
        <v/>
      </c>
      <c r="AG111" s="780" t="str">
        <f>IF(OR(AH111="",AH111=0,AH111="0"),"",IF(LEN(AH111)&lt;=AD100,AH111,IF(LEN(SUBSTITUTE(AI111," ",""))=AD100+1,LEFT(AH111,AD100),LEFT(AH111,FIND("§",SUBSTITUTE(AI111," ","§",LEN(AI111)-LEN(SUBSTITUTE(AI111," ",""))))-1))))</f>
        <v/>
      </c>
      <c r="AH111" s="780" t="str">
        <f t="shared" si="64"/>
        <v/>
      </c>
      <c r="AI111" s="780" t="str">
        <f>IF(OR(AH111="",AH111=0,AH111="0"),"",LEFT(AH111,AD100+1))</f>
        <v/>
      </c>
      <c r="AJ111" s="782"/>
      <c r="AK111" s="796"/>
      <c r="AL111" s="759" t="str">
        <f>IF(LEN(TRIM(AM111))&gt;0,MAX(AL13:AL110)+1,"")</f>
        <v/>
      </c>
      <c r="AM111" s="805"/>
      <c r="AN111" s="805"/>
      <c r="AO111" s="805"/>
      <c r="AP111" s="263" t="str">
        <f t="shared" si="65"/>
        <v/>
      </c>
      <c r="AQ111" s="752"/>
      <c r="AR111" s="818" t="s">
        <v>945</v>
      </c>
      <c r="AS111" s="16" t="str">
        <f t="shared" si="66"/>
        <v/>
      </c>
      <c r="AT111" s="264" t="str">
        <f t="shared" si="67"/>
        <v/>
      </c>
      <c r="AU111" s="266" t="str">
        <f t="shared" si="68"/>
        <v/>
      </c>
      <c r="AV111" s="267" t="str">
        <f t="shared" si="69"/>
        <v/>
      </c>
      <c r="AW111" s="268" t="str">
        <f t="shared" si="70"/>
        <v/>
      </c>
      <c r="AX111" s="268" t="str">
        <f t="shared" si="71"/>
        <v/>
      </c>
      <c r="AY111" s="269" t="str">
        <f t="shared" si="72"/>
        <v/>
      </c>
      <c r="AZ111" t="str">
        <f t="shared" si="73"/>
        <v/>
      </c>
      <c r="BA111" t="str">
        <f t="shared" si="74"/>
        <v/>
      </c>
      <c r="BB111" t="str">
        <f t="shared" si="75"/>
        <v/>
      </c>
      <c r="BC111" t="str">
        <f t="shared" si="76"/>
        <v/>
      </c>
      <c r="BD111" t="str">
        <f t="shared" si="77"/>
        <v/>
      </c>
      <c r="BE111" t="str">
        <f t="shared" si="78"/>
        <v/>
      </c>
      <c r="BF111">
        <f t="array" ref="BF111">IF(AQ111="",0,SUMPRODUCT((EN13:XA13="Gluten")*(EN14:XA14="INFO")*(COUNTIF(BE111,"* "&amp;EN15:XA15&amp;" *")&gt;0)*1))</f>
        <v>0</v>
      </c>
      <c r="BG111">
        <f t="array" ref="BG111">IF(AQ111="",0,SUMPRODUCT((EN13:XA13="Gluten")*(EN14:XA14="EXCL")*(COUNTIF(BE111,"* "&amp;EN15:XA15&amp;" *")&gt;0)*1))</f>
        <v>0</v>
      </c>
      <c r="BH111">
        <f t="array" ref="BH111">IF(AQ111="",0,SUMPRODUCT((EN13:XA13="Gluten")*(EN14:XA14="ALERTE")*(COUNTIF(BE111,"* "&amp;EN15:XA15&amp;" *")&gt;0)*1))</f>
        <v>0</v>
      </c>
      <c r="BI111">
        <f t="array" ref="BI111">IF(AQ111="",0,SUMPRODUCT((EN13:XA13="Gluten")*(EN14:XA14="SUSP")*(COUNTIF(BE111,"* "&amp;EN15:XA15&amp;" *")&gt;0)*1))</f>
        <v>0</v>
      </c>
      <c r="BJ111" t="str">
        <f t="shared" si="79"/>
        <v/>
      </c>
      <c r="BK111" t="str">
        <f t="shared" si="80"/>
        <v/>
      </c>
      <c r="BL111">
        <f t="array" ref="BL111">IF(AQ111="",0,SUMPRODUCT((EN13:XA13="Crustaces")*(EN14:XA14="ALERTE")*(COUNTIF(BE111,"* "&amp;EN15:XA15&amp;" *")&gt;0)*1))</f>
        <v>0</v>
      </c>
      <c r="BM111" t="str">
        <f t="shared" si="81"/>
        <v/>
      </c>
      <c r="BN111">
        <f t="array" ref="BN111">IF(AQ111="",0,SUMPRODUCT((EN13:XA13="Oeufs")*(EN14:XA14="ALERTE")*(COUNTIF(BE111,"* "&amp;EN15:XA15&amp;" *")&gt;0)*1))</f>
        <v>0</v>
      </c>
      <c r="BO111" t="str">
        <f t="shared" si="82"/>
        <v/>
      </c>
      <c r="BP111">
        <f t="array" ref="BP111">IF(AQ111="",0,SUMPRODUCT((EN13:XA13="Poissons")*(EN14:XA14="INFO")*(COUNTIF(BE111,"* "&amp;EN15:XA15&amp;" *")&gt;0)*1))</f>
        <v>0</v>
      </c>
      <c r="BQ111">
        <f t="array" ref="BQ111">IF(AQ111="",0,SUMPRODUCT((EN13:XA13="Poissons")*(EN14:XA14="EXCL")*(COUNTIF(BE111,"* "&amp;EN15:XA15&amp;" *")&gt;0)*1))</f>
        <v>0</v>
      </c>
      <c r="BR111">
        <f t="array" ref="BR111">IF(AQ111="",0,SUMPRODUCT((EN13:XA13="Poissons")*(EN14:XA14="ALERTE")*(COUNTIF(BE111,"* "&amp;EN15:XA15&amp;" *")&gt;0)*1))</f>
        <v>0</v>
      </c>
      <c r="BS111" t="str">
        <f t="shared" si="83"/>
        <v/>
      </c>
      <c r="BT111">
        <f t="array" ref="BT111">IF(AQ111="",0,SUMPRODUCT((EN13:XA13="Arachides")*(EN14:XA14="ALERTE")*(COUNTIF(BE111,"* "&amp;EN15:XA15&amp;" *")&gt;0)*1))</f>
        <v>0</v>
      </c>
      <c r="BU111" t="str">
        <f t="shared" si="84"/>
        <v/>
      </c>
      <c r="BV111">
        <f t="array" ref="BV111">IF(AQ111="",0,SUMPRODUCT((EN13:XA13="Soja")*(EN14:XA14="INFO")*(COUNTIF(BE111,"* "&amp;EN15:XA15&amp;" *")&gt;0)*1))</f>
        <v>0</v>
      </c>
      <c r="BW111">
        <f t="array" ref="BW111">IF(AQ111="",0,SUMPRODUCT((EN13:XA13="Soja")*(EN14:XA14="ALERTE")*(COUNTIF(BE111,"* "&amp;EN15:XA15&amp;" *")&gt;0)*1))</f>
        <v>0</v>
      </c>
      <c r="BX111" t="str">
        <f t="shared" si="85"/>
        <v/>
      </c>
      <c r="BY111">
        <f t="array" ref="BY111">IF(AQ111="",0,SUMPRODUCT((EN13:XA13="Lait")*(EN14:XA14="INFO")*(COUNTIF(BE111,"* "&amp;EN15:XA15&amp;" *")&gt;0)*1))</f>
        <v>0</v>
      </c>
      <c r="BZ111">
        <f t="array" ref="BZ111">IF(AQ111="",0,SUMPRODUCT((EN13:XA13="Lait")*(EN14:XA14="EXCL")*(COUNTIF(BE111,"* "&amp;EN15:XA15&amp;" *")&gt;0)*1))</f>
        <v>0</v>
      </c>
      <c r="CA111">
        <f t="array" ref="CA111">IF(AQ111="",0,SUMPRODUCT((EN13:XA13="Lait")*(EN14:XA14="ALERTE")*(COUNTIF(BE111,"* "&amp;EN15:XA15&amp;" *")&gt;0)*1))</f>
        <v>0</v>
      </c>
      <c r="CB111">
        <f t="array" ref="CB111">IF(AQ111="",0,SUMPRODUCT((EN13:XA13="Lait")*(EN14:XA14="SUSP")*(COUNTIF(BE111,"* "&amp;EN15:XA15&amp;" *")&gt;0)*1))</f>
        <v>0</v>
      </c>
      <c r="CC111" t="str">
        <f t="shared" si="86"/>
        <v/>
      </c>
      <c r="CD111" t="str">
        <f t="shared" si="87"/>
        <v/>
      </c>
      <c r="CE111">
        <f t="array" ref="CE111">IF(AQ111="",0,SUMPRODUCT((EN13:XA13="Fruits a coque")*(EN14:XA14="EXCL")*(COUNTIF(BE111,"* "&amp;EN15:XA15&amp;" *")&gt;0)*1))</f>
        <v>0</v>
      </c>
      <c r="CF111">
        <f t="array" ref="CF111">IF(AQ111="",0,SUMPRODUCT((EN13:XA13="Fruits a coque")*(EN14:XA14="ALERTE")*(COUNTIF(BE111,"* "&amp;EN15:XA15&amp;" *")&gt;0)*1))</f>
        <v>0</v>
      </c>
      <c r="CG111" t="str">
        <f t="shared" si="88"/>
        <v/>
      </c>
      <c r="CH111">
        <f t="array" ref="CH111">IF(AQ111="",0,SUMPRODUCT((EN13:XA13="Celeri")*(EN14:XA14="ALERTE")*(COUNTIF(BE111,"* "&amp;EN15:XA15&amp;" *")&gt;0)*1))</f>
        <v>0</v>
      </c>
      <c r="CI111" t="str">
        <f t="shared" si="89"/>
        <v/>
      </c>
      <c r="CJ111">
        <f t="array" ref="CJ111">IF(AQ111="",0,SUMPRODUCT((EN13:XA13="Moutarde")*(EN14:XA14="ALERTE")*(COUNTIF(BE111,"* "&amp;EN15:XA15&amp;" *")&gt;0)*1))</f>
        <v>0</v>
      </c>
      <c r="CK111" t="str">
        <f t="shared" si="90"/>
        <v/>
      </c>
      <c r="CL111">
        <f t="array" ref="CL111">IF(AQ111="",0,SUMPRODUCT((EN13:XA13="Sesame")*(EN14:XA14="ALERTE")*(COUNTIF(BE111,"* "&amp;EN15:XA15&amp;" *")&gt;0)*1))</f>
        <v>0</v>
      </c>
      <c r="CM111" t="str">
        <f t="shared" si="91"/>
        <v/>
      </c>
      <c r="CN111">
        <f t="array" ref="CN111">IF(AQ111="",0,SUMPRODUCT((EN13:XA13="Sulfites")*(EN14:XA14="ALERTE")*(COUNTIF(BE111,"* "&amp;EN15:XA15&amp;" *")&gt;0)*1))</f>
        <v>0</v>
      </c>
      <c r="CO111" t="str">
        <f t="shared" si="92"/>
        <v/>
      </c>
      <c r="CP111">
        <f t="array" ref="CP111">IF(AQ111="",0,SUMPRODUCT((EN13:XA13="Lupin")*(EN14:XA14="ALERTE")*(COUNTIF(BE111,"* "&amp;EN15:XA15&amp;" *")&gt;0)*1))</f>
        <v>0</v>
      </c>
      <c r="CQ111" t="str">
        <f t="shared" si="93"/>
        <v/>
      </c>
      <c r="CR111">
        <f t="array" ref="CR111">IF(AQ111="",0,SUMPRODUCT((EN13:XA13="Mollusques")*(EN14:XA14="EXCL")*(COUNTIF(BE111,"* "&amp;EN15:XA15&amp;" *")&gt;0)*1))</f>
        <v>0</v>
      </c>
      <c r="CS111">
        <f t="array" ref="CS111">IF(AQ111="",0,SUMPRODUCT((EN13:XA13="Mollusques")*(EN14:XA14="ALERTE")*(COUNTIF(BE111,"* "&amp;EN15:XA15&amp;" *")&gt;0)*1))</f>
        <v>0</v>
      </c>
      <c r="CT111" t="str">
        <f t="shared" si="94"/>
        <v/>
      </c>
      <c r="CU111" t="str">
        <f t="shared" si="95"/>
        <v/>
      </c>
      <c r="CV111" t="str">
        <f t="shared" si="96"/>
        <v/>
      </c>
      <c r="CW111" t="str">
        <f t="shared" si="97"/>
        <v/>
      </c>
      <c r="CX111" t="str">
        <f t="shared" si="98"/>
        <v/>
      </c>
      <c r="CY111" t="str">
        <f t="shared" si="99"/>
        <v/>
      </c>
      <c r="CZ111" t="str">
        <f t="shared" si="100"/>
        <v/>
      </c>
      <c r="DA111" t="str">
        <f t="shared" si="101"/>
        <v/>
      </c>
      <c r="DB111" t="str">
        <f t="shared" si="102"/>
        <v/>
      </c>
      <c r="DC111" t="str">
        <f t="shared" si="103"/>
        <v/>
      </c>
      <c r="DD111" t="str">
        <f t="shared" si="104"/>
        <v/>
      </c>
      <c r="DE111" t="str">
        <f t="shared" si="105"/>
        <v/>
      </c>
      <c r="DF111" t="str">
        <f t="shared" si="106"/>
        <v/>
      </c>
      <c r="DG111" t="str">
        <f t="shared" si="107"/>
        <v/>
      </c>
      <c r="DH111" t="str">
        <f t="shared" si="108"/>
        <v/>
      </c>
      <c r="DI111" t="str">
        <f t="shared" si="109"/>
        <v/>
      </c>
      <c r="DJ111" t="str">
        <f t="shared" si="110"/>
        <v/>
      </c>
      <c r="DK111" t="str">
        <f t="shared" si="111"/>
        <v/>
      </c>
      <c r="DL111" t="str">
        <f t="shared" si="112"/>
        <v/>
      </c>
    </row>
    <row r="112" spans="5:116" ht="15.75">
      <c r="E112" s="26"/>
      <c r="F112" s="32"/>
      <c r="G112" s="33"/>
      <c r="H112" s="32"/>
      <c r="I112" s="34"/>
      <c r="J112" s="246"/>
      <c r="K112" s="247"/>
      <c r="L112" s="95"/>
      <c r="M112" s="248"/>
      <c r="N112" s="249"/>
      <c r="O112" s="250"/>
      <c r="P112" s="251"/>
      <c r="Q112" s="252"/>
      <c r="R112" s="253"/>
      <c r="S112" s="102"/>
      <c r="T112" s="254"/>
      <c r="U112" s="104"/>
      <c r="V112" s="255"/>
      <c r="W112" s="256"/>
      <c r="X112" s="107"/>
      <c r="Y112" s="116"/>
      <c r="AA112" s="4"/>
      <c r="AC112" s="759"/>
      <c r="AD112" s="779" t="str">
        <f>IF(TRIM(SUBSTITUTE(AS21,CHAR(160),""))="","",AS21)</f>
        <v/>
      </c>
      <c r="AE112" s="780" t="str" cm="1">
        <f t="array" ref="AE112">IF(ROW()=ROW(AE112),AD115,INDEX(AF112:AF125,ROW()-ROW(AE112)))</f>
        <v/>
      </c>
      <c r="AF112" s="781" t="str">
        <f>IF(OR(AE112="",AD114="",AD114&lt;=0,AG112=""),"",TRIM(MID(AE112,LEN(AG112)+1+IF(MID(AE112,LEN(AG112)+1,1)=" ",1,0),99999)))</f>
        <v/>
      </c>
      <c r="AG112" s="780" t="str">
        <f>IF(OR(AH112="",AH112=0,AH112="0"),"",IF(LEN(AH112)&lt;=AD114,AH112,IF(LEN(SUBSTITUTE(AI112," ",""))=AD114+1,LEFT(AH112,AD114),LEFT(AH112,FIND("§",SUBSTITUTE(AI112," ","§",LEN(AI112)-LEN(SUBSTITUTE(AI112," ",""))))-1))))</f>
        <v/>
      </c>
      <c r="AH112" s="780" t="str">
        <f t="shared" si="64"/>
        <v/>
      </c>
      <c r="AI112" s="780" t="str">
        <f>IF(OR(AH112="",AH112=0,AH112="0"),"",LEFT(AH112,AD114+1))</f>
        <v/>
      </c>
      <c r="AJ112" s="782"/>
      <c r="AK112" s="796"/>
      <c r="AL112" s="759" t="str">
        <f>IF(LEN(TRIM(AM112))&gt;0,MAX(AL13:AL111)+1,"")</f>
        <v/>
      </c>
      <c r="AM112" s="805"/>
      <c r="AN112" s="805"/>
      <c r="AO112" s="805"/>
      <c r="AP112" s="263" t="str">
        <f t="shared" si="65"/>
        <v/>
      </c>
      <c r="AQ112" s="752"/>
      <c r="AR112" s="818" t="s">
        <v>945</v>
      </c>
      <c r="AS112" s="16" t="str">
        <f t="shared" si="66"/>
        <v/>
      </c>
      <c r="AT112" s="264" t="str">
        <f t="shared" si="67"/>
        <v/>
      </c>
      <c r="AU112" s="266" t="str">
        <f t="shared" si="68"/>
        <v/>
      </c>
      <c r="AV112" s="267" t="str">
        <f t="shared" si="69"/>
        <v/>
      </c>
      <c r="AW112" s="268" t="str">
        <f t="shared" si="70"/>
        <v/>
      </c>
      <c r="AX112" s="268" t="str">
        <f t="shared" si="71"/>
        <v/>
      </c>
      <c r="AY112" s="269" t="str">
        <f t="shared" si="72"/>
        <v/>
      </c>
      <c r="AZ112" t="str">
        <f t="shared" si="73"/>
        <v/>
      </c>
      <c r="BA112" t="str">
        <f t="shared" si="74"/>
        <v/>
      </c>
      <c r="BB112" t="str">
        <f t="shared" si="75"/>
        <v/>
      </c>
      <c r="BC112" t="str">
        <f t="shared" si="76"/>
        <v/>
      </c>
      <c r="BD112" t="str">
        <f t="shared" si="77"/>
        <v/>
      </c>
      <c r="BE112" t="str">
        <f t="shared" si="78"/>
        <v/>
      </c>
      <c r="BF112">
        <f t="array" ref="BF112">IF(AQ112="",0,SUMPRODUCT((EN13:XA13="Gluten")*(EN14:XA14="INFO")*(COUNTIF(BE112,"* "&amp;EN15:XA15&amp;" *")&gt;0)*1))</f>
        <v>0</v>
      </c>
      <c r="BG112">
        <f t="array" ref="BG112">IF(AQ112="",0,SUMPRODUCT((EN13:XA13="Gluten")*(EN14:XA14="EXCL")*(COUNTIF(BE112,"* "&amp;EN15:XA15&amp;" *")&gt;0)*1))</f>
        <v>0</v>
      </c>
      <c r="BH112">
        <f t="array" ref="BH112">IF(AQ112="",0,SUMPRODUCT((EN13:XA13="Gluten")*(EN14:XA14="ALERTE")*(COUNTIF(BE112,"* "&amp;EN15:XA15&amp;" *")&gt;0)*1))</f>
        <v>0</v>
      </c>
      <c r="BI112">
        <f t="array" ref="BI112">IF(AQ112="",0,SUMPRODUCT((EN13:XA13="Gluten")*(EN14:XA14="SUSP")*(COUNTIF(BE112,"* "&amp;EN15:XA15&amp;" *")&gt;0)*1))</f>
        <v>0</v>
      </c>
      <c r="BJ112" t="str">
        <f t="shared" si="79"/>
        <v/>
      </c>
      <c r="BK112" t="str">
        <f t="shared" si="80"/>
        <v/>
      </c>
      <c r="BL112">
        <f t="array" ref="BL112">IF(AQ112="",0,SUMPRODUCT((EN13:XA13="Crustaces")*(EN14:XA14="ALERTE")*(COUNTIF(BE112,"* "&amp;EN15:XA15&amp;" *")&gt;0)*1))</f>
        <v>0</v>
      </c>
      <c r="BM112" t="str">
        <f t="shared" si="81"/>
        <v/>
      </c>
      <c r="BN112">
        <f t="array" ref="BN112">IF(AQ112="",0,SUMPRODUCT((EN13:XA13="Oeufs")*(EN14:XA14="ALERTE")*(COUNTIF(BE112,"* "&amp;EN15:XA15&amp;" *")&gt;0)*1))</f>
        <v>0</v>
      </c>
      <c r="BO112" t="str">
        <f t="shared" si="82"/>
        <v/>
      </c>
      <c r="BP112">
        <f t="array" ref="BP112">IF(AQ112="",0,SUMPRODUCT((EN13:XA13="Poissons")*(EN14:XA14="INFO")*(COUNTIF(BE112,"* "&amp;EN15:XA15&amp;" *")&gt;0)*1))</f>
        <v>0</v>
      </c>
      <c r="BQ112">
        <f t="array" ref="BQ112">IF(AQ112="",0,SUMPRODUCT((EN13:XA13="Poissons")*(EN14:XA14="EXCL")*(COUNTIF(BE112,"* "&amp;EN15:XA15&amp;" *")&gt;0)*1))</f>
        <v>0</v>
      </c>
      <c r="BR112">
        <f t="array" ref="BR112">IF(AQ112="",0,SUMPRODUCT((EN13:XA13="Poissons")*(EN14:XA14="ALERTE")*(COUNTIF(BE112,"* "&amp;EN15:XA15&amp;" *")&gt;0)*1))</f>
        <v>0</v>
      </c>
      <c r="BS112" t="str">
        <f t="shared" si="83"/>
        <v/>
      </c>
      <c r="BT112">
        <f t="array" ref="BT112">IF(AQ112="",0,SUMPRODUCT((EN13:XA13="Arachides")*(EN14:XA14="ALERTE")*(COUNTIF(BE112,"* "&amp;EN15:XA15&amp;" *")&gt;0)*1))</f>
        <v>0</v>
      </c>
      <c r="BU112" t="str">
        <f t="shared" si="84"/>
        <v/>
      </c>
      <c r="BV112">
        <f t="array" ref="BV112">IF(AQ112="",0,SUMPRODUCT((EN13:XA13="Soja")*(EN14:XA14="INFO")*(COUNTIF(BE112,"* "&amp;EN15:XA15&amp;" *")&gt;0)*1))</f>
        <v>0</v>
      </c>
      <c r="BW112">
        <f t="array" ref="BW112">IF(AQ112="",0,SUMPRODUCT((EN13:XA13="Soja")*(EN14:XA14="ALERTE")*(COUNTIF(BE112,"* "&amp;EN15:XA15&amp;" *")&gt;0)*1))</f>
        <v>0</v>
      </c>
      <c r="BX112" t="str">
        <f t="shared" si="85"/>
        <v/>
      </c>
      <c r="BY112">
        <f t="array" ref="BY112">IF(AQ112="",0,SUMPRODUCT((EN13:XA13="Lait")*(EN14:XA14="INFO")*(COUNTIF(BE112,"* "&amp;EN15:XA15&amp;" *")&gt;0)*1))</f>
        <v>0</v>
      </c>
      <c r="BZ112">
        <f t="array" ref="BZ112">IF(AQ112="",0,SUMPRODUCT((EN13:XA13="Lait")*(EN14:XA14="EXCL")*(COUNTIF(BE112,"* "&amp;EN15:XA15&amp;" *")&gt;0)*1))</f>
        <v>0</v>
      </c>
      <c r="CA112">
        <f t="array" ref="CA112">IF(AQ112="",0,SUMPRODUCT((EN13:XA13="Lait")*(EN14:XA14="ALERTE")*(COUNTIF(BE112,"* "&amp;EN15:XA15&amp;" *")&gt;0)*1))</f>
        <v>0</v>
      </c>
      <c r="CB112">
        <f t="array" ref="CB112">IF(AQ112="",0,SUMPRODUCT((EN13:XA13="Lait")*(EN14:XA14="SUSP")*(COUNTIF(BE112,"* "&amp;EN15:XA15&amp;" *")&gt;0)*1))</f>
        <v>0</v>
      </c>
      <c r="CC112" t="str">
        <f t="shared" si="86"/>
        <v/>
      </c>
      <c r="CD112" t="str">
        <f t="shared" si="87"/>
        <v/>
      </c>
      <c r="CE112">
        <f t="array" ref="CE112">IF(AQ112="",0,SUMPRODUCT((EN13:XA13="Fruits a coque")*(EN14:XA14="EXCL")*(COUNTIF(BE112,"* "&amp;EN15:XA15&amp;" *")&gt;0)*1))</f>
        <v>0</v>
      </c>
      <c r="CF112">
        <f t="array" ref="CF112">IF(AQ112="",0,SUMPRODUCT((EN13:XA13="Fruits a coque")*(EN14:XA14="ALERTE")*(COUNTIF(BE112,"* "&amp;EN15:XA15&amp;" *")&gt;0)*1))</f>
        <v>0</v>
      </c>
      <c r="CG112" t="str">
        <f t="shared" si="88"/>
        <v/>
      </c>
      <c r="CH112">
        <f t="array" ref="CH112">IF(AQ112="",0,SUMPRODUCT((EN13:XA13="Celeri")*(EN14:XA14="ALERTE")*(COUNTIF(BE112,"* "&amp;EN15:XA15&amp;" *")&gt;0)*1))</f>
        <v>0</v>
      </c>
      <c r="CI112" t="str">
        <f t="shared" si="89"/>
        <v/>
      </c>
      <c r="CJ112">
        <f t="array" ref="CJ112">IF(AQ112="",0,SUMPRODUCT((EN13:XA13="Moutarde")*(EN14:XA14="ALERTE")*(COUNTIF(BE112,"* "&amp;EN15:XA15&amp;" *")&gt;0)*1))</f>
        <v>0</v>
      </c>
      <c r="CK112" t="str">
        <f t="shared" si="90"/>
        <v/>
      </c>
      <c r="CL112">
        <f t="array" ref="CL112">IF(AQ112="",0,SUMPRODUCT((EN13:XA13="Sesame")*(EN14:XA14="ALERTE")*(COUNTIF(BE112,"* "&amp;EN15:XA15&amp;" *")&gt;0)*1))</f>
        <v>0</v>
      </c>
      <c r="CM112" t="str">
        <f t="shared" si="91"/>
        <v/>
      </c>
      <c r="CN112">
        <f t="array" ref="CN112">IF(AQ112="",0,SUMPRODUCT((EN13:XA13="Sulfites")*(EN14:XA14="ALERTE")*(COUNTIF(BE112,"* "&amp;EN15:XA15&amp;" *")&gt;0)*1))</f>
        <v>0</v>
      </c>
      <c r="CO112" t="str">
        <f t="shared" si="92"/>
        <v/>
      </c>
      <c r="CP112">
        <f t="array" ref="CP112">IF(AQ112="",0,SUMPRODUCT((EN13:XA13="Lupin")*(EN14:XA14="ALERTE")*(COUNTIF(BE112,"* "&amp;EN15:XA15&amp;" *")&gt;0)*1))</f>
        <v>0</v>
      </c>
      <c r="CQ112" t="str">
        <f t="shared" si="93"/>
        <v/>
      </c>
      <c r="CR112">
        <f t="array" ref="CR112">IF(AQ112="",0,SUMPRODUCT((EN13:XA13="Mollusques")*(EN14:XA14="EXCL")*(COUNTIF(BE112,"* "&amp;EN15:XA15&amp;" *")&gt;0)*1))</f>
        <v>0</v>
      </c>
      <c r="CS112">
        <f t="array" ref="CS112">IF(AQ112="",0,SUMPRODUCT((EN13:XA13="Mollusques")*(EN14:XA14="ALERTE")*(COUNTIF(BE112,"* "&amp;EN15:XA15&amp;" *")&gt;0)*1))</f>
        <v>0</v>
      </c>
      <c r="CT112" t="str">
        <f t="shared" si="94"/>
        <v/>
      </c>
      <c r="CU112" t="str">
        <f t="shared" si="95"/>
        <v/>
      </c>
      <c r="CV112" t="str">
        <f t="shared" si="96"/>
        <v/>
      </c>
      <c r="CW112" t="str">
        <f t="shared" si="97"/>
        <v/>
      </c>
      <c r="CX112" t="str">
        <f t="shared" si="98"/>
        <v/>
      </c>
      <c r="CY112" t="str">
        <f t="shared" si="99"/>
        <v/>
      </c>
      <c r="CZ112" t="str">
        <f t="shared" si="100"/>
        <v/>
      </c>
      <c r="DA112" t="str">
        <f t="shared" si="101"/>
        <v/>
      </c>
      <c r="DB112" t="str">
        <f t="shared" si="102"/>
        <v/>
      </c>
      <c r="DC112" t="str">
        <f t="shared" si="103"/>
        <v/>
      </c>
      <c r="DD112" t="str">
        <f t="shared" si="104"/>
        <v/>
      </c>
      <c r="DE112" t="str">
        <f t="shared" si="105"/>
        <v/>
      </c>
      <c r="DF112" t="str">
        <f t="shared" si="106"/>
        <v/>
      </c>
      <c r="DG112" t="str">
        <f t="shared" si="107"/>
        <v/>
      </c>
      <c r="DH112" t="str">
        <f t="shared" si="108"/>
        <v/>
      </c>
      <c r="DI112" t="str">
        <f t="shared" si="109"/>
        <v/>
      </c>
      <c r="DJ112" t="str">
        <f t="shared" si="110"/>
        <v/>
      </c>
      <c r="DK112" t="str">
        <f t="shared" si="111"/>
        <v/>
      </c>
      <c r="DL112" t="str">
        <f t="shared" si="112"/>
        <v/>
      </c>
    </row>
    <row r="113" spans="5:116" ht="15.75">
      <c r="E113" s="26"/>
      <c r="F113" s="32"/>
      <c r="G113" s="33"/>
      <c r="H113" s="32"/>
      <c r="I113" s="34"/>
      <c r="J113" s="246"/>
      <c r="K113" s="247"/>
      <c r="L113" s="95"/>
      <c r="M113" s="248"/>
      <c r="N113" s="249"/>
      <c r="O113" s="250"/>
      <c r="P113" s="251"/>
      <c r="Q113" s="252"/>
      <c r="R113" s="253"/>
      <c r="S113" s="102"/>
      <c r="T113" s="254"/>
      <c r="U113" s="104"/>
      <c r="V113" s="255"/>
      <c r="W113" s="256"/>
      <c r="X113" s="107"/>
      <c r="Y113" s="116"/>
      <c r="AA113" s="4"/>
      <c r="AC113" s="759"/>
      <c r="AD113" s="784" t="str">
        <f>TRIM(SUBSTITUTE(SUBSTITUTE(SUBSTITUTE(SUBSTITUTE(SUBSTITUTE(SUBSTITUTE(SUBSTITUTE(SUBSTITUTE(SUBSTITUTE(CLEAN(IF(OR(LEFT(AD112,1)="-",LEFT(AD112,1)="="),MID(AD112,2,99999),AD112)),"—","-"),"–","-"),CHAR(160)," "),CHAR(9)," "),CHAR(13)," "),CHAR(10)," ")," "," ")," "," ")," "," "))</f>
        <v/>
      </c>
      <c r="AE113" s="780" t="str" cm="1">
        <f t="array" ref="AE113">IF(ROW()=ROW(AE112),AD115,INDEX(AF112:AF125,ROW()-ROW(AE112)))</f>
        <v/>
      </c>
      <c r="AF113" s="781" t="str">
        <f>IF(OR(AE113="",AD114="",AD114&lt;=0,AG113=""),"",TRIM(MID(AE113,LEN(AG113)+1+IF(MID(AE113,LEN(AG113)+1,1)=" ",1,0),99999)))</f>
        <v/>
      </c>
      <c r="AG113" s="780" t="str">
        <f>IF(OR(AH113="",AH113=0,AH113="0"),"",IF(LEN(AH113)&lt;=AD114,AH113,IF(LEN(SUBSTITUTE(AI113," ",""))=AD114+1,LEFT(AH113,AD114),LEFT(AH113,FIND("§",SUBSTITUTE(AI113," ","§",LEN(AI113)-LEN(SUBSTITUTE(AI113," ",""))))-1))))</f>
        <v/>
      </c>
      <c r="AH113" s="780" t="str">
        <f t="shared" si="64"/>
        <v/>
      </c>
      <c r="AI113" s="780" t="str">
        <f>IF(OR(AH113="",AH113=0,AH113="0"),"",LEFT(AH113,AD114+1))</f>
        <v/>
      </c>
      <c r="AJ113" s="782"/>
      <c r="AK113" s="796"/>
      <c r="AL113" s="759" t="str">
        <f>IF(LEN(TRIM(AM113))&gt;0,MAX(AL13:AL112)+1,"")</f>
        <v/>
      </c>
      <c r="AM113" s="805"/>
      <c r="AN113" s="805"/>
      <c r="AO113" s="805"/>
      <c r="AP113" s="263" t="str">
        <f t="shared" si="65"/>
        <v/>
      </c>
      <c r="AQ113" s="752"/>
      <c r="AR113" s="818" t="s">
        <v>945</v>
      </c>
      <c r="AS113" s="16" t="str">
        <f t="shared" si="66"/>
        <v/>
      </c>
      <c r="AT113" s="264" t="str">
        <f t="shared" si="67"/>
        <v/>
      </c>
      <c r="AU113" s="266" t="str">
        <f t="shared" si="68"/>
        <v/>
      </c>
      <c r="AV113" s="267" t="str">
        <f t="shared" si="69"/>
        <v/>
      </c>
      <c r="AW113" s="268" t="str">
        <f t="shared" si="70"/>
        <v/>
      </c>
      <c r="AX113" s="268" t="str">
        <f t="shared" si="71"/>
        <v/>
      </c>
      <c r="AY113" s="269" t="str">
        <f t="shared" si="72"/>
        <v/>
      </c>
      <c r="AZ113" t="str">
        <f t="shared" si="73"/>
        <v/>
      </c>
      <c r="BA113" t="str">
        <f t="shared" si="74"/>
        <v/>
      </c>
      <c r="BB113" t="str">
        <f t="shared" si="75"/>
        <v/>
      </c>
      <c r="BC113" t="str">
        <f t="shared" si="76"/>
        <v/>
      </c>
      <c r="BD113" t="str">
        <f t="shared" si="77"/>
        <v/>
      </c>
      <c r="BE113" t="str">
        <f t="shared" si="78"/>
        <v/>
      </c>
      <c r="BF113">
        <f t="array" ref="BF113">IF(AQ113="",0,SUMPRODUCT((EN13:XA13="Gluten")*(EN14:XA14="INFO")*(COUNTIF(BE113,"* "&amp;EN15:XA15&amp;" *")&gt;0)*1))</f>
        <v>0</v>
      </c>
      <c r="BG113">
        <f t="array" ref="BG113">IF(AQ113="",0,SUMPRODUCT((EN13:XA13="Gluten")*(EN14:XA14="EXCL")*(COUNTIF(BE113,"* "&amp;EN15:XA15&amp;" *")&gt;0)*1))</f>
        <v>0</v>
      </c>
      <c r="BH113">
        <f t="array" ref="BH113">IF(AQ113="",0,SUMPRODUCT((EN13:XA13="Gluten")*(EN14:XA14="ALERTE")*(COUNTIF(BE113,"* "&amp;EN15:XA15&amp;" *")&gt;0)*1))</f>
        <v>0</v>
      </c>
      <c r="BI113">
        <f t="array" ref="BI113">IF(AQ113="",0,SUMPRODUCT((EN13:XA13="Gluten")*(EN14:XA14="SUSP")*(COUNTIF(BE113,"* "&amp;EN15:XA15&amp;" *")&gt;0)*1))</f>
        <v>0</v>
      </c>
      <c r="BJ113" t="str">
        <f t="shared" si="79"/>
        <v/>
      </c>
      <c r="BK113" t="str">
        <f t="shared" si="80"/>
        <v/>
      </c>
      <c r="BL113">
        <f t="array" ref="BL113">IF(AQ113="",0,SUMPRODUCT((EN13:XA13="Crustaces")*(EN14:XA14="ALERTE")*(COUNTIF(BE113,"* "&amp;EN15:XA15&amp;" *")&gt;0)*1))</f>
        <v>0</v>
      </c>
      <c r="BM113" t="str">
        <f t="shared" si="81"/>
        <v/>
      </c>
      <c r="BN113">
        <f t="array" ref="BN113">IF(AQ113="",0,SUMPRODUCT((EN13:XA13="Oeufs")*(EN14:XA14="ALERTE")*(COUNTIF(BE113,"* "&amp;EN15:XA15&amp;" *")&gt;0)*1))</f>
        <v>0</v>
      </c>
      <c r="BO113" t="str">
        <f t="shared" si="82"/>
        <v/>
      </c>
      <c r="BP113">
        <f t="array" ref="BP113">IF(AQ113="",0,SUMPRODUCT((EN13:XA13="Poissons")*(EN14:XA14="INFO")*(COUNTIF(BE113,"* "&amp;EN15:XA15&amp;" *")&gt;0)*1))</f>
        <v>0</v>
      </c>
      <c r="BQ113">
        <f t="array" ref="BQ113">IF(AQ113="",0,SUMPRODUCT((EN13:XA13="Poissons")*(EN14:XA14="EXCL")*(COUNTIF(BE113,"* "&amp;EN15:XA15&amp;" *")&gt;0)*1))</f>
        <v>0</v>
      </c>
      <c r="BR113">
        <f t="array" ref="BR113">IF(AQ113="",0,SUMPRODUCT((EN13:XA13="Poissons")*(EN14:XA14="ALERTE")*(COUNTIF(BE113,"* "&amp;EN15:XA15&amp;" *")&gt;0)*1))</f>
        <v>0</v>
      </c>
      <c r="BS113" t="str">
        <f t="shared" si="83"/>
        <v/>
      </c>
      <c r="BT113">
        <f t="array" ref="BT113">IF(AQ113="",0,SUMPRODUCT((EN13:XA13="Arachides")*(EN14:XA14="ALERTE")*(COUNTIF(BE113,"* "&amp;EN15:XA15&amp;" *")&gt;0)*1))</f>
        <v>0</v>
      </c>
      <c r="BU113" t="str">
        <f t="shared" si="84"/>
        <v/>
      </c>
      <c r="BV113">
        <f t="array" ref="BV113">IF(AQ113="",0,SUMPRODUCT((EN13:XA13="Soja")*(EN14:XA14="INFO")*(COUNTIF(BE113,"* "&amp;EN15:XA15&amp;" *")&gt;0)*1))</f>
        <v>0</v>
      </c>
      <c r="BW113">
        <f t="array" ref="BW113">IF(AQ113="",0,SUMPRODUCT((EN13:XA13="Soja")*(EN14:XA14="ALERTE")*(COUNTIF(BE113,"* "&amp;EN15:XA15&amp;" *")&gt;0)*1))</f>
        <v>0</v>
      </c>
      <c r="BX113" t="str">
        <f t="shared" si="85"/>
        <v/>
      </c>
      <c r="BY113">
        <f t="array" ref="BY113">IF(AQ113="",0,SUMPRODUCT((EN13:XA13="Lait")*(EN14:XA14="INFO")*(COUNTIF(BE113,"* "&amp;EN15:XA15&amp;" *")&gt;0)*1))</f>
        <v>0</v>
      </c>
      <c r="BZ113">
        <f t="array" ref="BZ113">IF(AQ113="",0,SUMPRODUCT((EN13:XA13="Lait")*(EN14:XA14="EXCL")*(COUNTIF(BE113,"* "&amp;EN15:XA15&amp;" *")&gt;0)*1))</f>
        <v>0</v>
      </c>
      <c r="CA113">
        <f t="array" ref="CA113">IF(AQ113="",0,SUMPRODUCT((EN13:XA13="Lait")*(EN14:XA14="ALERTE")*(COUNTIF(BE113,"* "&amp;EN15:XA15&amp;" *")&gt;0)*1))</f>
        <v>0</v>
      </c>
      <c r="CB113">
        <f t="array" ref="CB113">IF(AQ113="",0,SUMPRODUCT((EN13:XA13="Lait")*(EN14:XA14="SUSP")*(COUNTIF(BE113,"* "&amp;EN15:XA15&amp;" *")&gt;0)*1))</f>
        <v>0</v>
      </c>
      <c r="CC113" t="str">
        <f t="shared" si="86"/>
        <v/>
      </c>
      <c r="CD113" t="str">
        <f t="shared" si="87"/>
        <v/>
      </c>
      <c r="CE113">
        <f t="array" ref="CE113">IF(AQ113="",0,SUMPRODUCT((EN13:XA13="Fruits a coque")*(EN14:XA14="EXCL")*(COUNTIF(BE113,"* "&amp;EN15:XA15&amp;" *")&gt;0)*1))</f>
        <v>0</v>
      </c>
      <c r="CF113">
        <f t="array" ref="CF113">IF(AQ113="",0,SUMPRODUCT((EN13:XA13="Fruits a coque")*(EN14:XA14="ALERTE")*(COUNTIF(BE113,"* "&amp;EN15:XA15&amp;" *")&gt;0)*1))</f>
        <v>0</v>
      </c>
      <c r="CG113" t="str">
        <f t="shared" si="88"/>
        <v/>
      </c>
      <c r="CH113">
        <f t="array" ref="CH113">IF(AQ113="",0,SUMPRODUCT((EN13:XA13="Celeri")*(EN14:XA14="ALERTE")*(COUNTIF(BE113,"* "&amp;EN15:XA15&amp;" *")&gt;0)*1))</f>
        <v>0</v>
      </c>
      <c r="CI113" t="str">
        <f t="shared" si="89"/>
        <v/>
      </c>
      <c r="CJ113">
        <f t="array" ref="CJ113">IF(AQ113="",0,SUMPRODUCT((EN13:XA13="Moutarde")*(EN14:XA14="ALERTE")*(COUNTIF(BE113,"* "&amp;EN15:XA15&amp;" *")&gt;0)*1))</f>
        <v>0</v>
      </c>
      <c r="CK113" t="str">
        <f t="shared" si="90"/>
        <v/>
      </c>
      <c r="CL113">
        <f t="array" ref="CL113">IF(AQ113="",0,SUMPRODUCT((EN13:XA13="Sesame")*(EN14:XA14="ALERTE")*(COUNTIF(BE113,"* "&amp;EN15:XA15&amp;" *")&gt;0)*1))</f>
        <v>0</v>
      </c>
      <c r="CM113" t="str">
        <f t="shared" si="91"/>
        <v/>
      </c>
      <c r="CN113">
        <f t="array" ref="CN113">IF(AQ113="",0,SUMPRODUCT((EN13:XA13="Sulfites")*(EN14:XA14="ALERTE")*(COUNTIF(BE113,"* "&amp;EN15:XA15&amp;" *")&gt;0)*1))</f>
        <v>0</v>
      </c>
      <c r="CO113" t="str">
        <f t="shared" si="92"/>
        <v/>
      </c>
      <c r="CP113">
        <f t="array" ref="CP113">IF(AQ113="",0,SUMPRODUCT((EN13:XA13="Lupin")*(EN14:XA14="ALERTE")*(COUNTIF(BE113,"* "&amp;EN15:XA15&amp;" *")&gt;0)*1))</f>
        <v>0</v>
      </c>
      <c r="CQ113" t="str">
        <f t="shared" si="93"/>
        <v/>
      </c>
      <c r="CR113">
        <f t="array" ref="CR113">IF(AQ113="",0,SUMPRODUCT((EN13:XA13="Mollusques")*(EN14:XA14="EXCL")*(COUNTIF(BE113,"* "&amp;EN15:XA15&amp;" *")&gt;0)*1))</f>
        <v>0</v>
      </c>
      <c r="CS113">
        <f t="array" ref="CS113">IF(AQ113="",0,SUMPRODUCT((EN13:XA13="Mollusques")*(EN14:XA14="ALERTE")*(COUNTIF(BE113,"* "&amp;EN15:XA15&amp;" *")&gt;0)*1))</f>
        <v>0</v>
      </c>
      <c r="CT113" t="str">
        <f t="shared" si="94"/>
        <v/>
      </c>
      <c r="CU113" t="str">
        <f t="shared" si="95"/>
        <v/>
      </c>
      <c r="CV113" t="str">
        <f t="shared" si="96"/>
        <v/>
      </c>
      <c r="CW113" t="str">
        <f t="shared" si="97"/>
        <v/>
      </c>
      <c r="CX113" t="str">
        <f t="shared" si="98"/>
        <v/>
      </c>
      <c r="CY113" t="str">
        <f t="shared" si="99"/>
        <v/>
      </c>
      <c r="CZ113" t="str">
        <f t="shared" si="100"/>
        <v/>
      </c>
      <c r="DA113" t="str">
        <f t="shared" si="101"/>
        <v/>
      </c>
      <c r="DB113" t="str">
        <f t="shared" si="102"/>
        <v/>
      </c>
      <c r="DC113" t="str">
        <f t="shared" si="103"/>
        <v/>
      </c>
      <c r="DD113" t="str">
        <f t="shared" si="104"/>
        <v/>
      </c>
      <c r="DE113" t="str">
        <f t="shared" si="105"/>
        <v/>
      </c>
      <c r="DF113" t="str">
        <f t="shared" si="106"/>
        <v/>
      </c>
      <c r="DG113" t="str">
        <f t="shared" si="107"/>
        <v/>
      </c>
      <c r="DH113" t="str">
        <f t="shared" si="108"/>
        <v/>
      </c>
      <c r="DI113" t="str">
        <f t="shared" si="109"/>
        <v/>
      </c>
      <c r="DJ113" t="str">
        <f t="shared" si="110"/>
        <v/>
      </c>
      <c r="DK113" t="str">
        <f t="shared" si="111"/>
        <v/>
      </c>
      <c r="DL113" t="str">
        <f t="shared" si="112"/>
        <v/>
      </c>
    </row>
    <row r="114" spans="5:116" ht="15.75">
      <c r="E114" s="26"/>
      <c r="F114" s="32"/>
      <c r="G114" s="33"/>
      <c r="H114" s="32"/>
      <c r="I114" s="34"/>
      <c r="J114" s="246"/>
      <c r="K114" s="247"/>
      <c r="L114" s="95"/>
      <c r="M114" s="248"/>
      <c r="N114" s="249"/>
      <c r="O114" s="250"/>
      <c r="P114" s="251"/>
      <c r="Q114" s="252"/>
      <c r="R114" s="253"/>
      <c r="S114" s="102"/>
      <c r="T114" s="254"/>
      <c r="U114" s="104"/>
      <c r="V114" s="255"/>
      <c r="W114" s="256"/>
      <c r="X114" s="107"/>
      <c r="Y114" s="116"/>
      <c r="AA114" s="4"/>
      <c r="AC114" s="759"/>
      <c r="AD114" s="785">
        <f>AL10</f>
        <v>120</v>
      </c>
      <c r="AE114" s="780" t="str" cm="1">
        <f t="array" ref="AE114">IF(ROW()=ROW(AE112),AD115,INDEX(AF112:AF125,ROW()-ROW(AE112)))</f>
        <v/>
      </c>
      <c r="AF114" s="781" t="str">
        <f>IF(OR(AE114="",AD114="",AD114&lt;=0,AG114=""),"",TRIM(MID(AE114,LEN(AG114)+1+IF(MID(AE114,LEN(AG114)+1,1)=" ",1,0),99999)))</f>
        <v/>
      </c>
      <c r="AG114" s="780" t="str">
        <f>IF(OR(AH114="",AH114=0,AH114="0"),"",IF(LEN(AH114)&lt;=AD114,AH114,IF(LEN(SUBSTITUTE(AI114," ",""))=AD114+1,LEFT(AH114,AD114),LEFT(AH114,FIND("§",SUBSTITUTE(AI114," ","§",LEN(AI114)-LEN(SUBSTITUTE(AI114," ",""))))-1))))</f>
        <v/>
      </c>
      <c r="AH114" s="780" t="str">
        <f t="shared" si="64"/>
        <v/>
      </c>
      <c r="AI114" s="780" t="str">
        <f>IF(OR(AH114="",AH114=0,AH114="0"),"",LEFT(AH114,AD114+1))</f>
        <v/>
      </c>
      <c r="AJ114" s="782"/>
      <c r="AK114" s="796"/>
      <c r="AL114" s="759" t="str">
        <f>IF(LEN(TRIM(AM114))&gt;0,MAX(AL13:AL113)+1,"")</f>
        <v/>
      </c>
      <c r="AM114" s="805"/>
      <c r="AN114" s="805"/>
      <c r="AO114" s="805"/>
      <c r="AP114" s="263" t="str">
        <f t="shared" si="65"/>
        <v/>
      </c>
      <c r="AQ114" s="752"/>
      <c r="AR114" s="818" t="s">
        <v>945</v>
      </c>
      <c r="AS114" s="16" t="str">
        <f t="shared" si="66"/>
        <v/>
      </c>
      <c r="AT114" s="264" t="str">
        <f t="shared" si="67"/>
        <v/>
      </c>
      <c r="AU114" s="266" t="str">
        <f t="shared" si="68"/>
        <v/>
      </c>
      <c r="AV114" s="267" t="str">
        <f t="shared" si="69"/>
        <v/>
      </c>
      <c r="AW114" s="268" t="str">
        <f t="shared" si="70"/>
        <v/>
      </c>
      <c r="AX114" s="268" t="str">
        <f t="shared" si="71"/>
        <v/>
      </c>
      <c r="AY114" s="269" t="str">
        <f t="shared" si="72"/>
        <v/>
      </c>
      <c r="AZ114" t="str">
        <f t="shared" si="73"/>
        <v/>
      </c>
      <c r="BA114" t="str">
        <f t="shared" si="74"/>
        <v/>
      </c>
      <c r="BB114" t="str">
        <f t="shared" si="75"/>
        <v/>
      </c>
      <c r="BC114" t="str">
        <f t="shared" si="76"/>
        <v/>
      </c>
      <c r="BD114" t="str">
        <f t="shared" si="77"/>
        <v/>
      </c>
      <c r="BE114" t="str">
        <f t="shared" si="78"/>
        <v/>
      </c>
      <c r="BF114">
        <f t="array" ref="BF114">IF(AQ114="",0,SUMPRODUCT((EN13:XA13="Gluten")*(EN14:XA14="INFO")*(COUNTIF(BE114,"* "&amp;EN15:XA15&amp;" *")&gt;0)*1))</f>
        <v>0</v>
      </c>
      <c r="BG114">
        <f t="array" ref="BG114">IF(AQ114="",0,SUMPRODUCT((EN13:XA13="Gluten")*(EN14:XA14="EXCL")*(COUNTIF(BE114,"* "&amp;EN15:XA15&amp;" *")&gt;0)*1))</f>
        <v>0</v>
      </c>
      <c r="BH114">
        <f t="array" ref="BH114">IF(AQ114="",0,SUMPRODUCT((EN13:XA13="Gluten")*(EN14:XA14="ALERTE")*(COUNTIF(BE114,"* "&amp;EN15:XA15&amp;" *")&gt;0)*1))</f>
        <v>0</v>
      </c>
      <c r="BI114">
        <f t="array" ref="BI114">IF(AQ114="",0,SUMPRODUCT((EN13:XA13="Gluten")*(EN14:XA14="SUSP")*(COUNTIF(BE114,"* "&amp;EN15:XA15&amp;" *")&gt;0)*1))</f>
        <v>0</v>
      </c>
      <c r="BJ114" t="str">
        <f t="shared" si="79"/>
        <v/>
      </c>
      <c r="BK114" t="str">
        <f t="shared" si="80"/>
        <v/>
      </c>
      <c r="BL114">
        <f t="array" ref="BL114">IF(AQ114="",0,SUMPRODUCT((EN13:XA13="Crustaces")*(EN14:XA14="ALERTE")*(COUNTIF(BE114,"* "&amp;EN15:XA15&amp;" *")&gt;0)*1))</f>
        <v>0</v>
      </c>
      <c r="BM114" t="str">
        <f t="shared" si="81"/>
        <v/>
      </c>
      <c r="BN114">
        <f t="array" ref="BN114">IF(AQ114="",0,SUMPRODUCT((EN13:XA13="Oeufs")*(EN14:XA14="ALERTE")*(COUNTIF(BE114,"* "&amp;EN15:XA15&amp;" *")&gt;0)*1))</f>
        <v>0</v>
      </c>
      <c r="BO114" t="str">
        <f t="shared" si="82"/>
        <v/>
      </c>
      <c r="BP114">
        <f t="array" ref="BP114">IF(AQ114="",0,SUMPRODUCT((EN13:XA13="Poissons")*(EN14:XA14="INFO")*(COUNTIF(BE114,"* "&amp;EN15:XA15&amp;" *")&gt;0)*1))</f>
        <v>0</v>
      </c>
      <c r="BQ114">
        <f t="array" ref="BQ114">IF(AQ114="",0,SUMPRODUCT((EN13:XA13="Poissons")*(EN14:XA14="EXCL")*(COUNTIF(BE114,"* "&amp;EN15:XA15&amp;" *")&gt;0)*1))</f>
        <v>0</v>
      </c>
      <c r="BR114">
        <f t="array" ref="BR114">IF(AQ114="",0,SUMPRODUCT((EN13:XA13="Poissons")*(EN14:XA14="ALERTE")*(COUNTIF(BE114,"* "&amp;EN15:XA15&amp;" *")&gt;0)*1))</f>
        <v>0</v>
      </c>
      <c r="BS114" t="str">
        <f t="shared" si="83"/>
        <v/>
      </c>
      <c r="BT114">
        <f t="array" ref="BT114">IF(AQ114="",0,SUMPRODUCT((EN13:XA13="Arachides")*(EN14:XA14="ALERTE")*(COUNTIF(BE114,"* "&amp;EN15:XA15&amp;" *")&gt;0)*1))</f>
        <v>0</v>
      </c>
      <c r="BU114" t="str">
        <f t="shared" si="84"/>
        <v/>
      </c>
      <c r="BV114">
        <f t="array" ref="BV114">IF(AQ114="",0,SUMPRODUCT((EN13:XA13="Soja")*(EN14:XA14="INFO")*(COUNTIF(BE114,"* "&amp;EN15:XA15&amp;" *")&gt;0)*1))</f>
        <v>0</v>
      </c>
      <c r="BW114">
        <f t="array" ref="BW114">IF(AQ114="",0,SUMPRODUCT((EN13:XA13="Soja")*(EN14:XA14="ALERTE")*(COUNTIF(BE114,"* "&amp;EN15:XA15&amp;" *")&gt;0)*1))</f>
        <v>0</v>
      </c>
      <c r="BX114" t="str">
        <f t="shared" si="85"/>
        <v/>
      </c>
      <c r="BY114">
        <f t="array" ref="BY114">IF(AQ114="",0,SUMPRODUCT((EN13:XA13="Lait")*(EN14:XA14="INFO")*(COUNTIF(BE114,"* "&amp;EN15:XA15&amp;" *")&gt;0)*1))</f>
        <v>0</v>
      </c>
      <c r="BZ114">
        <f t="array" ref="BZ114">IF(AQ114="",0,SUMPRODUCT((EN13:XA13="Lait")*(EN14:XA14="EXCL")*(COUNTIF(BE114,"* "&amp;EN15:XA15&amp;" *")&gt;0)*1))</f>
        <v>0</v>
      </c>
      <c r="CA114">
        <f t="array" ref="CA114">IF(AQ114="",0,SUMPRODUCT((EN13:XA13="Lait")*(EN14:XA14="ALERTE")*(COUNTIF(BE114,"* "&amp;EN15:XA15&amp;" *")&gt;0)*1))</f>
        <v>0</v>
      </c>
      <c r="CB114">
        <f t="array" ref="CB114">IF(AQ114="",0,SUMPRODUCT((EN13:XA13="Lait")*(EN14:XA14="SUSP")*(COUNTIF(BE114,"* "&amp;EN15:XA15&amp;" *")&gt;0)*1))</f>
        <v>0</v>
      </c>
      <c r="CC114" t="str">
        <f t="shared" si="86"/>
        <v/>
      </c>
      <c r="CD114" t="str">
        <f t="shared" si="87"/>
        <v/>
      </c>
      <c r="CE114">
        <f t="array" ref="CE114">IF(AQ114="",0,SUMPRODUCT((EN13:XA13="Fruits a coque")*(EN14:XA14="EXCL")*(COUNTIF(BE114,"* "&amp;EN15:XA15&amp;" *")&gt;0)*1))</f>
        <v>0</v>
      </c>
      <c r="CF114">
        <f t="array" ref="CF114">IF(AQ114="",0,SUMPRODUCT((EN13:XA13="Fruits a coque")*(EN14:XA14="ALERTE")*(COUNTIF(BE114,"* "&amp;EN15:XA15&amp;" *")&gt;0)*1))</f>
        <v>0</v>
      </c>
      <c r="CG114" t="str">
        <f t="shared" si="88"/>
        <v/>
      </c>
      <c r="CH114">
        <f t="array" ref="CH114">IF(AQ114="",0,SUMPRODUCT((EN13:XA13="Celeri")*(EN14:XA14="ALERTE")*(COUNTIF(BE114,"* "&amp;EN15:XA15&amp;" *")&gt;0)*1))</f>
        <v>0</v>
      </c>
      <c r="CI114" t="str">
        <f t="shared" si="89"/>
        <v/>
      </c>
      <c r="CJ114">
        <f t="array" ref="CJ114">IF(AQ114="",0,SUMPRODUCT((EN13:XA13="Moutarde")*(EN14:XA14="ALERTE")*(COUNTIF(BE114,"* "&amp;EN15:XA15&amp;" *")&gt;0)*1))</f>
        <v>0</v>
      </c>
      <c r="CK114" t="str">
        <f t="shared" si="90"/>
        <v/>
      </c>
      <c r="CL114">
        <f t="array" ref="CL114">IF(AQ114="",0,SUMPRODUCT((EN13:XA13="Sesame")*(EN14:XA14="ALERTE")*(COUNTIF(BE114,"* "&amp;EN15:XA15&amp;" *")&gt;0)*1))</f>
        <v>0</v>
      </c>
      <c r="CM114" t="str">
        <f t="shared" si="91"/>
        <v/>
      </c>
      <c r="CN114">
        <f t="array" ref="CN114">IF(AQ114="",0,SUMPRODUCT((EN13:XA13="Sulfites")*(EN14:XA14="ALERTE")*(COUNTIF(BE114,"* "&amp;EN15:XA15&amp;" *")&gt;0)*1))</f>
        <v>0</v>
      </c>
      <c r="CO114" t="str">
        <f t="shared" si="92"/>
        <v/>
      </c>
      <c r="CP114">
        <f t="array" ref="CP114">IF(AQ114="",0,SUMPRODUCT((EN13:XA13="Lupin")*(EN14:XA14="ALERTE")*(COUNTIF(BE114,"* "&amp;EN15:XA15&amp;" *")&gt;0)*1))</f>
        <v>0</v>
      </c>
      <c r="CQ114" t="str">
        <f t="shared" si="93"/>
        <v/>
      </c>
      <c r="CR114">
        <f t="array" ref="CR114">IF(AQ114="",0,SUMPRODUCT((EN13:XA13="Mollusques")*(EN14:XA14="EXCL")*(COUNTIF(BE114,"* "&amp;EN15:XA15&amp;" *")&gt;0)*1))</f>
        <v>0</v>
      </c>
      <c r="CS114">
        <f t="array" ref="CS114">IF(AQ114="",0,SUMPRODUCT((EN13:XA13="Mollusques")*(EN14:XA14="ALERTE")*(COUNTIF(BE114,"* "&amp;EN15:XA15&amp;" *")&gt;0)*1))</f>
        <v>0</v>
      </c>
      <c r="CT114" t="str">
        <f t="shared" si="94"/>
        <v/>
      </c>
      <c r="CU114" t="str">
        <f t="shared" si="95"/>
        <v/>
      </c>
      <c r="CV114" t="str">
        <f t="shared" si="96"/>
        <v/>
      </c>
      <c r="CW114" t="str">
        <f t="shared" si="97"/>
        <v/>
      </c>
      <c r="CX114" t="str">
        <f t="shared" si="98"/>
        <v/>
      </c>
      <c r="CY114" t="str">
        <f t="shared" si="99"/>
        <v/>
      </c>
      <c r="CZ114" t="str">
        <f t="shared" si="100"/>
        <v/>
      </c>
      <c r="DA114" t="str">
        <f t="shared" si="101"/>
        <v/>
      </c>
      <c r="DB114" t="str">
        <f t="shared" si="102"/>
        <v/>
      </c>
      <c r="DC114" t="str">
        <f t="shared" si="103"/>
        <v/>
      </c>
      <c r="DD114" t="str">
        <f t="shared" si="104"/>
        <v/>
      </c>
      <c r="DE114" t="str">
        <f t="shared" si="105"/>
        <v/>
      </c>
      <c r="DF114" t="str">
        <f t="shared" si="106"/>
        <v/>
      </c>
      <c r="DG114" t="str">
        <f t="shared" si="107"/>
        <v/>
      </c>
      <c r="DH114" t="str">
        <f t="shared" si="108"/>
        <v/>
      </c>
      <c r="DI114" t="str">
        <f t="shared" si="109"/>
        <v/>
      </c>
      <c r="DJ114" t="str">
        <f t="shared" si="110"/>
        <v/>
      </c>
      <c r="DK114" t="str">
        <f t="shared" si="111"/>
        <v/>
      </c>
      <c r="DL114" t="str">
        <f t="shared" si="112"/>
        <v/>
      </c>
    </row>
    <row r="115" spans="5:116" ht="15.75">
      <c r="E115" s="26"/>
      <c r="F115" s="32"/>
      <c r="G115" s="33"/>
      <c r="H115" s="32"/>
      <c r="I115" s="34"/>
      <c r="J115" s="246"/>
      <c r="K115" s="247"/>
      <c r="L115" s="95"/>
      <c r="M115" s="248"/>
      <c r="N115" s="249"/>
      <c r="O115" s="250"/>
      <c r="P115" s="251"/>
      <c r="Q115" s="252"/>
      <c r="R115" s="253"/>
      <c r="S115" s="102"/>
      <c r="T115" s="254"/>
      <c r="U115" s="104"/>
      <c r="V115" s="255"/>
      <c r="W115" s="256"/>
      <c r="X115" s="107"/>
      <c r="Y115" s="116"/>
      <c r="AA115" s="4"/>
      <c r="AC115" s="759"/>
      <c r="AD115" s="784" t="str">
        <f>IF(UPPER(TRIM(AL11))="X",AD119,AD113)</f>
        <v/>
      </c>
      <c r="AE115" s="780" t="str" cm="1">
        <f t="array" ref="AE115">IF(ROW()=ROW(AE112),AD115,INDEX(AF112:AF125,ROW()-ROW(AE112)))</f>
        <v/>
      </c>
      <c r="AF115" s="781" t="str">
        <f>IF(OR(AE115="",AD114="",AD114&lt;=0,AG115=""),"",TRIM(MID(AE115,LEN(AG115)+1+IF(MID(AE115,LEN(AG115)+1,1)=" ",1,0),99999)))</f>
        <v/>
      </c>
      <c r="AG115" s="780" t="str">
        <f>IF(OR(AH115="",AH115=0,AH115="0"),"",IF(LEN(AH115)&lt;=AD114,AH115,IF(LEN(SUBSTITUTE(AI115," ",""))=AD114+1,LEFT(AH115,AD114),LEFT(AH115,FIND("§",SUBSTITUTE(AI115," ","§",LEN(AI115)-LEN(SUBSTITUTE(AI115," ",""))))-1))))</f>
        <v/>
      </c>
      <c r="AH115" s="780" t="str">
        <f t="shared" si="64"/>
        <v/>
      </c>
      <c r="AI115" s="780" t="str">
        <f>IF(OR(AH115="",AH115=0,AH115="0"),"",LEFT(AH115,AD114+1))</f>
        <v/>
      </c>
      <c r="AJ115" s="782"/>
      <c r="AK115" s="796"/>
      <c r="AL115" s="759" t="str">
        <f>IF(LEN(TRIM(AM115))&gt;0,MAX(AL13:AL114)+1,"")</f>
        <v/>
      </c>
      <c r="AM115" s="805"/>
      <c r="AN115" s="805"/>
      <c r="AO115" s="805"/>
      <c r="AP115" s="263" t="str">
        <f t="shared" si="65"/>
        <v/>
      </c>
      <c r="AQ115" s="752"/>
      <c r="AR115" s="818" t="s">
        <v>945</v>
      </c>
      <c r="AS115" s="16" t="str">
        <f t="shared" si="66"/>
        <v/>
      </c>
      <c r="AT115" s="264" t="str">
        <f t="shared" si="67"/>
        <v/>
      </c>
      <c r="AU115" s="266" t="str">
        <f t="shared" si="68"/>
        <v/>
      </c>
      <c r="AV115" s="267" t="str">
        <f t="shared" si="69"/>
        <v/>
      </c>
      <c r="AW115" s="268" t="str">
        <f t="shared" si="70"/>
        <v/>
      </c>
      <c r="AX115" s="268" t="str">
        <f t="shared" si="71"/>
        <v/>
      </c>
      <c r="AY115" s="269" t="str">
        <f t="shared" si="72"/>
        <v/>
      </c>
      <c r="AZ115" t="str">
        <f t="shared" si="73"/>
        <v/>
      </c>
      <c r="BA115" t="str">
        <f t="shared" si="74"/>
        <v/>
      </c>
      <c r="BB115" t="str">
        <f t="shared" si="75"/>
        <v/>
      </c>
      <c r="BC115" t="str">
        <f t="shared" si="76"/>
        <v/>
      </c>
      <c r="BD115" t="str">
        <f t="shared" si="77"/>
        <v/>
      </c>
      <c r="BE115" t="str">
        <f t="shared" si="78"/>
        <v/>
      </c>
      <c r="BF115">
        <f t="array" ref="BF115">IF(AQ115="",0,SUMPRODUCT((EN13:XA13="Gluten")*(EN14:XA14="INFO")*(COUNTIF(BE115,"* "&amp;EN15:XA15&amp;" *")&gt;0)*1))</f>
        <v>0</v>
      </c>
      <c r="BG115">
        <f t="array" ref="BG115">IF(AQ115="",0,SUMPRODUCT((EN13:XA13="Gluten")*(EN14:XA14="EXCL")*(COUNTIF(BE115,"* "&amp;EN15:XA15&amp;" *")&gt;0)*1))</f>
        <v>0</v>
      </c>
      <c r="BH115">
        <f t="array" ref="BH115">IF(AQ115="",0,SUMPRODUCT((EN13:XA13="Gluten")*(EN14:XA14="ALERTE")*(COUNTIF(BE115,"* "&amp;EN15:XA15&amp;" *")&gt;0)*1))</f>
        <v>0</v>
      </c>
      <c r="BI115">
        <f t="array" ref="BI115">IF(AQ115="",0,SUMPRODUCT((EN13:XA13="Gluten")*(EN14:XA14="SUSP")*(COUNTIF(BE115,"* "&amp;EN15:XA15&amp;" *")&gt;0)*1))</f>
        <v>0</v>
      </c>
      <c r="BJ115" t="str">
        <f t="shared" si="79"/>
        <v/>
      </c>
      <c r="BK115" t="str">
        <f t="shared" si="80"/>
        <v/>
      </c>
      <c r="BL115">
        <f t="array" ref="BL115">IF(AQ115="",0,SUMPRODUCT((EN13:XA13="Crustaces")*(EN14:XA14="ALERTE")*(COUNTIF(BE115,"* "&amp;EN15:XA15&amp;" *")&gt;0)*1))</f>
        <v>0</v>
      </c>
      <c r="BM115" t="str">
        <f t="shared" si="81"/>
        <v/>
      </c>
      <c r="BN115">
        <f t="array" ref="BN115">IF(AQ115="",0,SUMPRODUCT((EN13:XA13="Oeufs")*(EN14:XA14="ALERTE")*(COUNTIF(BE115,"* "&amp;EN15:XA15&amp;" *")&gt;0)*1))</f>
        <v>0</v>
      </c>
      <c r="BO115" t="str">
        <f t="shared" si="82"/>
        <v/>
      </c>
      <c r="BP115">
        <f t="array" ref="BP115">IF(AQ115="",0,SUMPRODUCT((EN13:XA13="Poissons")*(EN14:XA14="INFO")*(COUNTIF(BE115,"* "&amp;EN15:XA15&amp;" *")&gt;0)*1))</f>
        <v>0</v>
      </c>
      <c r="BQ115">
        <f t="array" ref="BQ115">IF(AQ115="",0,SUMPRODUCT((EN13:XA13="Poissons")*(EN14:XA14="EXCL")*(COUNTIF(BE115,"* "&amp;EN15:XA15&amp;" *")&gt;0)*1))</f>
        <v>0</v>
      </c>
      <c r="BR115">
        <f t="array" ref="BR115">IF(AQ115="",0,SUMPRODUCT((EN13:XA13="Poissons")*(EN14:XA14="ALERTE")*(COUNTIF(BE115,"* "&amp;EN15:XA15&amp;" *")&gt;0)*1))</f>
        <v>0</v>
      </c>
      <c r="BS115" t="str">
        <f t="shared" si="83"/>
        <v/>
      </c>
      <c r="BT115">
        <f t="array" ref="BT115">IF(AQ115="",0,SUMPRODUCT((EN13:XA13="Arachides")*(EN14:XA14="ALERTE")*(COUNTIF(BE115,"* "&amp;EN15:XA15&amp;" *")&gt;0)*1))</f>
        <v>0</v>
      </c>
      <c r="BU115" t="str">
        <f t="shared" si="84"/>
        <v/>
      </c>
      <c r="BV115">
        <f t="array" ref="BV115">IF(AQ115="",0,SUMPRODUCT((EN13:XA13="Soja")*(EN14:XA14="INFO")*(COUNTIF(BE115,"* "&amp;EN15:XA15&amp;" *")&gt;0)*1))</f>
        <v>0</v>
      </c>
      <c r="BW115">
        <f t="array" ref="BW115">IF(AQ115="",0,SUMPRODUCT((EN13:XA13="Soja")*(EN14:XA14="ALERTE")*(COUNTIF(BE115,"* "&amp;EN15:XA15&amp;" *")&gt;0)*1))</f>
        <v>0</v>
      </c>
      <c r="BX115" t="str">
        <f t="shared" si="85"/>
        <v/>
      </c>
      <c r="BY115">
        <f t="array" ref="BY115">IF(AQ115="",0,SUMPRODUCT((EN13:XA13="Lait")*(EN14:XA14="INFO")*(COUNTIF(BE115,"* "&amp;EN15:XA15&amp;" *")&gt;0)*1))</f>
        <v>0</v>
      </c>
      <c r="BZ115">
        <f t="array" ref="BZ115">IF(AQ115="",0,SUMPRODUCT((EN13:XA13="Lait")*(EN14:XA14="EXCL")*(COUNTIF(BE115,"* "&amp;EN15:XA15&amp;" *")&gt;0)*1))</f>
        <v>0</v>
      </c>
      <c r="CA115">
        <f t="array" ref="CA115">IF(AQ115="",0,SUMPRODUCT((EN13:XA13="Lait")*(EN14:XA14="ALERTE")*(COUNTIF(BE115,"* "&amp;EN15:XA15&amp;" *")&gt;0)*1))</f>
        <v>0</v>
      </c>
      <c r="CB115">
        <f t="array" ref="CB115">IF(AQ115="",0,SUMPRODUCT((EN13:XA13="Lait")*(EN14:XA14="SUSP")*(COUNTIF(BE115,"* "&amp;EN15:XA15&amp;" *")&gt;0)*1))</f>
        <v>0</v>
      </c>
      <c r="CC115" t="str">
        <f t="shared" si="86"/>
        <v/>
      </c>
      <c r="CD115" t="str">
        <f t="shared" si="87"/>
        <v/>
      </c>
      <c r="CE115">
        <f t="array" ref="CE115">IF(AQ115="",0,SUMPRODUCT((EN13:XA13="Fruits a coque")*(EN14:XA14="EXCL")*(COUNTIF(BE115,"* "&amp;EN15:XA15&amp;" *")&gt;0)*1))</f>
        <v>0</v>
      </c>
      <c r="CF115">
        <f t="array" ref="CF115">IF(AQ115="",0,SUMPRODUCT((EN13:XA13="Fruits a coque")*(EN14:XA14="ALERTE")*(COUNTIF(BE115,"* "&amp;EN15:XA15&amp;" *")&gt;0)*1))</f>
        <v>0</v>
      </c>
      <c r="CG115" t="str">
        <f t="shared" si="88"/>
        <v/>
      </c>
      <c r="CH115">
        <f t="array" ref="CH115">IF(AQ115="",0,SUMPRODUCT((EN13:XA13="Celeri")*(EN14:XA14="ALERTE")*(COUNTIF(BE115,"* "&amp;EN15:XA15&amp;" *")&gt;0)*1))</f>
        <v>0</v>
      </c>
      <c r="CI115" t="str">
        <f t="shared" si="89"/>
        <v/>
      </c>
      <c r="CJ115">
        <f t="array" ref="CJ115">IF(AQ115="",0,SUMPRODUCT((EN13:XA13="Moutarde")*(EN14:XA14="ALERTE")*(COUNTIF(BE115,"* "&amp;EN15:XA15&amp;" *")&gt;0)*1))</f>
        <v>0</v>
      </c>
      <c r="CK115" t="str">
        <f t="shared" si="90"/>
        <v/>
      </c>
      <c r="CL115">
        <f t="array" ref="CL115">IF(AQ115="",0,SUMPRODUCT((EN13:XA13="Sesame")*(EN14:XA14="ALERTE")*(COUNTIF(BE115,"* "&amp;EN15:XA15&amp;" *")&gt;0)*1))</f>
        <v>0</v>
      </c>
      <c r="CM115" t="str">
        <f t="shared" si="91"/>
        <v/>
      </c>
      <c r="CN115">
        <f t="array" ref="CN115">IF(AQ115="",0,SUMPRODUCT((EN13:XA13="Sulfites")*(EN14:XA14="ALERTE")*(COUNTIF(BE115,"* "&amp;EN15:XA15&amp;" *")&gt;0)*1))</f>
        <v>0</v>
      </c>
      <c r="CO115" t="str">
        <f t="shared" si="92"/>
        <v/>
      </c>
      <c r="CP115">
        <f t="array" ref="CP115">IF(AQ115="",0,SUMPRODUCT((EN13:XA13="Lupin")*(EN14:XA14="ALERTE")*(COUNTIF(BE115,"* "&amp;EN15:XA15&amp;" *")&gt;0)*1))</f>
        <v>0</v>
      </c>
      <c r="CQ115" t="str">
        <f t="shared" si="93"/>
        <v/>
      </c>
      <c r="CR115">
        <f t="array" ref="CR115">IF(AQ115="",0,SUMPRODUCT((EN13:XA13="Mollusques")*(EN14:XA14="EXCL")*(COUNTIF(BE115,"* "&amp;EN15:XA15&amp;" *")&gt;0)*1))</f>
        <v>0</v>
      </c>
      <c r="CS115">
        <f t="array" ref="CS115">IF(AQ115="",0,SUMPRODUCT((EN13:XA13="Mollusques")*(EN14:XA14="ALERTE")*(COUNTIF(BE115,"* "&amp;EN15:XA15&amp;" *")&gt;0)*1))</f>
        <v>0</v>
      </c>
      <c r="CT115" t="str">
        <f t="shared" si="94"/>
        <v/>
      </c>
      <c r="CU115" t="str">
        <f t="shared" si="95"/>
        <v/>
      </c>
      <c r="CV115" t="str">
        <f t="shared" si="96"/>
        <v/>
      </c>
      <c r="CW115" t="str">
        <f t="shared" si="97"/>
        <v/>
      </c>
      <c r="CX115" t="str">
        <f t="shared" si="98"/>
        <v/>
      </c>
      <c r="CY115" t="str">
        <f t="shared" si="99"/>
        <v/>
      </c>
      <c r="CZ115" t="str">
        <f t="shared" si="100"/>
        <v/>
      </c>
      <c r="DA115" t="str">
        <f t="shared" si="101"/>
        <v/>
      </c>
      <c r="DB115" t="str">
        <f t="shared" si="102"/>
        <v/>
      </c>
      <c r="DC115" t="str">
        <f t="shared" si="103"/>
        <v/>
      </c>
      <c r="DD115" t="str">
        <f t="shared" si="104"/>
        <v/>
      </c>
      <c r="DE115" t="str">
        <f t="shared" si="105"/>
        <v/>
      </c>
      <c r="DF115" t="str">
        <f t="shared" si="106"/>
        <v/>
      </c>
      <c r="DG115" t="str">
        <f t="shared" si="107"/>
        <v/>
      </c>
      <c r="DH115" t="str">
        <f t="shared" si="108"/>
        <v/>
      </c>
      <c r="DI115" t="str">
        <f t="shared" si="109"/>
        <v/>
      </c>
      <c r="DJ115" t="str">
        <f t="shared" si="110"/>
        <v/>
      </c>
      <c r="DK115" t="str">
        <f t="shared" si="111"/>
        <v/>
      </c>
      <c r="DL115" t="str">
        <f t="shared" si="112"/>
        <v/>
      </c>
    </row>
    <row r="116" spans="5:116" ht="15.75">
      <c r="E116" s="26"/>
      <c r="F116" s="32"/>
      <c r="G116" s="33"/>
      <c r="H116" s="32"/>
      <c r="I116" s="34"/>
      <c r="J116" s="246"/>
      <c r="K116" s="247"/>
      <c r="L116" s="95"/>
      <c r="M116" s="248"/>
      <c r="N116" s="249"/>
      <c r="O116" s="250"/>
      <c r="P116" s="251"/>
      <c r="Q116" s="252"/>
      <c r="R116" s="253"/>
      <c r="S116" s="102"/>
      <c r="T116" s="254"/>
      <c r="U116" s="104"/>
      <c r="V116" s="255"/>
      <c r="W116" s="256"/>
      <c r="X116" s="107"/>
      <c r="Y116" s="116"/>
      <c r="AA116" s="4"/>
      <c r="AC116" s="759"/>
      <c r="AD116" s="786" t="str">
        <f>TRIM(SUBSTITUTE(SUBSTITUTE(SUBSTITUTE(SUBSTITUTE(SUBSTITUTE(SUBSTITUTE(SUBSTITUTE(SUBSTITUTE(SUBSTITUTE(SUBSTITUTE(AD113,","," "),";"," "),":"," "),"!"," "),"?"," "),"…"," "),"»"," "),"«"," "),"/"," "),"."," "))</f>
        <v/>
      </c>
      <c r="AE116" s="780" t="str" cm="1">
        <f t="array" ref="AE116">IF(ROW()=ROW(AE112),AD115,INDEX(AF112:AF125,ROW()-ROW(AE112)))</f>
        <v/>
      </c>
      <c r="AF116" s="781" t="str">
        <f>IF(OR(AE116="",AD114="",AD114&lt;=0,AG116=""),"",TRIM(MID(AE116,LEN(AG116)+1+IF(MID(AE116,LEN(AG116)+1,1)=" ",1,0),99999)))</f>
        <v/>
      </c>
      <c r="AG116" s="780" t="str">
        <f>IF(OR(AH116="",AH116=0,AH116="0"),"",IF(LEN(AH116)&lt;=AD114,AH116,IF(LEN(SUBSTITUTE(AI116," ",""))=AD114+1,LEFT(AH116,AD114),LEFT(AH116,FIND("§",SUBSTITUTE(AI116," ","§",LEN(AI116)-LEN(SUBSTITUTE(AI116," ",""))))-1))))</f>
        <v/>
      </c>
      <c r="AH116" s="780" t="str">
        <f t="shared" si="64"/>
        <v/>
      </c>
      <c r="AI116" s="780" t="str">
        <f>IF(OR(AH116="",AH116=0,AH116="0"),"",LEFT(AH116,AD114+1))</f>
        <v/>
      </c>
      <c r="AJ116" s="782"/>
      <c r="AK116" s="796"/>
      <c r="AL116" s="759" t="str">
        <f>IF(LEN(TRIM(AM116))&gt;0,MAX(AL13:AL115)+1,"")</f>
        <v/>
      </c>
      <c r="AM116" s="805"/>
      <c r="AN116" s="805"/>
      <c r="AO116" s="805"/>
      <c r="AP116" s="263" t="str">
        <f t="shared" si="65"/>
        <v/>
      </c>
      <c r="AQ116" s="752"/>
      <c r="AR116" s="818" t="s">
        <v>945</v>
      </c>
      <c r="AS116" s="16" t="str">
        <f t="shared" si="66"/>
        <v/>
      </c>
      <c r="AT116" s="264" t="str">
        <f t="shared" si="67"/>
        <v/>
      </c>
      <c r="AU116" s="266" t="str">
        <f t="shared" si="68"/>
        <v/>
      </c>
      <c r="AV116" s="267" t="str">
        <f t="shared" si="69"/>
        <v/>
      </c>
      <c r="AW116" s="268" t="str">
        <f t="shared" si="70"/>
        <v/>
      </c>
      <c r="AX116" s="268" t="str">
        <f t="shared" si="71"/>
        <v/>
      </c>
      <c r="AY116" s="269" t="str">
        <f t="shared" si="72"/>
        <v/>
      </c>
      <c r="AZ116" t="str">
        <f t="shared" si="73"/>
        <v/>
      </c>
      <c r="BA116" t="str">
        <f t="shared" si="74"/>
        <v/>
      </c>
      <c r="BB116" t="str">
        <f t="shared" si="75"/>
        <v/>
      </c>
      <c r="BC116" t="str">
        <f t="shared" si="76"/>
        <v/>
      </c>
      <c r="BD116" t="str">
        <f t="shared" si="77"/>
        <v/>
      </c>
      <c r="BE116" t="str">
        <f t="shared" si="78"/>
        <v/>
      </c>
      <c r="BF116">
        <f t="array" ref="BF116">IF(AQ116="",0,SUMPRODUCT((EN13:XA13="Gluten")*(EN14:XA14="INFO")*(COUNTIF(BE116,"* "&amp;EN15:XA15&amp;" *")&gt;0)*1))</f>
        <v>0</v>
      </c>
      <c r="BG116">
        <f t="array" ref="BG116">IF(AQ116="",0,SUMPRODUCT((EN13:XA13="Gluten")*(EN14:XA14="EXCL")*(COUNTIF(BE116,"* "&amp;EN15:XA15&amp;" *")&gt;0)*1))</f>
        <v>0</v>
      </c>
      <c r="BH116">
        <f t="array" ref="BH116">IF(AQ116="",0,SUMPRODUCT((EN13:XA13="Gluten")*(EN14:XA14="ALERTE")*(COUNTIF(BE116,"* "&amp;EN15:XA15&amp;" *")&gt;0)*1))</f>
        <v>0</v>
      </c>
      <c r="BI116">
        <f t="array" ref="BI116">IF(AQ116="",0,SUMPRODUCT((EN13:XA13="Gluten")*(EN14:XA14="SUSP")*(COUNTIF(BE116,"* "&amp;EN15:XA15&amp;" *")&gt;0)*1))</f>
        <v>0</v>
      </c>
      <c r="BJ116" t="str">
        <f t="shared" si="79"/>
        <v/>
      </c>
      <c r="BK116" t="str">
        <f t="shared" si="80"/>
        <v/>
      </c>
      <c r="BL116">
        <f t="array" ref="BL116">IF(AQ116="",0,SUMPRODUCT((EN13:XA13="Crustaces")*(EN14:XA14="ALERTE")*(COUNTIF(BE116,"* "&amp;EN15:XA15&amp;" *")&gt;0)*1))</f>
        <v>0</v>
      </c>
      <c r="BM116" t="str">
        <f t="shared" si="81"/>
        <v/>
      </c>
      <c r="BN116">
        <f t="array" ref="BN116">IF(AQ116="",0,SUMPRODUCT((EN13:XA13="Oeufs")*(EN14:XA14="ALERTE")*(COUNTIF(BE116,"* "&amp;EN15:XA15&amp;" *")&gt;0)*1))</f>
        <v>0</v>
      </c>
      <c r="BO116" t="str">
        <f t="shared" si="82"/>
        <v/>
      </c>
      <c r="BP116">
        <f t="array" ref="BP116">IF(AQ116="",0,SUMPRODUCT((EN13:XA13="Poissons")*(EN14:XA14="INFO")*(COUNTIF(BE116,"* "&amp;EN15:XA15&amp;" *")&gt;0)*1))</f>
        <v>0</v>
      </c>
      <c r="BQ116">
        <f t="array" ref="BQ116">IF(AQ116="",0,SUMPRODUCT((EN13:XA13="Poissons")*(EN14:XA14="EXCL")*(COUNTIF(BE116,"* "&amp;EN15:XA15&amp;" *")&gt;0)*1))</f>
        <v>0</v>
      </c>
      <c r="BR116">
        <f t="array" ref="BR116">IF(AQ116="",0,SUMPRODUCT((EN13:XA13="Poissons")*(EN14:XA14="ALERTE")*(COUNTIF(BE116,"* "&amp;EN15:XA15&amp;" *")&gt;0)*1))</f>
        <v>0</v>
      </c>
      <c r="BS116" t="str">
        <f t="shared" si="83"/>
        <v/>
      </c>
      <c r="BT116">
        <f t="array" ref="BT116">IF(AQ116="",0,SUMPRODUCT((EN13:XA13="Arachides")*(EN14:XA14="ALERTE")*(COUNTIF(BE116,"* "&amp;EN15:XA15&amp;" *")&gt;0)*1))</f>
        <v>0</v>
      </c>
      <c r="BU116" t="str">
        <f t="shared" si="84"/>
        <v/>
      </c>
      <c r="BV116">
        <f t="array" ref="BV116">IF(AQ116="",0,SUMPRODUCT((EN13:XA13="Soja")*(EN14:XA14="INFO")*(COUNTIF(BE116,"* "&amp;EN15:XA15&amp;" *")&gt;0)*1))</f>
        <v>0</v>
      </c>
      <c r="BW116">
        <f t="array" ref="BW116">IF(AQ116="",0,SUMPRODUCT((EN13:XA13="Soja")*(EN14:XA14="ALERTE")*(COUNTIF(BE116,"* "&amp;EN15:XA15&amp;" *")&gt;0)*1))</f>
        <v>0</v>
      </c>
      <c r="BX116" t="str">
        <f t="shared" si="85"/>
        <v/>
      </c>
      <c r="BY116">
        <f t="array" ref="BY116">IF(AQ116="",0,SUMPRODUCT((EN13:XA13="Lait")*(EN14:XA14="INFO")*(COUNTIF(BE116,"* "&amp;EN15:XA15&amp;" *")&gt;0)*1))</f>
        <v>0</v>
      </c>
      <c r="BZ116">
        <f t="array" ref="BZ116">IF(AQ116="",0,SUMPRODUCT((EN13:XA13="Lait")*(EN14:XA14="EXCL")*(COUNTIF(BE116,"* "&amp;EN15:XA15&amp;" *")&gt;0)*1))</f>
        <v>0</v>
      </c>
      <c r="CA116">
        <f t="array" ref="CA116">IF(AQ116="",0,SUMPRODUCT((EN13:XA13="Lait")*(EN14:XA14="ALERTE")*(COUNTIF(BE116,"* "&amp;EN15:XA15&amp;" *")&gt;0)*1))</f>
        <v>0</v>
      </c>
      <c r="CB116">
        <f t="array" ref="CB116">IF(AQ116="",0,SUMPRODUCT((EN13:XA13="Lait")*(EN14:XA14="SUSP")*(COUNTIF(BE116,"* "&amp;EN15:XA15&amp;" *")&gt;0)*1))</f>
        <v>0</v>
      </c>
      <c r="CC116" t="str">
        <f t="shared" si="86"/>
        <v/>
      </c>
      <c r="CD116" t="str">
        <f t="shared" si="87"/>
        <v/>
      </c>
      <c r="CE116">
        <f t="array" ref="CE116">IF(AQ116="",0,SUMPRODUCT((EN13:XA13="Fruits a coque")*(EN14:XA14="EXCL")*(COUNTIF(BE116,"* "&amp;EN15:XA15&amp;" *")&gt;0)*1))</f>
        <v>0</v>
      </c>
      <c r="CF116">
        <f t="array" ref="CF116">IF(AQ116="",0,SUMPRODUCT((EN13:XA13="Fruits a coque")*(EN14:XA14="ALERTE")*(COUNTIF(BE116,"* "&amp;EN15:XA15&amp;" *")&gt;0)*1))</f>
        <v>0</v>
      </c>
      <c r="CG116" t="str">
        <f t="shared" si="88"/>
        <v/>
      </c>
      <c r="CH116">
        <f t="array" ref="CH116">IF(AQ116="",0,SUMPRODUCT((EN13:XA13="Celeri")*(EN14:XA14="ALERTE")*(COUNTIF(BE116,"* "&amp;EN15:XA15&amp;" *")&gt;0)*1))</f>
        <v>0</v>
      </c>
      <c r="CI116" t="str">
        <f t="shared" si="89"/>
        <v/>
      </c>
      <c r="CJ116">
        <f t="array" ref="CJ116">IF(AQ116="",0,SUMPRODUCT((EN13:XA13="Moutarde")*(EN14:XA14="ALERTE")*(COUNTIF(BE116,"* "&amp;EN15:XA15&amp;" *")&gt;0)*1))</f>
        <v>0</v>
      </c>
      <c r="CK116" t="str">
        <f t="shared" si="90"/>
        <v/>
      </c>
      <c r="CL116">
        <f t="array" ref="CL116">IF(AQ116="",0,SUMPRODUCT((EN13:XA13="Sesame")*(EN14:XA14="ALERTE")*(COUNTIF(BE116,"* "&amp;EN15:XA15&amp;" *")&gt;0)*1))</f>
        <v>0</v>
      </c>
      <c r="CM116" t="str">
        <f t="shared" si="91"/>
        <v/>
      </c>
      <c r="CN116">
        <f t="array" ref="CN116">IF(AQ116="",0,SUMPRODUCT((EN13:XA13="Sulfites")*(EN14:XA14="ALERTE")*(COUNTIF(BE116,"* "&amp;EN15:XA15&amp;" *")&gt;0)*1))</f>
        <v>0</v>
      </c>
      <c r="CO116" t="str">
        <f t="shared" si="92"/>
        <v/>
      </c>
      <c r="CP116">
        <f t="array" ref="CP116">IF(AQ116="",0,SUMPRODUCT((EN13:XA13="Lupin")*(EN14:XA14="ALERTE")*(COUNTIF(BE116,"* "&amp;EN15:XA15&amp;" *")&gt;0)*1))</f>
        <v>0</v>
      </c>
      <c r="CQ116" t="str">
        <f t="shared" si="93"/>
        <v/>
      </c>
      <c r="CR116">
        <f t="array" ref="CR116">IF(AQ116="",0,SUMPRODUCT((EN13:XA13="Mollusques")*(EN14:XA14="EXCL")*(COUNTIF(BE116,"* "&amp;EN15:XA15&amp;" *")&gt;0)*1))</f>
        <v>0</v>
      </c>
      <c r="CS116">
        <f t="array" ref="CS116">IF(AQ116="",0,SUMPRODUCT((EN13:XA13="Mollusques")*(EN14:XA14="ALERTE")*(COUNTIF(BE116,"* "&amp;EN15:XA15&amp;" *")&gt;0)*1))</f>
        <v>0</v>
      </c>
      <c r="CT116" t="str">
        <f t="shared" si="94"/>
        <v/>
      </c>
      <c r="CU116" t="str">
        <f t="shared" si="95"/>
        <v/>
      </c>
      <c r="CV116" t="str">
        <f t="shared" si="96"/>
        <v/>
      </c>
      <c r="CW116" t="str">
        <f t="shared" si="97"/>
        <v/>
      </c>
      <c r="CX116" t="str">
        <f t="shared" si="98"/>
        <v/>
      </c>
      <c r="CY116" t="str">
        <f t="shared" si="99"/>
        <v/>
      </c>
      <c r="CZ116" t="str">
        <f t="shared" si="100"/>
        <v/>
      </c>
      <c r="DA116" t="str">
        <f t="shared" si="101"/>
        <v/>
      </c>
      <c r="DB116" t="str">
        <f t="shared" si="102"/>
        <v/>
      </c>
      <c r="DC116" t="str">
        <f t="shared" si="103"/>
        <v/>
      </c>
      <c r="DD116" t="str">
        <f t="shared" si="104"/>
        <v/>
      </c>
      <c r="DE116" t="str">
        <f t="shared" si="105"/>
        <v/>
      </c>
      <c r="DF116" t="str">
        <f t="shared" si="106"/>
        <v/>
      </c>
      <c r="DG116" t="str">
        <f t="shared" si="107"/>
        <v/>
      </c>
      <c r="DH116" t="str">
        <f t="shared" si="108"/>
        <v/>
      </c>
      <c r="DI116" t="str">
        <f t="shared" si="109"/>
        <v/>
      </c>
      <c r="DJ116" t="str">
        <f t="shared" si="110"/>
        <v/>
      </c>
      <c r="DK116" t="str">
        <f t="shared" si="111"/>
        <v/>
      </c>
      <c r="DL116" t="str">
        <f t="shared" si="112"/>
        <v/>
      </c>
    </row>
    <row r="117" spans="5:116" ht="15.75">
      <c r="E117" s="26"/>
      <c r="F117" s="32"/>
      <c r="G117" s="33"/>
      <c r="H117" s="32"/>
      <c r="I117" s="34"/>
      <c r="J117" s="246"/>
      <c r="K117" s="247"/>
      <c r="L117" s="95"/>
      <c r="M117" s="248"/>
      <c r="N117" s="249"/>
      <c r="O117" s="250"/>
      <c r="P117" s="251"/>
      <c r="Q117" s="252"/>
      <c r="R117" s="253"/>
      <c r="S117" s="102"/>
      <c r="T117" s="254"/>
      <c r="U117" s="104"/>
      <c r="V117" s="255"/>
      <c r="W117" s="256"/>
      <c r="X117" s="107"/>
      <c r="Y117" s="116"/>
      <c r="AA117" s="4"/>
      <c r="AC117" s="759"/>
      <c r="AD117" s="780" t="str">
        <f>TRIM(SUBSTITUTE(SUBSTITUTE(SUBSTITUTE(SUBSTITUTE(SUBSTITUTE(SUBSTITUTE(SUBSTITUTE(SUBSTITUTE(AD116,"("," "),")"," "),CHAR(34)," "),"-"," "),"_"," "),"&lt;"," "),"&gt;"," "),"="," "))</f>
        <v/>
      </c>
      <c r="AE117" s="780" t="str" cm="1">
        <f t="array" ref="AE117">IF(ROW()=ROW(AE112),AD115,INDEX(AF112:AF125,ROW()-ROW(AE112)))</f>
        <v/>
      </c>
      <c r="AF117" s="781" t="str">
        <f>IF(OR(AE117="",AD114="",AD114&lt;=0,AG117=""),"",TRIM(MID(AE117,LEN(AG117)+1+IF(MID(AE117,LEN(AG117)+1,1)=" ",1,0),99999)))</f>
        <v/>
      </c>
      <c r="AG117" s="780" t="str">
        <f>IF(OR(AH117="",AH117=0,AH117="0"),"",IF(LEN(AH117)&lt;=AD114,AH117,IF(LEN(SUBSTITUTE(AI117," ",""))=AD114+1,LEFT(AH117,AD114),LEFT(AH117,FIND("§",SUBSTITUTE(AI117," ","§",LEN(AI117)-LEN(SUBSTITUTE(AI117," ",""))))-1))))</f>
        <v/>
      </c>
      <c r="AH117" s="780" t="str">
        <f t="shared" si="64"/>
        <v/>
      </c>
      <c r="AI117" s="780" t="str">
        <f>IF(OR(AH117="",AH117=0,AH117="0"),"",LEFT(AH117,AD114+1))</f>
        <v/>
      </c>
      <c r="AJ117" s="782"/>
      <c r="AK117" s="796"/>
      <c r="AL117" s="759" t="str">
        <f>IF(LEN(TRIM(AM117))&gt;0,MAX(AL13:AL116)+1,"")</f>
        <v/>
      </c>
      <c r="AM117" s="805"/>
      <c r="AN117" s="805"/>
      <c r="AO117" s="805"/>
      <c r="AP117" s="263" t="str">
        <f t="shared" si="65"/>
        <v/>
      </c>
      <c r="AQ117" s="752"/>
      <c r="AR117" s="818" t="s">
        <v>945</v>
      </c>
      <c r="AS117" s="16" t="str">
        <f t="shared" si="66"/>
        <v/>
      </c>
      <c r="AT117" s="264" t="str">
        <f t="shared" si="67"/>
        <v/>
      </c>
      <c r="AU117" s="266" t="str">
        <f t="shared" si="68"/>
        <v/>
      </c>
      <c r="AV117" s="267" t="str">
        <f t="shared" si="69"/>
        <v/>
      </c>
      <c r="AW117" s="268" t="str">
        <f t="shared" si="70"/>
        <v/>
      </c>
      <c r="AX117" s="268" t="str">
        <f t="shared" si="71"/>
        <v/>
      </c>
      <c r="AY117" s="269" t="str">
        <f t="shared" si="72"/>
        <v/>
      </c>
      <c r="AZ117" t="str">
        <f t="shared" si="73"/>
        <v/>
      </c>
      <c r="BA117" t="str">
        <f t="shared" si="74"/>
        <v/>
      </c>
      <c r="BB117" t="str">
        <f t="shared" si="75"/>
        <v/>
      </c>
      <c r="BC117" t="str">
        <f t="shared" si="76"/>
        <v/>
      </c>
      <c r="BD117" t="str">
        <f t="shared" si="77"/>
        <v/>
      </c>
      <c r="BE117" t="str">
        <f t="shared" si="78"/>
        <v/>
      </c>
      <c r="BF117">
        <f t="array" ref="BF117">IF(AQ117="",0,SUMPRODUCT((EN13:XA13="Gluten")*(EN14:XA14="INFO")*(COUNTIF(BE117,"* "&amp;EN15:XA15&amp;" *")&gt;0)*1))</f>
        <v>0</v>
      </c>
      <c r="BG117">
        <f t="array" ref="BG117">IF(AQ117="",0,SUMPRODUCT((EN13:XA13="Gluten")*(EN14:XA14="EXCL")*(COUNTIF(BE117,"* "&amp;EN15:XA15&amp;" *")&gt;0)*1))</f>
        <v>0</v>
      </c>
      <c r="BH117">
        <f t="array" ref="BH117">IF(AQ117="",0,SUMPRODUCT((EN13:XA13="Gluten")*(EN14:XA14="ALERTE")*(COUNTIF(BE117,"* "&amp;EN15:XA15&amp;" *")&gt;0)*1))</f>
        <v>0</v>
      </c>
      <c r="BI117">
        <f t="array" ref="BI117">IF(AQ117="",0,SUMPRODUCT((EN13:XA13="Gluten")*(EN14:XA14="SUSP")*(COUNTIF(BE117,"* "&amp;EN15:XA15&amp;" *")&gt;0)*1))</f>
        <v>0</v>
      </c>
      <c r="BJ117" t="str">
        <f t="shared" si="79"/>
        <v/>
      </c>
      <c r="BK117" t="str">
        <f t="shared" si="80"/>
        <v/>
      </c>
      <c r="BL117">
        <f t="array" ref="BL117">IF(AQ117="",0,SUMPRODUCT((EN13:XA13="Crustaces")*(EN14:XA14="ALERTE")*(COUNTIF(BE117,"* "&amp;EN15:XA15&amp;" *")&gt;0)*1))</f>
        <v>0</v>
      </c>
      <c r="BM117" t="str">
        <f t="shared" si="81"/>
        <v/>
      </c>
      <c r="BN117">
        <f t="array" ref="BN117">IF(AQ117="",0,SUMPRODUCT((EN13:XA13="Oeufs")*(EN14:XA14="ALERTE")*(COUNTIF(BE117,"* "&amp;EN15:XA15&amp;" *")&gt;0)*1))</f>
        <v>0</v>
      </c>
      <c r="BO117" t="str">
        <f t="shared" si="82"/>
        <v/>
      </c>
      <c r="BP117">
        <f t="array" ref="BP117">IF(AQ117="",0,SUMPRODUCT((EN13:XA13="Poissons")*(EN14:XA14="INFO")*(COUNTIF(BE117,"* "&amp;EN15:XA15&amp;" *")&gt;0)*1))</f>
        <v>0</v>
      </c>
      <c r="BQ117">
        <f t="array" ref="BQ117">IF(AQ117="",0,SUMPRODUCT((EN13:XA13="Poissons")*(EN14:XA14="EXCL")*(COUNTIF(BE117,"* "&amp;EN15:XA15&amp;" *")&gt;0)*1))</f>
        <v>0</v>
      </c>
      <c r="BR117">
        <f t="array" ref="BR117">IF(AQ117="",0,SUMPRODUCT((EN13:XA13="Poissons")*(EN14:XA14="ALERTE")*(COUNTIF(BE117,"* "&amp;EN15:XA15&amp;" *")&gt;0)*1))</f>
        <v>0</v>
      </c>
      <c r="BS117" t="str">
        <f t="shared" si="83"/>
        <v/>
      </c>
      <c r="BT117">
        <f t="array" ref="BT117">IF(AQ117="",0,SUMPRODUCT((EN13:XA13="Arachides")*(EN14:XA14="ALERTE")*(COUNTIF(BE117,"* "&amp;EN15:XA15&amp;" *")&gt;0)*1))</f>
        <v>0</v>
      </c>
      <c r="BU117" t="str">
        <f t="shared" si="84"/>
        <v/>
      </c>
      <c r="BV117">
        <f t="array" ref="BV117">IF(AQ117="",0,SUMPRODUCT((EN13:XA13="Soja")*(EN14:XA14="INFO")*(COUNTIF(BE117,"* "&amp;EN15:XA15&amp;" *")&gt;0)*1))</f>
        <v>0</v>
      </c>
      <c r="BW117">
        <f t="array" ref="BW117">IF(AQ117="",0,SUMPRODUCT((EN13:XA13="Soja")*(EN14:XA14="ALERTE")*(COUNTIF(BE117,"* "&amp;EN15:XA15&amp;" *")&gt;0)*1))</f>
        <v>0</v>
      </c>
      <c r="BX117" t="str">
        <f t="shared" si="85"/>
        <v/>
      </c>
      <c r="BY117">
        <f t="array" ref="BY117">IF(AQ117="",0,SUMPRODUCT((EN13:XA13="Lait")*(EN14:XA14="INFO")*(COUNTIF(BE117,"* "&amp;EN15:XA15&amp;" *")&gt;0)*1))</f>
        <v>0</v>
      </c>
      <c r="BZ117">
        <f t="array" ref="BZ117">IF(AQ117="",0,SUMPRODUCT((EN13:XA13="Lait")*(EN14:XA14="EXCL")*(COUNTIF(BE117,"* "&amp;EN15:XA15&amp;" *")&gt;0)*1))</f>
        <v>0</v>
      </c>
      <c r="CA117">
        <f t="array" ref="CA117">IF(AQ117="",0,SUMPRODUCT((EN13:XA13="Lait")*(EN14:XA14="ALERTE")*(COUNTIF(BE117,"* "&amp;EN15:XA15&amp;" *")&gt;0)*1))</f>
        <v>0</v>
      </c>
      <c r="CB117">
        <f t="array" ref="CB117">IF(AQ117="",0,SUMPRODUCT((EN13:XA13="Lait")*(EN14:XA14="SUSP")*(COUNTIF(BE117,"* "&amp;EN15:XA15&amp;" *")&gt;0)*1))</f>
        <v>0</v>
      </c>
      <c r="CC117" t="str">
        <f t="shared" si="86"/>
        <v/>
      </c>
      <c r="CD117" t="str">
        <f t="shared" si="87"/>
        <v/>
      </c>
      <c r="CE117">
        <f t="array" ref="CE117">IF(AQ117="",0,SUMPRODUCT((EN13:XA13="Fruits a coque")*(EN14:XA14="EXCL")*(COUNTIF(BE117,"* "&amp;EN15:XA15&amp;" *")&gt;0)*1))</f>
        <v>0</v>
      </c>
      <c r="CF117">
        <f t="array" ref="CF117">IF(AQ117="",0,SUMPRODUCT((EN13:XA13="Fruits a coque")*(EN14:XA14="ALERTE")*(COUNTIF(BE117,"* "&amp;EN15:XA15&amp;" *")&gt;0)*1))</f>
        <v>0</v>
      </c>
      <c r="CG117" t="str">
        <f t="shared" si="88"/>
        <v/>
      </c>
      <c r="CH117">
        <f t="array" ref="CH117">IF(AQ117="",0,SUMPRODUCT((EN13:XA13="Celeri")*(EN14:XA14="ALERTE")*(COUNTIF(BE117,"* "&amp;EN15:XA15&amp;" *")&gt;0)*1))</f>
        <v>0</v>
      </c>
      <c r="CI117" t="str">
        <f t="shared" si="89"/>
        <v/>
      </c>
      <c r="CJ117">
        <f t="array" ref="CJ117">IF(AQ117="",0,SUMPRODUCT((EN13:XA13="Moutarde")*(EN14:XA14="ALERTE")*(COUNTIF(BE117,"* "&amp;EN15:XA15&amp;" *")&gt;0)*1))</f>
        <v>0</v>
      </c>
      <c r="CK117" t="str">
        <f t="shared" si="90"/>
        <v/>
      </c>
      <c r="CL117">
        <f t="array" ref="CL117">IF(AQ117="",0,SUMPRODUCT((EN13:XA13="Sesame")*(EN14:XA14="ALERTE")*(COUNTIF(BE117,"* "&amp;EN15:XA15&amp;" *")&gt;0)*1))</f>
        <v>0</v>
      </c>
      <c r="CM117" t="str">
        <f t="shared" si="91"/>
        <v/>
      </c>
      <c r="CN117">
        <f t="array" ref="CN117">IF(AQ117="",0,SUMPRODUCT((EN13:XA13="Sulfites")*(EN14:XA14="ALERTE")*(COUNTIF(BE117,"* "&amp;EN15:XA15&amp;" *")&gt;0)*1))</f>
        <v>0</v>
      </c>
      <c r="CO117" t="str">
        <f t="shared" si="92"/>
        <v/>
      </c>
      <c r="CP117">
        <f t="array" ref="CP117">IF(AQ117="",0,SUMPRODUCT((EN13:XA13="Lupin")*(EN14:XA14="ALERTE")*(COUNTIF(BE117,"* "&amp;EN15:XA15&amp;" *")&gt;0)*1))</f>
        <v>0</v>
      </c>
      <c r="CQ117" t="str">
        <f t="shared" si="93"/>
        <v/>
      </c>
      <c r="CR117">
        <f t="array" ref="CR117">IF(AQ117="",0,SUMPRODUCT((EN13:XA13="Mollusques")*(EN14:XA14="EXCL")*(COUNTIF(BE117,"* "&amp;EN15:XA15&amp;" *")&gt;0)*1))</f>
        <v>0</v>
      </c>
      <c r="CS117">
        <f t="array" ref="CS117">IF(AQ117="",0,SUMPRODUCT((EN13:XA13="Mollusques")*(EN14:XA14="ALERTE")*(COUNTIF(BE117,"* "&amp;EN15:XA15&amp;" *")&gt;0)*1))</f>
        <v>0</v>
      </c>
      <c r="CT117" t="str">
        <f t="shared" si="94"/>
        <v/>
      </c>
      <c r="CU117" t="str">
        <f t="shared" si="95"/>
        <v/>
      </c>
      <c r="CV117" t="str">
        <f t="shared" si="96"/>
        <v/>
      </c>
      <c r="CW117" t="str">
        <f t="shared" si="97"/>
        <v/>
      </c>
      <c r="CX117" t="str">
        <f t="shared" si="98"/>
        <v/>
      </c>
      <c r="CY117" t="str">
        <f t="shared" si="99"/>
        <v/>
      </c>
      <c r="CZ117" t="str">
        <f t="shared" si="100"/>
        <v/>
      </c>
      <c r="DA117" t="str">
        <f t="shared" si="101"/>
        <v/>
      </c>
      <c r="DB117" t="str">
        <f t="shared" si="102"/>
        <v/>
      </c>
      <c r="DC117" t="str">
        <f t="shared" si="103"/>
        <v/>
      </c>
      <c r="DD117" t="str">
        <f t="shared" si="104"/>
        <v/>
      </c>
      <c r="DE117" t="str">
        <f t="shared" si="105"/>
        <v/>
      </c>
      <c r="DF117" t="str">
        <f t="shared" si="106"/>
        <v/>
      </c>
      <c r="DG117" t="str">
        <f t="shared" si="107"/>
        <v/>
      </c>
      <c r="DH117" t="str">
        <f t="shared" si="108"/>
        <v/>
      </c>
      <c r="DI117" t="str">
        <f t="shared" si="109"/>
        <v/>
      </c>
      <c r="DJ117" t="str">
        <f t="shared" si="110"/>
        <v/>
      </c>
      <c r="DK117" t="str">
        <f t="shared" si="111"/>
        <v/>
      </c>
      <c r="DL117" t="str">
        <f t="shared" si="112"/>
        <v/>
      </c>
    </row>
    <row r="118" spans="5:116" ht="15.75">
      <c r="E118" s="26"/>
      <c r="F118" s="32"/>
      <c r="G118" s="33"/>
      <c r="H118" s="32"/>
      <c r="I118" s="34"/>
      <c r="J118" s="246"/>
      <c r="K118" s="247"/>
      <c r="L118" s="95"/>
      <c r="M118" s="248"/>
      <c r="N118" s="249"/>
      <c r="O118" s="250"/>
      <c r="P118" s="251"/>
      <c r="Q118" s="252"/>
      <c r="R118" s="253"/>
      <c r="S118" s="102"/>
      <c r="T118" s="254"/>
      <c r="U118" s="104"/>
      <c r="V118" s="255"/>
      <c r="W118" s="256"/>
      <c r="X118" s="107"/>
      <c r="Y118" s="116"/>
      <c r="AA118" s="4"/>
      <c r="AC118" s="759"/>
      <c r="AD118" s="784" t="str">
        <f>TRIM(SUBSTITUTE(SUBSTITUTE(SUBSTITUTE(SUBSTITUTE(AD117,"►"," "),"▼"," "),"▲"," "),"◄"," "))</f>
        <v/>
      </c>
      <c r="AE118" s="780" t="str" cm="1">
        <f t="array" ref="AE118">IF(ROW()=ROW(AE112),AD115,INDEX(AF112:AF125,ROW()-ROW(AE112)))</f>
        <v/>
      </c>
      <c r="AF118" s="781" t="str">
        <f>IF(OR(AE118="",AD114="",AD114&lt;=0,AG118=""),"",TRIM(MID(AE118,LEN(AG118)+1+IF(MID(AE118,LEN(AG118)+1,1)=" ",1,0),99999)))</f>
        <v/>
      </c>
      <c r="AG118" s="780" t="str">
        <f>IF(OR(AH118="",AH118=0,AH118="0"),"",IF(LEN(AH118)&lt;=AD114,AH118,IF(LEN(SUBSTITUTE(AI118," ",""))=AD114+1,LEFT(AH118,AD114),LEFT(AH118,FIND("§",SUBSTITUTE(AI118," ","§",LEN(AI118)-LEN(SUBSTITUTE(AI118," ",""))))-1))))</f>
        <v/>
      </c>
      <c r="AH118" s="780" t="str">
        <f t="shared" si="64"/>
        <v/>
      </c>
      <c r="AI118" s="780" t="str">
        <f>IF(OR(AH118="",AH118=0,AH118="0"),"",LEFT(AH118,AD114+1))</f>
        <v/>
      </c>
      <c r="AJ118" s="782"/>
      <c r="AK118" s="796"/>
      <c r="AL118" s="759" t="str">
        <f>IF(LEN(TRIM(AM118))&gt;0,MAX(AL13:AL117)+1,"")</f>
        <v/>
      </c>
      <c r="AM118" s="805"/>
      <c r="AN118" s="805"/>
      <c r="AO118" s="805"/>
      <c r="AP118" s="263" t="str">
        <f t="shared" si="65"/>
        <v/>
      </c>
      <c r="AQ118" s="752"/>
      <c r="AR118" s="818" t="s">
        <v>945</v>
      </c>
      <c r="AS118" s="16" t="str">
        <f t="shared" si="66"/>
        <v/>
      </c>
      <c r="AT118" s="264" t="str">
        <f t="shared" si="67"/>
        <v/>
      </c>
      <c r="AU118" s="266" t="str">
        <f t="shared" si="68"/>
        <v/>
      </c>
      <c r="AV118" s="267" t="str">
        <f t="shared" si="69"/>
        <v/>
      </c>
      <c r="AW118" s="268" t="str">
        <f t="shared" si="70"/>
        <v/>
      </c>
      <c r="AX118" s="268" t="str">
        <f t="shared" si="71"/>
        <v/>
      </c>
      <c r="AY118" s="269" t="str">
        <f t="shared" si="72"/>
        <v/>
      </c>
      <c r="AZ118" t="str">
        <f t="shared" si="73"/>
        <v/>
      </c>
      <c r="BA118" t="str">
        <f t="shared" si="74"/>
        <v/>
      </c>
      <c r="BB118" t="str">
        <f t="shared" si="75"/>
        <v/>
      </c>
      <c r="BC118" t="str">
        <f t="shared" si="76"/>
        <v/>
      </c>
      <c r="BD118" t="str">
        <f t="shared" si="77"/>
        <v/>
      </c>
      <c r="BE118" t="str">
        <f t="shared" si="78"/>
        <v/>
      </c>
      <c r="BF118">
        <f t="array" ref="BF118">IF(AQ118="",0,SUMPRODUCT((EN13:XA13="Gluten")*(EN14:XA14="INFO")*(COUNTIF(BE118,"* "&amp;EN15:XA15&amp;" *")&gt;0)*1))</f>
        <v>0</v>
      </c>
      <c r="BG118">
        <f t="array" ref="BG118">IF(AQ118="",0,SUMPRODUCT((EN13:XA13="Gluten")*(EN14:XA14="EXCL")*(COUNTIF(BE118,"* "&amp;EN15:XA15&amp;" *")&gt;0)*1))</f>
        <v>0</v>
      </c>
      <c r="BH118">
        <f t="array" ref="BH118">IF(AQ118="",0,SUMPRODUCT((EN13:XA13="Gluten")*(EN14:XA14="ALERTE")*(COUNTIF(BE118,"* "&amp;EN15:XA15&amp;" *")&gt;0)*1))</f>
        <v>0</v>
      </c>
      <c r="BI118">
        <f t="array" ref="BI118">IF(AQ118="",0,SUMPRODUCT((EN13:XA13="Gluten")*(EN14:XA14="SUSP")*(COUNTIF(BE118,"* "&amp;EN15:XA15&amp;" *")&gt;0)*1))</f>
        <v>0</v>
      </c>
      <c r="BJ118" t="str">
        <f t="shared" si="79"/>
        <v/>
      </c>
      <c r="BK118" t="str">
        <f t="shared" si="80"/>
        <v/>
      </c>
      <c r="BL118">
        <f t="array" ref="BL118">IF(AQ118="",0,SUMPRODUCT((EN13:XA13="Crustaces")*(EN14:XA14="ALERTE")*(COUNTIF(BE118,"* "&amp;EN15:XA15&amp;" *")&gt;0)*1))</f>
        <v>0</v>
      </c>
      <c r="BM118" t="str">
        <f t="shared" si="81"/>
        <v/>
      </c>
      <c r="BN118">
        <f t="array" ref="BN118">IF(AQ118="",0,SUMPRODUCT((EN13:XA13="Oeufs")*(EN14:XA14="ALERTE")*(COUNTIF(BE118,"* "&amp;EN15:XA15&amp;" *")&gt;0)*1))</f>
        <v>0</v>
      </c>
      <c r="BO118" t="str">
        <f t="shared" si="82"/>
        <v/>
      </c>
      <c r="BP118">
        <f t="array" ref="BP118">IF(AQ118="",0,SUMPRODUCT((EN13:XA13="Poissons")*(EN14:XA14="INFO")*(COUNTIF(BE118,"* "&amp;EN15:XA15&amp;" *")&gt;0)*1))</f>
        <v>0</v>
      </c>
      <c r="BQ118">
        <f t="array" ref="BQ118">IF(AQ118="",0,SUMPRODUCT((EN13:XA13="Poissons")*(EN14:XA14="EXCL")*(COUNTIF(BE118,"* "&amp;EN15:XA15&amp;" *")&gt;0)*1))</f>
        <v>0</v>
      </c>
      <c r="BR118">
        <f t="array" ref="BR118">IF(AQ118="",0,SUMPRODUCT((EN13:XA13="Poissons")*(EN14:XA14="ALERTE")*(COUNTIF(BE118,"* "&amp;EN15:XA15&amp;" *")&gt;0)*1))</f>
        <v>0</v>
      </c>
      <c r="BS118" t="str">
        <f t="shared" si="83"/>
        <v/>
      </c>
      <c r="BT118">
        <f t="array" ref="BT118">IF(AQ118="",0,SUMPRODUCT((EN13:XA13="Arachides")*(EN14:XA14="ALERTE")*(COUNTIF(BE118,"* "&amp;EN15:XA15&amp;" *")&gt;0)*1))</f>
        <v>0</v>
      </c>
      <c r="BU118" t="str">
        <f t="shared" si="84"/>
        <v/>
      </c>
      <c r="BV118">
        <f t="array" ref="BV118">IF(AQ118="",0,SUMPRODUCT((EN13:XA13="Soja")*(EN14:XA14="INFO")*(COUNTIF(BE118,"* "&amp;EN15:XA15&amp;" *")&gt;0)*1))</f>
        <v>0</v>
      </c>
      <c r="BW118">
        <f t="array" ref="BW118">IF(AQ118="",0,SUMPRODUCT((EN13:XA13="Soja")*(EN14:XA14="ALERTE")*(COUNTIF(BE118,"* "&amp;EN15:XA15&amp;" *")&gt;0)*1))</f>
        <v>0</v>
      </c>
      <c r="BX118" t="str">
        <f t="shared" si="85"/>
        <v/>
      </c>
      <c r="BY118">
        <f t="array" ref="BY118">IF(AQ118="",0,SUMPRODUCT((EN13:XA13="Lait")*(EN14:XA14="INFO")*(COUNTIF(BE118,"* "&amp;EN15:XA15&amp;" *")&gt;0)*1))</f>
        <v>0</v>
      </c>
      <c r="BZ118">
        <f t="array" ref="BZ118">IF(AQ118="",0,SUMPRODUCT((EN13:XA13="Lait")*(EN14:XA14="EXCL")*(COUNTIF(BE118,"* "&amp;EN15:XA15&amp;" *")&gt;0)*1))</f>
        <v>0</v>
      </c>
      <c r="CA118">
        <f t="array" ref="CA118">IF(AQ118="",0,SUMPRODUCT((EN13:XA13="Lait")*(EN14:XA14="ALERTE")*(COUNTIF(BE118,"* "&amp;EN15:XA15&amp;" *")&gt;0)*1))</f>
        <v>0</v>
      </c>
      <c r="CB118">
        <f t="array" ref="CB118">IF(AQ118="",0,SUMPRODUCT((EN13:XA13="Lait")*(EN14:XA14="SUSP")*(COUNTIF(BE118,"* "&amp;EN15:XA15&amp;" *")&gt;0)*1))</f>
        <v>0</v>
      </c>
      <c r="CC118" t="str">
        <f t="shared" si="86"/>
        <v/>
      </c>
      <c r="CD118" t="str">
        <f t="shared" si="87"/>
        <v/>
      </c>
      <c r="CE118">
        <f t="array" ref="CE118">IF(AQ118="",0,SUMPRODUCT((EN13:XA13="Fruits a coque")*(EN14:XA14="EXCL")*(COUNTIF(BE118,"* "&amp;EN15:XA15&amp;" *")&gt;0)*1))</f>
        <v>0</v>
      </c>
      <c r="CF118">
        <f t="array" ref="CF118">IF(AQ118="",0,SUMPRODUCT((EN13:XA13="Fruits a coque")*(EN14:XA14="ALERTE")*(COUNTIF(BE118,"* "&amp;EN15:XA15&amp;" *")&gt;0)*1))</f>
        <v>0</v>
      </c>
      <c r="CG118" t="str">
        <f t="shared" si="88"/>
        <v/>
      </c>
      <c r="CH118">
        <f t="array" ref="CH118">IF(AQ118="",0,SUMPRODUCT((EN13:XA13="Celeri")*(EN14:XA14="ALERTE")*(COUNTIF(BE118,"* "&amp;EN15:XA15&amp;" *")&gt;0)*1))</f>
        <v>0</v>
      </c>
      <c r="CI118" t="str">
        <f t="shared" si="89"/>
        <v/>
      </c>
      <c r="CJ118">
        <f t="array" ref="CJ118">IF(AQ118="",0,SUMPRODUCT((EN13:XA13="Moutarde")*(EN14:XA14="ALERTE")*(COUNTIF(BE118,"* "&amp;EN15:XA15&amp;" *")&gt;0)*1))</f>
        <v>0</v>
      </c>
      <c r="CK118" t="str">
        <f t="shared" si="90"/>
        <v/>
      </c>
      <c r="CL118">
        <f t="array" ref="CL118">IF(AQ118="",0,SUMPRODUCT((EN13:XA13="Sesame")*(EN14:XA14="ALERTE")*(COUNTIF(BE118,"* "&amp;EN15:XA15&amp;" *")&gt;0)*1))</f>
        <v>0</v>
      </c>
      <c r="CM118" t="str">
        <f t="shared" si="91"/>
        <v/>
      </c>
      <c r="CN118">
        <f t="array" ref="CN118">IF(AQ118="",0,SUMPRODUCT((EN13:XA13="Sulfites")*(EN14:XA14="ALERTE")*(COUNTIF(BE118,"* "&amp;EN15:XA15&amp;" *")&gt;0)*1))</f>
        <v>0</v>
      </c>
      <c r="CO118" t="str">
        <f t="shared" si="92"/>
        <v/>
      </c>
      <c r="CP118">
        <f t="array" ref="CP118">IF(AQ118="",0,SUMPRODUCT((EN13:XA13="Lupin")*(EN14:XA14="ALERTE")*(COUNTIF(BE118,"* "&amp;EN15:XA15&amp;" *")&gt;0)*1))</f>
        <v>0</v>
      </c>
      <c r="CQ118" t="str">
        <f t="shared" si="93"/>
        <v/>
      </c>
      <c r="CR118">
        <f t="array" ref="CR118">IF(AQ118="",0,SUMPRODUCT((EN13:XA13="Mollusques")*(EN14:XA14="EXCL")*(COUNTIF(BE118,"* "&amp;EN15:XA15&amp;" *")&gt;0)*1))</f>
        <v>0</v>
      </c>
      <c r="CS118">
        <f t="array" ref="CS118">IF(AQ118="",0,SUMPRODUCT((EN13:XA13="Mollusques")*(EN14:XA14="ALERTE")*(COUNTIF(BE118,"* "&amp;EN15:XA15&amp;" *")&gt;0)*1))</f>
        <v>0</v>
      </c>
      <c r="CT118" t="str">
        <f t="shared" si="94"/>
        <v/>
      </c>
      <c r="CU118" t="str">
        <f t="shared" si="95"/>
        <v/>
      </c>
      <c r="CV118" t="str">
        <f t="shared" si="96"/>
        <v/>
      </c>
      <c r="CW118" t="str">
        <f t="shared" si="97"/>
        <v/>
      </c>
      <c r="CX118" t="str">
        <f t="shared" si="98"/>
        <v/>
      </c>
      <c r="CY118" t="str">
        <f t="shared" si="99"/>
        <v/>
      </c>
      <c r="CZ118" t="str">
        <f t="shared" si="100"/>
        <v/>
      </c>
      <c r="DA118" t="str">
        <f t="shared" si="101"/>
        <v/>
      </c>
      <c r="DB118" t="str">
        <f t="shared" si="102"/>
        <v/>
      </c>
      <c r="DC118" t="str">
        <f t="shared" si="103"/>
        <v/>
      </c>
      <c r="DD118" t="str">
        <f t="shared" si="104"/>
        <v/>
      </c>
      <c r="DE118" t="str">
        <f t="shared" si="105"/>
        <v/>
      </c>
      <c r="DF118" t="str">
        <f t="shared" si="106"/>
        <v/>
      </c>
      <c r="DG118" t="str">
        <f t="shared" si="107"/>
        <v/>
      </c>
      <c r="DH118" t="str">
        <f t="shared" si="108"/>
        <v/>
      </c>
      <c r="DI118" t="str">
        <f t="shared" si="109"/>
        <v/>
      </c>
      <c r="DJ118" t="str">
        <f t="shared" si="110"/>
        <v/>
      </c>
      <c r="DK118" t="str">
        <f t="shared" si="111"/>
        <v/>
      </c>
      <c r="DL118" t="str">
        <f t="shared" si="112"/>
        <v/>
      </c>
    </row>
    <row r="119" spans="5:116" ht="15.75">
      <c r="E119" s="26"/>
      <c r="F119" s="32"/>
      <c r="G119" s="33"/>
      <c r="H119" s="32"/>
      <c r="I119" s="34"/>
      <c r="J119" s="246"/>
      <c r="K119" s="247"/>
      <c r="L119" s="95"/>
      <c r="M119" s="248"/>
      <c r="N119" s="249"/>
      <c r="O119" s="250"/>
      <c r="P119" s="251"/>
      <c r="Q119" s="252"/>
      <c r="R119" s="253"/>
      <c r="S119" s="102"/>
      <c r="T119" s="254"/>
      <c r="U119" s="104"/>
      <c r="V119" s="255"/>
      <c r="W119" s="256"/>
      <c r="X119" s="107"/>
      <c r="Y119" s="116"/>
      <c r="AA119" s="4"/>
      <c r="AC119" s="759"/>
      <c r="AD119" s="784" t="str">
        <f>TRIM(SUBSTITUTE(SUBSTITUTE(AD118,"“"," "),"”"," "))</f>
        <v/>
      </c>
      <c r="AE119" s="780" t="str" cm="1">
        <f t="array" ref="AE119">IF(ROW()=ROW(AE112),AD115,INDEX(AF112:AF125,ROW()-ROW(AE112)))</f>
        <v/>
      </c>
      <c r="AF119" s="781" t="str">
        <f>IF(OR(AE119="",AD114="",AD114&lt;=0,AG119=""),"",TRIM(MID(AE119,LEN(AG119)+1+IF(MID(AE119,LEN(AG119)+1,1)=" ",1,0),99999)))</f>
        <v/>
      </c>
      <c r="AG119" s="780" t="str">
        <f>IF(OR(AH119="",AH119=0,AH119="0"),"",IF(LEN(AH119)&lt;=AD114,AH119,IF(LEN(SUBSTITUTE(AI119," ",""))=AD114+1,LEFT(AH119,AD114),LEFT(AH119,FIND("§",SUBSTITUTE(AI119," ","§",LEN(AI119)-LEN(SUBSTITUTE(AI119," ",""))))-1))))</f>
        <v/>
      </c>
      <c r="AH119" s="780" t="str">
        <f t="shared" si="64"/>
        <v/>
      </c>
      <c r="AI119" s="780" t="str">
        <f>IF(OR(AH119="",AH119=0,AH119="0"),"",LEFT(AH119,AD114+1))</f>
        <v/>
      </c>
      <c r="AJ119" s="782"/>
      <c r="AK119" s="796"/>
      <c r="AL119" s="759" t="str">
        <f>IF(LEN(TRIM(AM119))&gt;0,MAX(AL13:AL118)+1,"")</f>
        <v/>
      </c>
      <c r="AM119" s="805"/>
      <c r="AN119" s="805"/>
      <c r="AO119" s="805"/>
      <c r="AP119" s="263" t="str">
        <f t="shared" si="65"/>
        <v/>
      </c>
      <c r="AQ119" s="752"/>
      <c r="AR119" s="818" t="s">
        <v>945</v>
      </c>
      <c r="AS119" s="16" t="str">
        <f t="shared" si="66"/>
        <v/>
      </c>
      <c r="AT119" s="264" t="str">
        <f t="shared" si="67"/>
        <v/>
      </c>
      <c r="AU119" s="266" t="str">
        <f t="shared" si="68"/>
        <v/>
      </c>
      <c r="AV119" s="267" t="str">
        <f t="shared" si="69"/>
        <v/>
      </c>
      <c r="AW119" s="268" t="str">
        <f t="shared" si="70"/>
        <v/>
      </c>
      <c r="AX119" s="268" t="str">
        <f t="shared" si="71"/>
        <v/>
      </c>
      <c r="AY119" s="269" t="str">
        <f t="shared" si="72"/>
        <v/>
      </c>
      <c r="AZ119" t="str">
        <f t="shared" si="73"/>
        <v/>
      </c>
      <c r="BA119" t="str">
        <f t="shared" si="74"/>
        <v/>
      </c>
      <c r="BB119" t="str">
        <f t="shared" si="75"/>
        <v/>
      </c>
      <c r="BC119" t="str">
        <f t="shared" si="76"/>
        <v/>
      </c>
      <c r="BD119" t="str">
        <f t="shared" si="77"/>
        <v/>
      </c>
      <c r="BE119" t="str">
        <f t="shared" si="78"/>
        <v/>
      </c>
      <c r="BF119">
        <f t="array" ref="BF119">IF(AQ119="",0,SUMPRODUCT((EN13:XA13="Gluten")*(EN14:XA14="INFO")*(COUNTIF(BE119,"* "&amp;EN15:XA15&amp;" *")&gt;0)*1))</f>
        <v>0</v>
      </c>
      <c r="BG119">
        <f t="array" ref="BG119">IF(AQ119="",0,SUMPRODUCT((EN13:XA13="Gluten")*(EN14:XA14="EXCL")*(COUNTIF(BE119,"* "&amp;EN15:XA15&amp;" *")&gt;0)*1))</f>
        <v>0</v>
      </c>
      <c r="BH119">
        <f t="array" ref="BH119">IF(AQ119="",0,SUMPRODUCT((EN13:XA13="Gluten")*(EN14:XA14="ALERTE")*(COUNTIF(BE119,"* "&amp;EN15:XA15&amp;" *")&gt;0)*1))</f>
        <v>0</v>
      </c>
      <c r="BI119">
        <f t="array" ref="BI119">IF(AQ119="",0,SUMPRODUCT((EN13:XA13="Gluten")*(EN14:XA14="SUSP")*(COUNTIF(BE119,"* "&amp;EN15:XA15&amp;" *")&gt;0)*1))</f>
        <v>0</v>
      </c>
      <c r="BJ119" t="str">
        <f t="shared" si="79"/>
        <v/>
      </c>
      <c r="BK119" t="str">
        <f t="shared" si="80"/>
        <v/>
      </c>
      <c r="BL119">
        <f t="array" ref="BL119">IF(AQ119="",0,SUMPRODUCT((EN13:XA13="Crustaces")*(EN14:XA14="ALERTE")*(COUNTIF(BE119,"* "&amp;EN15:XA15&amp;" *")&gt;0)*1))</f>
        <v>0</v>
      </c>
      <c r="BM119" t="str">
        <f t="shared" si="81"/>
        <v/>
      </c>
      <c r="BN119">
        <f t="array" ref="BN119">IF(AQ119="",0,SUMPRODUCT((EN13:XA13="Oeufs")*(EN14:XA14="ALERTE")*(COUNTIF(BE119,"* "&amp;EN15:XA15&amp;" *")&gt;0)*1))</f>
        <v>0</v>
      </c>
      <c r="BO119" t="str">
        <f t="shared" si="82"/>
        <v/>
      </c>
      <c r="BP119">
        <f t="array" ref="BP119">IF(AQ119="",0,SUMPRODUCT((EN13:XA13="Poissons")*(EN14:XA14="INFO")*(COUNTIF(BE119,"* "&amp;EN15:XA15&amp;" *")&gt;0)*1))</f>
        <v>0</v>
      </c>
      <c r="BQ119">
        <f t="array" ref="BQ119">IF(AQ119="",0,SUMPRODUCT((EN13:XA13="Poissons")*(EN14:XA14="EXCL")*(COUNTIF(BE119,"* "&amp;EN15:XA15&amp;" *")&gt;0)*1))</f>
        <v>0</v>
      </c>
      <c r="BR119">
        <f t="array" ref="BR119">IF(AQ119="",0,SUMPRODUCT((EN13:XA13="Poissons")*(EN14:XA14="ALERTE")*(COUNTIF(BE119,"* "&amp;EN15:XA15&amp;" *")&gt;0)*1))</f>
        <v>0</v>
      </c>
      <c r="BS119" t="str">
        <f t="shared" si="83"/>
        <v/>
      </c>
      <c r="BT119">
        <f t="array" ref="BT119">IF(AQ119="",0,SUMPRODUCT((EN13:XA13="Arachides")*(EN14:XA14="ALERTE")*(COUNTIF(BE119,"* "&amp;EN15:XA15&amp;" *")&gt;0)*1))</f>
        <v>0</v>
      </c>
      <c r="BU119" t="str">
        <f t="shared" si="84"/>
        <v/>
      </c>
      <c r="BV119">
        <f t="array" ref="BV119">IF(AQ119="",0,SUMPRODUCT((EN13:XA13="Soja")*(EN14:XA14="INFO")*(COUNTIF(BE119,"* "&amp;EN15:XA15&amp;" *")&gt;0)*1))</f>
        <v>0</v>
      </c>
      <c r="BW119">
        <f t="array" ref="BW119">IF(AQ119="",0,SUMPRODUCT((EN13:XA13="Soja")*(EN14:XA14="ALERTE")*(COUNTIF(BE119,"* "&amp;EN15:XA15&amp;" *")&gt;0)*1))</f>
        <v>0</v>
      </c>
      <c r="BX119" t="str">
        <f t="shared" si="85"/>
        <v/>
      </c>
      <c r="BY119">
        <f t="array" ref="BY119">IF(AQ119="",0,SUMPRODUCT((EN13:XA13="Lait")*(EN14:XA14="INFO")*(COUNTIF(BE119,"* "&amp;EN15:XA15&amp;" *")&gt;0)*1))</f>
        <v>0</v>
      </c>
      <c r="BZ119">
        <f t="array" ref="BZ119">IF(AQ119="",0,SUMPRODUCT((EN13:XA13="Lait")*(EN14:XA14="EXCL")*(COUNTIF(BE119,"* "&amp;EN15:XA15&amp;" *")&gt;0)*1))</f>
        <v>0</v>
      </c>
      <c r="CA119">
        <f t="array" ref="CA119">IF(AQ119="",0,SUMPRODUCT((EN13:XA13="Lait")*(EN14:XA14="ALERTE")*(COUNTIF(BE119,"* "&amp;EN15:XA15&amp;" *")&gt;0)*1))</f>
        <v>0</v>
      </c>
      <c r="CB119">
        <f t="array" ref="CB119">IF(AQ119="",0,SUMPRODUCT((EN13:XA13="Lait")*(EN14:XA14="SUSP")*(COUNTIF(BE119,"* "&amp;EN15:XA15&amp;" *")&gt;0)*1))</f>
        <v>0</v>
      </c>
      <c r="CC119" t="str">
        <f t="shared" si="86"/>
        <v/>
      </c>
      <c r="CD119" t="str">
        <f t="shared" si="87"/>
        <v/>
      </c>
      <c r="CE119">
        <f t="array" ref="CE119">IF(AQ119="",0,SUMPRODUCT((EN13:XA13="Fruits a coque")*(EN14:XA14="EXCL")*(COUNTIF(BE119,"* "&amp;EN15:XA15&amp;" *")&gt;0)*1))</f>
        <v>0</v>
      </c>
      <c r="CF119">
        <f t="array" ref="CF119">IF(AQ119="",0,SUMPRODUCT((EN13:XA13="Fruits a coque")*(EN14:XA14="ALERTE")*(COUNTIF(BE119,"* "&amp;EN15:XA15&amp;" *")&gt;0)*1))</f>
        <v>0</v>
      </c>
      <c r="CG119" t="str">
        <f t="shared" si="88"/>
        <v/>
      </c>
      <c r="CH119">
        <f t="array" ref="CH119">IF(AQ119="",0,SUMPRODUCT((EN13:XA13="Celeri")*(EN14:XA14="ALERTE")*(COUNTIF(BE119,"* "&amp;EN15:XA15&amp;" *")&gt;0)*1))</f>
        <v>0</v>
      </c>
      <c r="CI119" t="str">
        <f t="shared" si="89"/>
        <v/>
      </c>
      <c r="CJ119">
        <f t="array" ref="CJ119">IF(AQ119="",0,SUMPRODUCT((EN13:XA13="Moutarde")*(EN14:XA14="ALERTE")*(COUNTIF(BE119,"* "&amp;EN15:XA15&amp;" *")&gt;0)*1))</f>
        <v>0</v>
      </c>
      <c r="CK119" t="str">
        <f t="shared" si="90"/>
        <v/>
      </c>
      <c r="CL119">
        <f t="array" ref="CL119">IF(AQ119="",0,SUMPRODUCT((EN13:XA13="Sesame")*(EN14:XA14="ALERTE")*(COUNTIF(BE119,"* "&amp;EN15:XA15&amp;" *")&gt;0)*1))</f>
        <v>0</v>
      </c>
      <c r="CM119" t="str">
        <f t="shared" si="91"/>
        <v/>
      </c>
      <c r="CN119">
        <f t="array" ref="CN119">IF(AQ119="",0,SUMPRODUCT((EN13:XA13="Sulfites")*(EN14:XA14="ALERTE")*(COUNTIF(BE119,"* "&amp;EN15:XA15&amp;" *")&gt;0)*1))</f>
        <v>0</v>
      </c>
      <c r="CO119" t="str">
        <f t="shared" si="92"/>
        <v/>
      </c>
      <c r="CP119">
        <f t="array" ref="CP119">IF(AQ119="",0,SUMPRODUCT((EN13:XA13="Lupin")*(EN14:XA14="ALERTE")*(COUNTIF(BE119,"* "&amp;EN15:XA15&amp;" *")&gt;0)*1))</f>
        <v>0</v>
      </c>
      <c r="CQ119" t="str">
        <f t="shared" si="93"/>
        <v/>
      </c>
      <c r="CR119">
        <f t="array" ref="CR119">IF(AQ119="",0,SUMPRODUCT((EN13:XA13="Mollusques")*(EN14:XA14="EXCL")*(COUNTIF(BE119,"* "&amp;EN15:XA15&amp;" *")&gt;0)*1))</f>
        <v>0</v>
      </c>
      <c r="CS119">
        <f t="array" ref="CS119">IF(AQ119="",0,SUMPRODUCT((EN13:XA13="Mollusques")*(EN14:XA14="ALERTE")*(COUNTIF(BE119,"* "&amp;EN15:XA15&amp;" *")&gt;0)*1))</f>
        <v>0</v>
      </c>
      <c r="CT119" t="str">
        <f t="shared" si="94"/>
        <v/>
      </c>
      <c r="CU119" t="str">
        <f t="shared" si="95"/>
        <v/>
      </c>
      <c r="CV119" t="str">
        <f t="shared" si="96"/>
        <v/>
      </c>
      <c r="CW119" t="str">
        <f t="shared" si="97"/>
        <v/>
      </c>
      <c r="CX119" t="str">
        <f t="shared" si="98"/>
        <v/>
      </c>
      <c r="CY119" t="str">
        <f t="shared" si="99"/>
        <v/>
      </c>
      <c r="CZ119" t="str">
        <f t="shared" si="100"/>
        <v/>
      </c>
      <c r="DA119" t="str">
        <f t="shared" si="101"/>
        <v/>
      </c>
      <c r="DB119" t="str">
        <f t="shared" si="102"/>
        <v/>
      </c>
      <c r="DC119" t="str">
        <f t="shared" si="103"/>
        <v/>
      </c>
      <c r="DD119" t="str">
        <f t="shared" si="104"/>
        <v/>
      </c>
      <c r="DE119" t="str">
        <f t="shared" si="105"/>
        <v/>
      </c>
      <c r="DF119" t="str">
        <f t="shared" si="106"/>
        <v/>
      </c>
      <c r="DG119" t="str">
        <f t="shared" si="107"/>
        <v/>
      </c>
      <c r="DH119" t="str">
        <f t="shared" si="108"/>
        <v/>
      </c>
      <c r="DI119" t="str">
        <f t="shared" si="109"/>
        <v/>
      </c>
      <c r="DJ119" t="str">
        <f t="shared" si="110"/>
        <v/>
      </c>
      <c r="DK119" t="str">
        <f t="shared" si="111"/>
        <v/>
      </c>
      <c r="DL119" t="str">
        <f t="shared" si="112"/>
        <v/>
      </c>
    </row>
    <row r="120" spans="5:116" ht="15.75">
      <c r="E120" s="26"/>
      <c r="F120" s="32"/>
      <c r="G120" s="33"/>
      <c r="H120" s="32"/>
      <c r="I120" s="34"/>
      <c r="J120" s="246"/>
      <c r="K120" s="247"/>
      <c r="L120" s="95"/>
      <c r="M120" s="248"/>
      <c r="N120" s="249"/>
      <c r="O120" s="250"/>
      <c r="P120" s="251"/>
      <c r="Q120" s="252"/>
      <c r="R120" s="253"/>
      <c r="S120" s="102"/>
      <c r="T120" s="254"/>
      <c r="U120" s="104"/>
      <c r="V120" s="255"/>
      <c r="W120" s="256"/>
      <c r="X120" s="107"/>
      <c r="Y120" s="116"/>
      <c r="AA120" s="4"/>
      <c r="AC120" s="759"/>
      <c r="AD120" s="784"/>
      <c r="AE120" s="780" t="str" cm="1">
        <f t="array" ref="AE120">IF(ROW()=ROW(AE112),AD115,INDEX(AF112:AF125,ROW()-ROW(AE112)))</f>
        <v/>
      </c>
      <c r="AF120" s="781" t="str">
        <f>IF(OR(AE120="",AD114="",AD114&lt;=0,AG120=""),"",TRIM(MID(AE120,LEN(AG120)+1+IF(MID(AE120,LEN(AG120)+1,1)=" ",1,0),99999)))</f>
        <v/>
      </c>
      <c r="AG120" s="780" t="str">
        <f>IF(OR(AH120="",AH120=0,AH120="0"),"",IF(LEN(AH120)&lt;=AD114,AH120,IF(LEN(SUBSTITUTE(AI120," ",""))=AD114+1,LEFT(AH120,AD114),LEFT(AH120,FIND("§",SUBSTITUTE(AI120," ","§",LEN(AI120)-LEN(SUBSTITUTE(AI120," ",""))))-1))))</f>
        <v/>
      </c>
      <c r="AH120" s="780" t="str">
        <f t="shared" si="64"/>
        <v/>
      </c>
      <c r="AI120" s="780" t="str">
        <f>IF(OR(AH120="",AH120=0,AH120="0"),"",LEFT(AH120,AD114+1))</f>
        <v/>
      </c>
      <c r="AJ120" s="782"/>
      <c r="AK120" s="796"/>
      <c r="AL120" s="759" t="str">
        <f>IF(LEN(TRIM(AM120))&gt;0,MAX(AL13:AL119)+1,"")</f>
        <v/>
      </c>
      <c r="AM120" s="805"/>
      <c r="AN120" s="805"/>
      <c r="AO120" s="805"/>
      <c r="AP120" s="263" t="str">
        <f t="shared" si="65"/>
        <v/>
      </c>
      <c r="AQ120" s="752"/>
      <c r="AR120" s="818" t="s">
        <v>945</v>
      </c>
      <c r="AS120" s="16" t="str">
        <f t="shared" si="66"/>
        <v/>
      </c>
      <c r="AT120" s="264" t="str">
        <f t="shared" si="67"/>
        <v/>
      </c>
      <c r="AU120" s="266" t="str">
        <f t="shared" si="68"/>
        <v/>
      </c>
      <c r="AV120" s="267" t="str">
        <f t="shared" si="69"/>
        <v/>
      </c>
      <c r="AW120" s="268" t="str">
        <f t="shared" si="70"/>
        <v/>
      </c>
      <c r="AX120" s="268" t="str">
        <f t="shared" si="71"/>
        <v/>
      </c>
      <c r="AY120" s="269" t="str">
        <f t="shared" si="72"/>
        <v/>
      </c>
      <c r="AZ120" t="str">
        <f t="shared" si="73"/>
        <v/>
      </c>
      <c r="BA120" t="str">
        <f t="shared" si="74"/>
        <v/>
      </c>
      <c r="BB120" t="str">
        <f t="shared" si="75"/>
        <v/>
      </c>
      <c r="BC120" t="str">
        <f t="shared" si="76"/>
        <v/>
      </c>
      <c r="BD120" t="str">
        <f t="shared" si="77"/>
        <v/>
      </c>
      <c r="BE120" t="str">
        <f t="shared" si="78"/>
        <v/>
      </c>
      <c r="BF120">
        <f t="array" ref="BF120">IF(AQ120="",0,SUMPRODUCT((EN13:XA13="Gluten")*(EN14:XA14="INFO")*(COUNTIF(BE120,"* "&amp;EN15:XA15&amp;" *")&gt;0)*1))</f>
        <v>0</v>
      </c>
      <c r="BG120">
        <f t="array" ref="BG120">IF(AQ120="",0,SUMPRODUCT((EN13:XA13="Gluten")*(EN14:XA14="EXCL")*(COUNTIF(BE120,"* "&amp;EN15:XA15&amp;" *")&gt;0)*1))</f>
        <v>0</v>
      </c>
      <c r="BH120">
        <f t="array" ref="BH120">IF(AQ120="",0,SUMPRODUCT((EN13:XA13="Gluten")*(EN14:XA14="ALERTE")*(COUNTIF(BE120,"* "&amp;EN15:XA15&amp;" *")&gt;0)*1))</f>
        <v>0</v>
      </c>
      <c r="BI120">
        <f t="array" ref="BI120">IF(AQ120="",0,SUMPRODUCT((EN13:XA13="Gluten")*(EN14:XA14="SUSP")*(COUNTIF(BE120,"* "&amp;EN15:XA15&amp;" *")&gt;0)*1))</f>
        <v>0</v>
      </c>
      <c r="BJ120" t="str">
        <f t="shared" si="79"/>
        <v/>
      </c>
      <c r="BK120" t="str">
        <f t="shared" si="80"/>
        <v/>
      </c>
      <c r="BL120">
        <f t="array" ref="BL120">IF(AQ120="",0,SUMPRODUCT((EN13:XA13="Crustaces")*(EN14:XA14="ALERTE")*(COUNTIF(BE120,"* "&amp;EN15:XA15&amp;" *")&gt;0)*1))</f>
        <v>0</v>
      </c>
      <c r="BM120" t="str">
        <f t="shared" si="81"/>
        <v/>
      </c>
      <c r="BN120">
        <f t="array" ref="BN120">IF(AQ120="",0,SUMPRODUCT((EN13:XA13="Oeufs")*(EN14:XA14="ALERTE")*(COUNTIF(BE120,"* "&amp;EN15:XA15&amp;" *")&gt;0)*1))</f>
        <v>0</v>
      </c>
      <c r="BO120" t="str">
        <f t="shared" si="82"/>
        <v/>
      </c>
      <c r="BP120">
        <f t="array" ref="BP120">IF(AQ120="",0,SUMPRODUCT((EN13:XA13="Poissons")*(EN14:XA14="INFO")*(COUNTIF(BE120,"* "&amp;EN15:XA15&amp;" *")&gt;0)*1))</f>
        <v>0</v>
      </c>
      <c r="BQ120">
        <f t="array" ref="BQ120">IF(AQ120="",0,SUMPRODUCT((EN13:XA13="Poissons")*(EN14:XA14="EXCL")*(COUNTIF(BE120,"* "&amp;EN15:XA15&amp;" *")&gt;0)*1))</f>
        <v>0</v>
      </c>
      <c r="BR120">
        <f t="array" ref="BR120">IF(AQ120="",0,SUMPRODUCT((EN13:XA13="Poissons")*(EN14:XA14="ALERTE")*(COUNTIF(BE120,"* "&amp;EN15:XA15&amp;" *")&gt;0)*1))</f>
        <v>0</v>
      </c>
      <c r="BS120" t="str">
        <f t="shared" si="83"/>
        <v/>
      </c>
      <c r="BT120">
        <f t="array" ref="BT120">IF(AQ120="",0,SUMPRODUCT((EN13:XA13="Arachides")*(EN14:XA14="ALERTE")*(COUNTIF(BE120,"* "&amp;EN15:XA15&amp;" *")&gt;0)*1))</f>
        <v>0</v>
      </c>
      <c r="BU120" t="str">
        <f t="shared" si="84"/>
        <v/>
      </c>
      <c r="BV120">
        <f t="array" ref="BV120">IF(AQ120="",0,SUMPRODUCT((EN13:XA13="Soja")*(EN14:XA14="INFO")*(COUNTIF(BE120,"* "&amp;EN15:XA15&amp;" *")&gt;0)*1))</f>
        <v>0</v>
      </c>
      <c r="BW120">
        <f t="array" ref="BW120">IF(AQ120="",0,SUMPRODUCT((EN13:XA13="Soja")*(EN14:XA14="ALERTE")*(COUNTIF(BE120,"* "&amp;EN15:XA15&amp;" *")&gt;0)*1))</f>
        <v>0</v>
      </c>
      <c r="BX120" t="str">
        <f t="shared" si="85"/>
        <v/>
      </c>
      <c r="BY120">
        <f t="array" ref="BY120">IF(AQ120="",0,SUMPRODUCT((EN13:XA13="Lait")*(EN14:XA14="INFO")*(COUNTIF(BE120,"* "&amp;EN15:XA15&amp;" *")&gt;0)*1))</f>
        <v>0</v>
      </c>
      <c r="BZ120">
        <f t="array" ref="BZ120">IF(AQ120="",0,SUMPRODUCT((EN13:XA13="Lait")*(EN14:XA14="EXCL")*(COUNTIF(BE120,"* "&amp;EN15:XA15&amp;" *")&gt;0)*1))</f>
        <v>0</v>
      </c>
      <c r="CA120">
        <f t="array" ref="CA120">IF(AQ120="",0,SUMPRODUCT((EN13:XA13="Lait")*(EN14:XA14="ALERTE")*(COUNTIF(BE120,"* "&amp;EN15:XA15&amp;" *")&gt;0)*1))</f>
        <v>0</v>
      </c>
      <c r="CB120">
        <f t="array" ref="CB120">IF(AQ120="",0,SUMPRODUCT((EN13:XA13="Lait")*(EN14:XA14="SUSP")*(COUNTIF(BE120,"* "&amp;EN15:XA15&amp;" *")&gt;0)*1))</f>
        <v>0</v>
      </c>
      <c r="CC120" t="str">
        <f t="shared" si="86"/>
        <v/>
      </c>
      <c r="CD120" t="str">
        <f t="shared" si="87"/>
        <v/>
      </c>
      <c r="CE120">
        <f t="array" ref="CE120">IF(AQ120="",0,SUMPRODUCT((EN13:XA13="Fruits a coque")*(EN14:XA14="EXCL")*(COUNTIF(BE120,"* "&amp;EN15:XA15&amp;" *")&gt;0)*1))</f>
        <v>0</v>
      </c>
      <c r="CF120">
        <f t="array" ref="CF120">IF(AQ120="",0,SUMPRODUCT((EN13:XA13="Fruits a coque")*(EN14:XA14="ALERTE")*(COUNTIF(BE120,"* "&amp;EN15:XA15&amp;" *")&gt;0)*1))</f>
        <v>0</v>
      </c>
      <c r="CG120" t="str">
        <f t="shared" si="88"/>
        <v/>
      </c>
      <c r="CH120">
        <f t="array" ref="CH120">IF(AQ120="",0,SUMPRODUCT((EN13:XA13="Celeri")*(EN14:XA14="ALERTE")*(COUNTIF(BE120,"* "&amp;EN15:XA15&amp;" *")&gt;0)*1))</f>
        <v>0</v>
      </c>
      <c r="CI120" t="str">
        <f t="shared" si="89"/>
        <v/>
      </c>
      <c r="CJ120">
        <f t="array" ref="CJ120">IF(AQ120="",0,SUMPRODUCT((EN13:XA13="Moutarde")*(EN14:XA14="ALERTE")*(COUNTIF(BE120,"* "&amp;EN15:XA15&amp;" *")&gt;0)*1))</f>
        <v>0</v>
      </c>
      <c r="CK120" t="str">
        <f t="shared" si="90"/>
        <v/>
      </c>
      <c r="CL120">
        <f t="array" ref="CL120">IF(AQ120="",0,SUMPRODUCT((EN13:XA13="Sesame")*(EN14:XA14="ALERTE")*(COUNTIF(BE120,"* "&amp;EN15:XA15&amp;" *")&gt;0)*1))</f>
        <v>0</v>
      </c>
      <c r="CM120" t="str">
        <f t="shared" si="91"/>
        <v/>
      </c>
      <c r="CN120">
        <f t="array" ref="CN120">IF(AQ120="",0,SUMPRODUCT((EN13:XA13="Sulfites")*(EN14:XA14="ALERTE")*(COUNTIF(BE120,"* "&amp;EN15:XA15&amp;" *")&gt;0)*1))</f>
        <v>0</v>
      </c>
      <c r="CO120" t="str">
        <f t="shared" si="92"/>
        <v/>
      </c>
      <c r="CP120">
        <f t="array" ref="CP120">IF(AQ120="",0,SUMPRODUCT((EN13:XA13="Lupin")*(EN14:XA14="ALERTE")*(COUNTIF(BE120,"* "&amp;EN15:XA15&amp;" *")&gt;0)*1))</f>
        <v>0</v>
      </c>
      <c r="CQ120" t="str">
        <f t="shared" si="93"/>
        <v/>
      </c>
      <c r="CR120">
        <f t="array" ref="CR120">IF(AQ120="",0,SUMPRODUCT((EN13:XA13="Mollusques")*(EN14:XA14="EXCL")*(COUNTIF(BE120,"* "&amp;EN15:XA15&amp;" *")&gt;0)*1))</f>
        <v>0</v>
      </c>
      <c r="CS120">
        <f t="array" ref="CS120">IF(AQ120="",0,SUMPRODUCT((EN13:XA13="Mollusques")*(EN14:XA14="ALERTE")*(COUNTIF(BE120,"* "&amp;EN15:XA15&amp;" *")&gt;0)*1))</f>
        <v>0</v>
      </c>
      <c r="CT120" t="str">
        <f t="shared" si="94"/>
        <v/>
      </c>
      <c r="CU120" t="str">
        <f t="shared" si="95"/>
        <v/>
      </c>
      <c r="CV120" t="str">
        <f t="shared" si="96"/>
        <v/>
      </c>
      <c r="CW120" t="str">
        <f t="shared" si="97"/>
        <v/>
      </c>
      <c r="CX120" t="str">
        <f t="shared" si="98"/>
        <v/>
      </c>
      <c r="CY120" t="str">
        <f t="shared" si="99"/>
        <v/>
      </c>
      <c r="CZ120" t="str">
        <f t="shared" si="100"/>
        <v/>
      </c>
      <c r="DA120" t="str">
        <f t="shared" si="101"/>
        <v/>
      </c>
      <c r="DB120" t="str">
        <f t="shared" si="102"/>
        <v/>
      </c>
      <c r="DC120" t="str">
        <f t="shared" si="103"/>
        <v/>
      </c>
      <c r="DD120" t="str">
        <f t="shared" si="104"/>
        <v/>
      </c>
      <c r="DE120" t="str">
        <f t="shared" si="105"/>
        <v/>
      </c>
      <c r="DF120" t="str">
        <f t="shared" si="106"/>
        <v/>
      </c>
      <c r="DG120" t="str">
        <f t="shared" si="107"/>
        <v/>
      </c>
      <c r="DH120" t="str">
        <f t="shared" si="108"/>
        <v/>
      </c>
      <c r="DI120" t="str">
        <f t="shared" si="109"/>
        <v/>
      </c>
      <c r="DJ120" t="str">
        <f t="shared" si="110"/>
        <v/>
      </c>
      <c r="DK120" t="str">
        <f t="shared" si="111"/>
        <v/>
      </c>
      <c r="DL120" t="str">
        <f t="shared" si="112"/>
        <v/>
      </c>
    </row>
    <row r="121" spans="5:116" ht="15.75">
      <c r="E121" s="26"/>
      <c r="F121" s="32"/>
      <c r="G121" s="33"/>
      <c r="H121" s="32"/>
      <c r="I121" s="34"/>
      <c r="J121" s="246"/>
      <c r="K121" s="247"/>
      <c r="L121" s="95"/>
      <c r="M121" s="248"/>
      <c r="N121" s="249"/>
      <c r="O121" s="250"/>
      <c r="P121" s="251"/>
      <c r="Q121" s="252"/>
      <c r="R121" s="253"/>
      <c r="S121" s="102"/>
      <c r="T121" s="254"/>
      <c r="U121" s="104"/>
      <c r="V121" s="255"/>
      <c r="W121" s="256"/>
      <c r="X121" s="107"/>
      <c r="Y121" s="116"/>
      <c r="AA121" s="4"/>
      <c r="AC121" s="759"/>
      <c r="AD121" s="784"/>
      <c r="AE121" s="780" t="str" cm="1">
        <f t="array" ref="AE121">IF(ROW()=ROW(AE112),AD115,INDEX(AF112:AF125,ROW()-ROW(AE112)))</f>
        <v/>
      </c>
      <c r="AF121" s="781" t="str">
        <f>IF(OR(AE121="",AD114="",AD114&lt;=0,AG121=""),"",TRIM(MID(AE121,LEN(AG121)+1+IF(MID(AE121,LEN(AG121)+1,1)=" ",1,0),99999)))</f>
        <v/>
      </c>
      <c r="AG121" s="780" t="str">
        <f>IF(OR(AH121="",AH121=0,AH121="0"),"",IF(LEN(AH121)&lt;=AD114,AH121,IF(LEN(SUBSTITUTE(AI121," ",""))=AD114+1,LEFT(AH121,AD114),LEFT(AH121,FIND("§",SUBSTITUTE(AI121," ","§",LEN(AI121)-LEN(SUBSTITUTE(AI121," ",""))))-1))))</f>
        <v/>
      </c>
      <c r="AH121" s="780" t="str">
        <f t="shared" si="64"/>
        <v/>
      </c>
      <c r="AI121" s="780" t="str">
        <f>IF(OR(AH121="",AH121=0,AH121="0"),"",LEFT(AH121,AD114+1))</f>
        <v/>
      </c>
      <c r="AJ121" s="782"/>
      <c r="AK121" s="796"/>
      <c r="AL121" s="759" t="str">
        <f>IF(LEN(TRIM(AM121))&gt;0,MAX(AL13:AL120)+1,"")</f>
        <v/>
      </c>
      <c r="AM121" s="805"/>
      <c r="AN121" s="805"/>
      <c r="AO121" s="805"/>
      <c r="AP121" s="263" t="str">
        <f t="shared" si="65"/>
        <v/>
      </c>
      <c r="AQ121" s="752"/>
      <c r="AR121" s="818" t="s">
        <v>945</v>
      </c>
      <c r="AS121" s="16" t="str">
        <f t="shared" si="66"/>
        <v/>
      </c>
      <c r="AT121" s="264" t="str">
        <f t="shared" si="67"/>
        <v/>
      </c>
      <c r="AU121" s="266" t="str">
        <f t="shared" si="68"/>
        <v/>
      </c>
      <c r="AV121" s="267" t="str">
        <f t="shared" si="69"/>
        <v/>
      </c>
      <c r="AW121" s="268" t="str">
        <f t="shared" si="70"/>
        <v/>
      </c>
      <c r="AX121" s="268" t="str">
        <f t="shared" si="71"/>
        <v/>
      </c>
      <c r="AY121" s="269" t="str">
        <f t="shared" si="72"/>
        <v/>
      </c>
      <c r="AZ121" t="str">
        <f t="shared" si="73"/>
        <v/>
      </c>
      <c r="BA121" t="str">
        <f t="shared" si="74"/>
        <v/>
      </c>
      <c r="BB121" t="str">
        <f t="shared" si="75"/>
        <v/>
      </c>
      <c r="BC121" t="str">
        <f t="shared" si="76"/>
        <v/>
      </c>
      <c r="BD121" t="str">
        <f t="shared" si="77"/>
        <v/>
      </c>
      <c r="BE121" t="str">
        <f t="shared" si="78"/>
        <v/>
      </c>
      <c r="BF121">
        <f t="array" ref="BF121">IF(AQ121="",0,SUMPRODUCT((EN13:XA13="Gluten")*(EN14:XA14="INFO")*(COUNTIF(BE121,"* "&amp;EN15:XA15&amp;" *")&gt;0)*1))</f>
        <v>0</v>
      </c>
      <c r="BG121">
        <f t="array" ref="BG121">IF(AQ121="",0,SUMPRODUCT((EN13:XA13="Gluten")*(EN14:XA14="EXCL")*(COUNTIF(BE121,"* "&amp;EN15:XA15&amp;" *")&gt;0)*1))</f>
        <v>0</v>
      </c>
      <c r="BH121">
        <f t="array" ref="BH121">IF(AQ121="",0,SUMPRODUCT((EN13:XA13="Gluten")*(EN14:XA14="ALERTE")*(COUNTIF(BE121,"* "&amp;EN15:XA15&amp;" *")&gt;0)*1))</f>
        <v>0</v>
      </c>
      <c r="BI121">
        <f t="array" ref="BI121">IF(AQ121="",0,SUMPRODUCT((EN13:XA13="Gluten")*(EN14:XA14="SUSP")*(COUNTIF(BE121,"* "&amp;EN15:XA15&amp;" *")&gt;0)*1))</f>
        <v>0</v>
      </c>
      <c r="BJ121" t="str">
        <f t="shared" si="79"/>
        <v/>
      </c>
      <c r="BK121" t="str">
        <f t="shared" si="80"/>
        <v/>
      </c>
      <c r="BL121">
        <f t="array" ref="BL121">IF(AQ121="",0,SUMPRODUCT((EN13:XA13="Crustaces")*(EN14:XA14="ALERTE")*(COUNTIF(BE121,"* "&amp;EN15:XA15&amp;" *")&gt;0)*1))</f>
        <v>0</v>
      </c>
      <c r="BM121" t="str">
        <f t="shared" si="81"/>
        <v/>
      </c>
      <c r="BN121">
        <f t="array" ref="BN121">IF(AQ121="",0,SUMPRODUCT((EN13:XA13="Oeufs")*(EN14:XA14="ALERTE")*(COUNTIF(BE121,"* "&amp;EN15:XA15&amp;" *")&gt;0)*1))</f>
        <v>0</v>
      </c>
      <c r="BO121" t="str">
        <f t="shared" si="82"/>
        <v/>
      </c>
      <c r="BP121">
        <f t="array" ref="BP121">IF(AQ121="",0,SUMPRODUCT((EN13:XA13="Poissons")*(EN14:XA14="INFO")*(COUNTIF(BE121,"* "&amp;EN15:XA15&amp;" *")&gt;0)*1))</f>
        <v>0</v>
      </c>
      <c r="BQ121">
        <f t="array" ref="BQ121">IF(AQ121="",0,SUMPRODUCT((EN13:XA13="Poissons")*(EN14:XA14="EXCL")*(COUNTIF(BE121,"* "&amp;EN15:XA15&amp;" *")&gt;0)*1))</f>
        <v>0</v>
      </c>
      <c r="BR121">
        <f t="array" ref="BR121">IF(AQ121="",0,SUMPRODUCT((EN13:XA13="Poissons")*(EN14:XA14="ALERTE")*(COUNTIF(BE121,"* "&amp;EN15:XA15&amp;" *")&gt;0)*1))</f>
        <v>0</v>
      </c>
      <c r="BS121" t="str">
        <f t="shared" si="83"/>
        <v/>
      </c>
      <c r="BT121">
        <f t="array" ref="BT121">IF(AQ121="",0,SUMPRODUCT((EN13:XA13="Arachides")*(EN14:XA14="ALERTE")*(COUNTIF(BE121,"* "&amp;EN15:XA15&amp;" *")&gt;0)*1))</f>
        <v>0</v>
      </c>
      <c r="BU121" t="str">
        <f t="shared" si="84"/>
        <v/>
      </c>
      <c r="BV121">
        <f t="array" ref="BV121">IF(AQ121="",0,SUMPRODUCT((EN13:XA13="Soja")*(EN14:XA14="INFO")*(COUNTIF(BE121,"* "&amp;EN15:XA15&amp;" *")&gt;0)*1))</f>
        <v>0</v>
      </c>
      <c r="BW121">
        <f t="array" ref="BW121">IF(AQ121="",0,SUMPRODUCT((EN13:XA13="Soja")*(EN14:XA14="ALERTE")*(COUNTIF(BE121,"* "&amp;EN15:XA15&amp;" *")&gt;0)*1))</f>
        <v>0</v>
      </c>
      <c r="BX121" t="str">
        <f t="shared" si="85"/>
        <v/>
      </c>
      <c r="BY121">
        <f t="array" ref="BY121">IF(AQ121="",0,SUMPRODUCT((EN13:XA13="Lait")*(EN14:XA14="INFO")*(COUNTIF(BE121,"* "&amp;EN15:XA15&amp;" *")&gt;0)*1))</f>
        <v>0</v>
      </c>
      <c r="BZ121">
        <f t="array" ref="BZ121">IF(AQ121="",0,SUMPRODUCT((EN13:XA13="Lait")*(EN14:XA14="EXCL")*(COUNTIF(BE121,"* "&amp;EN15:XA15&amp;" *")&gt;0)*1))</f>
        <v>0</v>
      </c>
      <c r="CA121">
        <f t="array" ref="CA121">IF(AQ121="",0,SUMPRODUCT((EN13:XA13="Lait")*(EN14:XA14="ALERTE")*(COUNTIF(BE121,"* "&amp;EN15:XA15&amp;" *")&gt;0)*1))</f>
        <v>0</v>
      </c>
      <c r="CB121">
        <f t="array" ref="CB121">IF(AQ121="",0,SUMPRODUCT((EN13:XA13="Lait")*(EN14:XA14="SUSP")*(COUNTIF(BE121,"* "&amp;EN15:XA15&amp;" *")&gt;0)*1))</f>
        <v>0</v>
      </c>
      <c r="CC121" t="str">
        <f t="shared" si="86"/>
        <v/>
      </c>
      <c r="CD121" t="str">
        <f t="shared" si="87"/>
        <v/>
      </c>
      <c r="CE121">
        <f t="array" ref="CE121">IF(AQ121="",0,SUMPRODUCT((EN13:XA13="Fruits a coque")*(EN14:XA14="EXCL")*(COUNTIF(BE121,"* "&amp;EN15:XA15&amp;" *")&gt;0)*1))</f>
        <v>0</v>
      </c>
      <c r="CF121">
        <f t="array" ref="CF121">IF(AQ121="",0,SUMPRODUCT((EN13:XA13="Fruits a coque")*(EN14:XA14="ALERTE")*(COUNTIF(BE121,"* "&amp;EN15:XA15&amp;" *")&gt;0)*1))</f>
        <v>0</v>
      </c>
      <c r="CG121" t="str">
        <f t="shared" si="88"/>
        <v/>
      </c>
      <c r="CH121">
        <f t="array" ref="CH121">IF(AQ121="",0,SUMPRODUCT((EN13:XA13="Celeri")*(EN14:XA14="ALERTE")*(COUNTIF(BE121,"* "&amp;EN15:XA15&amp;" *")&gt;0)*1))</f>
        <v>0</v>
      </c>
      <c r="CI121" t="str">
        <f t="shared" si="89"/>
        <v/>
      </c>
      <c r="CJ121">
        <f t="array" ref="CJ121">IF(AQ121="",0,SUMPRODUCT((EN13:XA13="Moutarde")*(EN14:XA14="ALERTE")*(COUNTIF(BE121,"* "&amp;EN15:XA15&amp;" *")&gt;0)*1))</f>
        <v>0</v>
      </c>
      <c r="CK121" t="str">
        <f t="shared" si="90"/>
        <v/>
      </c>
      <c r="CL121">
        <f t="array" ref="CL121">IF(AQ121="",0,SUMPRODUCT((EN13:XA13="Sesame")*(EN14:XA14="ALERTE")*(COUNTIF(BE121,"* "&amp;EN15:XA15&amp;" *")&gt;0)*1))</f>
        <v>0</v>
      </c>
      <c r="CM121" t="str">
        <f t="shared" si="91"/>
        <v/>
      </c>
      <c r="CN121">
        <f t="array" ref="CN121">IF(AQ121="",0,SUMPRODUCT((EN13:XA13="Sulfites")*(EN14:XA14="ALERTE")*(COUNTIF(BE121,"* "&amp;EN15:XA15&amp;" *")&gt;0)*1))</f>
        <v>0</v>
      </c>
      <c r="CO121" t="str">
        <f t="shared" si="92"/>
        <v/>
      </c>
      <c r="CP121">
        <f t="array" ref="CP121">IF(AQ121="",0,SUMPRODUCT((EN13:XA13="Lupin")*(EN14:XA14="ALERTE")*(COUNTIF(BE121,"* "&amp;EN15:XA15&amp;" *")&gt;0)*1))</f>
        <v>0</v>
      </c>
      <c r="CQ121" t="str">
        <f t="shared" si="93"/>
        <v/>
      </c>
      <c r="CR121">
        <f t="array" ref="CR121">IF(AQ121="",0,SUMPRODUCT((EN13:XA13="Mollusques")*(EN14:XA14="EXCL")*(COUNTIF(BE121,"* "&amp;EN15:XA15&amp;" *")&gt;0)*1))</f>
        <v>0</v>
      </c>
      <c r="CS121">
        <f t="array" ref="CS121">IF(AQ121="",0,SUMPRODUCT((EN13:XA13="Mollusques")*(EN14:XA14="ALERTE")*(COUNTIF(BE121,"* "&amp;EN15:XA15&amp;" *")&gt;0)*1))</f>
        <v>0</v>
      </c>
      <c r="CT121" t="str">
        <f t="shared" si="94"/>
        <v/>
      </c>
      <c r="CU121" t="str">
        <f t="shared" si="95"/>
        <v/>
      </c>
      <c r="CV121" t="str">
        <f t="shared" si="96"/>
        <v/>
      </c>
      <c r="CW121" t="str">
        <f t="shared" si="97"/>
        <v/>
      </c>
      <c r="CX121" t="str">
        <f t="shared" si="98"/>
        <v/>
      </c>
      <c r="CY121" t="str">
        <f t="shared" si="99"/>
        <v/>
      </c>
      <c r="CZ121" t="str">
        <f t="shared" si="100"/>
        <v/>
      </c>
      <c r="DA121" t="str">
        <f t="shared" si="101"/>
        <v/>
      </c>
      <c r="DB121" t="str">
        <f t="shared" si="102"/>
        <v/>
      </c>
      <c r="DC121" t="str">
        <f t="shared" si="103"/>
        <v/>
      </c>
      <c r="DD121" t="str">
        <f t="shared" si="104"/>
        <v/>
      </c>
      <c r="DE121" t="str">
        <f t="shared" si="105"/>
        <v/>
      </c>
      <c r="DF121" t="str">
        <f t="shared" si="106"/>
        <v/>
      </c>
      <c r="DG121" t="str">
        <f t="shared" si="107"/>
        <v/>
      </c>
      <c r="DH121" t="str">
        <f t="shared" si="108"/>
        <v/>
      </c>
      <c r="DI121" t="str">
        <f t="shared" si="109"/>
        <v/>
      </c>
      <c r="DJ121" t="str">
        <f t="shared" si="110"/>
        <v/>
      </c>
      <c r="DK121" t="str">
        <f t="shared" si="111"/>
        <v/>
      </c>
      <c r="DL121" t="str">
        <f t="shared" si="112"/>
        <v/>
      </c>
    </row>
    <row r="122" spans="5:116" ht="15.75">
      <c r="E122" s="26"/>
      <c r="F122" s="32"/>
      <c r="G122" s="33"/>
      <c r="H122" s="32"/>
      <c r="I122" s="34"/>
      <c r="J122" s="246"/>
      <c r="K122" s="247"/>
      <c r="L122" s="95"/>
      <c r="M122" s="248"/>
      <c r="N122" s="249"/>
      <c r="O122" s="250"/>
      <c r="P122" s="251"/>
      <c r="Q122" s="252"/>
      <c r="R122" s="253"/>
      <c r="S122" s="102"/>
      <c r="T122" s="254"/>
      <c r="U122" s="104"/>
      <c r="V122" s="255"/>
      <c r="W122" s="256"/>
      <c r="X122" s="107"/>
      <c r="Y122" s="116"/>
      <c r="AA122" s="4"/>
      <c r="AC122" s="759"/>
      <c r="AD122" s="784"/>
      <c r="AE122" s="780" t="str" cm="1">
        <f t="array" ref="AE122">IF(ROW()=ROW(AE112),AD115,INDEX(AF112:AF125,ROW()-ROW(AE112)))</f>
        <v/>
      </c>
      <c r="AF122" s="781" t="str">
        <f>IF(OR(AE122="",AD114="",AD114&lt;=0,AG122=""),"",TRIM(MID(AE122,LEN(AG122)+1+IF(MID(AE122,LEN(AG122)+1,1)=" ",1,0),99999)))</f>
        <v/>
      </c>
      <c r="AG122" s="780" t="str">
        <f>IF(OR(AH122="",AH122=0,AH122="0"),"",IF(LEN(AH122)&lt;=AD114,AH122,IF(LEN(SUBSTITUTE(AI122," ",""))=AD114+1,LEFT(AH122,AD114),LEFT(AH122,FIND("§",SUBSTITUTE(AI122," ","§",LEN(AI122)-LEN(SUBSTITUTE(AI122," ",""))))-1))))</f>
        <v/>
      </c>
      <c r="AH122" s="780" t="str">
        <f t="shared" si="64"/>
        <v/>
      </c>
      <c r="AI122" s="780" t="str">
        <f>IF(OR(AH122="",AH122=0,AH122="0"),"",LEFT(AH122,AD114+1))</f>
        <v/>
      </c>
      <c r="AJ122" s="782"/>
      <c r="AK122" s="796"/>
      <c r="AL122" s="759" t="str">
        <f>IF(LEN(TRIM(AM122))&gt;0,MAX(AL13:AL121)+1,"")</f>
        <v/>
      </c>
      <c r="AM122" s="805"/>
      <c r="AN122" s="805"/>
      <c r="AO122" s="805"/>
      <c r="AP122" s="263" t="str">
        <f t="shared" si="65"/>
        <v/>
      </c>
      <c r="AQ122" s="752"/>
      <c r="AR122" s="818" t="s">
        <v>945</v>
      </c>
      <c r="AS122" s="16" t="str">
        <f t="shared" si="66"/>
        <v/>
      </c>
      <c r="AT122" s="264" t="str">
        <f t="shared" si="67"/>
        <v/>
      </c>
      <c r="AU122" s="266" t="str">
        <f t="shared" si="68"/>
        <v/>
      </c>
      <c r="AV122" s="267" t="str">
        <f t="shared" si="69"/>
        <v/>
      </c>
      <c r="AW122" s="268" t="str">
        <f t="shared" si="70"/>
        <v/>
      </c>
      <c r="AX122" s="268" t="str">
        <f t="shared" si="71"/>
        <v/>
      </c>
      <c r="AY122" s="269" t="str">
        <f t="shared" si="72"/>
        <v/>
      </c>
      <c r="AZ122" t="str">
        <f t="shared" si="73"/>
        <v/>
      </c>
      <c r="BA122" t="str">
        <f t="shared" si="74"/>
        <v/>
      </c>
      <c r="BB122" t="str">
        <f t="shared" si="75"/>
        <v/>
      </c>
      <c r="BC122" t="str">
        <f t="shared" si="76"/>
        <v/>
      </c>
      <c r="BD122" t="str">
        <f t="shared" si="77"/>
        <v/>
      </c>
      <c r="BE122" t="str">
        <f t="shared" si="78"/>
        <v/>
      </c>
      <c r="BF122">
        <f t="array" ref="BF122">IF(AQ122="",0,SUMPRODUCT((EN13:XA13="Gluten")*(EN14:XA14="INFO")*(COUNTIF(BE122,"* "&amp;EN15:XA15&amp;" *")&gt;0)*1))</f>
        <v>0</v>
      </c>
      <c r="BG122">
        <f t="array" ref="BG122">IF(AQ122="",0,SUMPRODUCT((EN13:XA13="Gluten")*(EN14:XA14="EXCL")*(COUNTIF(BE122,"* "&amp;EN15:XA15&amp;" *")&gt;0)*1))</f>
        <v>0</v>
      </c>
      <c r="BH122">
        <f t="array" ref="BH122">IF(AQ122="",0,SUMPRODUCT((EN13:XA13="Gluten")*(EN14:XA14="ALERTE")*(COUNTIF(BE122,"* "&amp;EN15:XA15&amp;" *")&gt;0)*1))</f>
        <v>0</v>
      </c>
      <c r="BI122">
        <f t="array" ref="BI122">IF(AQ122="",0,SUMPRODUCT((EN13:XA13="Gluten")*(EN14:XA14="SUSP")*(COUNTIF(BE122,"* "&amp;EN15:XA15&amp;" *")&gt;0)*1))</f>
        <v>0</v>
      </c>
      <c r="BJ122" t="str">
        <f t="shared" si="79"/>
        <v/>
      </c>
      <c r="BK122" t="str">
        <f t="shared" si="80"/>
        <v/>
      </c>
      <c r="BL122">
        <f t="array" ref="BL122">IF(AQ122="",0,SUMPRODUCT((EN13:XA13="Crustaces")*(EN14:XA14="ALERTE")*(COUNTIF(BE122,"* "&amp;EN15:XA15&amp;" *")&gt;0)*1))</f>
        <v>0</v>
      </c>
      <c r="BM122" t="str">
        <f t="shared" si="81"/>
        <v/>
      </c>
      <c r="BN122">
        <f t="array" ref="BN122">IF(AQ122="",0,SUMPRODUCT((EN13:XA13="Oeufs")*(EN14:XA14="ALERTE")*(COUNTIF(BE122,"* "&amp;EN15:XA15&amp;" *")&gt;0)*1))</f>
        <v>0</v>
      </c>
      <c r="BO122" t="str">
        <f t="shared" si="82"/>
        <v/>
      </c>
      <c r="BP122">
        <f t="array" ref="BP122">IF(AQ122="",0,SUMPRODUCT((EN13:XA13="Poissons")*(EN14:XA14="INFO")*(COUNTIF(BE122,"* "&amp;EN15:XA15&amp;" *")&gt;0)*1))</f>
        <v>0</v>
      </c>
      <c r="BQ122">
        <f t="array" ref="BQ122">IF(AQ122="",0,SUMPRODUCT((EN13:XA13="Poissons")*(EN14:XA14="EXCL")*(COUNTIF(BE122,"* "&amp;EN15:XA15&amp;" *")&gt;0)*1))</f>
        <v>0</v>
      </c>
      <c r="BR122">
        <f t="array" ref="BR122">IF(AQ122="",0,SUMPRODUCT((EN13:XA13="Poissons")*(EN14:XA14="ALERTE")*(COUNTIF(BE122,"* "&amp;EN15:XA15&amp;" *")&gt;0)*1))</f>
        <v>0</v>
      </c>
      <c r="BS122" t="str">
        <f t="shared" si="83"/>
        <v/>
      </c>
      <c r="BT122">
        <f t="array" ref="BT122">IF(AQ122="",0,SUMPRODUCT((EN13:XA13="Arachides")*(EN14:XA14="ALERTE")*(COUNTIF(BE122,"* "&amp;EN15:XA15&amp;" *")&gt;0)*1))</f>
        <v>0</v>
      </c>
      <c r="BU122" t="str">
        <f t="shared" si="84"/>
        <v/>
      </c>
      <c r="BV122">
        <f t="array" ref="BV122">IF(AQ122="",0,SUMPRODUCT((EN13:XA13="Soja")*(EN14:XA14="INFO")*(COUNTIF(BE122,"* "&amp;EN15:XA15&amp;" *")&gt;0)*1))</f>
        <v>0</v>
      </c>
      <c r="BW122">
        <f t="array" ref="BW122">IF(AQ122="",0,SUMPRODUCT((EN13:XA13="Soja")*(EN14:XA14="ALERTE")*(COUNTIF(BE122,"* "&amp;EN15:XA15&amp;" *")&gt;0)*1))</f>
        <v>0</v>
      </c>
      <c r="BX122" t="str">
        <f t="shared" si="85"/>
        <v/>
      </c>
      <c r="BY122">
        <f t="array" ref="BY122">IF(AQ122="",0,SUMPRODUCT((EN13:XA13="Lait")*(EN14:XA14="INFO")*(COUNTIF(BE122,"* "&amp;EN15:XA15&amp;" *")&gt;0)*1))</f>
        <v>0</v>
      </c>
      <c r="BZ122">
        <f t="array" ref="BZ122">IF(AQ122="",0,SUMPRODUCT((EN13:XA13="Lait")*(EN14:XA14="EXCL")*(COUNTIF(BE122,"* "&amp;EN15:XA15&amp;" *")&gt;0)*1))</f>
        <v>0</v>
      </c>
      <c r="CA122">
        <f t="array" ref="CA122">IF(AQ122="",0,SUMPRODUCT((EN13:XA13="Lait")*(EN14:XA14="ALERTE")*(COUNTIF(BE122,"* "&amp;EN15:XA15&amp;" *")&gt;0)*1))</f>
        <v>0</v>
      </c>
      <c r="CB122">
        <f t="array" ref="CB122">IF(AQ122="",0,SUMPRODUCT((EN13:XA13="Lait")*(EN14:XA14="SUSP")*(COUNTIF(BE122,"* "&amp;EN15:XA15&amp;" *")&gt;0)*1))</f>
        <v>0</v>
      </c>
      <c r="CC122" t="str">
        <f t="shared" si="86"/>
        <v/>
      </c>
      <c r="CD122" t="str">
        <f t="shared" si="87"/>
        <v/>
      </c>
      <c r="CE122">
        <f t="array" ref="CE122">IF(AQ122="",0,SUMPRODUCT((EN13:XA13="Fruits a coque")*(EN14:XA14="EXCL")*(COUNTIF(BE122,"* "&amp;EN15:XA15&amp;" *")&gt;0)*1))</f>
        <v>0</v>
      </c>
      <c r="CF122">
        <f t="array" ref="CF122">IF(AQ122="",0,SUMPRODUCT((EN13:XA13="Fruits a coque")*(EN14:XA14="ALERTE")*(COUNTIF(BE122,"* "&amp;EN15:XA15&amp;" *")&gt;0)*1))</f>
        <v>0</v>
      </c>
      <c r="CG122" t="str">
        <f t="shared" si="88"/>
        <v/>
      </c>
      <c r="CH122">
        <f t="array" ref="CH122">IF(AQ122="",0,SUMPRODUCT((EN13:XA13="Celeri")*(EN14:XA14="ALERTE")*(COUNTIF(BE122,"* "&amp;EN15:XA15&amp;" *")&gt;0)*1))</f>
        <v>0</v>
      </c>
      <c r="CI122" t="str">
        <f t="shared" si="89"/>
        <v/>
      </c>
      <c r="CJ122">
        <f t="array" ref="CJ122">IF(AQ122="",0,SUMPRODUCT((EN13:XA13="Moutarde")*(EN14:XA14="ALERTE")*(COUNTIF(BE122,"* "&amp;EN15:XA15&amp;" *")&gt;0)*1))</f>
        <v>0</v>
      </c>
      <c r="CK122" t="str">
        <f t="shared" si="90"/>
        <v/>
      </c>
      <c r="CL122">
        <f t="array" ref="CL122">IF(AQ122="",0,SUMPRODUCT((EN13:XA13="Sesame")*(EN14:XA14="ALERTE")*(COUNTIF(BE122,"* "&amp;EN15:XA15&amp;" *")&gt;0)*1))</f>
        <v>0</v>
      </c>
      <c r="CM122" t="str">
        <f t="shared" si="91"/>
        <v/>
      </c>
      <c r="CN122">
        <f t="array" ref="CN122">IF(AQ122="",0,SUMPRODUCT((EN13:XA13="Sulfites")*(EN14:XA14="ALERTE")*(COUNTIF(BE122,"* "&amp;EN15:XA15&amp;" *")&gt;0)*1))</f>
        <v>0</v>
      </c>
      <c r="CO122" t="str">
        <f t="shared" si="92"/>
        <v/>
      </c>
      <c r="CP122">
        <f t="array" ref="CP122">IF(AQ122="",0,SUMPRODUCT((EN13:XA13="Lupin")*(EN14:XA14="ALERTE")*(COUNTIF(BE122,"* "&amp;EN15:XA15&amp;" *")&gt;0)*1))</f>
        <v>0</v>
      </c>
      <c r="CQ122" t="str">
        <f t="shared" si="93"/>
        <v/>
      </c>
      <c r="CR122">
        <f t="array" ref="CR122">IF(AQ122="",0,SUMPRODUCT((EN13:XA13="Mollusques")*(EN14:XA14="EXCL")*(COUNTIF(BE122,"* "&amp;EN15:XA15&amp;" *")&gt;0)*1))</f>
        <v>0</v>
      </c>
      <c r="CS122">
        <f t="array" ref="CS122">IF(AQ122="",0,SUMPRODUCT((EN13:XA13="Mollusques")*(EN14:XA14="ALERTE")*(COUNTIF(BE122,"* "&amp;EN15:XA15&amp;" *")&gt;0)*1))</f>
        <v>0</v>
      </c>
      <c r="CT122" t="str">
        <f t="shared" si="94"/>
        <v/>
      </c>
      <c r="CU122" t="str">
        <f t="shared" si="95"/>
        <v/>
      </c>
      <c r="CV122" t="str">
        <f t="shared" si="96"/>
        <v/>
      </c>
      <c r="CW122" t="str">
        <f t="shared" si="97"/>
        <v/>
      </c>
      <c r="CX122" t="str">
        <f t="shared" si="98"/>
        <v/>
      </c>
      <c r="CY122" t="str">
        <f t="shared" si="99"/>
        <v/>
      </c>
      <c r="CZ122" t="str">
        <f t="shared" si="100"/>
        <v/>
      </c>
      <c r="DA122" t="str">
        <f t="shared" si="101"/>
        <v/>
      </c>
      <c r="DB122" t="str">
        <f t="shared" si="102"/>
        <v/>
      </c>
      <c r="DC122" t="str">
        <f t="shared" si="103"/>
        <v/>
      </c>
      <c r="DD122" t="str">
        <f t="shared" si="104"/>
        <v/>
      </c>
      <c r="DE122" t="str">
        <f t="shared" si="105"/>
        <v/>
      </c>
      <c r="DF122" t="str">
        <f t="shared" si="106"/>
        <v/>
      </c>
      <c r="DG122" t="str">
        <f t="shared" si="107"/>
        <v/>
      </c>
      <c r="DH122" t="str">
        <f t="shared" si="108"/>
        <v/>
      </c>
      <c r="DI122" t="str">
        <f t="shared" si="109"/>
        <v/>
      </c>
      <c r="DJ122" t="str">
        <f t="shared" si="110"/>
        <v/>
      </c>
      <c r="DK122" t="str">
        <f t="shared" si="111"/>
        <v/>
      </c>
      <c r="DL122" t="str">
        <f t="shared" si="112"/>
        <v/>
      </c>
    </row>
    <row r="123" spans="5:116" ht="15.75">
      <c r="E123" s="26"/>
      <c r="F123" s="32"/>
      <c r="G123" s="33"/>
      <c r="H123" s="32"/>
      <c r="I123" s="34"/>
      <c r="J123" s="246"/>
      <c r="K123" s="247"/>
      <c r="L123" s="95"/>
      <c r="M123" s="248"/>
      <c r="N123" s="249"/>
      <c r="O123" s="250"/>
      <c r="P123" s="251"/>
      <c r="Q123" s="252"/>
      <c r="R123" s="253"/>
      <c r="S123" s="102"/>
      <c r="T123" s="254"/>
      <c r="U123" s="104"/>
      <c r="V123" s="255"/>
      <c r="W123" s="256"/>
      <c r="X123" s="107"/>
      <c r="Y123" s="116"/>
      <c r="AA123" s="4"/>
      <c r="AC123" s="759"/>
      <c r="AD123" s="784"/>
      <c r="AE123" s="780" t="str" cm="1">
        <f t="array" ref="AE123">IF(ROW()=ROW(AE112),AD115,INDEX(AF112:AF125,ROW()-ROW(AE112)))</f>
        <v/>
      </c>
      <c r="AF123" s="781" t="str">
        <f>IF(OR(AE123="",AD114="",AD114&lt;=0,AG123=""),"",TRIM(MID(AE123,LEN(AG123)+1+IF(MID(AE123,LEN(AG123)+1,1)=" ",1,0),99999)))</f>
        <v/>
      </c>
      <c r="AG123" s="780" t="str">
        <f>IF(OR(AH123="",AH123=0,AH123="0"),"",IF(LEN(AH123)&lt;=AD114,AH123,IF(LEN(SUBSTITUTE(AI123," ",""))=AD114+1,LEFT(AH123,AD114),LEFT(AH123,FIND("§",SUBSTITUTE(AI123," ","§",LEN(AI123)-LEN(SUBSTITUTE(AI123," ",""))))-1))))</f>
        <v/>
      </c>
      <c r="AH123" s="780" t="str">
        <f t="shared" si="64"/>
        <v/>
      </c>
      <c r="AI123" s="780" t="str">
        <f>IF(OR(AH123="",AH123=0,AH123="0"),"",LEFT(AH123,AD114+1))</f>
        <v/>
      </c>
      <c r="AJ123" s="782"/>
      <c r="AK123" s="796"/>
      <c r="AL123" s="759" t="str">
        <f>IF(LEN(TRIM(AM123))&gt;0,MAX(AL13:AL122)+1,"")</f>
        <v/>
      </c>
      <c r="AM123" s="805"/>
      <c r="AN123" s="805"/>
      <c r="AO123" s="805"/>
      <c r="AP123" s="263" t="str">
        <f t="shared" si="65"/>
        <v/>
      </c>
      <c r="AQ123" s="752"/>
      <c r="AR123" s="818" t="s">
        <v>945</v>
      </c>
      <c r="AS123" s="16" t="str">
        <f t="shared" si="66"/>
        <v/>
      </c>
      <c r="AT123" s="264" t="str">
        <f t="shared" si="67"/>
        <v/>
      </c>
      <c r="AU123" s="266" t="str">
        <f t="shared" si="68"/>
        <v/>
      </c>
      <c r="AV123" s="267" t="str">
        <f t="shared" si="69"/>
        <v/>
      </c>
      <c r="AW123" s="268" t="str">
        <f t="shared" si="70"/>
        <v/>
      </c>
      <c r="AX123" s="268" t="str">
        <f t="shared" si="71"/>
        <v/>
      </c>
      <c r="AY123" s="269" t="str">
        <f t="shared" si="72"/>
        <v/>
      </c>
      <c r="AZ123" t="str">
        <f t="shared" si="73"/>
        <v/>
      </c>
      <c r="BA123" t="str">
        <f t="shared" si="74"/>
        <v/>
      </c>
      <c r="BB123" t="str">
        <f t="shared" si="75"/>
        <v/>
      </c>
      <c r="BC123" t="str">
        <f t="shared" si="76"/>
        <v/>
      </c>
      <c r="BD123" t="str">
        <f t="shared" si="77"/>
        <v/>
      </c>
      <c r="BE123" t="str">
        <f t="shared" si="78"/>
        <v/>
      </c>
      <c r="BF123">
        <f t="array" ref="BF123">IF(AQ123="",0,SUMPRODUCT((EN13:XA13="Gluten")*(EN14:XA14="INFO")*(COUNTIF(BE123,"* "&amp;EN15:XA15&amp;" *")&gt;0)*1))</f>
        <v>0</v>
      </c>
      <c r="BG123">
        <f t="array" ref="BG123">IF(AQ123="",0,SUMPRODUCT((EN13:XA13="Gluten")*(EN14:XA14="EXCL")*(COUNTIF(BE123,"* "&amp;EN15:XA15&amp;" *")&gt;0)*1))</f>
        <v>0</v>
      </c>
      <c r="BH123">
        <f t="array" ref="BH123">IF(AQ123="",0,SUMPRODUCT((EN13:XA13="Gluten")*(EN14:XA14="ALERTE")*(COUNTIF(BE123,"* "&amp;EN15:XA15&amp;" *")&gt;0)*1))</f>
        <v>0</v>
      </c>
      <c r="BI123">
        <f t="array" ref="BI123">IF(AQ123="",0,SUMPRODUCT((EN13:XA13="Gluten")*(EN14:XA14="SUSP")*(COUNTIF(BE123,"* "&amp;EN15:XA15&amp;" *")&gt;0)*1))</f>
        <v>0</v>
      </c>
      <c r="BJ123" t="str">
        <f t="shared" si="79"/>
        <v/>
      </c>
      <c r="BK123" t="str">
        <f t="shared" si="80"/>
        <v/>
      </c>
      <c r="BL123">
        <f t="array" ref="BL123">IF(AQ123="",0,SUMPRODUCT((EN13:XA13="Crustaces")*(EN14:XA14="ALERTE")*(COUNTIF(BE123,"* "&amp;EN15:XA15&amp;" *")&gt;0)*1))</f>
        <v>0</v>
      </c>
      <c r="BM123" t="str">
        <f t="shared" si="81"/>
        <v/>
      </c>
      <c r="BN123">
        <f t="array" ref="BN123">IF(AQ123="",0,SUMPRODUCT((EN13:XA13="Oeufs")*(EN14:XA14="ALERTE")*(COUNTIF(BE123,"* "&amp;EN15:XA15&amp;" *")&gt;0)*1))</f>
        <v>0</v>
      </c>
      <c r="BO123" t="str">
        <f t="shared" si="82"/>
        <v/>
      </c>
      <c r="BP123">
        <f t="array" ref="BP123">IF(AQ123="",0,SUMPRODUCT((EN13:XA13="Poissons")*(EN14:XA14="INFO")*(COUNTIF(BE123,"* "&amp;EN15:XA15&amp;" *")&gt;0)*1))</f>
        <v>0</v>
      </c>
      <c r="BQ123">
        <f t="array" ref="BQ123">IF(AQ123="",0,SUMPRODUCT((EN13:XA13="Poissons")*(EN14:XA14="EXCL")*(COUNTIF(BE123,"* "&amp;EN15:XA15&amp;" *")&gt;0)*1))</f>
        <v>0</v>
      </c>
      <c r="BR123">
        <f t="array" ref="BR123">IF(AQ123="",0,SUMPRODUCT((EN13:XA13="Poissons")*(EN14:XA14="ALERTE")*(COUNTIF(BE123,"* "&amp;EN15:XA15&amp;" *")&gt;0)*1))</f>
        <v>0</v>
      </c>
      <c r="BS123" t="str">
        <f t="shared" si="83"/>
        <v/>
      </c>
      <c r="BT123">
        <f t="array" ref="BT123">IF(AQ123="",0,SUMPRODUCT((EN13:XA13="Arachides")*(EN14:XA14="ALERTE")*(COUNTIF(BE123,"* "&amp;EN15:XA15&amp;" *")&gt;0)*1))</f>
        <v>0</v>
      </c>
      <c r="BU123" t="str">
        <f t="shared" si="84"/>
        <v/>
      </c>
      <c r="BV123">
        <f t="array" ref="BV123">IF(AQ123="",0,SUMPRODUCT((EN13:XA13="Soja")*(EN14:XA14="INFO")*(COUNTIF(BE123,"* "&amp;EN15:XA15&amp;" *")&gt;0)*1))</f>
        <v>0</v>
      </c>
      <c r="BW123">
        <f t="array" ref="BW123">IF(AQ123="",0,SUMPRODUCT((EN13:XA13="Soja")*(EN14:XA14="ALERTE")*(COUNTIF(BE123,"* "&amp;EN15:XA15&amp;" *")&gt;0)*1))</f>
        <v>0</v>
      </c>
      <c r="BX123" t="str">
        <f t="shared" si="85"/>
        <v/>
      </c>
      <c r="BY123">
        <f t="array" ref="BY123">IF(AQ123="",0,SUMPRODUCT((EN13:XA13="Lait")*(EN14:XA14="INFO")*(COUNTIF(BE123,"* "&amp;EN15:XA15&amp;" *")&gt;0)*1))</f>
        <v>0</v>
      </c>
      <c r="BZ123">
        <f t="array" ref="BZ123">IF(AQ123="",0,SUMPRODUCT((EN13:XA13="Lait")*(EN14:XA14="EXCL")*(COUNTIF(BE123,"* "&amp;EN15:XA15&amp;" *")&gt;0)*1))</f>
        <v>0</v>
      </c>
      <c r="CA123">
        <f t="array" ref="CA123">IF(AQ123="",0,SUMPRODUCT((EN13:XA13="Lait")*(EN14:XA14="ALERTE")*(COUNTIF(BE123,"* "&amp;EN15:XA15&amp;" *")&gt;0)*1))</f>
        <v>0</v>
      </c>
      <c r="CB123">
        <f t="array" ref="CB123">IF(AQ123="",0,SUMPRODUCT((EN13:XA13="Lait")*(EN14:XA14="SUSP")*(COUNTIF(BE123,"* "&amp;EN15:XA15&amp;" *")&gt;0)*1))</f>
        <v>0</v>
      </c>
      <c r="CC123" t="str">
        <f t="shared" si="86"/>
        <v/>
      </c>
      <c r="CD123" t="str">
        <f t="shared" si="87"/>
        <v/>
      </c>
      <c r="CE123">
        <f t="array" ref="CE123">IF(AQ123="",0,SUMPRODUCT((EN13:XA13="Fruits a coque")*(EN14:XA14="EXCL")*(COUNTIF(BE123,"* "&amp;EN15:XA15&amp;" *")&gt;0)*1))</f>
        <v>0</v>
      </c>
      <c r="CF123">
        <f t="array" ref="CF123">IF(AQ123="",0,SUMPRODUCT((EN13:XA13="Fruits a coque")*(EN14:XA14="ALERTE")*(COUNTIF(BE123,"* "&amp;EN15:XA15&amp;" *")&gt;0)*1))</f>
        <v>0</v>
      </c>
      <c r="CG123" t="str">
        <f t="shared" si="88"/>
        <v/>
      </c>
      <c r="CH123">
        <f t="array" ref="CH123">IF(AQ123="",0,SUMPRODUCT((EN13:XA13="Celeri")*(EN14:XA14="ALERTE")*(COUNTIF(BE123,"* "&amp;EN15:XA15&amp;" *")&gt;0)*1))</f>
        <v>0</v>
      </c>
      <c r="CI123" t="str">
        <f t="shared" si="89"/>
        <v/>
      </c>
      <c r="CJ123">
        <f t="array" ref="CJ123">IF(AQ123="",0,SUMPRODUCT((EN13:XA13="Moutarde")*(EN14:XA14="ALERTE")*(COUNTIF(BE123,"* "&amp;EN15:XA15&amp;" *")&gt;0)*1))</f>
        <v>0</v>
      </c>
      <c r="CK123" t="str">
        <f t="shared" si="90"/>
        <v/>
      </c>
      <c r="CL123">
        <f t="array" ref="CL123">IF(AQ123="",0,SUMPRODUCT((EN13:XA13="Sesame")*(EN14:XA14="ALERTE")*(COUNTIF(BE123,"* "&amp;EN15:XA15&amp;" *")&gt;0)*1))</f>
        <v>0</v>
      </c>
      <c r="CM123" t="str">
        <f t="shared" si="91"/>
        <v/>
      </c>
      <c r="CN123">
        <f t="array" ref="CN123">IF(AQ123="",0,SUMPRODUCT((EN13:XA13="Sulfites")*(EN14:XA14="ALERTE")*(COUNTIF(BE123,"* "&amp;EN15:XA15&amp;" *")&gt;0)*1))</f>
        <v>0</v>
      </c>
      <c r="CO123" t="str">
        <f t="shared" si="92"/>
        <v/>
      </c>
      <c r="CP123">
        <f t="array" ref="CP123">IF(AQ123="",0,SUMPRODUCT((EN13:XA13="Lupin")*(EN14:XA14="ALERTE")*(COUNTIF(BE123,"* "&amp;EN15:XA15&amp;" *")&gt;0)*1))</f>
        <v>0</v>
      </c>
      <c r="CQ123" t="str">
        <f t="shared" si="93"/>
        <v/>
      </c>
      <c r="CR123">
        <f t="array" ref="CR123">IF(AQ123="",0,SUMPRODUCT((EN13:XA13="Mollusques")*(EN14:XA14="EXCL")*(COUNTIF(BE123,"* "&amp;EN15:XA15&amp;" *")&gt;0)*1))</f>
        <v>0</v>
      </c>
      <c r="CS123">
        <f t="array" ref="CS123">IF(AQ123="",0,SUMPRODUCT((EN13:XA13="Mollusques")*(EN14:XA14="ALERTE")*(COUNTIF(BE123,"* "&amp;EN15:XA15&amp;" *")&gt;0)*1))</f>
        <v>0</v>
      </c>
      <c r="CT123" t="str">
        <f t="shared" si="94"/>
        <v/>
      </c>
      <c r="CU123" t="str">
        <f t="shared" si="95"/>
        <v/>
      </c>
      <c r="CV123" t="str">
        <f t="shared" si="96"/>
        <v/>
      </c>
      <c r="CW123" t="str">
        <f t="shared" si="97"/>
        <v/>
      </c>
      <c r="CX123" t="str">
        <f t="shared" si="98"/>
        <v/>
      </c>
      <c r="CY123" t="str">
        <f t="shared" si="99"/>
        <v/>
      </c>
      <c r="CZ123" t="str">
        <f t="shared" si="100"/>
        <v/>
      </c>
      <c r="DA123" t="str">
        <f t="shared" si="101"/>
        <v/>
      </c>
      <c r="DB123" t="str">
        <f t="shared" si="102"/>
        <v/>
      </c>
      <c r="DC123" t="str">
        <f t="shared" si="103"/>
        <v/>
      </c>
      <c r="DD123" t="str">
        <f t="shared" si="104"/>
        <v/>
      </c>
      <c r="DE123" t="str">
        <f t="shared" si="105"/>
        <v/>
      </c>
      <c r="DF123" t="str">
        <f t="shared" si="106"/>
        <v/>
      </c>
      <c r="DG123" t="str">
        <f t="shared" si="107"/>
        <v/>
      </c>
      <c r="DH123" t="str">
        <f t="shared" si="108"/>
        <v/>
      </c>
      <c r="DI123" t="str">
        <f t="shared" si="109"/>
        <v/>
      </c>
      <c r="DJ123" t="str">
        <f t="shared" si="110"/>
        <v/>
      </c>
      <c r="DK123" t="str">
        <f t="shared" si="111"/>
        <v/>
      </c>
      <c r="DL123" t="str">
        <f t="shared" si="112"/>
        <v/>
      </c>
    </row>
    <row r="124" spans="5:116" ht="15.75">
      <c r="E124" s="26"/>
      <c r="F124" s="32"/>
      <c r="G124" s="33"/>
      <c r="H124" s="32"/>
      <c r="I124" s="34"/>
      <c r="J124" s="246"/>
      <c r="K124" s="247"/>
      <c r="L124" s="95"/>
      <c r="M124" s="248"/>
      <c r="N124" s="249"/>
      <c r="O124" s="250"/>
      <c r="P124" s="251"/>
      <c r="Q124" s="252"/>
      <c r="R124" s="253"/>
      <c r="S124" s="102"/>
      <c r="T124" s="254"/>
      <c r="U124" s="104"/>
      <c r="V124" s="255"/>
      <c r="W124" s="256"/>
      <c r="X124" s="107"/>
      <c r="Y124" s="116"/>
      <c r="AA124" s="4"/>
      <c r="AC124" s="759"/>
      <c r="AD124" s="784"/>
      <c r="AE124" s="780" t="str" cm="1">
        <f t="array" ref="AE124">IF(ROW()=ROW(AE112),AD115,INDEX(AF112:AF125,ROW()-ROW(AE112)))</f>
        <v/>
      </c>
      <c r="AF124" s="781" t="str">
        <f>IF(OR(AE124="",AD114="",AD114&lt;=0,AG124=""),"",TRIM(MID(AE124,LEN(AG124)+1+IF(MID(AE124,LEN(AG124)+1,1)=" ",1,0),99999)))</f>
        <v/>
      </c>
      <c r="AG124" s="780" t="str">
        <f>IF(OR(AH124="",AH124=0,AH124="0"),"",IF(LEN(AH124)&lt;=AD114,AH124,IF(LEN(SUBSTITUTE(AI124," ",""))=AD114+1,LEFT(AH124,AD114),LEFT(AH124,FIND("§",SUBSTITUTE(AI124," ","§",LEN(AI124)-LEN(SUBSTITUTE(AI124," ",""))))-1))))</f>
        <v/>
      </c>
      <c r="AH124" s="780" t="str">
        <f t="shared" si="64"/>
        <v/>
      </c>
      <c r="AI124" s="780" t="str">
        <f>IF(OR(AH124="",AH124=0,AH124="0"),"",LEFT(AH124,AD114+1))</f>
        <v/>
      </c>
      <c r="AJ124" s="782"/>
      <c r="AK124" s="796"/>
      <c r="AL124" s="759" t="str">
        <f>IF(LEN(TRIM(AM124))&gt;0,MAX(AL13:AL123)+1,"")</f>
        <v/>
      </c>
      <c r="AM124" s="805"/>
      <c r="AN124" s="805"/>
      <c r="AO124" s="805"/>
      <c r="AP124" s="263" t="str">
        <f t="shared" si="65"/>
        <v/>
      </c>
      <c r="AQ124" s="752"/>
      <c r="AR124" s="818" t="s">
        <v>945</v>
      </c>
      <c r="AS124" s="16" t="str">
        <f t="shared" si="66"/>
        <v/>
      </c>
      <c r="AT124" s="264" t="str">
        <f t="shared" si="67"/>
        <v/>
      </c>
      <c r="AU124" s="266" t="str">
        <f t="shared" si="68"/>
        <v/>
      </c>
      <c r="AV124" s="267" t="str">
        <f t="shared" si="69"/>
        <v/>
      </c>
      <c r="AW124" s="268" t="str">
        <f t="shared" si="70"/>
        <v/>
      </c>
      <c r="AX124" s="268" t="str">
        <f t="shared" si="71"/>
        <v/>
      </c>
      <c r="AY124" s="269" t="str">
        <f t="shared" si="72"/>
        <v/>
      </c>
      <c r="AZ124" t="str">
        <f t="shared" si="73"/>
        <v/>
      </c>
      <c r="BA124" t="str">
        <f t="shared" si="74"/>
        <v/>
      </c>
      <c r="BB124" t="str">
        <f t="shared" si="75"/>
        <v/>
      </c>
      <c r="BC124" t="str">
        <f t="shared" si="76"/>
        <v/>
      </c>
      <c r="BD124" t="str">
        <f t="shared" si="77"/>
        <v/>
      </c>
      <c r="BE124" t="str">
        <f t="shared" si="78"/>
        <v/>
      </c>
      <c r="BF124">
        <f t="array" ref="BF124">IF(AQ124="",0,SUMPRODUCT((EN13:XA13="Gluten")*(EN14:XA14="INFO")*(COUNTIF(BE124,"* "&amp;EN15:XA15&amp;" *")&gt;0)*1))</f>
        <v>0</v>
      </c>
      <c r="BG124">
        <f t="array" ref="BG124">IF(AQ124="",0,SUMPRODUCT((EN13:XA13="Gluten")*(EN14:XA14="EXCL")*(COUNTIF(BE124,"* "&amp;EN15:XA15&amp;" *")&gt;0)*1))</f>
        <v>0</v>
      </c>
      <c r="BH124">
        <f t="array" ref="BH124">IF(AQ124="",0,SUMPRODUCT((EN13:XA13="Gluten")*(EN14:XA14="ALERTE")*(COUNTIF(BE124,"* "&amp;EN15:XA15&amp;" *")&gt;0)*1))</f>
        <v>0</v>
      </c>
      <c r="BI124">
        <f t="array" ref="BI124">IF(AQ124="",0,SUMPRODUCT((EN13:XA13="Gluten")*(EN14:XA14="SUSP")*(COUNTIF(BE124,"* "&amp;EN15:XA15&amp;" *")&gt;0)*1))</f>
        <v>0</v>
      </c>
      <c r="BJ124" t="str">
        <f t="shared" si="79"/>
        <v/>
      </c>
      <c r="BK124" t="str">
        <f t="shared" si="80"/>
        <v/>
      </c>
      <c r="BL124">
        <f t="array" ref="BL124">IF(AQ124="",0,SUMPRODUCT((EN13:XA13="Crustaces")*(EN14:XA14="ALERTE")*(COUNTIF(BE124,"* "&amp;EN15:XA15&amp;" *")&gt;0)*1))</f>
        <v>0</v>
      </c>
      <c r="BM124" t="str">
        <f t="shared" si="81"/>
        <v/>
      </c>
      <c r="BN124">
        <f t="array" ref="BN124">IF(AQ124="",0,SUMPRODUCT((EN13:XA13="Oeufs")*(EN14:XA14="ALERTE")*(COUNTIF(BE124,"* "&amp;EN15:XA15&amp;" *")&gt;0)*1))</f>
        <v>0</v>
      </c>
      <c r="BO124" t="str">
        <f t="shared" si="82"/>
        <v/>
      </c>
      <c r="BP124">
        <f t="array" ref="BP124">IF(AQ124="",0,SUMPRODUCT((EN13:XA13="Poissons")*(EN14:XA14="INFO")*(COUNTIF(BE124,"* "&amp;EN15:XA15&amp;" *")&gt;0)*1))</f>
        <v>0</v>
      </c>
      <c r="BQ124">
        <f t="array" ref="BQ124">IF(AQ124="",0,SUMPRODUCT((EN13:XA13="Poissons")*(EN14:XA14="EXCL")*(COUNTIF(BE124,"* "&amp;EN15:XA15&amp;" *")&gt;0)*1))</f>
        <v>0</v>
      </c>
      <c r="BR124">
        <f t="array" ref="BR124">IF(AQ124="",0,SUMPRODUCT((EN13:XA13="Poissons")*(EN14:XA14="ALERTE")*(COUNTIF(BE124,"* "&amp;EN15:XA15&amp;" *")&gt;0)*1))</f>
        <v>0</v>
      </c>
      <c r="BS124" t="str">
        <f t="shared" si="83"/>
        <v/>
      </c>
      <c r="BT124">
        <f t="array" ref="BT124">IF(AQ124="",0,SUMPRODUCT((EN13:XA13="Arachides")*(EN14:XA14="ALERTE")*(COUNTIF(BE124,"* "&amp;EN15:XA15&amp;" *")&gt;0)*1))</f>
        <v>0</v>
      </c>
      <c r="BU124" t="str">
        <f t="shared" si="84"/>
        <v/>
      </c>
      <c r="BV124">
        <f t="array" ref="BV124">IF(AQ124="",0,SUMPRODUCT((EN13:XA13="Soja")*(EN14:XA14="INFO")*(COUNTIF(BE124,"* "&amp;EN15:XA15&amp;" *")&gt;0)*1))</f>
        <v>0</v>
      </c>
      <c r="BW124">
        <f t="array" ref="BW124">IF(AQ124="",0,SUMPRODUCT((EN13:XA13="Soja")*(EN14:XA14="ALERTE")*(COUNTIF(BE124,"* "&amp;EN15:XA15&amp;" *")&gt;0)*1))</f>
        <v>0</v>
      </c>
      <c r="BX124" t="str">
        <f t="shared" si="85"/>
        <v/>
      </c>
      <c r="BY124">
        <f t="array" ref="BY124">IF(AQ124="",0,SUMPRODUCT((EN13:XA13="Lait")*(EN14:XA14="INFO")*(COUNTIF(BE124,"* "&amp;EN15:XA15&amp;" *")&gt;0)*1))</f>
        <v>0</v>
      </c>
      <c r="BZ124">
        <f t="array" ref="BZ124">IF(AQ124="",0,SUMPRODUCT((EN13:XA13="Lait")*(EN14:XA14="EXCL")*(COUNTIF(BE124,"* "&amp;EN15:XA15&amp;" *")&gt;0)*1))</f>
        <v>0</v>
      </c>
      <c r="CA124">
        <f t="array" ref="CA124">IF(AQ124="",0,SUMPRODUCT((EN13:XA13="Lait")*(EN14:XA14="ALERTE")*(COUNTIF(BE124,"* "&amp;EN15:XA15&amp;" *")&gt;0)*1))</f>
        <v>0</v>
      </c>
      <c r="CB124">
        <f t="array" ref="CB124">IF(AQ124="",0,SUMPRODUCT((EN13:XA13="Lait")*(EN14:XA14="SUSP")*(COUNTIF(BE124,"* "&amp;EN15:XA15&amp;" *")&gt;0)*1))</f>
        <v>0</v>
      </c>
      <c r="CC124" t="str">
        <f t="shared" si="86"/>
        <v/>
      </c>
      <c r="CD124" t="str">
        <f t="shared" si="87"/>
        <v/>
      </c>
      <c r="CE124">
        <f t="array" ref="CE124">IF(AQ124="",0,SUMPRODUCT((EN13:XA13="Fruits a coque")*(EN14:XA14="EXCL")*(COUNTIF(BE124,"* "&amp;EN15:XA15&amp;" *")&gt;0)*1))</f>
        <v>0</v>
      </c>
      <c r="CF124">
        <f t="array" ref="CF124">IF(AQ124="",0,SUMPRODUCT((EN13:XA13="Fruits a coque")*(EN14:XA14="ALERTE")*(COUNTIF(BE124,"* "&amp;EN15:XA15&amp;" *")&gt;0)*1))</f>
        <v>0</v>
      </c>
      <c r="CG124" t="str">
        <f t="shared" si="88"/>
        <v/>
      </c>
      <c r="CH124">
        <f t="array" ref="CH124">IF(AQ124="",0,SUMPRODUCT((EN13:XA13="Celeri")*(EN14:XA14="ALERTE")*(COUNTIF(BE124,"* "&amp;EN15:XA15&amp;" *")&gt;0)*1))</f>
        <v>0</v>
      </c>
      <c r="CI124" t="str">
        <f t="shared" si="89"/>
        <v/>
      </c>
      <c r="CJ124">
        <f t="array" ref="CJ124">IF(AQ124="",0,SUMPRODUCT((EN13:XA13="Moutarde")*(EN14:XA14="ALERTE")*(COUNTIF(BE124,"* "&amp;EN15:XA15&amp;" *")&gt;0)*1))</f>
        <v>0</v>
      </c>
      <c r="CK124" t="str">
        <f t="shared" si="90"/>
        <v/>
      </c>
      <c r="CL124">
        <f t="array" ref="CL124">IF(AQ124="",0,SUMPRODUCT((EN13:XA13="Sesame")*(EN14:XA14="ALERTE")*(COUNTIF(BE124,"* "&amp;EN15:XA15&amp;" *")&gt;0)*1))</f>
        <v>0</v>
      </c>
      <c r="CM124" t="str">
        <f t="shared" si="91"/>
        <v/>
      </c>
      <c r="CN124">
        <f t="array" ref="CN124">IF(AQ124="",0,SUMPRODUCT((EN13:XA13="Sulfites")*(EN14:XA14="ALERTE")*(COUNTIF(BE124,"* "&amp;EN15:XA15&amp;" *")&gt;0)*1))</f>
        <v>0</v>
      </c>
      <c r="CO124" t="str">
        <f t="shared" si="92"/>
        <v/>
      </c>
      <c r="CP124">
        <f t="array" ref="CP124">IF(AQ124="",0,SUMPRODUCT((EN13:XA13="Lupin")*(EN14:XA14="ALERTE")*(COUNTIF(BE124,"* "&amp;EN15:XA15&amp;" *")&gt;0)*1))</f>
        <v>0</v>
      </c>
      <c r="CQ124" t="str">
        <f t="shared" si="93"/>
        <v/>
      </c>
      <c r="CR124">
        <f t="array" ref="CR124">IF(AQ124="",0,SUMPRODUCT((EN13:XA13="Mollusques")*(EN14:XA14="EXCL")*(COUNTIF(BE124,"* "&amp;EN15:XA15&amp;" *")&gt;0)*1))</f>
        <v>0</v>
      </c>
      <c r="CS124">
        <f t="array" ref="CS124">IF(AQ124="",0,SUMPRODUCT((EN13:XA13="Mollusques")*(EN14:XA14="ALERTE")*(COUNTIF(BE124,"* "&amp;EN15:XA15&amp;" *")&gt;0)*1))</f>
        <v>0</v>
      </c>
      <c r="CT124" t="str">
        <f t="shared" si="94"/>
        <v/>
      </c>
      <c r="CU124" t="str">
        <f t="shared" si="95"/>
        <v/>
      </c>
      <c r="CV124" t="str">
        <f t="shared" si="96"/>
        <v/>
      </c>
      <c r="CW124" t="str">
        <f t="shared" si="97"/>
        <v/>
      </c>
      <c r="CX124" t="str">
        <f t="shared" si="98"/>
        <v/>
      </c>
      <c r="CY124" t="str">
        <f t="shared" si="99"/>
        <v/>
      </c>
      <c r="CZ124" t="str">
        <f t="shared" si="100"/>
        <v/>
      </c>
      <c r="DA124" t="str">
        <f t="shared" si="101"/>
        <v/>
      </c>
      <c r="DB124" t="str">
        <f t="shared" si="102"/>
        <v/>
      </c>
      <c r="DC124" t="str">
        <f t="shared" si="103"/>
        <v/>
      </c>
      <c r="DD124" t="str">
        <f t="shared" si="104"/>
        <v/>
      </c>
      <c r="DE124" t="str">
        <f t="shared" si="105"/>
        <v/>
      </c>
      <c r="DF124" t="str">
        <f t="shared" si="106"/>
        <v/>
      </c>
      <c r="DG124" t="str">
        <f t="shared" si="107"/>
        <v/>
      </c>
      <c r="DH124" t="str">
        <f t="shared" si="108"/>
        <v/>
      </c>
      <c r="DI124" t="str">
        <f t="shared" si="109"/>
        <v/>
      </c>
      <c r="DJ124" t="str">
        <f t="shared" si="110"/>
        <v/>
      </c>
      <c r="DK124" t="str">
        <f t="shared" si="111"/>
        <v/>
      </c>
      <c r="DL124" t="str">
        <f t="shared" si="112"/>
        <v/>
      </c>
    </row>
    <row r="125" spans="5:116" ht="15.75">
      <c r="E125" s="26"/>
      <c r="F125" s="32"/>
      <c r="G125" s="33"/>
      <c r="H125" s="32"/>
      <c r="I125" s="34"/>
      <c r="J125" s="246"/>
      <c r="K125" s="247"/>
      <c r="L125" s="95"/>
      <c r="M125" s="248"/>
      <c r="N125" s="249"/>
      <c r="O125" s="250"/>
      <c r="P125" s="251"/>
      <c r="Q125" s="252"/>
      <c r="R125" s="253"/>
      <c r="S125" s="102"/>
      <c r="T125" s="254"/>
      <c r="U125" s="104"/>
      <c r="V125" s="255"/>
      <c r="W125" s="256"/>
      <c r="X125" s="107"/>
      <c r="Y125" s="116"/>
      <c r="AA125" s="4"/>
      <c r="AC125" s="759"/>
      <c r="AD125" s="784"/>
      <c r="AE125" s="780" t="str" cm="1">
        <f t="array" ref="AE125">IF(ROW()=ROW(AE112),AD115,INDEX(AF112:AF125,ROW()-ROW(AE112)))</f>
        <v/>
      </c>
      <c r="AF125" s="781" t="str">
        <f>IF(OR(AE125="",AD114="",AD114&lt;=0,AG125=""),"",TRIM(MID(AE125,LEN(AG125)+1+IF(MID(AE125,LEN(AG125)+1,1)=" ",1,0),99999)))</f>
        <v/>
      </c>
      <c r="AG125" s="780" t="str">
        <f>IF(OR(AH125="",AH125=0,AH125="0"),"",IF(LEN(AH125)&lt;=AD114,AH125,IF(LEN(SUBSTITUTE(AI125," ",""))=AD114+1,LEFT(AH125,AD114),LEFT(AH125,FIND("§",SUBSTITUTE(AI125," ","§",LEN(AI125)-LEN(SUBSTITUTE(AI125," ",""))))-1))))</f>
        <v/>
      </c>
      <c r="AH125" s="780" t="str">
        <f t="shared" si="64"/>
        <v/>
      </c>
      <c r="AI125" s="780" t="str">
        <f>IF(OR(AH125="",AH125=0,AH125="0"),"",LEFT(AH125,AD114+1))</f>
        <v/>
      </c>
      <c r="AJ125" s="782"/>
      <c r="AK125" s="796"/>
      <c r="AL125" s="759" t="str">
        <f>IF(LEN(TRIM(AM125))&gt;0,MAX(AL13:AL124)+1,"")</f>
        <v/>
      </c>
      <c r="AM125" s="805"/>
      <c r="AN125" s="805"/>
      <c r="AO125" s="805"/>
      <c r="AP125" s="263" t="str">
        <f t="shared" si="65"/>
        <v/>
      </c>
      <c r="AQ125" s="752"/>
      <c r="AR125" s="818" t="s">
        <v>945</v>
      </c>
      <c r="AS125" s="16" t="str">
        <f t="shared" si="66"/>
        <v/>
      </c>
      <c r="AT125" s="264" t="str">
        <f t="shared" si="67"/>
        <v/>
      </c>
      <c r="AU125" s="266" t="str">
        <f t="shared" si="68"/>
        <v/>
      </c>
      <c r="AV125" s="267" t="str">
        <f t="shared" si="69"/>
        <v/>
      </c>
      <c r="AW125" s="268" t="str">
        <f t="shared" si="70"/>
        <v/>
      </c>
      <c r="AX125" s="268" t="str">
        <f t="shared" si="71"/>
        <v/>
      </c>
      <c r="AY125" s="269" t="str">
        <f t="shared" si="72"/>
        <v/>
      </c>
      <c r="AZ125" t="str">
        <f t="shared" si="73"/>
        <v/>
      </c>
      <c r="BA125" t="str">
        <f t="shared" si="74"/>
        <v/>
      </c>
      <c r="BB125" t="str">
        <f t="shared" si="75"/>
        <v/>
      </c>
      <c r="BC125" t="str">
        <f t="shared" si="76"/>
        <v/>
      </c>
      <c r="BD125" t="str">
        <f t="shared" si="77"/>
        <v/>
      </c>
      <c r="BE125" t="str">
        <f t="shared" si="78"/>
        <v/>
      </c>
      <c r="BF125">
        <f t="array" ref="BF125">IF(AQ125="",0,SUMPRODUCT((EN13:XA13="Gluten")*(EN14:XA14="INFO")*(COUNTIF(BE125,"* "&amp;EN15:XA15&amp;" *")&gt;0)*1))</f>
        <v>0</v>
      </c>
      <c r="BG125">
        <f t="array" ref="BG125">IF(AQ125="",0,SUMPRODUCT((EN13:XA13="Gluten")*(EN14:XA14="EXCL")*(COUNTIF(BE125,"* "&amp;EN15:XA15&amp;" *")&gt;0)*1))</f>
        <v>0</v>
      </c>
      <c r="BH125">
        <f t="array" ref="BH125">IF(AQ125="",0,SUMPRODUCT((EN13:XA13="Gluten")*(EN14:XA14="ALERTE")*(COUNTIF(BE125,"* "&amp;EN15:XA15&amp;" *")&gt;0)*1))</f>
        <v>0</v>
      </c>
      <c r="BI125">
        <f t="array" ref="BI125">IF(AQ125="",0,SUMPRODUCT((EN13:XA13="Gluten")*(EN14:XA14="SUSP")*(COUNTIF(BE125,"* "&amp;EN15:XA15&amp;" *")&gt;0)*1))</f>
        <v>0</v>
      </c>
      <c r="BJ125" t="str">
        <f t="shared" si="79"/>
        <v/>
      </c>
      <c r="BK125" t="str">
        <f t="shared" si="80"/>
        <v/>
      </c>
      <c r="BL125">
        <f t="array" ref="BL125">IF(AQ125="",0,SUMPRODUCT((EN13:XA13="Crustaces")*(EN14:XA14="ALERTE")*(COUNTIF(BE125,"* "&amp;EN15:XA15&amp;" *")&gt;0)*1))</f>
        <v>0</v>
      </c>
      <c r="BM125" t="str">
        <f t="shared" si="81"/>
        <v/>
      </c>
      <c r="BN125">
        <f t="array" ref="BN125">IF(AQ125="",0,SUMPRODUCT((EN13:XA13="Oeufs")*(EN14:XA14="ALERTE")*(COUNTIF(BE125,"* "&amp;EN15:XA15&amp;" *")&gt;0)*1))</f>
        <v>0</v>
      </c>
      <c r="BO125" t="str">
        <f t="shared" si="82"/>
        <v/>
      </c>
      <c r="BP125">
        <f t="array" ref="BP125">IF(AQ125="",0,SUMPRODUCT((EN13:XA13="Poissons")*(EN14:XA14="INFO")*(COUNTIF(BE125,"* "&amp;EN15:XA15&amp;" *")&gt;0)*1))</f>
        <v>0</v>
      </c>
      <c r="BQ125">
        <f t="array" ref="BQ125">IF(AQ125="",0,SUMPRODUCT((EN13:XA13="Poissons")*(EN14:XA14="EXCL")*(COUNTIF(BE125,"* "&amp;EN15:XA15&amp;" *")&gt;0)*1))</f>
        <v>0</v>
      </c>
      <c r="BR125">
        <f t="array" ref="BR125">IF(AQ125="",0,SUMPRODUCT((EN13:XA13="Poissons")*(EN14:XA14="ALERTE")*(COUNTIF(BE125,"* "&amp;EN15:XA15&amp;" *")&gt;0)*1))</f>
        <v>0</v>
      </c>
      <c r="BS125" t="str">
        <f t="shared" si="83"/>
        <v/>
      </c>
      <c r="BT125">
        <f t="array" ref="BT125">IF(AQ125="",0,SUMPRODUCT((EN13:XA13="Arachides")*(EN14:XA14="ALERTE")*(COUNTIF(BE125,"* "&amp;EN15:XA15&amp;" *")&gt;0)*1))</f>
        <v>0</v>
      </c>
      <c r="BU125" t="str">
        <f t="shared" si="84"/>
        <v/>
      </c>
      <c r="BV125">
        <f t="array" ref="BV125">IF(AQ125="",0,SUMPRODUCT((EN13:XA13="Soja")*(EN14:XA14="INFO")*(COUNTIF(BE125,"* "&amp;EN15:XA15&amp;" *")&gt;0)*1))</f>
        <v>0</v>
      </c>
      <c r="BW125">
        <f t="array" ref="BW125">IF(AQ125="",0,SUMPRODUCT((EN13:XA13="Soja")*(EN14:XA14="ALERTE")*(COUNTIF(BE125,"* "&amp;EN15:XA15&amp;" *")&gt;0)*1))</f>
        <v>0</v>
      </c>
      <c r="BX125" t="str">
        <f t="shared" si="85"/>
        <v/>
      </c>
      <c r="BY125">
        <f t="array" ref="BY125">IF(AQ125="",0,SUMPRODUCT((EN13:XA13="Lait")*(EN14:XA14="INFO")*(COUNTIF(BE125,"* "&amp;EN15:XA15&amp;" *")&gt;0)*1))</f>
        <v>0</v>
      </c>
      <c r="BZ125">
        <f t="array" ref="BZ125">IF(AQ125="",0,SUMPRODUCT((EN13:XA13="Lait")*(EN14:XA14="EXCL")*(COUNTIF(BE125,"* "&amp;EN15:XA15&amp;" *")&gt;0)*1))</f>
        <v>0</v>
      </c>
      <c r="CA125">
        <f t="array" ref="CA125">IF(AQ125="",0,SUMPRODUCT((EN13:XA13="Lait")*(EN14:XA14="ALERTE")*(COUNTIF(BE125,"* "&amp;EN15:XA15&amp;" *")&gt;0)*1))</f>
        <v>0</v>
      </c>
      <c r="CB125">
        <f t="array" ref="CB125">IF(AQ125="",0,SUMPRODUCT((EN13:XA13="Lait")*(EN14:XA14="SUSP")*(COUNTIF(BE125,"* "&amp;EN15:XA15&amp;" *")&gt;0)*1))</f>
        <v>0</v>
      </c>
      <c r="CC125" t="str">
        <f t="shared" si="86"/>
        <v/>
      </c>
      <c r="CD125" t="str">
        <f t="shared" si="87"/>
        <v/>
      </c>
      <c r="CE125">
        <f t="array" ref="CE125">IF(AQ125="",0,SUMPRODUCT((EN13:XA13="Fruits a coque")*(EN14:XA14="EXCL")*(COUNTIF(BE125,"* "&amp;EN15:XA15&amp;" *")&gt;0)*1))</f>
        <v>0</v>
      </c>
      <c r="CF125">
        <f t="array" ref="CF125">IF(AQ125="",0,SUMPRODUCT((EN13:XA13="Fruits a coque")*(EN14:XA14="ALERTE")*(COUNTIF(BE125,"* "&amp;EN15:XA15&amp;" *")&gt;0)*1))</f>
        <v>0</v>
      </c>
      <c r="CG125" t="str">
        <f t="shared" si="88"/>
        <v/>
      </c>
      <c r="CH125">
        <f t="array" ref="CH125">IF(AQ125="",0,SUMPRODUCT((EN13:XA13="Celeri")*(EN14:XA14="ALERTE")*(COUNTIF(BE125,"* "&amp;EN15:XA15&amp;" *")&gt;0)*1))</f>
        <v>0</v>
      </c>
      <c r="CI125" t="str">
        <f t="shared" si="89"/>
        <v/>
      </c>
      <c r="CJ125">
        <f t="array" ref="CJ125">IF(AQ125="",0,SUMPRODUCT((EN13:XA13="Moutarde")*(EN14:XA14="ALERTE")*(COUNTIF(BE125,"* "&amp;EN15:XA15&amp;" *")&gt;0)*1))</f>
        <v>0</v>
      </c>
      <c r="CK125" t="str">
        <f t="shared" si="90"/>
        <v/>
      </c>
      <c r="CL125">
        <f t="array" ref="CL125">IF(AQ125="",0,SUMPRODUCT((EN13:XA13="Sesame")*(EN14:XA14="ALERTE")*(COUNTIF(BE125,"* "&amp;EN15:XA15&amp;" *")&gt;0)*1))</f>
        <v>0</v>
      </c>
      <c r="CM125" t="str">
        <f t="shared" si="91"/>
        <v/>
      </c>
      <c r="CN125">
        <f t="array" ref="CN125">IF(AQ125="",0,SUMPRODUCT((EN13:XA13="Sulfites")*(EN14:XA14="ALERTE")*(COUNTIF(BE125,"* "&amp;EN15:XA15&amp;" *")&gt;0)*1))</f>
        <v>0</v>
      </c>
      <c r="CO125" t="str">
        <f t="shared" si="92"/>
        <v/>
      </c>
      <c r="CP125">
        <f t="array" ref="CP125">IF(AQ125="",0,SUMPRODUCT((EN13:XA13="Lupin")*(EN14:XA14="ALERTE")*(COUNTIF(BE125,"* "&amp;EN15:XA15&amp;" *")&gt;0)*1))</f>
        <v>0</v>
      </c>
      <c r="CQ125" t="str">
        <f t="shared" si="93"/>
        <v/>
      </c>
      <c r="CR125">
        <f t="array" ref="CR125">IF(AQ125="",0,SUMPRODUCT((EN13:XA13="Mollusques")*(EN14:XA14="EXCL")*(COUNTIF(BE125,"* "&amp;EN15:XA15&amp;" *")&gt;0)*1))</f>
        <v>0</v>
      </c>
      <c r="CS125">
        <f t="array" ref="CS125">IF(AQ125="",0,SUMPRODUCT((EN13:XA13="Mollusques")*(EN14:XA14="ALERTE")*(COUNTIF(BE125,"* "&amp;EN15:XA15&amp;" *")&gt;0)*1))</f>
        <v>0</v>
      </c>
      <c r="CT125" t="str">
        <f t="shared" si="94"/>
        <v/>
      </c>
      <c r="CU125" t="str">
        <f t="shared" si="95"/>
        <v/>
      </c>
      <c r="CV125" t="str">
        <f t="shared" si="96"/>
        <v/>
      </c>
      <c r="CW125" t="str">
        <f t="shared" si="97"/>
        <v/>
      </c>
      <c r="CX125" t="str">
        <f t="shared" si="98"/>
        <v/>
      </c>
      <c r="CY125" t="str">
        <f t="shared" si="99"/>
        <v/>
      </c>
      <c r="CZ125" t="str">
        <f t="shared" si="100"/>
        <v/>
      </c>
      <c r="DA125" t="str">
        <f t="shared" si="101"/>
        <v/>
      </c>
      <c r="DB125" t="str">
        <f t="shared" si="102"/>
        <v/>
      </c>
      <c r="DC125" t="str">
        <f t="shared" si="103"/>
        <v/>
      </c>
      <c r="DD125" t="str">
        <f t="shared" si="104"/>
        <v/>
      </c>
      <c r="DE125" t="str">
        <f t="shared" si="105"/>
        <v/>
      </c>
      <c r="DF125" t="str">
        <f t="shared" si="106"/>
        <v/>
      </c>
      <c r="DG125" t="str">
        <f t="shared" si="107"/>
        <v/>
      </c>
      <c r="DH125" t="str">
        <f t="shared" si="108"/>
        <v/>
      </c>
      <c r="DI125" t="str">
        <f t="shared" si="109"/>
        <v/>
      </c>
      <c r="DJ125" t="str">
        <f t="shared" si="110"/>
        <v/>
      </c>
      <c r="DK125" t="str">
        <f t="shared" si="111"/>
        <v/>
      </c>
      <c r="DL125" t="str">
        <f t="shared" si="112"/>
        <v/>
      </c>
    </row>
    <row r="126" spans="5:116" ht="15.75">
      <c r="E126" s="26"/>
      <c r="F126" s="32"/>
      <c r="G126" s="33"/>
      <c r="H126" s="32"/>
      <c r="I126" s="34"/>
      <c r="J126" s="246"/>
      <c r="K126" s="247"/>
      <c r="L126" s="95"/>
      <c r="M126" s="248"/>
      <c r="N126" s="249"/>
      <c r="O126" s="250"/>
      <c r="P126" s="251"/>
      <c r="Q126" s="252"/>
      <c r="R126" s="253"/>
      <c r="S126" s="102"/>
      <c r="T126" s="254"/>
      <c r="U126" s="104"/>
      <c r="V126" s="255"/>
      <c r="W126" s="256"/>
      <c r="X126" s="107"/>
      <c r="Y126" s="116"/>
      <c r="AA126" s="4"/>
      <c r="AC126" s="759"/>
      <c r="AD126" s="779" t="str">
        <f>IF(TRIM(SUBSTITUTE(AS22,CHAR(160),""))="","",AS22)</f>
        <v>Décongeler la macédoine surgelée.</v>
      </c>
      <c r="AE126" s="780" t="str" cm="1">
        <f t="array" ref="AE126">IF(ROW()=ROW(AE126),AD129,INDEX(AF126:AF139,ROW()-ROW(AE126)))</f>
        <v>Décongeler la macédoine surgelée.</v>
      </c>
      <c r="AF126" s="781" t="str">
        <f>IF(OR(AE126="",AD128="",AD128&lt;=0,AG126=""),"",TRIM(MID(AE126,LEN(AG126)+1+IF(MID(AE126,LEN(AG126)+1,1)=" ",1,0),99999)))</f>
        <v/>
      </c>
      <c r="AG126" s="780" t="str">
        <f>IF(OR(AH126="",AH126=0,AH126="0"),"",IF(LEN(AH126)&lt;=AD128,AH126,IF(LEN(SUBSTITUTE(AI126," ",""))=AD128+1,LEFT(AH126,AD128),LEFT(AH126,FIND("§",SUBSTITUTE(AI126," ","§",LEN(AI126)-LEN(SUBSTITUTE(AI126," ",""))))-1))))</f>
        <v>Décongeler la macédoine surgelée.</v>
      </c>
      <c r="AH126" s="780" t="str">
        <f t="shared" si="64"/>
        <v>Décongeler la macédoine surgelée.</v>
      </c>
      <c r="AI126" s="780" t="str">
        <f>IF(OR(AH126="",AH126=0,AH126="0"),"",LEFT(AH126,AD128+1))</f>
        <v>Décongeler la macédoine surgelée.</v>
      </c>
      <c r="AJ126" s="782"/>
      <c r="AK126" s="796"/>
      <c r="AL126" s="759" t="str">
        <f>IF(LEN(TRIM(AM126))&gt;0,MAX(AL13:AL125)+1,"")</f>
        <v/>
      </c>
      <c r="AM126" s="805"/>
      <c r="AN126" s="805"/>
      <c r="AO126" s="805"/>
      <c r="AP126" s="263" t="str">
        <f t="shared" si="65"/>
        <v/>
      </c>
      <c r="AQ126" s="752"/>
      <c r="AR126" s="818" t="s">
        <v>945</v>
      </c>
      <c r="AS126" s="16" t="str">
        <f t="shared" si="66"/>
        <v/>
      </c>
      <c r="AT126" s="264" t="str">
        <f t="shared" si="67"/>
        <v/>
      </c>
      <c r="AU126" s="266" t="str">
        <f t="shared" si="68"/>
        <v/>
      </c>
      <c r="AV126" s="267" t="str">
        <f t="shared" si="69"/>
        <v/>
      </c>
      <c r="AW126" s="268" t="str">
        <f t="shared" si="70"/>
        <v/>
      </c>
      <c r="AX126" s="268" t="str">
        <f t="shared" si="71"/>
        <v/>
      </c>
      <c r="AY126" s="269" t="str">
        <f t="shared" si="72"/>
        <v/>
      </c>
      <c r="AZ126" t="str">
        <f t="shared" si="73"/>
        <v/>
      </c>
      <c r="BA126" t="str">
        <f t="shared" si="74"/>
        <v/>
      </c>
      <c r="BB126" t="str">
        <f t="shared" si="75"/>
        <v/>
      </c>
      <c r="BC126" t="str">
        <f t="shared" si="76"/>
        <v/>
      </c>
      <c r="BD126" t="str">
        <f t="shared" si="77"/>
        <v/>
      </c>
      <c r="BE126" t="str">
        <f t="shared" si="78"/>
        <v/>
      </c>
      <c r="BF126">
        <f t="array" ref="BF126">IF(AQ126="",0,SUMPRODUCT((EN13:XA13="Gluten")*(EN14:XA14="INFO")*(COUNTIF(BE126,"* "&amp;EN15:XA15&amp;" *")&gt;0)*1))</f>
        <v>0</v>
      </c>
      <c r="BG126">
        <f t="array" ref="BG126">IF(AQ126="",0,SUMPRODUCT((EN13:XA13="Gluten")*(EN14:XA14="EXCL")*(COUNTIF(BE126,"* "&amp;EN15:XA15&amp;" *")&gt;0)*1))</f>
        <v>0</v>
      </c>
      <c r="BH126">
        <f t="array" ref="BH126">IF(AQ126="",0,SUMPRODUCT((EN13:XA13="Gluten")*(EN14:XA14="ALERTE")*(COUNTIF(BE126,"* "&amp;EN15:XA15&amp;" *")&gt;0)*1))</f>
        <v>0</v>
      </c>
      <c r="BI126">
        <f t="array" ref="BI126">IF(AQ126="",0,SUMPRODUCT((EN13:XA13="Gluten")*(EN14:XA14="SUSP")*(COUNTIF(BE126,"* "&amp;EN15:XA15&amp;" *")&gt;0)*1))</f>
        <v>0</v>
      </c>
      <c r="BJ126" t="str">
        <f t="shared" si="79"/>
        <v/>
      </c>
      <c r="BK126" t="str">
        <f t="shared" si="80"/>
        <v/>
      </c>
      <c r="BL126">
        <f t="array" ref="BL126">IF(AQ126="",0,SUMPRODUCT((EN13:XA13="Crustaces")*(EN14:XA14="ALERTE")*(COUNTIF(BE126,"* "&amp;EN15:XA15&amp;" *")&gt;0)*1))</f>
        <v>0</v>
      </c>
      <c r="BM126" t="str">
        <f t="shared" si="81"/>
        <v/>
      </c>
      <c r="BN126">
        <f t="array" ref="BN126">IF(AQ126="",0,SUMPRODUCT((EN13:XA13="Oeufs")*(EN14:XA14="ALERTE")*(COUNTIF(BE126,"* "&amp;EN15:XA15&amp;" *")&gt;0)*1))</f>
        <v>0</v>
      </c>
      <c r="BO126" t="str">
        <f t="shared" si="82"/>
        <v/>
      </c>
      <c r="BP126">
        <f t="array" ref="BP126">IF(AQ126="",0,SUMPRODUCT((EN13:XA13="Poissons")*(EN14:XA14="INFO")*(COUNTIF(BE126,"* "&amp;EN15:XA15&amp;" *")&gt;0)*1))</f>
        <v>0</v>
      </c>
      <c r="BQ126">
        <f t="array" ref="BQ126">IF(AQ126="",0,SUMPRODUCT((EN13:XA13="Poissons")*(EN14:XA14="EXCL")*(COUNTIF(BE126,"* "&amp;EN15:XA15&amp;" *")&gt;0)*1))</f>
        <v>0</v>
      </c>
      <c r="BR126">
        <f t="array" ref="BR126">IF(AQ126="",0,SUMPRODUCT((EN13:XA13="Poissons")*(EN14:XA14="ALERTE")*(COUNTIF(BE126,"* "&amp;EN15:XA15&amp;" *")&gt;0)*1))</f>
        <v>0</v>
      </c>
      <c r="BS126" t="str">
        <f t="shared" si="83"/>
        <v/>
      </c>
      <c r="BT126">
        <f t="array" ref="BT126">IF(AQ126="",0,SUMPRODUCT((EN13:XA13="Arachides")*(EN14:XA14="ALERTE")*(COUNTIF(BE126,"* "&amp;EN15:XA15&amp;" *")&gt;0)*1))</f>
        <v>0</v>
      </c>
      <c r="BU126" t="str">
        <f t="shared" si="84"/>
        <v/>
      </c>
      <c r="BV126">
        <f t="array" ref="BV126">IF(AQ126="",0,SUMPRODUCT((EN13:XA13="Soja")*(EN14:XA14="INFO")*(COUNTIF(BE126,"* "&amp;EN15:XA15&amp;" *")&gt;0)*1))</f>
        <v>0</v>
      </c>
      <c r="BW126">
        <f t="array" ref="BW126">IF(AQ126="",0,SUMPRODUCT((EN13:XA13="Soja")*(EN14:XA14="ALERTE")*(COUNTIF(BE126,"* "&amp;EN15:XA15&amp;" *")&gt;0)*1))</f>
        <v>0</v>
      </c>
      <c r="BX126" t="str">
        <f t="shared" si="85"/>
        <v/>
      </c>
      <c r="BY126">
        <f t="array" ref="BY126">IF(AQ126="",0,SUMPRODUCT((EN13:XA13="Lait")*(EN14:XA14="INFO")*(COUNTIF(BE126,"* "&amp;EN15:XA15&amp;" *")&gt;0)*1))</f>
        <v>0</v>
      </c>
      <c r="BZ126">
        <f t="array" ref="BZ126">IF(AQ126="",0,SUMPRODUCT((EN13:XA13="Lait")*(EN14:XA14="EXCL")*(COUNTIF(BE126,"* "&amp;EN15:XA15&amp;" *")&gt;0)*1))</f>
        <v>0</v>
      </c>
      <c r="CA126">
        <f t="array" ref="CA126">IF(AQ126="",0,SUMPRODUCT((EN13:XA13="Lait")*(EN14:XA14="ALERTE")*(COUNTIF(BE126,"* "&amp;EN15:XA15&amp;" *")&gt;0)*1))</f>
        <v>0</v>
      </c>
      <c r="CB126">
        <f t="array" ref="CB126">IF(AQ126="",0,SUMPRODUCT((EN13:XA13="Lait")*(EN14:XA14="SUSP")*(COUNTIF(BE126,"* "&amp;EN15:XA15&amp;" *")&gt;0)*1))</f>
        <v>0</v>
      </c>
      <c r="CC126" t="str">
        <f t="shared" si="86"/>
        <v/>
      </c>
      <c r="CD126" t="str">
        <f t="shared" si="87"/>
        <v/>
      </c>
      <c r="CE126">
        <f t="array" ref="CE126">IF(AQ126="",0,SUMPRODUCT((EN13:XA13="Fruits a coque")*(EN14:XA14="EXCL")*(COUNTIF(BE126,"* "&amp;EN15:XA15&amp;" *")&gt;0)*1))</f>
        <v>0</v>
      </c>
      <c r="CF126">
        <f t="array" ref="CF126">IF(AQ126="",0,SUMPRODUCT((EN13:XA13="Fruits a coque")*(EN14:XA14="ALERTE")*(COUNTIF(BE126,"* "&amp;EN15:XA15&amp;" *")&gt;0)*1))</f>
        <v>0</v>
      </c>
      <c r="CG126" t="str">
        <f t="shared" si="88"/>
        <v/>
      </c>
      <c r="CH126">
        <f t="array" ref="CH126">IF(AQ126="",0,SUMPRODUCT((EN13:XA13="Celeri")*(EN14:XA14="ALERTE")*(COUNTIF(BE126,"* "&amp;EN15:XA15&amp;" *")&gt;0)*1))</f>
        <v>0</v>
      </c>
      <c r="CI126" t="str">
        <f t="shared" si="89"/>
        <v/>
      </c>
      <c r="CJ126">
        <f t="array" ref="CJ126">IF(AQ126="",0,SUMPRODUCT((EN13:XA13="Moutarde")*(EN14:XA14="ALERTE")*(COUNTIF(BE126,"* "&amp;EN15:XA15&amp;" *")&gt;0)*1))</f>
        <v>0</v>
      </c>
      <c r="CK126" t="str">
        <f t="shared" si="90"/>
        <v/>
      </c>
      <c r="CL126">
        <f t="array" ref="CL126">IF(AQ126="",0,SUMPRODUCT((EN13:XA13="Sesame")*(EN14:XA14="ALERTE")*(COUNTIF(BE126,"* "&amp;EN15:XA15&amp;" *")&gt;0)*1))</f>
        <v>0</v>
      </c>
      <c r="CM126" t="str">
        <f t="shared" si="91"/>
        <v/>
      </c>
      <c r="CN126">
        <f t="array" ref="CN126">IF(AQ126="",0,SUMPRODUCT((EN13:XA13="Sulfites")*(EN14:XA14="ALERTE")*(COUNTIF(BE126,"* "&amp;EN15:XA15&amp;" *")&gt;0)*1))</f>
        <v>0</v>
      </c>
      <c r="CO126" t="str">
        <f t="shared" si="92"/>
        <v/>
      </c>
      <c r="CP126">
        <f t="array" ref="CP126">IF(AQ126="",0,SUMPRODUCT((EN13:XA13="Lupin")*(EN14:XA14="ALERTE")*(COUNTIF(BE126,"* "&amp;EN15:XA15&amp;" *")&gt;0)*1))</f>
        <v>0</v>
      </c>
      <c r="CQ126" t="str">
        <f t="shared" si="93"/>
        <v/>
      </c>
      <c r="CR126">
        <f t="array" ref="CR126">IF(AQ126="",0,SUMPRODUCT((EN13:XA13="Mollusques")*(EN14:XA14="EXCL")*(COUNTIF(BE126,"* "&amp;EN15:XA15&amp;" *")&gt;0)*1))</f>
        <v>0</v>
      </c>
      <c r="CS126">
        <f t="array" ref="CS126">IF(AQ126="",0,SUMPRODUCT((EN13:XA13="Mollusques")*(EN14:XA14="ALERTE")*(COUNTIF(BE126,"* "&amp;EN15:XA15&amp;" *")&gt;0)*1))</f>
        <v>0</v>
      </c>
      <c r="CT126" t="str">
        <f t="shared" si="94"/>
        <v/>
      </c>
      <c r="CU126" t="str">
        <f t="shared" si="95"/>
        <v/>
      </c>
      <c r="CV126" t="str">
        <f t="shared" si="96"/>
        <v/>
      </c>
      <c r="CW126" t="str">
        <f t="shared" si="97"/>
        <v/>
      </c>
      <c r="CX126" t="str">
        <f t="shared" si="98"/>
        <v/>
      </c>
      <c r="CY126" t="str">
        <f t="shared" si="99"/>
        <v/>
      </c>
      <c r="CZ126" t="str">
        <f t="shared" si="100"/>
        <v/>
      </c>
      <c r="DA126" t="str">
        <f t="shared" si="101"/>
        <v/>
      </c>
      <c r="DB126" t="str">
        <f t="shared" si="102"/>
        <v/>
      </c>
      <c r="DC126" t="str">
        <f t="shared" si="103"/>
        <v/>
      </c>
      <c r="DD126" t="str">
        <f t="shared" si="104"/>
        <v/>
      </c>
      <c r="DE126" t="str">
        <f t="shared" si="105"/>
        <v/>
      </c>
      <c r="DF126" t="str">
        <f t="shared" si="106"/>
        <v/>
      </c>
      <c r="DG126" t="str">
        <f t="shared" si="107"/>
        <v/>
      </c>
      <c r="DH126" t="str">
        <f t="shared" si="108"/>
        <v/>
      </c>
      <c r="DI126" t="str">
        <f t="shared" si="109"/>
        <v/>
      </c>
      <c r="DJ126" t="str">
        <f t="shared" si="110"/>
        <v/>
      </c>
      <c r="DK126" t="str">
        <f t="shared" si="111"/>
        <v/>
      </c>
      <c r="DL126" t="str">
        <f t="shared" si="112"/>
        <v/>
      </c>
    </row>
    <row r="127" spans="5:116" ht="15.75">
      <c r="E127" s="26"/>
      <c r="F127" s="32"/>
      <c r="G127" s="33"/>
      <c r="H127" s="32"/>
      <c r="I127" s="34"/>
      <c r="J127" s="246"/>
      <c r="K127" s="247"/>
      <c r="L127" s="95"/>
      <c r="M127" s="248"/>
      <c r="N127" s="249"/>
      <c r="O127" s="250"/>
      <c r="P127" s="251"/>
      <c r="Q127" s="252"/>
      <c r="R127" s="253"/>
      <c r="S127" s="102"/>
      <c r="T127" s="254"/>
      <c r="U127" s="104"/>
      <c r="V127" s="255"/>
      <c r="W127" s="256"/>
      <c r="X127" s="107"/>
      <c r="Y127" s="116"/>
      <c r="AA127" s="4"/>
      <c r="AC127" s="759"/>
      <c r="AD127" s="784" t="str">
        <f>TRIM(SUBSTITUTE(SUBSTITUTE(SUBSTITUTE(SUBSTITUTE(SUBSTITUTE(SUBSTITUTE(SUBSTITUTE(SUBSTITUTE(SUBSTITUTE(CLEAN(IF(OR(LEFT(AD126,1)="-",LEFT(AD126,1)="="),MID(AD126,2,99999),AD126)),"—","-"),"–","-"),CHAR(160)," "),CHAR(9)," "),CHAR(13)," "),CHAR(10)," ")," "," ")," "," ")," "," "))</f>
        <v>Décongeler la macédoine surgelée.</v>
      </c>
      <c r="AE127" s="780" t="str" cm="1">
        <f t="array" ref="AE127">IF(ROW()=ROW(AE126),AD129,INDEX(AF126:AF139,ROW()-ROW(AE126)))</f>
        <v/>
      </c>
      <c r="AF127" s="781" t="str">
        <f>IF(OR(AE127="",AD128="",AD128&lt;=0,AG127=""),"",TRIM(MID(AE127,LEN(AG127)+1+IF(MID(AE127,LEN(AG127)+1,1)=" ",1,0),99999)))</f>
        <v/>
      </c>
      <c r="AG127" s="780" t="str">
        <f>IF(OR(AH127="",AH127=0,AH127="0"),"",IF(LEN(AH127)&lt;=AD128,AH127,IF(LEN(SUBSTITUTE(AI127," ",""))=AD128+1,LEFT(AH127,AD128),LEFT(AH127,FIND("§",SUBSTITUTE(AI127," ","§",LEN(AI127)-LEN(SUBSTITUTE(AI127," ",""))))-1))))</f>
        <v/>
      </c>
      <c r="AH127" s="780" t="str">
        <f t="shared" si="64"/>
        <v/>
      </c>
      <c r="AI127" s="780" t="str">
        <f>IF(OR(AH127="",AH127=0,AH127="0"),"",LEFT(AH127,AD128+1))</f>
        <v/>
      </c>
      <c r="AJ127" s="782"/>
      <c r="AK127" s="796"/>
      <c r="AL127" s="759" t="str">
        <f>IF(LEN(TRIM(AM127))&gt;0,MAX(AL13:AL126)+1,"")</f>
        <v/>
      </c>
      <c r="AM127" s="805"/>
      <c r="AN127" s="805"/>
      <c r="AO127" s="805"/>
      <c r="AP127" s="263" t="str">
        <f t="shared" si="65"/>
        <v/>
      </c>
      <c r="AQ127" s="752"/>
      <c r="AR127" s="818" t="s">
        <v>945</v>
      </c>
      <c r="AS127" s="16" t="str">
        <f t="shared" si="66"/>
        <v/>
      </c>
      <c r="AT127" s="264" t="str">
        <f t="shared" si="67"/>
        <v/>
      </c>
      <c r="AU127" s="266" t="str">
        <f t="shared" si="68"/>
        <v/>
      </c>
      <c r="AV127" s="267" t="str">
        <f t="shared" si="69"/>
        <v/>
      </c>
      <c r="AW127" s="268" t="str">
        <f t="shared" si="70"/>
        <v/>
      </c>
      <c r="AX127" s="268" t="str">
        <f t="shared" si="71"/>
        <v/>
      </c>
      <c r="AY127" s="269" t="str">
        <f t="shared" si="72"/>
        <v/>
      </c>
      <c r="AZ127" t="str">
        <f t="shared" si="73"/>
        <v/>
      </c>
      <c r="BA127" t="str">
        <f t="shared" si="74"/>
        <v/>
      </c>
      <c r="BB127" t="str">
        <f t="shared" si="75"/>
        <v/>
      </c>
      <c r="BC127" t="str">
        <f t="shared" si="76"/>
        <v/>
      </c>
      <c r="BD127" t="str">
        <f t="shared" si="77"/>
        <v/>
      </c>
      <c r="BE127" t="str">
        <f t="shared" si="78"/>
        <v/>
      </c>
      <c r="BF127">
        <f t="array" ref="BF127">IF(AQ127="",0,SUMPRODUCT((EN13:XA13="Gluten")*(EN14:XA14="INFO")*(COUNTIF(BE127,"* "&amp;EN15:XA15&amp;" *")&gt;0)*1))</f>
        <v>0</v>
      </c>
      <c r="BG127">
        <f t="array" ref="BG127">IF(AQ127="",0,SUMPRODUCT((EN13:XA13="Gluten")*(EN14:XA14="EXCL")*(COUNTIF(BE127,"* "&amp;EN15:XA15&amp;" *")&gt;0)*1))</f>
        <v>0</v>
      </c>
      <c r="BH127">
        <f t="array" ref="BH127">IF(AQ127="",0,SUMPRODUCT((EN13:XA13="Gluten")*(EN14:XA14="ALERTE")*(COUNTIF(BE127,"* "&amp;EN15:XA15&amp;" *")&gt;0)*1))</f>
        <v>0</v>
      </c>
      <c r="BI127">
        <f t="array" ref="BI127">IF(AQ127="",0,SUMPRODUCT((EN13:XA13="Gluten")*(EN14:XA14="SUSP")*(COUNTIF(BE127,"* "&amp;EN15:XA15&amp;" *")&gt;0)*1))</f>
        <v>0</v>
      </c>
      <c r="BJ127" t="str">
        <f t="shared" si="79"/>
        <v/>
      </c>
      <c r="BK127" t="str">
        <f t="shared" si="80"/>
        <v/>
      </c>
      <c r="BL127">
        <f t="array" ref="BL127">IF(AQ127="",0,SUMPRODUCT((EN13:XA13="Crustaces")*(EN14:XA14="ALERTE")*(COUNTIF(BE127,"* "&amp;EN15:XA15&amp;" *")&gt;0)*1))</f>
        <v>0</v>
      </c>
      <c r="BM127" t="str">
        <f t="shared" si="81"/>
        <v/>
      </c>
      <c r="BN127">
        <f t="array" ref="BN127">IF(AQ127="",0,SUMPRODUCT((EN13:XA13="Oeufs")*(EN14:XA14="ALERTE")*(COUNTIF(BE127,"* "&amp;EN15:XA15&amp;" *")&gt;0)*1))</f>
        <v>0</v>
      </c>
      <c r="BO127" t="str">
        <f t="shared" si="82"/>
        <v/>
      </c>
      <c r="BP127">
        <f t="array" ref="BP127">IF(AQ127="",0,SUMPRODUCT((EN13:XA13="Poissons")*(EN14:XA14="INFO")*(COUNTIF(BE127,"* "&amp;EN15:XA15&amp;" *")&gt;0)*1))</f>
        <v>0</v>
      </c>
      <c r="BQ127">
        <f t="array" ref="BQ127">IF(AQ127="",0,SUMPRODUCT((EN13:XA13="Poissons")*(EN14:XA14="EXCL")*(COUNTIF(BE127,"* "&amp;EN15:XA15&amp;" *")&gt;0)*1))</f>
        <v>0</v>
      </c>
      <c r="BR127">
        <f t="array" ref="BR127">IF(AQ127="",0,SUMPRODUCT((EN13:XA13="Poissons")*(EN14:XA14="ALERTE")*(COUNTIF(BE127,"* "&amp;EN15:XA15&amp;" *")&gt;0)*1))</f>
        <v>0</v>
      </c>
      <c r="BS127" t="str">
        <f t="shared" si="83"/>
        <v/>
      </c>
      <c r="BT127">
        <f t="array" ref="BT127">IF(AQ127="",0,SUMPRODUCT((EN13:XA13="Arachides")*(EN14:XA14="ALERTE")*(COUNTIF(BE127,"* "&amp;EN15:XA15&amp;" *")&gt;0)*1))</f>
        <v>0</v>
      </c>
      <c r="BU127" t="str">
        <f t="shared" si="84"/>
        <v/>
      </c>
      <c r="BV127">
        <f t="array" ref="BV127">IF(AQ127="",0,SUMPRODUCT((EN13:XA13="Soja")*(EN14:XA14="INFO")*(COUNTIF(BE127,"* "&amp;EN15:XA15&amp;" *")&gt;0)*1))</f>
        <v>0</v>
      </c>
      <c r="BW127">
        <f t="array" ref="BW127">IF(AQ127="",0,SUMPRODUCT((EN13:XA13="Soja")*(EN14:XA14="ALERTE")*(COUNTIF(BE127,"* "&amp;EN15:XA15&amp;" *")&gt;0)*1))</f>
        <v>0</v>
      </c>
      <c r="BX127" t="str">
        <f t="shared" si="85"/>
        <v/>
      </c>
      <c r="BY127">
        <f t="array" ref="BY127">IF(AQ127="",0,SUMPRODUCT((EN13:XA13="Lait")*(EN14:XA14="INFO")*(COUNTIF(BE127,"* "&amp;EN15:XA15&amp;" *")&gt;0)*1))</f>
        <v>0</v>
      </c>
      <c r="BZ127">
        <f t="array" ref="BZ127">IF(AQ127="",0,SUMPRODUCT((EN13:XA13="Lait")*(EN14:XA14="EXCL")*(COUNTIF(BE127,"* "&amp;EN15:XA15&amp;" *")&gt;0)*1))</f>
        <v>0</v>
      </c>
      <c r="CA127">
        <f t="array" ref="CA127">IF(AQ127="",0,SUMPRODUCT((EN13:XA13="Lait")*(EN14:XA14="ALERTE")*(COUNTIF(BE127,"* "&amp;EN15:XA15&amp;" *")&gt;0)*1))</f>
        <v>0</v>
      </c>
      <c r="CB127">
        <f t="array" ref="CB127">IF(AQ127="",0,SUMPRODUCT((EN13:XA13="Lait")*(EN14:XA14="SUSP")*(COUNTIF(BE127,"* "&amp;EN15:XA15&amp;" *")&gt;0)*1))</f>
        <v>0</v>
      </c>
      <c r="CC127" t="str">
        <f t="shared" si="86"/>
        <v/>
      </c>
      <c r="CD127" t="str">
        <f t="shared" si="87"/>
        <v/>
      </c>
      <c r="CE127">
        <f t="array" ref="CE127">IF(AQ127="",0,SUMPRODUCT((EN13:XA13="Fruits a coque")*(EN14:XA14="EXCL")*(COUNTIF(BE127,"* "&amp;EN15:XA15&amp;" *")&gt;0)*1))</f>
        <v>0</v>
      </c>
      <c r="CF127">
        <f t="array" ref="CF127">IF(AQ127="",0,SUMPRODUCT((EN13:XA13="Fruits a coque")*(EN14:XA14="ALERTE")*(COUNTIF(BE127,"* "&amp;EN15:XA15&amp;" *")&gt;0)*1))</f>
        <v>0</v>
      </c>
      <c r="CG127" t="str">
        <f t="shared" si="88"/>
        <v/>
      </c>
      <c r="CH127">
        <f t="array" ref="CH127">IF(AQ127="",0,SUMPRODUCT((EN13:XA13="Celeri")*(EN14:XA14="ALERTE")*(COUNTIF(BE127,"* "&amp;EN15:XA15&amp;" *")&gt;0)*1))</f>
        <v>0</v>
      </c>
      <c r="CI127" t="str">
        <f t="shared" si="89"/>
        <v/>
      </c>
      <c r="CJ127">
        <f t="array" ref="CJ127">IF(AQ127="",0,SUMPRODUCT((EN13:XA13="Moutarde")*(EN14:XA14="ALERTE")*(COUNTIF(BE127,"* "&amp;EN15:XA15&amp;" *")&gt;0)*1))</f>
        <v>0</v>
      </c>
      <c r="CK127" t="str">
        <f t="shared" si="90"/>
        <v/>
      </c>
      <c r="CL127">
        <f t="array" ref="CL127">IF(AQ127="",0,SUMPRODUCT((EN13:XA13="Sesame")*(EN14:XA14="ALERTE")*(COUNTIF(BE127,"* "&amp;EN15:XA15&amp;" *")&gt;0)*1))</f>
        <v>0</v>
      </c>
      <c r="CM127" t="str">
        <f t="shared" si="91"/>
        <v/>
      </c>
      <c r="CN127">
        <f t="array" ref="CN127">IF(AQ127="",0,SUMPRODUCT((EN13:XA13="Sulfites")*(EN14:XA14="ALERTE")*(COUNTIF(BE127,"* "&amp;EN15:XA15&amp;" *")&gt;0)*1))</f>
        <v>0</v>
      </c>
      <c r="CO127" t="str">
        <f t="shared" si="92"/>
        <v/>
      </c>
      <c r="CP127">
        <f t="array" ref="CP127">IF(AQ127="",0,SUMPRODUCT((EN13:XA13="Lupin")*(EN14:XA14="ALERTE")*(COUNTIF(BE127,"* "&amp;EN15:XA15&amp;" *")&gt;0)*1))</f>
        <v>0</v>
      </c>
      <c r="CQ127" t="str">
        <f t="shared" si="93"/>
        <v/>
      </c>
      <c r="CR127">
        <f t="array" ref="CR127">IF(AQ127="",0,SUMPRODUCT((EN13:XA13="Mollusques")*(EN14:XA14="EXCL")*(COUNTIF(BE127,"* "&amp;EN15:XA15&amp;" *")&gt;0)*1))</f>
        <v>0</v>
      </c>
      <c r="CS127">
        <f t="array" ref="CS127">IF(AQ127="",0,SUMPRODUCT((EN13:XA13="Mollusques")*(EN14:XA14="ALERTE")*(COUNTIF(BE127,"* "&amp;EN15:XA15&amp;" *")&gt;0)*1))</f>
        <v>0</v>
      </c>
      <c r="CT127" t="str">
        <f t="shared" si="94"/>
        <v/>
      </c>
      <c r="CU127" t="str">
        <f t="shared" si="95"/>
        <v/>
      </c>
      <c r="CV127" t="str">
        <f t="shared" si="96"/>
        <v/>
      </c>
      <c r="CW127" t="str">
        <f t="shared" si="97"/>
        <v/>
      </c>
      <c r="CX127" t="str">
        <f t="shared" si="98"/>
        <v/>
      </c>
      <c r="CY127" t="str">
        <f t="shared" si="99"/>
        <v/>
      </c>
      <c r="CZ127" t="str">
        <f t="shared" si="100"/>
        <v/>
      </c>
      <c r="DA127" t="str">
        <f t="shared" si="101"/>
        <v/>
      </c>
      <c r="DB127" t="str">
        <f t="shared" si="102"/>
        <v/>
      </c>
      <c r="DC127" t="str">
        <f t="shared" si="103"/>
        <v/>
      </c>
      <c r="DD127" t="str">
        <f t="shared" si="104"/>
        <v/>
      </c>
      <c r="DE127" t="str">
        <f t="shared" si="105"/>
        <v/>
      </c>
      <c r="DF127" t="str">
        <f t="shared" si="106"/>
        <v/>
      </c>
      <c r="DG127" t="str">
        <f t="shared" si="107"/>
        <v/>
      </c>
      <c r="DH127" t="str">
        <f t="shared" si="108"/>
        <v/>
      </c>
      <c r="DI127" t="str">
        <f t="shared" si="109"/>
        <v/>
      </c>
      <c r="DJ127" t="str">
        <f t="shared" si="110"/>
        <v/>
      </c>
      <c r="DK127" t="str">
        <f t="shared" si="111"/>
        <v/>
      </c>
      <c r="DL127" t="str">
        <f t="shared" si="112"/>
        <v/>
      </c>
    </row>
    <row r="128" spans="5:116" ht="15.75">
      <c r="E128" s="26"/>
      <c r="F128" s="32"/>
      <c r="G128" s="33"/>
      <c r="H128" s="32"/>
      <c r="I128" s="34"/>
      <c r="J128" s="246"/>
      <c r="K128" s="247"/>
      <c r="L128" s="95"/>
      <c r="M128" s="248"/>
      <c r="N128" s="249"/>
      <c r="O128" s="250"/>
      <c r="P128" s="251"/>
      <c r="Q128" s="252"/>
      <c r="R128" s="253"/>
      <c r="S128" s="102"/>
      <c r="T128" s="254"/>
      <c r="U128" s="104"/>
      <c r="V128" s="255"/>
      <c r="W128" s="256"/>
      <c r="X128" s="107"/>
      <c r="Y128" s="116"/>
      <c r="AA128" s="4"/>
      <c r="AC128" s="759"/>
      <c r="AD128" s="785">
        <f>AL10</f>
        <v>120</v>
      </c>
      <c r="AE128" s="780" t="str" cm="1">
        <f t="array" ref="AE128">IF(ROW()=ROW(AE126),AD129,INDEX(AF126:AF139,ROW()-ROW(AE126)))</f>
        <v/>
      </c>
      <c r="AF128" s="781" t="str">
        <f>IF(OR(AE128="",AD128="",AD128&lt;=0,AG128=""),"",TRIM(MID(AE128,LEN(AG128)+1+IF(MID(AE128,LEN(AG128)+1,1)=" ",1,0),99999)))</f>
        <v/>
      </c>
      <c r="AG128" s="780" t="str">
        <f>IF(OR(AH128="",AH128=0,AH128="0"),"",IF(LEN(AH128)&lt;=AD128,AH128,IF(LEN(SUBSTITUTE(AI128," ",""))=AD128+1,LEFT(AH128,AD128),LEFT(AH128,FIND("§",SUBSTITUTE(AI128," ","§",LEN(AI128)-LEN(SUBSTITUTE(AI128," ",""))))-1))))</f>
        <v/>
      </c>
      <c r="AH128" s="780" t="str">
        <f t="shared" si="64"/>
        <v/>
      </c>
      <c r="AI128" s="780" t="str">
        <f>IF(OR(AH128="",AH128=0,AH128="0"),"",LEFT(AH128,AD128+1))</f>
        <v/>
      </c>
      <c r="AJ128" s="782"/>
      <c r="AK128" s="796"/>
      <c r="AL128" s="759" t="str">
        <f>IF(LEN(TRIM(AM128))&gt;0,MAX(AL13:AL127)+1,"")</f>
        <v/>
      </c>
      <c r="AM128" s="805"/>
      <c r="AN128" s="805"/>
      <c r="AO128" s="805"/>
      <c r="AP128" s="263" t="str">
        <f t="shared" si="65"/>
        <v/>
      </c>
      <c r="AQ128" s="752"/>
      <c r="AR128" s="818" t="s">
        <v>945</v>
      </c>
      <c r="AS128" s="16" t="str">
        <f t="shared" si="66"/>
        <v/>
      </c>
      <c r="AT128" s="264" t="str">
        <f t="shared" si="67"/>
        <v/>
      </c>
      <c r="AU128" s="266" t="str">
        <f t="shared" si="68"/>
        <v/>
      </c>
      <c r="AV128" s="267" t="str">
        <f t="shared" si="69"/>
        <v/>
      </c>
      <c r="AW128" s="268" t="str">
        <f t="shared" si="70"/>
        <v/>
      </c>
      <c r="AX128" s="268" t="str">
        <f t="shared" si="71"/>
        <v/>
      </c>
      <c r="AY128" s="269" t="str">
        <f t="shared" si="72"/>
        <v/>
      </c>
      <c r="AZ128" t="str">
        <f t="shared" si="73"/>
        <v/>
      </c>
      <c r="BA128" t="str">
        <f t="shared" si="74"/>
        <v/>
      </c>
      <c r="BB128" t="str">
        <f t="shared" si="75"/>
        <v/>
      </c>
      <c r="BC128" t="str">
        <f t="shared" si="76"/>
        <v/>
      </c>
      <c r="BD128" t="str">
        <f t="shared" si="77"/>
        <v/>
      </c>
      <c r="BE128" t="str">
        <f t="shared" si="78"/>
        <v/>
      </c>
      <c r="BF128">
        <f t="array" ref="BF128">IF(AQ128="",0,SUMPRODUCT((EN13:XA13="Gluten")*(EN14:XA14="INFO")*(COUNTIF(BE128,"* "&amp;EN15:XA15&amp;" *")&gt;0)*1))</f>
        <v>0</v>
      </c>
      <c r="BG128">
        <f t="array" ref="BG128">IF(AQ128="",0,SUMPRODUCT((EN13:XA13="Gluten")*(EN14:XA14="EXCL")*(COUNTIF(BE128,"* "&amp;EN15:XA15&amp;" *")&gt;0)*1))</f>
        <v>0</v>
      </c>
      <c r="BH128">
        <f t="array" ref="BH128">IF(AQ128="",0,SUMPRODUCT((EN13:XA13="Gluten")*(EN14:XA14="ALERTE")*(COUNTIF(BE128,"* "&amp;EN15:XA15&amp;" *")&gt;0)*1))</f>
        <v>0</v>
      </c>
      <c r="BI128">
        <f t="array" ref="BI128">IF(AQ128="",0,SUMPRODUCT((EN13:XA13="Gluten")*(EN14:XA14="SUSP")*(COUNTIF(BE128,"* "&amp;EN15:XA15&amp;" *")&gt;0)*1))</f>
        <v>0</v>
      </c>
      <c r="BJ128" t="str">
        <f t="shared" si="79"/>
        <v/>
      </c>
      <c r="BK128" t="str">
        <f t="shared" si="80"/>
        <v/>
      </c>
      <c r="BL128">
        <f t="array" ref="BL128">IF(AQ128="",0,SUMPRODUCT((EN13:XA13="Crustaces")*(EN14:XA14="ALERTE")*(COUNTIF(BE128,"* "&amp;EN15:XA15&amp;" *")&gt;0)*1))</f>
        <v>0</v>
      </c>
      <c r="BM128" t="str">
        <f t="shared" si="81"/>
        <v/>
      </c>
      <c r="BN128">
        <f t="array" ref="BN128">IF(AQ128="",0,SUMPRODUCT((EN13:XA13="Oeufs")*(EN14:XA14="ALERTE")*(COUNTIF(BE128,"* "&amp;EN15:XA15&amp;" *")&gt;0)*1))</f>
        <v>0</v>
      </c>
      <c r="BO128" t="str">
        <f t="shared" si="82"/>
        <v/>
      </c>
      <c r="BP128">
        <f t="array" ref="BP128">IF(AQ128="",0,SUMPRODUCT((EN13:XA13="Poissons")*(EN14:XA14="INFO")*(COUNTIF(BE128,"* "&amp;EN15:XA15&amp;" *")&gt;0)*1))</f>
        <v>0</v>
      </c>
      <c r="BQ128">
        <f t="array" ref="BQ128">IF(AQ128="",0,SUMPRODUCT((EN13:XA13="Poissons")*(EN14:XA14="EXCL")*(COUNTIF(BE128,"* "&amp;EN15:XA15&amp;" *")&gt;0)*1))</f>
        <v>0</v>
      </c>
      <c r="BR128">
        <f t="array" ref="BR128">IF(AQ128="",0,SUMPRODUCT((EN13:XA13="Poissons")*(EN14:XA14="ALERTE")*(COUNTIF(BE128,"* "&amp;EN15:XA15&amp;" *")&gt;0)*1))</f>
        <v>0</v>
      </c>
      <c r="BS128" t="str">
        <f t="shared" si="83"/>
        <v/>
      </c>
      <c r="BT128">
        <f t="array" ref="BT128">IF(AQ128="",0,SUMPRODUCT((EN13:XA13="Arachides")*(EN14:XA14="ALERTE")*(COUNTIF(BE128,"* "&amp;EN15:XA15&amp;" *")&gt;0)*1))</f>
        <v>0</v>
      </c>
      <c r="BU128" t="str">
        <f t="shared" si="84"/>
        <v/>
      </c>
      <c r="BV128">
        <f t="array" ref="BV128">IF(AQ128="",0,SUMPRODUCT((EN13:XA13="Soja")*(EN14:XA14="INFO")*(COUNTIF(BE128,"* "&amp;EN15:XA15&amp;" *")&gt;0)*1))</f>
        <v>0</v>
      </c>
      <c r="BW128">
        <f t="array" ref="BW128">IF(AQ128="",0,SUMPRODUCT((EN13:XA13="Soja")*(EN14:XA14="ALERTE")*(COUNTIF(BE128,"* "&amp;EN15:XA15&amp;" *")&gt;0)*1))</f>
        <v>0</v>
      </c>
      <c r="BX128" t="str">
        <f t="shared" si="85"/>
        <v/>
      </c>
      <c r="BY128">
        <f t="array" ref="BY128">IF(AQ128="",0,SUMPRODUCT((EN13:XA13="Lait")*(EN14:XA14="INFO")*(COUNTIF(BE128,"* "&amp;EN15:XA15&amp;" *")&gt;0)*1))</f>
        <v>0</v>
      </c>
      <c r="BZ128">
        <f t="array" ref="BZ128">IF(AQ128="",0,SUMPRODUCT((EN13:XA13="Lait")*(EN14:XA14="EXCL")*(COUNTIF(BE128,"* "&amp;EN15:XA15&amp;" *")&gt;0)*1))</f>
        <v>0</v>
      </c>
      <c r="CA128">
        <f t="array" ref="CA128">IF(AQ128="",0,SUMPRODUCT((EN13:XA13="Lait")*(EN14:XA14="ALERTE")*(COUNTIF(BE128,"* "&amp;EN15:XA15&amp;" *")&gt;0)*1))</f>
        <v>0</v>
      </c>
      <c r="CB128">
        <f t="array" ref="CB128">IF(AQ128="",0,SUMPRODUCT((EN13:XA13="Lait")*(EN14:XA14="SUSP")*(COUNTIF(BE128,"* "&amp;EN15:XA15&amp;" *")&gt;0)*1))</f>
        <v>0</v>
      </c>
      <c r="CC128" t="str">
        <f t="shared" si="86"/>
        <v/>
      </c>
      <c r="CD128" t="str">
        <f t="shared" si="87"/>
        <v/>
      </c>
      <c r="CE128">
        <f t="array" ref="CE128">IF(AQ128="",0,SUMPRODUCT((EN13:XA13="Fruits a coque")*(EN14:XA14="EXCL")*(COUNTIF(BE128,"* "&amp;EN15:XA15&amp;" *")&gt;0)*1))</f>
        <v>0</v>
      </c>
      <c r="CF128">
        <f t="array" ref="CF128">IF(AQ128="",0,SUMPRODUCT((EN13:XA13="Fruits a coque")*(EN14:XA14="ALERTE")*(COUNTIF(BE128,"* "&amp;EN15:XA15&amp;" *")&gt;0)*1))</f>
        <v>0</v>
      </c>
      <c r="CG128" t="str">
        <f t="shared" si="88"/>
        <v/>
      </c>
      <c r="CH128">
        <f t="array" ref="CH128">IF(AQ128="",0,SUMPRODUCT((EN13:XA13="Celeri")*(EN14:XA14="ALERTE")*(COUNTIF(BE128,"* "&amp;EN15:XA15&amp;" *")&gt;0)*1))</f>
        <v>0</v>
      </c>
      <c r="CI128" t="str">
        <f t="shared" si="89"/>
        <v/>
      </c>
      <c r="CJ128">
        <f t="array" ref="CJ128">IF(AQ128="",0,SUMPRODUCT((EN13:XA13="Moutarde")*(EN14:XA14="ALERTE")*(COUNTIF(BE128,"* "&amp;EN15:XA15&amp;" *")&gt;0)*1))</f>
        <v>0</v>
      </c>
      <c r="CK128" t="str">
        <f t="shared" si="90"/>
        <v/>
      </c>
      <c r="CL128">
        <f t="array" ref="CL128">IF(AQ128="",0,SUMPRODUCT((EN13:XA13="Sesame")*(EN14:XA14="ALERTE")*(COUNTIF(BE128,"* "&amp;EN15:XA15&amp;" *")&gt;0)*1))</f>
        <v>0</v>
      </c>
      <c r="CM128" t="str">
        <f t="shared" si="91"/>
        <v/>
      </c>
      <c r="CN128">
        <f t="array" ref="CN128">IF(AQ128="",0,SUMPRODUCT((EN13:XA13="Sulfites")*(EN14:XA14="ALERTE")*(COUNTIF(BE128,"* "&amp;EN15:XA15&amp;" *")&gt;0)*1))</f>
        <v>0</v>
      </c>
      <c r="CO128" t="str">
        <f t="shared" si="92"/>
        <v/>
      </c>
      <c r="CP128">
        <f t="array" ref="CP128">IF(AQ128="",0,SUMPRODUCT((EN13:XA13="Lupin")*(EN14:XA14="ALERTE")*(COUNTIF(BE128,"* "&amp;EN15:XA15&amp;" *")&gt;0)*1))</f>
        <v>0</v>
      </c>
      <c r="CQ128" t="str">
        <f t="shared" si="93"/>
        <v/>
      </c>
      <c r="CR128">
        <f t="array" ref="CR128">IF(AQ128="",0,SUMPRODUCT((EN13:XA13="Mollusques")*(EN14:XA14="EXCL")*(COUNTIF(BE128,"* "&amp;EN15:XA15&amp;" *")&gt;0)*1))</f>
        <v>0</v>
      </c>
      <c r="CS128">
        <f t="array" ref="CS128">IF(AQ128="",0,SUMPRODUCT((EN13:XA13="Mollusques")*(EN14:XA14="ALERTE")*(COUNTIF(BE128,"* "&amp;EN15:XA15&amp;" *")&gt;0)*1))</f>
        <v>0</v>
      </c>
      <c r="CT128" t="str">
        <f t="shared" si="94"/>
        <v/>
      </c>
      <c r="CU128" t="str">
        <f t="shared" si="95"/>
        <v/>
      </c>
      <c r="CV128" t="str">
        <f t="shared" si="96"/>
        <v/>
      </c>
      <c r="CW128" t="str">
        <f t="shared" si="97"/>
        <v/>
      </c>
      <c r="CX128" t="str">
        <f t="shared" si="98"/>
        <v/>
      </c>
      <c r="CY128" t="str">
        <f t="shared" si="99"/>
        <v/>
      </c>
      <c r="CZ128" t="str">
        <f t="shared" si="100"/>
        <v/>
      </c>
      <c r="DA128" t="str">
        <f t="shared" si="101"/>
        <v/>
      </c>
      <c r="DB128" t="str">
        <f t="shared" si="102"/>
        <v/>
      </c>
      <c r="DC128" t="str">
        <f t="shared" si="103"/>
        <v/>
      </c>
      <c r="DD128" t="str">
        <f t="shared" si="104"/>
        <v/>
      </c>
      <c r="DE128" t="str">
        <f t="shared" si="105"/>
        <v/>
      </c>
      <c r="DF128" t="str">
        <f t="shared" si="106"/>
        <v/>
      </c>
      <c r="DG128" t="str">
        <f t="shared" si="107"/>
        <v/>
      </c>
      <c r="DH128" t="str">
        <f t="shared" si="108"/>
        <v/>
      </c>
      <c r="DI128" t="str">
        <f t="shared" si="109"/>
        <v/>
      </c>
      <c r="DJ128" t="str">
        <f t="shared" si="110"/>
        <v/>
      </c>
      <c r="DK128" t="str">
        <f t="shared" si="111"/>
        <v/>
      </c>
      <c r="DL128" t="str">
        <f t="shared" si="112"/>
        <v/>
      </c>
    </row>
    <row r="129" spans="5:116" ht="15.75">
      <c r="E129" s="26"/>
      <c r="F129" s="32"/>
      <c r="G129" s="33"/>
      <c r="H129" s="32"/>
      <c r="I129" s="34"/>
      <c r="J129" s="246"/>
      <c r="K129" s="247"/>
      <c r="L129" s="95"/>
      <c r="M129" s="248"/>
      <c r="N129" s="249"/>
      <c r="O129" s="250"/>
      <c r="P129" s="251"/>
      <c r="Q129" s="252"/>
      <c r="R129" s="253"/>
      <c r="S129" s="102"/>
      <c r="T129" s="254"/>
      <c r="U129" s="104"/>
      <c r="V129" s="255"/>
      <c r="W129" s="256"/>
      <c r="X129" s="107"/>
      <c r="Y129" s="116"/>
      <c r="AA129" s="4"/>
      <c r="AC129" s="759"/>
      <c r="AD129" s="784" t="str">
        <f>IF(UPPER(TRIM(AL11))="X",AD133,AD127)</f>
        <v>Décongeler la macédoine surgelée.</v>
      </c>
      <c r="AE129" s="780" t="str" cm="1">
        <f t="array" ref="AE129">IF(ROW()=ROW(AE126),AD129,INDEX(AF126:AF139,ROW()-ROW(AE126)))</f>
        <v/>
      </c>
      <c r="AF129" s="781" t="str">
        <f>IF(OR(AE129="",AD128="",AD128&lt;=0,AG129=""),"",TRIM(MID(AE129,LEN(AG129)+1+IF(MID(AE129,LEN(AG129)+1,1)=" ",1,0),99999)))</f>
        <v/>
      </c>
      <c r="AG129" s="780" t="str">
        <f>IF(OR(AH129="",AH129=0,AH129="0"),"",IF(LEN(AH129)&lt;=AD128,AH129,IF(LEN(SUBSTITUTE(AI129," ",""))=AD128+1,LEFT(AH129,AD128),LEFT(AH129,FIND("§",SUBSTITUTE(AI129," ","§",LEN(AI129)-LEN(SUBSTITUTE(AI129," ",""))))-1))))</f>
        <v/>
      </c>
      <c r="AH129" s="780" t="str">
        <f t="shared" si="64"/>
        <v/>
      </c>
      <c r="AI129" s="780" t="str">
        <f>IF(OR(AH129="",AH129=0,AH129="0"),"",LEFT(AH129,AD128+1))</f>
        <v/>
      </c>
      <c r="AJ129" s="782"/>
      <c r="AK129" s="796"/>
      <c r="AL129" s="759" t="str">
        <f>IF(LEN(TRIM(AM129))&gt;0,MAX(AL13:AL128)+1,"")</f>
        <v/>
      </c>
      <c r="AM129" s="805"/>
      <c r="AN129" s="805"/>
      <c r="AO129" s="805"/>
      <c r="AP129" s="263" t="str">
        <f t="shared" si="65"/>
        <v/>
      </c>
      <c r="AQ129" s="752"/>
      <c r="AR129" s="818" t="s">
        <v>945</v>
      </c>
      <c r="AS129" s="16" t="str">
        <f t="shared" si="66"/>
        <v/>
      </c>
      <c r="AT129" s="264" t="str">
        <f t="shared" si="67"/>
        <v/>
      </c>
      <c r="AU129" s="266" t="str">
        <f t="shared" si="68"/>
        <v/>
      </c>
      <c r="AV129" s="267" t="str">
        <f t="shared" si="69"/>
        <v/>
      </c>
      <c r="AW129" s="268" t="str">
        <f t="shared" si="70"/>
        <v/>
      </c>
      <c r="AX129" s="268" t="str">
        <f t="shared" si="71"/>
        <v/>
      </c>
      <c r="AY129" s="269" t="str">
        <f t="shared" si="72"/>
        <v/>
      </c>
      <c r="AZ129" t="str">
        <f t="shared" si="73"/>
        <v/>
      </c>
      <c r="BA129" t="str">
        <f t="shared" si="74"/>
        <v/>
      </c>
      <c r="BB129" t="str">
        <f t="shared" si="75"/>
        <v/>
      </c>
      <c r="BC129" t="str">
        <f t="shared" si="76"/>
        <v/>
      </c>
      <c r="BD129" t="str">
        <f t="shared" si="77"/>
        <v/>
      </c>
      <c r="BE129" t="str">
        <f t="shared" si="78"/>
        <v/>
      </c>
      <c r="BF129">
        <f t="array" ref="BF129">IF(AQ129="",0,SUMPRODUCT((EN13:XA13="Gluten")*(EN14:XA14="INFO")*(COUNTIF(BE129,"* "&amp;EN15:XA15&amp;" *")&gt;0)*1))</f>
        <v>0</v>
      </c>
      <c r="BG129">
        <f t="array" ref="BG129">IF(AQ129="",0,SUMPRODUCT((EN13:XA13="Gluten")*(EN14:XA14="EXCL")*(COUNTIF(BE129,"* "&amp;EN15:XA15&amp;" *")&gt;0)*1))</f>
        <v>0</v>
      </c>
      <c r="BH129">
        <f t="array" ref="BH129">IF(AQ129="",0,SUMPRODUCT((EN13:XA13="Gluten")*(EN14:XA14="ALERTE")*(COUNTIF(BE129,"* "&amp;EN15:XA15&amp;" *")&gt;0)*1))</f>
        <v>0</v>
      </c>
      <c r="BI129">
        <f t="array" ref="BI129">IF(AQ129="",0,SUMPRODUCT((EN13:XA13="Gluten")*(EN14:XA14="SUSP")*(COUNTIF(BE129,"* "&amp;EN15:XA15&amp;" *")&gt;0)*1))</f>
        <v>0</v>
      </c>
      <c r="BJ129" t="str">
        <f t="shared" si="79"/>
        <v/>
      </c>
      <c r="BK129" t="str">
        <f t="shared" si="80"/>
        <v/>
      </c>
      <c r="BL129">
        <f t="array" ref="BL129">IF(AQ129="",0,SUMPRODUCT((EN13:XA13="Crustaces")*(EN14:XA14="ALERTE")*(COUNTIF(BE129,"* "&amp;EN15:XA15&amp;" *")&gt;0)*1))</f>
        <v>0</v>
      </c>
      <c r="BM129" t="str">
        <f t="shared" si="81"/>
        <v/>
      </c>
      <c r="BN129">
        <f t="array" ref="BN129">IF(AQ129="",0,SUMPRODUCT((EN13:XA13="Oeufs")*(EN14:XA14="ALERTE")*(COUNTIF(BE129,"* "&amp;EN15:XA15&amp;" *")&gt;0)*1))</f>
        <v>0</v>
      </c>
      <c r="BO129" t="str">
        <f t="shared" si="82"/>
        <v/>
      </c>
      <c r="BP129">
        <f t="array" ref="BP129">IF(AQ129="",0,SUMPRODUCT((EN13:XA13="Poissons")*(EN14:XA14="INFO")*(COUNTIF(BE129,"* "&amp;EN15:XA15&amp;" *")&gt;0)*1))</f>
        <v>0</v>
      </c>
      <c r="BQ129">
        <f t="array" ref="BQ129">IF(AQ129="",0,SUMPRODUCT((EN13:XA13="Poissons")*(EN14:XA14="EXCL")*(COUNTIF(BE129,"* "&amp;EN15:XA15&amp;" *")&gt;0)*1))</f>
        <v>0</v>
      </c>
      <c r="BR129">
        <f t="array" ref="BR129">IF(AQ129="",0,SUMPRODUCT((EN13:XA13="Poissons")*(EN14:XA14="ALERTE")*(COUNTIF(BE129,"* "&amp;EN15:XA15&amp;" *")&gt;0)*1))</f>
        <v>0</v>
      </c>
      <c r="BS129" t="str">
        <f t="shared" si="83"/>
        <v/>
      </c>
      <c r="BT129">
        <f t="array" ref="BT129">IF(AQ129="",0,SUMPRODUCT((EN13:XA13="Arachides")*(EN14:XA14="ALERTE")*(COUNTIF(BE129,"* "&amp;EN15:XA15&amp;" *")&gt;0)*1))</f>
        <v>0</v>
      </c>
      <c r="BU129" t="str">
        <f t="shared" si="84"/>
        <v/>
      </c>
      <c r="BV129">
        <f t="array" ref="BV129">IF(AQ129="",0,SUMPRODUCT((EN13:XA13="Soja")*(EN14:XA14="INFO")*(COUNTIF(BE129,"* "&amp;EN15:XA15&amp;" *")&gt;0)*1))</f>
        <v>0</v>
      </c>
      <c r="BW129">
        <f t="array" ref="BW129">IF(AQ129="",0,SUMPRODUCT((EN13:XA13="Soja")*(EN14:XA14="ALERTE")*(COUNTIF(BE129,"* "&amp;EN15:XA15&amp;" *")&gt;0)*1))</f>
        <v>0</v>
      </c>
      <c r="BX129" t="str">
        <f t="shared" si="85"/>
        <v/>
      </c>
      <c r="BY129">
        <f t="array" ref="BY129">IF(AQ129="",0,SUMPRODUCT((EN13:XA13="Lait")*(EN14:XA14="INFO")*(COUNTIF(BE129,"* "&amp;EN15:XA15&amp;" *")&gt;0)*1))</f>
        <v>0</v>
      </c>
      <c r="BZ129">
        <f t="array" ref="BZ129">IF(AQ129="",0,SUMPRODUCT((EN13:XA13="Lait")*(EN14:XA14="EXCL")*(COUNTIF(BE129,"* "&amp;EN15:XA15&amp;" *")&gt;0)*1))</f>
        <v>0</v>
      </c>
      <c r="CA129">
        <f t="array" ref="CA129">IF(AQ129="",0,SUMPRODUCT((EN13:XA13="Lait")*(EN14:XA14="ALERTE")*(COUNTIF(BE129,"* "&amp;EN15:XA15&amp;" *")&gt;0)*1))</f>
        <v>0</v>
      </c>
      <c r="CB129">
        <f t="array" ref="CB129">IF(AQ129="",0,SUMPRODUCT((EN13:XA13="Lait")*(EN14:XA14="SUSP")*(COUNTIF(BE129,"* "&amp;EN15:XA15&amp;" *")&gt;0)*1))</f>
        <v>0</v>
      </c>
      <c r="CC129" t="str">
        <f t="shared" si="86"/>
        <v/>
      </c>
      <c r="CD129" t="str">
        <f t="shared" si="87"/>
        <v/>
      </c>
      <c r="CE129">
        <f t="array" ref="CE129">IF(AQ129="",0,SUMPRODUCT((EN13:XA13="Fruits a coque")*(EN14:XA14="EXCL")*(COUNTIF(BE129,"* "&amp;EN15:XA15&amp;" *")&gt;0)*1))</f>
        <v>0</v>
      </c>
      <c r="CF129">
        <f t="array" ref="CF129">IF(AQ129="",0,SUMPRODUCT((EN13:XA13="Fruits a coque")*(EN14:XA14="ALERTE")*(COUNTIF(BE129,"* "&amp;EN15:XA15&amp;" *")&gt;0)*1))</f>
        <v>0</v>
      </c>
      <c r="CG129" t="str">
        <f t="shared" si="88"/>
        <v/>
      </c>
      <c r="CH129">
        <f t="array" ref="CH129">IF(AQ129="",0,SUMPRODUCT((EN13:XA13="Celeri")*(EN14:XA14="ALERTE")*(COUNTIF(BE129,"* "&amp;EN15:XA15&amp;" *")&gt;0)*1))</f>
        <v>0</v>
      </c>
      <c r="CI129" t="str">
        <f t="shared" si="89"/>
        <v/>
      </c>
      <c r="CJ129">
        <f t="array" ref="CJ129">IF(AQ129="",0,SUMPRODUCT((EN13:XA13="Moutarde")*(EN14:XA14="ALERTE")*(COUNTIF(BE129,"* "&amp;EN15:XA15&amp;" *")&gt;0)*1))</f>
        <v>0</v>
      </c>
      <c r="CK129" t="str">
        <f t="shared" si="90"/>
        <v/>
      </c>
      <c r="CL129">
        <f t="array" ref="CL129">IF(AQ129="",0,SUMPRODUCT((EN13:XA13="Sesame")*(EN14:XA14="ALERTE")*(COUNTIF(BE129,"* "&amp;EN15:XA15&amp;" *")&gt;0)*1))</f>
        <v>0</v>
      </c>
      <c r="CM129" t="str">
        <f t="shared" si="91"/>
        <v/>
      </c>
      <c r="CN129">
        <f t="array" ref="CN129">IF(AQ129="",0,SUMPRODUCT((EN13:XA13="Sulfites")*(EN14:XA14="ALERTE")*(COUNTIF(BE129,"* "&amp;EN15:XA15&amp;" *")&gt;0)*1))</f>
        <v>0</v>
      </c>
      <c r="CO129" t="str">
        <f t="shared" si="92"/>
        <v/>
      </c>
      <c r="CP129">
        <f t="array" ref="CP129">IF(AQ129="",0,SUMPRODUCT((EN13:XA13="Lupin")*(EN14:XA14="ALERTE")*(COUNTIF(BE129,"* "&amp;EN15:XA15&amp;" *")&gt;0)*1))</f>
        <v>0</v>
      </c>
      <c r="CQ129" t="str">
        <f t="shared" si="93"/>
        <v/>
      </c>
      <c r="CR129">
        <f t="array" ref="CR129">IF(AQ129="",0,SUMPRODUCT((EN13:XA13="Mollusques")*(EN14:XA14="EXCL")*(COUNTIF(BE129,"* "&amp;EN15:XA15&amp;" *")&gt;0)*1))</f>
        <v>0</v>
      </c>
      <c r="CS129">
        <f t="array" ref="CS129">IF(AQ129="",0,SUMPRODUCT((EN13:XA13="Mollusques")*(EN14:XA14="ALERTE")*(COUNTIF(BE129,"* "&amp;EN15:XA15&amp;" *")&gt;0)*1))</f>
        <v>0</v>
      </c>
      <c r="CT129" t="str">
        <f t="shared" si="94"/>
        <v/>
      </c>
      <c r="CU129" t="str">
        <f t="shared" si="95"/>
        <v/>
      </c>
      <c r="CV129" t="str">
        <f t="shared" si="96"/>
        <v/>
      </c>
      <c r="CW129" t="str">
        <f t="shared" si="97"/>
        <v/>
      </c>
      <c r="CX129" t="str">
        <f t="shared" si="98"/>
        <v/>
      </c>
      <c r="CY129" t="str">
        <f t="shared" si="99"/>
        <v/>
      </c>
      <c r="CZ129" t="str">
        <f t="shared" si="100"/>
        <v/>
      </c>
      <c r="DA129" t="str">
        <f t="shared" si="101"/>
        <v/>
      </c>
      <c r="DB129" t="str">
        <f t="shared" si="102"/>
        <v/>
      </c>
      <c r="DC129" t="str">
        <f t="shared" si="103"/>
        <v/>
      </c>
      <c r="DD129" t="str">
        <f t="shared" si="104"/>
        <v/>
      </c>
      <c r="DE129" t="str">
        <f t="shared" si="105"/>
        <v/>
      </c>
      <c r="DF129" t="str">
        <f t="shared" si="106"/>
        <v/>
      </c>
      <c r="DG129" t="str">
        <f t="shared" si="107"/>
        <v/>
      </c>
      <c r="DH129" t="str">
        <f t="shared" si="108"/>
        <v/>
      </c>
      <c r="DI129" t="str">
        <f t="shared" si="109"/>
        <v/>
      </c>
      <c r="DJ129" t="str">
        <f t="shared" si="110"/>
        <v/>
      </c>
      <c r="DK129" t="str">
        <f t="shared" si="111"/>
        <v/>
      </c>
      <c r="DL129" t="str">
        <f t="shared" si="112"/>
        <v/>
      </c>
    </row>
    <row r="130" spans="5:116" ht="15.75">
      <c r="E130" s="26"/>
      <c r="F130" s="32"/>
      <c r="G130" s="33"/>
      <c r="H130" s="32"/>
      <c r="I130" s="34"/>
      <c r="J130" s="246"/>
      <c r="K130" s="247"/>
      <c r="L130" s="95"/>
      <c r="M130" s="248"/>
      <c r="N130" s="249"/>
      <c r="O130" s="250"/>
      <c r="P130" s="251"/>
      <c r="Q130" s="252"/>
      <c r="R130" s="253"/>
      <c r="S130" s="102"/>
      <c r="T130" s="254"/>
      <c r="U130" s="104"/>
      <c r="V130" s="255"/>
      <c r="W130" s="256"/>
      <c r="X130" s="107"/>
      <c r="Y130" s="116"/>
      <c r="AA130" s="4"/>
      <c r="AC130" s="759"/>
      <c r="AD130" s="786" t="str">
        <f>TRIM(SUBSTITUTE(SUBSTITUTE(SUBSTITUTE(SUBSTITUTE(SUBSTITUTE(SUBSTITUTE(SUBSTITUTE(SUBSTITUTE(SUBSTITUTE(SUBSTITUTE(AD127,","," "),";"," "),":"," "),"!"," "),"?"," "),"…"," "),"»"," "),"«"," "),"/"," "),"."," "))</f>
        <v>Décongeler la macédoine surgelée</v>
      </c>
      <c r="AE130" s="780" t="str" cm="1">
        <f t="array" ref="AE130">IF(ROW()=ROW(AE126),AD129,INDEX(AF126:AF139,ROW()-ROW(AE126)))</f>
        <v/>
      </c>
      <c r="AF130" s="781" t="str">
        <f>IF(OR(AE130="",AD128="",AD128&lt;=0,AG130=""),"",TRIM(MID(AE130,LEN(AG130)+1+IF(MID(AE130,LEN(AG130)+1,1)=" ",1,0),99999)))</f>
        <v/>
      </c>
      <c r="AG130" s="780" t="str">
        <f>IF(OR(AH130="",AH130=0,AH130="0"),"",IF(LEN(AH130)&lt;=AD128,AH130,IF(LEN(SUBSTITUTE(AI130," ",""))=AD128+1,LEFT(AH130,AD128),LEFT(AH130,FIND("§",SUBSTITUTE(AI130," ","§",LEN(AI130)-LEN(SUBSTITUTE(AI130," ",""))))-1))))</f>
        <v/>
      </c>
      <c r="AH130" s="780" t="str">
        <f t="shared" si="64"/>
        <v/>
      </c>
      <c r="AI130" s="780" t="str">
        <f>IF(OR(AH130="",AH130=0,AH130="0"),"",LEFT(AH130,AD128+1))</f>
        <v/>
      </c>
      <c r="AJ130" s="782"/>
      <c r="AK130" s="796"/>
      <c r="AL130" s="759" t="str">
        <f>IF(LEN(TRIM(AM130))&gt;0,MAX(AL13:AL129)+1,"")</f>
        <v/>
      </c>
      <c r="AM130" s="805"/>
      <c r="AN130" s="805"/>
      <c r="AO130" s="805"/>
      <c r="AP130" s="263" t="str">
        <f t="shared" si="65"/>
        <v/>
      </c>
      <c r="AQ130" s="752"/>
      <c r="AR130" s="818" t="s">
        <v>945</v>
      </c>
      <c r="AS130" s="16" t="str">
        <f t="shared" si="66"/>
        <v/>
      </c>
      <c r="AT130" s="264" t="str">
        <f t="shared" si="67"/>
        <v/>
      </c>
      <c r="AU130" s="266" t="str">
        <f t="shared" si="68"/>
        <v/>
      </c>
      <c r="AV130" s="267" t="str">
        <f t="shared" si="69"/>
        <v/>
      </c>
      <c r="AW130" s="268" t="str">
        <f t="shared" si="70"/>
        <v/>
      </c>
      <c r="AX130" s="268" t="str">
        <f t="shared" si="71"/>
        <v/>
      </c>
      <c r="AY130" s="269" t="str">
        <f t="shared" si="72"/>
        <v/>
      </c>
      <c r="AZ130" t="str">
        <f t="shared" si="73"/>
        <v/>
      </c>
      <c r="BA130" t="str">
        <f t="shared" si="74"/>
        <v/>
      </c>
      <c r="BB130" t="str">
        <f t="shared" si="75"/>
        <v/>
      </c>
      <c r="BC130" t="str">
        <f t="shared" si="76"/>
        <v/>
      </c>
      <c r="BD130" t="str">
        <f t="shared" si="77"/>
        <v/>
      </c>
      <c r="BE130" t="str">
        <f t="shared" si="78"/>
        <v/>
      </c>
      <c r="BF130">
        <f t="array" ref="BF130">IF(AQ130="",0,SUMPRODUCT((EN13:XA13="Gluten")*(EN14:XA14="INFO")*(COUNTIF(BE130,"* "&amp;EN15:XA15&amp;" *")&gt;0)*1))</f>
        <v>0</v>
      </c>
      <c r="BG130">
        <f t="array" ref="BG130">IF(AQ130="",0,SUMPRODUCT((EN13:XA13="Gluten")*(EN14:XA14="EXCL")*(COUNTIF(BE130,"* "&amp;EN15:XA15&amp;" *")&gt;0)*1))</f>
        <v>0</v>
      </c>
      <c r="BH130">
        <f t="array" ref="BH130">IF(AQ130="",0,SUMPRODUCT((EN13:XA13="Gluten")*(EN14:XA14="ALERTE")*(COUNTIF(BE130,"* "&amp;EN15:XA15&amp;" *")&gt;0)*1))</f>
        <v>0</v>
      </c>
      <c r="BI130">
        <f t="array" ref="BI130">IF(AQ130="",0,SUMPRODUCT((EN13:XA13="Gluten")*(EN14:XA14="SUSP")*(COUNTIF(BE130,"* "&amp;EN15:XA15&amp;" *")&gt;0)*1))</f>
        <v>0</v>
      </c>
      <c r="BJ130" t="str">
        <f t="shared" si="79"/>
        <v/>
      </c>
      <c r="BK130" t="str">
        <f t="shared" si="80"/>
        <v/>
      </c>
      <c r="BL130">
        <f t="array" ref="BL130">IF(AQ130="",0,SUMPRODUCT((EN13:XA13="Crustaces")*(EN14:XA14="ALERTE")*(COUNTIF(BE130,"* "&amp;EN15:XA15&amp;" *")&gt;0)*1))</f>
        <v>0</v>
      </c>
      <c r="BM130" t="str">
        <f t="shared" si="81"/>
        <v/>
      </c>
      <c r="BN130">
        <f t="array" ref="BN130">IF(AQ130="",0,SUMPRODUCT((EN13:XA13="Oeufs")*(EN14:XA14="ALERTE")*(COUNTIF(BE130,"* "&amp;EN15:XA15&amp;" *")&gt;0)*1))</f>
        <v>0</v>
      </c>
      <c r="BO130" t="str">
        <f t="shared" si="82"/>
        <v/>
      </c>
      <c r="BP130">
        <f t="array" ref="BP130">IF(AQ130="",0,SUMPRODUCT((EN13:XA13="Poissons")*(EN14:XA14="INFO")*(COUNTIF(BE130,"* "&amp;EN15:XA15&amp;" *")&gt;0)*1))</f>
        <v>0</v>
      </c>
      <c r="BQ130">
        <f t="array" ref="BQ130">IF(AQ130="",0,SUMPRODUCT((EN13:XA13="Poissons")*(EN14:XA14="EXCL")*(COUNTIF(BE130,"* "&amp;EN15:XA15&amp;" *")&gt;0)*1))</f>
        <v>0</v>
      </c>
      <c r="BR130">
        <f t="array" ref="BR130">IF(AQ130="",0,SUMPRODUCT((EN13:XA13="Poissons")*(EN14:XA14="ALERTE")*(COUNTIF(BE130,"* "&amp;EN15:XA15&amp;" *")&gt;0)*1))</f>
        <v>0</v>
      </c>
      <c r="BS130" t="str">
        <f t="shared" si="83"/>
        <v/>
      </c>
      <c r="BT130">
        <f t="array" ref="BT130">IF(AQ130="",0,SUMPRODUCT((EN13:XA13="Arachides")*(EN14:XA14="ALERTE")*(COUNTIF(BE130,"* "&amp;EN15:XA15&amp;" *")&gt;0)*1))</f>
        <v>0</v>
      </c>
      <c r="BU130" t="str">
        <f t="shared" si="84"/>
        <v/>
      </c>
      <c r="BV130">
        <f t="array" ref="BV130">IF(AQ130="",0,SUMPRODUCT((EN13:XA13="Soja")*(EN14:XA14="INFO")*(COUNTIF(BE130,"* "&amp;EN15:XA15&amp;" *")&gt;0)*1))</f>
        <v>0</v>
      </c>
      <c r="BW130">
        <f t="array" ref="BW130">IF(AQ130="",0,SUMPRODUCT((EN13:XA13="Soja")*(EN14:XA14="ALERTE")*(COUNTIF(BE130,"* "&amp;EN15:XA15&amp;" *")&gt;0)*1))</f>
        <v>0</v>
      </c>
      <c r="BX130" t="str">
        <f t="shared" si="85"/>
        <v/>
      </c>
      <c r="BY130">
        <f t="array" ref="BY130">IF(AQ130="",0,SUMPRODUCT((EN13:XA13="Lait")*(EN14:XA14="INFO")*(COUNTIF(BE130,"* "&amp;EN15:XA15&amp;" *")&gt;0)*1))</f>
        <v>0</v>
      </c>
      <c r="BZ130">
        <f t="array" ref="BZ130">IF(AQ130="",0,SUMPRODUCT((EN13:XA13="Lait")*(EN14:XA14="EXCL")*(COUNTIF(BE130,"* "&amp;EN15:XA15&amp;" *")&gt;0)*1))</f>
        <v>0</v>
      </c>
      <c r="CA130">
        <f t="array" ref="CA130">IF(AQ130="",0,SUMPRODUCT((EN13:XA13="Lait")*(EN14:XA14="ALERTE")*(COUNTIF(BE130,"* "&amp;EN15:XA15&amp;" *")&gt;0)*1))</f>
        <v>0</v>
      </c>
      <c r="CB130">
        <f t="array" ref="CB130">IF(AQ130="",0,SUMPRODUCT((EN13:XA13="Lait")*(EN14:XA14="SUSP")*(COUNTIF(BE130,"* "&amp;EN15:XA15&amp;" *")&gt;0)*1))</f>
        <v>0</v>
      </c>
      <c r="CC130" t="str">
        <f t="shared" si="86"/>
        <v/>
      </c>
      <c r="CD130" t="str">
        <f t="shared" si="87"/>
        <v/>
      </c>
      <c r="CE130">
        <f t="array" ref="CE130">IF(AQ130="",0,SUMPRODUCT((EN13:XA13="Fruits a coque")*(EN14:XA14="EXCL")*(COUNTIF(BE130,"* "&amp;EN15:XA15&amp;" *")&gt;0)*1))</f>
        <v>0</v>
      </c>
      <c r="CF130">
        <f t="array" ref="CF130">IF(AQ130="",0,SUMPRODUCT((EN13:XA13="Fruits a coque")*(EN14:XA14="ALERTE")*(COUNTIF(BE130,"* "&amp;EN15:XA15&amp;" *")&gt;0)*1))</f>
        <v>0</v>
      </c>
      <c r="CG130" t="str">
        <f t="shared" si="88"/>
        <v/>
      </c>
      <c r="CH130">
        <f t="array" ref="CH130">IF(AQ130="",0,SUMPRODUCT((EN13:XA13="Celeri")*(EN14:XA14="ALERTE")*(COUNTIF(BE130,"* "&amp;EN15:XA15&amp;" *")&gt;0)*1))</f>
        <v>0</v>
      </c>
      <c r="CI130" t="str">
        <f t="shared" si="89"/>
        <v/>
      </c>
      <c r="CJ130">
        <f t="array" ref="CJ130">IF(AQ130="",0,SUMPRODUCT((EN13:XA13="Moutarde")*(EN14:XA14="ALERTE")*(COUNTIF(BE130,"* "&amp;EN15:XA15&amp;" *")&gt;0)*1))</f>
        <v>0</v>
      </c>
      <c r="CK130" t="str">
        <f t="shared" si="90"/>
        <v/>
      </c>
      <c r="CL130">
        <f t="array" ref="CL130">IF(AQ130="",0,SUMPRODUCT((EN13:XA13="Sesame")*(EN14:XA14="ALERTE")*(COUNTIF(BE130,"* "&amp;EN15:XA15&amp;" *")&gt;0)*1))</f>
        <v>0</v>
      </c>
      <c r="CM130" t="str">
        <f t="shared" si="91"/>
        <v/>
      </c>
      <c r="CN130">
        <f t="array" ref="CN130">IF(AQ130="",0,SUMPRODUCT((EN13:XA13="Sulfites")*(EN14:XA14="ALERTE")*(COUNTIF(BE130,"* "&amp;EN15:XA15&amp;" *")&gt;0)*1))</f>
        <v>0</v>
      </c>
      <c r="CO130" t="str">
        <f t="shared" si="92"/>
        <v/>
      </c>
      <c r="CP130">
        <f t="array" ref="CP130">IF(AQ130="",0,SUMPRODUCT((EN13:XA13="Lupin")*(EN14:XA14="ALERTE")*(COUNTIF(BE130,"* "&amp;EN15:XA15&amp;" *")&gt;0)*1))</f>
        <v>0</v>
      </c>
      <c r="CQ130" t="str">
        <f t="shared" si="93"/>
        <v/>
      </c>
      <c r="CR130">
        <f t="array" ref="CR130">IF(AQ130="",0,SUMPRODUCT((EN13:XA13="Mollusques")*(EN14:XA14="EXCL")*(COUNTIF(BE130,"* "&amp;EN15:XA15&amp;" *")&gt;0)*1))</f>
        <v>0</v>
      </c>
      <c r="CS130">
        <f t="array" ref="CS130">IF(AQ130="",0,SUMPRODUCT((EN13:XA13="Mollusques")*(EN14:XA14="ALERTE")*(COUNTIF(BE130,"* "&amp;EN15:XA15&amp;" *")&gt;0)*1))</f>
        <v>0</v>
      </c>
      <c r="CT130" t="str">
        <f t="shared" si="94"/>
        <v/>
      </c>
      <c r="CU130" t="str">
        <f t="shared" si="95"/>
        <v/>
      </c>
      <c r="CV130" t="str">
        <f t="shared" si="96"/>
        <v/>
      </c>
      <c r="CW130" t="str">
        <f t="shared" si="97"/>
        <v/>
      </c>
      <c r="CX130" t="str">
        <f t="shared" si="98"/>
        <v/>
      </c>
      <c r="CY130" t="str">
        <f t="shared" si="99"/>
        <v/>
      </c>
      <c r="CZ130" t="str">
        <f t="shared" si="100"/>
        <v/>
      </c>
      <c r="DA130" t="str">
        <f t="shared" si="101"/>
        <v/>
      </c>
      <c r="DB130" t="str">
        <f t="shared" si="102"/>
        <v/>
      </c>
      <c r="DC130" t="str">
        <f t="shared" si="103"/>
        <v/>
      </c>
      <c r="DD130" t="str">
        <f t="shared" si="104"/>
        <v/>
      </c>
      <c r="DE130" t="str">
        <f t="shared" si="105"/>
        <v/>
      </c>
      <c r="DF130" t="str">
        <f t="shared" si="106"/>
        <v/>
      </c>
      <c r="DG130" t="str">
        <f t="shared" si="107"/>
        <v/>
      </c>
      <c r="DH130" t="str">
        <f t="shared" si="108"/>
        <v/>
      </c>
      <c r="DI130" t="str">
        <f t="shared" si="109"/>
        <v/>
      </c>
      <c r="DJ130" t="str">
        <f t="shared" si="110"/>
        <v/>
      </c>
      <c r="DK130" t="str">
        <f t="shared" si="111"/>
        <v/>
      </c>
      <c r="DL130" t="str">
        <f t="shared" si="112"/>
        <v/>
      </c>
    </row>
    <row r="131" spans="5:116" ht="15.75">
      <c r="E131" s="26"/>
      <c r="F131" s="32"/>
      <c r="G131" s="33"/>
      <c r="H131" s="32"/>
      <c r="I131" s="34"/>
      <c r="J131" s="246"/>
      <c r="K131" s="247"/>
      <c r="L131" s="95"/>
      <c r="M131" s="248"/>
      <c r="N131" s="249"/>
      <c r="O131" s="250"/>
      <c r="P131" s="251"/>
      <c r="Q131" s="252"/>
      <c r="R131" s="253"/>
      <c r="S131" s="102"/>
      <c r="T131" s="254"/>
      <c r="U131" s="104"/>
      <c r="V131" s="255"/>
      <c r="W131" s="256"/>
      <c r="X131" s="107"/>
      <c r="Y131" s="116"/>
      <c r="AA131" s="4"/>
      <c r="AC131" s="759"/>
      <c r="AD131" s="780" t="str">
        <f>TRIM(SUBSTITUTE(SUBSTITUTE(SUBSTITUTE(SUBSTITUTE(SUBSTITUTE(SUBSTITUTE(SUBSTITUTE(SUBSTITUTE(AD130,"("," "),")"," "),CHAR(34)," "),"-"," "),"_"," "),"&lt;"," "),"&gt;"," "),"="," "))</f>
        <v>Décongeler la macédoine surgelée</v>
      </c>
      <c r="AE131" s="780" t="str" cm="1">
        <f t="array" ref="AE131">IF(ROW()=ROW(AE126),AD129,INDEX(AF126:AF139,ROW()-ROW(AE126)))</f>
        <v/>
      </c>
      <c r="AF131" s="781" t="str">
        <f>IF(OR(AE131="",AD128="",AD128&lt;=0,AG131=""),"",TRIM(MID(AE131,LEN(AG131)+1+IF(MID(AE131,LEN(AG131)+1,1)=" ",1,0),99999)))</f>
        <v/>
      </c>
      <c r="AG131" s="780" t="str">
        <f>IF(OR(AH131="",AH131=0,AH131="0"),"",IF(LEN(AH131)&lt;=AD128,AH131,IF(LEN(SUBSTITUTE(AI131," ",""))=AD128+1,LEFT(AH131,AD128),LEFT(AH131,FIND("§",SUBSTITUTE(AI131," ","§",LEN(AI131)-LEN(SUBSTITUTE(AI131," ",""))))-1))))</f>
        <v/>
      </c>
      <c r="AH131" s="780" t="str">
        <f t="shared" si="64"/>
        <v/>
      </c>
      <c r="AI131" s="780" t="str">
        <f>IF(OR(AH131="",AH131=0,AH131="0"),"",LEFT(AH131,AD128+1))</f>
        <v/>
      </c>
      <c r="AJ131" s="782"/>
      <c r="AK131" s="796"/>
      <c r="AL131" s="759" t="str">
        <f>IF(LEN(TRIM(AM131))&gt;0,MAX(AL13:AL130)+1,"")</f>
        <v/>
      </c>
      <c r="AM131" s="805"/>
      <c r="AN131" s="805"/>
      <c r="AO131" s="805"/>
      <c r="AP131" s="263" t="str">
        <f t="shared" si="65"/>
        <v/>
      </c>
      <c r="AQ131" s="752"/>
      <c r="AR131" s="818" t="s">
        <v>945</v>
      </c>
      <c r="AS131" s="16" t="str">
        <f t="shared" si="66"/>
        <v/>
      </c>
      <c r="AT131" s="264" t="str">
        <f t="shared" si="67"/>
        <v/>
      </c>
      <c r="AU131" s="266" t="str">
        <f t="shared" si="68"/>
        <v/>
      </c>
      <c r="AV131" s="267" t="str">
        <f t="shared" si="69"/>
        <v/>
      </c>
      <c r="AW131" s="268" t="str">
        <f t="shared" si="70"/>
        <v/>
      </c>
      <c r="AX131" s="268" t="str">
        <f t="shared" si="71"/>
        <v/>
      </c>
      <c r="AY131" s="269" t="str">
        <f t="shared" si="72"/>
        <v/>
      </c>
      <c r="AZ131" t="str">
        <f t="shared" si="73"/>
        <v/>
      </c>
      <c r="BA131" t="str">
        <f t="shared" si="74"/>
        <v/>
      </c>
      <c r="BB131" t="str">
        <f t="shared" si="75"/>
        <v/>
      </c>
      <c r="BC131" t="str">
        <f t="shared" si="76"/>
        <v/>
      </c>
      <c r="BD131" t="str">
        <f t="shared" si="77"/>
        <v/>
      </c>
      <c r="BE131" t="str">
        <f t="shared" si="78"/>
        <v/>
      </c>
      <c r="BF131">
        <f t="array" ref="BF131">IF(AQ131="",0,SUMPRODUCT((EN13:XA13="Gluten")*(EN14:XA14="INFO")*(COUNTIF(BE131,"* "&amp;EN15:XA15&amp;" *")&gt;0)*1))</f>
        <v>0</v>
      </c>
      <c r="BG131">
        <f t="array" ref="BG131">IF(AQ131="",0,SUMPRODUCT((EN13:XA13="Gluten")*(EN14:XA14="EXCL")*(COUNTIF(BE131,"* "&amp;EN15:XA15&amp;" *")&gt;0)*1))</f>
        <v>0</v>
      </c>
      <c r="BH131">
        <f t="array" ref="BH131">IF(AQ131="",0,SUMPRODUCT((EN13:XA13="Gluten")*(EN14:XA14="ALERTE")*(COUNTIF(BE131,"* "&amp;EN15:XA15&amp;" *")&gt;0)*1))</f>
        <v>0</v>
      </c>
      <c r="BI131">
        <f t="array" ref="BI131">IF(AQ131="",0,SUMPRODUCT((EN13:XA13="Gluten")*(EN14:XA14="SUSP")*(COUNTIF(BE131,"* "&amp;EN15:XA15&amp;" *")&gt;0)*1))</f>
        <v>0</v>
      </c>
      <c r="BJ131" t="str">
        <f t="shared" si="79"/>
        <v/>
      </c>
      <c r="BK131" t="str">
        <f t="shared" si="80"/>
        <v/>
      </c>
      <c r="BL131">
        <f t="array" ref="BL131">IF(AQ131="",0,SUMPRODUCT((EN13:XA13="Crustaces")*(EN14:XA14="ALERTE")*(COUNTIF(BE131,"* "&amp;EN15:XA15&amp;" *")&gt;0)*1))</f>
        <v>0</v>
      </c>
      <c r="BM131" t="str">
        <f t="shared" si="81"/>
        <v/>
      </c>
      <c r="BN131">
        <f t="array" ref="BN131">IF(AQ131="",0,SUMPRODUCT((EN13:XA13="Oeufs")*(EN14:XA14="ALERTE")*(COUNTIF(BE131,"* "&amp;EN15:XA15&amp;" *")&gt;0)*1))</f>
        <v>0</v>
      </c>
      <c r="BO131" t="str">
        <f t="shared" si="82"/>
        <v/>
      </c>
      <c r="BP131">
        <f t="array" ref="BP131">IF(AQ131="",0,SUMPRODUCT((EN13:XA13="Poissons")*(EN14:XA14="INFO")*(COUNTIF(BE131,"* "&amp;EN15:XA15&amp;" *")&gt;0)*1))</f>
        <v>0</v>
      </c>
      <c r="BQ131">
        <f t="array" ref="BQ131">IF(AQ131="",0,SUMPRODUCT((EN13:XA13="Poissons")*(EN14:XA14="EXCL")*(COUNTIF(BE131,"* "&amp;EN15:XA15&amp;" *")&gt;0)*1))</f>
        <v>0</v>
      </c>
      <c r="BR131">
        <f t="array" ref="BR131">IF(AQ131="",0,SUMPRODUCT((EN13:XA13="Poissons")*(EN14:XA14="ALERTE")*(COUNTIF(BE131,"* "&amp;EN15:XA15&amp;" *")&gt;0)*1))</f>
        <v>0</v>
      </c>
      <c r="BS131" t="str">
        <f t="shared" si="83"/>
        <v/>
      </c>
      <c r="BT131">
        <f t="array" ref="BT131">IF(AQ131="",0,SUMPRODUCT((EN13:XA13="Arachides")*(EN14:XA14="ALERTE")*(COUNTIF(BE131,"* "&amp;EN15:XA15&amp;" *")&gt;0)*1))</f>
        <v>0</v>
      </c>
      <c r="BU131" t="str">
        <f t="shared" si="84"/>
        <v/>
      </c>
      <c r="BV131">
        <f t="array" ref="BV131">IF(AQ131="",0,SUMPRODUCT((EN13:XA13="Soja")*(EN14:XA14="INFO")*(COUNTIF(BE131,"* "&amp;EN15:XA15&amp;" *")&gt;0)*1))</f>
        <v>0</v>
      </c>
      <c r="BW131">
        <f t="array" ref="BW131">IF(AQ131="",0,SUMPRODUCT((EN13:XA13="Soja")*(EN14:XA14="ALERTE")*(COUNTIF(BE131,"* "&amp;EN15:XA15&amp;" *")&gt;0)*1))</f>
        <v>0</v>
      </c>
      <c r="BX131" t="str">
        <f t="shared" si="85"/>
        <v/>
      </c>
      <c r="BY131">
        <f t="array" ref="BY131">IF(AQ131="",0,SUMPRODUCT((EN13:XA13="Lait")*(EN14:XA14="INFO")*(COUNTIF(BE131,"* "&amp;EN15:XA15&amp;" *")&gt;0)*1))</f>
        <v>0</v>
      </c>
      <c r="BZ131">
        <f t="array" ref="BZ131">IF(AQ131="",0,SUMPRODUCT((EN13:XA13="Lait")*(EN14:XA14="EXCL")*(COUNTIF(BE131,"* "&amp;EN15:XA15&amp;" *")&gt;0)*1))</f>
        <v>0</v>
      </c>
      <c r="CA131">
        <f t="array" ref="CA131">IF(AQ131="",0,SUMPRODUCT((EN13:XA13="Lait")*(EN14:XA14="ALERTE")*(COUNTIF(BE131,"* "&amp;EN15:XA15&amp;" *")&gt;0)*1))</f>
        <v>0</v>
      </c>
      <c r="CB131">
        <f t="array" ref="CB131">IF(AQ131="",0,SUMPRODUCT((EN13:XA13="Lait")*(EN14:XA14="SUSP")*(COUNTIF(BE131,"* "&amp;EN15:XA15&amp;" *")&gt;0)*1))</f>
        <v>0</v>
      </c>
      <c r="CC131" t="str">
        <f t="shared" si="86"/>
        <v/>
      </c>
      <c r="CD131" t="str">
        <f t="shared" si="87"/>
        <v/>
      </c>
      <c r="CE131">
        <f t="array" ref="CE131">IF(AQ131="",0,SUMPRODUCT((EN13:XA13="Fruits a coque")*(EN14:XA14="EXCL")*(COUNTIF(BE131,"* "&amp;EN15:XA15&amp;" *")&gt;0)*1))</f>
        <v>0</v>
      </c>
      <c r="CF131">
        <f t="array" ref="CF131">IF(AQ131="",0,SUMPRODUCT((EN13:XA13="Fruits a coque")*(EN14:XA14="ALERTE")*(COUNTIF(BE131,"* "&amp;EN15:XA15&amp;" *")&gt;0)*1))</f>
        <v>0</v>
      </c>
      <c r="CG131" t="str">
        <f t="shared" si="88"/>
        <v/>
      </c>
      <c r="CH131">
        <f t="array" ref="CH131">IF(AQ131="",0,SUMPRODUCT((EN13:XA13="Celeri")*(EN14:XA14="ALERTE")*(COUNTIF(BE131,"* "&amp;EN15:XA15&amp;" *")&gt;0)*1))</f>
        <v>0</v>
      </c>
      <c r="CI131" t="str">
        <f t="shared" si="89"/>
        <v/>
      </c>
      <c r="CJ131">
        <f t="array" ref="CJ131">IF(AQ131="",0,SUMPRODUCT((EN13:XA13="Moutarde")*(EN14:XA14="ALERTE")*(COUNTIF(BE131,"* "&amp;EN15:XA15&amp;" *")&gt;0)*1))</f>
        <v>0</v>
      </c>
      <c r="CK131" t="str">
        <f t="shared" si="90"/>
        <v/>
      </c>
      <c r="CL131">
        <f t="array" ref="CL131">IF(AQ131="",0,SUMPRODUCT((EN13:XA13="Sesame")*(EN14:XA14="ALERTE")*(COUNTIF(BE131,"* "&amp;EN15:XA15&amp;" *")&gt;0)*1))</f>
        <v>0</v>
      </c>
      <c r="CM131" t="str">
        <f t="shared" si="91"/>
        <v/>
      </c>
      <c r="CN131">
        <f t="array" ref="CN131">IF(AQ131="",0,SUMPRODUCT((EN13:XA13="Sulfites")*(EN14:XA14="ALERTE")*(COUNTIF(BE131,"* "&amp;EN15:XA15&amp;" *")&gt;0)*1))</f>
        <v>0</v>
      </c>
      <c r="CO131" t="str">
        <f t="shared" si="92"/>
        <v/>
      </c>
      <c r="CP131">
        <f t="array" ref="CP131">IF(AQ131="",0,SUMPRODUCT((EN13:XA13="Lupin")*(EN14:XA14="ALERTE")*(COUNTIF(BE131,"* "&amp;EN15:XA15&amp;" *")&gt;0)*1))</f>
        <v>0</v>
      </c>
      <c r="CQ131" t="str">
        <f t="shared" si="93"/>
        <v/>
      </c>
      <c r="CR131">
        <f t="array" ref="CR131">IF(AQ131="",0,SUMPRODUCT((EN13:XA13="Mollusques")*(EN14:XA14="EXCL")*(COUNTIF(BE131,"* "&amp;EN15:XA15&amp;" *")&gt;0)*1))</f>
        <v>0</v>
      </c>
      <c r="CS131">
        <f t="array" ref="CS131">IF(AQ131="",0,SUMPRODUCT((EN13:XA13="Mollusques")*(EN14:XA14="ALERTE")*(COUNTIF(BE131,"* "&amp;EN15:XA15&amp;" *")&gt;0)*1))</f>
        <v>0</v>
      </c>
      <c r="CT131" t="str">
        <f t="shared" si="94"/>
        <v/>
      </c>
      <c r="CU131" t="str">
        <f t="shared" si="95"/>
        <v/>
      </c>
      <c r="CV131" t="str">
        <f t="shared" si="96"/>
        <v/>
      </c>
      <c r="CW131" t="str">
        <f t="shared" si="97"/>
        <v/>
      </c>
      <c r="CX131" t="str">
        <f t="shared" si="98"/>
        <v/>
      </c>
      <c r="CY131" t="str">
        <f t="shared" si="99"/>
        <v/>
      </c>
      <c r="CZ131" t="str">
        <f t="shared" si="100"/>
        <v/>
      </c>
      <c r="DA131" t="str">
        <f t="shared" si="101"/>
        <v/>
      </c>
      <c r="DB131" t="str">
        <f t="shared" si="102"/>
        <v/>
      </c>
      <c r="DC131" t="str">
        <f t="shared" si="103"/>
        <v/>
      </c>
      <c r="DD131" t="str">
        <f t="shared" si="104"/>
        <v/>
      </c>
      <c r="DE131" t="str">
        <f t="shared" si="105"/>
        <v/>
      </c>
      <c r="DF131" t="str">
        <f t="shared" si="106"/>
        <v/>
      </c>
      <c r="DG131" t="str">
        <f t="shared" si="107"/>
        <v/>
      </c>
      <c r="DH131" t="str">
        <f t="shared" si="108"/>
        <v/>
      </c>
      <c r="DI131" t="str">
        <f t="shared" si="109"/>
        <v/>
      </c>
      <c r="DJ131" t="str">
        <f t="shared" si="110"/>
        <v/>
      </c>
      <c r="DK131" t="str">
        <f t="shared" si="111"/>
        <v/>
      </c>
      <c r="DL131" t="str">
        <f t="shared" si="112"/>
        <v/>
      </c>
    </row>
    <row r="132" spans="5:116" ht="15.75">
      <c r="E132" s="26"/>
      <c r="F132" s="32"/>
      <c r="G132" s="33"/>
      <c r="H132" s="32"/>
      <c r="I132" s="34"/>
      <c r="J132" s="246"/>
      <c r="K132" s="247"/>
      <c r="L132" s="95"/>
      <c r="M132" s="248"/>
      <c r="N132" s="249"/>
      <c r="O132" s="250"/>
      <c r="P132" s="251"/>
      <c r="Q132" s="252"/>
      <c r="R132" s="253"/>
      <c r="S132" s="102"/>
      <c r="T132" s="254"/>
      <c r="U132" s="104"/>
      <c r="V132" s="255"/>
      <c r="W132" s="256"/>
      <c r="X132" s="107"/>
      <c r="Y132" s="116"/>
      <c r="AA132" s="4"/>
      <c r="AC132" s="759"/>
      <c r="AD132" s="784" t="str">
        <f>TRIM(SUBSTITUTE(SUBSTITUTE(SUBSTITUTE(SUBSTITUTE(AD131,"►"," "),"▼"," "),"▲"," "),"◄"," "))</f>
        <v>Décongeler la macédoine surgelée</v>
      </c>
      <c r="AE132" s="780" t="str" cm="1">
        <f t="array" ref="AE132">IF(ROW()=ROW(AE126),AD129,INDEX(AF126:AF139,ROW()-ROW(AE126)))</f>
        <v/>
      </c>
      <c r="AF132" s="781" t="str">
        <f>IF(OR(AE132="",AD128="",AD128&lt;=0,AG132=""),"",TRIM(MID(AE132,LEN(AG132)+1+IF(MID(AE132,LEN(AG132)+1,1)=" ",1,0),99999)))</f>
        <v/>
      </c>
      <c r="AG132" s="780" t="str">
        <f>IF(OR(AH132="",AH132=0,AH132="0"),"",IF(LEN(AH132)&lt;=AD128,AH132,IF(LEN(SUBSTITUTE(AI132," ",""))=AD128+1,LEFT(AH132,AD128),LEFT(AH132,FIND("§",SUBSTITUTE(AI132," ","§",LEN(AI132)-LEN(SUBSTITUTE(AI132," ",""))))-1))))</f>
        <v/>
      </c>
      <c r="AH132" s="780" t="str">
        <f t="shared" si="64"/>
        <v/>
      </c>
      <c r="AI132" s="780" t="str">
        <f>IF(OR(AH132="",AH132=0,AH132="0"),"",LEFT(AH132,AD128+1))</f>
        <v/>
      </c>
      <c r="AJ132" s="782"/>
      <c r="AK132" s="796"/>
      <c r="AL132" s="759" t="str">
        <f>IF(LEN(TRIM(AM132))&gt;0,MAX(AL13:AL131)+1,"")</f>
        <v/>
      </c>
      <c r="AM132" s="805"/>
      <c r="AN132" s="805"/>
      <c r="AO132" s="805"/>
      <c r="AP132" s="263" t="str">
        <f t="shared" si="65"/>
        <v/>
      </c>
      <c r="AQ132" s="752"/>
      <c r="AR132" s="818" t="s">
        <v>945</v>
      </c>
      <c r="AS132" s="16" t="str">
        <f t="shared" si="66"/>
        <v/>
      </c>
      <c r="AT132" s="264" t="str">
        <f t="shared" si="67"/>
        <v/>
      </c>
      <c r="AU132" s="266" t="str">
        <f t="shared" si="68"/>
        <v/>
      </c>
      <c r="AV132" s="267" t="str">
        <f t="shared" si="69"/>
        <v/>
      </c>
      <c r="AW132" s="268" t="str">
        <f t="shared" si="70"/>
        <v/>
      </c>
      <c r="AX132" s="268" t="str">
        <f t="shared" si="71"/>
        <v/>
      </c>
      <c r="AY132" s="269" t="str">
        <f t="shared" si="72"/>
        <v/>
      </c>
      <c r="AZ132" t="str">
        <f t="shared" si="73"/>
        <v/>
      </c>
      <c r="BA132" t="str">
        <f t="shared" si="74"/>
        <v/>
      </c>
      <c r="BB132" t="str">
        <f t="shared" si="75"/>
        <v/>
      </c>
      <c r="BC132" t="str">
        <f t="shared" si="76"/>
        <v/>
      </c>
      <c r="BD132" t="str">
        <f t="shared" si="77"/>
        <v/>
      </c>
      <c r="BE132" t="str">
        <f t="shared" si="78"/>
        <v/>
      </c>
      <c r="BF132">
        <f t="array" ref="BF132">IF(AQ132="",0,SUMPRODUCT((EN13:XA13="Gluten")*(EN14:XA14="INFO")*(COUNTIF(BE132,"* "&amp;EN15:XA15&amp;" *")&gt;0)*1))</f>
        <v>0</v>
      </c>
      <c r="BG132">
        <f t="array" ref="BG132">IF(AQ132="",0,SUMPRODUCT((EN13:XA13="Gluten")*(EN14:XA14="EXCL")*(COUNTIF(BE132,"* "&amp;EN15:XA15&amp;" *")&gt;0)*1))</f>
        <v>0</v>
      </c>
      <c r="BH132">
        <f t="array" ref="BH132">IF(AQ132="",0,SUMPRODUCT((EN13:XA13="Gluten")*(EN14:XA14="ALERTE")*(COUNTIF(BE132,"* "&amp;EN15:XA15&amp;" *")&gt;0)*1))</f>
        <v>0</v>
      </c>
      <c r="BI132">
        <f t="array" ref="BI132">IF(AQ132="",0,SUMPRODUCT((EN13:XA13="Gluten")*(EN14:XA14="SUSP")*(COUNTIF(BE132,"* "&amp;EN15:XA15&amp;" *")&gt;0)*1))</f>
        <v>0</v>
      </c>
      <c r="BJ132" t="str">
        <f t="shared" si="79"/>
        <v/>
      </c>
      <c r="BK132" t="str">
        <f t="shared" si="80"/>
        <v/>
      </c>
      <c r="BL132">
        <f t="array" ref="BL132">IF(AQ132="",0,SUMPRODUCT((EN13:XA13="Crustaces")*(EN14:XA14="ALERTE")*(COUNTIF(BE132,"* "&amp;EN15:XA15&amp;" *")&gt;0)*1))</f>
        <v>0</v>
      </c>
      <c r="BM132" t="str">
        <f t="shared" si="81"/>
        <v/>
      </c>
      <c r="BN132">
        <f t="array" ref="BN132">IF(AQ132="",0,SUMPRODUCT((EN13:XA13="Oeufs")*(EN14:XA14="ALERTE")*(COUNTIF(BE132,"* "&amp;EN15:XA15&amp;" *")&gt;0)*1))</f>
        <v>0</v>
      </c>
      <c r="BO132" t="str">
        <f t="shared" si="82"/>
        <v/>
      </c>
      <c r="BP132">
        <f t="array" ref="BP132">IF(AQ132="",0,SUMPRODUCT((EN13:XA13="Poissons")*(EN14:XA14="INFO")*(COUNTIF(BE132,"* "&amp;EN15:XA15&amp;" *")&gt;0)*1))</f>
        <v>0</v>
      </c>
      <c r="BQ132">
        <f t="array" ref="BQ132">IF(AQ132="",0,SUMPRODUCT((EN13:XA13="Poissons")*(EN14:XA14="EXCL")*(COUNTIF(BE132,"* "&amp;EN15:XA15&amp;" *")&gt;0)*1))</f>
        <v>0</v>
      </c>
      <c r="BR132">
        <f t="array" ref="BR132">IF(AQ132="",0,SUMPRODUCT((EN13:XA13="Poissons")*(EN14:XA14="ALERTE")*(COUNTIF(BE132,"* "&amp;EN15:XA15&amp;" *")&gt;0)*1))</f>
        <v>0</v>
      </c>
      <c r="BS132" t="str">
        <f t="shared" si="83"/>
        <v/>
      </c>
      <c r="BT132">
        <f t="array" ref="BT132">IF(AQ132="",0,SUMPRODUCT((EN13:XA13="Arachides")*(EN14:XA14="ALERTE")*(COUNTIF(BE132,"* "&amp;EN15:XA15&amp;" *")&gt;0)*1))</f>
        <v>0</v>
      </c>
      <c r="BU132" t="str">
        <f t="shared" si="84"/>
        <v/>
      </c>
      <c r="BV132">
        <f t="array" ref="BV132">IF(AQ132="",0,SUMPRODUCT((EN13:XA13="Soja")*(EN14:XA14="INFO")*(COUNTIF(BE132,"* "&amp;EN15:XA15&amp;" *")&gt;0)*1))</f>
        <v>0</v>
      </c>
      <c r="BW132">
        <f t="array" ref="BW132">IF(AQ132="",0,SUMPRODUCT((EN13:XA13="Soja")*(EN14:XA14="ALERTE")*(COUNTIF(BE132,"* "&amp;EN15:XA15&amp;" *")&gt;0)*1))</f>
        <v>0</v>
      </c>
      <c r="BX132" t="str">
        <f t="shared" si="85"/>
        <v/>
      </c>
      <c r="BY132">
        <f t="array" ref="BY132">IF(AQ132="",0,SUMPRODUCT((EN13:XA13="Lait")*(EN14:XA14="INFO")*(COUNTIF(BE132,"* "&amp;EN15:XA15&amp;" *")&gt;0)*1))</f>
        <v>0</v>
      </c>
      <c r="BZ132">
        <f t="array" ref="BZ132">IF(AQ132="",0,SUMPRODUCT((EN13:XA13="Lait")*(EN14:XA14="EXCL")*(COUNTIF(BE132,"* "&amp;EN15:XA15&amp;" *")&gt;0)*1))</f>
        <v>0</v>
      </c>
      <c r="CA132">
        <f t="array" ref="CA132">IF(AQ132="",0,SUMPRODUCT((EN13:XA13="Lait")*(EN14:XA14="ALERTE")*(COUNTIF(BE132,"* "&amp;EN15:XA15&amp;" *")&gt;0)*1))</f>
        <v>0</v>
      </c>
      <c r="CB132">
        <f t="array" ref="CB132">IF(AQ132="",0,SUMPRODUCT((EN13:XA13="Lait")*(EN14:XA14="SUSP")*(COUNTIF(BE132,"* "&amp;EN15:XA15&amp;" *")&gt;0)*1))</f>
        <v>0</v>
      </c>
      <c r="CC132" t="str">
        <f t="shared" si="86"/>
        <v/>
      </c>
      <c r="CD132" t="str">
        <f t="shared" si="87"/>
        <v/>
      </c>
      <c r="CE132">
        <f t="array" ref="CE132">IF(AQ132="",0,SUMPRODUCT((EN13:XA13="Fruits a coque")*(EN14:XA14="EXCL")*(COUNTIF(BE132,"* "&amp;EN15:XA15&amp;" *")&gt;0)*1))</f>
        <v>0</v>
      </c>
      <c r="CF132">
        <f t="array" ref="CF132">IF(AQ132="",0,SUMPRODUCT((EN13:XA13="Fruits a coque")*(EN14:XA14="ALERTE")*(COUNTIF(BE132,"* "&amp;EN15:XA15&amp;" *")&gt;0)*1))</f>
        <v>0</v>
      </c>
      <c r="CG132" t="str">
        <f t="shared" si="88"/>
        <v/>
      </c>
      <c r="CH132">
        <f t="array" ref="CH132">IF(AQ132="",0,SUMPRODUCT((EN13:XA13="Celeri")*(EN14:XA14="ALERTE")*(COUNTIF(BE132,"* "&amp;EN15:XA15&amp;" *")&gt;0)*1))</f>
        <v>0</v>
      </c>
      <c r="CI132" t="str">
        <f t="shared" si="89"/>
        <v/>
      </c>
      <c r="CJ132">
        <f t="array" ref="CJ132">IF(AQ132="",0,SUMPRODUCT((EN13:XA13="Moutarde")*(EN14:XA14="ALERTE")*(COUNTIF(BE132,"* "&amp;EN15:XA15&amp;" *")&gt;0)*1))</f>
        <v>0</v>
      </c>
      <c r="CK132" t="str">
        <f t="shared" si="90"/>
        <v/>
      </c>
      <c r="CL132">
        <f t="array" ref="CL132">IF(AQ132="",0,SUMPRODUCT((EN13:XA13="Sesame")*(EN14:XA14="ALERTE")*(COUNTIF(BE132,"* "&amp;EN15:XA15&amp;" *")&gt;0)*1))</f>
        <v>0</v>
      </c>
      <c r="CM132" t="str">
        <f t="shared" si="91"/>
        <v/>
      </c>
      <c r="CN132">
        <f t="array" ref="CN132">IF(AQ132="",0,SUMPRODUCT((EN13:XA13="Sulfites")*(EN14:XA14="ALERTE")*(COUNTIF(BE132,"* "&amp;EN15:XA15&amp;" *")&gt;0)*1))</f>
        <v>0</v>
      </c>
      <c r="CO132" t="str">
        <f t="shared" si="92"/>
        <v/>
      </c>
      <c r="CP132">
        <f t="array" ref="CP132">IF(AQ132="",0,SUMPRODUCT((EN13:XA13="Lupin")*(EN14:XA14="ALERTE")*(COUNTIF(BE132,"* "&amp;EN15:XA15&amp;" *")&gt;0)*1))</f>
        <v>0</v>
      </c>
      <c r="CQ132" t="str">
        <f t="shared" si="93"/>
        <v/>
      </c>
      <c r="CR132">
        <f t="array" ref="CR132">IF(AQ132="",0,SUMPRODUCT((EN13:XA13="Mollusques")*(EN14:XA14="EXCL")*(COUNTIF(BE132,"* "&amp;EN15:XA15&amp;" *")&gt;0)*1))</f>
        <v>0</v>
      </c>
      <c r="CS132">
        <f t="array" ref="CS132">IF(AQ132="",0,SUMPRODUCT((EN13:XA13="Mollusques")*(EN14:XA14="ALERTE")*(COUNTIF(BE132,"* "&amp;EN15:XA15&amp;" *")&gt;0)*1))</f>
        <v>0</v>
      </c>
      <c r="CT132" t="str">
        <f t="shared" si="94"/>
        <v/>
      </c>
      <c r="CU132" t="str">
        <f t="shared" si="95"/>
        <v/>
      </c>
      <c r="CV132" t="str">
        <f t="shared" si="96"/>
        <v/>
      </c>
      <c r="CW132" t="str">
        <f t="shared" si="97"/>
        <v/>
      </c>
      <c r="CX132" t="str">
        <f t="shared" si="98"/>
        <v/>
      </c>
      <c r="CY132" t="str">
        <f t="shared" si="99"/>
        <v/>
      </c>
      <c r="CZ132" t="str">
        <f t="shared" si="100"/>
        <v/>
      </c>
      <c r="DA132" t="str">
        <f t="shared" si="101"/>
        <v/>
      </c>
      <c r="DB132" t="str">
        <f t="shared" si="102"/>
        <v/>
      </c>
      <c r="DC132" t="str">
        <f t="shared" si="103"/>
        <v/>
      </c>
      <c r="DD132" t="str">
        <f t="shared" si="104"/>
        <v/>
      </c>
      <c r="DE132" t="str">
        <f t="shared" si="105"/>
        <v/>
      </c>
      <c r="DF132" t="str">
        <f t="shared" si="106"/>
        <v/>
      </c>
      <c r="DG132" t="str">
        <f t="shared" si="107"/>
        <v/>
      </c>
      <c r="DH132" t="str">
        <f t="shared" si="108"/>
        <v/>
      </c>
      <c r="DI132" t="str">
        <f t="shared" si="109"/>
        <v/>
      </c>
      <c r="DJ132" t="str">
        <f t="shared" si="110"/>
        <v/>
      </c>
      <c r="DK132" t="str">
        <f t="shared" si="111"/>
        <v/>
      </c>
      <c r="DL132" t="str">
        <f t="shared" si="112"/>
        <v/>
      </c>
    </row>
    <row r="133" spans="5:116" ht="15.75">
      <c r="E133" s="26"/>
      <c r="F133" s="32"/>
      <c r="G133" s="33"/>
      <c r="H133" s="32"/>
      <c r="I133" s="34"/>
      <c r="J133" s="246"/>
      <c r="K133" s="247"/>
      <c r="L133" s="95"/>
      <c r="M133" s="248"/>
      <c r="N133" s="249"/>
      <c r="O133" s="250"/>
      <c r="P133" s="251"/>
      <c r="Q133" s="252"/>
      <c r="R133" s="253"/>
      <c r="S133" s="102"/>
      <c r="T133" s="254"/>
      <c r="U133" s="104"/>
      <c r="V133" s="255"/>
      <c r="W133" s="256"/>
      <c r="X133" s="107"/>
      <c r="Y133" s="116"/>
      <c r="AA133" s="4"/>
      <c r="AC133" s="759"/>
      <c r="AD133" s="784" t="str">
        <f>TRIM(SUBSTITUTE(SUBSTITUTE(AD132,"“"," "),"”"," "))</f>
        <v>Décongeler la macédoine surgelée</v>
      </c>
      <c r="AE133" s="780" t="str" cm="1">
        <f t="array" ref="AE133">IF(ROW()=ROW(AE126),AD129,INDEX(AF126:AF139,ROW()-ROW(AE126)))</f>
        <v/>
      </c>
      <c r="AF133" s="781" t="str">
        <f>IF(OR(AE133="",AD128="",AD128&lt;=0,AG133=""),"",TRIM(MID(AE133,LEN(AG133)+1+IF(MID(AE133,LEN(AG133)+1,1)=" ",1,0),99999)))</f>
        <v/>
      </c>
      <c r="AG133" s="780" t="str">
        <f>IF(OR(AH133="",AH133=0,AH133="0"),"",IF(LEN(AH133)&lt;=AD128,AH133,IF(LEN(SUBSTITUTE(AI133," ",""))=AD128+1,LEFT(AH133,AD128),LEFT(AH133,FIND("§",SUBSTITUTE(AI133," ","§",LEN(AI133)-LEN(SUBSTITUTE(AI133," ",""))))-1))))</f>
        <v/>
      </c>
      <c r="AH133" s="780" t="str">
        <f t="shared" si="64"/>
        <v/>
      </c>
      <c r="AI133" s="780" t="str">
        <f>IF(OR(AH133="",AH133=0,AH133="0"),"",LEFT(AH133,AD128+1))</f>
        <v/>
      </c>
      <c r="AJ133" s="782"/>
      <c r="AK133" s="796"/>
      <c r="AL133" s="759" t="str">
        <f>IF(LEN(TRIM(AM133))&gt;0,MAX(AL13:AL132)+1,"")</f>
        <v/>
      </c>
      <c r="AM133" s="805"/>
      <c r="AN133" s="805"/>
      <c r="AO133" s="805"/>
      <c r="AP133" s="263" t="str">
        <f t="shared" si="65"/>
        <v/>
      </c>
      <c r="AQ133" s="752"/>
      <c r="AR133" s="818" t="s">
        <v>945</v>
      </c>
      <c r="AS133" s="16" t="str">
        <f t="shared" si="66"/>
        <v/>
      </c>
      <c r="AT133" s="264" t="str">
        <f t="shared" si="67"/>
        <v/>
      </c>
      <c r="AU133" s="266" t="str">
        <f t="shared" si="68"/>
        <v/>
      </c>
      <c r="AV133" s="267" t="str">
        <f t="shared" si="69"/>
        <v/>
      </c>
      <c r="AW133" s="268" t="str">
        <f t="shared" si="70"/>
        <v/>
      </c>
      <c r="AX133" s="268" t="str">
        <f t="shared" si="71"/>
        <v/>
      </c>
      <c r="AY133" s="269" t="str">
        <f t="shared" si="72"/>
        <v/>
      </c>
      <c r="AZ133" t="str">
        <f t="shared" si="73"/>
        <v/>
      </c>
      <c r="BA133" t="str">
        <f t="shared" si="74"/>
        <v/>
      </c>
      <c r="BB133" t="str">
        <f t="shared" si="75"/>
        <v/>
      </c>
      <c r="BC133" t="str">
        <f t="shared" si="76"/>
        <v/>
      </c>
      <c r="BD133" t="str">
        <f t="shared" si="77"/>
        <v/>
      </c>
      <c r="BE133" t="str">
        <f t="shared" si="78"/>
        <v/>
      </c>
      <c r="BF133">
        <f t="array" ref="BF133">IF(AQ133="",0,SUMPRODUCT((EN13:XA13="Gluten")*(EN14:XA14="INFO")*(COUNTIF(BE133,"* "&amp;EN15:XA15&amp;" *")&gt;0)*1))</f>
        <v>0</v>
      </c>
      <c r="BG133">
        <f t="array" ref="BG133">IF(AQ133="",0,SUMPRODUCT((EN13:XA13="Gluten")*(EN14:XA14="EXCL")*(COUNTIF(BE133,"* "&amp;EN15:XA15&amp;" *")&gt;0)*1))</f>
        <v>0</v>
      </c>
      <c r="BH133">
        <f t="array" ref="BH133">IF(AQ133="",0,SUMPRODUCT((EN13:XA13="Gluten")*(EN14:XA14="ALERTE")*(COUNTIF(BE133,"* "&amp;EN15:XA15&amp;" *")&gt;0)*1))</f>
        <v>0</v>
      </c>
      <c r="BI133">
        <f t="array" ref="BI133">IF(AQ133="",0,SUMPRODUCT((EN13:XA13="Gluten")*(EN14:XA14="SUSP")*(COUNTIF(BE133,"* "&amp;EN15:XA15&amp;" *")&gt;0)*1))</f>
        <v>0</v>
      </c>
      <c r="BJ133" t="str">
        <f t="shared" si="79"/>
        <v/>
      </c>
      <c r="BK133" t="str">
        <f t="shared" si="80"/>
        <v/>
      </c>
      <c r="BL133">
        <f t="array" ref="BL133">IF(AQ133="",0,SUMPRODUCT((EN13:XA13="Crustaces")*(EN14:XA14="ALERTE")*(COUNTIF(BE133,"* "&amp;EN15:XA15&amp;" *")&gt;0)*1))</f>
        <v>0</v>
      </c>
      <c r="BM133" t="str">
        <f t="shared" si="81"/>
        <v/>
      </c>
      <c r="BN133">
        <f t="array" ref="BN133">IF(AQ133="",0,SUMPRODUCT((EN13:XA13="Oeufs")*(EN14:XA14="ALERTE")*(COUNTIF(BE133,"* "&amp;EN15:XA15&amp;" *")&gt;0)*1))</f>
        <v>0</v>
      </c>
      <c r="BO133" t="str">
        <f t="shared" si="82"/>
        <v/>
      </c>
      <c r="BP133">
        <f t="array" ref="BP133">IF(AQ133="",0,SUMPRODUCT((EN13:XA13="Poissons")*(EN14:XA14="INFO")*(COUNTIF(BE133,"* "&amp;EN15:XA15&amp;" *")&gt;0)*1))</f>
        <v>0</v>
      </c>
      <c r="BQ133">
        <f t="array" ref="BQ133">IF(AQ133="",0,SUMPRODUCT((EN13:XA13="Poissons")*(EN14:XA14="EXCL")*(COUNTIF(BE133,"* "&amp;EN15:XA15&amp;" *")&gt;0)*1))</f>
        <v>0</v>
      </c>
      <c r="BR133">
        <f t="array" ref="BR133">IF(AQ133="",0,SUMPRODUCT((EN13:XA13="Poissons")*(EN14:XA14="ALERTE")*(COUNTIF(BE133,"* "&amp;EN15:XA15&amp;" *")&gt;0)*1))</f>
        <v>0</v>
      </c>
      <c r="BS133" t="str">
        <f t="shared" si="83"/>
        <v/>
      </c>
      <c r="BT133">
        <f t="array" ref="BT133">IF(AQ133="",0,SUMPRODUCT((EN13:XA13="Arachides")*(EN14:XA14="ALERTE")*(COUNTIF(BE133,"* "&amp;EN15:XA15&amp;" *")&gt;0)*1))</f>
        <v>0</v>
      </c>
      <c r="BU133" t="str">
        <f t="shared" si="84"/>
        <v/>
      </c>
      <c r="BV133">
        <f t="array" ref="BV133">IF(AQ133="",0,SUMPRODUCT((EN13:XA13="Soja")*(EN14:XA14="INFO")*(COUNTIF(BE133,"* "&amp;EN15:XA15&amp;" *")&gt;0)*1))</f>
        <v>0</v>
      </c>
      <c r="BW133">
        <f t="array" ref="BW133">IF(AQ133="",0,SUMPRODUCT((EN13:XA13="Soja")*(EN14:XA14="ALERTE")*(COUNTIF(BE133,"* "&amp;EN15:XA15&amp;" *")&gt;0)*1))</f>
        <v>0</v>
      </c>
      <c r="BX133" t="str">
        <f t="shared" si="85"/>
        <v/>
      </c>
      <c r="BY133">
        <f t="array" ref="BY133">IF(AQ133="",0,SUMPRODUCT((EN13:XA13="Lait")*(EN14:XA14="INFO")*(COUNTIF(BE133,"* "&amp;EN15:XA15&amp;" *")&gt;0)*1))</f>
        <v>0</v>
      </c>
      <c r="BZ133">
        <f t="array" ref="BZ133">IF(AQ133="",0,SUMPRODUCT((EN13:XA13="Lait")*(EN14:XA14="EXCL")*(COUNTIF(BE133,"* "&amp;EN15:XA15&amp;" *")&gt;0)*1))</f>
        <v>0</v>
      </c>
      <c r="CA133">
        <f t="array" ref="CA133">IF(AQ133="",0,SUMPRODUCT((EN13:XA13="Lait")*(EN14:XA14="ALERTE")*(COUNTIF(BE133,"* "&amp;EN15:XA15&amp;" *")&gt;0)*1))</f>
        <v>0</v>
      </c>
      <c r="CB133">
        <f t="array" ref="CB133">IF(AQ133="",0,SUMPRODUCT((EN13:XA13="Lait")*(EN14:XA14="SUSP")*(COUNTIF(BE133,"* "&amp;EN15:XA15&amp;" *")&gt;0)*1))</f>
        <v>0</v>
      </c>
      <c r="CC133" t="str">
        <f t="shared" si="86"/>
        <v/>
      </c>
      <c r="CD133" t="str">
        <f t="shared" si="87"/>
        <v/>
      </c>
      <c r="CE133">
        <f t="array" ref="CE133">IF(AQ133="",0,SUMPRODUCT((EN13:XA13="Fruits a coque")*(EN14:XA14="EXCL")*(COUNTIF(BE133,"* "&amp;EN15:XA15&amp;" *")&gt;0)*1))</f>
        <v>0</v>
      </c>
      <c r="CF133">
        <f t="array" ref="CF133">IF(AQ133="",0,SUMPRODUCT((EN13:XA13="Fruits a coque")*(EN14:XA14="ALERTE")*(COUNTIF(BE133,"* "&amp;EN15:XA15&amp;" *")&gt;0)*1))</f>
        <v>0</v>
      </c>
      <c r="CG133" t="str">
        <f t="shared" si="88"/>
        <v/>
      </c>
      <c r="CH133">
        <f t="array" ref="CH133">IF(AQ133="",0,SUMPRODUCT((EN13:XA13="Celeri")*(EN14:XA14="ALERTE")*(COUNTIF(BE133,"* "&amp;EN15:XA15&amp;" *")&gt;0)*1))</f>
        <v>0</v>
      </c>
      <c r="CI133" t="str">
        <f t="shared" si="89"/>
        <v/>
      </c>
      <c r="CJ133">
        <f t="array" ref="CJ133">IF(AQ133="",0,SUMPRODUCT((EN13:XA13="Moutarde")*(EN14:XA14="ALERTE")*(COUNTIF(BE133,"* "&amp;EN15:XA15&amp;" *")&gt;0)*1))</f>
        <v>0</v>
      </c>
      <c r="CK133" t="str">
        <f t="shared" si="90"/>
        <v/>
      </c>
      <c r="CL133">
        <f t="array" ref="CL133">IF(AQ133="",0,SUMPRODUCT((EN13:XA13="Sesame")*(EN14:XA14="ALERTE")*(COUNTIF(BE133,"* "&amp;EN15:XA15&amp;" *")&gt;0)*1))</f>
        <v>0</v>
      </c>
      <c r="CM133" t="str">
        <f t="shared" si="91"/>
        <v/>
      </c>
      <c r="CN133">
        <f t="array" ref="CN133">IF(AQ133="",0,SUMPRODUCT((EN13:XA13="Sulfites")*(EN14:XA14="ALERTE")*(COUNTIF(BE133,"* "&amp;EN15:XA15&amp;" *")&gt;0)*1))</f>
        <v>0</v>
      </c>
      <c r="CO133" t="str">
        <f t="shared" si="92"/>
        <v/>
      </c>
      <c r="CP133">
        <f t="array" ref="CP133">IF(AQ133="",0,SUMPRODUCT((EN13:XA13="Lupin")*(EN14:XA14="ALERTE")*(COUNTIF(BE133,"* "&amp;EN15:XA15&amp;" *")&gt;0)*1))</f>
        <v>0</v>
      </c>
      <c r="CQ133" t="str">
        <f t="shared" si="93"/>
        <v/>
      </c>
      <c r="CR133">
        <f t="array" ref="CR133">IF(AQ133="",0,SUMPRODUCT((EN13:XA13="Mollusques")*(EN14:XA14="EXCL")*(COUNTIF(BE133,"* "&amp;EN15:XA15&amp;" *")&gt;0)*1))</f>
        <v>0</v>
      </c>
      <c r="CS133">
        <f t="array" ref="CS133">IF(AQ133="",0,SUMPRODUCT((EN13:XA13="Mollusques")*(EN14:XA14="ALERTE")*(COUNTIF(BE133,"* "&amp;EN15:XA15&amp;" *")&gt;0)*1))</f>
        <v>0</v>
      </c>
      <c r="CT133" t="str">
        <f t="shared" si="94"/>
        <v/>
      </c>
      <c r="CU133" t="str">
        <f t="shared" si="95"/>
        <v/>
      </c>
      <c r="CV133" t="str">
        <f t="shared" si="96"/>
        <v/>
      </c>
      <c r="CW133" t="str">
        <f t="shared" si="97"/>
        <v/>
      </c>
      <c r="CX133" t="str">
        <f t="shared" si="98"/>
        <v/>
      </c>
      <c r="CY133" t="str">
        <f t="shared" si="99"/>
        <v/>
      </c>
      <c r="CZ133" t="str">
        <f t="shared" si="100"/>
        <v/>
      </c>
      <c r="DA133" t="str">
        <f t="shared" si="101"/>
        <v/>
      </c>
      <c r="DB133" t="str">
        <f t="shared" si="102"/>
        <v/>
      </c>
      <c r="DC133" t="str">
        <f t="shared" si="103"/>
        <v/>
      </c>
      <c r="DD133" t="str">
        <f t="shared" si="104"/>
        <v/>
      </c>
      <c r="DE133" t="str">
        <f t="shared" si="105"/>
        <v/>
      </c>
      <c r="DF133" t="str">
        <f t="shared" si="106"/>
        <v/>
      </c>
      <c r="DG133" t="str">
        <f t="shared" si="107"/>
        <v/>
      </c>
      <c r="DH133" t="str">
        <f t="shared" si="108"/>
        <v/>
      </c>
      <c r="DI133" t="str">
        <f t="shared" si="109"/>
        <v/>
      </c>
      <c r="DJ133" t="str">
        <f t="shared" si="110"/>
        <v/>
      </c>
      <c r="DK133" t="str">
        <f t="shared" si="111"/>
        <v/>
      </c>
      <c r="DL133" t="str">
        <f t="shared" si="112"/>
        <v/>
      </c>
    </row>
    <row r="134" spans="5:116" ht="15.75">
      <c r="E134" s="26"/>
      <c r="F134" s="32"/>
      <c r="G134" s="33"/>
      <c r="H134" s="32"/>
      <c r="I134" s="34"/>
      <c r="J134" s="246"/>
      <c r="K134" s="247"/>
      <c r="L134" s="95"/>
      <c r="M134" s="248"/>
      <c r="N134" s="249"/>
      <c r="O134" s="250"/>
      <c r="P134" s="251"/>
      <c r="Q134" s="252"/>
      <c r="R134" s="253"/>
      <c r="S134" s="102"/>
      <c r="T134" s="254"/>
      <c r="U134" s="104"/>
      <c r="V134" s="255"/>
      <c r="W134" s="256"/>
      <c r="X134" s="107"/>
      <c r="Y134" s="116"/>
      <c r="AA134" s="4"/>
      <c r="AC134" s="759"/>
      <c r="AD134" s="784"/>
      <c r="AE134" s="780" t="str" cm="1">
        <f t="array" ref="AE134">IF(ROW()=ROW(AE126),AD129,INDEX(AF126:AF139,ROW()-ROW(AE126)))</f>
        <v/>
      </c>
      <c r="AF134" s="781" t="str">
        <f>IF(OR(AE134="",AD128="",AD128&lt;=0,AG134=""),"",TRIM(MID(AE134,LEN(AG134)+1+IF(MID(AE134,LEN(AG134)+1,1)=" ",1,0),99999)))</f>
        <v/>
      </c>
      <c r="AG134" s="780" t="str">
        <f>IF(OR(AH134="",AH134=0,AH134="0"),"",IF(LEN(AH134)&lt;=AD128,AH134,IF(LEN(SUBSTITUTE(AI134," ",""))=AD128+1,LEFT(AH134,AD128),LEFT(AH134,FIND("§",SUBSTITUTE(AI134," ","§",LEN(AI134)-LEN(SUBSTITUTE(AI134," ",""))))-1))))</f>
        <v/>
      </c>
      <c r="AH134" s="780" t="str">
        <f t="shared" si="64"/>
        <v/>
      </c>
      <c r="AI134" s="780" t="str">
        <f>IF(OR(AH134="",AH134=0,AH134="0"),"",LEFT(AH134,AD128+1))</f>
        <v/>
      </c>
      <c r="AJ134" s="782"/>
      <c r="AK134" s="796"/>
      <c r="AL134" s="759" t="str">
        <f>IF(LEN(TRIM(AM134))&gt;0,MAX(AL13:AL133)+1,"")</f>
        <v/>
      </c>
      <c r="AM134" s="805"/>
      <c r="AN134" s="805"/>
      <c r="AO134" s="805"/>
      <c r="AP134" s="263" t="str">
        <f t="shared" si="65"/>
        <v/>
      </c>
      <c r="AQ134" s="752"/>
      <c r="AR134" s="818" t="s">
        <v>945</v>
      </c>
      <c r="AS134" s="16" t="str">
        <f t="shared" si="66"/>
        <v/>
      </c>
      <c r="AT134" s="264" t="str">
        <f t="shared" si="67"/>
        <v/>
      </c>
      <c r="AU134" s="266" t="str">
        <f t="shared" si="68"/>
        <v/>
      </c>
      <c r="AV134" s="267" t="str">
        <f t="shared" si="69"/>
        <v/>
      </c>
      <c r="AW134" s="268" t="str">
        <f t="shared" si="70"/>
        <v/>
      </c>
      <c r="AX134" s="268" t="str">
        <f t="shared" si="71"/>
        <v/>
      </c>
      <c r="AY134" s="269" t="str">
        <f t="shared" si="72"/>
        <v/>
      </c>
      <c r="AZ134" t="str">
        <f t="shared" si="73"/>
        <v/>
      </c>
      <c r="BA134" t="str">
        <f t="shared" si="74"/>
        <v/>
      </c>
      <c r="BB134" t="str">
        <f t="shared" si="75"/>
        <v/>
      </c>
      <c r="BC134" t="str">
        <f t="shared" si="76"/>
        <v/>
      </c>
      <c r="BD134" t="str">
        <f t="shared" si="77"/>
        <v/>
      </c>
      <c r="BE134" t="str">
        <f t="shared" si="78"/>
        <v/>
      </c>
      <c r="BF134">
        <f t="array" ref="BF134">IF(AQ134="",0,SUMPRODUCT((EN13:XA13="Gluten")*(EN14:XA14="INFO")*(COUNTIF(BE134,"* "&amp;EN15:XA15&amp;" *")&gt;0)*1))</f>
        <v>0</v>
      </c>
      <c r="BG134">
        <f t="array" ref="BG134">IF(AQ134="",0,SUMPRODUCT((EN13:XA13="Gluten")*(EN14:XA14="EXCL")*(COUNTIF(BE134,"* "&amp;EN15:XA15&amp;" *")&gt;0)*1))</f>
        <v>0</v>
      </c>
      <c r="BH134">
        <f t="array" ref="BH134">IF(AQ134="",0,SUMPRODUCT((EN13:XA13="Gluten")*(EN14:XA14="ALERTE")*(COUNTIF(BE134,"* "&amp;EN15:XA15&amp;" *")&gt;0)*1))</f>
        <v>0</v>
      </c>
      <c r="BI134">
        <f t="array" ref="BI134">IF(AQ134="",0,SUMPRODUCT((EN13:XA13="Gluten")*(EN14:XA14="SUSP")*(COUNTIF(BE134,"* "&amp;EN15:XA15&amp;" *")&gt;0)*1))</f>
        <v>0</v>
      </c>
      <c r="BJ134" t="str">
        <f t="shared" si="79"/>
        <v/>
      </c>
      <c r="BK134" t="str">
        <f t="shared" si="80"/>
        <v/>
      </c>
      <c r="BL134">
        <f t="array" ref="BL134">IF(AQ134="",0,SUMPRODUCT((EN13:XA13="Crustaces")*(EN14:XA14="ALERTE")*(COUNTIF(BE134,"* "&amp;EN15:XA15&amp;" *")&gt;0)*1))</f>
        <v>0</v>
      </c>
      <c r="BM134" t="str">
        <f t="shared" si="81"/>
        <v/>
      </c>
      <c r="BN134">
        <f t="array" ref="BN134">IF(AQ134="",0,SUMPRODUCT((EN13:XA13="Oeufs")*(EN14:XA14="ALERTE")*(COUNTIF(BE134,"* "&amp;EN15:XA15&amp;" *")&gt;0)*1))</f>
        <v>0</v>
      </c>
      <c r="BO134" t="str">
        <f t="shared" si="82"/>
        <v/>
      </c>
      <c r="BP134">
        <f t="array" ref="BP134">IF(AQ134="",0,SUMPRODUCT((EN13:XA13="Poissons")*(EN14:XA14="INFO")*(COUNTIF(BE134,"* "&amp;EN15:XA15&amp;" *")&gt;0)*1))</f>
        <v>0</v>
      </c>
      <c r="BQ134">
        <f t="array" ref="BQ134">IF(AQ134="",0,SUMPRODUCT((EN13:XA13="Poissons")*(EN14:XA14="EXCL")*(COUNTIF(BE134,"* "&amp;EN15:XA15&amp;" *")&gt;0)*1))</f>
        <v>0</v>
      </c>
      <c r="BR134">
        <f t="array" ref="BR134">IF(AQ134="",0,SUMPRODUCT((EN13:XA13="Poissons")*(EN14:XA14="ALERTE")*(COUNTIF(BE134,"* "&amp;EN15:XA15&amp;" *")&gt;0)*1))</f>
        <v>0</v>
      </c>
      <c r="BS134" t="str">
        <f t="shared" si="83"/>
        <v/>
      </c>
      <c r="BT134">
        <f t="array" ref="BT134">IF(AQ134="",0,SUMPRODUCT((EN13:XA13="Arachides")*(EN14:XA14="ALERTE")*(COUNTIF(BE134,"* "&amp;EN15:XA15&amp;" *")&gt;0)*1))</f>
        <v>0</v>
      </c>
      <c r="BU134" t="str">
        <f t="shared" si="84"/>
        <v/>
      </c>
      <c r="BV134">
        <f t="array" ref="BV134">IF(AQ134="",0,SUMPRODUCT((EN13:XA13="Soja")*(EN14:XA14="INFO")*(COUNTIF(BE134,"* "&amp;EN15:XA15&amp;" *")&gt;0)*1))</f>
        <v>0</v>
      </c>
      <c r="BW134">
        <f t="array" ref="BW134">IF(AQ134="",0,SUMPRODUCT((EN13:XA13="Soja")*(EN14:XA14="ALERTE")*(COUNTIF(BE134,"* "&amp;EN15:XA15&amp;" *")&gt;0)*1))</f>
        <v>0</v>
      </c>
      <c r="BX134" t="str">
        <f t="shared" si="85"/>
        <v/>
      </c>
      <c r="BY134">
        <f t="array" ref="BY134">IF(AQ134="",0,SUMPRODUCT((EN13:XA13="Lait")*(EN14:XA14="INFO")*(COUNTIF(BE134,"* "&amp;EN15:XA15&amp;" *")&gt;0)*1))</f>
        <v>0</v>
      </c>
      <c r="BZ134">
        <f t="array" ref="BZ134">IF(AQ134="",0,SUMPRODUCT((EN13:XA13="Lait")*(EN14:XA14="EXCL")*(COUNTIF(BE134,"* "&amp;EN15:XA15&amp;" *")&gt;0)*1))</f>
        <v>0</v>
      </c>
      <c r="CA134">
        <f t="array" ref="CA134">IF(AQ134="",0,SUMPRODUCT((EN13:XA13="Lait")*(EN14:XA14="ALERTE")*(COUNTIF(BE134,"* "&amp;EN15:XA15&amp;" *")&gt;0)*1))</f>
        <v>0</v>
      </c>
      <c r="CB134">
        <f t="array" ref="CB134">IF(AQ134="",0,SUMPRODUCT((EN13:XA13="Lait")*(EN14:XA14="SUSP")*(COUNTIF(BE134,"* "&amp;EN15:XA15&amp;" *")&gt;0)*1))</f>
        <v>0</v>
      </c>
      <c r="CC134" t="str">
        <f t="shared" si="86"/>
        <v/>
      </c>
      <c r="CD134" t="str">
        <f t="shared" si="87"/>
        <v/>
      </c>
      <c r="CE134">
        <f t="array" ref="CE134">IF(AQ134="",0,SUMPRODUCT((EN13:XA13="Fruits a coque")*(EN14:XA14="EXCL")*(COUNTIF(BE134,"* "&amp;EN15:XA15&amp;" *")&gt;0)*1))</f>
        <v>0</v>
      </c>
      <c r="CF134">
        <f t="array" ref="CF134">IF(AQ134="",0,SUMPRODUCT((EN13:XA13="Fruits a coque")*(EN14:XA14="ALERTE")*(COUNTIF(BE134,"* "&amp;EN15:XA15&amp;" *")&gt;0)*1))</f>
        <v>0</v>
      </c>
      <c r="CG134" t="str">
        <f t="shared" si="88"/>
        <v/>
      </c>
      <c r="CH134">
        <f t="array" ref="CH134">IF(AQ134="",0,SUMPRODUCT((EN13:XA13="Celeri")*(EN14:XA14="ALERTE")*(COUNTIF(BE134,"* "&amp;EN15:XA15&amp;" *")&gt;0)*1))</f>
        <v>0</v>
      </c>
      <c r="CI134" t="str">
        <f t="shared" si="89"/>
        <v/>
      </c>
      <c r="CJ134">
        <f t="array" ref="CJ134">IF(AQ134="",0,SUMPRODUCT((EN13:XA13="Moutarde")*(EN14:XA14="ALERTE")*(COUNTIF(BE134,"* "&amp;EN15:XA15&amp;" *")&gt;0)*1))</f>
        <v>0</v>
      </c>
      <c r="CK134" t="str">
        <f t="shared" si="90"/>
        <v/>
      </c>
      <c r="CL134">
        <f t="array" ref="CL134">IF(AQ134="",0,SUMPRODUCT((EN13:XA13="Sesame")*(EN14:XA14="ALERTE")*(COUNTIF(BE134,"* "&amp;EN15:XA15&amp;" *")&gt;0)*1))</f>
        <v>0</v>
      </c>
      <c r="CM134" t="str">
        <f t="shared" si="91"/>
        <v/>
      </c>
      <c r="CN134">
        <f t="array" ref="CN134">IF(AQ134="",0,SUMPRODUCT((EN13:XA13="Sulfites")*(EN14:XA14="ALERTE")*(COUNTIF(BE134,"* "&amp;EN15:XA15&amp;" *")&gt;0)*1))</f>
        <v>0</v>
      </c>
      <c r="CO134" t="str">
        <f t="shared" si="92"/>
        <v/>
      </c>
      <c r="CP134">
        <f t="array" ref="CP134">IF(AQ134="",0,SUMPRODUCT((EN13:XA13="Lupin")*(EN14:XA14="ALERTE")*(COUNTIF(BE134,"* "&amp;EN15:XA15&amp;" *")&gt;0)*1))</f>
        <v>0</v>
      </c>
      <c r="CQ134" t="str">
        <f t="shared" si="93"/>
        <v/>
      </c>
      <c r="CR134">
        <f t="array" ref="CR134">IF(AQ134="",0,SUMPRODUCT((EN13:XA13="Mollusques")*(EN14:XA14="EXCL")*(COUNTIF(BE134,"* "&amp;EN15:XA15&amp;" *")&gt;0)*1))</f>
        <v>0</v>
      </c>
      <c r="CS134">
        <f t="array" ref="CS134">IF(AQ134="",0,SUMPRODUCT((EN13:XA13="Mollusques")*(EN14:XA14="ALERTE")*(COUNTIF(BE134,"* "&amp;EN15:XA15&amp;" *")&gt;0)*1))</f>
        <v>0</v>
      </c>
      <c r="CT134" t="str">
        <f t="shared" si="94"/>
        <v/>
      </c>
      <c r="CU134" t="str">
        <f t="shared" si="95"/>
        <v/>
      </c>
      <c r="CV134" t="str">
        <f t="shared" si="96"/>
        <v/>
      </c>
      <c r="CW134" t="str">
        <f t="shared" si="97"/>
        <v/>
      </c>
      <c r="CX134" t="str">
        <f t="shared" si="98"/>
        <v/>
      </c>
      <c r="CY134" t="str">
        <f t="shared" si="99"/>
        <v/>
      </c>
      <c r="CZ134" t="str">
        <f t="shared" si="100"/>
        <v/>
      </c>
      <c r="DA134" t="str">
        <f t="shared" si="101"/>
        <v/>
      </c>
      <c r="DB134" t="str">
        <f t="shared" si="102"/>
        <v/>
      </c>
      <c r="DC134" t="str">
        <f t="shared" si="103"/>
        <v/>
      </c>
      <c r="DD134" t="str">
        <f t="shared" si="104"/>
        <v/>
      </c>
      <c r="DE134" t="str">
        <f t="shared" si="105"/>
        <v/>
      </c>
      <c r="DF134" t="str">
        <f t="shared" si="106"/>
        <v/>
      </c>
      <c r="DG134" t="str">
        <f t="shared" si="107"/>
        <v/>
      </c>
      <c r="DH134" t="str">
        <f t="shared" si="108"/>
        <v/>
      </c>
      <c r="DI134" t="str">
        <f t="shared" si="109"/>
        <v/>
      </c>
      <c r="DJ134" t="str">
        <f t="shared" si="110"/>
        <v/>
      </c>
      <c r="DK134" t="str">
        <f t="shared" si="111"/>
        <v/>
      </c>
      <c r="DL134" t="str">
        <f t="shared" si="112"/>
        <v/>
      </c>
    </row>
    <row r="135" spans="5:116" ht="15.75">
      <c r="E135" s="26"/>
      <c r="F135" s="32"/>
      <c r="G135" s="33"/>
      <c r="H135" s="32"/>
      <c r="I135" s="34"/>
      <c r="J135" s="246"/>
      <c r="K135" s="247"/>
      <c r="L135" s="95"/>
      <c r="M135" s="248"/>
      <c r="N135" s="249"/>
      <c r="O135" s="250"/>
      <c r="P135" s="251"/>
      <c r="Q135" s="252"/>
      <c r="R135" s="253"/>
      <c r="S135" s="102"/>
      <c r="T135" s="254"/>
      <c r="U135" s="104"/>
      <c r="V135" s="255"/>
      <c r="W135" s="256"/>
      <c r="X135" s="107"/>
      <c r="Y135" s="116"/>
      <c r="AA135" s="4"/>
      <c r="AC135" s="759"/>
      <c r="AD135" s="784"/>
      <c r="AE135" s="780" t="str" cm="1">
        <f t="array" ref="AE135">IF(ROW()=ROW(AE126),AD129,INDEX(AF126:AF139,ROW()-ROW(AE126)))</f>
        <v/>
      </c>
      <c r="AF135" s="781" t="str">
        <f>IF(OR(AE135="",AD128="",AD128&lt;=0,AG135=""),"",TRIM(MID(AE135,LEN(AG135)+1+IF(MID(AE135,LEN(AG135)+1,1)=" ",1,0),99999)))</f>
        <v/>
      </c>
      <c r="AG135" s="780" t="str">
        <f>IF(OR(AH135="",AH135=0,AH135="0"),"",IF(LEN(AH135)&lt;=AD128,AH135,IF(LEN(SUBSTITUTE(AI135," ",""))=AD128+1,LEFT(AH135,AD128),LEFT(AH135,FIND("§",SUBSTITUTE(AI135," ","§",LEN(AI135)-LEN(SUBSTITUTE(AI135," ",""))))-1))))</f>
        <v/>
      </c>
      <c r="AH135" s="780" t="str">
        <f t="shared" si="64"/>
        <v/>
      </c>
      <c r="AI135" s="780" t="str">
        <f>IF(OR(AH135="",AH135=0,AH135="0"),"",LEFT(AH135,AD128+1))</f>
        <v/>
      </c>
      <c r="AJ135" s="782"/>
      <c r="AK135" s="796"/>
      <c r="AL135" s="759" t="str">
        <f>IF(LEN(TRIM(AM135))&gt;0,MAX(AL13:AL134)+1,"")</f>
        <v/>
      </c>
      <c r="AM135" s="805"/>
      <c r="AN135" s="805"/>
      <c r="AO135" s="805"/>
      <c r="AP135" s="263" t="str">
        <f t="shared" si="65"/>
        <v/>
      </c>
      <c r="AQ135" s="752"/>
      <c r="AR135" s="818" t="s">
        <v>945</v>
      </c>
      <c r="AS135" s="16" t="str">
        <f t="shared" si="66"/>
        <v/>
      </c>
      <c r="AT135" s="264" t="str">
        <f t="shared" si="67"/>
        <v/>
      </c>
      <c r="AU135" s="266" t="str">
        <f t="shared" si="68"/>
        <v/>
      </c>
      <c r="AV135" s="267" t="str">
        <f t="shared" si="69"/>
        <v/>
      </c>
      <c r="AW135" s="268" t="str">
        <f t="shared" si="70"/>
        <v/>
      </c>
      <c r="AX135" s="268" t="str">
        <f t="shared" si="71"/>
        <v/>
      </c>
      <c r="AY135" s="269" t="str">
        <f t="shared" si="72"/>
        <v/>
      </c>
      <c r="AZ135" t="str">
        <f t="shared" si="73"/>
        <v/>
      </c>
      <c r="BA135" t="str">
        <f t="shared" si="74"/>
        <v/>
      </c>
      <c r="BB135" t="str">
        <f t="shared" si="75"/>
        <v/>
      </c>
      <c r="BC135" t="str">
        <f t="shared" si="76"/>
        <v/>
      </c>
      <c r="BD135" t="str">
        <f t="shared" si="77"/>
        <v/>
      </c>
      <c r="BE135" t="str">
        <f t="shared" si="78"/>
        <v/>
      </c>
      <c r="BF135">
        <f t="array" ref="BF135">IF(AQ135="",0,SUMPRODUCT((EN13:XA13="Gluten")*(EN14:XA14="INFO")*(COUNTIF(BE135,"* "&amp;EN15:XA15&amp;" *")&gt;0)*1))</f>
        <v>0</v>
      </c>
      <c r="BG135">
        <f t="array" ref="BG135">IF(AQ135="",0,SUMPRODUCT((EN13:XA13="Gluten")*(EN14:XA14="EXCL")*(COUNTIF(BE135,"* "&amp;EN15:XA15&amp;" *")&gt;0)*1))</f>
        <v>0</v>
      </c>
      <c r="BH135">
        <f t="array" ref="BH135">IF(AQ135="",0,SUMPRODUCT((EN13:XA13="Gluten")*(EN14:XA14="ALERTE")*(COUNTIF(BE135,"* "&amp;EN15:XA15&amp;" *")&gt;0)*1))</f>
        <v>0</v>
      </c>
      <c r="BI135">
        <f t="array" ref="BI135">IF(AQ135="",0,SUMPRODUCT((EN13:XA13="Gluten")*(EN14:XA14="SUSP")*(COUNTIF(BE135,"* "&amp;EN15:XA15&amp;" *")&gt;0)*1))</f>
        <v>0</v>
      </c>
      <c r="BJ135" t="str">
        <f t="shared" si="79"/>
        <v/>
      </c>
      <c r="BK135" t="str">
        <f t="shared" si="80"/>
        <v/>
      </c>
      <c r="BL135">
        <f t="array" ref="BL135">IF(AQ135="",0,SUMPRODUCT((EN13:XA13="Crustaces")*(EN14:XA14="ALERTE")*(COUNTIF(BE135,"* "&amp;EN15:XA15&amp;" *")&gt;0)*1))</f>
        <v>0</v>
      </c>
      <c r="BM135" t="str">
        <f t="shared" si="81"/>
        <v/>
      </c>
      <c r="BN135">
        <f t="array" ref="BN135">IF(AQ135="",0,SUMPRODUCT((EN13:XA13="Oeufs")*(EN14:XA14="ALERTE")*(COUNTIF(BE135,"* "&amp;EN15:XA15&amp;" *")&gt;0)*1))</f>
        <v>0</v>
      </c>
      <c r="BO135" t="str">
        <f t="shared" si="82"/>
        <v/>
      </c>
      <c r="BP135">
        <f t="array" ref="BP135">IF(AQ135="",0,SUMPRODUCT((EN13:XA13="Poissons")*(EN14:XA14="INFO")*(COUNTIF(BE135,"* "&amp;EN15:XA15&amp;" *")&gt;0)*1))</f>
        <v>0</v>
      </c>
      <c r="BQ135">
        <f t="array" ref="BQ135">IF(AQ135="",0,SUMPRODUCT((EN13:XA13="Poissons")*(EN14:XA14="EXCL")*(COUNTIF(BE135,"* "&amp;EN15:XA15&amp;" *")&gt;0)*1))</f>
        <v>0</v>
      </c>
      <c r="BR135">
        <f t="array" ref="BR135">IF(AQ135="",0,SUMPRODUCT((EN13:XA13="Poissons")*(EN14:XA14="ALERTE")*(COUNTIF(BE135,"* "&amp;EN15:XA15&amp;" *")&gt;0)*1))</f>
        <v>0</v>
      </c>
      <c r="BS135" t="str">
        <f t="shared" si="83"/>
        <v/>
      </c>
      <c r="BT135">
        <f t="array" ref="BT135">IF(AQ135="",0,SUMPRODUCT((EN13:XA13="Arachides")*(EN14:XA14="ALERTE")*(COUNTIF(BE135,"* "&amp;EN15:XA15&amp;" *")&gt;0)*1))</f>
        <v>0</v>
      </c>
      <c r="BU135" t="str">
        <f t="shared" si="84"/>
        <v/>
      </c>
      <c r="BV135">
        <f t="array" ref="BV135">IF(AQ135="",0,SUMPRODUCT((EN13:XA13="Soja")*(EN14:XA14="INFO")*(COUNTIF(BE135,"* "&amp;EN15:XA15&amp;" *")&gt;0)*1))</f>
        <v>0</v>
      </c>
      <c r="BW135">
        <f t="array" ref="BW135">IF(AQ135="",0,SUMPRODUCT((EN13:XA13="Soja")*(EN14:XA14="ALERTE")*(COUNTIF(BE135,"* "&amp;EN15:XA15&amp;" *")&gt;0)*1))</f>
        <v>0</v>
      </c>
      <c r="BX135" t="str">
        <f t="shared" si="85"/>
        <v/>
      </c>
      <c r="BY135">
        <f t="array" ref="BY135">IF(AQ135="",0,SUMPRODUCT((EN13:XA13="Lait")*(EN14:XA14="INFO")*(COUNTIF(BE135,"* "&amp;EN15:XA15&amp;" *")&gt;0)*1))</f>
        <v>0</v>
      </c>
      <c r="BZ135">
        <f t="array" ref="BZ135">IF(AQ135="",0,SUMPRODUCT((EN13:XA13="Lait")*(EN14:XA14="EXCL")*(COUNTIF(BE135,"* "&amp;EN15:XA15&amp;" *")&gt;0)*1))</f>
        <v>0</v>
      </c>
      <c r="CA135">
        <f t="array" ref="CA135">IF(AQ135="",0,SUMPRODUCT((EN13:XA13="Lait")*(EN14:XA14="ALERTE")*(COUNTIF(BE135,"* "&amp;EN15:XA15&amp;" *")&gt;0)*1))</f>
        <v>0</v>
      </c>
      <c r="CB135">
        <f t="array" ref="CB135">IF(AQ135="",0,SUMPRODUCT((EN13:XA13="Lait")*(EN14:XA14="SUSP")*(COUNTIF(BE135,"* "&amp;EN15:XA15&amp;" *")&gt;0)*1))</f>
        <v>0</v>
      </c>
      <c r="CC135" t="str">
        <f t="shared" si="86"/>
        <v/>
      </c>
      <c r="CD135" t="str">
        <f t="shared" si="87"/>
        <v/>
      </c>
      <c r="CE135">
        <f t="array" ref="CE135">IF(AQ135="",0,SUMPRODUCT((EN13:XA13="Fruits a coque")*(EN14:XA14="EXCL")*(COUNTIF(BE135,"* "&amp;EN15:XA15&amp;" *")&gt;0)*1))</f>
        <v>0</v>
      </c>
      <c r="CF135">
        <f t="array" ref="CF135">IF(AQ135="",0,SUMPRODUCT((EN13:XA13="Fruits a coque")*(EN14:XA14="ALERTE")*(COUNTIF(BE135,"* "&amp;EN15:XA15&amp;" *")&gt;0)*1))</f>
        <v>0</v>
      </c>
      <c r="CG135" t="str">
        <f t="shared" si="88"/>
        <v/>
      </c>
      <c r="CH135">
        <f t="array" ref="CH135">IF(AQ135="",0,SUMPRODUCT((EN13:XA13="Celeri")*(EN14:XA14="ALERTE")*(COUNTIF(BE135,"* "&amp;EN15:XA15&amp;" *")&gt;0)*1))</f>
        <v>0</v>
      </c>
      <c r="CI135" t="str">
        <f t="shared" si="89"/>
        <v/>
      </c>
      <c r="CJ135">
        <f t="array" ref="CJ135">IF(AQ135="",0,SUMPRODUCT((EN13:XA13="Moutarde")*(EN14:XA14="ALERTE")*(COUNTIF(BE135,"* "&amp;EN15:XA15&amp;" *")&gt;0)*1))</f>
        <v>0</v>
      </c>
      <c r="CK135" t="str">
        <f t="shared" si="90"/>
        <v/>
      </c>
      <c r="CL135">
        <f t="array" ref="CL135">IF(AQ135="",0,SUMPRODUCT((EN13:XA13="Sesame")*(EN14:XA14="ALERTE")*(COUNTIF(BE135,"* "&amp;EN15:XA15&amp;" *")&gt;0)*1))</f>
        <v>0</v>
      </c>
      <c r="CM135" t="str">
        <f t="shared" si="91"/>
        <v/>
      </c>
      <c r="CN135">
        <f t="array" ref="CN135">IF(AQ135="",0,SUMPRODUCT((EN13:XA13="Sulfites")*(EN14:XA14="ALERTE")*(COUNTIF(BE135,"* "&amp;EN15:XA15&amp;" *")&gt;0)*1))</f>
        <v>0</v>
      </c>
      <c r="CO135" t="str">
        <f t="shared" si="92"/>
        <v/>
      </c>
      <c r="CP135">
        <f t="array" ref="CP135">IF(AQ135="",0,SUMPRODUCT((EN13:XA13="Lupin")*(EN14:XA14="ALERTE")*(COUNTIF(BE135,"* "&amp;EN15:XA15&amp;" *")&gt;0)*1))</f>
        <v>0</v>
      </c>
      <c r="CQ135" t="str">
        <f t="shared" si="93"/>
        <v/>
      </c>
      <c r="CR135">
        <f t="array" ref="CR135">IF(AQ135="",0,SUMPRODUCT((EN13:XA13="Mollusques")*(EN14:XA14="EXCL")*(COUNTIF(BE135,"* "&amp;EN15:XA15&amp;" *")&gt;0)*1))</f>
        <v>0</v>
      </c>
      <c r="CS135">
        <f t="array" ref="CS135">IF(AQ135="",0,SUMPRODUCT((EN13:XA13="Mollusques")*(EN14:XA14="ALERTE")*(COUNTIF(BE135,"* "&amp;EN15:XA15&amp;" *")&gt;0)*1))</f>
        <v>0</v>
      </c>
      <c r="CT135" t="str">
        <f t="shared" si="94"/>
        <v/>
      </c>
      <c r="CU135" t="str">
        <f t="shared" si="95"/>
        <v/>
      </c>
      <c r="CV135" t="str">
        <f t="shared" si="96"/>
        <v/>
      </c>
      <c r="CW135" t="str">
        <f t="shared" si="97"/>
        <v/>
      </c>
      <c r="CX135" t="str">
        <f t="shared" si="98"/>
        <v/>
      </c>
      <c r="CY135" t="str">
        <f t="shared" si="99"/>
        <v/>
      </c>
      <c r="CZ135" t="str">
        <f t="shared" si="100"/>
        <v/>
      </c>
      <c r="DA135" t="str">
        <f t="shared" si="101"/>
        <v/>
      </c>
      <c r="DB135" t="str">
        <f t="shared" si="102"/>
        <v/>
      </c>
      <c r="DC135" t="str">
        <f t="shared" si="103"/>
        <v/>
      </c>
      <c r="DD135" t="str">
        <f t="shared" si="104"/>
        <v/>
      </c>
      <c r="DE135" t="str">
        <f t="shared" si="105"/>
        <v/>
      </c>
      <c r="DF135" t="str">
        <f t="shared" si="106"/>
        <v/>
      </c>
      <c r="DG135" t="str">
        <f t="shared" si="107"/>
        <v/>
      </c>
      <c r="DH135" t="str">
        <f t="shared" si="108"/>
        <v/>
      </c>
      <c r="DI135" t="str">
        <f t="shared" si="109"/>
        <v/>
      </c>
      <c r="DJ135" t="str">
        <f t="shared" si="110"/>
        <v/>
      </c>
      <c r="DK135" t="str">
        <f t="shared" si="111"/>
        <v/>
      </c>
      <c r="DL135" t="str">
        <f t="shared" si="112"/>
        <v/>
      </c>
    </row>
    <row r="136" spans="5:116" ht="15.75">
      <c r="E136" s="26"/>
      <c r="F136" s="32"/>
      <c r="G136" s="33"/>
      <c r="H136" s="32"/>
      <c r="I136" s="34"/>
      <c r="J136" s="246"/>
      <c r="K136" s="247"/>
      <c r="L136" s="95"/>
      <c r="M136" s="248"/>
      <c r="N136" s="249"/>
      <c r="O136" s="250"/>
      <c r="P136" s="251"/>
      <c r="Q136" s="252"/>
      <c r="R136" s="253"/>
      <c r="S136" s="102"/>
      <c r="T136" s="254"/>
      <c r="U136" s="104"/>
      <c r="V136" s="255"/>
      <c r="W136" s="256"/>
      <c r="X136" s="107"/>
      <c r="Y136" s="116"/>
      <c r="AA136" s="4"/>
      <c r="AC136" s="759"/>
      <c r="AD136" s="784"/>
      <c r="AE136" s="780" t="str" cm="1">
        <f t="array" ref="AE136">IF(ROW()=ROW(AE126),AD129,INDEX(AF126:AF139,ROW()-ROW(AE126)))</f>
        <v/>
      </c>
      <c r="AF136" s="781" t="str">
        <f>IF(OR(AE136="",AD128="",AD128&lt;=0,AG136=""),"",TRIM(MID(AE136,LEN(AG136)+1+IF(MID(AE136,LEN(AG136)+1,1)=" ",1,0),99999)))</f>
        <v/>
      </c>
      <c r="AG136" s="780" t="str">
        <f>IF(OR(AH136="",AH136=0,AH136="0"),"",IF(LEN(AH136)&lt;=AD128,AH136,IF(LEN(SUBSTITUTE(AI136," ",""))=AD128+1,LEFT(AH136,AD128),LEFT(AH136,FIND("§",SUBSTITUTE(AI136," ","§",LEN(AI136)-LEN(SUBSTITUTE(AI136," ",""))))-1))))</f>
        <v/>
      </c>
      <c r="AH136" s="780" t="str">
        <f t="shared" si="64"/>
        <v/>
      </c>
      <c r="AI136" s="780" t="str">
        <f>IF(OR(AH136="",AH136=0,AH136="0"),"",LEFT(AH136,AD128+1))</f>
        <v/>
      </c>
      <c r="AJ136" s="782"/>
      <c r="AK136" s="796"/>
      <c r="AL136" s="759" t="str">
        <f>IF(LEN(TRIM(AM136))&gt;0,MAX(AL13:AL135)+1,"")</f>
        <v/>
      </c>
      <c r="AM136" s="805"/>
      <c r="AN136" s="805"/>
      <c r="AO136" s="805"/>
      <c r="AP136" s="263" t="str">
        <f t="shared" si="65"/>
        <v/>
      </c>
      <c r="AQ136" s="752"/>
      <c r="AR136" s="818" t="s">
        <v>945</v>
      </c>
      <c r="AS136" s="16" t="str">
        <f t="shared" si="66"/>
        <v/>
      </c>
      <c r="AT136" s="264" t="str">
        <f t="shared" si="67"/>
        <v/>
      </c>
      <c r="AU136" s="266" t="str">
        <f t="shared" si="68"/>
        <v/>
      </c>
      <c r="AV136" s="267" t="str">
        <f t="shared" si="69"/>
        <v/>
      </c>
      <c r="AW136" s="268" t="str">
        <f t="shared" si="70"/>
        <v/>
      </c>
      <c r="AX136" s="268" t="str">
        <f t="shared" si="71"/>
        <v/>
      </c>
      <c r="AY136" s="269" t="str">
        <f t="shared" si="72"/>
        <v/>
      </c>
      <c r="AZ136" t="str">
        <f t="shared" si="73"/>
        <v/>
      </c>
      <c r="BA136" t="str">
        <f t="shared" si="74"/>
        <v/>
      </c>
      <c r="BB136" t="str">
        <f t="shared" si="75"/>
        <v/>
      </c>
      <c r="BC136" t="str">
        <f t="shared" si="76"/>
        <v/>
      </c>
      <c r="BD136" t="str">
        <f t="shared" si="77"/>
        <v/>
      </c>
      <c r="BE136" t="str">
        <f t="shared" si="78"/>
        <v/>
      </c>
      <c r="BF136">
        <f t="array" ref="BF136">IF(AQ136="",0,SUMPRODUCT((EN13:XA13="Gluten")*(EN14:XA14="INFO")*(COUNTIF(BE136,"* "&amp;EN15:XA15&amp;" *")&gt;0)*1))</f>
        <v>0</v>
      </c>
      <c r="BG136">
        <f t="array" ref="BG136">IF(AQ136="",0,SUMPRODUCT((EN13:XA13="Gluten")*(EN14:XA14="EXCL")*(COUNTIF(BE136,"* "&amp;EN15:XA15&amp;" *")&gt;0)*1))</f>
        <v>0</v>
      </c>
      <c r="BH136">
        <f t="array" ref="BH136">IF(AQ136="",0,SUMPRODUCT((EN13:XA13="Gluten")*(EN14:XA14="ALERTE")*(COUNTIF(BE136,"* "&amp;EN15:XA15&amp;" *")&gt;0)*1))</f>
        <v>0</v>
      </c>
      <c r="BI136">
        <f t="array" ref="BI136">IF(AQ136="",0,SUMPRODUCT((EN13:XA13="Gluten")*(EN14:XA14="SUSP")*(COUNTIF(BE136,"* "&amp;EN15:XA15&amp;" *")&gt;0)*1))</f>
        <v>0</v>
      </c>
      <c r="BJ136" t="str">
        <f t="shared" si="79"/>
        <v/>
      </c>
      <c r="BK136" t="str">
        <f t="shared" si="80"/>
        <v/>
      </c>
      <c r="BL136">
        <f t="array" ref="BL136">IF(AQ136="",0,SUMPRODUCT((EN13:XA13="Crustaces")*(EN14:XA14="ALERTE")*(COUNTIF(BE136,"* "&amp;EN15:XA15&amp;" *")&gt;0)*1))</f>
        <v>0</v>
      </c>
      <c r="BM136" t="str">
        <f t="shared" si="81"/>
        <v/>
      </c>
      <c r="BN136">
        <f t="array" ref="BN136">IF(AQ136="",0,SUMPRODUCT((EN13:XA13="Oeufs")*(EN14:XA14="ALERTE")*(COUNTIF(BE136,"* "&amp;EN15:XA15&amp;" *")&gt;0)*1))</f>
        <v>0</v>
      </c>
      <c r="BO136" t="str">
        <f t="shared" si="82"/>
        <v/>
      </c>
      <c r="BP136">
        <f t="array" ref="BP136">IF(AQ136="",0,SUMPRODUCT((EN13:XA13="Poissons")*(EN14:XA14="INFO")*(COUNTIF(BE136,"* "&amp;EN15:XA15&amp;" *")&gt;0)*1))</f>
        <v>0</v>
      </c>
      <c r="BQ136">
        <f t="array" ref="BQ136">IF(AQ136="",0,SUMPRODUCT((EN13:XA13="Poissons")*(EN14:XA14="EXCL")*(COUNTIF(BE136,"* "&amp;EN15:XA15&amp;" *")&gt;0)*1))</f>
        <v>0</v>
      </c>
      <c r="BR136">
        <f t="array" ref="BR136">IF(AQ136="",0,SUMPRODUCT((EN13:XA13="Poissons")*(EN14:XA14="ALERTE")*(COUNTIF(BE136,"* "&amp;EN15:XA15&amp;" *")&gt;0)*1))</f>
        <v>0</v>
      </c>
      <c r="BS136" t="str">
        <f t="shared" si="83"/>
        <v/>
      </c>
      <c r="BT136">
        <f t="array" ref="BT136">IF(AQ136="",0,SUMPRODUCT((EN13:XA13="Arachides")*(EN14:XA14="ALERTE")*(COUNTIF(BE136,"* "&amp;EN15:XA15&amp;" *")&gt;0)*1))</f>
        <v>0</v>
      </c>
      <c r="BU136" t="str">
        <f t="shared" si="84"/>
        <v/>
      </c>
      <c r="BV136">
        <f t="array" ref="BV136">IF(AQ136="",0,SUMPRODUCT((EN13:XA13="Soja")*(EN14:XA14="INFO")*(COUNTIF(BE136,"* "&amp;EN15:XA15&amp;" *")&gt;0)*1))</f>
        <v>0</v>
      </c>
      <c r="BW136">
        <f t="array" ref="BW136">IF(AQ136="",0,SUMPRODUCT((EN13:XA13="Soja")*(EN14:XA14="ALERTE")*(COUNTIF(BE136,"* "&amp;EN15:XA15&amp;" *")&gt;0)*1))</f>
        <v>0</v>
      </c>
      <c r="BX136" t="str">
        <f t="shared" si="85"/>
        <v/>
      </c>
      <c r="BY136">
        <f t="array" ref="BY136">IF(AQ136="",0,SUMPRODUCT((EN13:XA13="Lait")*(EN14:XA14="INFO")*(COUNTIF(BE136,"* "&amp;EN15:XA15&amp;" *")&gt;0)*1))</f>
        <v>0</v>
      </c>
      <c r="BZ136">
        <f t="array" ref="BZ136">IF(AQ136="",0,SUMPRODUCT((EN13:XA13="Lait")*(EN14:XA14="EXCL")*(COUNTIF(BE136,"* "&amp;EN15:XA15&amp;" *")&gt;0)*1))</f>
        <v>0</v>
      </c>
      <c r="CA136">
        <f t="array" ref="CA136">IF(AQ136="",0,SUMPRODUCT((EN13:XA13="Lait")*(EN14:XA14="ALERTE")*(COUNTIF(BE136,"* "&amp;EN15:XA15&amp;" *")&gt;0)*1))</f>
        <v>0</v>
      </c>
      <c r="CB136">
        <f t="array" ref="CB136">IF(AQ136="",0,SUMPRODUCT((EN13:XA13="Lait")*(EN14:XA14="SUSP")*(COUNTIF(BE136,"* "&amp;EN15:XA15&amp;" *")&gt;0)*1))</f>
        <v>0</v>
      </c>
      <c r="CC136" t="str">
        <f t="shared" si="86"/>
        <v/>
      </c>
      <c r="CD136" t="str">
        <f t="shared" si="87"/>
        <v/>
      </c>
      <c r="CE136">
        <f t="array" ref="CE136">IF(AQ136="",0,SUMPRODUCT((EN13:XA13="Fruits a coque")*(EN14:XA14="EXCL")*(COUNTIF(BE136,"* "&amp;EN15:XA15&amp;" *")&gt;0)*1))</f>
        <v>0</v>
      </c>
      <c r="CF136">
        <f t="array" ref="CF136">IF(AQ136="",0,SUMPRODUCT((EN13:XA13="Fruits a coque")*(EN14:XA14="ALERTE")*(COUNTIF(BE136,"* "&amp;EN15:XA15&amp;" *")&gt;0)*1))</f>
        <v>0</v>
      </c>
      <c r="CG136" t="str">
        <f t="shared" si="88"/>
        <v/>
      </c>
      <c r="CH136">
        <f t="array" ref="CH136">IF(AQ136="",0,SUMPRODUCT((EN13:XA13="Celeri")*(EN14:XA14="ALERTE")*(COUNTIF(BE136,"* "&amp;EN15:XA15&amp;" *")&gt;0)*1))</f>
        <v>0</v>
      </c>
      <c r="CI136" t="str">
        <f t="shared" si="89"/>
        <v/>
      </c>
      <c r="CJ136">
        <f t="array" ref="CJ136">IF(AQ136="",0,SUMPRODUCT((EN13:XA13="Moutarde")*(EN14:XA14="ALERTE")*(COUNTIF(BE136,"* "&amp;EN15:XA15&amp;" *")&gt;0)*1))</f>
        <v>0</v>
      </c>
      <c r="CK136" t="str">
        <f t="shared" si="90"/>
        <v/>
      </c>
      <c r="CL136">
        <f t="array" ref="CL136">IF(AQ136="",0,SUMPRODUCT((EN13:XA13="Sesame")*(EN14:XA14="ALERTE")*(COUNTIF(BE136,"* "&amp;EN15:XA15&amp;" *")&gt;0)*1))</f>
        <v>0</v>
      </c>
      <c r="CM136" t="str">
        <f t="shared" si="91"/>
        <v/>
      </c>
      <c r="CN136">
        <f t="array" ref="CN136">IF(AQ136="",0,SUMPRODUCT((EN13:XA13="Sulfites")*(EN14:XA14="ALERTE")*(COUNTIF(BE136,"* "&amp;EN15:XA15&amp;" *")&gt;0)*1))</f>
        <v>0</v>
      </c>
      <c r="CO136" t="str">
        <f t="shared" si="92"/>
        <v/>
      </c>
      <c r="CP136">
        <f t="array" ref="CP136">IF(AQ136="",0,SUMPRODUCT((EN13:XA13="Lupin")*(EN14:XA14="ALERTE")*(COUNTIF(BE136,"* "&amp;EN15:XA15&amp;" *")&gt;0)*1))</f>
        <v>0</v>
      </c>
      <c r="CQ136" t="str">
        <f t="shared" si="93"/>
        <v/>
      </c>
      <c r="CR136">
        <f t="array" ref="CR136">IF(AQ136="",0,SUMPRODUCT((EN13:XA13="Mollusques")*(EN14:XA14="EXCL")*(COUNTIF(BE136,"* "&amp;EN15:XA15&amp;" *")&gt;0)*1))</f>
        <v>0</v>
      </c>
      <c r="CS136">
        <f t="array" ref="CS136">IF(AQ136="",0,SUMPRODUCT((EN13:XA13="Mollusques")*(EN14:XA14="ALERTE")*(COUNTIF(BE136,"* "&amp;EN15:XA15&amp;" *")&gt;0)*1))</f>
        <v>0</v>
      </c>
      <c r="CT136" t="str">
        <f t="shared" si="94"/>
        <v/>
      </c>
      <c r="CU136" t="str">
        <f t="shared" si="95"/>
        <v/>
      </c>
      <c r="CV136" t="str">
        <f t="shared" si="96"/>
        <v/>
      </c>
      <c r="CW136" t="str">
        <f t="shared" si="97"/>
        <v/>
      </c>
      <c r="CX136" t="str">
        <f t="shared" si="98"/>
        <v/>
      </c>
      <c r="CY136" t="str">
        <f t="shared" si="99"/>
        <v/>
      </c>
      <c r="CZ136" t="str">
        <f t="shared" si="100"/>
        <v/>
      </c>
      <c r="DA136" t="str">
        <f t="shared" si="101"/>
        <v/>
      </c>
      <c r="DB136" t="str">
        <f t="shared" si="102"/>
        <v/>
      </c>
      <c r="DC136" t="str">
        <f t="shared" si="103"/>
        <v/>
      </c>
      <c r="DD136" t="str">
        <f t="shared" si="104"/>
        <v/>
      </c>
      <c r="DE136" t="str">
        <f t="shared" si="105"/>
        <v/>
      </c>
      <c r="DF136" t="str">
        <f t="shared" si="106"/>
        <v/>
      </c>
      <c r="DG136" t="str">
        <f t="shared" si="107"/>
        <v/>
      </c>
      <c r="DH136" t="str">
        <f t="shared" si="108"/>
        <v/>
      </c>
      <c r="DI136" t="str">
        <f t="shared" si="109"/>
        <v/>
      </c>
      <c r="DJ136" t="str">
        <f t="shared" si="110"/>
        <v/>
      </c>
      <c r="DK136" t="str">
        <f t="shared" si="111"/>
        <v/>
      </c>
      <c r="DL136" t="str">
        <f t="shared" si="112"/>
        <v/>
      </c>
    </row>
    <row r="137" spans="5:116" ht="15.75">
      <c r="E137" s="26"/>
      <c r="F137" s="32"/>
      <c r="G137" s="33"/>
      <c r="H137" s="32"/>
      <c r="I137" s="34"/>
      <c r="J137" s="246"/>
      <c r="K137" s="247"/>
      <c r="L137" s="95"/>
      <c r="M137" s="248"/>
      <c r="N137" s="249"/>
      <c r="O137" s="250"/>
      <c r="P137" s="251"/>
      <c r="Q137" s="252"/>
      <c r="R137" s="253"/>
      <c r="S137" s="102"/>
      <c r="T137" s="254"/>
      <c r="U137" s="104"/>
      <c r="V137" s="255"/>
      <c r="W137" s="256"/>
      <c r="X137" s="107"/>
      <c r="Y137" s="116"/>
      <c r="AA137" s="4"/>
      <c r="AC137" s="759"/>
      <c r="AD137" s="784"/>
      <c r="AE137" s="780" t="str" cm="1">
        <f t="array" ref="AE137">IF(ROW()=ROW(AE126),AD129,INDEX(AF126:AF139,ROW()-ROW(AE126)))</f>
        <v/>
      </c>
      <c r="AF137" s="781" t="str">
        <f>IF(OR(AE137="",AD128="",AD128&lt;=0,AG137=""),"",TRIM(MID(AE137,LEN(AG137)+1+IF(MID(AE137,LEN(AG137)+1,1)=" ",1,0),99999)))</f>
        <v/>
      </c>
      <c r="AG137" s="780" t="str">
        <f>IF(OR(AH137="",AH137=0,AH137="0"),"",IF(LEN(AH137)&lt;=AD128,AH137,IF(LEN(SUBSTITUTE(AI137," ",""))=AD128+1,LEFT(AH137,AD128),LEFT(AH137,FIND("§",SUBSTITUTE(AI137," ","§",LEN(AI137)-LEN(SUBSTITUTE(AI137," ",""))))-1))))</f>
        <v/>
      </c>
      <c r="AH137" s="780" t="str">
        <f t="shared" si="64"/>
        <v/>
      </c>
      <c r="AI137" s="780" t="str">
        <f>IF(OR(AH137="",AH137=0,AH137="0"),"",LEFT(AH137,AD128+1))</f>
        <v/>
      </c>
      <c r="AJ137" s="782"/>
      <c r="AK137" s="796"/>
      <c r="AL137" s="759" t="str">
        <f>IF(LEN(TRIM(AM137))&gt;0,MAX(AL13:AL136)+1,"")</f>
        <v/>
      </c>
      <c r="AM137" s="805"/>
      <c r="AN137" s="805"/>
      <c r="AO137" s="805"/>
      <c r="AP137" s="263" t="str">
        <f t="shared" si="65"/>
        <v/>
      </c>
      <c r="AQ137" s="752"/>
      <c r="AR137" s="818" t="s">
        <v>945</v>
      </c>
      <c r="AS137" s="16" t="str">
        <f t="shared" si="66"/>
        <v/>
      </c>
      <c r="AT137" s="264" t="str">
        <f t="shared" si="67"/>
        <v/>
      </c>
      <c r="AU137" s="266" t="str">
        <f t="shared" si="68"/>
        <v/>
      </c>
      <c r="AV137" s="267" t="str">
        <f t="shared" si="69"/>
        <v/>
      </c>
      <c r="AW137" s="268" t="str">
        <f t="shared" si="70"/>
        <v/>
      </c>
      <c r="AX137" s="268" t="str">
        <f t="shared" si="71"/>
        <v/>
      </c>
      <c r="AY137" s="269" t="str">
        <f t="shared" si="72"/>
        <v/>
      </c>
      <c r="AZ137" t="str">
        <f t="shared" si="73"/>
        <v/>
      </c>
      <c r="BA137" t="str">
        <f t="shared" si="74"/>
        <v/>
      </c>
      <c r="BB137" t="str">
        <f t="shared" si="75"/>
        <v/>
      </c>
      <c r="BC137" t="str">
        <f t="shared" si="76"/>
        <v/>
      </c>
      <c r="BD137" t="str">
        <f t="shared" si="77"/>
        <v/>
      </c>
      <c r="BE137" t="str">
        <f t="shared" si="78"/>
        <v/>
      </c>
      <c r="BF137">
        <f t="array" ref="BF137">IF(AQ137="",0,SUMPRODUCT((EN13:XA13="Gluten")*(EN14:XA14="INFO")*(COUNTIF(BE137,"* "&amp;EN15:XA15&amp;" *")&gt;0)*1))</f>
        <v>0</v>
      </c>
      <c r="BG137">
        <f t="array" ref="BG137">IF(AQ137="",0,SUMPRODUCT((EN13:XA13="Gluten")*(EN14:XA14="EXCL")*(COUNTIF(BE137,"* "&amp;EN15:XA15&amp;" *")&gt;0)*1))</f>
        <v>0</v>
      </c>
      <c r="BH137">
        <f t="array" ref="BH137">IF(AQ137="",0,SUMPRODUCT((EN13:XA13="Gluten")*(EN14:XA14="ALERTE")*(COUNTIF(BE137,"* "&amp;EN15:XA15&amp;" *")&gt;0)*1))</f>
        <v>0</v>
      </c>
      <c r="BI137">
        <f t="array" ref="BI137">IF(AQ137="",0,SUMPRODUCT((EN13:XA13="Gluten")*(EN14:XA14="SUSP")*(COUNTIF(BE137,"* "&amp;EN15:XA15&amp;" *")&gt;0)*1))</f>
        <v>0</v>
      </c>
      <c r="BJ137" t="str">
        <f t="shared" si="79"/>
        <v/>
      </c>
      <c r="BK137" t="str">
        <f t="shared" si="80"/>
        <v/>
      </c>
      <c r="BL137">
        <f t="array" ref="BL137">IF(AQ137="",0,SUMPRODUCT((EN13:XA13="Crustaces")*(EN14:XA14="ALERTE")*(COUNTIF(BE137,"* "&amp;EN15:XA15&amp;" *")&gt;0)*1))</f>
        <v>0</v>
      </c>
      <c r="BM137" t="str">
        <f t="shared" si="81"/>
        <v/>
      </c>
      <c r="BN137">
        <f t="array" ref="BN137">IF(AQ137="",0,SUMPRODUCT((EN13:XA13="Oeufs")*(EN14:XA14="ALERTE")*(COUNTIF(BE137,"* "&amp;EN15:XA15&amp;" *")&gt;0)*1))</f>
        <v>0</v>
      </c>
      <c r="BO137" t="str">
        <f t="shared" si="82"/>
        <v/>
      </c>
      <c r="BP137">
        <f t="array" ref="BP137">IF(AQ137="",0,SUMPRODUCT((EN13:XA13="Poissons")*(EN14:XA14="INFO")*(COUNTIF(BE137,"* "&amp;EN15:XA15&amp;" *")&gt;0)*1))</f>
        <v>0</v>
      </c>
      <c r="BQ137">
        <f t="array" ref="BQ137">IF(AQ137="",0,SUMPRODUCT((EN13:XA13="Poissons")*(EN14:XA14="EXCL")*(COUNTIF(BE137,"* "&amp;EN15:XA15&amp;" *")&gt;0)*1))</f>
        <v>0</v>
      </c>
      <c r="BR137">
        <f t="array" ref="BR137">IF(AQ137="",0,SUMPRODUCT((EN13:XA13="Poissons")*(EN14:XA14="ALERTE")*(COUNTIF(BE137,"* "&amp;EN15:XA15&amp;" *")&gt;0)*1))</f>
        <v>0</v>
      </c>
      <c r="BS137" t="str">
        <f t="shared" si="83"/>
        <v/>
      </c>
      <c r="BT137">
        <f t="array" ref="BT137">IF(AQ137="",0,SUMPRODUCT((EN13:XA13="Arachides")*(EN14:XA14="ALERTE")*(COUNTIF(BE137,"* "&amp;EN15:XA15&amp;" *")&gt;0)*1))</f>
        <v>0</v>
      </c>
      <c r="BU137" t="str">
        <f t="shared" si="84"/>
        <v/>
      </c>
      <c r="BV137">
        <f t="array" ref="BV137">IF(AQ137="",0,SUMPRODUCT((EN13:XA13="Soja")*(EN14:XA14="INFO")*(COUNTIF(BE137,"* "&amp;EN15:XA15&amp;" *")&gt;0)*1))</f>
        <v>0</v>
      </c>
      <c r="BW137">
        <f t="array" ref="BW137">IF(AQ137="",0,SUMPRODUCT((EN13:XA13="Soja")*(EN14:XA14="ALERTE")*(COUNTIF(BE137,"* "&amp;EN15:XA15&amp;" *")&gt;0)*1))</f>
        <v>0</v>
      </c>
      <c r="BX137" t="str">
        <f t="shared" si="85"/>
        <v/>
      </c>
      <c r="BY137">
        <f t="array" ref="BY137">IF(AQ137="",0,SUMPRODUCT((EN13:XA13="Lait")*(EN14:XA14="INFO")*(COUNTIF(BE137,"* "&amp;EN15:XA15&amp;" *")&gt;0)*1))</f>
        <v>0</v>
      </c>
      <c r="BZ137">
        <f t="array" ref="BZ137">IF(AQ137="",0,SUMPRODUCT((EN13:XA13="Lait")*(EN14:XA14="EXCL")*(COUNTIF(BE137,"* "&amp;EN15:XA15&amp;" *")&gt;0)*1))</f>
        <v>0</v>
      </c>
      <c r="CA137">
        <f t="array" ref="CA137">IF(AQ137="",0,SUMPRODUCT((EN13:XA13="Lait")*(EN14:XA14="ALERTE")*(COUNTIF(BE137,"* "&amp;EN15:XA15&amp;" *")&gt;0)*1))</f>
        <v>0</v>
      </c>
      <c r="CB137">
        <f t="array" ref="CB137">IF(AQ137="",0,SUMPRODUCT((EN13:XA13="Lait")*(EN14:XA14="SUSP")*(COUNTIF(BE137,"* "&amp;EN15:XA15&amp;" *")&gt;0)*1))</f>
        <v>0</v>
      </c>
      <c r="CC137" t="str">
        <f t="shared" si="86"/>
        <v/>
      </c>
      <c r="CD137" t="str">
        <f t="shared" si="87"/>
        <v/>
      </c>
      <c r="CE137">
        <f t="array" ref="CE137">IF(AQ137="",0,SUMPRODUCT((EN13:XA13="Fruits a coque")*(EN14:XA14="EXCL")*(COUNTIF(BE137,"* "&amp;EN15:XA15&amp;" *")&gt;0)*1))</f>
        <v>0</v>
      </c>
      <c r="CF137">
        <f t="array" ref="CF137">IF(AQ137="",0,SUMPRODUCT((EN13:XA13="Fruits a coque")*(EN14:XA14="ALERTE")*(COUNTIF(BE137,"* "&amp;EN15:XA15&amp;" *")&gt;0)*1))</f>
        <v>0</v>
      </c>
      <c r="CG137" t="str">
        <f t="shared" si="88"/>
        <v/>
      </c>
      <c r="CH137">
        <f t="array" ref="CH137">IF(AQ137="",0,SUMPRODUCT((EN13:XA13="Celeri")*(EN14:XA14="ALERTE")*(COUNTIF(BE137,"* "&amp;EN15:XA15&amp;" *")&gt;0)*1))</f>
        <v>0</v>
      </c>
      <c r="CI137" t="str">
        <f t="shared" si="89"/>
        <v/>
      </c>
      <c r="CJ137">
        <f t="array" ref="CJ137">IF(AQ137="",0,SUMPRODUCT((EN13:XA13="Moutarde")*(EN14:XA14="ALERTE")*(COUNTIF(BE137,"* "&amp;EN15:XA15&amp;" *")&gt;0)*1))</f>
        <v>0</v>
      </c>
      <c r="CK137" t="str">
        <f t="shared" si="90"/>
        <v/>
      </c>
      <c r="CL137">
        <f t="array" ref="CL137">IF(AQ137="",0,SUMPRODUCT((EN13:XA13="Sesame")*(EN14:XA14="ALERTE")*(COUNTIF(BE137,"* "&amp;EN15:XA15&amp;" *")&gt;0)*1))</f>
        <v>0</v>
      </c>
      <c r="CM137" t="str">
        <f t="shared" si="91"/>
        <v/>
      </c>
      <c r="CN137">
        <f t="array" ref="CN137">IF(AQ137="",0,SUMPRODUCT((EN13:XA13="Sulfites")*(EN14:XA14="ALERTE")*(COUNTIF(BE137,"* "&amp;EN15:XA15&amp;" *")&gt;0)*1))</f>
        <v>0</v>
      </c>
      <c r="CO137" t="str">
        <f t="shared" si="92"/>
        <v/>
      </c>
      <c r="CP137">
        <f t="array" ref="CP137">IF(AQ137="",0,SUMPRODUCT((EN13:XA13="Lupin")*(EN14:XA14="ALERTE")*(COUNTIF(BE137,"* "&amp;EN15:XA15&amp;" *")&gt;0)*1))</f>
        <v>0</v>
      </c>
      <c r="CQ137" t="str">
        <f t="shared" si="93"/>
        <v/>
      </c>
      <c r="CR137">
        <f t="array" ref="CR137">IF(AQ137="",0,SUMPRODUCT((EN13:XA13="Mollusques")*(EN14:XA14="EXCL")*(COUNTIF(BE137,"* "&amp;EN15:XA15&amp;" *")&gt;0)*1))</f>
        <v>0</v>
      </c>
      <c r="CS137">
        <f t="array" ref="CS137">IF(AQ137="",0,SUMPRODUCT((EN13:XA13="Mollusques")*(EN14:XA14="ALERTE")*(COUNTIF(BE137,"* "&amp;EN15:XA15&amp;" *")&gt;0)*1))</f>
        <v>0</v>
      </c>
      <c r="CT137" t="str">
        <f t="shared" si="94"/>
        <v/>
      </c>
      <c r="CU137" t="str">
        <f t="shared" si="95"/>
        <v/>
      </c>
      <c r="CV137" t="str">
        <f t="shared" si="96"/>
        <v/>
      </c>
      <c r="CW137" t="str">
        <f t="shared" si="97"/>
        <v/>
      </c>
      <c r="CX137" t="str">
        <f t="shared" si="98"/>
        <v/>
      </c>
      <c r="CY137" t="str">
        <f t="shared" si="99"/>
        <v/>
      </c>
      <c r="CZ137" t="str">
        <f t="shared" si="100"/>
        <v/>
      </c>
      <c r="DA137" t="str">
        <f t="shared" si="101"/>
        <v/>
      </c>
      <c r="DB137" t="str">
        <f t="shared" si="102"/>
        <v/>
      </c>
      <c r="DC137" t="str">
        <f t="shared" si="103"/>
        <v/>
      </c>
      <c r="DD137" t="str">
        <f t="shared" si="104"/>
        <v/>
      </c>
      <c r="DE137" t="str">
        <f t="shared" si="105"/>
        <v/>
      </c>
      <c r="DF137" t="str">
        <f t="shared" si="106"/>
        <v/>
      </c>
      <c r="DG137" t="str">
        <f t="shared" si="107"/>
        <v/>
      </c>
      <c r="DH137" t="str">
        <f t="shared" si="108"/>
        <v/>
      </c>
      <c r="DI137" t="str">
        <f t="shared" si="109"/>
        <v/>
      </c>
      <c r="DJ137" t="str">
        <f t="shared" si="110"/>
        <v/>
      </c>
      <c r="DK137" t="str">
        <f t="shared" si="111"/>
        <v/>
      </c>
      <c r="DL137" t="str">
        <f t="shared" si="112"/>
        <v/>
      </c>
    </row>
    <row r="138" spans="5:116" ht="15.75">
      <c r="E138" s="26"/>
      <c r="F138" s="32"/>
      <c r="G138" s="33"/>
      <c r="H138" s="32"/>
      <c r="I138" s="34"/>
      <c r="J138" s="246"/>
      <c r="K138" s="247"/>
      <c r="L138" s="95"/>
      <c r="M138" s="248"/>
      <c r="N138" s="249"/>
      <c r="O138" s="250"/>
      <c r="P138" s="251"/>
      <c r="Q138" s="252"/>
      <c r="R138" s="253"/>
      <c r="S138" s="102"/>
      <c r="T138" s="254"/>
      <c r="U138" s="104"/>
      <c r="V138" s="255"/>
      <c r="W138" s="256"/>
      <c r="X138" s="107"/>
      <c r="Y138" s="116"/>
      <c r="AA138" s="4"/>
      <c r="AC138" s="759"/>
      <c r="AD138" s="784"/>
      <c r="AE138" s="780" t="str" cm="1">
        <f t="array" ref="AE138">IF(ROW()=ROW(AE126),AD129,INDEX(AF126:AF139,ROW()-ROW(AE126)))</f>
        <v/>
      </c>
      <c r="AF138" s="781" t="str">
        <f>IF(OR(AE138="",AD128="",AD128&lt;=0,AG138=""),"",TRIM(MID(AE138,LEN(AG138)+1+IF(MID(AE138,LEN(AG138)+1,1)=" ",1,0),99999)))</f>
        <v/>
      </c>
      <c r="AG138" s="780" t="str">
        <f>IF(OR(AH138="",AH138=0,AH138="0"),"",IF(LEN(AH138)&lt;=AD128,AH138,IF(LEN(SUBSTITUTE(AI138," ",""))=AD128+1,LEFT(AH138,AD128),LEFT(AH138,FIND("§",SUBSTITUTE(AI138," ","§",LEN(AI138)-LEN(SUBSTITUTE(AI138," ",""))))-1))))</f>
        <v/>
      </c>
      <c r="AH138" s="780" t="str">
        <f t="shared" si="64"/>
        <v/>
      </c>
      <c r="AI138" s="780" t="str">
        <f>IF(OR(AH138="",AH138=0,AH138="0"),"",LEFT(AH138,AD128+1))</f>
        <v/>
      </c>
      <c r="AJ138" s="782"/>
      <c r="AK138" s="796"/>
      <c r="AL138" s="759" t="str">
        <f>IF(LEN(TRIM(AM138))&gt;0,MAX(AL13:AL137)+1,"")</f>
        <v/>
      </c>
      <c r="AM138" s="805"/>
      <c r="AN138" s="805"/>
      <c r="AO138" s="805"/>
      <c r="AP138" s="263" t="str">
        <f t="shared" si="65"/>
        <v/>
      </c>
      <c r="AQ138" s="752"/>
      <c r="AR138" s="818" t="s">
        <v>945</v>
      </c>
      <c r="AS138" s="16" t="str">
        <f t="shared" si="66"/>
        <v/>
      </c>
      <c r="AT138" s="264" t="str">
        <f t="shared" si="67"/>
        <v/>
      </c>
      <c r="AU138" s="266" t="str">
        <f t="shared" si="68"/>
        <v/>
      </c>
      <c r="AV138" s="267" t="str">
        <f t="shared" si="69"/>
        <v/>
      </c>
      <c r="AW138" s="268" t="str">
        <f t="shared" si="70"/>
        <v/>
      </c>
      <c r="AX138" s="268" t="str">
        <f t="shared" si="71"/>
        <v/>
      </c>
      <c r="AY138" s="269" t="str">
        <f t="shared" si="72"/>
        <v/>
      </c>
      <c r="AZ138" t="str">
        <f t="shared" si="73"/>
        <v/>
      </c>
      <c r="BA138" t="str">
        <f t="shared" si="74"/>
        <v/>
      </c>
      <c r="BB138" t="str">
        <f t="shared" si="75"/>
        <v/>
      </c>
      <c r="BC138" t="str">
        <f t="shared" si="76"/>
        <v/>
      </c>
      <c r="BD138" t="str">
        <f t="shared" si="77"/>
        <v/>
      </c>
      <c r="BE138" t="str">
        <f t="shared" si="78"/>
        <v/>
      </c>
      <c r="BF138">
        <f t="array" ref="BF138">IF(AQ138="",0,SUMPRODUCT((EN13:XA13="Gluten")*(EN14:XA14="INFO")*(COUNTIF(BE138,"* "&amp;EN15:XA15&amp;" *")&gt;0)*1))</f>
        <v>0</v>
      </c>
      <c r="BG138">
        <f t="array" ref="BG138">IF(AQ138="",0,SUMPRODUCT((EN13:XA13="Gluten")*(EN14:XA14="EXCL")*(COUNTIF(BE138,"* "&amp;EN15:XA15&amp;" *")&gt;0)*1))</f>
        <v>0</v>
      </c>
      <c r="BH138">
        <f t="array" ref="BH138">IF(AQ138="",0,SUMPRODUCT((EN13:XA13="Gluten")*(EN14:XA14="ALERTE")*(COUNTIF(BE138,"* "&amp;EN15:XA15&amp;" *")&gt;0)*1))</f>
        <v>0</v>
      </c>
      <c r="BI138">
        <f t="array" ref="BI138">IF(AQ138="",0,SUMPRODUCT((EN13:XA13="Gluten")*(EN14:XA14="SUSP")*(COUNTIF(BE138,"* "&amp;EN15:XA15&amp;" *")&gt;0)*1))</f>
        <v>0</v>
      </c>
      <c r="BJ138" t="str">
        <f t="shared" si="79"/>
        <v/>
      </c>
      <c r="BK138" t="str">
        <f t="shared" si="80"/>
        <v/>
      </c>
      <c r="BL138">
        <f t="array" ref="BL138">IF(AQ138="",0,SUMPRODUCT((EN13:XA13="Crustaces")*(EN14:XA14="ALERTE")*(COUNTIF(BE138,"* "&amp;EN15:XA15&amp;" *")&gt;0)*1))</f>
        <v>0</v>
      </c>
      <c r="BM138" t="str">
        <f t="shared" si="81"/>
        <v/>
      </c>
      <c r="BN138">
        <f t="array" ref="BN138">IF(AQ138="",0,SUMPRODUCT((EN13:XA13="Oeufs")*(EN14:XA14="ALERTE")*(COUNTIF(BE138,"* "&amp;EN15:XA15&amp;" *")&gt;0)*1))</f>
        <v>0</v>
      </c>
      <c r="BO138" t="str">
        <f t="shared" si="82"/>
        <v/>
      </c>
      <c r="BP138">
        <f t="array" ref="BP138">IF(AQ138="",0,SUMPRODUCT((EN13:XA13="Poissons")*(EN14:XA14="INFO")*(COUNTIF(BE138,"* "&amp;EN15:XA15&amp;" *")&gt;0)*1))</f>
        <v>0</v>
      </c>
      <c r="BQ138">
        <f t="array" ref="BQ138">IF(AQ138="",0,SUMPRODUCT((EN13:XA13="Poissons")*(EN14:XA14="EXCL")*(COUNTIF(BE138,"* "&amp;EN15:XA15&amp;" *")&gt;0)*1))</f>
        <v>0</v>
      </c>
      <c r="BR138">
        <f t="array" ref="BR138">IF(AQ138="",0,SUMPRODUCT((EN13:XA13="Poissons")*(EN14:XA14="ALERTE")*(COUNTIF(BE138,"* "&amp;EN15:XA15&amp;" *")&gt;0)*1))</f>
        <v>0</v>
      </c>
      <c r="BS138" t="str">
        <f t="shared" si="83"/>
        <v/>
      </c>
      <c r="BT138">
        <f t="array" ref="BT138">IF(AQ138="",0,SUMPRODUCT((EN13:XA13="Arachides")*(EN14:XA14="ALERTE")*(COUNTIF(BE138,"* "&amp;EN15:XA15&amp;" *")&gt;0)*1))</f>
        <v>0</v>
      </c>
      <c r="BU138" t="str">
        <f t="shared" si="84"/>
        <v/>
      </c>
      <c r="BV138">
        <f t="array" ref="BV138">IF(AQ138="",0,SUMPRODUCT((EN13:XA13="Soja")*(EN14:XA14="INFO")*(COUNTIF(BE138,"* "&amp;EN15:XA15&amp;" *")&gt;0)*1))</f>
        <v>0</v>
      </c>
      <c r="BW138">
        <f t="array" ref="BW138">IF(AQ138="",0,SUMPRODUCT((EN13:XA13="Soja")*(EN14:XA14="ALERTE")*(COUNTIF(BE138,"* "&amp;EN15:XA15&amp;" *")&gt;0)*1))</f>
        <v>0</v>
      </c>
      <c r="BX138" t="str">
        <f t="shared" si="85"/>
        <v/>
      </c>
      <c r="BY138">
        <f t="array" ref="BY138">IF(AQ138="",0,SUMPRODUCT((EN13:XA13="Lait")*(EN14:XA14="INFO")*(COUNTIF(BE138,"* "&amp;EN15:XA15&amp;" *")&gt;0)*1))</f>
        <v>0</v>
      </c>
      <c r="BZ138">
        <f t="array" ref="BZ138">IF(AQ138="",0,SUMPRODUCT((EN13:XA13="Lait")*(EN14:XA14="EXCL")*(COUNTIF(BE138,"* "&amp;EN15:XA15&amp;" *")&gt;0)*1))</f>
        <v>0</v>
      </c>
      <c r="CA138">
        <f t="array" ref="CA138">IF(AQ138="",0,SUMPRODUCT((EN13:XA13="Lait")*(EN14:XA14="ALERTE")*(COUNTIF(BE138,"* "&amp;EN15:XA15&amp;" *")&gt;0)*1))</f>
        <v>0</v>
      </c>
      <c r="CB138">
        <f t="array" ref="CB138">IF(AQ138="",0,SUMPRODUCT((EN13:XA13="Lait")*(EN14:XA14="SUSP")*(COUNTIF(BE138,"* "&amp;EN15:XA15&amp;" *")&gt;0)*1))</f>
        <v>0</v>
      </c>
      <c r="CC138" t="str">
        <f t="shared" si="86"/>
        <v/>
      </c>
      <c r="CD138" t="str">
        <f t="shared" si="87"/>
        <v/>
      </c>
      <c r="CE138">
        <f t="array" ref="CE138">IF(AQ138="",0,SUMPRODUCT((EN13:XA13="Fruits a coque")*(EN14:XA14="EXCL")*(COUNTIF(BE138,"* "&amp;EN15:XA15&amp;" *")&gt;0)*1))</f>
        <v>0</v>
      </c>
      <c r="CF138">
        <f t="array" ref="CF138">IF(AQ138="",0,SUMPRODUCT((EN13:XA13="Fruits a coque")*(EN14:XA14="ALERTE")*(COUNTIF(BE138,"* "&amp;EN15:XA15&amp;" *")&gt;0)*1))</f>
        <v>0</v>
      </c>
      <c r="CG138" t="str">
        <f t="shared" si="88"/>
        <v/>
      </c>
      <c r="CH138">
        <f t="array" ref="CH138">IF(AQ138="",0,SUMPRODUCT((EN13:XA13="Celeri")*(EN14:XA14="ALERTE")*(COUNTIF(BE138,"* "&amp;EN15:XA15&amp;" *")&gt;0)*1))</f>
        <v>0</v>
      </c>
      <c r="CI138" t="str">
        <f t="shared" si="89"/>
        <v/>
      </c>
      <c r="CJ138">
        <f t="array" ref="CJ138">IF(AQ138="",0,SUMPRODUCT((EN13:XA13="Moutarde")*(EN14:XA14="ALERTE")*(COUNTIF(BE138,"* "&amp;EN15:XA15&amp;" *")&gt;0)*1))</f>
        <v>0</v>
      </c>
      <c r="CK138" t="str">
        <f t="shared" si="90"/>
        <v/>
      </c>
      <c r="CL138">
        <f t="array" ref="CL138">IF(AQ138="",0,SUMPRODUCT((EN13:XA13="Sesame")*(EN14:XA14="ALERTE")*(COUNTIF(BE138,"* "&amp;EN15:XA15&amp;" *")&gt;0)*1))</f>
        <v>0</v>
      </c>
      <c r="CM138" t="str">
        <f t="shared" si="91"/>
        <v/>
      </c>
      <c r="CN138">
        <f t="array" ref="CN138">IF(AQ138="",0,SUMPRODUCT((EN13:XA13="Sulfites")*(EN14:XA14="ALERTE")*(COUNTIF(BE138,"* "&amp;EN15:XA15&amp;" *")&gt;0)*1))</f>
        <v>0</v>
      </c>
      <c r="CO138" t="str">
        <f t="shared" si="92"/>
        <v/>
      </c>
      <c r="CP138">
        <f t="array" ref="CP138">IF(AQ138="",0,SUMPRODUCT((EN13:XA13="Lupin")*(EN14:XA14="ALERTE")*(COUNTIF(BE138,"* "&amp;EN15:XA15&amp;" *")&gt;0)*1))</f>
        <v>0</v>
      </c>
      <c r="CQ138" t="str">
        <f t="shared" si="93"/>
        <v/>
      </c>
      <c r="CR138">
        <f t="array" ref="CR138">IF(AQ138="",0,SUMPRODUCT((EN13:XA13="Mollusques")*(EN14:XA14="EXCL")*(COUNTIF(BE138,"* "&amp;EN15:XA15&amp;" *")&gt;0)*1))</f>
        <v>0</v>
      </c>
      <c r="CS138">
        <f t="array" ref="CS138">IF(AQ138="",0,SUMPRODUCT((EN13:XA13="Mollusques")*(EN14:XA14="ALERTE")*(COUNTIF(BE138,"* "&amp;EN15:XA15&amp;" *")&gt;0)*1))</f>
        <v>0</v>
      </c>
      <c r="CT138" t="str">
        <f t="shared" si="94"/>
        <v/>
      </c>
      <c r="CU138" t="str">
        <f t="shared" si="95"/>
        <v/>
      </c>
      <c r="CV138" t="str">
        <f t="shared" si="96"/>
        <v/>
      </c>
      <c r="CW138" t="str">
        <f t="shared" si="97"/>
        <v/>
      </c>
      <c r="CX138" t="str">
        <f t="shared" si="98"/>
        <v/>
      </c>
      <c r="CY138" t="str">
        <f t="shared" si="99"/>
        <v/>
      </c>
      <c r="CZ138" t="str">
        <f t="shared" si="100"/>
        <v/>
      </c>
      <c r="DA138" t="str">
        <f t="shared" si="101"/>
        <v/>
      </c>
      <c r="DB138" t="str">
        <f t="shared" si="102"/>
        <v/>
      </c>
      <c r="DC138" t="str">
        <f t="shared" si="103"/>
        <v/>
      </c>
      <c r="DD138" t="str">
        <f t="shared" si="104"/>
        <v/>
      </c>
      <c r="DE138" t="str">
        <f t="shared" si="105"/>
        <v/>
      </c>
      <c r="DF138" t="str">
        <f t="shared" si="106"/>
        <v/>
      </c>
      <c r="DG138" t="str">
        <f t="shared" si="107"/>
        <v/>
      </c>
      <c r="DH138" t="str">
        <f t="shared" si="108"/>
        <v/>
      </c>
      <c r="DI138" t="str">
        <f t="shared" si="109"/>
        <v/>
      </c>
      <c r="DJ138" t="str">
        <f t="shared" si="110"/>
        <v/>
      </c>
      <c r="DK138" t="str">
        <f t="shared" si="111"/>
        <v/>
      </c>
      <c r="DL138" t="str">
        <f t="shared" si="112"/>
        <v/>
      </c>
    </row>
    <row r="139" spans="5:116" ht="15.75">
      <c r="E139" s="26"/>
      <c r="F139" s="32"/>
      <c r="G139" s="33"/>
      <c r="H139" s="32"/>
      <c r="I139" s="34"/>
      <c r="J139" s="246"/>
      <c r="K139" s="247"/>
      <c r="L139" s="95"/>
      <c r="M139" s="248"/>
      <c r="N139" s="249"/>
      <c r="O139" s="250"/>
      <c r="P139" s="251"/>
      <c r="Q139" s="252"/>
      <c r="R139" s="253"/>
      <c r="S139" s="102"/>
      <c r="T139" s="254"/>
      <c r="U139" s="104"/>
      <c r="V139" s="255"/>
      <c r="W139" s="256"/>
      <c r="X139" s="107"/>
      <c r="Y139" s="116"/>
      <c r="AA139" s="4"/>
      <c r="AC139" s="759"/>
      <c r="AD139" s="784"/>
      <c r="AE139" s="780" t="str" cm="1">
        <f t="array" ref="AE139">IF(ROW()=ROW(AE126),AD129,INDEX(AF126:AF139,ROW()-ROW(AE126)))</f>
        <v/>
      </c>
      <c r="AF139" s="781" t="str">
        <f>IF(OR(AE139="",AD128="",AD128&lt;=0,AG139=""),"",TRIM(MID(AE139,LEN(AG139)+1+IF(MID(AE139,LEN(AG139)+1,1)=" ",1,0),99999)))</f>
        <v/>
      </c>
      <c r="AG139" s="780" t="str">
        <f>IF(OR(AH139="",AH139=0,AH139="0"),"",IF(LEN(AH139)&lt;=AD128,AH139,IF(LEN(SUBSTITUTE(AI139," ",""))=AD128+1,LEFT(AH139,AD128),LEFT(AH139,FIND("§",SUBSTITUTE(AI139," ","§",LEN(AI139)-LEN(SUBSTITUTE(AI139," ",""))))-1))))</f>
        <v/>
      </c>
      <c r="AH139" s="780" t="str">
        <f t="shared" si="64"/>
        <v/>
      </c>
      <c r="AI139" s="780" t="str">
        <f>IF(OR(AH139="",AH139=0,AH139="0"),"",LEFT(AH139,AD128+1))</f>
        <v/>
      </c>
      <c r="AJ139" s="782"/>
      <c r="AK139" s="796"/>
      <c r="AL139" s="759" t="str">
        <f>IF(LEN(TRIM(AM139))&gt;0,MAX(AL13:AL138)+1,"")</f>
        <v/>
      </c>
      <c r="AM139" s="805"/>
      <c r="AN139" s="805"/>
      <c r="AO139" s="805"/>
      <c r="AP139" s="263" t="str">
        <f t="shared" si="65"/>
        <v/>
      </c>
      <c r="AQ139" s="752"/>
      <c r="AR139" s="818" t="s">
        <v>945</v>
      </c>
      <c r="AS139" s="16" t="str">
        <f t="shared" si="66"/>
        <v/>
      </c>
      <c r="AT139" s="264" t="str">
        <f t="shared" si="67"/>
        <v/>
      </c>
      <c r="AU139" s="266" t="str">
        <f t="shared" si="68"/>
        <v/>
      </c>
      <c r="AV139" s="267" t="str">
        <f t="shared" si="69"/>
        <v/>
      </c>
      <c r="AW139" s="268" t="str">
        <f t="shared" si="70"/>
        <v/>
      </c>
      <c r="AX139" s="268" t="str">
        <f t="shared" si="71"/>
        <v/>
      </c>
      <c r="AY139" s="269" t="str">
        <f t="shared" si="72"/>
        <v/>
      </c>
      <c r="AZ139" t="str">
        <f t="shared" si="73"/>
        <v/>
      </c>
      <c r="BA139" t="str">
        <f t="shared" si="74"/>
        <v/>
      </c>
      <c r="BB139" t="str">
        <f t="shared" si="75"/>
        <v/>
      </c>
      <c r="BC139" t="str">
        <f t="shared" si="76"/>
        <v/>
      </c>
      <c r="BD139" t="str">
        <f t="shared" si="77"/>
        <v/>
      </c>
      <c r="BE139" t="str">
        <f t="shared" si="78"/>
        <v/>
      </c>
      <c r="BF139">
        <f t="array" ref="BF139">IF(AQ139="",0,SUMPRODUCT((EN13:XA13="Gluten")*(EN14:XA14="INFO")*(COUNTIF(BE139,"* "&amp;EN15:XA15&amp;" *")&gt;0)*1))</f>
        <v>0</v>
      </c>
      <c r="BG139">
        <f t="array" ref="BG139">IF(AQ139="",0,SUMPRODUCT((EN13:XA13="Gluten")*(EN14:XA14="EXCL")*(COUNTIF(BE139,"* "&amp;EN15:XA15&amp;" *")&gt;0)*1))</f>
        <v>0</v>
      </c>
      <c r="BH139">
        <f t="array" ref="BH139">IF(AQ139="",0,SUMPRODUCT((EN13:XA13="Gluten")*(EN14:XA14="ALERTE")*(COUNTIF(BE139,"* "&amp;EN15:XA15&amp;" *")&gt;0)*1))</f>
        <v>0</v>
      </c>
      <c r="BI139">
        <f t="array" ref="BI139">IF(AQ139="",0,SUMPRODUCT((EN13:XA13="Gluten")*(EN14:XA14="SUSP")*(COUNTIF(BE139,"* "&amp;EN15:XA15&amp;" *")&gt;0)*1))</f>
        <v>0</v>
      </c>
      <c r="BJ139" t="str">
        <f t="shared" si="79"/>
        <v/>
      </c>
      <c r="BK139" t="str">
        <f t="shared" si="80"/>
        <v/>
      </c>
      <c r="BL139">
        <f t="array" ref="BL139">IF(AQ139="",0,SUMPRODUCT((EN13:XA13="Crustaces")*(EN14:XA14="ALERTE")*(COUNTIF(BE139,"* "&amp;EN15:XA15&amp;" *")&gt;0)*1))</f>
        <v>0</v>
      </c>
      <c r="BM139" t="str">
        <f t="shared" si="81"/>
        <v/>
      </c>
      <c r="BN139">
        <f t="array" ref="BN139">IF(AQ139="",0,SUMPRODUCT((EN13:XA13="Oeufs")*(EN14:XA14="ALERTE")*(COUNTIF(BE139,"* "&amp;EN15:XA15&amp;" *")&gt;0)*1))</f>
        <v>0</v>
      </c>
      <c r="BO139" t="str">
        <f t="shared" si="82"/>
        <v/>
      </c>
      <c r="BP139">
        <f t="array" ref="BP139">IF(AQ139="",0,SUMPRODUCT((EN13:XA13="Poissons")*(EN14:XA14="INFO")*(COUNTIF(BE139,"* "&amp;EN15:XA15&amp;" *")&gt;0)*1))</f>
        <v>0</v>
      </c>
      <c r="BQ139">
        <f t="array" ref="BQ139">IF(AQ139="",0,SUMPRODUCT((EN13:XA13="Poissons")*(EN14:XA14="EXCL")*(COUNTIF(BE139,"* "&amp;EN15:XA15&amp;" *")&gt;0)*1))</f>
        <v>0</v>
      </c>
      <c r="BR139">
        <f t="array" ref="BR139">IF(AQ139="",0,SUMPRODUCT((EN13:XA13="Poissons")*(EN14:XA14="ALERTE")*(COUNTIF(BE139,"* "&amp;EN15:XA15&amp;" *")&gt;0)*1))</f>
        <v>0</v>
      </c>
      <c r="BS139" t="str">
        <f t="shared" si="83"/>
        <v/>
      </c>
      <c r="BT139">
        <f t="array" ref="BT139">IF(AQ139="",0,SUMPRODUCT((EN13:XA13="Arachides")*(EN14:XA14="ALERTE")*(COUNTIF(BE139,"* "&amp;EN15:XA15&amp;" *")&gt;0)*1))</f>
        <v>0</v>
      </c>
      <c r="BU139" t="str">
        <f t="shared" si="84"/>
        <v/>
      </c>
      <c r="BV139">
        <f t="array" ref="BV139">IF(AQ139="",0,SUMPRODUCT((EN13:XA13="Soja")*(EN14:XA14="INFO")*(COUNTIF(BE139,"* "&amp;EN15:XA15&amp;" *")&gt;0)*1))</f>
        <v>0</v>
      </c>
      <c r="BW139">
        <f t="array" ref="BW139">IF(AQ139="",0,SUMPRODUCT((EN13:XA13="Soja")*(EN14:XA14="ALERTE")*(COUNTIF(BE139,"* "&amp;EN15:XA15&amp;" *")&gt;0)*1))</f>
        <v>0</v>
      </c>
      <c r="BX139" t="str">
        <f t="shared" si="85"/>
        <v/>
      </c>
      <c r="BY139">
        <f t="array" ref="BY139">IF(AQ139="",0,SUMPRODUCT((EN13:XA13="Lait")*(EN14:XA14="INFO")*(COUNTIF(BE139,"* "&amp;EN15:XA15&amp;" *")&gt;0)*1))</f>
        <v>0</v>
      </c>
      <c r="BZ139">
        <f t="array" ref="BZ139">IF(AQ139="",0,SUMPRODUCT((EN13:XA13="Lait")*(EN14:XA14="EXCL")*(COUNTIF(BE139,"* "&amp;EN15:XA15&amp;" *")&gt;0)*1))</f>
        <v>0</v>
      </c>
      <c r="CA139">
        <f t="array" ref="CA139">IF(AQ139="",0,SUMPRODUCT((EN13:XA13="Lait")*(EN14:XA14="ALERTE")*(COUNTIF(BE139,"* "&amp;EN15:XA15&amp;" *")&gt;0)*1))</f>
        <v>0</v>
      </c>
      <c r="CB139">
        <f t="array" ref="CB139">IF(AQ139="",0,SUMPRODUCT((EN13:XA13="Lait")*(EN14:XA14="SUSP")*(COUNTIF(BE139,"* "&amp;EN15:XA15&amp;" *")&gt;0)*1))</f>
        <v>0</v>
      </c>
      <c r="CC139" t="str">
        <f t="shared" si="86"/>
        <v/>
      </c>
      <c r="CD139" t="str">
        <f t="shared" si="87"/>
        <v/>
      </c>
      <c r="CE139">
        <f t="array" ref="CE139">IF(AQ139="",0,SUMPRODUCT((EN13:XA13="Fruits a coque")*(EN14:XA14="EXCL")*(COUNTIF(BE139,"* "&amp;EN15:XA15&amp;" *")&gt;0)*1))</f>
        <v>0</v>
      </c>
      <c r="CF139">
        <f t="array" ref="CF139">IF(AQ139="",0,SUMPRODUCT((EN13:XA13="Fruits a coque")*(EN14:XA14="ALERTE")*(COUNTIF(BE139,"* "&amp;EN15:XA15&amp;" *")&gt;0)*1))</f>
        <v>0</v>
      </c>
      <c r="CG139" t="str">
        <f t="shared" si="88"/>
        <v/>
      </c>
      <c r="CH139">
        <f t="array" ref="CH139">IF(AQ139="",0,SUMPRODUCT((EN13:XA13="Celeri")*(EN14:XA14="ALERTE")*(COUNTIF(BE139,"* "&amp;EN15:XA15&amp;" *")&gt;0)*1))</f>
        <v>0</v>
      </c>
      <c r="CI139" t="str">
        <f t="shared" si="89"/>
        <v/>
      </c>
      <c r="CJ139">
        <f t="array" ref="CJ139">IF(AQ139="",0,SUMPRODUCT((EN13:XA13="Moutarde")*(EN14:XA14="ALERTE")*(COUNTIF(BE139,"* "&amp;EN15:XA15&amp;" *")&gt;0)*1))</f>
        <v>0</v>
      </c>
      <c r="CK139" t="str">
        <f t="shared" si="90"/>
        <v/>
      </c>
      <c r="CL139">
        <f t="array" ref="CL139">IF(AQ139="",0,SUMPRODUCT((EN13:XA13="Sesame")*(EN14:XA14="ALERTE")*(COUNTIF(BE139,"* "&amp;EN15:XA15&amp;" *")&gt;0)*1))</f>
        <v>0</v>
      </c>
      <c r="CM139" t="str">
        <f t="shared" si="91"/>
        <v/>
      </c>
      <c r="CN139">
        <f t="array" ref="CN139">IF(AQ139="",0,SUMPRODUCT((EN13:XA13="Sulfites")*(EN14:XA14="ALERTE")*(COUNTIF(BE139,"* "&amp;EN15:XA15&amp;" *")&gt;0)*1))</f>
        <v>0</v>
      </c>
      <c r="CO139" t="str">
        <f t="shared" si="92"/>
        <v/>
      </c>
      <c r="CP139">
        <f t="array" ref="CP139">IF(AQ139="",0,SUMPRODUCT((EN13:XA13="Lupin")*(EN14:XA14="ALERTE")*(COUNTIF(BE139,"* "&amp;EN15:XA15&amp;" *")&gt;0)*1))</f>
        <v>0</v>
      </c>
      <c r="CQ139" t="str">
        <f t="shared" si="93"/>
        <v/>
      </c>
      <c r="CR139">
        <f t="array" ref="CR139">IF(AQ139="",0,SUMPRODUCT((EN13:XA13="Mollusques")*(EN14:XA14="EXCL")*(COUNTIF(BE139,"* "&amp;EN15:XA15&amp;" *")&gt;0)*1))</f>
        <v>0</v>
      </c>
      <c r="CS139">
        <f t="array" ref="CS139">IF(AQ139="",0,SUMPRODUCT((EN13:XA13="Mollusques")*(EN14:XA14="ALERTE")*(COUNTIF(BE139,"* "&amp;EN15:XA15&amp;" *")&gt;0)*1))</f>
        <v>0</v>
      </c>
      <c r="CT139" t="str">
        <f t="shared" si="94"/>
        <v/>
      </c>
      <c r="CU139" t="str">
        <f t="shared" si="95"/>
        <v/>
      </c>
      <c r="CV139" t="str">
        <f t="shared" si="96"/>
        <v/>
      </c>
      <c r="CW139" t="str">
        <f t="shared" si="97"/>
        <v/>
      </c>
      <c r="CX139" t="str">
        <f t="shared" si="98"/>
        <v/>
      </c>
      <c r="CY139" t="str">
        <f t="shared" si="99"/>
        <v/>
      </c>
      <c r="CZ139" t="str">
        <f t="shared" si="100"/>
        <v/>
      </c>
      <c r="DA139" t="str">
        <f t="shared" si="101"/>
        <v/>
      </c>
      <c r="DB139" t="str">
        <f t="shared" si="102"/>
        <v/>
      </c>
      <c r="DC139" t="str">
        <f t="shared" si="103"/>
        <v/>
      </c>
      <c r="DD139" t="str">
        <f t="shared" si="104"/>
        <v/>
      </c>
      <c r="DE139" t="str">
        <f t="shared" si="105"/>
        <v/>
      </c>
      <c r="DF139" t="str">
        <f t="shared" si="106"/>
        <v/>
      </c>
      <c r="DG139" t="str">
        <f t="shared" si="107"/>
        <v/>
      </c>
      <c r="DH139" t="str">
        <f t="shared" si="108"/>
        <v/>
      </c>
      <c r="DI139" t="str">
        <f t="shared" si="109"/>
        <v/>
      </c>
      <c r="DJ139" t="str">
        <f t="shared" si="110"/>
        <v/>
      </c>
      <c r="DK139" t="str">
        <f t="shared" si="111"/>
        <v/>
      </c>
      <c r="DL139" t="str">
        <f t="shared" si="112"/>
        <v/>
      </c>
    </row>
    <row r="140" spans="5:116" ht="15.75">
      <c r="E140" s="26"/>
      <c r="F140" s="32"/>
      <c r="G140" s="33"/>
      <c r="H140" s="32"/>
      <c r="I140" s="34"/>
      <c r="J140" s="246"/>
      <c r="K140" s="247"/>
      <c r="L140" s="95"/>
      <c r="M140" s="248"/>
      <c r="N140" s="249"/>
      <c r="O140" s="250"/>
      <c r="P140" s="251"/>
      <c r="Q140" s="252"/>
      <c r="R140" s="253"/>
      <c r="S140" s="102"/>
      <c r="T140" s="254"/>
      <c r="U140" s="104"/>
      <c r="V140" s="255"/>
      <c r="W140" s="256"/>
      <c r="X140" s="107"/>
      <c r="Y140" s="116"/>
      <c r="AA140" s="4"/>
      <c r="AC140" s="759"/>
      <c r="AD140" s="779" t="str">
        <f>IF(TRIM(SUBSTITUTE(AS23,CHAR(160),""))="","",AS23)</f>
        <v>Cuire au four dans un bac gastro selon les instructions habituelles.</v>
      </c>
      <c r="AE140" s="780" t="str" cm="1">
        <f t="array" ref="AE140">IF(ROW()=ROW(AE140),AD143,INDEX(AF140:AF153,ROW()-ROW(AE140)))</f>
        <v>Cuire au four dans un bac gastro selon les instructions habituelles.</v>
      </c>
      <c r="AF140" s="781" t="str">
        <f>IF(OR(AE140="",AD142="",AD142&lt;=0,AG140=""),"",TRIM(MID(AE140,LEN(AG140)+1+IF(MID(AE140,LEN(AG140)+1,1)=" ",1,0),99999)))</f>
        <v/>
      </c>
      <c r="AG140" s="780" t="str">
        <f>IF(OR(AH140="",AH140=0,AH140="0"),"",IF(LEN(AH140)&lt;=AD142,AH140,IF(LEN(SUBSTITUTE(AI140," ",""))=AD142+1,LEFT(AH140,AD142),LEFT(AH140,FIND("§",SUBSTITUTE(AI140," ","§",LEN(AI140)-LEN(SUBSTITUTE(AI140," ",""))))-1))))</f>
        <v>Cuire au four dans un bac gastro selon les instructions habituelles.</v>
      </c>
      <c r="AH140" s="780" t="str">
        <f t="shared" si="64"/>
        <v>Cuire au four dans un bac gastro selon les instructions habituelles.</v>
      </c>
      <c r="AI140" s="780" t="str">
        <f>IF(OR(AH140="",AH140=0,AH140="0"),"",LEFT(AH140,AD142+1))</f>
        <v>Cuire au four dans un bac gastro selon les instructions habituelles.</v>
      </c>
      <c r="AJ140" s="782"/>
      <c r="AK140" s="796"/>
      <c r="AL140" s="759" t="str">
        <f>IF(LEN(TRIM(AM140))&gt;0,MAX(AL13:AL139)+1,"")</f>
        <v/>
      </c>
      <c r="AM140" s="805"/>
      <c r="AN140" s="805"/>
      <c r="AO140" s="805"/>
      <c r="AP140" s="263" t="str">
        <f t="shared" si="65"/>
        <v/>
      </c>
      <c r="AQ140" s="752"/>
      <c r="AR140" s="818" t="s">
        <v>945</v>
      </c>
      <c r="AS140" s="16" t="str">
        <f t="shared" si="66"/>
        <v/>
      </c>
      <c r="AT140" s="264" t="str">
        <f t="shared" si="67"/>
        <v/>
      </c>
      <c r="AU140" s="266" t="str">
        <f t="shared" si="68"/>
        <v/>
      </c>
      <c r="AV140" s="267" t="str">
        <f t="shared" si="69"/>
        <v/>
      </c>
      <c r="AW140" s="268" t="str">
        <f t="shared" si="70"/>
        <v/>
      </c>
      <c r="AX140" s="268" t="str">
        <f t="shared" si="71"/>
        <v/>
      </c>
      <c r="AY140" s="269" t="str">
        <f t="shared" si="72"/>
        <v/>
      </c>
      <c r="AZ140" t="str">
        <f t="shared" si="73"/>
        <v/>
      </c>
      <c r="BA140" t="str">
        <f t="shared" si="74"/>
        <v/>
      </c>
      <c r="BB140" t="str">
        <f t="shared" si="75"/>
        <v/>
      </c>
      <c r="BC140" t="str">
        <f t="shared" si="76"/>
        <v/>
      </c>
      <c r="BD140" t="str">
        <f t="shared" si="77"/>
        <v/>
      </c>
      <c r="BE140" t="str">
        <f t="shared" si="78"/>
        <v/>
      </c>
      <c r="BF140">
        <f t="array" ref="BF140">IF(AQ140="",0,SUMPRODUCT((EN13:XA13="Gluten")*(EN14:XA14="INFO")*(COUNTIF(BE140,"* "&amp;EN15:XA15&amp;" *")&gt;0)*1))</f>
        <v>0</v>
      </c>
      <c r="BG140">
        <f t="array" ref="BG140">IF(AQ140="",0,SUMPRODUCT((EN13:XA13="Gluten")*(EN14:XA14="EXCL")*(COUNTIF(BE140,"* "&amp;EN15:XA15&amp;" *")&gt;0)*1))</f>
        <v>0</v>
      </c>
      <c r="BH140">
        <f t="array" ref="BH140">IF(AQ140="",0,SUMPRODUCT((EN13:XA13="Gluten")*(EN14:XA14="ALERTE")*(COUNTIF(BE140,"* "&amp;EN15:XA15&amp;" *")&gt;0)*1))</f>
        <v>0</v>
      </c>
      <c r="BI140">
        <f t="array" ref="BI140">IF(AQ140="",0,SUMPRODUCT((EN13:XA13="Gluten")*(EN14:XA14="SUSP")*(COUNTIF(BE140,"* "&amp;EN15:XA15&amp;" *")&gt;0)*1))</f>
        <v>0</v>
      </c>
      <c r="BJ140" t="str">
        <f t="shared" si="79"/>
        <v/>
      </c>
      <c r="BK140" t="str">
        <f t="shared" si="80"/>
        <v/>
      </c>
      <c r="BL140">
        <f t="array" ref="BL140">IF(AQ140="",0,SUMPRODUCT((EN13:XA13="Crustaces")*(EN14:XA14="ALERTE")*(COUNTIF(BE140,"* "&amp;EN15:XA15&amp;" *")&gt;0)*1))</f>
        <v>0</v>
      </c>
      <c r="BM140" t="str">
        <f t="shared" si="81"/>
        <v/>
      </c>
      <c r="BN140">
        <f t="array" ref="BN140">IF(AQ140="",0,SUMPRODUCT((EN13:XA13="Oeufs")*(EN14:XA14="ALERTE")*(COUNTIF(BE140,"* "&amp;EN15:XA15&amp;" *")&gt;0)*1))</f>
        <v>0</v>
      </c>
      <c r="BO140" t="str">
        <f t="shared" si="82"/>
        <v/>
      </c>
      <c r="BP140">
        <f t="array" ref="BP140">IF(AQ140="",0,SUMPRODUCT((EN13:XA13="Poissons")*(EN14:XA14="INFO")*(COUNTIF(BE140,"* "&amp;EN15:XA15&amp;" *")&gt;0)*1))</f>
        <v>0</v>
      </c>
      <c r="BQ140">
        <f t="array" ref="BQ140">IF(AQ140="",0,SUMPRODUCT((EN13:XA13="Poissons")*(EN14:XA14="EXCL")*(COUNTIF(BE140,"* "&amp;EN15:XA15&amp;" *")&gt;0)*1))</f>
        <v>0</v>
      </c>
      <c r="BR140">
        <f t="array" ref="BR140">IF(AQ140="",0,SUMPRODUCT((EN13:XA13="Poissons")*(EN14:XA14="ALERTE")*(COUNTIF(BE140,"* "&amp;EN15:XA15&amp;" *")&gt;0)*1))</f>
        <v>0</v>
      </c>
      <c r="BS140" t="str">
        <f t="shared" si="83"/>
        <v/>
      </c>
      <c r="BT140">
        <f t="array" ref="BT140">IF(AQ140="",0,SUMPRODUCT((EN13:XA13="Arachides")*(EN14:XA14="ALERTE")*(COUNTIF(BE140,"* "&amp;EN15:XA15&amp;" *")&gt;0)*1))</f>
        <v>0</v>
      </c>
      <c r="BU140" t="str">
        <f t="shared" si="84"/>
        <v/>
      </c>
      <c r="BV140">
        <f t="array" ref="BV140">IF(AQ140="",0,SUMPRODUCT((EN13:XA13="Soja")*(EN14:XA14="INFO")*(COUNTIF(BE140,"* "&amp;EN15:XA15&amp;" *")&gt;0)*1))</f>
        <v>0</v>
      </c>
      <c r="BW140">
        <f t="array" ref="BW140">IF(AQ140="",0,SUMPRODUCT((EN13:XA13="Soja")*(EN14:XA14="ALERTE")*(COUNTIF(BE140,"* "&amp;EN15:XA15&amp;" *")&gt;0)*1))</f>
        <v>0</v>
      </c>
      <c r="BX140" t="str">
        <f t="shared" si="85"/>
        <v/>
      </c>
      <c r="BY140">
        <f t="array" ref="BY140">IF(AQ140="",0,SUMPRODUCT((EN13:XA13="Lait")*(EN14:XA14="INFO")*(COUNTIF(BE140,"* "&amp;EN15:XA15&amp;" *")&gt;0)*1))</f>
        <v>0</v>
      </c>
      <c r="BZ140">
        <f t="array" ref="BZ140">IF(AQ140="",0,SUMPRODUCT((EN13:XA13="Lait")*(EN14:XA14="EXCL")*(COUNTIF(BE140,"* "&amp;EN15:XA15&amp;" *")&gt;0)*1))</f>
        <v>0</v>
      </c>
      <c r="CA140">
        <f t="array" ref="CA140">IF(AQ140="",0,SUMPRODUCT((EN13:XA13="Lait")*(EN14:XA14="ALERTE")*(COUNTIF(BE140,"* "&amp;EN15:XA15&amp;" *")&gt;0)*1))</f>
        <v>0</v>
      </c>
      <c r="CB140">
        <f t="array" ref="CB140">IF(AQ140="",0,SUMPRODUCT((EN13:XA13="Lait")*(EN14:XA14="SUSP")*(COUNTIF(BE140,"* "&amp;EN15:XA15&amp;" *")&gt;0)*1))</f>
        <v>0</v>
      </c>
      <c r="CC140" t="str">
        <f t="shared" si="86"/>
        <v/>
      </c>
      <c r="CD140" t="str">
        <f t="shared" si="87"/>
        <v/>
      </c>
      <c r="CE140">
        <f t="array" ref="CE140">IF(AQ140="",0,SUMPRODUCT((EN13:XA13="Fruits a coque")*(EN14:XA14="EXCL")*(COUNTIF(BE140,"* "&amp;EN15:XA15&amp;" *")&gt;0)*1))</f>
        <v>0</v>
      </c>
      <c r="CF140">
        <f t="array" ref="CF140">IF(AQ140="",0,SUMPRODUCT((EN13:XA13="Fruits a coque")*(EN14:XA14="ALERTE")*(COUNTIF(BE140,"* "&amp;EN15:XA15&amp;" *")&gt;0)*1))</f>
        <v>0</v>
      </c>
      <c r="CG140" t="str">
        <f t="shared" si="88"/>
        <v/>
      </c>
      <c r="CH140">
        <f t="array" ref="CH140">IF(AQ140="",0,SUMPRODUCT((EN13:XA13="Celeri")*(EN14:XA14="ALERTE")*(COUNTIF(BE140,"* "&amp;EN15:XA15&amp;" *")&gt;0)*1))</f>
        <v>0</v>
      </c>
      <c r="CI140" t="str">
        <f t="shared" si="89"/>
        <v/>
      </c>
      <c r="CJ140">
        <f t="array" ref="CJ140">IF(AQ140="",0,SUMPRODUCT((EN13:XA13="Moutarde")*(EN14:XA14="ALERTE")*(COUNTIF(BE140,"* "&amp;EN15:XA15&amp;" *")&gt;0)*1))</f>
        <v>0</v>
      </c>
      <c r="CK140" t="str">
        <f t="shared" si="90"/>
        <v/>
      </c>
      <c r="CL140">
        <f t="array" ref="CL140">IF(AQ140="",0,SUMPRODUCT((EN13:XA13="Sesame")*(EN14:XA14="ALERTE")*(COUNTIF(BE140,"* "&amp;EN15:XA15&amp;" *")&gt;0)*1))</f>
        <v>0</v>
      </c>
      <c r="CM140" t="str">
        <f t="shared" si="91"/>
        <v/>
      </c>
      <c r="CN140">
        <f t="array" ref="CN140">IF(AQ140="",0,SUMPRODUCT((EN13:XA13="Sulfites")*(EN14:XA14="ALERTE")*(COUNTIF(BE140,"* "&amp;EN15:XA15&amp;" *")&gt;0)*1))</f>
        <v>0</v>
      </c>
      <c r="CO140" t="str">
        <f t="shared" si="92"/>
        <v/>
      </c>
      <c r="CP140">
        <f t="array" ref="CP140">IF(AQ140="",0,SUMPRODUCT((EN13:XA13="Lupin")*(EN14:XA14="ALERTE")*(COUNTIF(BE140,"* "&amp;EN15:XA15&amp;" *")&gt;0)*1))</f>
        <v>0</v>
      </c>
      <c r="CQ140" t="str">
        <f t="shared" si="93"/>
        <v/>
      </c>
      <c r="CR140">
        <f t="array" ref="CR140">IF(AQ140="",0,SUMPRODUCT((EN13:XA13="Mollusques")*(EN14:XA14="EXCL")*(COUNTIF(BE140,"* "&amp;EN15:XA15&amp;" *")&gt;0)*1))</f>
        <v>0</v>
      </c>
      <c r="CS140">
        <f t="array" ref="CS140">IF(AQ140="",0,SUMPRODUCT((EN13:XA13="Mollusques")*(EN14:XA14="ALERTE")*(COUNTIF(BE140,"* "&amp;EN15:XA15&amp;" *")&gt;0)*1))</f>
        <v>0</v>
      </c>
      <c r="CT140" t="str">
        <f t="shared" si="94"/>
        <v/>
      </c>
      <c r="CU140" t="str">
        <f t="shared" si="95"/>
        <v/>
      </c>
      <c r="CV140" t="str">
        <f t="shared" si="96"/>
        <v/>
      </c>
      <c r="CW140" t="str">
        <f t="shared" si="97"/>
        <v/>
      </c>
      <c r="CX140" t="str">
        <f t="shared" si="98"/>
        <v/>
      </c>
      <c r="CY140" t="str">
        <f t="shared" si="99"/>
        <v/>
      </c>
      <c r="CZ140" t="str">
        <f t="shared" si="100"/>
        <v/>
      </c>
      <c r="DA140" t="str">
        <f t="shared" si="101"/>
        <v/>
      </c>
      <c r="DB140" t="str">
        <f t="shared" si="102"/>
        <v/>
      </c>
      <c r="DC140" t="str">
        <f t="shared" si="103"/>
        <v/>
      </c>
      <c r="DD140" t="str">
        <f t="shared" si="104"/>
        <v/>
      </c>
      <c r="DE140" t="str">
        <f t="shared" si="105"/>
        <v/>
      </c>
      <c r="DF140" t="str">
        <f t="shared" si="106"/>
        <v/>
      </c>
      <c r="DG140" t="str">
        <f t="shared" si="107"/>
        <v/>
      </c>
      <c r="DH140" t="str">
        <f t="shared" si="108"/>
        <v/>
      </c>
      <c r="DI140" t="str">
        <f t="shared" si="109"/>
        <v/>
      </c>
      <c r="DJ140" t="str">
        <f t="shared" si="110"/>
        <v/>
      </c>
      <c r="DK140" t="str">
        <f t="shared" si="111"/>
        <v/>
      </c>
      <c r="DL140" t="str">
        <f t="shared" si="112"/>
        <v/>
      </c>
    </row>
    <row r="141" spans="5:116" ht="15.75">
      <c r="E141" s="26"/>
      <c r="F141" s="32"/>
      <c r="G141" s="33"/>
      <c r="H141" s="32"/>
      <c r="I141" s="34"/>
      <c r="J141" s="246"/>
      <c r="K141" s="247"/>
      <c r="L141" s="95"/>
      <c r="M141" s="248"/>
      <c r="N141" s="249"/>
      <c r="O141" s="250"/>
      <c r="P141" s="251"/>
      <c r="Q141" s="252"/>
      <c r="R141" s="253"/>
      <c r="S141" s="102"/>
      <c r="T141" s="254"/>
      <c r="U141" s="104"/>
      <c r="V141" s="255"/>
      <c r="W141" s="256"/>
      <c r="X141" s="107"/>
      <c r="Y141" s="116"/>
      <c r="AA141" s="4"/>
      <c r="AC141" s="759"/>
      <c r="AD141" s="784" t="str">
        <f>TRIM(SUBSTITUTE(SUBSTITUTE(SUBSTITUTE(SUBSTITUTE(SUBSTITUTE(SUBSTITUTE(SUBSTITUTE(SUBSTITUTE(SUBSTITUTE(CLEAN(IF(OR(LEFT(AD140,1)="-",LEFT(AD140,1)="="),MID(AD140,2,99999),AD140)),"—","-"),"–","-"),CHAR(160)," "),CHAR(9)," "),CHAR(13)," "),CHAR(10)," ")," "," ")," "," ")," "," "))</f>
        <v>Cuire au four dans un bac gastro selon les instructions habituelles.</v>
      </c>
      <c r="AE141" s="780" t="str" cm="1">
        <f t="array" ref="AE141">IF(ROW()=ROW(AE140),AD143,INDEX(AF140:AF153,ROW()-ROW(AE140)))</f>
        <v/>
      </c>
      <c r="AF141" s="781" t="str">
        <f>IF(OR(AE141="",AD142="",AD142&lt;=0,AG141=""),"",TRIM(MID(AE141,LEN(AG141)+1+IF(MID(AE141,LEN(AG141)+1,1)=" ",1,0),99999)))</f>
        <v/>
      </c>
      <c r="AG141" s="780" t="str">
        <f>IF(OR(AH141="",AH141=0,AH141="0"),"",IF(LEN(AH141)&lt;=AD142,AH141,IF(LEN(SUBSTITUTE(AI141," ",""))=AD142+1,LEFT(AH141,AD142),LEFT(AH141,FIND("§",SUBSTITUTE(AI141," ","§",LEN(AI141)-LEN(SUBSTITUTE(AI141," ",""))))-1))))</f>
        <v/>
      </c>
      <c r="AH141" s="780" t="str">
        <f t="shared" si="64"/>
        <v/>
      </c>
      <c r="AI141" s="780" t="str">
        <f>IF(OR(AH141="",AH141=0,AH141="0"),"",LEFT(AH141,AD142+1))</f>
        <v/>
      </c>
      <c r="AJ141" s="782"/>
      <c r="AK141" s="796"/>
      <c r="AL141" s="759" t="str">
        <f>IF(LEN(TRIM(AM141))&gt;0,MAX(AL13:AL140)+1,"")</f>
        <v/>
      </c>
      <c r="AM141" s="805"/>
      <c r="AN141" s="805"/>
      <c r="AO141" s="805"/>
      <c r="AP141" s="263" t="str">
        <f t="shared" si="65"/>
        <v/>
      </c>
      <c r="AQ141" s="752"/>
      <c r="AR141" s="818" t="s">
        <v>945</v>
      </c>
      <c r="AS141" s="16" t="str">
        <f t="shared" si="66"/>
        <v/>
      </c>
      <c r="AT141" s="264" t="str">
        <f t="shared" si="67"/>
        <v/>
      </c>
      <c r="AU141" s="266" t="str">
        <f t="shared" si="68"/>
        <v/>
      </c>
      <c r="AV141" s="267" t="str">
        <f t="shared" si="69"/>
        <v/>
      </c>
      <c r="AW141" s="268" t="str">
        <f t="shared" si="70"/>
        <v/>
      </c>
      <c r="AX141" s="268" t="str">
        <f t="shared" si="71"/>
        <v/>
      </c>
      <c r="AY141" s="269" t="str">
        <f t="shared" si="72"/>
        <v/>
      </c>
      <c r="AZ141" t="str">
        <f t="shared" si="73"/>
        <v/>
      </c>
      <c r="BA141" t="str">
        <f t="shared" si="74"/>
        <v/>
      </c>
      <c r="BB141" t="str">
        <f t="shared" si="75"/>
        <v/>
      </c>
      <c r="BC141" t="str">
        <f t="shared" si="76"/>
        <v/>
      </c>
      <c r="BD141" t="str">
        <f t="shared" si="77"/>
        <v/>
      </c>
      <c r="BE141" t="str">
        <f t="shared" si="78"/>
        <v/>
      </c>
      <c r="BF141">
        <f t="array" ref="BF141">IF(AQ141="",0,SUMPRODUCT((EN13:XA13="Gluten")*(EN14:XA14="INFO")*(COUNTIF(BE141,"* "&amp;EN15:XA15&amp;" *")&gt;0)*1))</f>
        <v>0</v>
      </c>
      <c r="BG141">
        <f t="array" ref="BG141">IF(AQ141="",0,SUMPRODUCT((EN13:XA13="Gluten")*(EN14:XA14="EXCL")*(COUNTIF(BE141,"* "&amp;EN15:XA15&amp;" *")&gt;0)*1))</f>
        <v>0</v>
      </c>
      <c r="BH141">
        <f t="array" ref="BH141">IF(AQ141="",0,SUMPRODUCT((EN13:XA13="Gluten")*(EN14:XA14="ALERTE")*(COUNTIF(BE141,"* "&amp;EN15:XA15&amp;" *")&gt;0)*1))</f>
        <v>0</v>
      </c>
      <c r="BI141">
        <f t="array" ref="BI141">IF(AQ141="",0,SUMPRODUCT((EN13:XA13="Gluten")*(EN14:XA14="SUSP")*(COUNTIF(BE141,"* "&amp;EN15:XA15&amp;" *")&gt;0)*1))</f>
        <v>0</v>
      </c>
      <c r="BJ141" t="str">
        <f t="shared" si="79"/>
        <v/>
      </c>
      <c r="BK141" t="str">
        <f t="shared" si="80"/>
        <v/>
      </c>
      <c r="BL141">
        <f t="array" ref="BL141">IF(AQ141="",0,SUMPRODUCT((EN13:XA13="Crustaces")*(EN14:XA14="ALERTE")*(COUNTIF(BE141,"* "&amp;EN15:XA15&amp;" *")&gt;0)*1))</f>
        <v>0</v>
      </c>
      <c r="BM141" t="str">
        <f t="shared" si="81"/>
        <v/>
      </c>
      <c r="BN141">
        <f t="array" ref="BN141">IF(AQ141="",0,SUMPRODUCT((EN13:XA13="Oeufs")*(EN14:XA14="ALERTE")*(COUNTIF(BE141,"* "&amp;EN15:XA15&amp;" *")&gt;0)*1))</f>
        <v>0</v>
      </c>
      <c r="BO141" t="str">
        <f t="shared" si="82"/>
        <v/>
      </c>
      <c r="BP141">
        <f t="array" ref="BP141">IF(AQ141="",0,SUMPRODUCT((EN13:XA13="Poissons")*(EN14:XA14="INFO")*(COUNTIF(BE141,"* "&amp;EN15:XA15&amp;" *")&gt;0)*1))</f>
        <v>0</v>
      </c>
      <c r="BQ141">
        <f t="array" ref="BQ141">IF(AQ141="",0,SUMPRODUCT((EN13:XA13="Poissons")*(EN14:XA14="EXCL")*(COUNTIF(BE141,"* "&amp;EN15:XA15&amp;" *")&gt;0)*1))</f>
        <v>0</v>
      </c>
      <c r="BR141">
        <f t="array" ref="BR141">IF(AQ141="",0,SUMPRODUCT((EN13:XA13="Poissons")*(EN14:XA14="ALERTE")*(COUNTIF(BE141,"* "&amp;EN15:XA15&amp;" *")&gt;0)*1))</f>
        <v>0</v>
      </c>
      <c r="BS141" t="str">
        <f t="shared" si="83"/>
        <v/>
      </c>
      <c r="BT141">
        <f t="array" ref="BT141">IF(AQ141="",0,SUMPRODUCT((EN13:XA13="Arachides")*(EN14:XA14="ALERTE")*(COUNTIF(BE141,"* "&amp;EN15:XA15&amp;" *")&gt;0)*1))</f>
        <v>0</v>
      </c>
      <c r="BU141" t="str">
        <f t="shared" si="84"/>
        <v/>
      </c>
      <c r="BV141">
        <f t="array" ref="BV141">IF(AQ141="",0,SUMPRODUCT((EN13:XA13="Soja")*(EN14:XA14="INFO")*(COUNTIF(BE141,"* "&amp;EN15:XA15&amp;" *")&gt;0)*1))</f>
        <v>0</v>
      </c>
      <c r="BW141">
        <f t="array" ref="BW141">IF(AQ141="",0,SUMPRODUCT((EN13:XA13="Soja")*(EN14:XA14="ALERTE")*(COUNTIF(BE141,"* "&amp;EN15:XA15&amp;" *")&gt;0)*1))</f>
        <v>0</v>
      </c>
      <c r="BX141" t="str">
        <f t="shared" si="85"/>
        <v/>
      </c>
      <c r="BY141">
        <f t="array" ref="BY141">IF(AQ141="",0,SUMPRODUCT((EN13:XA13="Lait")*(EN14:XA14="INFO")*(COUNTIF(BE141,"* "&amp;EN15:XA15&amp;" *")&gt;0)*1))</f>
        <v>0</v>
      </c>
      <c r="BZ141">
        <f t="array" ref="BZ141">IF(AQ141="",0,SUMPRODUCT((EN13:XA13="Lait")*(EN14:XA14="EXCL")*(COUNTIF(BE141,"* "&amp;EN15:XA15&amp;" *")&gt;0)*1))</f>
        <v>0</v>
      </c>
      <c r="CA141">
        <f t="array" ref="CA141">IF(AQ141="",0,SUMPRODUCT((EN13:XA13="Lait")*(EN14:XA14="ALERTE")*(COUNTIF(BE141,"* "&amp;EN15:XA15&amp;" *")&gt;0)*1))</f>
        <v>0</v>
      </c>
      <c r="CB141">
        <f t="array" ref="CB141">IF(AQ141="",0,SUMPRODUCT((EN13:XA13="Lait")*(EN14:XA14="SUSP")*(COUNTIF(BE141,"* "&amp;EN15:XA15&amp;" *")&gt;0)*1))</f>
        <v>0</v>
      </c>
      <c r="CC141" t="str">
        <f t="shared" si="86"/>
        <v/>
      </c>
      <c r="CD141" t="str">
        <f t="shared" si="87"/>
        <v/>
      </c>
      <c r="CE141">
        <f t="array" ref="CE141">IF(AQ141="",0,SUMPRODUCT((EN13:XA13="Fruits a coque")*(EN14:XA14="EXCL")*(COUNTIF(BE141,"* "&amp;EN15:XA15&amp;" *")&gt;0)*1))</f>
        <v>0</v>
      </c>
      <c r="CF141">
        <f t="array" ref="CF141">IF(AQ141="",0,SUMPRODUCT((EN13:XA13="Fruits a coque")*(EN14:XA14="ALERTE")*(COUNTIF(BE141,"* "&amp;EN15:XA15&amp;" *")&gt;0)*1))</f>
        <v>0</v>
      </c>
      <c r="CG141" t="str">
        <f t="shared" si="88"/>
        <v/>
      </c>
      <c r="CH141">
        <f t="array" ref="CH141">IF(AQ141="",0,SUMPRODUCT((EN13:XA13="Celeri")*(EN14:XA14="ALERTE")*(COUNTIF(BE141,"* "&amp;EN15:XA15&amp;" *")&gt;0)*1))</f>
        <v>0</v>
      </c>
      <c r="CI141" t="str">
        <f t="shared" si="89"/>
        <v/>
      </c>
      <c r="CJ141">
        <f t="array" ref="CJ141">IF(AQ141="",0,SUMPRODUCT((EN13:XA13="Moutarde")*(EN14:XA14="ALERTE")*(COUNTIF(BE141,"* "&amp;EN15:XA15&amp;" *")&gt;0)*1))</f>
        <v>0</v>
      </c>
      <c r="CK141" t="str">
        <f t="shared" si="90"/>
        <v/>
      </c>
      <c r="CL141">
        <f t="array" ref="CL141">IF(AQ141="",0,SUMPRODUCT((EN13:XA13="Sesame")*(EN14:XA14="ALERTE")*(COUNTIF(BE141,"* "&amp;EN15:XA15&amp;" *")&gt;0)*1))</f>
        <v>0</v>
      </c>
      <c r="CM141" t="str">
        <f t="shared" si="91"/>
        <v/>
      </c>
      <c r="CN141">
        <f t="array" ref="CN141">IF(AQ141="",0,SUMPRODUCT((EN13:XA13="Sulfites")*(EN14:XA14="ALERTE")*(COUNTIF(BE141,"* "&amp;EN15:XA15&amp;" *")&gt;0)*1))</f>
        <v>0</v>
      </c>
      <c r="CO141" t="str">
        <f t="shared" si="92"/>
        <v/>
      </c>
      <c r="CP141">
        <f t="array" ref="CP141">IF(AQ141="",0,SUMPRODUCT((EN13:XA13="Lupin")*(EN14:XA14="ALERTE")*(COUNTIF(BE141,"* "&amp;EN15:XA15&amp;" *")&gt;0)*1))</f>
        <v>0</v>
      </c>
      <c r="CQ141" t="str">
        <f t="shared" si="93"/>
        <v/>
      </c>
      <c r="CR141">
        <f t="array" ref="CR141">IF(AQ141="",0,SUMPRODUCT((EN13:XA13="Mollusques")*(EN14:XA14="EXCL")*(COUNTIF(BE141,"* "&amp;EN15:XA15&amp;" *")&gt;0)*1))</f>
        <v>0</v>
      </c>
      <c r="CS141">
        <f t="array" ref="CS141">IF(AQ141="",0,SUMPRODUCT((EN13:XA13="Mollusques")*(EN14:XA14="ALERTE")*(COUNTIF(BE141,"* "&amp;EN15:XA15&amp;" *")&gt;0)*1))</f>
        <v>0</v>
      </c>
      <c r="CT141" t="str">
        <f t="shared" si="94"/>
        <v/>
      </c>
      <c r="CU141" t="str">
        <f t="shared" si="95"/>
        <v/>
      </c>
      <c r="CV141" t="str">
        <f t="shared" si="96"/>
        <v/>
      </c>
      <c r="CW141" t="str">
        <f t="shared" si="97"/>
        <v/>
      </c>
      <c r="CX141" t="str">
        <f t="shared" si="98"/>
        <v/>
      </c>
      <c r="CY141" t="str">
        <f t="shared" si="99"/>
        <v/>
      </c>
      <c r="CZ141" t="str">
        <f t="shared" si="100"/>
        <v/>
      </c>
      <c r="DA141" t="str">
        <f t="shared" si="101"/>
        <v/>
      </c>
      <c r="DB141" t="str">
        <f t="shared" si="102"/>
        <v/>
      </c>
      <c r="DC141" t="str">
        <f t="shared" si="103"/>
        <v/>
      </c>
      <c r="DD141" t="str">
        <f t="shared" si="104"/>
        <v/>
      </c>
      <c r="DE141" t="str">
        <f t="shared" si="105"/>
        <v/>
      </c>
      <c r="DF141" t="str">
        <f t="shared" si="106"/>
        <v/>
      </c>
      <c r="DG141" t="str">
        <f t="shared" si="107"/>
        <v/>
      </c>
      <c r="DH141" t="str">
        <f t="shared" si="108"/>
        <v/>
      </c>
      <c r="DI141" t="str">
        <f t="shared" si="109"/>
        <v/>
      </c>
      <c r="DJ141" t="str">
        <f t="shared" si="110"/>
        <v/>
      </c>
      <c r="DK141" t="str">
        <f t="shared" si="111"/>
        <v/>
      </c>
      <c r="DL141" t="str">
        <f t="shared" si="112"/>
        <v/>
      </c>
    </row>
    <row r="142" spans="5:116" ht="15.75">
      <c r="E142" s="26"/>
      <c r="F142" s="32"/>
      <c r="G142" s="33"/>
      <c r="H142" s="32"/>
      <c r="I142" s="34"/>
      <c r="J142" s="246"/>
      <c r="K142" s="247"/>
      <c r="L142" s="95"/>
      <c r="M142" s="248"/>
      <c r="N142" s="249"/>
      <c r="O142" s="250"/>
      <c r="P142" s="251"/>
      <c r="Q142" s="252"/>
      <c r="R142" s="253"/>
      <c r="S142" s="102"/>
      <c r="T142" s="254"/>
      <c r="U142" s="104"/>
      <c r="V142" s="255"/>
      <c r="W142" s="256"/>
      <c r="X142" s="107"/>
      <c r="Y142" s="116"/>
      <c r="AA142" s="4"/>
      <c r="AC142" s="759"/>
      <c r="AD142" s="785">
        <f>AL10</f>
        <v>120</v>
      </c>
      <c r="AE142" s="780" t="str" cm="1">
        <f t="array" ref="AE142">IF(ROW()=ROW(AE140),AD143,INDEX(AF140:AF153,ROW()-ROW(AE140)))</f>
        <v/>
      </c>
      <c r="AF142" s="781" t="str">
        <f>IF(OR(AE142="",AD142="",AD142&lt;=0,AG142=""),"",TRIM(MID(AE142,LEN(AG142)+1+IF(MID(AE142,LEN(AG142)+1,1)=" ",1,0),99999)))</f>
        <v/>
      </c>
      <c r="AG142" s="780" t="str">
        <f>IF(OR(AH142="",AH142=0,AH142="0"),"",IF(LEN(AH142)&lt;=AD142,AH142,IF(LEN(SUBSTITUTE(AI142," ",""))=AD142+1,LEFT(AH142,AD142),LEFT(AH142,FIND("§",SUBSTITUTE(AI142," ","§",LEN(AI142)-LEN(SUBSTITUTE(AI142," ",""))))-1))))</f>
        <v/>
      </c>
      <c r="AH142" s="780" t="str">
        <f t="shared" ref="AH142:AH205" si="113">IF(OR(AE142="",AE142=0),"",TRIM(SUBSTITUTE(SUBSTITUTE(AE142,CHAR(160)," "),CHAR(10)," ")))</f>
        <v/>
      </c>
      <c r="AI142" s="780" t="str">
        <f>IF(OR(AH142="",AH142=0,AH142="0"),"",LEFT(AH142,AD142+1))</f>
        <v/>
      </c>
      <c r="AJ142" s="782"/>
      <c r="AK142" s="796"/>
      <c r="AL142" s="759" t="str">
        <f>IF(LEN(TRIM(AM142))&gt;0,MAX(AL13:AL141)+1,"")</f>
        <v/>
      </c>
      <c r="AM142" s="805"/>
      <c r="AN142" s="805"/>
      <c r="AO142" s="805"/>
      <c r="AP142" s="263" t="str">
        <f t="shared" ref="AP142:AP205" si="114">IF(AQ142="","",ROW()-8)</f>
        <v/>
      </c>
      <c r="AQ142" s="752"/>
      <c r="AR142" s="818" t="s">
        <v>945</v>
      </c>
      <c r="AS142" s="16" t="str">
        <f t="shared" ref="AS142:AS205" si="115">IF(AQ142="","",TRIM(SUBSTITUTE(AQ142,"*",""))&amp;IF(COUNTIF(AT142,"*⚠*")&gt;0," *",""))</f>
        <v/>
      </c>
      <c r="AT142" s="264" t="str">
        <f t="shared" ref="AT142:AT205" si="116">IF(AQ142="","",DI142)</f>
        <v/>
      </c>
      <c r="AU142" s="266" t="str">
        <f t="shared" ref="AU142:AU205" si="117">IF(AQ142="","",TRIM(SUBSTITUTE(AQ142,"*",""))&amp;IF(AW142&gt;0," *",""))</f>
        <v/>
      </c>
      <c r="AV142" s="267" t="str">
        <f t="shared" ref="AV142:AV205" si="118">IF(AQ142="","",DL142)</f>
        <v/>
      </c>
      <c r="AW142" s="268" t="str">
        <f t="shared" ref="AW142:AW205" si="119">IF(AQ142="","",IF(BJ142&lt;&gt;"",1,0)+IF(BM142&lt;&gt;"",1,0)+IF(BO142&lt;&gt;"",1,0)+IF(BS142&lt;&gt;"",1,0)+IF(BU142&lt;&gt;"",1,0)+IF(BX142&lt;&gt;"",1,0)+IF(CC142&lt;&gt;"",1,0)+IF(CG142&lt;&gt;"",1,0)+IF(CI142&lt;&gt;"",1,0)+IF(CK142&lt;&gt;"",1,0)+IF(CM142&lt;&gt;"",1,0)+IF(CO142&lt;&gt;"",1,0)+IF(CQ142&lt;&gt;"",1,0)+IF(CT142&lt;&gt;"",1,0))</f>
        <v/>
      </c>
      <c r="AX142" s="268" t="str">
        <f t="shared" ref="AX142:AX205" si="120">IF(AQ142="","",IF(BK142&lt;&gt;"",1,0)+IF(CD142&lt;&gt;"",1,0))</f>
        <v/>
      </c>
      <c r="AY142" s="269" t="str">
        <f t="shared" ref="AY142:AY205" si="121">IF(AQ142="","",IF(AT142&lt;&gt;"",AT142,IF(AV142&lt;&gt;"",AV142,"aucun match")))</f>
        <v/>
      </c>
      <c r="AZ142" t="str">
        <f t="shared" ref="AZ142:AZ205" si="122">IF(AQ142="","",LOWER(AQ142))</f>
        <v/>
      </c>
      <c r="BA142" t="str">
        <f t="shared" ref="BA142:BA205" si="123">IF(AZ142="","",SUBSTITUTE(SUBSTITUTE(SUBSTITUTE(SUBSTITUTE(SUBSTITUTE(SUBSTITUTE(SUBSTITUTE(SUBSTITUTE(AZ142,"œ","oe"),"æ","ae"),"à","a"),"á","a"),"â","a"),"ä","a"),"ã","a"),"å","a"))</f>
        <v/>
      </c>
      <c r="BB142" t="str">
        <f t="shared" ref="BB142:BB205" si="124">IF(BA142="","",SUBSTITUTE(SUBSTITUTE(SUBSTITUTE(SUBSTITUTE(SUBSTITUTE(SUBSTITUTE(SUBSTITUTE(SUBSTITUTE(SUBSTITUTE(SUBSTITUTE(SUBSTITUTE(SUBSTITUTE(SUBSTITUTE(SUBSTITUTE(SUBSTITUTE(SUBSTITUTE(SUBSTITUTE(SUBSTITUTE(SUBSTITUTE(SUBSTITUTE(SUBSTITUTE(BA142,"ç","c"),"è","e"),"é","e"),"ê","e"),"ë","e"),"ì","i"),"í","i"),"î","i"),"ï","i"),"ñ","n"),"ò","o"),"ó","o"),"ô","o"),"ö","o"),"õ","o"),"ù","u"),"ú","u"),"û","u"),"ü","u"),"ý","y"),"ÿ","y"))</f>
        <v/>
      </c>
      <c r="BC142" t="str">
        <f t="shared" ref="BC142:BC205" si="125">IF(BB142="","",SUBSTITUTE(SUBSTITUTE(SUBSTITUTE(SUBSTITUTE(SUBSTITUTE(SUBSTITUTE(SUBSTITUTE(SUBSTITUTE(SUBSTITUTE(SUBSTITUTE(BB142,CHAR(10)," "),CHAR(13)," "),","," "),"."," "),":"," "),"/"," "),"-"," "),"_"," "),""""," "),";"," "))</f>
        <v/>
      </c>
      <c r="BD142" t="str">
        <f t="shared" ref="BD142:BD205" si="126">IF(BC142="","",SUBSTITUTE(SUBSTITUTE(SUBSTITUTE(SUBSTITUTE(SUBSTITUTE(SUBSTITUTE(SUBSTITUTE(SUBSTITUTE(BC142,CHAR(40)," "),CHAR(41)," "),CHAR(39)," "),"?"," "),"!"," "),"+"," "),"*"," "),"&amp;"," "))</f>
        <v/>
      </c>
      <c r="BE142" t="str">
        <f t="shared" ref="BE142:BE205" si="127">IF(BD142="",""," "&amp;TRIM(SUBSTITUTE(SUBSTITUTE(SUBSTITUTE(BD142,"  "," "),"  "," "),"  "," "))&amp;" ")</f>
        <v/>
      </c>
      <c r="BF142">
        <f t="array" ref="BF142">IF(AQ142="",0,SUMPRODUCT((EN13:XA13="Gluten")*(EN14:XA14="INFO")*(COUNTIF(BE142,"* "&amp;EN15:XA15&amp;" *")&gt;0)*1))</f>
        <v>0</v>
      </c>
      <c r="BG142">
        <f t="array" ref="BG142">IF(AQ142="",0,SUMPRODUCT((EN13:XA13="Gluten")*(EN14:XA14="EXCL")*(COUNTIF(BE142,"* "&amp;EN15:XA15&amp;" *")&gt;0)*1))</f>
        <v>0</v>
      </c>
      <c r="BH142">
        <f t="array" ref="BH142">IF(AQ142="",0,SUMPRODUCT((EN13:XA13="Gluten")*(EN14:XA14="ALERTE")*(COUNTIF(BE142,"* "&amp;EN15:XA15&amp;" *")&gt;0)*1))</f>
        <v>0</v>
      </c>
      <c r="BI142">
        <f t="array" ref="BI142">IF(AQ142="",0,SUMPRODUCT((EN13:XA13="Gluten")*(EN14:XA14="SUSP")*(COUNTIF(BE142,"* "&amp;EN15:XA15&amp;" *")&gt;0)*1))</f>
        <v>0</v>
      </c>
      <c r="BJ142" t="str">
        <f t="shared" ref="BJ142:BJ205" si="128">IF(AQ142="","",IF(BF142&gt;0,"info Gluten",IF(AND(BH142&gt;0,BG142=0),"⚠ Gluten","")))</f>
        <v/>
      </c>
      <c r="BK142" t="str">
        <f t="shared" ref="BK142:BK205" si="129">IF(AQ142="","",IF(AND(BJ142="",BI142&gt;0,BG142=0),"suspicion Gluten",""))</f>
        <v/>
      </c>
      <c r="BL142">
        <f t="array" ref="BL142">IF(AQ142="",0,SUMPRODUCT((EN13:XA13="Crustaces")*(EN14:XA14="ALERTE")*(COUNTIF(BE142,"* "&amp;EN15:XA15&amp;" *")&gt;0)*1))</f>
        <v>0</v>
      </c>
      <c r="BM142" t="str">
        <f t="shared" ref="BM142:BM205" si="130">IF(AQ142="","",IF(BL142&gt;0,"⚠ Crustaces",""))</f>
        <v/>
      </c>
      <c r="BN142">
        <f t="array" ref="BN142">IF(AQ142="",0,SUMPRODUCT((EN13:XA13="Oeufs")*(EN14:XA14="ALERTE")*(COUNTIF(BE142,"* "&amp;EN15:XA15&amp;" *")&gt;0)*1))</f>
        <v>0</v>
      </c>
      <c r="BO142" t="str">
        <f t="shared" ref="BO142:BO205" si="131">IF(AQ142="","",IF(BN142&gt;0,"⚠ Oeufs",""))</f>
        <v/>
      </c>
      <c r="BP142">
        <f t="array" ref="BP142">IF(AQ142="",0,SUMPRODUCT((EN13:XA13="Poissons")*(EN14:XA14="INFO")*(COUNTIF(BE142,"* "&amp;EN15:XA15&amp;" *")&gt;0)*1))</f>
        <v>0</v>
      </c>
      <c r="BQ142">
        <f t="array" ref="BQ142">IF(AQ142="",0,SUMPRODUCT((EN13:XA13="Poissons")*(EN14:XA14="EXCL")*(COUNTIF(BE142,"* "&amp;EN15:XA15&amp;" *")&gt;0)*1))</f>
        <v>0</v>
      </c>
      <c r="BR142">
        <f t="array" ref="BR142">IF(AQ142="",0,SUMPRODUCT((EN13:XA13="Poissons")*(EN14:XA14="ALERTE")*(COUNTIF(BE142,"* "&amp;EN15:XA15&amp;" *")&gt;0)*1))</f>
        <v>0</v>
      </c>
      <c r="BS142" t="str">
        <f t="shared" ref="BS142:BS205" si="132">IF(AQ142="","",IF(BP142&gt;0,"info Poissons",IF(AND(BR142&gt;0,BQ142=0),"⚠ Poissons","")))</f>
        <v/>
      </c>
      <c r="BT142">
        <f t="array" ref="BT142">IF(AQ142="",0,SUMPRODUCT((EN13:XA13="Arachides")*(EN14:XA14="ALERTE")*(COUNTIF(BE142,"* "&amp;EN15:XA15&amp;" *")&gt;0)*1))</f>
        <v>0</v>
      </c>
      <c r="BU142" t="str">
        <f t="shared" ref="BU142:BU205" si="133">IF(AQ142="","",IF(BT142&gt;0,"⚠ Arachides",""))</f>
        <v/>
      </c>
      <c r="BV142">
        <f t="array" ref="BV142">IF(AQ142="",0,SUMPRODUCT((EN13:XA13="Soja")*(EN14:XA14="INFO")*(COUNTIF(BE142,"* "&amp;EN15:XA15&amp;" *")&gt;0)*1))</f>
        <v>0</v>
      </c>
      <c r="BW142">
        <f t="array" ref="BW142">IF(AQ142="",0,SUMPRODUCT((EN13:XA13="Soja")*(EN14:XA14="ALERTE")*(COUNTIF(BE142,"* "&amp;EN15:XA15&amp;" *")&gt;0)*1))</f>
        <v>0</v>
      </c>
      <c r="BX142" t="str">
        <f t="shared" ref="BX142:BX205" si="134">IF(AQ142="","",IF(BV142&gt;0,"info Soja",IF(BW142&gt;0,"⚠ Soja","")))</f>
        <v/>
      </c>
      <c r="BY142">
        <f t="array" ref="BY142">IF(AQ142="",0,SUMPRODUCT((EN13:XA13="Lait")*(EN14:XA14="INFO")*(COUNTIF(BE142,"* "&amp;EN15:XA15&amp;" *")&gt;0)*1))</f>
        <v>0</v>
      </c>
      <c r="BZ142">
        <f t="array" ref="BZ142">IF(AQ142="",0,SUMPRODUCT((EN13:XA13="Lait")*(EN14:XA14="EXCL")*(COUNTIF(BE142,"* "&amp;EN15:XA15&amp;" *")&gt;0)*1))</f>
        <v>0</v>
      </c>
      <c r="CA142">
        <f t="array" ref="CA142">IF(AQ142="",0,SUMPRODUCT((EN13:XA13="Lait")*(EN14:XA14="ALERTE")*(COUNTIF(BE142,"* "&amp;EN15:XA15&amp;" *")&gt;0)*1))</f>
        <v>0</v>
      </c>
      <c r="CB142">
        <f t="array" ref="CB142">IF(AQ142="",0,SUMPRODUCT((EN13:XA13="Lait")*(EN14:XA14="SUSP")*(COUNTIF(BE142,"* "&amp;EN15:XA15&amp;" *")&gt;0)*1))</f>
        <v>0</v>
      </c>
      <c r="CC142" t="str">
        <f t="shared" ref="CC142:CC205" si="135">IF(AQ142="","",IF(BY142&gt;0,"info Lait",IF(AND(CA142&gt;0,BZ142=0),"⚠ Lait","")))</f>
        <v/>
      </c>
      <c r="CD142" t="str">
        <f t="shared" ref="CD142:CD205" si="136">IF(AQ142="","",IF(AND(CC142="",CB142&gt;0,BZ142=0),"suspicion Lait",""))</f>
        <v/>
      </c>
      <c r="CE142">
        <f t="array" ref="CE142">IF(AQ142="",0,SUMPRODUCT((EN13:XA13="Fruits a coque")*(EN14:XA14="EXCL")*(COUNTIF(BE142,"* "&amp;EN15:XA15&amp;" *")&gt;0)*1))</f>
        <v>0</v>
      </c>
      <c r="CF142">
        <f t="array" ref="CF142">IF(AQ142="",0,SUMPRODUCT((EN13:XA13="Fruits a coque")*(EN14:XA14="ALERTE")*(COUNTIF(BE142,"* "&amp;EN15:XA15&amp;" *")&gt;0)*1))</f>
        <v>0</v>
      </c>
      <c r="CG142" t="str">
        <f t="shared" ref="CG142:CG205" si="137">IF(AQ142="","",IF(AND(CF142&gt;0,CE142=0),"⚠ Fruits a coque",""))</f>
        <v/>
      </c>
      <c r="CH142">
        <f t="array" ref="CH142">IF(AQ142="",0,SUMPRODUCT((EN13:XA13="Celeri")*(EN14:XA14="ALERTE")*(COUNTIF(BE142,"* "&amp;EN15:XA15&amp;" *")&gt;0)*1))</f>
        <v>0</v>
      </c>
      <c r="CI142" t="str">
        <f t="shared" ref="CI142:CI205" si="138">IF(AQ142="","",IF(CH142&gt;0,"⚠ Celeri",""))</f>
        <v/>
      </c>
      <c r="CJ142">
        <f t="array" ref="CJ142">IF(AQ142="",0,SUMPRODUCT((EN13:XA13="Moutarde")*(EN14:XA14="ALERTE")*(COUNTIF(BE142,"* "&amp;EN15:XA15&amp;" *")&gt;0)*1))</f>
        <v>0</v>
      </c>
      <c r="CK142" t="str">
        <f t="shared" ref="CK142:CK205" si="139">IF(AQ142="","",IF(CJ142&gt;0,"⚠ Moutarde",""))</f>
        <v/>
      </c>
      <c r="CL142">
        <f t="array" ref="CL142">IF(AQ142="",0,SUMPRODUCT((EN13:XA13="Sesame")*(EN14:XA14="ALERTE")*(COUNTIF(BE142,"* "&amp;EN15:XA15&amp;" *")&gt;0)*1))</f>
        <v>0</v>
      </c>
      <c r="CM142" t="str">
        <f t="shared" ref="CM142:CM205" si="140">IF(AQ142="","",IF(CL142&gt;0,"⚠ Sesame",""))</f>
        <v/>
      </c>
      <c r="CN142">
        <f t="array" ref="CN142">IF(AQ142="",0,SUMPRODUCT((EN13:XA13="Sulfites")*(EN14:XA14="ALERTE")*(COUNTIF(BE142,"* "&amp;EN15:XA15&amp;" *")&gt;0)*1))</f>
        <v>0</v>
      </c>
      <c r="CO142" t="str">
        <f t="shared" ref="CO142:CO205" si="141">IF(AQ142="","",IF(CN142&gt;0,"⚠ Sulfites",""))</f>
        <v/>
      </c>
      <c r="CP142">
        <f t="array" ref="CP142">IF(AQ142="",0,SUMPRODUCT((EN13:XA13="Lupin")*(EN14:XA14="ALERTE")*(COUNTIF(BE142,"* "&amp;EN15:XA15&amp;" *")&gt;0)*1))</f>
        <v>0</v>
      </c>
      <c r="CQ142" t="str">
        <f t="shared" ref="CQ142:CQ205" si="142">IF(AQ142="","",IF(CP142&gt;0,"⚠ Lupin",""))</f>
        <v/>
      </c>
      <c r="CR142">
        <f t="array" ref="CR142">IF(AQ142="",0,SUMPRODUCT((EN13:XA13="Mollusques")*(EN14:XA14="EXCL")*(COUNTIF(BE142,"* "&amp;EN15:XA15&amp;" *")&gt;0)*1))</f>
        <v>0</v>
      </c>
      <c r="CS142">
        <f t="array" ref="CS142">IF(AQ142="",0,SUMPRODUCT((EN13:XA13="Mollusques")*(EN14:XA14="ALERTE")*(COUNTIF(BE142,"* "&amp;EN15:XA15&amp;" *")&gt;0)*1))</f>
        <v>0</v>
      </c>
      <c r="CT142" t="str">
        <f t="shared" ref="CT142:CT205" si="143">IF(AQ142="","",IF(AND(CS142&gt;0,CR142=0),"⚠ Mollusques",""))</f>
        <v/>
      </c>
      <c r="CU142" t="str">
        <f t="shared" ref="CU142:CU205" si="144">IF(AQ142="","",BJ142)</f>
        <v/>
      </c>
      <c r="CV142" t="str">
        <f t="shared" ref="CV142:CV205" si="145">IF(AQ142="","",IF(BM142="",CU142,IF(CU142="",BM142,CU142&amp;" • "&amp;BM142)))</f>
        <v/>
      </c>
      <c r="CW142" t="str">
        <f t="shared" ref="CW142:CW205" si="146">IF(AQ142="","",IF(BO142="",CV142,IF(CV142="",BO142,CV142&amp;" • "&amp;BO142)))</f>
        <v/>
      </c>
      <c r="CX142" t="str">
        <f t="shared" ref="CX142:CX205" si="147">IF(AQ142="","",IF(BS142="",CW142,IF(CW142="",BS142,CW142&amp;" • "&amp;BS142)))</f>
        <v/>
      </c>
      <c r="CY142" t="str">
        <f t="shared" ref="CY142:CY205" si="148">IF(AQ142="","",IF(BU142="",CX142,IF(CX142="",BU142,CX142&amp;" • "&amp;BU142)))</f>
        <v/>
      </c>
      <c r="CZ142" t="str">
        <f t="shared" ref="CZ142:CZ205" si="149">IF(AQ142="","",IF(BX142="",CY142,IF(CY142="",BX142,CY142&amp;" • "&amp;BX142)))</f>
        <v/>
      </c>
      <c r="DA142" t="str">
        <f t="shared" ref="DA142:DA205" si="150">IF(AQ142="","",IF(CC142="",CZ142,IF(CZ142="",CC142,CZ142&amp;" • "&amp;CC142)))</f>
        <v/>
      </c>
      <c r="DB142" t="str">
        <f t="shared" ref="DB142:DB205" si="151">IF(AQ142="","",IF(CG142="",DA142,IF(DA142="",CG142,DA142&amp;" • "&amp;CG142)))</f>
        <v/>
      </c>
      <c r="DC142" t="str">
        <f t="shared" ref="DC142:DC205" si="152">IF(AQ142="","",IF(CI142="",DB142,IF(DB142="",CI142,DB142&amp;" • "&amp;CI142)))</f>
        <v/>
      </c>
      <c r="DD142" t="str">
        <f t="shared" ref="DD142:DD205" si="153">IF(AQ142="","",IF(CK142="",DC142,IF(DC142="",CK142,DC142&amp;" • "&amp;CK142)))</f>
        <v/>
      </c>
      <c r="DE142" t="str">
        <f t="shared" ref="DE142:DE205" si="154">IF(AQ142="","",IF(CM142="",DD142,IF(DD142="",CM142,DD142&amp;" • "&amp;CM142)))</f>
        <v/>
      </c>
      <c r="DF142" t="str">
        <f t="shared" ref="DF142:DF205" si="155">IF(AQ142="","",IF(CO142="",DE142,IF(DE142="",CO142,DE142&amp;" • "&amp;CO142)))</f>
        <v/>
      </c>
      <c r="DG142" t="str">
        <f t="shared" ref="DG142:DG205" si="156">IF(AQ142="","",IF(CQ142="",DF142,IF(DF142="",CQ142,DF142&amp;" • "&amp;CQ142)))</f>
        <v/>
      </c>
      <c r="DH142" t="str">
        <f t="shared" ref="DH142:DH205" si="157">IF(AQ142="","",IF(CT142="",DG142,IF(DG142="",CT142,DG142&amp;" • "&amp;CT142)))</f>
        <v/>
      </c>
      <c r="DI142" t="str">
        <f t="shared" ref="DI142:DI205" si="158">IF(AQ142="","",DH142)</f>
        <v/>
      </c>
      <c r="DJ142" t="str">
        <f t="shared" ref="DJ142:DJ205" si="159">IF(AQ142="","",BK142)</f>
        <v/>
      </c>
      <c r="DK142" t="str">
        <f t="shared" ref="DK142:DK205" si="160">IF(AQ142="","",IF(CD142="",DJ142,IF(DJ142="",CD142,DJ142&amp;" • "&amp;CD142)))</f>
        <v/>
      </c>
      <c r="DL142" t="str">
        <f t="shared" ref="DL142:DL205" si="161">IF(AQ142="","",DK142)</f>
        <v/>
      </c>
    </row>
    <row r="143" spans="5:116" ht="15.75">
      <c r="E143" s="26"/>
      <c r="F143" s="32"/>
      <c r="G143" s="33"/>
      <c r="H143" s="32"/>
      <c r="I143" s="34"/>
      <c r="J143" s="246"/>
      <c r="K143" s="247"/>
      <c r="L143" s="95"/>
      <c r="M143" s="248"/>
      <c r="N143" s="249"/>
      <c r="O143" s="250"/>
      <c r="P143" s="251"/>
      <c r="Q143" s="252"/>
      <c r="R143" s="253"/>
      <c r="S143" s="102"/>
      <c r="T143" s="254"/>
      <c r="U143" s="104"/>
      <c r="V143" s="255"/>
      <c r="W143" s="256"/>
      <c r="X143" s="107"/>
      <c r="Y143" s="116"/>
      <c r="AA143" s="4"/>
      <c r="AC143" s="759"/>
      <c r="AD143" s="784" t="str">
        <f>IF(UPPER(TRIM(AL11))="X",AD147,AD141)</f>
        <v>Cuire au four dans un bac gastro selon les instructions habituelles.</v>
      </c>
      <c r="AE143" s="780" t="str" cm="1">
        <f t="array" ref="AE143">IF(ROW()=ROW(AE140),AD143,INDEX(AF140:AF153,ROW()-ROW(AE140)))</f>
        <v/>
      </c>
      <c r="AF143" s="781" t="str">
        <f>IF(OR(AE143="",AD142="",AD142&lt;=0,AG143=""),"",TRIM(MID(AE143,LEN(AG143)+1+IF(MID(AE143,LEN(AG143)+1,1)=" ",1,0),99999)))</f>
        <v/>
      </c>
      <c r="AG143" s="780" t="str">
        <f>IF(OR(AH143="",AH143=0,AH143="0"),"",IF(LEN(AH143)&lt;=AD142,AH143,IF(LEN(SUBSTITUTE(AI143," ",""))=AD142+1,LEFT(AH143,AD142),LEFT(AH143,FIND("§",SUBSTITUTE(AI143," ","§",LEN(AI143)-LEN(SUBSTITUTE(AI143," ",""))))-1))))</f>
        <v/>
      </c>
      <c r="AH143" s="780" t="str">
        <f t="shared" si="113"/>
        <v/>
      </c>
      <c r="AI143" s="780" t="str">
        <f>IF(OR(AH143="",AH143=0,AH143="0"),"",LEFT(AH143,AD142+1))</f>
        <v/>
      </c>
      <c r="AJ143" s="782"/>
      <c r="AK143" s="796"/>
      <c r="AL143" s="759" t="str">
        <f>IF(LEN(TRIM(AM143))&gt;0,MAX(AL13:AL142)+1,"")</f>
        <v/>
      </c>
      <c r="AM143" s="805"/>
      <c r="AN143" s="805"/>
      <c r="AO143" s="805"/>
      <c r="AP143" s="263" t="str">
        <f t="shared" si="114"/>
        <v/>
      </c>
      <c r="AQ143" s="752"/>
      <c r="AR143" s="818" t="s">
        <v>945</v>
      </c>
      <c r="AS143" s="16" t="str">
        <f t="shared" si="115"/>
        <v/>
      </c>
      <c r="AT143" s="264" t="str">
        <f t="shared" si="116"/>
        <v/>
      </c>
      <c r="AU143" s="266" t="str">
        <f t="shared" si="117"/>
        <v/>
      </c>
      <c r="AV143" s="267" t="str">
        <f t="shared" si="118"/>
        <v/>
      </c>
      <c r="AW143" s="268" t="str">
        <f t="shared" si="119"/>
        <v/>
      </c>
      <c r="AX143" s="268" t="str">
        <f t="shared" si="120"/>
        <v/>
      </c>
      <c r="AY143" s="269" t="str">
        <f t="shared" si="121"/>
        <v/>
      </c>
      <c r="AZ143" t="str">
        <f t="shared" si="122"/>
        <v/>
      </c>
      <c r="BA143" t="str">
        <f t="shared" si="123"/>
        <v/>
      </c>
      <c r="BB143" t="str">
        <f t="shared" si="124"/>
        <v/>
      </c>
      <c r="BC143" t="str">
        <f t="shared" si="125"/>
        <v/>
      </c>
      <c r="BD143" t="str">
        <f t="shared" si="126"/>
        <v/>
      </c>
      <c r="BE143" t="str">
        <f t="shared" si="127"/>
        <v/>
      </c>
      <c r="BF143">
        <f t="array" ref="BF143">IF(AQ143="",0,SUMPRODUCT((EN13:XA13="Gluten")*(EN14:XA14="INFO")*(COUNTIF(BE143,"* "&amp;EN15:XA15&amp;" *")&gt;0)*1))</f>
        <v>0</v>
      </c>
      <c r="BG143">
        <f t="array" ref="BG143">IF(AQ143="",0,SUMPRODUCT((EN13:XA13="Gluten")*(EN14:XA14="EXCL")*(COUNTIF(BE143,"* "&amp;EN15:XA15&amp;" *")&gt;0)*1))</f>
        <v>0</v>
      </c>
      <c r="BH143">
        <f t="array" ref="BH143">IF(AQ143="",0,SUMPRODUCT((EN13:XA13="Gluten")*(EN14:XA14="ALERTE")*(COUNTIF(BE143,"* "&amp;EN15:XA15&amp;" *")&gt;0)*1))</f>
        <v>0</v>
      </c>
      <c r="BI143">
        <f t="array" ref="BI143">IF(AQ143="",0,SUMPRODUCT((EN13:XA13="Gluten")*(EN14:XA14="SUSP")*(COUNTIF(BE143,"* "&amp;EN15:XA15&amp;" *")&gt;0)*1))</f>
        <v>0</v>
      </c>
      <c r="BJ143" t="str">
        <f t="shared" si="128"/>
        <v/>
      </c>
      <c r="BK143" t="str">
        <f t="shared" si="129"/>
        <v/>
      </c>
      <c r="BL143">
        <f t="array" ref="BL143">IF(AQ143="",0,SUMPRODUCT((EN13:XA13="Crustaces")*(EN14:XA14="ALERTE")*(COUNTIF(BE143,"* "&amp;EN15:XA15&amp;" *")&gt;0)*1))</f>
        <v>0</v>
      </c>
      <c r="BM143" t="str">
        <f t="shared" si="130"/>
        <v/>
      </c>
      <c r="BN143">
        <f t="array" ref="BN143">IF(AQ143="",0,SUMPRODUCT((EN13:XA13="Oeufs")*(EN14:XA14="ALERTE")*(COUNTIF(BE143,"* "&amp;EN15:XA15&amp;" *")&gt;0)*1))</f>
        <v>0</v>
      </c>
      <c r="BO143" t="str">
        <f t="shared" si="131"/>
        <v/>
      </c>
      <c r="BP143">
        <f t="array" ref="BP143">IF(AQ143="",0,SUMPRODUCT((EN13:XA13="Poissons")*(EN14:XA14="INFO")*(COUNTIF(BE143,"* "&amp;EN15:XA15&amp;" *")&gt;0)*1))</f>
        <v>0</v>
      </c>
      <c r="BQ143">
        <f t="array" ref="BQ143">IF(AQ143="",0,SUMPRODUCT((EN13:XA13="Poissons")*(EN14:XA14="EXCL")*(COUNTIF(BE143,"* "&amp;EN15:XA15&amp;" *")&gt;0)*1))</f>
        <v>0</v>
      </c>
      <c r="BR143">
        <f t="array" ref="BR143">IF(AQ143="",0,SUMPRODUCT((EN13:XA13="Poissons")*(EN14:XA14="ALERTE")*(COUNTIF(BE143,"* "&amp;EN15:XA15&amp;" *")&gt;0)*1))</f>
        <v>0</v>
      </c>
      <c r="BS143" t="str">
        <f t="shared" si="132"/>
        <v/>
      </c>
      <c r="BT143">
        <f t="array" ref="BT143">IF(AQ143="",0,SUMPRODUCT((EN13:XA13="Arachides")*(EN14:XA14="ALERTE")*(COUNTIF(BE143,"* "&amp;EN15:XA15&amp;" *")&gt;0)*1))</f>
        <v>0</v>
      </c>
      <c r="BU143" t="str">
        <f t="shared" si="133"/>
        <v/>
      </c>
      <c r="BV143">
        <f t="array" ref="BV143">IF(AQ143="",0,SUMPRODUCT((EN13:XA13="Soja")*(EN14:XA14="INFO")*(COUNTIF(BE143,"* "&amp;EN15:XA15&amp;" *")&gt;0)*1))</f>
        <v>0</v>
      </c>
      <c r="BW143">
        <f t="array" ref="BW143">IF(AQ143="",0,SUMPRODUCT((EN13:XA13="Soja")*(EN14:XA14="ALERTE")*(COUNTIF(BE143,"* "&amp;EN15:XA15&amp;" *")&gt;0)*1))</f>
        <v>0</v>
      </c>
      <c r="BX143" t="str">
        <f t="shared" si="134"/>
        <v/>
      </c>
      <c r="BY143">
        <f t="array" ref="BY143">IF(AQ143="",0,SUMPRODUCT((EN13:XA13="Lait")*(EN14:XA14="INFO")*(COUNTIF(BE143,"* "&amp;EN15:XA15&amp;" *")&gt;0)*1))</f>
        <v>0</v>
      </c>
      <c r="BZ143">
        <f t="array" ref="BZ143">IF(AQ143="",0,SUMPRODUCT((EN13:XA13="Lait")*(EN14:XA14="EXCL")*(COUNTIF(BE143,"* "&amp;EN15:XA15&amp;" *")&gt;0)*1))</f>
        <v>0</v>
      </c>
      <c r="CA143">
        <f t="array" ref="CA143">IF(AQ143="",0,SUMPRODUCT((EN13:XA13="Lait")*(EN14:XA14="ALERTE")*(COUNTIF(BE143,"* "&amp;EN15:XA15&amp;" *")&gt;0)*1))</f>
        <v>0</v>
      </c>
      <c r="CB143">
        <f t="array" ref="CB143">IF(AQ143="",0,SUMPRODUCT((EN13:XA13="Lait")*(EN14:XA14="SUSP")*(COUNTIF(BE143,"* "&amp;EN15:XA15&amp;" *")&gt;0)*1))</f>
        <v>0</v>
      </c>
      <c r="CC143" t="str">
        <f t="shared" si="135"/>
        <v/>
      </c>
      <c r="CD143" t="str">
        <f t="shared" si="136"/>
        <v/>
      </c>
      <c r="CE143">
        <f t="array" ref="CE143">IF(AQ143="",0,SUMPRODUCT((EN13:XA13="Fruits a coque")*(EN14:XA14="EXCL")*(COUNTIF(BE143,"* "&amp;EN15:XA15&amp;" *")&gt;0)*1))</f>
        <v>0</v>
      </c>
      <c r="CF143">
        <f t="array" ref="CF143">IF(AQ143="",0,SUMPRODUCT((EN13:XA13="Fruits a coque")*(EN14:XA14="ALERTE")*(COUNTIF(BE143,"* "&amp;EN15:XA15&amp;" *")&gt;0)*1))</f>
        <v>0</v>
      </c>
      <c r="CG143" t="str">
        <f t="shared" si="137"/>
        <v/>
      </c>
      <c r="CH143">
        <f t="array" ref="CH143">IF(AQ143="",0,SUMPRODUCT((EN13:XA13="Celeri")*(EN14:XA14="ALERTE")*(COUNTIF(BE143,"* "&amp;EN15:XA15&amp;" *")&gt;0)*1))</f>
        <v>0</v>
      </c>
      <c r="CI143" t="str">
        <f t="shared" si="138"/>
        <v/>
      </c>
      <c r="CJ143">
        <f t="array" ref="CJ143">IF(AQ143="",0,SUMPRODUCT((EN13:XA13="Moutarde")*(EN14:XA14="ALERTE")*(COUNTIF(BE143,"* "&amp;EN15:XA15&amp;" *")&gt;0)*1))</f>
        <v>0</v>
      </c>
      <c r="CK143" t="str">
        <f t="shared" si="139"/>
        <v/>
      </c>
      <c r="CL143">
        <f t="array" ref="CL143">IF(AQ143="",0,SUMPRODUCT((EN13:XA13="Sesame")*(EN14:XA14="ALERTE")*(COUNTIF(BE143,"* "&amp;EN15:XA15&amp;" *")&gt;0)*1))</f>
        <v>0</v>
      </c>
      <c r="CM143" t="str">
        <f t="shared" si="140"/>
        <v/>
      </c>
      <c r="CN143">
        <f t="array" ref="CN143">IF(AQ143="",0,SUMPRODUCT((EN13:XA13="Sulfites")*(EN14:XA14="ALERTE")*(COUNTIF(BE143,"* "&amp;EN15:XA15&amp;" *")&gt;0)*1))</f>
        <v>0</v>
      </c>
      <c r="CO143" t="str">
        <f t="shared" si="141"/>
        <v/>
      </c>
      <c r="CP143">
        <f t="array" ref="CP143">IF(AQ143="",0,SUMPRODUCT((EN13:XA13="Lupin")*(EN14:XA14="ALERTE")*(COUNTIF(BE143,"* "&amp;EN15:XA15&amp;" *")&gt;0)*1))</f>
        <v>0</v>
      </c>
      <c r="CQ143" t="str">
        <f t="shared" si="142"/>
        <v/>
      </c>
      <c r="CR143">
        <f t="array" ref="CR143">IF(AQ143="",0,SUMPRODUCT((EN13:XA13="Mollusques")*(EN14:XA14="EXCL")*(COUNTIF(BE143,"* "&amp;EN15:XA15&amp;" *")&gt;0)*1))</f>
        <v>0</v>
      </c>
      <c r="CS143">
        <f t="array" ref="CS143">IF(AQ143="",0,SUMPRODUCT((EN13:XA13="Mollusques")*(EN14:XA14="ALERTE")*(COUNTIF(BE143,"* "&amp;EN15:XA15&amp;" *")&gt;0)*1))</f>
        <v>0</v>
      </c>
      <c r="CT143" t="str">
        <f t="shared" si="143"/>
        <v/>
      </c>
      <c r="CU143" t="str">
        <f t="shared" si="144"/>
        <v/>
      </c>
      <c r="CV143" t="str">
        <f t="shared" si="145"/>
        <v/>
      </c>
      <c r="CW143" t="str">
        <f t="shared" si="146"/>
        <v/>
      </c>
      <c r="CX143" t="str">
        <f t="shared" si="147"/>
        <v/>
      </c>
      <c r="CY143" t="str">
        <f t="shared" si="148"/>
        <v/>
      </c>
      <c r="CZ143" t="str">
        <f t="shared" si="149"/>
        <v/>
      </c>
      <c r="DA143" t="str">
        <f t="shared" si="150"/>
        <v/>
      </c>
      <c r="DB143" t="str">
        <f t="shared" si="151"/>
        <v/>
      </c>
      <c r="DC143" t="str">
        <f t="shared" si="152"/>
        <v/>
      </c>
      <c r="DD143" t="str">
        <f t="shared" si="153"/>
        <v/>
      </c>
      <c r="DE143" t="str">
        <f t="shared" si="154"/>
        <v/>
      </c>
      <c r="DF143" t="str">
        <f t="shared" si="155"/>
        <v/>
      </c>
      <c r="DG143" t="str">
        <f t="shared" si="156"/>
        <v/>
      </c>
      <c r="DH143" t="str">
        <f t="shared" si="157"/>
        <v/>
      </c>
      <c r="DI143" t="str">
        <f t="shared" si="158"/>
        <v/>
      </c>
      <c r="DJ143" t="str">
        <f t="shared" si="159"/>
        <v/>
      </c>
      <c r="DK143" t="str">
        <f t="shared" si="160"/>
        <v/>
      </c>
      <c r="DL143" t="str">
        <f t="shared" si="161"/>
        <v/>
      </c>
    </row>
    <row r="144" spans="5:116" ht="15.75">
      <c r="E144" s="26"/>
      <c r="F144" s="32"/>
      <c r="G144" s="33"/>
      <c r="H144" s="32"/>
      <c r="I144" s="34"/>
      <c r="J144" s="246"/>
      <c r="K144" s="247"/>
      <c r="L144" s="95"/>
      <c r="M144" s="248"/>
      <c r="N144" s="249"/>
      <c r="O144" s="250"/>
      <c r="P144" s="251"/>
      <c r="Q144" s="252"/>
      <c r="R144" s="253"/>
      <c r="S144" s="102"/>
      <c r="T144" s="254"/>
      <c r="U144" s="104"/>
      <c r="V144" s="255"/>
      <c r="W144" s="256"/>
      <c r="X144" s="107"/>
      <c r="Y144" s="116"/>
      <c r="AA144" s="4"/>
      <c r="AC144" s="759"/>
      <c r="AD144" s="786" t="str">
        <f>TRIM(SUBSTITUTE(SUBSTITUTE(SUBSTITUTE(SUBSTITUTE(SUBSTITUTE(SUBSTITUTE(SUBSTITUTE(SUBSTITUTE(SUBSTITUTE(SUBSTITUTE(AD141,","," "),";"," "),":"," "),"!"," "),"?"," "),"…"," "),"»"," "),"«"," "),"/"," "),"."," "))</f>
        <v>Cuire au four dans un bac gastro selon les instructions habituelles</v>
      </c>
      <c r="AE144" s="780" t="str" cm="1">
        <f t="array" ref="AE144">IF(ROW()=ROW(AE140),AD143,INDEX(AF140:AF153,ROW()-ROW(AE140)))</f>
        <v/>
      </c>
      <c r="AF144" s="781" t="str">
        <f>IF(OR(AE144="",AD142="",AD142&lt;=0,AG144=""),"",TRIM(MID(AE144,LEN(AG144)+1+IF(MID(AE144,LEN(AG144)+1,1)=" ",1,0),99999)))</f>
        <v/>
      </c>
      <c r="AG144" s="780" t="str">
        <f>IF(OR(AH144="",AH144=0,AH144="0"),"",IF(LEN(AH144)&lt;=AD142,AH144,IF(LEN(SUBSTITUTE(AI144," ",""))=AD142+1,LEFT(AH144,AD142),LEFT(AH144,FIND("§",SUBSTITUTE(AI144," ","§",LEN(AI144)-LEN(SUBSTITUTE(AI144," ",""))))-1))))</f>
        <v/>
      </c>
      <c r="AH144" s="780" t="str">
        <f t="shared" si="113"/>
        <v/>
      </c>
      <c r="AI144" s="780" t="str">
        <f>IF(OR(AH144="",AH144=0,AH144="0"),"",LEFT(AH144,AD142+1))</f>
        <v/>
      </c>
      <c r="AJ144" s="782"/>
      <c r="AK144" s="796"/>
      <c r="AL144" s="759" t="str">
        <f>IF(LEN(TRIM(AM144))&gt;0,MAX(AL13:AL143)+1,"")</f>
        <v/>
      </c>
      <c r="AM144" s="805"/>
      <c r="AN144" s="805"/>
      <c r="AO144" s="805"/>
      <c r="AP144" s="263" t="str">
        <f t="shared" si="114"/>
        <v/>
      </c>
      <c r="AQ144" s="752"/>
      <c r="AR144" s="818" t="s">
        <v>945</v>
      </c>
      <c r="AS144" s="16" t="str">
        <f t="shared" si="115"/>
        <v/>
      </c>
      <c r="AT144" s="264" t="str">
        <f t="shared" si="116"/>
        <v/>
      </c>
      <c r="AU144" s="266" t="str">
        <f t="shared" si="117"/>
        <v/>
      </c>
      <c r="AV144" s="267" t="str">
        <f t="shared" si="118"/>
        <v/>
      </c>
      <c r="AW144" s="268" t="str">
        <f t="shared" si="119"/>
        <v/>
      </c>
      <c r="AX144" s="268" t="str">
        <f t="shared" si="120"/>
        <v/>
      </c>
      <c r="AY144" s="269" t="str">
        <f t="shared" si="121"/>
        <v/>
      </c>
      <c r="AZ144" t="str">
        <f t="shared" si="122"/>
        <v/>
      </c>
      <c r="BA144" t="str">
        <f t="shared" si="123"/>
        <v/>
      </c>
      <c r="BB144" t="str">
        <f t="shared" si="124"/>
        <v/>
      </c>
      <c r="BC144" t="str">
        <f t="shared" si="125"/>
        <v/>
      </c>
      <c r="BD144" t="str">
        <f t="shared" si="126"/>
        <v/>
      </c>
      <c r="BE144" t="str">
        <f t="shared" si="127"/>
        <v/>
      </c>
      <c r="BF144">
        <f t="array" ref="BF144">IF(AQ144="",0,SUMPRODUCT((EN13:XA13="Gluten")*(EN14:XA14="INFO")*(COUNTIF(BE144,"* "&amp;EN15:XA15&amp;" *")&gt;0)*1))</f>
        <v>0</v>
      </c>
      <c r="BG144">
        <f t="array" ref="BG144">IF(AQ144="",0,SUMPRODUCT((EN13:XA13="Gluten")*(EN14:XA14="EXCL")*(COUNTIF(BE144,"* "&amp;EN15:XA15&amp;" *")&gt;0)*1))</f>
        <v>0</v>
      </c>
      <c r="BH144">
        <f t="array" ref="BH144">IF(AQ144="",0,SUMPRODUCT((EN13:XA13="Gluten")*(EN14:XA14="ALERTE")*(COUNTIF(BE144,"* "&amp;EN15:XA15&amp;" *")&gt;0)*1))</f>
        <v>0</v>
      </c>
      <c r="BI144">
        <f t="array" ref="BI144">IF(AQ144="",0,SUMPRODUCT((EN13:XA13="Gluten")*(EN14:XA14="SUSP")*(COUNTIF(BE144,"* "&amp;EN15:XA15&amp;" *")&gt;0)*1))</f>
        <v>0</v>
      </c>
      <c r="BJ144" t="str">
        <f t="shared" si="128"/>
        <v/>
      </c>
      <c r="BK144" t="str">
        <f t="shared" si="129"/>
        <v/>
      </c>
      <c r="BL144">
        <f t="array" ref="BL144">IF(AQ144="",0,SUMPRODUCT((EN13:XA13="Crustaces")*(EN14:XA14="ALERTE")*(COUNTIF(BE144,"* "&amp;EN15:XA15&amp;" *")&gt;0)*1))</f>
        <v>0</v>
      </c>
      <c r="BM144" t="str">
        <f t="shared" si="130"/>
        <v/>
      </c>
      <c r="BN144">
        <f t="array" ref="BN144">IF(AQ144="",0,SUMPRODUCT((EN13:XA13="Oeufs")*(EN14:XA14="ALERTE")*(COUNTIF(BE144,"* "&amp;EN15:XA15&amp;" *")&gt;0)*1))</f>
        <v>0</v>
      </c>
      <c r="BO144" t="str">
        <f t="shared" si="131"/>
        <v/>
      </c>
      <c r="BP144">
        <f t="array" ref="BP144">IF(AQ144="",0,SUMPRODUCT((EN13:XA13="Poissons")*(EN14:XA14="INFO")*(COUNTIF(BE144,"* "&amp;EN15:XA15&amp;" *")&gt;0)*1))</f>
        <v>0</v>
      </c>
      <c r="BQ144">
        <f t="array" ref="BQ144">IF(AQ144="",0,SUMPRODUCT((EN13:XA13="Poissons")*(EN14:XA14="EXCL")*(COUNTIF(BE144,"* "&amp;EN15:XA15&amp;" *")&gt;0)*1))</f>
        <v>0</v>
      </c>
      <c r="BR144">
        <f t="array" ref="BR144">IF(AQ144="",0,SUMPRODUCT((EN13:XA13="Poissons")*(EN14:XA14="ALERTE")*(COUNTIF(BE144,"* "&amp;EN15:XA15&amp;" *")&gt;0)*1))</f>
        <v>0</v>
      </c>
      <c r="BS144" t="str">
        <f t="shared" si="132"/>
        <v/>
      </c>
      <c r="BT144">
        <f t="array" ref="BT144">IF(AQ144="",0,SUMPRODUCT((EN13:XA13="Arachides")*(EN14:XA14="ALERTE")*(COUNTIF(BE144,"* "&amp;EN15:XA15&amp;" *")&gt;0)*1))</f>
        <v>0</v>
      </c>
      <c r="BU144" t="str">
        <f t="shared" si="133"/>
        <v/>
      </c>
      <c r="BV144">
        <f t="array" ref="BV144">IF(AQ144="",0,SUMPRODUCT((EN13:XA13="Soja")*(EN14:XA14="INFO")*(COUNTIF(BE144,"* "&amp;EN15:XA15&amp;" *")&gt;0)*1))</f>
        <v>0</v>
      </c>
      <c r="BW144">
        <f t="array" ref="BW144">IF(AQ144="",0,SUMPRODUCT((EN13:XA13="Soja")*(EN14:XA14="ALERTE")*(COUNTIF(BE144,"* "&amp;EN15:XA15&amp;" *")&gt;0)*1))</f>
        <v>0</v>
      </c>
      <c r="BX144" t="str">
        <f t="shared" si="134"/>
        <v/>
      </c>
      <c r="BY144">
        <f t="array" ref="BY144">IF(AQ144="",0,SUMPRODUCT((EN13:XA13="Lait")*(EN14:XA14="INFO")*(COUNTIF(BE144,"* "&amp;EN15:XA15&amp;" *")&gt;0)*1))</f>
        <v>0</v>
      </c>
      <c r="BZ144">
        <f t="array" ref="BZ144">IF(AQ144="",0,SUMPRODUCT((EN13:XA13="Lait")*(EN14:XA14="EXCL")*(COUNTIF(BE144,"* "&amp;EN15:XA15&amp;" *")&gt;0)*1))</f>
        <v>0</v>
      </c>
      <c r="CA144">
        <f t="array" ref="CA144">IF(AQ144="",0,SUMPRODUCT((EN13:XA13="Lait")*(EN14:XA14="ALERTE")*(COUNTIF(BE144,"* "&amp;EN15:XA15&amp;" *")&gt;0)*1))</f>
        <v>0</v>
      </c>
      <c r="CB144">
        <f t="array" ref="CB144">IF(AQ144="",0,SUMPRODUCT((EN13:XA13="Lait")*(EN14:XA14="SUSP")*(COUNTIF(BE144,"* "&amp;EN15:XA15&amp;" *")&gt;0)*1))</f>
        <v>0</v>
      </c>
      <c r="CC144" t="str">
        <f t="shared" si="135"/>
        <v/>
      </c>
      <c r="CD144" t="str">
        <f t="shared" si="136"/>
        <v/>
      </c>
      <c r="CE144">
        <f t="array" ref="CE144">IF(AQ144="",0,SUMPRODUCT((EN13:XA13="Fruits a coque")*(EN14:XA14="EXCL")*(COUNTIF(BE144,"* "&amp;EN15:XA15&amp;" *")&gt;0)*1))</f>
        <v>0</v>
      </c>
      <c r="CF144">
        <f t="array" ref="CF144">IF(AQ144="",0,SUMPRODUCT((EN13:XA13="Fruits a coque")*(EN14:XA14="ALERTE")*(COUNTIF(BE144,"* "&amp;EN15:XA15&amp;" *")&gt;0)*1))</f>
        <v>0</v>
      </c>
      <c r="CG144" t="str">
        <f t="shared" si="137"/>
        <v/>
      </c>
      <c r="CH144">
        <f t="array" ref="CH144">IF(AQ144="",0,SUMPRODUCT((EN13:XA13="Celeri")*(EN14:XA14="ALERTE")*(COUNTIF(BE144,"* "&amp;EN15:XA15&amp;" *")&gt;0)*1))</f>
        <v>0</v>
      </c>
      <c r="CI144" t="str">
        <f t="shared" si="138"/>
        <v/>
      </c>
      <c r="CJ144">
        <f t="array" ref="CJ144">IF(AQ144="",0,SUMPRODUCT((EN13:XA13="Moutarde")*(EN14:XA14="ALERTE")*(COUNTIF(BE144,"* "&amp;EN15:XA15&amp;" *")&gt;0)*1))</f>
        <v>0</v>
      </c>
      <c r="CK144" t="str">
        <f t="shared" si="139"/>
        <v/>
      </c>
      <c r="CL144">
        <f t="array" ref="CL144">IF(AQ144="",0,SUMPRODUCT((EN13:XA13="Sesame")*(EN14:XA14="ALERTE")*(COUNTIF(BE144,"* "&amp;EN15:XA15&amp;" *")&gt;0)*1))</f>
        <v>0</v>
      </c>
      <c r="CM144" t="str">
        <f t="shared" si="140"/>
        <v/>
      </c>
      <c r="CN144">
        <f t="array" ref="CN144">IF(AQ144="",0,SUMPRODUCT((EN13:XA13="Sulfites")*(EN14:XA14="ALERTE")*(COUNTIF(BE144,"* "&amp;EN15:XA15&amp;" *")&gt;0)*1))</f>
        <v>0</v>
      </c>
      <c r="CO144" t="str">
        <f t="shared" si="141"/>
        <v/>
      </c>
      <c r="CP144">
        <f t="array" ref="CP144">IF(AQ144="",0,SUMPRODUCT((EN13:XA13="Lupin")*(EN14:XA14="ALERTE")*(COUNTIF(BE144,"* "&amp;EN15:XA15&amp;" *")&gt;0)*1))</f>
        <v>0</v>
      </c>
      <c r="CQ144" t="str">
        <f t="shared" si="142"/>
        <v/>
      </c>
      <c r="CR144">
        <f t="array" ref="CR144">IF(AQ144="",0,SUMPRODUCT((EN13:XA13="Mollusques")*(EN14:XA14="EXCL")*(COUNTIF(BE144,"* "&amp;EN15:XA15&amp;" *")&gt;0)*1))</f>
        <v>0</v>
      </c>
      <c r="CS144">
        <f t="array" ref="CS144">IF(AQ144="",0,SUMPRODUCT((EN13:XA13="Mollusques")*(EN14:XA14="ALERTE")*(COUNTIF(BE144,"* "&amp;EN15:XA15&amp;" *")&gt;0)*1))</f>
        <v>0</v>
      </c>
      <c r="CT144" t="str">
        <f t="shared" si="143"/>
        <v/>
      </c>
      <c r="CU144" t="str">
        <f t="shared" si="144"/>
        <v/>
      </c>
      <c r="CV144" t="str">
        <f t="shared" si="145"/>
        <v/>
      </c>
      <c r="CW144" t="str">
        <f t="shared" si="146"/>
        <v/>
      </c>
      <c r="CX144" t="str">
        <f t="shared" si="147"/>
        <v/>
      </c>
      <c r="CY144" t="str">
        <f t="shared" si="148"/>
        <v/>
      </c>
      <c r="CZ144" t="str">
        <f t="shared" si="149"/>
        <v/>
      </c>
      <c r="DA144" t="str">
        <f t="shared" si="150"/>
        <v/>
      </c>
      <c r="DB144" t="str">
        <f t="shared" si="151"/>
        <v/>
      </c>
      <c r="DC144" t="str">
        <f t="shared" si="152"/>
        <v/>
      </c>
      <c r="DD144" t="str">
        <f t="shared" si="153"/>
        <v/>
      </c>
      <c r="DE144" t="str">
        <f t="shared" si="154"/>
        <v/>
      </c>
      <c r="DF144" t="str">
        <f t="shared" si="155"/>
        <v/>
      </c>
      <c r="DG144" t="str">
        <f t="shared" si="156"/>
        <v/>
      </c>
      <c r="DH144" t="str">
        <f t="shared" si="157"/>
        <v/>
      </c>
      <c r="DI144" t="str">
        <f t="shared" si="158"/>
        <v/>
      </c>
      <c r="DJ144" t="str">
        <f t="shared" si="159"/>
        <v/>
      </c>
      <c r="DK144" t="str">
        <f t="shared" si="160"/>
        <v/>
      </c>
      <c r="DL144" t="str">
        <f t="shared" si="161"/>
        <v/>
      </c>
    </row>
    <row r="145" spans="5:116" ht="15.75">
      <c r="E145" s="26"/>
      <c r="F145" s="32"/>
      <c r="G145" s="33"/>
      <c r="H145" s="32"/>
      <c r="I145" s="34"/>
      <c r="J145" s="246"/>
      <c r="K145" s="247"/>
      <c r="L145" s="95"/>
      <c r="M145" s="248"/>
      <c r="N145" s="249"/>
      <c r="O145" s="250"/>
      <c r="P145" s="251"/>
      <c r="Q145" s="252"/>
      <c r="R145" s="253"/>
      <c r="S145" s="102"/>
      <c r="T145" s="254"/>
      <c r="U145" s="104"/>
      <c r="V145" s="255"/>
      <c r="W145" s="256"/>
      <c r="X145" s="107"/>
      <c r="Y145" s="116"/>
      <c r="AA145" s="4"/>
      <c r="AC145" s="759"/>
      <c r="AD145" s="780" t="str">
        <f>TRIM(SUBSTITUTE(SUBSTITUTE(SUBSTITUTE(SUBSTITUTE(SUBSTITUTE(SUBSTITUTE(SUBSTITUTE(SUBSTITUTE(AD144,"("," "),")"," "),CHAR(34)," "),"-"," "),"_"," "),"&lt;"," "),"&gt;"," "),"="," "))</f>
        <v>Cuire au four dans un bac gastro selon les instructions habituelles</v>
      </c>
      <c r="AE145" s="780" t="str" cm="1">
        <f t="array" ref="AE145">IF(ROW()=ROW(AE140),AD143,INDEX(AF140:AF153,ROW()-ROW(AE140)))</f>
        <v/>
      </c>
      <c r="AF145" s="781" t="str">
        <f>IF(OR(AE145="",AD142="",AD142&lt;=0,AG145=""),"",TRIM(MID(AE145,LEN(AG145)+1+IF(MID(AE145,LEN(AG145)+1,1)=" ",1,0),99999)))</f>
        <v/>
      </c>
      <c r="AG145" s="780" t="str">
        <f>IF(OR(AH145="",AH145=0,AH145="0"),"",IF(LEN(AH145)&lt;=AD142,AH145,IF(LEN(SUBSTITUTE(AI145," ",""))=AD142+1,LEFT(AH145,AD142),LEFT(AH145,FIND("§",SUBSTITUTE(AI145," ","§",LEN(AI145)-LEN(SUBSTITUTE(AI145," ",""))))-1))))</f>
        <v/>
      </c>
      <c r="AH145" s="780" t="str">
        <f t="shared" si="113"/>
        <v/>
      </c>
      <c r="AI145" s="780" t="str">
        <f>IF(OR(AH145="",AH145=0,AH145="0"),"",LEFT(AH145,AD142+1))</f>
        <v/>
      </c>
      <c r="AJ145" s="782"/>
      <c r="AK145" s="796"/>
      <c r="AL145" s="759" t="str">
        <f>IF(LEN(TRIM(AM145))&gt;0,MAX(AL13:AL144)+1,"")</f>
        <v/>
      </c>
      <c r="AM145" s="805"/>
      <c r="AN145" s="805"/>
      <c r="AO145" s="805"/>
      <c r="AP145" s="263" t="str">
        <f t="shared" si="114"/>
        <v/>
      </c>
      <c r="AQ145" s="752"/>
      <c r="AR145" s="818" t="s">
        <v>945</v>
      </c>
      <c r="AS145" s="16" t="str">
        <f t="shared" si="115"/>
        <v/>
      </c>
      <c r="AT145" s="264" t="str">
        <f t="shared" si="116"/>
        <v/>
      </c>
      <c r="AU145" s="266" t="str">
        <f t="shared" si="117"/>
        <v/>
      </c>
      <c r="AV145" s="267" t="str">
        <f t="shared" si="118"/>
        <v/>
      </c>
      <c r="AW145" s="268" t="str">
        <f t="shared" si="119"/>
        <v/>
      </c>
      <c r="AX145" s="268" t="str">
        <f t="shared" si="120"/>
        <v/>
      </c>
      <c r="AY145" s="269" t="str">
        <f t="shared" si="121"/>
        <v/>
      </c>
      <c r="AZ145" t="str">
        <f t="shared" si="122"/>
        <v/>
      </c>
      <c r="BA145" t="str">
        <f t="shared" si="123"/>
        <v/>
      </c>
      <c r="BB145" t="str">
        <f t="shared" si="124"/>
        <v/>
      </c>
      <c r="BC145" t="str">
        <f t="shared" si="125"/>
        <v/>
      </c>
      <c r="BD145" t="str">
        <f t="shared" si="126"/>
        <v/>
      </c>
      <c r="BE145" t="str">
        <f t="shared" si="127"/>
        <v/>
      </c>
      <c r="BF145">
        <f t="array" ref="BF145">IF(AQ145="",0,SUMPRODUCT((EN13:XA13="Gluten")*(EN14:XA14="INFO")*(COUNTIF(BE145,"* "&amp;EN15:XA15&amp;" *")&gt;0)*1))</f>
        <v>0</v>
      </c>
      <c r="BG145">
        <f t="array" ref="BG145">IF(AQ145="",0,SUMPRODUCT((EN13:XA13="Gluten")*(EN14:XA14="EXCL")*(COUNTIF(BE145,"* "&amp;EN15:XA15&amp;" *")&gt;0)*1))</f>
        <v>0</v>
      </c>
      <c r="BH145">
        <f t="array" ref="BH145">IF(AQ145="",0,SUMPRODUCT((EN13:XA13="Gluten")*(EN14:XA14="ALERTE")*(COUNTIF(BE145,"* "&amp;EN15:XA15&amp;" *")&gt;0)*1))</f>
        <v>0</v>
      </c>
      <c r="BI145">
        <f t="array" ref="BI145">IF(AQ145="",0,SUMPRODUCT((EN13:XA13="Gluten")*(EN14:XA14="SUSP")*(COUNTIF(BE145,"* "&amp;EN15:XA15&amp;" *")&gt;0)*1))</f>
        <v>0</v>
      </c>
      <c r="BJ145" t="str">
        <f t="shared" si="128"/>
        <v/>
      </c>
      <c r="BK145" t="str">
        <f t="shared" si="129"/>
        <v/>
      </c>
      <c r="BL145">
        <f t="array" ref="BL145">IF(AQ145="",0,SUMPRODUCT((EN13:XA13="Crustaces")*(EN14:XA14="ALERTE")*(COUNTIF(BE145,"* "&amp;EN15:XA15&amp;" *")&gt;0)*1))</f>
        <v>0</v>
      </c>
      <c r="BM145" t="str">
        <f t="shared" si="130"/>
        <v/>
      </c>
      <c r="BN145">
        <f t="array" ref="BN145">IF(AQ145="",0,SUMPRODUCT((EN13:XA13="Oeufs")*(EN14:XA14="ALERTE")*(COUNTIF(BE145,"* "&amp;EN15:XA15&amp;" *")&gt;0)*1))</f>
        <v>0</v>
      </c>
      <c r="BO145" t="str">
        <f t="shared" si="131"/>
        <v/>
      </c>
      <c r="BP145">
        <f t="array" ref="BP145">IF(AQ145="",0,SUMPRODUCT((EN13:XA13="Poissons")*(EN14:XA14="INFO")*(COUNTIF(BE145,"* "&amp;EN15:XA15&amp;" *")&gt;0)*1))</f>
        <v>0</v>
      </c>
      <c r="BQ145">
        <f t="array" ref="BQ145">IF(AQ145="",0,SUMPRODUCT((EN13:XA13="Poissons")*(EN14:XA14="EXCL")*(COUNTIF(BE145,"* "&amp;EN15:XA15&amp;" *")&gt;0)*1))</f>
        <v>0</v>
      </c>
      <c r="BR145">
        <f t="array" ref="BR145">IF(AQ145="",0,SUMPRODUCT((EN13:XA13="Poissons")*(EN14:XA14="ALERTE")*(COUNTIF(BE145,"* "&amp;EN15:XA15&amp;" *")&gt;0)*1))</f>
        <v>0</v>
      </c>
      <c r="BS145" t="str">
        <f t="shared" si="132"/>
        <v/>
      </c>
      <c r="BT145">
        <f t="array" ref="BT145">IF(AQ145="",0,SUMPRODUCT((EN13:XA13="Arachides")*(EN14:XA14="ALERTE")*(COUNTIF(BE145,"* "&amp;EN15:XA15&amp;" *")&gt;0)*1))</f>
        <v>0</v>
      </c>
      <c r="BU145" t="str">
        <f t="shared" si="133"/>
        <v/>
      </c>
      <c r="BV145">
        <f t="array" ref="BV145">IF(AQ145="",0,SUMPRODUCT((EN13:XA13="Soja")*(EN14:XA14="INFO")*(COUNTIF(BE145,"* "&amp;EN15:XA15&amp;" *")&gt;0)*1))</f>
        <v>0</v>
      </c>
      <c r="BW145">
        <f t="array" ref="BW145">IF(AQ145="",0,SUMPRODUCT((EN13:XA13="Soja")*(EN14:XA14="ALERTE")*(COUNTIF(BE145,"* "&amp;EN15:XA15&amp;" *")&gt;0)*1))</f>
        <v>0</v>
      </c>
      <c r="BX145" t="str">
        <f t="shared" si="134"/>
        <v/>
      </c>
      <c r="BY145">
        <f t="array" ref="BY145">IF(AQ145="",0,SUMPRODUCT((EN13:XA13="Lait")*(EN14:XA14="INFO")*(COUNTIF(BE145,"* "&amp;EN15:XA15&amp;" *")&gt;0)*1))</f>
        <v>0</v>
      </c>
      <c r="BZ145">
        <f t="array" ref="BZ145">IF(AQ145="",0,SUMPRODUCT((EN13:XA13="Lait")*(EN14:XA14="EXCL")*(COUNTIF(BE145,"* "&amp;EN15:XA15&amp;" *")&gt;0)*1))</f>
        <v>0</v>
      </c>
      <c r="CA145">
        <f t="array" ref="CA145">IF(AQ145="",0,SUMPRODUCT((EN13:XA13="Lait")*(EN14:XA14="ALERTE")*(COUNTIF(BE145,"* "&amp;EN15:XA15&amp;" *")&gt;0)*1))</f>
        <v>0</v>
      </c>
      <c r="CB145">
        <f t="array" ref="CB145">IF(AQ145="",0,SUMPRODUCT((EN13:XA13="Lait")*(EN14:XA14="SUSP")*(COUNTIF(BE145,"* "&amp;EN15:XA15&amp;" *")&gt;0)*1))</f>
        <v>0</v>
      </c>
      <c r="CC145" t="str">
        <f t="shared" si="135"/>
        <v/>
      </c>
      <c r="CD145" t="str">
        <f t="shared" si="136"/>
        <v/>
      </c>
      <c r="CE145">
        <f t="array" ref="CE145">IF(AQ145="",0,SUMPRODUCT((EN13:XA13="Fruits a coque")*(EN14:XA14="EXCL")*(COUNTIF(BE145,"* "&amp;EN15:XA15&amp;" *")&gt;0)*1))</f>
        <v>0</v>
      </c>
      <c r="CF145">
        <f t="array" ref="CF145">IF(AQ145="",0,SUMPRODUCT((EN13:XA13="Fruits a coque")*(EN14:XA14="ALERTE")*(COUNTIF(BE145,"* "&amp;EN15:XA15&amp;" *")&gt;0)*1))</f>
        <v>0</v>
      </c>
      <c r="CG145" t="str">
        <f t="shared" si="137"/>
        <v/>
      </c>
      <c r="CH145">
        <f t="array" ref="CH145">IF(AQ145="",0,SUMPRODUCT((EN13:XA13="Celeri")*(EN14:XA14="ALERTE")*(COUNTIF(BE145,"* "&amp;EN15:XA15&amp;" *")&gt;0)*1))</f>
        <v>0</v>
      </c>
      <c r="CI145" t="str">
        <f t="shared" si="138"/>
        <v/>
      </c>
      <c r="CJ145">
        <f t="array" ref="CJ145">IF(AQ145="",0,SUMPRODUCT((EN13:XA13="Moutarde")*(EN14:XA14="ALERTE")*(COUNTIF(BE145,"* "&amp;EN15:XA15&amp;" *")&gt;0)*1))</f>
        <v>0</v>
      </c>
      <c r="CK145" t="str">
        <f t="shared" si="139"/>
        <v/>
      </c>
      <c r="CL145">
        <f t="array" ref="CL145">IF(AQ145="",0,SUMPRODUCT((EN13:XA13="Sesame")*(EN14:XA14="ALERTE")*(COUNTIF(BE145,"* "&amp;EN15:XA15&amp;" *")&gt;0)*1))</f>
        <v>0</v>
      </c>
      <c r="CM145" t="str">
        <f t="shared" si="140"/>
        <v/>
      </c>
      <c r="CN145">
        <f t="array" ref="CN145">IF(AQ145="",0,SUMPRODUCT((EN13:XA13="Sulfites")*(EN14:XA14="ALERTE")*(COUNTIF(BE145,"* "&amp;EN15:XA15&amp;" *")&gt;0)*1))</f>
        <v>0</v>
      </c>
      <c r="CO145" t="str">
        <f t="shared" si="141"/>
        <v/>
      </c>
      <c r="CP145">
        <f t="array" ref="CP145">IF(AQ145="",0,SUMPRODUCT((EN13:XA13="Lupin")*(EN14:XA14="ALERTE")*(COUNTIF(BE145,"* "&amp;EN15:XA15&amp;" *")&gt;0)*1))</f>
        <v>0</v>
      </c>
      <c r="CQ145" t="str">
        <f t="shared" si="142"/>
        <v/>
      </c>
      <c r="CR145">
        <f t="array" ref="CR145">IF(AQ145="",0,SUMPRODUCT((EN13:XA13="Mollusques")*(EN14:XA14="EXCL")*(COUNTIF(BE145,"* "&amp;EN15:XA15&amp;" *")&gt;0)*1))</f>
        <v>0</v>
      </c>
      <c r="CS145">
        <f t="array" ref="CS145">IF(AQ145="",0,SUMPRODUCT((EN13:XA13="Mollusques")*(EN14:XA14="ALERTE")*(COUNTIF(BE145,"* "&amp;EN15:XA15&amp;" *")&gt;0)*1))</f>
        <v>0</v>
      </c>
      <c r="CT145" t="str">
        <f t="shared" si="143"/>
        <v/>
      </c>
      <c r="CU145" t="str">
        <f t="shared" si="144"/>
        <v/>
      </c>
      <c r="CV145" t="str">
        <f t="shared" si="145"/>
        <v/>
      </c>
      <c r="CW145" t="str">
        <f t="shared" si="146"/>
        <v/>
      </c>
      <c r="CX145" t="str">
        <f t="shared" si="147"/>
        <v/>
      </c>
      <c r="CY145" t="str">
        <f t="shared" si="148"/>
        <v/>
      </c>
      <c r="CZ145" t="str">
        <f t="shared" si="149"/>
        <v/>
      </c>
      <c r="DA145" t="str">
        <f t="shared" si="150"/>
        <v/>
      </c>
      <c r="DB145" t="str">
        <f t="shared" si="151"/>
        <v/>
      </c>
      <c r="DC145" t="str">
        <f t="shared" si="152"/>
        <v/>
      </c>
      <c r="DD145" t="str">
        <f t="shared" si="153"/>
        <v/>
      </c>
      <c r="DE145" t="str">
        <f t="shared" si="154"/>
        <v/>
      </c>
      <c r="DF145" t="str">
        <f t="shared" si="155"/>
        <v/>
      </c>
      <c r="DG145" t="str">
        <f t="shared" si="156"/>
        <v/>
      </c>
      <c r="DH145" t="str">
        <f t="shared" si="157"/>
        <v/>
      </c>
      <c r="DI145" t="str">
        <f t="shared" si="158"/>
        <v/>
      </c>
      <c r="DJ145" t="str">
        <f t="shared" si="159"/>
        <v/>
      </c>
      <c r="DK145" t="str">
        <f t="shared" si="160"/>
        <v/>
      </c>
      <c r="DL145" t="str">
        <f t="shared" si="161"/>
        <v/>
      </c>
    </row>
    <row r="146" spans="5:116" ht="15.75">
      <c r="E146" s="26"/>
      <c r="F146" s="32"/>
      <c r="G146" s="33"/>
      <c r="H146" s="32"/>
      <c r="I146" s="34"/>
      <c r="J146" s="246"/>
      <c r="K146" s="247"/>
      <c r="L146" s="95"/>
      <c r="M146" s="248"/>
      <c r="N146" s="249"/>
      <c r="O146" s="250"/>
      <c r="P146" s="251"/>
      <c r="Q146" s="252"/>
      <c r="R146" s="253"/>
      <c r="S146" s="102"/>
      <c r="T146" s="254"/>
      <c r="U146" s="104"/>
      <c r="V146" s="255"/>
      <c r="W146" s="256"/>
      <c r="X146" s="107"/>
      <c r="Y146" s="116"/>
      <c r="AA146" s="4"/>
      <c r="AC146" s="759"/>
      <c r="AD146" s="784" t="str">
        <f>TRIM(SUBSTITUTE(SUBSTITUTE(SUBSTITUTE(SUBSTITUTE(AD145,"►"," "),"▼"," "),"▲"," "),"◄"," "))</f>
        <v>Cuire au four dans un bac gastro selon les instructions habituelles</v>
      </c>
      <c r="AE146" s="780" t="str" cm="1">
        <f t="array" ref="AE146">IF(ROW()=ROW(AE140),AD143,INDEX(AF140:AF153,ROW()-ROW(AE140)))</f>
        <v/>
      </c>
      <c r="AF146" s="781" t="str">
        <f>IF(OR(AE146="",AD142="",AD142&lt;=0,AG146=""),"",TRIM(MID(AE146,LEN(AG146)+1+IF(MID(AE146,LEN(AG146)+1,1)=" ",1,0),99999)))</f>
        <v/>
      </c>
      <c r="AG146" s="780" t="str">
        <f>IF(OR(AH146="",AH146=0,AH146="0"),"",IF(LEN(AH146)&lt;=AD142,AH146,IF(LEN(SUBSTITUTE(AI146," ",""))=AD142+1,LEFT(AH146,AD142),LEFT(AH146,FIND("§",SUBSTITUTE(AI146," ","§",LEN(AI146)-LEN(SUBSTITUTE(AI146," ",""))))-1))))</f>
        <v/>
      </c>
      <c r="AH146" s="780" t="str">
        <f t="shared" si="113"/>
        <v/>
      </c>
      <c r="AI146" s="780" t="str">
        <f>IF(OR(AH146="",AH146=0,AH146="0"),"",LEFT(AH146,AD142+1))</f>
        <v/>
      </c>
      <c r="AJ146" s="782"/>
      <c r="AK146" s="796"/>
      <c r="AL146" s="759" t="str">
        <f>IF(LEN(TRIM(AM146))&gt;0,MAX(AL13:AL145)+1,"")</f>
        <v/>
      </c>
      <c r="AM146" s="805"/>
      <c r="AN146" s="805"/>
      <c r="AO146" s="805"/>
      <c r="AP146" s="263" t="str">
        <f t="shared" si="114"/>
        <v/>
      </c>
      <c r="AQ146" s="752"/>
      <c r="AR146" s="818" t="s">
        <v>945</v>
      </c>
      <c r="AS146" s="16" t="str">
        <f t="shared" si="115"/>
        <v/>
      </c>
      <c r="AT146" s="264" t="str">
        <f t="shared" si="116"/>
        <v/>
      </c>
      <c r="AU146" s="266" t="str">
        <f t="shared" si="117"/>
        <v/>
      </c>
      <c r="AV146" s="267" t="str">
        <f t="shared" si="118"/>
        <v/>
      </c>
      <c r="AW146" s="268" t="str">
        <f t="shared" si="119"/>
        <v/>
      </c>
      <c r="AX146" s="268" t="str">
        <f t="shared" si="120"/>
        <v/>
      </c>
      <c r="AY146" s="269" t="str">
        <f t="shared" si="121"/>
        <v/>
      </c>
      <c r="AZ146" t="str">
        <f t="shared" si="122"/>
        <v/>
      </c>
      <c r="BA146" t="str">
        <f t="shared" si="123"/>
        <v/>
      </c>
      <c r="BB146" t="str">
        <f t="shared" si="124"/>
        <v/>
      </c>
      <c r="BC146" t="str">
        <f t="shared" si="125"/>
        <v/>
      </c>
      <c r="BD146" t="str">
        <f t="shared" si="126"/>
        <v/>
      </c>
      <c r="BE146" t="str">
        <f t="shared" si="127"/>
        <v/>
      </c>
      <c r="BF146">
        <f t="array" ref="BF146">IF(AQ146="",0,SUMPRODUCT((EN13:XA13="Gluten")*(EN14:XA14="INFO")*(COUNTIF(BE146,"* "&amp;EN15:XA15&amp;" *")&gt;0)*1))</f>
        <v>0</v>
      </c>
      <c r="BG146">
        <f t="array" ref="BG146">IF(AQ146="",0,SUMPRODUCT((EN13:XA13="Gluten")*(EN14:XA14="EXCL")*(COUNTIF(BE146,"* "&amp;EN15:XA15&amp;" *")&gt;0)*1))</f>
        <v>0</v>
      </c>
      <c r="BH146">
        <f t="array" ref="BH146">IF(AQ146="",0,SUMPRODUCT((EN13:XA13="Gluten")*(EN14:XA14="ALERTE")*(COUNTIF(BE146,"* "&amp;EN15:XA15&amp;" *")&gt;0)*1))</f>
        <v>0</v>
      </c>
      <c r="BI146">
        <f t="array" ref="BI146">IF(AQ146="",0,SUMPRODUCT((EN13:XA13="Gluten")*(EN14:XA14="SUSP")*(COUNTIF(BE146,"* "&amp;EN15:XA15&amp;" *")&gt;0)*1))</f>
        <v>0</v>
      </c>
      <c r="BJ146" t="str">
        <f t="shared" si="128"/>
        <v/>
      </c>
      <c r="BK146" t="str">
        <f t="shared" si="129"/>
        <v/>
      </c>
      <c r="BL146">
        <f t="array" ref="BL146">IF(AQ146="",0,SUMPRODUCT((EN13:XA13="Crustaces")*(EN14:XA14="ALERTE")*(COUNTIF(BE146,"* "&amp;EN15:XA15&amp;" *")&gt;0)*1))</f>
        <v>0</v>
      </c>
      <c r="BM146" t="str">
        <f t="shared" si="130"/>
        <v/>
      </c>
      <c r="BN146">
        <f t="array" ref="BN146">IF(AQ146="",0,SUMPRODUCT((EN13:XA13="Oeufs")*(EN14:XA14="ALERTE")*(COUNTIF(BE146,"* "&amp;EN15:XA15&amp;" *")&gt;0)*1))</f>
        <v>0</v>
      </c>
      <c r="BO146" t="str">
        <f t="shared" si="131"/>
        <v/>
      </c>
      <c r="BP146">
        <f t="array" ref="BP146">IF(AQ146="",0,SUMPRODUCT((EN13:XA13="Poissons")*(EN14:XA14="INFO")*(COUNTIF(BE146,"* "&amp;EN15:XA15&amp;" *")&gt;0)*1))</f>
        <v>0</v>
      </c>
      <c r="BQ146">
        <f t="array" ref="BQ146">IF(AQ146="",0,SUMPRODUCT((EN13:XA13="Poissons")*(EN14:XA14="EXCL")*(COUNTIF(BE146,"* "&amp;EN15:XA15&amp;" *")&gt;0)*1))</f>
        <v>0</v>
      </c>
      <c r="BR146">
        <f t="array" ref="BR146">IF(AQ146="",0,SUMPRODUCT((EN13:XA13="Poissons")*(EN14:XA14="ALERTE")*(COUNTIF(BE146,"* "&amp;EN15:XA15&amp;" *")&gt;0)*1))</f>
        <v>0</v>
      </c>
      <c r="BS146" t="str">
        <f t="shared" si="132"/>
        <v/>
      </c>
      <c r="BT146">
        <f t="array" ref="BT146">IF(AQ146="",0,SUMPRODUCT((EN13:XA13="Arachides")*(EN14:XA14="ALERTE")*(COUNTIF(BE146,"* "&amp;EN15:XA15&amp;" *")&gt;0)*1))</f>
        <v>0</v>
      </c>
      <c r="BU146" t="str">
        <f t="shared" si="133"/>
        <v/>
      </c>
      <c r="BV146">
        <f t="array" ref="BV146">IF(AQ146="",0,SUMPRODUCT((EN13:XA13="Soja")*(EN14:XA14="INFO")*(COUNTIF(BE146,"* "&amp;EN15:XA15&amp;" *")&gt;0)*1))</f>
        <v>0</v>
      </c>
      <c r="BW146">
        <f t="array" ref="BW146">IF(AQ146="",0,SUMPRODUCT((EN13:XA13="Soja")*(EN14:XA14="ALERTE")*(COUNTIF(BE146,"* "&amp;EN15:XA15&amp;" *")&gt;0)*1))</f>
        <v>0</v>
      </c>
      <c r="BX146" t="str">
        <f t="shared" si="134"/>
        <v/>
      </c>
      <c r="BY146">
        <f t="array" ref="BY146">IF(AQ146="",0,SUMPRODUCT((EN13:XA13="Lait")*(EN14:XA14="INFO")*(COUNTIF(BE146,"* "&amp;EN15:XA15&amp;" *")&gt;0)*1))</f>
        <v>0</v>
      </c>
      <c r="BZ146">
        <f t="array" ref="BZ146">IF(AQ146="",0,SUMPRODUCT((EN13:XA13="Lait")*(EN14:XA14="EXCL")*(COUNTIF(BE146,"* "&amp;EN15:XA15&amp;" *")&gt;0)*1))</f>
        <v>0</v>
      </c>
      <c r="CA146">
        <f t="array" ref="CA146">IF(AQ146="",0,SUMPRODUCT((EN13:XA13="Lait")*(EN14:XA14="ALERTE")*(COUNTIF(BE146,"* "&amp;EN15:XA15&amp;" *")&gt;0)*1))</f>
        <v>0</v>
      </c>
      <c r="CB146">
        <f t="array" ref="CB146">IF(AQ146="",0,SUMPRODUCT((EN13:XA13="Lait")*(EN14:XA14="SUSP")*(COUNTIF(BE146,"* "&amp;EN15:XA15&amp;" *")&gt;0)*1))</f>
        <v>0</v>
      </c>
      <c r="CC146" t="str">
        <f t="shared" si="135"/>
        <v/>
      </c>
      <c r="CD146" t="str">
        <f t="shared" si="136"/>
        <v/>
      </c>
      <c r="CE146">
        <f t="array" ref="CE146">IF(AQ146="",0,SUMPRODUCT((EN13:XA13="Fruits a coque")*(EN14:XA14="EXCL")*(COUNTIF(BE146,"* "&amp;EN15:XA15&amp;" *")&gt;0)*1))</f>
        <v>0</v>
      </c>
      <c r="CF146">
        <f t="array" ref="CF146">IF(AQ146="",0,SUMPRODUCT((EN13:XA13="Fruits a coque")*(EN14:XA14="ALERTE")*(COUNTIF(BE146,"* "&amp;EN15:XA15&amp;" *")&gt;0)*1))</f>
        <v>0</v>
      </c>
      <c r="CG146" t="str">
        <f t="shared" si="137"/>
        <v/>
      </c>
      <c r="CH146">
        <f t="array" ref="CH146">IF(AQ146="",0,SUMPRODUCT((EN13:XA13="Celeri")*(EN14:XA14="ALERTE")*(COUNTIF(BE146,"* "&amp;EN15:XA15&amp;" *")&gt;0)*1))</f>
        <v>0</v>
      </c>
      <c r="CI146" t="str">
        <f t="shared" si="138"/>
        <v/>
      </c>
      <c r="CJ146">
        <f t="array" ref="CJ146">IF(AQ146="",0,SUMPRODUCT((EN13:XA13="Moutarde")*(EN14:XA14="ALERTE")*(COUNTIF(BE146,"* "&amp;EN15:XA15&amp;" *")&gt;0)*1))</f>
        <v>0</v>
      </c>
      <c r="CK146" t="str">
        <f t="shared" si="139"/>
        <v/>
      </c>
      <c r="CL146">
        <f t="array" ref="CL146">IF(AQ146="",0,SUMPRODUCT((EN13:XA13="Sesame")*(EN14:XA14="ALERTE")*(COUNTIF(BE146,"* "&amp;EN15:XA15&amp;" *")&gt;0)*1))</f>
        <v>0</v>
      </c>
      <c r="CM146" t="str">
        <f t="shared" si="140"/>
        <v/>
      </c>
      <c r="CN146">
        <f t="array" ref="CN146">IF(AQ146="",0,SUMPRODUCT((EN13:XA13="Sulfites")*(EN14:XA14="ALERTE")*(COUNTIF(BE146,"* "&amp;EN15:XA15&amp;" *")&gt;0)*1))</f>
        <v>0</v>
      </c>
      <c r="CO146" t="str">
        <f t="shared" si="141"/>
        <v/>
      </c>
      <c r="CP146">
        <f t="array" ref="CP146">IF(AQ146="",0,SUMPRODUCT((EN13:XA13="Lupin")*(EN14:XA14="ALERTE")*(COUNTIF(BE146,"* "&amp;EN15:XA15&amp;" *")&gt;0)*1))</f>
        <v>0</v>
      </c>
      <c r="CQ146" t="str">
        <f t="shared" si="142"/>
        <v/>
      </c>
      <c r="CR146">
        <f t="array" ref="CR146">IF(AQ146="",0,SUMPRODUCT((EN13:XA13="Mollusques")*(EN14:XA14="EXCL")*(COUNTIF(BE146,"* "&amp;EN15:XA15&amp;" *")&gt;0)*1))</f>
        <v>0</v>
      </c>
      <c r="CS146">
        <f t="array" ref="CS146">IF(AQ146="",0,SUMPRODUCT((EN13:XA13="Mollusques")*(EN14:XA14="ALERTE")*(COUNTIF(BE146,"* "&amp;EN15:XA15&amp;" *")&gt;0)*1))</f>
        <v>0</v>
      </c>
      <c r="CT146" t="str">
        <f t="shared" si="143"/>
        <v/>
      </c>
      <c r="CU146" t="str">
        <f t="shared" si="144"/>
        <v/>
      </c>
      <c r="CV146" t="str">
        <f t="shared" si="145"/>
        <v/>
      </c>
      <c r="CW146" t="str">
        <f t="shared" si="146"/>
        <v/>
      </c>
      <c r="CX146" t="str">
        <f t="shared" si="147"/>
        <v/>
      </c>
      <c r="CY146" t="str">
        <f t="shared" si="148"/>
        <v/>
      </c>
      <c r="CZ146" t="str">
        <f t="shared" si="149"/>
        <v/>
      </c>
      <c r="DA146" t="str">
        <f t="shared" si="150"/>
        <v/>
      </c>
      <c r="DB146" t="str">
        <f t="shared" si="151"/>
        <v/>
      </c>
      <c r="DC146" t="str">
        <f t="shared" si="152"/>
        <v/>
      </c>
      <c r="DD146" t="str">
        <f t="shared" si="153"/>
        <v/>
      </c>
      <c r="DE146" t="str">
        <f t="shared" si="154"/>
        <v/>
      </c>
      <c r="DF146" t="str">
        <f t="shared" si="155"/>
        <v/>
      </c>
      <c r="DG146" t="str">
        <f t="shared" si="156"/>
        <v/>
      </c>
      <c r="DH146" t="str">
        <f t="shared" si="157"/>
        <v/>
      </c>
      <c r="DI146" t="str">
        <f t="shared" si="158"/>
        <v/>
      </c>
      <c r="DJ146" t="str">
        <f t="shared" si="159"/>
        <v/>
      </c>
      <c r="DK146" t="str">
        <f t="shared" si="160"/>
        <v/>
      </c>
      <c r="DL146" t="str">
        <f t="shared" si="161"/>
        <v/>
      </c>
    </row>
    <row r="147" spans="5:116" ht="15.75">
      <c r="E147" s="26"/>
      <c r="F147" s="32"/>
      <c r="G147" s="33"/>
      <c r="H147" s="32"/>
      <c r="I147" s="34"/>
      <c r="J147" s="246"/>
      <c r="K147" s="247"/>
      <c r="L147" s="95"/>
      <c r="M147" s="248"/>
      <c r="N147" s="249"/>
      <c r="O147" s="250"/>
      <c r="P147" s="251"/>
      <c r="Q147" s="252"/>
      <c r="R147" s="253"/>
      <c r="S147" s="102"/>
      <c r="T147" s="254"/>
      <c r="U147" s="104"/>
      <c r="V147" s="255"/>
      <c r="W147" s="256"/>
      <c r="X147" s="107"/>
      <c r="Y147" s="116"/>
      <c r="AA147" s="4"/>
      <c r="AC147" s="759"/>
      <c r="AD147" s="784" t="str">
        <f>TRIM(SUBSTITUTE(SUBSTITUTE(AD146,"“"," "),"”"," "))</f>
        <v>Cuire au four dans un bac gastro selon les instructions habituelles</v>
      </c>
      <c r="AE147" s="780" t="str" cm="1">
        <f t="array" ref="AE147">IF(ROW()=ROW(AE140),AD143,INDEX(AF140:AF153,ROW()-ROW(AE140)))</f>
        <v/>
      </c>
      <c r="AF147" s="781" t="str">
        <f>IF(OR(AE147="",AD142="",AD142&lt;=0,AG147=""),"",TRIM(MID(AE147,LEN(AG147)+1+IF(MID(AE147,LEN(AG147)+1,1)=" ",1,0),99999)))</f>
        <v/>
      </c>
      <c r="AG147" s="780" t="str">
        <f>IF(OR(AH147="",AH147=0,AH147="0"),"",IF(LEN(AH147)&lt;=AD142,AH147,IF(LEN(SUBSTITUTE(AI147," ",""))=AD142+1,LEFT(AH147,AD142),LEFT(AH147,FIND("§",SUBSTITUTE(AI147," ","§",LEN(AI147)-LEN(SUBSTITUTE(AI147," ",""))))-1))))</f>
        <v/>
      </c>
      <c r="AH147" s="780" t="str">
        <f t="shared" si="113"/>
        <v/>
      </c>
      <c r="AI147" s="780" t="str">
        <f>IF(OR(AH147="",AH147=0,AH147="0"),"",LEFT(AH147,AD142+1))</f>
        <v/>
      </c>
      <c r="AJ147" s="782"/>
      <c r="AK147" s="796"/>
      <c r="AL147" s="759" t="str">
        <f>IF(LEN(TRIM(AM147))&gt;0,MAX(AL13:AL146)+1,"")</f>
        <v/>
      </c>
      <c r="AM147" s="805"/>
      <c r="AN147" s="805"/>
      <c r="AO147" s="805"/>
      <c r="AP147" s="263" t="str">
        <f t="shared" si="114"/>
        <v/>
      </c>
      <c r="AQ147" s="752"/>
      <c r="AR147" s="818" t="s">
        <v>945</v>
      </c>
      <c r="AS147" s="16" t="str">
        <f t="shared" si="115"/>
        <v/>
      </c>
      <c r="AT147" s="264" t="str">
        <f t="shared" si="116"/>
        <v/>
      </c>
      <c r="AU147" s="266" t="str">
        <f t="shared" si="117"/>
        <v/>
      </c>
      <c r="AV147" s="267" t="str">
        <f t="shared" si="118"/>
        <v/>
      </c>
      <c r="AW147" s="268" t="str">
        <f t="shared" si="119"/>
        <v/>
      </c>
      <c r="AX147" s="268" t="str">
        <f t="shared" si="120"/>
        <v/>
      </c>
      <c r="AY147" s="269" t="str">
        <f t="shared" si="121"/>
        <v/>
      </c>
      <c r="AZ147" t="str">
        <f t="shared" si="122"/>
        <v/>
      </c>
      <c r="BA147" t="str">
        <f t="shared" si="123"/>
        <v/>
      </c>
      <c r="BB147" t="str">
        <f t="shared" si="124"/>
        <v/>
      </c>
      <c r="BC147" t="str">
        <f t="shared" si="125"/>
        <v/>
      </c>
      <c r="BD147" t="str">
        <f t="shared" si="126"/>
        <v/>
      </c>
      <c r="BE147" t="str">
        <f t="shared" si="127"/>
        <v/>
      </c>
      <c r="BF147">
        <f t="array" ref="BF147">IF(AQ147="",0,SUMPRODUCT((EN13:XA13="Gluten")*(EN14:XA14="INFO")*(COUNTIF(BE147,"* "&amp;EN15:XA15&amp;" *")&gt;0)*1))</f>
        <v>0</v>
      </c>
      <c r="BG147">
        <f t="array" ref="BG147">IF(AQ147="",0,SUMPRODUCT((EN13:XA13="Gluten")*(EN14:XA14="EXCL")*(COUNTIF(BE147,"* "&amp;EN15:XA15&amp;" *")&gt;0)*1))</f>
        <v>0</v>
      </c>
      <c r="BH147">
        <f t="array" ref="BH147">IF(AQ147="",0,SUMPRODUCT((EN13:XA13="Gluten")*(EN14:XA14="ALERTE")*(COUNTIF(BE147,"* "&amp;EN15:XA15&amp;" *")&gt;0)*1))</f>
        <v>0</v>
      </c>
      <c r="BI147">
        <f t="array" ref="BI147">IF(AQ147="",0,SUMPRODUCT((EN13:XA13="Gluten")*(EN14:XA14="SUSP")*(COUNTIF(BE147,"* "&amp;EN15:XA15&amp;" *")&gt;0)*1))</f>
        <v>0</v>
      </c>
      <c r="BJ147" t="str">
        <f t="shared" si="128"/>
        <v/>
      </c>
      <c r="BK147" t="str">
        <f t="shared" si="129"/>
        <v/>
      </c>
      <c r="BL147">
        <f t="array" ref="BL147">IF(AQ147="",0,SUMPRODUCT((EN13:XA13="Crustaces")*(EN14:XA14="ALERTE")*(COUNTIF(BE147,"* "&amp;EN15:XA15&amp;" *")&gt;0)*1))</f>
        <v>0</v>
      </c>
      <c r="BM147" t="str">
        <f t="shared" si="130"/>
        <v/>
      </c>
      <c r="BN147">
        <f t="array" ref="BN147">IF(AQ147="",0,SUMPRODUCT((EN13:XA13="Oeufs")*(EN14:XA14="ALERTE")*(COUNTIF(BE147,"* "&amp;EN15:XA15&amp;" *")&gt;0)*1))</f>
        <v>0</v>
      </c>
      <c r="BO147" t="str">
        <f t="shared" si="131"/>
        <v/>
      </c>
      <c r="BP147">
        <f t="array" ref="BP147">IF(AQ147="",0,SUMPRODUCT((EN13:XA13="Poissons")*(EN14:XA14="INFO")*(COUNTIF(BE147,"* "&amp;EN15:XA15&amp;" *")&gt;0)*1))</f>
        <v>0</v>
      </c>
      <c r="BQ147">
        <f t="array" ref="BQ147">IF(AQ147="",0,SUMPRODUCT((EN13:XA13="Poissons")*(EN14:XA14="EXCL")*(COUNTIF(BE147,"* "&amp;EN15:XA15&amp;" *")&gt;0)*1))</f>
        <v>0</v>
      </c>
      <c r="BR147">
        <f t="array" ref="BR147">IF(AQ147="",0,SUMPRODUCT((EN13:XA13="Poissons")*(EN14:XA14="ALERTE")*(COUNTIF(BE147,"* "&amp;EN15:XA15&amp;" *")&gt;0)*1))</f>
        <v>0</v>
      </c>
      <c r="BS147" t="str">
        <f t="shared" si="132"/>
        <v/>
      </c>
      <c r="BT147">
        <f t="array" ref="BT147">IF(AQ147="",0,SUMPRODUCT((EN13:XA13="Arachides")*(EN14:XA14="ALERTE")*(COUNTIF(BE147,"* "&amp;EN15:XA15&amp;" *")&gt;0)*1))</f>
        <v>0</v>
      </c>
      <c r="BU147" t="str">
        <f t="shared" si="133"/>
        <v/>
      </c>
      <c r="BV147">
        <f t="array" ref="BV147">IF(AQ147="",0,SUMPRODUCT((EN13:XA13="Soja")*(EN14:XA14="INFO")*(COUNTIF(BE147,"* "&amp;EN15:XA15&amp;" *")&gt;0)*1))</f>
        <v>0</v>
      </c>
      <c r="BW147">
        <f t="array" ref="BW147">IF(AQ147="",0,SUMPRODUCT((EN13:XA13="Soja")*(EN14:XA14="ALERTE")*(COUNTIF(BE147,"* "&amp;EN15:XA15&amp;" *")&gt;0)*1))</f>
        <v>0</v>
      </c>
      <c r="BX147" t="str">
        <f t="shared" si="134"/>
        <v/>
      </c>
      <c r="BY147">
        <f t="array" ref="BY147">IF(AQ147="",0,SUMPRODUCT((EN13:XA13="Lait")*(EN14:XA14="INFO")*(COUNTIF(BE147,"* "&amp;EN15:XA15&amp;" *")&gt;0)*1))</f>
        <v>0</v>
      </c>
      <c r="BZ147">
        <f t="array" ref="BZ147">IF(AQ147="",0,SUMPRODUCT((EN13:XA13="Lait")*(EN14:XA14="EXCL")*(COUNTIF(BE147,"* "&amp;EN15:XA15&amp;" *")&gt;0)*1))</f>
        <v>0</v>
      </c>
      <c r="CA147">
        <f t="array" ref="CA147">IF(AQ147="",0,SUMPRODUCT((EN13:XA13="Lait")*(EN14:XA14="ALERTE")*(COUNTIF(BE147,"* "&amp;EN15:XA15&amp;" *")&gt;0)*1))</f>
        <v>0</v>
      </c>
      <c r="CB147">
        <f t="array" ref="CB147">IF(AQ147="",0,SUMPRODUCT((EN13:XA13="Lait")*(EN14:XA14="SUSP")*(COUNTIF(BE147,"* "&amp;EN15:XA15&amp;" *")&gt;0)*1))</f>
        <v>0</v>
      </c>
      <c r="CC147" t="str">
        <f t="shared" si="135"/>
        <v/>
      </c>
      <c r="CD147" t="str">
        <f t="shared" si="136"/>
        <v/>
      </c>
      <c r="CE147">
        <f t="array" ref="CE147">IF(AQ147="",0,SUMPRODUCT((EN13:XA13="Fruits a coque")*(EN14:XA14="EXCL")*(COUNTIF(BE147,"* "&amp;EN15:XA15&amp;" *")&gt;0)*1))</f>
        <v>0</v>
      </c>
      <c r="CF147">
        <f t="array" ref="CF147">IF(AQ147="",0,SUMPRODUCT((EN13:XA13="Fruits a coque")*(EN14:XA14="ALERTE")*(COUNTIF(BE147,"* "&amp;EN15:XA15&amp;" *")&gt;0)*1))</f>
        <v>0</v>
      </c>
      <c r="CG147" t="str">
        <f t="shared" si="137"/>
        <v/>
      </c>
      <c r="CH147">
        <f t="array" ref="CH147">IF(AQ147="",0,SUMPRODUCT((EN13:XA13="Celeri")*(EN14:XA14="ALERTE")*(COUNTIF(BE147,"* "&amp;EN15:XA15&amp;" *")&gt;0)*1))</f>
        <v>0</v>
      </c>
      <c r="CI147" t="str">
        <f t="shared" si="138"/>
        <v/>
      </c>
      <c r="CJ147">
        <f t="array" ref="CJ147">IF(AQ147="",0,SUMPRODUCT((EN13:XA13="Moutarde")*(EN14:XA14="ALERTE")*(COUNTIF(BE147,"* "&amp;EN15:XA15&amp;" *")&gt;0)*1))</f>
        <v>0</v>
      </c>
      <c r="CK147" t="str">
        <f t="shared" si="139"/>
        <v/>
      </c>
      <c r="CL147">
        <f t="array" ref="CL147">IF(AQ147="",0,SUMPRODUCT((EN13:XA13="Sesame")*(EN14:XA14="ALERTE")*(COUNTIF(BE147,"* "&amp;EN15:XA15&amp;" *")&gt;0)*1))</f>
        <v>0</v>
      </c>
      <c r="CM147" t="str">
        <f t="shared" si="140"/>
        <v/>
      </c>
      <c r="CN147">
        <f t="array" ref="CN147">IF(AQ147="",0,SUMPRODUCT((EN13:XA13="Sulfites")*(EN14:XA14="ALERTE")*(COUNTIF(BE147,"* "&amp;EN15:XA15&amp;" *")&gt;0)*1))</f>
        <v>0</v>
      </c>
      <c r="CO147" t="str">
        <f t="shared" si="141"/>
        <v/>
      </c>
      <c r="CP147">
        <f t="array" ref="CP147">IF(AQ147="",0,SUMPRODUCT((EN13:XA13="Lupin")*(EN14:XA14="ALERTE")*(COUNTIF(BE147,"* "&amp;EN15:XA15&amp;" *")&gt;0)*1))</f>
        <v>0</v>
      </c>
      <c r="CQ147" t="str">
        <f t="shared" si="142"/>
        <v/>
      </c>
      <c r="CR147">
        <f t="array" ref="CR147">IF(AQ147="",0,SUMPRODUCT((EN13:XA13="Mollusques")*(EN14:XA14="EXCL")*(COUNTIF(BE147,"* "&amp;EN15:XA15&amp;" *")&gt;0)*1))</f>
        <v>0</v>
      </c>
      <c r="CS147">
        <f t="array" ref="CS147">IF(AQ147="",0,SUMPRODUCT((EN13:XA13="Mollusques")*(EN14:XA14="ALERTE")*(COUNTIF(BE147,"* "&amp;EN15:XA15&amp;" *")&gt;0)*1))</f>
        <v>0</v>
      </c>
      <c r="CT147" t="str">
        <f t="shared" si="143"/>
        <v/>
      </c>
      <c r="CU147" t="str">
        <f t="shared" si="144"/>
        <v/>
      </c>
      <c r="CV147" t="str">
        <f t="shared" si="145"/>
        <v/>
      </c>
      <c r="CW147" t="str">
        <f t="shared" si="146"/>
        <v/>
      </c>
      <c r="CX147" t="str">
        <f t="shared" si="147"/>
        <v/>
      </c>
      <c r="CY147" t="str">
        <f t="shared" si="148"/>
        <v/>
      </c>
      <c r="CZ147" t="str">
        <f t="shared" si="149"/>
        <v/>
      </c>
      <c r="DA147" t="str">
        <f t="shared" si="150"/>
        <v/>
      </c>
      <c r="DB147" t="str">
        <f t="shared" si="151"/>
        <v/>
      </c>
      <c r="DC147" t="str">
        <f t="shared" si="152"/>
        <v/>
      </c>
      <c r="DD147" t="str">
        <f t="shared" si="153"/>
        <v/>
      </c>
      <c r="DE147" t="str">
        <f t="shared" si="154"/>
        <v/>
      </c>
      <c r="DF147" t="str">
        <f t="shared" si="155"/>
        <v/>
      </c>
      <c r="DG147" t="str">
        <f t="shared" si="156"/>
        <v/>
      </c>
      <c r="DH147" t="str">
        <f t="shared" si="157"/>
        <v/>
      </c>
      <c r="DI147" t="str">
        <f t="shared" si="158"/>
        <v/>
      </c>
      <c r="DJ147" t="str">
        <f t="shared" si="159"/>
        <v/>
      </c>
      <c r="DK147" t="str">
        <f t="shared" si="160"/>
        <v/>
      </c>
      <c r="DL147" t="str">
        <f t="shared" si="161"/>
        <v/>
      </c>
    </row>
    <row r="148" spans="5:116" ht="15.75">
      <c r="E148" s="26"/>
      <c r="F148" s="32"/>
      <c r="G148" s="33"/>
      <c r="H148" s="32"/>
      <c r="I148" s="34"/>
      <c r="J148" s="246"/>
      <c r="K148" s="247"/>
      <c r="L148" s="95"/>
      <c r="M148" s="248"/>
      <c r="N148" s="249"/>
      <c r="O148" s="250"/>
      <c r="P148" s="251"/>
      <c r="Q148" s="252"/>
      <c r="R148" s="253"/>
      <c r="S148" s="102"/>
      <c r="T148" s="254"/>
      <c r="U148" s="104"/>
      <c r="V148" s="255"/>
      <c r="W148" s="256"/>
      <c r="X148" s="107"/>
      <c r="Y148" s="116"/>
      <c r="AA148" s="4"/>
      <c r="AC148" s="759"/>
      <c r="AD148" s="784"/>
      <c r="AE148" s="780" t="str" cm="1">
        <f t="array" ref="AE148">IF(ROW()=ROW(AE140),AD143,INDEX(AF140:AF153,ROW()-ROW(AE140)))</f>
        <v/>
      </c>
      <c r="AF148" s="781" t="str">
        <f>IF(OR(AE148="",AD142="",AD142&lt;=0,AG148=""),"",TRIM(MID(AE148,LEN(AG148)+1+IF(MID(AE148,LEN(AG148)+1,1)=" ",1,0),99999)))</f>
        <v/>
      </c>
      <c r="AG148" s="780" t="str">
        <f>IF(OR(AH148="",AH148=0,AH148="0"),"",IF(LEN(AH148)&lt;=AD142,AH148,IF(LEN(SUBSTITUTE(AI148," ",""))=AD142+1,LEFT(AH148,AD142),LEFT(AH148,FIND("§",SUBSTITUTE(AI148," ","§",LEN(AI148)-LEN(SUBSTITUTE(AI148," ",""))))-1))))</f>
        <v/>
      </c>
      <c r="AH148" s="780" t="str">
        <f t="shared" si="113"/>
        <v/>
      </c>
      <c r="AI148" s="780" t="str">
        <f>IF(OR(AH148="",AH148=0,AH148="0"),"",LEFT(AH148,AD142+1))</f>
        <v/>
      </c>
      <c r="AJ148" s="782"/>
      <c r="AK148" s="796"/>
      <c r="AL148" s="759" t="str">
        <f>IF(LEN(TRIM(AM148))&gt;0,MAX(AL13:AL147)+1,"")</f>
        <v/>
      </c>
      <c r="AM148" s="805"/>
      <c r="AN148" s="805"/>
      <c r="AO148" s="805"/>
      <c r="AP148" s="263" t="str">
        <f t="shared" si="114"/>
        <v/>
      </c>
      <c r="AQ148" s="752"/>
      <c r="AR148" s="818" t="s">
        <v>945</v>
      </c>
      <c r="AS148" s="16" t="str">
        <f t="shared" si="115"/>
        <v/>
      </c>
      <c r="AT148" s="264" t="str">
        <f t="shared" si="116"/>
        <v/>
      </c>
      <c r="AU148" s="266" t="str">
        <f t="shared" si="117"/>
        <v/>
      </c>
      <c r="AV148" s="267" t="str">
        <f t="shared" si="118"/>
        <v/>
      </c>
      <c r="AW148" s="268" t="str">
        <f t="shared" si="119"/>
        <v/>
      </c>
      <c r="AX148" s="268" t="str">
        <f t="shared" si="120"/>
        <v/>
      </c>
      <c r="AY148" s="269" t="str">
        <f t="shared" si="121"/>
        <v/>
      </c>
      <c r="AZ148" t="str">
        <f t="shared" si="122"/>
        <v/>
      </c>
      <c r="BA148" t="str">
        <f t="shared" si="123"/>
        <v/>
      </c>
      <c r="BB148" t="str">
        <f t="shared" si="124"/>
        <v/>
      </c>
      <c r="BC148" t="str">
        <f t="shared" si="125"/>
        <v/>
      </c>
      <c r="BD148" t="str">
        <f t="shared" si="126"/>
        <v/>
      </c>
      <c r="BE148" t="str">
        <f t="shared" si="127"/>
        <v/>
      </c>
      <c r="BF148">
        <f t="array" ref="BF148">IF(AQ148="",0,SUMPRODUCT((EN13:XA13="Gluten")*(EN14:XA14="INFO")*(COUNTIF(BE148,"* "&amp;EN15:XA15&amp;" *")&gt;0)*1))</f>
        <v>0</v>
      </c>
      <c r="BG148">
        <f t="array" ref="BG148">IF(AQ148="",0,SUMPRODUCT((EN13:XA13="Gluten")*(EN14:XA14="EXCL")*(COUNTIF(BE148,"* "&amp;EN15:XA15&amp;" *")&gt;0)*1))</f>
        <v>0</v>
      </c>
      <c r="BH148">
        <f t="array" ref="BH148">IF(AQ148="",0,SUMPRODUCT((EN13:XA13="Gluten")*(EN14:XA14="ALERTE")*(COUNTIF(BE148,"* "&amp;EN15:XA15&amp;" *")&gt;0)*1))</f>
        <v>0</v>
      </c>
      <c r="BI148">
        <f t="array" ref="BI148">IF(AQ148="",0,SUMPRODUCT((EN13:XA13="Gluten")*(EN14:XA14="SUSP")*(COUNTIF(BE148,"* "&amp;EN15:XA15&amp;" *")&gt;0)*1))</f>
        <v>0</v>
      </c>
      <c r="BJ148" t="str">
        <f t="shared" si="128"/>
        <v/>
      </c>
      <c r="BK148" t="str">
        <f t="shared" si="129"/>
        <v/>
      </c>
      <c r="BL148">
        <f t="array" ref="BL148">IF(AQ148="",0,SUMPRODUCT((EN13:XA13="Crustaces")*(EN14:XA14="ALERTE")*(COUNTIF(BE148,"* "&amp;EN15:XA15&amp;" *")&gt;0)*1))</f>
        <v>0</v>
      </c>
      <c r="BM148" t="str">
        <f t="shared" si="130"/>
        <v/>
      </c>
      <c r="BN148">
        <f t="array" ref="BN148">IF(AQ148="",0,SUMPRODUCT((EN13:XA13="Oeufs")*(EN14:XA14="ALERTE")*(COUNTIF(BE148,"* "&amp;EN15:XA15&amp;" *")&gt;0)*1))</f>
        <v>0</v>
      </c>
      <c r="BO148" t="str">
        <f t="shared" si="131"/>
        <v/>
      </c>
      <c r="BP148">
        <f t="array" ref="BP148">IF(AQ148="",0,SUMPRODUCT((EN13:XA13="Poissons")*(EN14:XA14="INFO")*(COUNTIF(BE148,"* "&amp;EN15:XA15&amp;" *")&gt;0)*1))</f>
        <v>0</v>
      </c>
      <c r="BQ148">
        <f t="array" ref="BQ148">IF(AQ148="",0,SUMPRODUCT((EN13:XA13="Poissons")*(EN14:XA14="EXCL")*(COUNTIF(BE148,"* "&amp;EN15:XA15&amp;" *")&gt;0)*1))</f>
        <v>0</v>
      </c>
      <c r="BR148">
        <f t="array" ref="BR148">IF(AQ148="",0,SUMPRODUCT((EN13:XA13="Poissons")*(EN14:XA14="ALERTE")*(COUNTIF(BE148,"* "&amp;EN15:XA15&amp;" *")&gt;0)*1))</f>
        <v>0</v>
      </c>
      <c r="BS148" t="str">
        <f t="shared" si="132"/>
        <v/>
      </c>
      <c r="BT148">
        <f t="array" ref="BT148">IF(AQ148="",0,SUMPRODUCT((EN13:XA13="Arachides")*(EN14:XA14="ALERTE")*(COUNTIF(BE148,"* "&amp;EN15:XA15&amp;" *")&gt;0)*1))</f>
        <v>0</v>
      </c>
      <c r="BU148" t="str">
        <f t="shared" si="133"/>
        <v/>
      </c>
      <c r="BV148">
        <f t="array" ref="BV148">IF(AQ148="",0,SUMPRODUCT((EN13:XA13="Soja")*(EN14:XA14="INFO")*(COUNTIF(BE148,"* "&amp;EN15:XA15&amp;" *")&gt;0)*1))</f>
        <v>0</v>
      </c>
      <c r="BW148">
        <f t="array" ref="BW148">IF(AQ148="",0,SUMPRODUCT((EN13:XA13="Soja")*(EN14:XA14="ALERTE")*(COUNTIF(BE148,"* "&amp;EN15:XA15&amp;" *")&gt;0)*1))</f>
        <v>0</v>
      </c>
      <c r="BX148" t="str">
        <f t="shared" si="134"/>
        <v/>
      </c>
      <c r="BY148">
        <f t="array" ref="BY148">IF(AQ148="",0,SUMPRODUCT((EN13:XA13="Lait")*(EN14:XA14="INFO")*(COUNTIF(BE148,"* "&amp;EN15:XA15&amp;" *")&gt;0)*1))</f>
        <v>0</v>
      </c>
      <c r="BZ148">
        <f t="array" ref="BZ148">IF(AQ148="",0,SUMPRODUCT((EN13:XA13="Lait")*(EN14:XA14="EXCL")*(COUNTIF(BE148,"* "&amp;EN15:XA15&amp;" *")&gt;0)*1))</f>
        <v>0</v>
      </c>
      <c r="CA148">
        <f t="array" ref="CA148">IF(AQ148="",0,SUMPRODUCT((EN13:XA13="Lait")*(EN14:XA14="ALERTE")*(COUNTIF(BE148,"* "&amp;EN15:XA15&amp;" *")&gt;0)*1))</f>
        <v>0</v>
      </c>
      <c r="CB148">
        <f t="array" ref="CB148">IF(AQ148="",0,SUMPRODUCT((EN13:XA13="Lait")*(EN14:XA14="SUSP")*(COUNTIF(BE148,"* "&amp;EN15:XA15&amp;" *")&gt;0)*1))</f>
        <v>0</v>
      </c>
      <c r="CC148" t="str">
        <f t="shared" si="135"/>
        <v/>
      </c>
      <c r="CD148" t="str">
        <f t="shared" si="136"/>
        <v/>
      </c>
      <c r="CE148">
        <f t="array" ref="CE148">IF(AQ148="",0,SUMPRODUCT((EN13:XA13="Fruits a coque")*(EN14:XA14="EXCL")*(COUNTIF(BE148,"* "&amp;EN15:XA15&amp;" *")&gt;0)*1))</f>
        <v>0</v>
      </c>
      <c r="CF148">
        <f t="array" ref="CF148">IF(AQ148="",0,SUMPRODUCT((EN13:XA13="Fruits a coque")*(EN14:XA14="ALERTE")*(COUNTIF(BE148,"* "&amp;EN15:XA15&amp;" *")&gt;0)*1))</f>
        <v>0</v>
      </c>
      <c r="CG148" t="str">
        <f t="shared" si="137"/>
        <v/>
      </c>
      <c r="CH148">
        <f t="array" ref="CH148">IF(AQ148="",0,SUMPRODUCT((EN13:XA13="Celeri")*(EN14:XA14="ALERTE")*(COUNTIF(BE148,"* "&amp;EN15:XA15&amp;" *")&gt;0)*1))</f>
        <v>0</v>
      </c>
      <c r="CI148" t="str">
        <f t="shared" si="138"/>
        <v/>
      </c>
      <c r="CJ148">
        <f t="array" ref="CJ148">IF(AQ148="",0,SUMPRODUCT((EN13:XA13="Moutarde")*(EN14:XA14="ALERTE")*(COUNTIF(BE148,"* "&amp;EN15:XA15&amp;" *")&gt;0)*1))</f>
        <v>0</v>
      </c>
      <c r="CK148" t="str">
        <f t="shared" si="139"/>
        <v/>
      </c>
      <c r="CL148">
        <f t="array" ref="CL148">IF(AQ148="",0,SUMPRODUCT((EN13:XA13="Sesame")*(EN14:XA14="ALERTE")*(COUNTIF(BE148,"* "&amp;EN15:XA15&amp;" *")&gt;0)*1))</f>
        <v>0</v>
      </c>
      <c r="CM148" t="str">
        <f t="shared" si="140"/>
        <v/>
      </c>
      <c r="CN148">
        <f t="array" ref="CN148">IF(AQ148="",0,SUMPRODUCT((EN13:XA13="Sulfites")*(EN14:XA14="ALERTE")*(COUNTIF(BE148,"* "&amp;EN15:XA15&amp;" *")&gt;0)*1))</f>
        <v>0</v>
      </c>
      <c r="CO148" t="str">
        <f t="shared" si="141"/>
        <v/>
      </c>
      <c r="CP148">
        <f t="array" ref="CP148">IF(AQ148="",0,SUMPRODUCT((EN13:XA13="Lupin")*(EN14:XA14="ALERTE")*(COUNTIF(BE148,"* "&amp;EN15:XA15&amp;" *")&gt;0)*1))</f>
        <v>0</v>
      </c>
      <c r="CQ148" t="str">
        <f t="shared" si="142"/>
        <v/>
      </c>
      <c r="CR148">
        <f t="array" ref="CR148">IF(AQ148="",0,SUMPRODUCT((EN13:XA13="Mollusques")*(EN14:XA14="EXCL")*(COUNTIF(BE148,"* "&amp;EN15:XA15&amp;" *")&gt;0)*1))</f>
        <v>0</v>
      </c>
      <c r="CS148">
        <f t="array" ref="CS148">IF(AQ148="",0,SUMPRODUCT((EN13:XA13="Mollusques")*(EN14:XA14="ALERTE")*(COUNTIF(BE148,"* "&amp;EN15:XA15&amp;" *")&gt;0)*1))</f>
        <v>0</v>
      </c>
      <c r="CT148" t="str">
        <f t="shared" si="143"/>
        <v/>
      </c>
      <c r="CU148" t="str">
        <f t="shared" si="144"/>
        <v/>
      </c>
      <c r="CV148" t="str">
        <f t="shared" si="145"/>
        <v/>
      </c>
      <c r="CW148" t="str">
        <f t="shared" si="146"/>
        <v/>
      </c>
      <c r="CX148" t="str">
        <f t="shared" si="147"/>
        <v/>
      </c>
      <c r="CY148" t="str">
        <f t="shared" si="148"/>
        <v/>
      </c>
      <c r="CZ148" t="str">
        <f t="shared" si="149"/>
        <v/>
      </c>
      <c r="DA148" t="str">
        <f t="shared" si="150"/>
        <v/>
      </c>
      <c r="DB148" t="str">
        <f t="shared" si="151"/>
        <v/>
      </c>
      <c r="DC148" t="str">
        <f t="shared" si="152"/>
        <v/>
      </c>
      <c r="DD148" t="str">
        <f t="shared" si="153"/>
        <v/>
      </c>
      <c r="DE148" t="str">
        <f t="shared" si="154"/>
        <v/>
      </c>
      <c r="DF148" t="str">
        <f t="shared" si="155"/>
        <v/>
      </c>
      <c r="DG148" t="str">
        <f t="shared" si="156"/>
        <v/>
      </c>
      <c r="DH148" t="str">
        <f t="shared" si="157"/>
        <v/>
      </c>
      <c r="DI148" t="str">
        <f t="shared" si="158"/>
        <v/>
      </c>
      <c r="DJ148" t="str">
        <f t="shared" si="159"/>
        <v/>
      </c>
      <c r="DK148" t="str">
        <f t="shared" si="160"/>
        <v/>
      </c>
      <c r="DL148" t="str">
        <f t="shared" si="161"/>
        <v/>
      </c>
    </row>
    <row r="149" spans="5:116" ht="15.75">
      <c r="E149" s="26"/>
      <c r="F149" s="32"/>
      <c r="G149" s="33"/>
      <c r="H149" s="32"/>
      <c r="I149" s="34"/>
      <c r="J149" s="246"/>
      <c r="K149" s="247"/>
      <c r="L149" s="95"/>
      <c r="M149" s="248"/>
      <c r="N149" s="249"/>
      <c r="O149" s="250"/>
      <c r="P149" s="251"/>
      <c r="Q149" s="252"/>
      <c r="R149" s="253"/>
      <c r="S149" s="102"/>
      <c r="T149" s="254"/>
      <c r="U149" s="104"/>
      <c r="V149" s="255"/>
      <c r="W149" s="256"/>
      <c r="X149" s="107"/>
      <c r="Y149" s="116"/>
      <c r="AA149" s="4"/>
      <c r="AC149" s="759"/>
      <c r="AD149" s="784"/>
      <c r="AE149" s="780" t="str" cm="1">
        <f t="array" ref="AE149">IF(ROW()=ROW(AE140),AD143,INDEX(AF140:AF153,ROW()-ROW(AE140)))</f>
        <v/>
      </c>
      <c r="AF149" s="781" t="str">
        <f>IF(OR(AE149="",AD142="",AD142&lt;=0,AG149=""),"",TRIM(MID(AE149,LEN(AG149)+1+IF(MID(AE149,LEN(AG149)+1,1)=" ",1,0),99999)))</f>
        <v/>
      </c>
      <c r="AG149" s="780" t="str">
        <f>IF(OR(AH149="",AH149=0,AH149="0"),"",IF(LEN(AH149)&lt;=AD142,AH149,IF(LEN(SUBSTITUTE(AI149," ",""))=AD142+1,LEFT(AH149,AD142),LEFT(AH149,FIND("§",SUBSTITUTE(AI149," ","§",LEN(AI149)-LEN(SUBSTITUTE(AI149," ",""))))-1))))</f>
        <v/>
      </c>
      <c r="AH149" s="780" t="str">
        <f t="shared" si="113"/>
        <v/>
      </c>
      <c r="AI149" s="780" t="str">
        <f>IF(OR(AH149="",AH149=0,AH149="0"),"",LEFT(AH149,AD142+1))</f>
        <v/>
      </c>
      <c r="AJ149" s="782"/>
      <c r="AK149" s="796"/>
      <c r="AL149" s="759" t="str">
        <f>IF(LEN(TRIM(AM149))&gt;0,MAX(AL13:AL148)+1,"")</f>
        <v/>
      </c>
      <c r="AM149" s="805"/>
      <c r="AN149" s="805"/>
      <c r="AO149" s="805"/>
      <c r="AP149" s="263" t="str">
        <f t="shared" si="114"/>
        <v/>
      </c>
      <c r="AQ149" s="752"/>
      <c r="AR149" s="818" t="s">
        <v>945</v>
      </c>
      <c r="AS149" s="16" t="str">
        <f t="shared" si="115"/>
        <v/>
      </c>
      <c r="AT149" s="264" t="str">
        <f t="shared" si="116"/>
        <v/>
      </c>
      <c r="AU149" s="266" t="str">
        <f t="shared" si="117"/>
        <v/>
      </c>
      <c r="AV149" s="267" t="str">
        <f t="shared" si="118"/>
        <v/>
      </c>
      <c r="AW149" s="268" t="str">
        <f t="shared" si="119"/>
        <v/>
      </c>
      <c r="AX149" s="268" t="str">
        <f t="shared" si="120"/>
        <v/>
      </c>
      <c r="AY149" s="269" t="str">
        <f t="shared" si="121"/>
        <v/>
      </c>
      <c r="AZ149" t="str">
        <f t="shared" si="122"/>
        <v/>
      </c>
      <c r="BA149" t="str">
        <f t="shared" si="123"/>
        <v/>
      </c>
      <c r="BB149" t="str">
        <f t="shared" si="124"/>
        <v/>
      </c>
      <c r="BC149" t="str">
        <f t="shared" si="125"/>
        <v/>
      </c>
      <c r="BD149" t="str">
        <f t="shared" si="126"/>
        <v/>
      </c>
      <c r="BE149" t="str">
        <f t="shared" si="127"/>
        <v/>
      </c>
      <c r="BF149">
        <f t="array" ref="BF149">IF(AQ149="",0,SUMPRODUCT((EN13:XA13="Gluten")*(EN14:XA14="INFO")*(COUNTIF(BE149,"* "&amp;EN15:XA15&amp;" *")&gt;0)*1))</f>
        <v>0</v>
      </c>
      <c r="BG149">
        <f t="array" ref="BG149">IF(AQ149="",0,SUMPRODUCT((EN13:XA13="Gluten")*(EN14:XA14="EXCL")*(COUNTIF(BE149,"* "&amp;EN15:XA15&amp;" *")&gt;0)*1))</f>
        <v>0</v>
      </c>
      <c r="BH149">
        <f t="array" ref="BH149">IF(AQ149="",0,SUMPRODUCT((EN13:XA13="Gluten")*(EN14:XA14="ALERTE")*(COUNTIF(BE149,"* "&amp;EN15:XA15&amp;" *")&gt;0)*1))</f>
        <v>0</v>
      </c>
      <c r="BI149">
        <f t="array" ref="BI149">IF(AQ149="",0,SUMPRODUCT((EN13:XA13="Gluten")*(EN14:XA14="SUSP")*(COUNTIF(BE149,"* "&amp;EN15:XA15&amp;" *")&gt;0)*1))</f>
        <v>0</v>
      </c>
      <c r="BJ149" t="str">
        <f t="shared" si="128"/>
        <v/>
      </c>
      <c r="BK149" t="str">
        <f t="shared" si="129"/>
        <v/>
      </c>
      <c r="BL149">
        <f t="array" ref="BL149">IF(AQ149="",0,SUMPRODUCT((EN13:XA13="Crustaces")*(EN14:XA14="ALERTE")*(COUNTIF(BE149,"* "&amp;EN15:XA15&amp;" *")&gt;0)*1))</f>
        <v>0</v>
      </c>
      <c r="BM149" t="str">
        <f t="shared" si="130"/>
        <v/>
      </c>
      <c r="BN149">
        <f t="array" ref="BN149">IF(AQ149="",0,SUMPRODUCT((EN13:XA13="Oeufs")*(EN14:XA14="ALERTE")*(COUNTIF(BE149,"* "&amp;EN15:XA15&amp;" *")&gt;0)*1))</f>
        <v>0</v>
      </c>
      <c r="BO149" t="str">
        <f t="shared" si="131"/>
        <v/>
      </c>
      <c r="BP149">
        <f t="array" ref="BP149">IF(AQ149="",0,SUMPRODUCT((EN13:XA13="Poissons")*(EN14:XA14="INFO")*(COUNTIF(BE149,"* "&amp;EN15:XA15&amp;" *")&gt;0)*1))</f>
        <v>0</v>
      </c>
      <c r="BQ149">
        <f t="array" ref="BQ149">IF(AQ149="",0,SUMPRODUCT((EN13:XA13="Poissons")*(EN14:XA14="EXCL")*(COUNTIF(BE149,"* "&amp;EN15:XA15&amp;" *")&gt;0)*1))</f>
        <v>0</v>
      </c>
      <c r="BR149">
        <f t="array" ref="BR149">IF(AQ149="",0,SUMPRODUCT((EN13:XA13="Poissons")*(EN14:XA14="ALERTE")*(COUNTIF(BE149,"* "&amp;EN15:XA15&amp;" *")&gt;0)*1))</f>
        <v>0</v>
      </c>
      <c r="BS149" t="str">
        <f t="shared" si="132"/>
        <v/>
      </c>
      <c r="BT149">
        <f t="array" ref="BT149">IF(AQ149="",0,SUMPRODUCT((EN13:XA13="Arachides")*(EN14:XA14="ALERTE")*(COUNTIF(BE149,"* "&amp;EN15:XA15&amp;" *")&gt;0)*1))</f>
        <v>0</v>
      </c>
      <c r="BU149" t="str">
        <f t="shared" si="133"/>
        <v/>
      </c>
      <c r="BV149">
        <f t="array" ref="BV149">IF(AQ149="",0,SUMPRODUCT((EN13:XA13="Soja")*(EN14:XA14="INFO")*(COUNTIF(BE149,"* "&amp;EN15:XA15&amp;" *")&gt;0)*1))</f>
        <v>0</v>
      </c>
      <c r="BW149">
        <f t="array" ref="BW149">IF(AQ149="",0,SUMPRODUCT((EN13:XA13="Soja")*(EN14:XA14="ALERTE")*(COUNTIF(BE149,"* "&amp;EN15:XA15&amp;" *")&gt;0)*1))</f>
        <v>0</v>
      </c>
      <c r="BX149" t="str">
        <f t="shared" si="134"/>
        <v/>
      </c>
      <c r="BY149">
        <f t="array" ref="BY149">IF(AQ149="",0,SUMPRODUCT((EN13:XA13="Lait")*(EN14:XA14="INFO")*(COUNTIF(BE149,"* "&amp;EN15:XA15&amp;" *")&gt;0)*1))</f>
        <v>0</v>
      </c>
      <c r="BZ149">
        <f t="array" ref="BZ149">IF(AQ149="",0,SUMPRODUCT((EN13:XA13="Lait")*(EN14:XA14="EXCL")*(COUNTIF(BE149,"* "&amp;EN15:XA15&amp;" *")&gt;0)*1))</f>
        <v>0</v>
      </c>
      <c r="CA149">
        <f t="array" ref="CA149">IF(AQ149="",0,SUMPRODUCT((EN13:XA13="Lait")*(EN14:XA14="ALERTE")*(COUNTIF(BE149,"* "&amp;EN15:XA15&amp;" *")&gt;0)*1))</f>
        <v>0</v>
      </c>
      <c r="CB149">
        <f t="array" ref="CB149">IF(AQ149="",0,SUMPRODUCT((EN13:XA13="Lait")*(EN14:XA14="SUSP")*(COUNTIF(BE149,"* "&amp;EN15:XA15&amp;" *")&gt;0)*1))</f>
        <v>0</v>
      </c>
      <c r="CC149" t="str">
        <f t="shared" si="135"/>
        <v/>
      </c>
      <c r="CD149" t="str">
        <f t="shared" si="136"/>
        <v/>
      </c>
      <c r="CE149">
        <f t="array" ref="CE149">IF(AQ149="",0,SUMPRODUCT((EN13:XA13="Fruits a coque")*(EN14:XA14="EXCL")*(COUNTIF(BE149,"* "&amp;EN15:XA15&amp;" *")&gt;0)*1))</f>
        <v>0</v>
      </c>
      <c r="CF149">
        <f t="array" ref="CF149">IF(AQ149="",0,SUMPRODUCT((EN13:XA13="Fruits a coque")*(EN14:XA14="ALERTE")*(COUNTIF(BE149,"* "&amp;EN15:XA15&amp;" *")&gt;0)*1))</f>
        <v>0</v>
      </c>
      <c r="CG149" t="str">
        <f t="shared" si="137"/>
        <v/>
      </c>
      <c r="CH149">
        <f t="array" ref="CH149">IF(AQ149="",0,SUMPRODUCT((EN13:XA13="Celeri")*(EN14:XA14="ALERTE")*(COUNTIF(BE149,"* "&amp;EN15:XA15&amp;" *")&gt;0)*1))</f>
        <v>0</v>
      </c>
      <c r="CI149" t="str">
        <f t="shared" si="138"/>
        <v/>
      </c>
      <c r="CJ149">
        <f t="array" ref="CJ149">IF(AQ149="",0,SUMPRODUCT((EN13:XA13="Moutarde")*(EN14:XA14="ALERTE")*(COUNTIF(BE149,"* "&amp;EN15:XA15&amp;" *")&gt;0)*1))</f>
        <v>0</v>
      </c>
      <c r="CK149" t="str">
        <f t="shared" si="139"/>
        <v/>
      </c>
      <c r="CL149">
        <f t="array" ref="CL149">IF(AQ149="",0,SUMPRODUCT((EN13:XA13="Sesame")*(EN14:XA14="ALERTE")*(COUNTIF(BE149,"* "&amp;EN15:XA15&amp;" *")&gt;0)*1))</f>
        <v>0</v>
      </c>
      <c r="CM149" t="str">
        <f t="shared" si="140"/>
        <v/>
      </c>
      <c r="CN149">
        <f t="array" ref="CN149">IF(AQ149="",0,SUMPRODUCT((EN13:XA13="Sulfites")*(EN14:XA14="ALERTE")*(COUNTIF(BE149,"* "&amp;EN15:XA15&amp;" *")&gt;0)*1))</f>
        <v>0</v>
      </c>
      <c r="CO149" t="str">
        <f t="shared" si="141"/>
        <v/>
      </c>
      <c r="CP149">
        <f t="array" ref="CP149">IF(AQ149="",0,SUMPRODUCT((EN13:XA13="Lupin")*(EN14:XA14="ALERTE")*(COUNTIF(BE149,"* "&amp;EN15:XA15&amp;" *")&gt;0)*1))</f>
        <v>0</v>
      </c>
      <c r="CQ149" t="str">
        <f t="shared" si="142"/>
        <v/>
      </c>
      <c r="CR149">
        <f t="array" ref="CR149">IF(AQ149="",0,SUMPRODUCT((EN13:XA13="Mollusques")*(EN14:XA14="EXCL")*(COUNTIF(BE149,"* "&amp;EN15:XA15&amp;" *")&gt;0)*1))</f>
        <v>0</v>
      </c>
      <c r="CS149">
        <f t="array" ref="CS149">IF(AQ149="",0,SUMPRODUCT((EN13:XA13="Mollusques")*(EN14:XA14="ALERTE")*(COUNTIF(BE149,"* "&amp;EN15:XA15&amp;" *")&gt;0)*1))</f>
        <v>0</v>
      </c>
      <c r="CT149" t="str">
        <f t="shared" si="143"/>
        <v/>
      </c>
      <c r="CU149" t="str">
        <f t="shared" si="144"/>
        <v/>
      </c>
      <c r="CV149" t="str">
        <f t="shared" si="145"/>
        <v/>
      </c>
      <c r="CW149" t="str">
        <f t="shared" si="146"/>
        <v/>
      </c>
      <c r="CX149" t="str">
        <f t="shared" si="147"/>
        <v/>
      </c>
      <c r="CY149" t="str">
        <f t="shared" si="148"/>
        <v/>
      </c>
      <c r="CZ149" t="str">
        <f t="shared" si="149"/>
        <v/>
      </c>
      <c r="DA149" t="str">
        <f t="shared" si="150"/>
        <v/>
      </c>
      <c r="DB149" t="str">
        <f t="shared" si="151"/>
        <v/>
      </c>
      <c r="DC149" t="str">
        <f t="shared" si="152"/>
        <v/>
      </c>
      <c r="DD149" t="str">
        <f t="shared" si="153"/>
        <v/>
      </c>
      <c r="DE149" t="str">
        <f t="shared" si="154"/>
        <v/>
      </c>
      <c r="DF149" t="str">
        <f t="shared" si="155"/>
        <v/>
      </c>
      <c r="DG149" t="str">
        <f t="shared" si="156"/>
        <v/>
      </c>
      <c r="DH149" t="str">
        <f t="shared" si="157"/>
        <v/>
      </c>
      <c r="DI149" t="str">
        <f t="shared" si="158"/>
        <v/>
      </c>
      <c r="DJ149" t="str">
        <f t="shared" si="159"/>
        <v/>
      </c>
      <c r="DK149" t="str">
        <f t="shared" si="160"/>
        <v/>
      </c>
      <c r="DL149" t="str">
        <f t="shared" si="161"/>
        <v/>
      </c>
    </row>
    <row r="150" spans="5:116" ht="15.75">
      <c r="E150" s="26"/>
      <c r="F150" s="32"/>
      <c r="G150" s="33"/>
      <c r="H150" s="32"/>
      <c r="I150" s="34"/>
      <c r="J150" s="246"/>
      <c r="K150" s="247"/>
      <c r="L150" s="95"/>
      <c r="M150" s="248"/>
      <c r="N150" s="249"/>
      <c r="O150" s="250"/>
      <c r="P150" s="251"/>
      <c r="Q150" s="252"/>
      <c r="R150" s="253"/>
      <c r="S150" s="102"/>
      <c r="T150" s="254"/>
      <c r="U150" s="104"/>
      <c r="V150" s="255"/>
      <c r="W150" s="256"/>
      <c r="X150" s="107"/>
      <c r="Y150" s="116"/>
      <c r="AA150" s="4"/>
      <c r="AC150" s="759"/>
      <c r="AD150" s="784"/>
      <c r="AE150" s="780" t="str" cm="1">
        <f t="array" ref="AE150">IF(ROW()=ROW(AE140),AD143,INDEX(AF140:AF153,ROW()-ROW(AE140)))</f>
        <v/>
      </c>
      <c r="AF150" s="781" t="str">
        <f>IF(OR(AE150="",AD142="",AD142&lt;=0,AG150=""),"",TRIM(MID(AE150,LEN(AG150)+1+IF(MID(AE150,LEN(AG150)+1,1)=" ",1,0),99999)))</f>
        <v/>
      </c>
      <c r="AG150" s="780" t="str">
        <f>IF(OR(AH150="",AH150=0,AH150="0"),"",IF(LEN(AH150)&lt;=AD142,AH150,IF(LEN(SUBSTITUTE(AI150," ",""))=AD142+1,LEFT(AH150,AD142),LEFT(AH150,FIND("§",SUBSTITUTE(AI150," ","§",LEN(AI150)-LEN(SUBSTITUTE(AI150," ",""))))-1))))</f>
        <v/>
      </c>
      <c r="AH150" s="780" t="str">
        <f t="shared" si="113"/>
        <v/>
      </c>
      <c r="AI150" s="780" t="str">
        <f>IF(OR(AH150="",AH150=0,AH150="0"),"",LEFT(AH150,AD142+1))</f>
        <v/>
      </c>
      <c r="AJ150" s="782"/>
      <c r="AK150" s="796"/>
      <c r="AL150" s="759" t="str">
        <f>IF(LEN(TRIM(AM150))&gt;0,MAX(AL13:AL149)+1,"")</f>
        <v/>
      </c>
      <c r="AM150" s="805"/>
      <c r="AN150" s="805"/>
      <c r="AO150" s="805"/>
      <c r="AP150" s="263" t="str">
        <f t="shared" si="114"/>
        <v/>
      </c>
      <c r="AQ150" s="752"/>
      <c r="AR150" s="818" t="s">
        <v>945</v>
      </c>
      <c r="AS150" s="16" t="str">
        <f t="shared" si="115"/>
        <v/>
      </c>
      <c r="AT150" s="264" t="str">
        <f t="shared" si="116"/>
        <v/>
      </c>
      <c r="AU150" s="266" t="str">
        <f t="shared" si="117"/>
        <v/>
      </c>
      <c r="AV150" s="267" t="str">
        <f t="shared" si="118"/>
        <v/>
      </c>
      <c r="AW150" s="268" t="str">
        <f t="shared" si="119"/>
        <v/>
      </c>
      <c r="AX150" s="268" t="str">
        <f t="shared" si="120"/>
        <v/>
      </c>
      <c r="AY150" s="269" t="str">
        <f t="shared" si="121"/>
        <v/>
      </c>
      <c r="AZ150" t="str">
        <f t="shared" si="122"/>
        <v/>
      </c>
      <c r="BA150" t="str">
        <f t="shared" si="123"/>
        <v/>
      </c>
      <c r="BB150" t="str">
        <f t="shared" si="124"/>
        <v/>
      </c>
      <c r="BC150" t="str">
        <f t="shared" si="125"/>
        <v/>
      </c>
      <c r="BD150" t="str">
        <f t="shared" si="126"/>
        <v/>
      </c>
      <c r="BE150" t="str">
        <f t="shared" si="127"/>
        <v/>
      </c>
      <c r="BF150">
        <f t="array" ref="BF150">IF(AQ150="",0,SUMPRODUCT((EN13:XA13="Gluten")*(EN14:XA14="INFO")*(COUNTIF(BE150,"* "&amp;EN15:XA15&amp;" *")&gt;0)*1))</f>
        <v>0</v>
      </c>
      <c r="BG150">
        <f t="array" ref="BG150">IF(AQ150="",0,SUMPRODUCT((EN13:XA13="Gluten")*(EN14:XA14="EXCL")*(COUNTIF(BE150,"* "&amp;EN15:XA15&amp;" *")&gt;0)*1))</f>
        <v>0</v>
      </c>
      <c r="BH150">
        <f t="array" ref="BH150">IF(AQ150="",0,SUMPRODUCT((EN13:XA13="Gluten")*(EN14:XA14="ALERTE")*(COUNTIF(BE150,"* "&amp;EN15:XA15&amp;" *")&gt;0)*1))</f>
        <v>0</v>
      </c>
      <c r="BI150">
        <f t="array" ref="BI150">IF(AQ150="",0,SUMPRODUCT((EN13:XA13="Gluten")*(EN14:XA14="SUSP")*(COUNTIF(BE150,"* "&amp;EN15:XA15&amp;" *")&gt;0)*1))</f>
        <v>0</v>
      </c>
      <c r="BJ150" t="str">
        <f t="shared" si="128"/>
        <v/>
      </c>
      <c r="BK150" t="str">
        <f t="shared" si="129"/>
        <v/>
      </c>
      <c r="BL150">
        <f t="array" ref="BL150">IF(AQ150="",0,SUMPRODUCT((EN13:XA13="Crustaces")*(EN14:XA14="ALERTE")*(COUNTIF(BE150,"* "&amp;EN15:XA15&amp;" *")&gt;0)*1))</f>
        <v>0</v>
      </c>
      <c r="BM150" t="str">
        <f t="shared" si="130"/>
        <v/>
      </c>
      <c r="BN150">
        <f t="array" ref="BN150">IF(AQ150="",0,SUMPRODUCT((EN13:XA13="Oeufs")*(EN14:XA14="ALERTE")*(COUNTIF(BE150,"* "&amp;EN15:XA15&amp;" *")&gt;0)*1))</f>
        <v>0</v>
      </c>
      <c r="BO150" t="str">
        <f t="shared" si="131"/>
        <v/>
      </c>
      <c r="BP150">
        <f t="array" ref="BP150">IF(AQ150="",0,SUMPRODUCT((EN13:XA13="Poissons")*(EN14:XA14="INFO")*(COUNTIF(BE150,"* "&amp;EN15:XA15&amp;" *")&gt;0)*1))</f>
        <v>0</v>
      </c>
      <c r="BQ150">
        <f t="array" ref="BQ150">IF(AQ150="",0,SUMPRODUCT((EN13:XA13="Poissons")*(EN14:XA14="EXCL")*(COUNTIF(BE150,"* "&amp;EN15:XA15&amp;" *")&gt;0)*1))</f>
        <v>0</v>
      </c>
      <c r="BR150">
        <f t="array" ref="BR150">IF(AQ150="",0,SUMPRODUCT((EN13:XA13="Poissons")*(EN14:XA14="ALERTE")*(COUNTIF(BE150,"* "&amp;EN15:XA15&amp;" *")&gt;0)*1))</f>
        <v>0</v>
      </c>
      <c r="BS150" t="str">
        <f t="shared" si="132"/>
        <v/>
      </c>
      <c r="BT150">
        <f t="array" ref="BT150">IF(AQ150="",0,SUMPRODUCT((EN13:XA13="Arachides")*(EN14:XA14="ALERTE")*(COUNTIF(BE150,"* "&amp;EN15:XA15&amp;" *")&gt;0)*1))</f>
        <v>0</v>
      </c>
      <c r="BU150" t="str">
        <f t="shared" si="133"/>
        <v/>
      </c>
      <c r="BV150">
        <f t="array" ref="BV150">IF(AQ150="",0,SUMPRODUCT((EN13:XA13="Soja")*(EN14:XA14="INFO")*(COUNTIF(BE150,"* "&amp;EN15:XA15&amp;" *")&gt;0)*1))</f>
        <v>0</v>
      </c>
      <c r="BW150">
        <f t="array" ref="BW150">IF(AQ150="",0,SUMPRODUCT((EN13:XA13="Soja")*(EN14:XA14="ALERTE")*(COUNTIF(BE150,"* "&amp;EN15:XA15&amp;" *")&gt;0)*1))</f>
        <v>0</v>
      </c>
      <c r="BX150" t="str">
        <f t="shared" si="134"/>
        <v/>
      </c>
      <c r="BY150">
        <f t="array" ref="BY150">IF(AQ150="",0,SUMPRODUCT((EN13:XA13="Lait")*(EN14:XA14="INFO")*(COUNTIF(BE150,"* "&amp;EN15:XA15&amp;" *")&gt;0)*1))</f>
        <v>0</v>
      </c>
      <c r="BZ150">
        <f t="array" ref="BZ150">IF(AQ150="",0,SUMPRODUCT((EN13:XA13="Lait")*(EN14:XA14="EXCL")*(COUNTIF(BE150,"* "&amp;EN15:XA15&amp;" *")&gt;0)*1))</f>
        <v>0</v>
      </c>
      <c r="CA150">
        <f t="array" ref="CA150">IF(AQ150="",0,SUMPRODUCT((EN13:XA13="Lait")*(EN14:XA14="ALERTE")*(COUNTIF(BE150,"* "&amp;EN15:XA15&amp;" *")&gt;0)*1))</f>
        <v>0</v>
      </c>
      <c r="CB150">
        <f t="array" ref="CB150">IF(AQ150="",0,SUMPRODUCT((EN13:XA13="Lait")*(EN14:XA14="SUSP")*(COUNTIF(BE150,"* "&amp;EN15:XA15&amp;" *")&gt;0)*1))</f>
        <v>0</v>
      </c>
      <c r="CC150" t="str">
        <f t="shared" si="135"/>
        <v/>
      </c>
      <c r="CD150" t="str">
        <f t="shared" si="136"/>
        <v/>
      </c>
      <c r="CE150">
        <f t="array" ref="CE150">IF(AQ150="",0,SUMPRODUCT((EN13:XA13="Fruits a coque")*(EN14:XA14="EXCL")*(COUNTIF(BE150,"* "&amp;EN15:XA15&amp;" *")&gt;0)*1))</f>
        <v>0</v>
      </c>
      <c r="CF150">
        <f t="array" ref="CF150">IF(AQ150="",0,SUMPRODUCT((EN13:XA13="Fruits a coque")*(EN14:XA14="ALERTE")*(COUNTIF(BE150,"* "&amp;EN15:XA15&amp;" *")&gt;0)*1))</f>
        <v>0</v>
      </c>
      <c r="CG150" t="str">
        <f t="shared" si="137"/>
        <v/>
      </c>
      <c r="CH150">
        <f t="array" ref="CH150">IF(AQ150="",0,SUMPRODUCT((EN13:XA13="Celeri")*(EN14:XA14="ALERTE")*(COUNTIF(BE150,"* "&amp;EN15:XA15&amp;" *")&gt;0)*1))</f>
        <v>0</v>
      </c>
      <c r="CI150" t="str">
        <f t="shared" si="138"/>
        <v/>
      </c>
      <c r="CJ150">
        <f t="array" ref="CJ150">IF(AQ150="",0,SUMPRODUCT((EN13:XA13="Moutarde")*(EN14:XA14="ALERTE")*(COUNTIF(BE150,"* "&amp;EN15:XA15&amp;" *")&gt;0)*1))</f>
        <v>0</v>
      </c>
      <c r="CK150" t="str">
        <f t="shared" si="139"/>
        <v/>
      </c>
      <c r="CL150">
        <f t="array" ref="CL150">IF(AQ150="",0,SUMPRODUCT((EN13:XA13="Sesame")*(EN14:XA14="ALERTE")*(COUNTIF(BE150,"* "&amp;EN15:XA15&amp;" *")&gt;0)*1))</f>
        <v>0</v>
      </c>
      <c r="CM150" t="str">
        <f t="shared" si="140"/>
        <v/>
      </c>
      <c r="CN150">
        <f t="array" ref="CN150">IF(AQ150="",0,SUMPRODUCT((EN13:XA13="Sulfites")*(EN14:XA14="ALERTE")*(COUNTIF(BE150,"* "&amp;EN15:XA15&amp;" *")&gt;0)*1))</f>
        <v>0</v>
      </c>
      <c r="CO150" t="str">
        <f t="shared" si="141"/>
        <v/>
      </c>
      <c r="CP150">
        <f t="array" ref="CP150">IF(AQ150="",0,SUMPRODUCT((EN13:XA13="Lupin")*(EN14:XA14="ALERTE")*(COUNTIF(BE150,"* "&amp;EN15:XA15&amp;" *")&gt;0)*1))</f>
        <v>0</v>
      </c>
      <c r="CQ150" t="str">
        <f t="shared" si="142"/>
        <v/>
      </c>
      <c r="CR150">
        <f t="array" ref="CR150">IF(AQ150="",0,SUMPRODUCT((EN13:XA13="Mollusques")*(EN14:XA14="EXCL")*(COUNTIF(BE150,"* "&amp;EN15:XA15&amp;" *")&gt;0)*1))</f>
        <v>0</v>
      </c>
      <c r="CS150">
        <f t="array" ref="CS150">IF(AQ150="",0,SUMPRODUCT((EN13:XA13="Mollusques")*(EN14:XA14="ALERTE")*(COUNTIF(BE150,"* "&amp;EN15:XA15&amp;" *")&gt;0)*1))</f>
        <v>0</v>
      </c>
      <c r="CT150" t="str">
        <f t="shared" si="143"/>
        <v/>
      </c>
      <c r="CU150" t="str">
        <f t="shared" si="144"/>
        <v/>
      </c>
      <c r="CV150" t="str">
        <f t="shared" si="145"/>
        <v/>
      </c>
      <c r="CW150" t="str">
        <f t="shared" si="146"/>
        <v/>
      </c>
      <c r="CX150" t="str">
        <f t="shared" si="147"/>
        <v/>
      </c>
      <c r="CY150" t="str">
        <f t="shared" si="148"/>
        <v/>
      </c>
      <c r="CZ150" t="str">
        <f t="shared" si="149"/>
        <v/>
      </c>
      <c r="DA150" t="str">
        <f t="shared" si="150"/>
        <v/>
      </c>
      <c r="DB150" t="str">
        <f t="shared" si="151"/>
        <v/>
      </c>
      <c r="DC150" t="str">
        <f t="shared" si="152"/>
        <v/>
      </c>
      <c r="DD150" t="str">
        <f t="shared" si="153"/>
        <v/>
      </c>
      <c r="DE150" t="str">
        <f t="shared" si="154"/>
        <v/>
      </c>
      <c r="DF150" t="str">
        <f t="shared" si="155"/>
        <v/>
      </c>
      <c r="DG150" t="str">
        <f t="shared" si="156"/>
        <v/>
      </c>
      <c r="DH150" t="str">
        <f t="shared" si="157"/>
        <v/>
      </c>
      <c r="DI150" t="str">
        <f t="shared" si="158"/>
        <v/>
      </c>
      <c r="DJ150" t="str">
        <f t="shared" si="159"/>
        <v/>
      </c>
      <c r="DK150" t="str">
        <f t="shared" si="160"/>
        <v/>
      </c>
      <c r="DL150" t="str">
        <f t="shared" si="161"/>
        <v/>
      </c>
    </row>
    <row r="151" spans="5:116" ht="15.75">
      <c r="E151" s="26"/>
      <c r="F151" s="32"/>
      <c r="G151" s="33"/>
      <c r="H151" s="32"/>
      <c r="I151" s="34"/>
      <c r="J151" s="246"/>
      <c r="K151" s="247"/>
      <c r="L151" s="95"/>
      <c r="M151" s="248"/>
      <c r="N151" s="249"/>
      <c r="O151" s="250"/>
      <c r="P151" s="251"/>
      <c r="Q151" s="252"/>
      <c r="R151" s="253"/>
      <c r="S151" s="102"/>
      <c r="T151" s="254"/>
      <c r="U151" s="104"/>
      <c r="V151" s="255"/>
      <c r="W151" s="256"/>
      <c r="X151" s="107"/>
      <c r="Y151" s="116"/>
      <c r="AA151" s="4"/>
      <c r="AC151" s="759"/>
      <c r="AD151" s="784"/>
      <c r="AE151" s="780" t="str" cm="1">
        <f t="array" ref="AE151">IF(ROW()=ROW(AE140),AD143,INDEX(AF140:AF153,ROW()-ROW(AE140)))</f>
        <v/>
      </c>
      <c r="AF151" s="781" t="str">
        <f>IF(OR(AE151="",AD142="",AD142&lt;=0,AG151=""),"",TRIM(MID(AE151,LEN(AG151)+1+IF(MID(AE151,LEN(AG151)+1,1)=" ",1,0),99999)))</f>
        <v/>
      </c>
      <c r="AG151" s="780" t="str">
        <f>IF(OR(AH151="",AH151=0,AH151="0"),"",IF(LEN(AH151)&lt;=AD142,AH151,IF(LEN(SUBSTITUTE(AI151," ",""))=AD142+1,LEFT(AH151,AD142),LEFT(AH151,FIND("§",SUBSTITUTE(AI151," ","§",LEN(AI151)-LEN(SUBSTITUTE(AI151," ",""))))-1))))</f>
        <v/>
      </c>
      <c r="AH151" s="780" t="str">
        <f t="shared" si="113"/>
        <v/>
      </c>
      <c r="AI151" s="780" t="str">
        <f>IF(OR(AH151="",AH151=0,AH151="0"),"",LEFT(AH151,AD142+1))</f>
        <v/>
      </c>
      <c r="AJ151" s="782"/>
      <c r="AK151" s="796"/>
      <c r="AL151" s="759" t="str">
        <f>IF(LEN(TRIM(AM151))&gt;0,MAX(AL13:AL150)+1,"")</f>
        <v/>
      </c>
      <c r="AM151" s="805"/>
      <c r="AN151" s="805"/>
      <c r="AO151" s="805"/>
      <c r="AP151" s="263" t="str">
        <f t="shared" si="114"/>
        <v/>
      </c>
      <c r="AQ151" s="752"/>
      <c r="AR151" s="818" t="s">
        <v>945</v>
      </c>
      <c r="AS151" s="16" t="str">
        <f t="shared" si="115"/>
        <v/>
      </c>
      <c r="AT151" s="264" t="str">
        <f t="shared" si="116"/>
        <v/>
      </c>
      <c r="AU151" s="266" t="str">
        <f t="shared" si="117"/>
        <v/>
      </c>
      <c r="AV151" s="267" t="str">
        <f t="shared" si="118"/>
        <v/>
      </c>
      <c r="AW151" s="268" t="str">
        <f t="shared" si="119"/>
        <v/>
      </c>
      <c r="AX151" s="268" t="str">
        <f t="shared" si="120"/>
        <v/>
      </c>
      <c r="AY151" s="269" t="str">
        <f t="shared" si="121"/>
        <v/>
      </c>
      <c r="AZ151" t="str">
        <f t="shared" si="122"/>
        <v/>
      </c>
      <c r="BA151" t="str">
        <f t="shared" si="123"/>
        <v/>
      </c>
      <c r="BB151" t="str">
        <f t="shared" si="124"/>
        <v/>
      </c>
      <c r="BC151" t="str">
        <f t="shared" si="125"/>
        <v/>
      </c>
      <c r="BD151" t="str">
        <f t="shared" si="126"/>
        <v/>
      </c>
      <c r="BE151" t="str">
        <f t="shared" si="127"/>
        <v/>
      </c>
      <c r="BF151">
        <f t="array" ref="BF151">IF(AQ151="",0,SUMPRODUCT((EN13:XA13="Gluten")*(EN14:XA14="INFO")*(COUNTIF(BE151,"* "&amp;EN15:XA15&amp;" *")&gt;0)*1))</f>
        <v>0</v>
      </c>
      <c r="BG151">
        <f t="array" ref="BG151">IF(AQ151="",0,SUMPRODUCT((EN13:XA13="Gluten")*(EN14:XA14="EXCL")*(COUNTIF(BE151,"* "&amp;EN15:XA15&amp;" *")&gt;0)*1))</f>
        <v>0</v>
      </c>
      <c r="BH151">
        <f t="array" ref="BH151">IF(AQ151="",0,SUMPRODUCT((EN13:XA13="Gluten")*(EN14:XA14="ALERTE")*(COUNTIF(BE151,"* "&amp;EN15:XA15&amp;" *")&gt;0)*1))</f>
        <v>0</v>
      </c>
      <c r="BI151">
        <f t="array" ref="BI151">IF(AQ151="",0,SUMPRODUCT((EN13:XA13="Gluten")*(EN14:XA14="SUSP")*(COUNTIF(BE151,"* "&amp;EN15:XA15&amp;" *")&gt;0)*1))</f>
        <v>0</v>
      </c>
      <c r="BJ151" t="str">
        <f t="shared" si="128"/>
        <v/>
      </c>
      <c r="BK151" t="str">
        <f t="shared" si="129"/>
        <v/>
      </c>
      <c r="BL151">
        <f t="array" ref="BL151">IF(AQ151="",0,SUMPRODUCT((EN13:XA13="Crustaces")*(EN14:XA14="ALERTE")*(COUNTIF(BE151,"* "&amp;EN15:XA15&amp;" *")&gt;0)*1))</f>
        <v>0</v>
      </c>
      <c r="BM151" t="str">
        <f t="shared" si="130"/>
        <v/>
      </c>
      <c r="BN151">
        <f t="array" ref="BN151">IF(AQ151="",0,SUMPRODUCT((EN13:XA13="Oeufs")*(EN14:XA14="ALERTE")*(COUNTIF(BE151,"* "&amp;EN15:XA15&amp;" *")&gt;0)*1))</f>
        <v>0</v>
      </c>
      <c r="BO151" t="str">
        <f t="shared" si="131"/>
        <v/>
      </c>
      <c r="BP151">
        <f t="array" ref="BP151">IF(AQ151="",0,SUMPRODUCT((EN13:XA13="Poissons")*(EN14:XA14="INFO")*(COUNTIF(BE151,"* "&amp;EN15:XA15&amp;" *")&gt;0)*1))</f>
        <v>0</v>
      </c>
      <c r="BQ151">
        <f t="array" ref="BQ151">IF(AQ151="",0,SUMPRODUCT((EN13:XA13="Poissons")*(EN14:XA14="EXCL")*(COUNTIF(BE151,"* "&amp;EN15:XA15&amp;" *")&gt;0)*1))</f>
        <v>0</v>
      </c>
      <c r="BR151">
        <f t="array" ref="BR151">IF(AQ151="",0,SUMPRODUCT((EN13:XA13="Poissons")*(EN14:XA14="ALERTE")*(COUNTIF(BE151,"* "&amp;EN15:XA15&amp;" *")&gt;0)*1))</f>
        <v>0</v>
      </c>
      <c r="BS151" t="str">
        <f t="shared" si="132"/>
        <v/>
      </c>
      <c r="BT151">
        <f t="array" ref="BT151">IF(AQ151="",0,SUMPRODUCT((EN13:XA13="Arachides")*(EN14:XA14="ALERTE")*(COUNTIF(BE151,"* "&amp;EN15:XA15&amp;" *")&gt;0)*1))</f>
        <v>0</v>
      </c>
      <c r="BU151" t="str">
        <f t="shared" si="133"/>
        <v/>
      </c>
      <c r="BV151">
        <f t="array" ref="BV151">IF(AQ151="",0,SUMPRODUCT((EN13:XA13="Soja")*(EN14:XA14="INFO")*(COUNTIF(BE151,"* "&amp;EN15:XA15&amp;" *")&gt;0)*1))</f>
        <v>0</v>
      </c>
      <c r="BW151">
        <f t="array" ref="BW151">IF(AQ151="",0,SUMPRODUCT((EN13:XA13="Soja")*(EN14:XA14="ALERTE")*(COUNTIF(BE151,"* "&amp;EN15:XA15&amp;" *")&gt;0)*1))</f>
        <v>0</v>
      </c>
      <c r="BX151" t="str">
        <f t="shared" si="134"/>
        <v/>
      </c>
      <c r="BY151">
        <f t="array" ref="BY151">IF(AQ151="",0,SUMPRODUCT((EN13:XA13="Lait")*(EN14:XA14="INFO")*(COUNTIF(BE151,"* "&amp;EN15:XA15&amp;" *")&gt;0)*1))</f>
        <v>0</v>
      </c>
      <c r="BZ151">
        <f t="array" ref="BZ151">IF(AQ151="",0,SUMPRODUCT((EN13:XA13="Lait")*(EN14:XA14="EXCL")*(COUNTIF(BE151,"* "&amp;EN15:XA15&amp;" *")&gt;0)*1))</f>
        <v>0</v>
      </c>
      <c r="CA151">
        <f t="array" ref="CA151">IF(AQ151="",0,SUMPRODUCT((EN13:XA13="Lait")*(EN14:XA14="ALERTE")*(COUNTIF(BE151,"* "&amp;EN15:XA15&amp;" *")&gt;0)*1))</f>
        <v>0</v>
      </c>
      <c r="CB151">
        <f t="array" ref="CB151">IF(AQ151="",0,SUMPRODUCT((EN13:XA13="Lait")*(EN14:XA14="SUSP")*(COUNTIF(BE151,"* "&amp;EN15:XA15&amp;" *")&gt;0)*1))</f>
        <v>0</v>
      </c>
      <c r="CC151" t="str">
        <f t="shared" si="135"/>
        <v/>
      </c>
      <c r="CD151" t="str">
        <f t="shared" si="136"/>
        <v/>
      </c>
      <c r="CE151">
        <f t="array" ref="CE151">IF(AQ151="",0,SUMPRODUCT((EN13:XA13="Fruits a coque")*(EN14:XA14="EXCL")*(COUNTIF(BE151,"* "&amp;EN15:XA15&amp;" *")&gt;0)*1))</f>
        <v>0</v>
      </c>
      <c r="CF151">
        <f t="array" ref="CF151">IF(AQ151="",0,SUMPRODUCT((EN13:XA13="Fruits a coque")*(EN14:XA14="ALERTE")*(COUNTIF(BE151,"* "&amp;EN15:XA15&amp;" *")&gt;0)*1))</f>
        <v>0</v>
      </c>
      <c r="CG151" t="str">
        <f t="shared" si="137"/>
        <v/>
      </c>
      <c r="CH151">
        <f t="array" ref="CH151">IF(AQ151="",0,SUMPRODUCT((EN13:XA13="Celeri")*(EN14:XA14="ALERTE")*(COUNTIF(BE151,"* "&amp;EN15:XA15&amp;" *")&gt;0)*1))</f>
        <v>0</v>
      </c>
      <c r="CI151" t="str">
        <f t="shared" si="138"/>
        <v/>
      </c>
      <c r="CJ151">
        <f t="array" ref="CJ151">IF(AQ151="",0,SUMPRODUCT((EN13:XA13="Moutarde")*(EN14:XA14="ALERTE")*(COUNTIF(BE151,"* "&amp;EN15:XA15&amp;" *")&gt;0)*1))</f>
        <v>0</v>
      </c>
      <c r="CK151" t="str">
        <f t="shared" si="139"/>
        <v/>
      </c>
      <c r="CL151">
        <f t="array" ref="CL151">IF(AQ151="",0,SUMPRODUCT((EN13:XA13="Sesame")*(EN14:XA14="ALERTE")*(COUNTIF(BE151,"* "&amp;EN15:XA15&amp;" *")&gt;0)*1))</f>
        <v>0</v>
      </c>
      <c r="CM151" t="str">
        <f t="shared" si="140"/>
        <v/>
      </c>
      <c r="CN151">
        <f t="array" ref="CN151">IF(AQ151="",0,SUMPRODUCT((EN13:XA13="Sulfites")*(EN14:XA14="ALERTE")*(COUNTIF(BE151,"* "&amp;EN15:XA15&amp;" *")&gt;0)*1))</f>
        <v>0</v>
      </c>
      <c r="CO151" t="str">
        <f t="shared" si="141"/>
        <v/>
      </c>
      <c r="CP151">
        <f t="array" ref="CP151">IF(AQ151="",0,SUMPRODUCT((EN13:XA13="Lupin")*(EN14:XA14="ALERTE")*(COUNTIF(BE151,"* "&amp;EN15:XA15&amp;" *")&gt;0)*1))</f>
        <v>0</v>
      </c>
      <c r="CQ151" t="str">
        <f t="shared" si="142"/>
        <v/>
      </c>
      <c r="CR151">
        <f t="array" ref="CR151">IF(AQ151="",0,SUMPRODUCT((EN13:XA13="Mollusques")*(EN14:XA14="EXCL")*(COUNTIF(BE151,"* "&amp;EN15:XA15&amp;" *")&gt;0)*1))</f>
        <v>0</v>
      </c>
      <c r="CS151">
        <f t="array" ref="CS151">IF(AQ151="",0,SUMPRODUCT((EN13:XA13="Mollusques")*(EN14:XA14="ALERTE")*(COUNTIF(BE151,"* "&amp;EN15:XA15&amp;" *")&gt;0)*1))</f>
        <v>0</v>
      </c>
      <c r="CT151" t="str">
        <f t="shared" si="143"/>
        <v/>
      </c>
      <c r="CU151" t="str">
        <f t="shared" si="144"/>
        <v/>
      </c>
      <c r="CV151" t="str">
        <f t="shared" si="145"/>
        <v/>
      </c>
      <c r="CW151" t="str">
        <f t="shared" si="146"/>
        <v/>
      </c>
      <c r="CX151" t="str">
        <f t="shared" si="147"/>
        <v/>
      </c>
      <c r="CY151" t="str">
        <f t="shared" si="148"/>
        <v/>
      </c>
      <c r="CZ151" t="str">
        <f t="shared" si="149"/>
        <v/>
      </c>
      <c r="DA151" t="str">
        <f t="shared" si="150"/>
        <v/>
      </c>
      <c r="DB151" t="str">
        <f t="shared" si="151"/>
        <v/>
      </c>
      <c r="DC151" t="str">
        <f t="shared" si="152"/>
        <v/>
      </c>
      <c r="DD151" t="str">
        <f t="shared" si="153"/>
        <v/>
      </c>
      <c r="DE151" t="str">
        <f t="shared" si="154"/>
        <v/>
      </c>
      <c r="DF151" t="str">
        <f t="shared" si="155"/>
        <v/>
      </c>
      <c r="DG151" t="str">
        <f t="shared" si="156"/>
        <v/>
      </c>
      <c r="DH151" t="str">
        <f t="shared" si="157"/>
        <v/>
      </c>
      <c r="DI151" t="str">
        <f t="shared" si="158"/>
        <v/>
      </c>
      <c r="DJ151" t="str">
        <f t="shared" si="159"/>
        <v/>
      </c>
      <c r="DK151" t="str">
        <f t="shared" si="160"/>
        <v/>
      </c>
      <c r="DL151" t="str">
        <f t="shared" si="161"/>
        <v/>
      </c>
    </row>
    <row r="152" spans="5:116" ht="15.75">
      <c r="E152" s="26"/>
      <c r="F152" s="32"/>
      <c r="G152" s="33"/>
      <c r="H152" s="32"/>
      <c r="I152" s="34"/>
      <c r="J152" s="246"/>
      <c r="K152" s="247"/>
      <c r="L152" s="95"/>
      <c r="M152" s="248"/>
      <c r="N152" s="249"/>
      <c r="O152" s="250"/>
      <c r="P152" s="251"/>
      <c r="Q152" s="252"/>
      <c r="R152" s="253"/>
      <c r="S152" s="102"/>
      <c r="T152" s="254"/>
      <c r="U152" s="104"/>
      <c r="V152" s="255"/>
      <c r="W152" s="256"/>
      <c r="X152" s="107"/>
      <c r="Y152" s="116"/>
      <c r="AA152" s="4"/>
      <c r="AC152" s="759"/>
      <c r="AD152" s="784"/>
      <c r="AE152" s="780" t="str" cm="1">
        <f t="array" ref="AE152">IF(ROW()=ROW(AE140),AD143,INDEX(AF140:AF153,ROW()-ROW(AE140)))</f>
        <v/>
      </c>
      <c r="AF152" s="781" t="str">
        <f>IF(OR(AE152="",AD142="",AD142&lt;=0,AG152=""),"",TRIM(MID(AE152,LEN(AG152)+1+IF(MID(AE152,LEN(AG152)+1,1)=" ",1,0),99999)))</f>
        <v/>
      </c>
      <c r="AG152" s="780" t="str">
        <f>IF(OR(AH152="",AH152=0,AH152="0"),"",IF(LEN(AH152)&lt;=AD142,AH152,IF(LEN(SUBSTITUTE(AI152," ",""))=AD142+1,LEFT(AH152,AD142),LEFT(AH152,FIND("§",SUBSTITUTE(AI152," ","§",LEN(AI152)-LEN(SUBSTITUTE(AI152," ",""))))-1))))</f>
        <v/>
      </c>
      <c r="AH152" s="780" t="str">
        <f t="shared" si="113"/>
        <v/>
      </c>
      <c r="AI152" s="780" t="str">
        <f>IF(OR(AH152="",AH152=0,AH152="0"),"",LEFT(AH152,AD142+1))</f>
        <v/>
      </c>
      <c r="AJ152" s="782"/>
      <c r="AK152" s="796"/>
      <c r="AL152" s="759" t="str">
        <f>IF(LEN(TRIM(AM152))&gt;0,MAX(AL13:AL151)+1,"")</f>
        <v/>
      </c>
      <c r="AM152" s="805"/>
      <c r="AN152" s="805"/>
      <c r="AO152" s="805"/>
      <c r="AP152" s="263" t="str">
        <f t="shared" si="114"/>
        <v/>
      </c>
      <c r="AQ152" s="752"/>
      <c r="AR152" s="818" t="s">
        <v>945</v>
      </c>
      <c r="AS152" s="16" t="str">
        <f t="shared" si="115"/>
        <v/>
      </c>
      <c r="AT152" s="264" t="str">
        <f t="shared" si="116"/>
        <v/>
      </c>
      <c r="AU152" s="266" t="str">
        <f t="shared" si="117"/>
        <v/>
      </c>
      <c r="AV152" s="267" t="str">
        <f t="shared" si="118"/>
        <v/>
      </c>
      <c r="AW152" s="268" t="str">
        <f t="shared" si="119"/>
        <v/>
      </c>
      <c r="AX152" s="268" t="str">
        <f t="shared" si="120"/>
        <v/>
      </c>
      <c r="AY152" s="269" t="str">
        <f t="shared" si="121"/>
        <v/>
      </c>
      <c r="AZ152" t="str">
        <f t="shared" si="122"/>
        <v/>
      </c>
      <c r="BA152" t="str">
        <f t="shared" si="123"/>
        <v/>
      </c>
      <c r="BB152" t="str">
        <f t="shared" si="124"/>
        <v/>
      </c>
      <c r="BC152" t="str">
        <f t="shared" si="125"/>
        <v/>
      </c>
      <c r="BD152" t="str">
        <f t="shared" si="126"/>
        <v/>
      </c>
      <c r="BE152" t="str">
        <f t="shared" si="127"/>
        <v/>
      </c>
      <c r="BF152">
        <f t="array" ref="BF152">IF(AQ152="",0,SUMPRODUCT((EN13:XA13="Gluten")*(EN14:XA14="INFO")*(COUNTIF(BE152,"* "&amp;EN15:XA15&amp;" *")&gt;0)*1))</f>
        <v>0</v>
      </c>
      <c r="BG152">
        <f t="array" ref="BG152">IF(AQ152="",0,SUMPRODUCT((EN13:XA13="Gluten")*(EN14:XA14="EXCL")*(COUNTIF(BE152,"* "&amp;EN15:XA15&amp;" *")&gt;0)*1))</f>
        <v>0</v>
      </c>
      <c r="BH152">
        <f t="array" ref="BH152">IF(AQ152="",0,SUMPRODUCT((EN13:XA13="Gluten")*(EN14:XA14="ALERTE")*(COUNTIF(BE152,"* "&amp;EN15:XA15&amp;" *")&gt;0)*1))</f>
        <v>0</v>
      </c>
      <c r="BI152">
        <f t="array" ref="BI152">IF(AQ152="",0,SUMPRODUCT((EN13:XA13="Gluten")*(EN14:XA14="SUSP")*(COUNTIF(BE152,"* "&amp;EN15:XA15&amp;" *")&gt;0)*1))</f>
        <v>0</v>
      </c>
      <c r="BJ152" t="str">
        <f t="shared" si="128"/>
        <v/>
      </c>
      <c r="BK152" t="str">
        <f t="shared" si="129"/>
        <v/>
      </c>
      <c r="BL152">
        <f t="array" ref="BL152">IF(AQ152="",0,SUMPRODUCT((EN13:XA13="Crustaces")*(EN14:XA14="ALERTE")*(COUNTIF(BE152,"* "&amp;EN15:XA15&amp;" *")&gt;0)*1))</f>
        <v>0</v>
      </c>
      <c r="BM152" t="str">
        <f t="shared" si="130"/>
        <v/>
      </c>
      <c r="BN152">
        <f t="array" ref="BN152">IF(AQ152="",0,SUMPRODUCT((EN13:XA13="Oeufs")*(EN14:XA14="ALERTE")*(COUNTIF(BE152,"* "&amp;EN15:XA15&amp;" *")&gt;0)*1))</f>
        <v>0</v>
      </c>
      <c r="BO152" t="str">
        <f t="shared" si="131"/>
        <v/>
      </c>
      <c r="BP152">
        <f t="array" ref="BP152">IF(AQ152="",0,SUMPRODUCT((EN13:XA13="Poissons")*(EN14:XA14="INFO")*(COUNTIF(BE152,"* "&amp;EN15:XA15&amp;" *")&gt;0)*1))</f>
        <v>0</v>
      </c>
      <c r="BQ152">
        <f t="array" ref="BQ152">IF(AQ152="",0,SUMPRODUCT((EN13:XA13="Poissons")*(EN14:XA14="EXCL")*(COUNTIF(BE152,"* "&amp;EN15:XA15&amp;" *")&gt;0)*1))</f>
        <v>0</v>
      </c>
      <c r="BR152">
        <f t="array" ref="BR152">IF(AQ152="",0,SUMPRODUCT((EN13:XA13="Poissons")*(EN14:XA14="ALERTE")*(COUNTIF(BE152,"* "&amp;EN15:XA15&amp;" *")&gt;0)*1))</f>
        <v>0</v>
      </c>
      <c r="BS152" t="str">
        <f t="shared" si="132"/>
        <v/>
      </c>
      <c r="BT152">
        <f t="array" ref="BT152">IF(AQ152="",0,SUMPRODUCT((EN13:XA13="Arachides")*(EN14:XA14="ALERTE")*(COUNTIF(BE152,"* "&amp;EN15:XA15&amp;" *")&gt;0)*1))</f>
        <v>0</v>
      </c>
      <c r="BU152" t="str">
        <f t="shared" si="133"/>
        <v/>
      </c>
      <c r="BV152">
        <f t="array" ref="BV152">IF(AQ152="",0,SUMPRODUCT((EN13:XA13="Soja")*(EN14:XA14="INFO")*(COUNTIF(BE152,"* "&amp;EN15:XA15&amp;" *")&gt;0)*1))</f>
        <v>0</v>
      </c>
      <c r="BW152">
        <f t="array" ref="BW152">IF(AQ152="",0,SUMPRODUCT((EN13:XA13="Soja")*(EN14:XA14="ALERTE")*(COUNTIF(BE152,"* "&amp;EN15:XA15&amp;" *")&gt;0)*1))</f>
        <v>0</v>
      </c>
      <c r="BX152" t="str">
        <f t="shared" si="134"/>
        <v/>
      </c>
      <c r="BY152">
        <f t="array" ref="BY152">IF(AQ152="",0,SUMPRODUCT((EN13:XA13="Lait")*(EN14:XA14="INFO")*(COUNTIF(BE152,"* "&amp;EN15:XA15&amp;" *")&gt;0)*1))</f>
        <v>0</v>
      </c>
      <c r="BZ152">
        <f t="array" ref="BZ152">IF(AQ152="",0,SUMPRODUCT((EN13:XA13="Lait")*(EN14:XA14="EXCL")*(COUNTIF(BE152,"* "&amp;EN15:XA15&amp;" *")&gt;0)*1))</f>
        <v>0</v>
      </c>
      <c r="CA152">
        <f t="array" ref="CA152">IF(AQ152="",0,SUMPRODUCT((EN13:XA13="Lait")*(EN14:XA14="ALERTE")*(COUNTIF(BE152,"* "&amp;EN15:XA15&amp;" *")&gt;0)*1))</f>
        <v>0</v>
      </c>
      <c r="CB152">
        <f t="array" ref="CB152">IF(AQ152="",0,SUMPRODUCT((EN13:XA13="Lait")*(EN14:XA14="SUSP")*(COUNTIF(BE152,"* "&amp;EN15:XA15&amp;" *")&gt;0)*1))</f>
        <v>0</v>
      </c>
      <c r="CC152" t="str">
        <f t="shared" si="135"/>
        <v/>
      </c>
      <c r="CD152" t="str">
        <f t="shared" si="136"/>
        <v/>
      </c>
      <c r="CE152">
        <f t="array" ref="CE152">IF(AQ152="",0,SUMPRODUCT((EN13:XA13="Fruits a coque")*(EN14:XA14="EXCL")*(COUNTIF(BE152,"* "&amp;EN15:XA15&amp;" *")&gt;0)*1))</f>
        <v>0</v>
      </c>
      <c r="CF152">
        <f t="array" ref="CF152">IF(AQ152="",0,SUMPRODUCT((EN13:XA13="Fruits a coque")*(EN14:XA14="ALERTE")*(COUNTIF(BE152,"* "&amp;EN15:XA15&amp;" *")&gt;0)*1))</f>
        <v>0</v>
      </c>
      <c r="CG152" t="str">
        <f t="shared" si="137"/>
        <v/>
      </c>
      <c r="CH152">
        <f t="array" ref="CH152">IF(AQ152="",0,SUMPRODUCT((EN13:XA13="Celeri")*(EN14:XA14="ALERTE")*(COUNTIF(BE152,"* "&amp;EN15:XA15&amp;" *")&gt;0)*1))</f>
        <v>0</v>
      </c>
      <c r="CI152" t="str">
        <f t="shared" si="138"/>
        <v/>
      </c>
      <c r="CJ152">
        <f t="array" ref="CJ152">IF(AQ152="",0,SUMPRODUCT((EN13:XA13="Moutarde")*(EN14:XA14="ALERTE")*(COUNTIF(BE152,"* "&amp;EN15:XA15&amp;" *")&gt;0)*1))</f>
        <v>0</v>
      </c>
      <c r="CK152" t="str">
        <f t="shared" si="139"/>
        <v/>
      </c>
      <c r="CL152">
        <f t="array" ref="CL152">IF(AQ152="",0,SUMPRODUCT((EN13:XA13="Sesame")*(EN14:XA14="ALERTE")*(COUNTIF(BE152,"* "&amp;EN15:XA15&amp;" *")&gt;0)*1))</f>
        <v>0</v>
      </c>
      <c r="CM152" t="str">
        <f t="shared" si="140"/>
        <v/>
      </c>
      <c r="CN152">
        <f t="array" ref="CN152">IF(AQ152="",0,SUMPRODUCT((EN13:XA13="Sulfites")*(EN14:XA14="ALERTE")*(COUNTIF(BE152,"* "&amp;EN15:XA15&amp;" *")&gt;0)*1))</f>
        <v>0</v>
      </c>
      <c r="CO152" t="str">
        <f t="shared" si="141"/>
        <v/>
      </c>
      <c r="CP152">
        <f t="array" ref="CP152">IF(AQ152="",0,SUMPRODUCT((EN13:XA13="Lupin")*(EN14:XA14="ALERTE")*(COUNTIF(BE152,"* "&amp;EN15:XA15&amp;" *")&gt;0)*1))</f>
        <v>0</v>
      </c>
      <c r="CQ152" t="str">
        <f t="shared" si="142"/>
        <v/>
      </c>
      <c r="CR152">
        <f t="array" ref="CR152">IF(AQ152="",0,SUMPRODUCT((EN13:XA13="Mollusques")*(EN14:XA14="EXCL")*(COUNTIF(BE152,"* "&amp;EN15:XA15&amp;" *")&gt;0)*1))</f>
        <v>0</v>
      </c>
      <c r="CS152">
        <f t="array" ref="CS152">IF(AQ152="",0,SUMPRODUCT((EN13:XA13="Mollusques")*(EN14:XA14="ALERTE")*(COUNTIF(BE152,"* "&amp;EN15:XA15&amp;" *")&gt;0)*1))</f>
        <v>0</v>
      </c>
      <c r="CT152" t="str">
        <f t="shared" si="143"/>
        <v/>
      </c>
      <c r="CU152" t="str">
        <f t="shared" si="144"/>
        <v/>
      </c>
      <c r="CV152" t="str">
        <f t="shared" si="145"/>
        <v/>
      </c>
      <c r="CW152" t="str">
        <f t="shared" si="146"/>
        <v/>
      </c>
      <c r="CX152" t="str">
        <f t="shared" si="147"/>
        <v/>
      </c>
      <c r="CY152" t="str">
        <f t="shared" si="148"/>
        <v/>
      </c>
      <c r="CZ152" t="str">
        <f t="shared" si="149"/>
        <v/>
      </c>
      <c r="DA152" t="str">
        <f t="shared" si="150"/>
        <v/>
      </c>
      <c r="DB152" t="str">
        <f t="shared" si="151"/>
        <v/>
      </c>
      <c r="DC152" t="str">
        <f t="shared" si="152"/>
        <v/>
      </c>
      <c r="DD152" t="str">
        <f t="shared" si="153"/>
        <v/>
      </c>
      <c r="DE152" t="str">
        <f t="shared" si="154"/>
        <v/>
      </c>
      <c r="DF152" t="str">
        <f t="shared" si="155"/>
        <v/>
      </c>
      <c r="DG152" t="str">
        <f t="shared" si="156"/>
        <v/>
      </c>
      <c r="DH152" t="str">
        <f t="shared" si="157"/>
        <v/>
      </c>
      <c r="DI152" t="str">
        <f t="shared" si="158"/>
        <v/>
      </c>
      <c r="DJ152" t="str">
        <f t="shared" si="159"/>
        <v/>
      </c>
      <c r="DK152" t="str">
        <f t="shared" si="160"/>
        <v/>
      </c>
      <c r="DL152" t="str">
        <f t="shared" si="161"/>
        <v/>
      </c>
    </row>
    <row r="153" spans="5:116" ht="15.75">
      <c r="E153" s="26"/>
      <c r="F153" s="32"/>
      <c r="G153" s="33"/>
      <c r="H153" s="32"/>
      <c r="I153" s="34"/>
      <c r="J153" s="246"/>
      <c r="K153" s="247"/>
      <c r="L153" s="95"/>
      <c r="M153" s="248"/>
      <c r="N153" s="249"/>
      <c r="O153" s="250"/>
      <c r="P153" s="251"/>
      <c r="Q153" s="252"/>
      <c r="R153" s="253"/>
      <c r="S153" s="102"/>
      <c r="T153" s="254"/>
      <c r="U153" s="104"/>
      <c r="V153" s="255"/>
      <c r="W153" s="256"/>
      <c r="X153" s="107"/>
      <c r="Y153" s="116"/>
      <c r="AA153" s="4"/>
      <c r="AC153" s="759"/>
      <c r="AD153" s="784"/>
      <c r="AE153" s="780" t="str" cm="1">
        <f t="array" ref="AE153">IF(ROW()=ROW(AE140),AD143,INDEX(AF140:AF153,ROW()-ROW(AE140)))</f>
        <v/>
      </c>
      <c r="AF153" s="781" t="str">
        <f>IF(OR(AE153="",AD142="",AD142&lt;=0,AG153=""),"",TRIM(MID(AE153,LEN(AG153)+1+IF(MID(AE153,LEN(AG153)+1,1)=" ",1,0),99999)))</f>
        <v/>
      </c>
      <c r="AG153" s="780" t="str">
        <f>IF(OR(AH153="",AH153=0,AH153="0"),"",IF(LEN(AH153)&lt;=AD142,AH153,IF(LEN(SUBSTITUTE(AI153," ",""))=AD142+1,LEFT(AH153,AD142),LEFT(AH153,FIND("§",SUBSTITUTE(AI153," ","§",LEN(AI153)-LEN(SUBSTITUTE(AI153," ",""))))-1))))</f>
        <v/>
      </c>
      <c r="AH153" s="780" t="str">
        <f t="shared" si="113"/>
        <v/>
      </c>
      <c r="AI153" s="780" t="str">
        <f>IF(OR(AH153="",AH153=0,AH153="0"),"",LEFT(AH153,AD142+1))</f>
        <v/>
      </c>
      <c r="AJ153" s="782"/>
      <c r="AK153" s="796"/>
      <c r="AL153" s="759" t="str">
        <f>IF(LEN(TRIM(AM153))&gt;0,MAX(AL13:AL152)+1,"")</f>
        <v/>
      </c>
      <c r="AM153" s="805"/>
      <c r="AN153" s="805"/>
      <c r="AO153" s="805"/>
      <c r="AP153" s="263" t="str">
        <f t="shared" si="114"/>
        <v/>
      </c>
      <c r="AQ153" s="752"/>
      <c r="AR153" s="818" t="s">
        <v>945</v>
      </c>
      <c r="AS153" s="16" t="str">
        <f t="shared" si="115"/>
        <v/>
      </c>
      <c r="AT153" s="264" t="str">
        <f t="shared" si="116"/>
        <v/>
      </c>
      <c r="AU153" s="266" t="str">
        <f t="shared" si="117"/>
        <v/>
      </c>
      <c r="AV153" s="267" t="str">
        <f t="shared" si="118"/>
        <v/>
      </c>
      <c r="AW153" s="268" t="str">
        <f t="shared" si="119"/>
        <v/>
      </c>
      <c r="AX153" s="268" t="str">
        <f t="shared" si="120"/>
        <v/>
      </c>
      <c r="AY153" s="269" t="str">
        <f t="shared" si="121"/>
        <v/>
      </c>
      <c r="AZ153" t="str">
        <f t="shared" si="122"/>
        <v/>
      </c>
      <c r="BA153" t="str">
        <f t="shared" si="123"/>
        <v/>
      </c>
      <c r="BB153" t="str">
        <f t="shared" si="124"/>
        <v/>
      </c>
      <c r="BC153" t="str">
        <f t="shared" si="125"/>
        <v/>
      </c>
      <c r="BD153" t="str">
        <f t="shared" si="126"/>
        <v/>
      </c>
      <c r="BE153" t="str">
        <f t="shared" si="127"/>
        <v/>
      </c>
      <c r="BF153">
        <f t="array" ref="BF153">IF(AQ153="",0,SUMPRODUCT((EN13:XA13="Gluten")*(EN14:XA14="INFO")*(COUNTIF(BE153,"* "&amp;EN15:XA15&amp;" *")&gt;0)*1))</f>
        <v>0</v>
      </c>
      <c r="BG153">
        <f t="array" ref="BG153">IF(AQ153="",0,SUMPRODUCT((EN13:XA13="Gluten")*(EN14:XA14="EXCL")*(COUNTIF(BE153,"* "&amp;EN15:XA15&amp;" *")&gt;0)*1))</f>
        <v>0</v>
      </c>
      <c r="BH153">
        <f t="array" ref="BH153">IF(AQ153="",0,SUMPRODUCT((EN13:XA13="Gluten")*(EN14:XA14="ALERTE")*(COUNTIF(BE153,"* "&amp;EN15:XA15&amp;" *")&gt;0)*1))</f>
        <v>0</v>
      </c>
      <c r="BI153">
        <f t="array" ref="BI153">IF(AQ153="",0,SUMPRODUCT((EN13:XA13="Gluten")*(EN14:XA14="SUSP")*(COUNTIF(BE153,"* "&amp;EN15:XA15&amp;" *")&gt;0)*1))</f>
        <v>0</v>
      </c>
      <c r="BJ153" t="str">
        <f t="shared" si="128"/>
        <v/>
      </c>
      <c r="BK153" t="str">
        <f t="shared" si="129"/>
        <v/>
      </c>
      <c r="BL153">
        <f t="array" ref="BL153">IF(AQ153="",0,SUMPRODUCT((EN13:XA13="Crustaces")*(EN14:XA14="ALERTE")*(COUNTIF(BE153,"* "&amp;EN15:XA15&amp;" *")&gt;0)*1))</f>
        <v>0</v>
      </c>
      <c r="BM153" t="str">
        <f t="shared" si="130"/>
        <v/>
      </c>
      <c r="BN153">
        <f t="array" ref="BN153">IF(AQ153="",0,SUMPRODUCT((EN13:XA13="Oeufs")*(EN14:XA14="ALERTE")*(COUNTIF(BE153,"* "&amp;EN15:XA15&amp;" *")&gt;0)*1))</f>
        <v>0</v>
      </c>
      <c r="BO153" t="str">
        <f t="shared" si="131"/>
        <v/>
      </c>
      <c r="BP153">
        <f t="array" ref="BP153">IF(AQ153="",0,SUMPRODUCT((EN13:XA13="Poissons")*(EN14:XA14="INFO")*(COUNTIF(BE153,"* "&amp;EN15:XA15&amp;" *")&gt;0)*1))</f>
        <v>0</v>
      </c>
      <c r="BQ153">
        <f t="array" ref="BQ153">IF(AQ153="",0,SUMPRODUCT((EN13:XA13="Poissons")*(EN14:XA14="EXCL")*(COUNTIF(BE153,"* "&amp;EN15:XA15&amp;" *")&gt;0)*1))</f>
        <v>0</v>
      </c>
      <c r="BR153">
        <f t="array" ref="BR153">IF(AQ153="",0,SUMPRODUCT((EN13:XA13="Poissons")*(EN14:XA14="ALERTE")*(COUNTIF(BE153,"* "&amp;EN15:XA15&amp;" *")&gt;0)*1))</f>
        <v>0</v>
      </c>
      <c r="BS153" t="str">
        <f t="shared" si="132"/>
        <v/>
      </c>
      <c r="BT153">
        <f t="array" ref="BT153">IF(AQ153="",0,SUMPRODUCT((EN13:XA13="Arachides")*(EN14:XA14="ALERTE")*(COUNTIF(BE153,"* "&amp;EN15:XA15&amp;" *")&gt;0)*1))</f>
        <v>0</v>
      </c>
      <c r="BU153" t="str">
        <f t="shared" si="133"/>
        <v/>
      </c>
      <c r="BV153">
        <f t="array" ref="BV153">IF(AQ153="",0,SUMPRODUCT((EN13:XA13="Soja")*(EN14:XA14="INFO")*(COUNTIF(BE153,"* "&amp;EN15:XA15&amp;" *")&gt;0)*1))</f>
        <v>0</v>
      </c>
      <c r="BW153">
        <f t="array" ref="BW153">IF(AQ153="",0,SUMPRODUCT((EN13:XA13="Soja")*(EN14:XA14="ALERTE")*(COUNTIF(BE153,"* "&amp;EN15:XA15&amp;" *")&gt;0)*1))</f>
        <v>0</v>
      </c>
      <c r="BX153" t="str">
        <f t="shared" si="134"/>
        <v/>
      </c>
      <c r="BY153">
        <f t="array" ref="BY153">IF(AQ153="",0,SUMPRODUCT((EN13:XA13="Lait")*(EN14:XA14="INFO")*(COUNTIF(BE153,"* "&amp;EN15:XA15&amp;" *")&gt;0)*1))</f>
        <v>0</v>
      </c>
      <c r="BZ153">
        <f t="array" ref="BZ153">IF(AQ153="",0,SUMPRODUCT((EN13:XA13="Lait")*(EN14:XA14="EXCL")*(COUNTIF(BE153,"* "&amp;EN15:XA15&amp;" *")&gt;0)*1))</f>
        <v>0</v>
      </c>
      <c r="CA153">
        <f t="array" ref="CA153">IF(AQ153="",0,SUMPRODUCT((EN13:XA13="Lait")*(EN14:XA14="ALERTE")*(COUNTIF(BE153,"* "&amp;EN15:XA15&amp;" *")&gt;0)*1))</f>
        <v>0</v>
      </c>
      <c r="CB153">
        <f t="array" ref="CB153">IF(AQ153="",0,SUMPRODUCT((EN13:XA13="Lait")*(EN14:XA14="SUSP")*(COUNTIF(BE153,"* "&amp;EN15:XA15&amp;" *")&gt;0)*1))</f>
        <v>0</v>
      </c>
      <c r="CC153" t="str">
        <f t="shared" si="135"/>
        <v/>
      </c>
      <c r="CD153" t="str">
        <f t="shared" si="136"/>
        <v/>
      </c>
      <c r="CE153">
        <f t="array" ref="CE153">IF(AQ153="",0,SUMPRODUCT((EN13:XA13="Fruits a coque")*(EN14:XA14="EXCL")*(COUNTIF(BE153,"* "&amp;EN15:XA15&amp;" *")&gt;0)*1))</f>
        <v>0</v>
      </c>
      <c r="CF153">
        <f t="array" ref="CF153">IF(AQ153="",0,SUMPRODUCT((EN13:XA13="Fruits a coque")*(EN14:XA14="ALERTE")*(COUNTIF(BE153,"* "&amp;EN15:XA15&amp;" *")&gt;0)*1))</f>
        <v>0</v>
      </c>
      <c r="CG153" t="str">
        <f t="shared" si="137"/>
        <v/>
      </c>
      <c r="CH153">
        <f t="array" ref="CH153">IF(AQ153="",0,SUMPRODUCT((EN13:XA13="Celeri")*(EN14:XA14="ALERTE")*(COUNTIF(BE153,"* "&amp;EN15:XA15&amp;" *")&gt;0)*1))</f>
        <v>0</v>
      </c>
      <c r="CI153" t="str">
        <f t="shared" si="138"/>
        <v/>
      </c>
      <c r="CJ153">
        <f t="array" ref="CJ153">IF(AQ153="",0,SUMPRODUCT((EN13:XA13="Moutarde")*(EN14:XA14="ALERTE")*(COUNTIF(BE153,"* "&amp;EN15:XA15&amp;" *")&gt;0)*1))</f>
        <v>0</v>
      </c>
      <c r="CK153" t="str">
        <f t="shared" si="139"/>
        <v/>
      </c>
      <c r="CL153">
        <f t="array" ref="CL153">IF(AQ153="",0,SUMPRODUCT((EN13:XA13="Sesame")*(EN14:XA14="ALERTE")*(COUNTIF(BE153,"* "&amp;EN15:XA15&amp;" *")&gt;0)*1))</f>
        <v>0</v>
      </c>
      <c r="CM153" t="str">
        <f t="shared" si="140"/>
        <v/>
      </c>
      <c r="CN153">
        <f t="array" ref="CN153">IF(AQ153="",0,SUMPRODUCT((EN13:XA13="Sulfites")*(EN14:XA14="ALERTE")*(COUNTIF(BE153,"* "&amp;EN15:XA15&amp;" *")&gt;0)*1))</f>
        <v>0</v>
      </c>
      <c r="CO153" t="str">
        <f t="shared" si="141"/>
        <v/>
      </c>
      <c r="CP153">
        <f t="array" ref="CP153">IF(AQ153="",0,SUMPRODUCT((EN13:XA13="Lupin")*(EN14:XA14="ALERTE")*(COUNTIF(BE153,"* "&amp;EN15:XA15&amp;" *")&gt;0)*1))</f>
        <v>0</v>
      </c>
      <c r="CQ153" t="str">
        <f t="shared" si="142"/>
        <v/>
      </c>
      <c r="CR153">
        <f t="array" ref="CR153">IF(AQ153="",0,SUMPRODUCT((EN13:XA13="Mollusques")*(EN14:XA14="EXCL")*(COUNTIF(BE153,"* "&amp;EN15:XA15&amp;" *")&gt;0)*1))</f>
        <v>0</v>
      </c>
      <c r="CS153">
        <f t="array" ref="CS153">IF(AQ153="",0,SUMPRODUCT((EN13:XA13="Mollusques")*(EN14:XA14="ALERTE")*(COUNTIF(BE153,"* "&amp;EN15:XA15&amp;" *")&gt;0)*1))</f>
        <v>0</v>
      </c>
      <c r="CT153" t="str">
        <f t="shared" si="143"/>
        <v/>
      </c>
      <c r="CU153" t="str">
        <f t="shared" si="144"/>
        <v/>
      </c>
      <c r="CV153" t="str">
        <f t="shared" si="145"/>
        <v/>
      </c>
      <c r="CW153" t="str">
        <f t="shared" si="146"/>
        <v/>
      </c>
      <c r="CX153" t="str">
        <f t="shared" si="147"/>
        <v/>
      </c>
      <c r="CY153" t="str">
        <f t="shared" si="148"/>
        <v/>
      </c>
      <c r="CZ153" t="str">
        <f t="shared" si="149"/>
        <v/>
      </c>
      <c r="DA153" t="str">
        <f t="shared" si="150"/>
        <v/>
      </c>
      <c r="DB153" t="str">
        <f t="shared" si="151"/>
        <v/>
      </c>
      <c r="DC153" t="str">
        <f t="shared" si="152"/>
        <v/>
      </c>
      <c r="DD153" t="str">
        <f t="shared" si="153"/>
        <v/>
      </c>
      <c r="DE153" t="str">
        <f t="shared" si="154"/>
        <v/>
      </c>
      <c r="DF153" t="str">
        <f t="shared" si="155"/>
        <v/>
      </c>
      <c r="DG153" t="str">
        <f t="shared" si="156"/>
        <v/>
      </c>
      <c r="DH153" t="str">
        <f t="shared" si="157"/>
        <v/>
      </c>
      <c r="DI153" t="str">
        <f t="shared" si="158"/>
        <v/>
      </c>
      <c r="DJ153" t="str">
        <f t="shared" si="159"/>
        <v/>
      </c>
      <c r="DK153" t="str">
        <f t="shared" si="160"/>
        <v/>
      </c>
      <c r="DL153" t="str">
        <f t="shared" si="161"/>
        <v/>
      </c>
    </row>
    <row r="154" spans="5:116" ht="15.75">
      <c r="E154" s="26"/>
      <c r="F154" s="32"/>
      <c r="G154" s="33"/>
      <c r="H154" s="32"/>
      <c r="I154" s="34"/>
      <c r="J154" s="246"/>
      <c r="K154" s="247"/>
      <c r="L154" s="95"/>
      <c r="M154" s="248"/>
      <c r="N154" s="249"/>
      <c r="O154" s="250"/>
      <c r="P154" s="251"/>
      <c r="Q154" s="252"/>
      <c r="R154" s="253"/>
      <c r="S154" s="102"/>
      <c r="T154" s="254"/>
      <c r="U154" s="104"/>
      <c r="V154" s="255"/>
      <c r="W154" s="256"/>
      <c r="X154" s="107"/>
      <c r="Y154" s="116"/>
      <c r="AA154" s="4"/>
      <c r="AC154" s="759"/>
      <c r="AD154" s="779" t="str">
        <f>IF(TRIM(SUBSTITUTE(AS24,CHAR(160),""))="","",AS24)</f>
        <v>Vérifier la cuisson.</v>
      </c>
      <c r="AE154" s="780" t="str" cm="1">
        <f t="array" ref="AE154">IF(ROW()=ROW(AE154),AD157,INDEX(AF154:AF167,ROW()-ROW(AE154)))</f>
        <v>Vérifier la cuisson.</v>
      </c>
      <c r="AF154" s="781" t="str">
        <f>IF(OR(AE154="",AD156="",AD156&lt;=0,AG154=""),"",TRIM(MID(AE154,LEN(AG154)+1+IF(MID(AE154,LEN(AG154)+1,1)=" ",1,0),99999)))</f>
        <v/>
      </c>
      <c r="AG154" s="780" t="str">
        <f>IF(OR(AH154="",AH154=0,AH154="0"),"",IF(LEN(AH154)&lt;=AD156,AH154,IF(LEN(SUBSTITUTE(AI154," ",""))=AD156+1,LEFT(AH154,AD156),LEFT(AH154,FIND("§",SUBSTITUTE(AI154," ","§",LEN(AI154)-LEN(SUBSTITUTE(AI154," ",""))))-1))))</f>
        <v>Vérifier la cuisson.</v>
      </c>
      <c r="AH154" s="780" t="str">
        <f t="shared" si="113"/>
        <v>Vérifier la cuisson.</v>
      </c>
      <c r="AI154" s="780" t="str">
        <f>IF(OR(AH154="",AH154=0,AH154="0"),"",LEFT(AH154,AD156+1))</f>
        <v>Vérifier la cuisson.</v>
      </c>
      <c r="AJ154" s="782"/>
      <c r="AK154" s="796"/>
      <c r="AL154" s="759" t="str">
        <f>IF(LEN(TRIM(AM154))&gt;0,MAX(AL13:AL153)+1,"")</f>
        <v/>
      </c>
      <c r="AM154" s="805"/>
      <c r="AN154" s="805"/>
      <c r="AO154" s="805"/>
      <c r="AP154" s="263" t="str">
        <f t="shared" si="114"/>
        <v/>
      </c>
      <c r="AQ154" s="752"/>
      <c r="AR154" s="818" t="s">
        <v>945</v>
      </c>
      <c r="AS154" s="16" t="str">
        <f t="shared" si="115"/>
        <v/>
      </c>
      <c r="AT154" s="264" t="str">
        <f t="shared" si="116"/>
        <v/>
      </c>
      <c r="AU154" s="266" t="str">
        <f t="shared" si="117"/>
        <v/>
      </c>
      <c r="AV154" s="267" t="str">
        <f t="shared" si="118"/>
        <v/>
      </c>
      <c r="AW154" s="268" t="str">
        <f t="shared" si="119"/>
        <v/>
      </c>
      <c r="AX154" s="268" t="str">
        <f t="shared" si="120"/>
        <v/>
      </c>
      <c r="AY154" s="269" t="str">
        <f t="shared" si="121"/>
        <v/>
      </c>
      <c r="AZ154" t="str">
        <f t="shared" si="122"/>
        <v/>
      </c>
      <c r="BA154" t="str">
        <f t="shared" si="123"/>
        <v/>
      </c>
      <c r="BB154" t="str">
        <f t="shared" si="124"/>
        <v/>
      </c>
      <c r="BC154" t="str">
        <f t="shared" si="125"/>
        <v/>
      </c>
      <c r="BD154" t="str">
        <f t="shared" si="126"/>
        <v/>
      </c>
      <c r="BE154" t="str">
        <f t="shared" si="127"/>
        <v/>
      </c>
      <c r="BF154">
        <f t="array" ref="BF154">IF(AQ154="",0,SUMPRODUCT((EN13:XA13="Gluten")*(EN14:XA14="INFO")*(COUNTIF(BE154,"* "&amp;EN15:XA15&amp;" *")&gt;0)*1))</f>
        <v>0</v>
      </c>
      <c r="BG154">
        <f t="array" ref="BG154">IF(AQ154="",0,SUMPRODUCT((EN13:XA13="Gluten")*(EN14:XA14="EXCL")*(COUNTIF(BE154,"* "&amp;EN15:XA15&amp;" *")&gt;0)*1))</f>
        <v>0</v>
      </c>
      <c r="BH154">
        <f t="array" ref="BH154">IF(AQ154="",0,SUMPRODUCT((EN13:XA13="Gluten")*(EN14:XA14="ALERTE")*(COUNTIF(BE154,"* "&amp;EN15:XA15&amp;" *")&gt;0)*1))</f>
        <v>0</v>
      </c>
      <c r="BI154">
        <f t="array" ref="BI154">IF(AQ154="",0,SUMPRODUCT((EN13:XA13="Gluten")*(EN14:XA14="SUSP")*(COUNTIF(BE154,"* "&amp;EN15:XA15&amp;" *")&gt;0)*1))</f>
        <v>0</v>
      </c>
      <c r="BJ154" t="str">
        <f t="shared" si="128"/>
        <v/>
      </c>
      <c r="BK154" t="str">
        <f t="shared" si="129"/>
        <v/>
      </c>
      <c r="BL154">
        <f t="array" ref="BL154">IF(AQ154="",0,SUMPRODUCT((EN13:XA13="Crustaces")*(EN14:XA14="ALERTE")*(COUNTIF(BE154,"* "&amp;EN15:XA15&amp;" *")&gt;0)*1))</f>
        <v>0</v>
      </c>
      <c r="BM154" t="str">
        <f t="shared" si="130"/>
        <v/>
      </c>
      <c r="BN154">
        <f t="array" ref="BN154">IF(AQ154="",0,SUMPRODUCT((EN13:XA13="Oeufs")*(EN14:XA14="ALERTE")*(COUNTIF(BE154,"* "&amp;EN15:XA15&amp;" *")&gt;0)*1))</f>
        <v>0</v>
      </c>
      <c r="BO154" t="str">
        <f t="shared" si="131"/>
        <v/>
      </c>
      <c r="BP154">
        <f t="array" ref="BP154">IF(AQ154="",0,SUMPRODUCT((EN13:XA13="Poissons")*(EN14:XA14="INFO")*(COUNTIF(BE154,"* "&amp;EN15:XA15&amp;" *")&gt;0)*1))</f>
        <v>0</v>
      </c>
      <c r="BQ154">
        <f t="array" ref="BQ154">IF(AQ154="",0,SUMPRODUCT((EN13:XA13="Poissons")*(EN14:XA14="EXCL")*(COUNTIF(BE154,"* "&amp;EN15:XA15&amp;" *")&gt;0)*1))</f>
        <v>0</v>
      </c>
      <c r="BR154">
        <f t="array" ref="BR154">IF(AQ154="",0,SUMPRODUCT((EN13:XA13="Poissons")*(EN14:XA14="ALERTE")*(COUNTIF(BE154,"* "&amp;EN15:XA15&amp;" *")&gt;0)*1))</f>
        <v>0</v>
      </c>
      <c r="BS154" t="str">
        <f t="shared" si="132"/>
        <v/>
      </c>
      <c r="BT154">
        <f t="array" ref="BT154">IF(AQ154="",0,SUMPRODUCT((EN13:XA13="Arachides")*(EN14:XA14="ALERTE")*(COUNTIF(BE154,"* "&amp;EN15:XA15&amp;" *")&gt;0)*1))</f>
        <v>0</v>
      </c>
      <c r="BU154" t="str">
        <f t="shared" si="133"/>
        <v/>
      </c>
      <c r="BV154">
        <f t="array" ref="BV154">IF(AQ154="",0,SUMPRODUCT((EN13:XA13="Soja")*(EN14:XA14="INFO")*(COUNTIF(BE154,"* "&amp;EN15:XA15&amp;" *")&gt;0)*1))</f>
        <v>0</v>
      </c>
      <c r="BW154">
        <f t="array" ref="BW154">IF(AQ154="",0,SUMPRODUCT((EN13:XA13="Soja")*(EN14:XA14="ALERTE")*(COUNTIF(BE154,"* "&amp;EN15:XA15&amp;" *")&gt;0)*1))</f>
        <v>0</v>
      </c>
      <c r="BX154" t="str">
        <f t="shared" si="134"/>
        <v/>
      </c>
      <c r="BY154">
        <f t="array" ref="BY154">IF(AQ154="",0,SUMPRODUCT((EN13:XA13="Lait")*(EN14:XA14="INFO")*(COUNTIF(BE154,"* "&amp;EN15:XA15&amp;" *")&gt;0)*1))</f>
        <v>0</v>
      </c>
      <c r="BZ154">
        <f t="array" ref="BZ154">IF(AQ154="",0,SUMPRODUCT((EN13:XA13="Lait")*(EN14:XA14="EXCL")*(COUNTIF(BE154,"* "&amp;EN15:XA15&amp;" *")&gt;0)*1))</f>
        <v>0</v>
      </c>
      <c r="CA154">
        <f t="array" ref="CA154">IF(AQ154="",0,SUMPRODUCT((EN13:XA13="Lait")*(EN14:XA14="ALERTE")*(COUNTIF(BE154,"* "&amp;EN15:XA15&amp;" *")&gt;0)*1))</f>
        <v>0</v>
      </c>
      <c r="CB154">
        <f t="array" ref="CB154">IF(AQ154="",0,SUMPRODUCT((EN13:XA13="Lait")*(EN14:XA14="SUSP")*(COUNTIF(BE154,"* "&amp;EN15:XA15&amp;" *")&gt;0)*1))</f>
        <v>0</v>
      </c>
      <c r="CC154" t="str">
        <f t="shared" si="135"/>
        <v/>
      </c>
      <c r="CD154" t="str">
        <f t="shared" si="136"/>
        <v/>
      </c>
      <c r="CE154">
        <f t="array" ref="CE154">IF(AQ154="",0,SUMPRODUCT((EN13:XA13="Fruits a coque")*(EN14:XA14="EXCL")*(COUNTIF(BE154,"* "&amp;EN15:XA15&amp;" *")&gt;0)*1))</f>
        <v>0</v>
      </c>
      <c r="CF154">
        <f t="array" ref="CF154">IF(AQ154="",0,SUMPRODUCT((EN13:XA13="Fruits a coque")*(EN14:XA14="ALERTE")*(COUNTIF(BE154,"* "&amp;EN15:XA15&amp;" *")&gt;0)*1))</f>
        <v>0</v>
      </c>
      <c r="CG154" t="str">
        <f t="shared" si="137"/>
        <v/>
      </c>
      <c r="CH154">
        <f t="array" ref="CH154">IF(AQ154="",0,SUMPRODUCT((EN13:XA13="Celeri")*(EN14:XA14="ALERTE")*(COUNTIF(BE154,"* "&amp;EN15:XA15&amp;" *")&gt;0)*1))</f>
        <v>0</v>
      </c>
      <c r="CI154" t="str">
        <f t="shared" si="138"/>
        <v/>
      </c>
      <c r="CJ154">
        <f t="array" ref="CJ154">IF(AQ154="",0,SUMPRODUCT((EN13:XA13="Moutarde")*(EN14:XA14="ALERTE")*(COUNTIF(BE154,"* "&amp;EN15:XA15&amp;" *")&gt;0)*1))</f>
        <v>0</v>
      </c>
      <c r="CK154" t="str">
        <f t="shared" si="139"/>
        <v/>
      </c>
      <c r="CL154">
        <f t="array" ref="CL154">IF(AQ154="",0,SUMPRODUCT((EN13:XA13="Sesame")*(EN14:XA14="ALERTE")*(COUNTIF(BE154,"* "&amp;EN15:XA15&amp;" *")&gt;0)*1))</f>
        <v>0</v>
      </c>
      <c r="CM154" t="str">
        <f t="shared" si="140"/>
        <v/>
      </c>
      <c r="CN154">
        <f t="array" ref="CN154">IF(AQ154="",0,SUMPRODUCT((EN13:XA13="Sulfites")*(EN14:XA14="ALERTE")*(COUNTIF(BE154,"* "&amp;EN15:XA15&amp;" *")&gt;0)*1))</f>
        <v>0</v>
      </c>
      <c r="CO154" t="str">
        <f t="shared" si="141"/>
        <v/>
      </c>
      <c r="CP154">
        <f t="array" ref="CP154">IF(AQ154="",0,SUMPRODUCT((EN13:XA13="Lupin")*(EN14:XA14="ALERTE")*(COUNTIF(BE154,"* "&amp;EN15:XA15&amp;" *")&gt;0)*1))</f>
        <v>0</v>
      </c>
      <c r="CQ154" t="str">
        <f t="shared" si="142"/>
        <v/>
      </c>
      <c r="CR154">
        <f t="array" ref="CR154">IF(AQ154="",0,SUMPRODUCT((EN13:XA13="Mollusques")*(EN14:XA14="EXCL")*(COUNTIF(BE154,"* "&amp;EN15:XA15&amp;" *")&gt;0)*1))</f>
        <v>0</v>
      </c>
      <c r="CS154">
        <f t="array" ref="CS154">IF(AQ154="",0,SUMPRODUCT((EN13:XA13="Mollusques")*(EN14:XA14="ALERTE")*(COUNTIF(BE154,"* "&amp;EN15:XA15&amp;" *")&gt;0)*1))</f>
        <v>0</v>
      </c>
      <c r="CT154" t="str">
        <f t="shared" si="143"/>
        <v/>
      </c>
      <c r="CU154" t="str">
        <f t="shared" si="144"/>
        <v/>
      </c>
      <c r="CV154" t="str">
        <f t="shared" si="145"/>
        <v/>
      </c>
      <c r="CW154" t="str">
        <f t="shared" si="146"/>
        <v/>
      </c>
      <c r="CX154" t="str">
        <f t="shared" si="147"/>
        <v/>
      </c>
      <c r="CY154" t="str">
        <f t="shared" si="148"/>
        <v/>
      </c>
      <c r="CZ154" t="str">
        <f t="shared" si="149"/>
        <v/>
      </c>
      <c r="DA154" t="str">
        <f t="shared" si="150"/>
        <v/>
      </c>
      <c r="DB154" t="str">
        <f t="shared" si="151"/>
        <v/>
      </c>
      <c r="DC154" t="str">
        <f t="shared" si="152"/>
        <v/>
      </c>
      <c r="DD154" t="str">
        <f t="shared" si="153"/>
        <v/>
      </c>
      <c r="DE154" t="str">
        <f t="shared" si="154"/>
        <v/>
      </c>
      <c r="DF154" t="str">
        <f t="shared" si="155"/>
        <v/>
      </c>
      <c r="DG154" t="str">
        <f t="shared" si="156"/>
        <v/>
      </c>
      <c r="DH154" t="str">
        <f t="shared" si="157"/>
        <v/>
      </c>
      <c r="DI154" t="str">
        <f t="shared" si="158"/>
        <v/>
      </c>
      <c r="DJ154" t="str">
        <f t="shared" si="159"/>
        <v/>
      </c>
      <c r="DK154" t="str">
        <f t="shared" si="160"/>
        <v/>
      </c>
      <c r="DL154" t="str">
        <f t="shared" si="161"/>
        <v/>
      </c>
    </row>
    <row r="155" spans="5:116" ht="15.75">
      <c r="E155" s="26"/>
      <c r="F155" s="32"/>
      <c r="G155" s="33"/>
      <c r="H155" s="32"/>
      <c r="I155" s="34"/>
      <c r="J155" s="246"/>
      <c r="K155" s="247"/>
      <c r="L155" s="95"/>
      <c r="M155" s="248"/>
      <c r="N155" s="249"/>
      <c r="O155" s="250"/>
      <c r="P155" s="251"/>
      <c r="Q155" s="252"/>
      <c r="R155" s="253"/>
      <c r="S155" s="102"/>
      <c r="T155" s="254"/>
      <c r="U155" s="104"/>
      <c r="V155" s="255"/>
      <c r="W155" s="256"/>
      <c r="X155" s="107"/>
      <c r="Y155" s="116"/>
      <c r="AA155" s="4"/>
      <c r="AC155" s="759"/>
      <c r="AD155" s="784" t="str">
        <f>TRIM(SUBSTITUTE(SUBSTITUTE(SUBSTITUTE(SUBSTITUTE(SUBSTITUTE(SUBSTITUTE(SUBSTITUTE(SUBSTITUTE(SUBSTITUTE(CLEAN(IF(OR(LEFT(AD154,1)="-",LEFT(AD154,1)="="),MID(AD154,2,99999),AD154)),"—","-"),"–","-"),CHAR(160)," "),CHAR(9)," "),CHAR(13)," "),CHAR(10)," ")," "," ")," "," ")," "," "))</f>
        <v>Vérifier la cuisson.</v>
      </c>
      <c r="AE155" s="780" t="str" cm="1">
        <f t="array" ref="AE155">IF(ROW()=ROW(AE154),AD157,INDEX(AF154:AF167,ROW()-ROW(AE154)))</f>
        <v/>
      </c>
      <c r="AF155" s="781" t="str">
        <f>IF(OR(AE155="",AD156="",AD156&lt;=0,AG155=""),"",TRIM(MID(AE155,LEN(AG155)+1+IF(MID(AE155,LEN(AG155)+1,1)=" ",1,0),99999)))</f>
        <v/>
      </c>
      <c r="AG155" s="780" t="str">
        <f>IF(OR(AH155="",AH155=0,AH155="0"),"",IF(LEN(AH155)&lt;=AD156,AH155,IF(LEN(SUBSTITUTE(AI155," ",""))=AD156+1,LEFT(AH155,AD156),LEFT(AH155,FIND("§",SUBSTITUTE(AI155," ","§",LEN(AI155)-LEN(SUBSTITUTE(AI155," ",""))))-1))))</f>
        <v/>
      </c>
      <c r="AH155" s="780" t="str">
        <f t="shared" si="113"/>
        <v/>
      </c>
      <c r="AI155" s="780" t="str">
        <f>IF(OR(AH155="",AH155=0,AH155="0"),"",LEFT(AH155,AD156+1))</f>
        <v/>
      </c>
      <c r="AJ155" s="782"/>
      <c r="AK155" s="796"/>
      <c r="AL155" s="759" t="str">
        <f>IF(LEN(TRIM(AM155))&gt;0,MAX(AL13:AL154)+1,"")</f>
        <v/>
      </c>
      <c r="AM155" s="805"/>
      <c r="AN155" s="805"/>
      <c r="AO155" s="805"/>
      <c r="AP155" s="263" t="str">
        <f t="shared" si="114"/>
        <v/>
      </c>
      <c r="AQ155" s="752"/>
      <c r="AR155" s="818" t="s">
        <v>945</v>
      </c>
      <c r="AS155" s="16" t="str">
        <f t="shared" si="115"/>
        <v/>
      </c>
      <c r="AT155" s="264" t="str">
        <f t="shared" si="116"/>
        <v/>
      </c>
      <c r="AU155" s="266" t="str">
        <f t="shared" si="117"/>
        <v/>
      </c>
      <c r="AV155" s="267" t="str">
        <f t="shared" si="118"/>
        <v/>
      </c>
      <c r="AW155" s="268" t="str">
        <f t="shared" si="119"/>
        <v/>
      </c>
      <c r="AX155" s="268" t="str">
        <f t="shared" si="120"/>
        <v/>
      </c>
      <c r="AY155" s="269" t="str">
        <f t="shared" si="121"/>
        <v/>
      </c>
      <c r="AZ155" t="str">
        <f t="shared" si="122"/>
        <v/>
      </c>
      <c r="BA155" t="str">
        <f t="shared" si="123"/>
        <v/>
      </c>
      <c r="BB155" t="str">
        <f t="shared" si="124"/>
        <v/>
      </c>
      <c r="BC155" t="str">
        <f t="shared" si="125"/>
        <v/>
      </c>
      <c r="BD155" t="str">
        <f t="shared" si="126"/>
        <v/>
      </c>
      <c r="BE155" t="str">
        <f t="shared" si="127"/>
        <v/>
      </c>
      <c r="BF155">
        <f t="array" ref="BF155">IF(AQ155="",0,SUMPRODUCT((EN13:XA13="Gluten")*(EN14:XA14="INFO")*(COUNTIF(BE155,"* "&amp;EN15:XA15&amp;" *")&gt;0)*1))</f>
        <v>0</v>
      </c>
      <c r="BG155">
        <f t="array" ref="BG155">IF(AQ155="",0,SUMPRODUCT((EN13:XA13="Gluten")*(EN14:XA14="EXCL")*(COUNTIF(BE155,"* "&amp;EN15:XA15&amp;" *")&gt;0)*1))</f>
        <v>0</v>
      </c>
      <c r="BH155">
        <f t="array" ref="BH155">IF(AQ155="",0,SUMPRODUCT((EN13:XA13="Gluten")*(EN14:XA14="ALERTE")*(COUNTIF(BE155,"* "&amp;EN15:XA15&amp;" *")&gt;0)*1))</f>
        <v>0</v>
      </c>
      <c r="BI155">
        <f t="array" ref="BI155">IF(AQ155="",0,SUMPRODUCT((EN13:XA13="Gluten")*(EN14:XA14="SUSP")*(COUNTIF(BE155,"* "&amp;EN15:XA15&amp;" *")&gt;0)*1))</f>
        <v>0</v>
      </c>
      <c r="BJ155" t="str">
        <f t="shared" si="128"/>
        <v/>
      </c>
      <c r="BK155" t="str">
        <f t="shared" si="129"/>
        <v/>
      </c>
      <c r="BL155">
        <f t="array" ref="BL155">IF(AQ155="",0,SUMPRODUCT((EN13:XA13="Crustaces")*(EN14:XA14="ALERTE")*(COUNTIF(BE155,"* "&amp;EN15:XA15&amp;" *")&gt;0)*1))</f>
        <v>0</v>
      </c>
      <c r="BM155" t="str">
        <f t="shared" si="130"/>
        <v/>
      </c>
      <c r="BN155">
        <f t="array" ref="BN155">IF(AQ155="",0,SUMPRODUCT((EN13:XA13="Oeufs")*(EN14:XA14="ALERTE")*(COUNTIF(BE155,"* "&amp;EN15:XA15&amp;" *")&gt;0)*1))</f>
        <v>0</v>
      </c>
      <c r="BO155" t="str">
        <f t="shared" si="131"/>
        <v/>
      </c>
      <c r="BP155">
        <f t="array" ref="BP155">IF(AQ155="",0,SUMPRODUCT((EN13:XA13="Poissons")*(EN14:XA14="INFO")*(COUNTIF(BE155,"* "&amp;EN15:XA15&amp;" *")&gt;0)*1))</f>
        <v>0</v>
      </c>
      <c r="BQ155">
        <f t="array" ref="BQ155">IF(AQ155="",0,SUMPRODUCT((EN13:XA13="Poissons")*(EN14:XA14="EXCL")*(COUNTIF(BE155,"* "&amp;EN15:XA15&amp;" *")&gt;0)*1))</f>
        <v>0</v>
      </c>
      <c r="BR155">
        <f t="array" ref="BR155">IF(AQ155="",0,SUMPRODUCT((EN13:XA13="Poissons")*(EN14:XA14="ALERTE")*(COUNTIF(BE155,"* "&amp;EN15:XA15&amp;" *")&gt;0)*1))</f>
        <v>0</v>
      </c>
      <c r="BS155" t="str">
        <f t="shared" si="132"/>
        <v/>
      </c>
      <c r="BT155">
        <f t="array" ref="BT155">IF(AQ155="",0,SUMPRODUCT((EN13:XA13="Arachides")*(EN14:XA14="ALERTE")*(COUNTIF(BE155,"* "&amp;EN15:XA15&amp;" *")&gt;0)*1))</f>
        <v>0</v>
      </c>
      <c r="BU155" t="str">
        <f t="shared" si="133"/>
        <v/>
      </c>
      <c r="BV155">
        <f t="array" ref="BV155">IF(AQ155="",0,SUMPRODUCT((EN13:XA13="Soja")*(EN14:XA14="INFO")*(COUNTIF(BE155,"* "&amp;EN15:XA15&amp;" *")&gt;0)*1))</f>
        <v>0</v>
      </c>
      <c r="BW155">
        <f t="array" ref="BW155">IF(AQ155="",0,SUMPRODUCT((EN13:XA13="Soja")*(EN14:XA14="ALERTE")*(COUNTIF(BE155,"* "&amp;EN15:XA15&amp;" *")&gt;0)*1))</f>
        <v>0</v>
      </c>
      <c r="BX155" t="str">
        <f t="shared" si="134"/>
        <v/>
      </c>
      <c r="BY155">
        <f t="array" ref="BY155">IF(AQ155="",0,SUMPRODUCT((EN13:XA13="Lait")*(EN14:XA14="INFO")*(COUNTIF(BE155,"* "&amp;EN15:XA15&amp;" *")&gt;0)*1))</f>
        <v>0</v>
      </c>
      <c r="BZ155">
        <f t="array" ref="BZ155">IF(AQ155="",0,SUMPRODUCT((EN13:XA13="Lait")*(EN14:XA14="EXCL")*(COUNTIF(BE155,"* "&amp;EN15:XA15&amp;" *")&gt;0)*1))</f>
        <v>0</v>
      </c>
      <c r="CA155">
        <f t="array" ref="CA155">IF(AQ155="",0,SUMPRODUCT((EN13:XA13="Lait")*(EN14:XA14="ALERTE")*(COUNTIF(BE155,"* "&amp;EN15:XA15&amp;" *")&gt;0)*1))</f>
        <v>0</v>
      </c>
      <c r="CB155">
        <f t="array" ref="CB155">IF(AQ155="",0,SUMPRODUCT((EN13:XA13="Lait")*(EN14:XA14="SUSP")*(COUNTIF(BE155,"* "&amp;EN15:XA15&amp;" *")&gt;0)*1))</f>
        <v>0</v>
      </c>
      <c r="CC155" t="str">
        <f t="shared" si="135"/>
        <v/>
      </c>
      <c r="CD155" t="str">
        <f t="shared" si="136"/>
        <v/>
      </c>
      <c r="CE155">
        <f t="array" ref="CE155">IF(AQ155="",0,SUMPRODUCT((EN13:XA13="Fruits a coque")*(EN14:XA14="EXCL")*(COUNTIF(BE155,"* "&amp;EN15:XA15&amp;" *")&gt;0)*1))</f>
        <v>0</v>
      </c>
      <c r="CF155">
        <f t="array" ref="CF155">IF(AQ155="",0,SUMPRODUCT((EN13:XA13="Fruits a coque")*(EN14:XA14="ALERTE")*(COUNTIF(BE155,"* "&amp;EN15:XA15&amp;" *")&gt;0)*1))</f>
        <v>0</v>
      </c>
      <c r="CG155" t="str">
        <f t="shared" si="137"/>
        <v/>
      </c>
      <c r="CH155">
        <f t="array" ref="CH155">IF(AQ155="",0,SUMPRODUCT((EN13:XA13="Celeri")*(EN14:XA14="ALERTE")*(COUNTIF(BE155,"* "&amp;EN15:XA15&amp;" *")&gt;0)*1))</f>
        <v>0</v>
      </c>
      <c r="CI155" t="str">
        <f t="shared" si="138"/>
        <v/>
      </c>
      <c r="CJ155">
        <f t="array" ref="CJ155">IF(AQ155="",0,SUMPRODUCT((EN13:XA13="Moutarde")*(EN14:XA14="ALERTE")*(COUNTIF(BE155,"* "&amp;EN15:XA15&amp;" *")&gt;0)*1))</f>
        <v>0</v>
      </c>
      <c r="CK155" t="str">
        <f t="shared" si="139"/>
        <v/>
      </c>
      <c r="CL155">
        <f t="array" ref="CL155">IF(AQ155="",0,SUMPRODUCT((EN13:XA13="Sesame")*(EN14:XA14="ALERTE")*(COUNTIF(BE155,"* "&amp;EN15:XA15&amp;" *")&gt;0)*1))</f>
        <v>0</v>
      </c>
      <c r="CM155" t="str">
        <f t="shared" si="140"/>
        <v/>
      </c>
      <c r="CN155">
        <f t="array" ref="CN155">IF(AQ155="",0,SUMPRODUCT((EN13:XA13="Sulfites")*(EN14:XA14="ALERTE")*(COUNTIF(BE155,"* "&amp;EN15:XA15&amp;" *")&gt;0)*1))</f>
        <v>0</v>
      </c>
      <c r="CO155" t="str">
        <f t="shared" si="141"/>
        <v/>
      </c>
      <c r="CP155">
        <f t="array" ref="CP155">IF(AQ155="",0,SUMPRODUCT((EN13:XA13="Lupin")*(EN14:XA14="ALERTE")*(COUNTIF(BE155,"* "&amp;EN15:XA15&amp;" *")&gt;0)*1))</f>
        <v>0</v>
      </c>
      <c r="CQ155" t="str">
        <f t="shared" si="142"/>
        <v/>
      </c>
      <c r="CR155">
        <f t="array" ref="CR155">IF(AQ155="",0,SUMPRODUCT((EN13:XA13="Mollusques")*(EN14:XA14="EXCL")*(COUNTIF(BE155,"* "&amp;EN15:XA15&amp;" *")&gt;0)*1))</f>
        <v>0</v>
      </c>
      <c r="CS155">
        <f t="array" ref="CS155">IF(AQ155="",0,SUMPRODUCT((EN13:XA13="Mollusques")*(EN14:XA14="ALERTE")*(COUNTIF(BE155,"* "&amp;EN15:XA15&amp;" *")&gt;0)*1))</f>
        <v>0</v>
      </c>
      <c r="CT155" t="str">
        <f t="shared" si="143"/>
        <v/>
      </c>
      <c r="CU155" t="str">
        <f t="shared" si="144"/>
        <v/>
      </c>
      <c r="CV155" t="str">
        <f t="shared" si="145"/>
        <v/>
      </c>
      <c r="CW155" t="str">
        <f t="shared" si="146"/>
        <v/>
      </c>
      <c r="CX155" t="str">
        <f t="shared" si="147"/>
        <v/>
      </c>
      <c r="CY155" t="str">
        <f t="shared" si="148"/>
        <v/>
      </c>
      <c r="CZ155" t="str">
        <f t="shared" si="149"/>
        <v/>
      </c>
      <c r="DA155" t="str">
        <f t="shared" si="150"/>
        <v/>
      </c>
      <c r="DB155" t="str">
        <f t="shared" si="151"/>
        <v/>
      </c>
      <c r="DC155" t="str">
        <f t="shared" si="152"/>
        <v/>
      </c>
      <c r="DD155" t="str">
        <f t="shared" si="153"/>
        <v/>
      </c>
      <c r="DE155" t="str">
        <f t="shared" si="154"/>
        <v/>
      </c>
      <c r="DF155" t="str">
        <f t="shared" si="155"/>
        <v/>
      </c>
      <c r="DG155" t="str">
        <f t="shared" si="156"/>
        <v/>
      </c>
      <c r="DH155" t="str">
        <f t="shared" si="157"/>
        <v/>
      </c>
      <c r="DI155" t="str">
        <f t="shared" si="158"/>
        <v/>
      </c>
      <c r="DJ155" t="str">
        <f t="shared" si="159"/>
        <v/>
      </c>
      <c r="DK155" t="str">
        <f t="shared" si="160"/>
        <v/>
      </c>
      <c r="DL155" t="str">
        <f t="shared" si="161"/>
        <v/>
      </c>
    </row>
    <row r="156" spans="5:116" ht="15.75">
      <c r="E156" s="26"/>
      <c r="F156" s="32"/>
      <c r="G156" s="33"/>
      <c r="H156" s="32"/>
      <c r="I156" s="34"/>
      <c r="J156" s="246"/>
      <c r="K156" s="247"/>
      <c r="L156" s="95"/>
      <c r="M156" s="248"/>
      <c r="N156" s="249"/>
      <c r="O156" s="250"/>
      <c r="P156" s="251"/>
      <c r="Q156" s="252"/>
      <c r="R156" s="253"/>
      <c r="S156" s="102"/>
      <c r="T156" s="254"/>
      <c r="U156" s="104"/>
      <c r="V156" s="255"/>
      <c r="W156" s="256"/>
      <c r="X156" s="107"/>
      <c r="Y156" s="116"/>
      <c r="AA156" s="4"/>
      <c r="AC156" s="759"/>
      <c r="AD156" s="785">
        <f>AL10</f>
        <v>120</v>
      </c>
      <c r="AE156" s="780" t="str" cm="1">
        <f t="array" ref="AE156">IF(ROW()=ROW(AE154),AD157,INDEX(AF154:AF167,ROW()-ROW(AE154)))</f>
        <v/>
      </c>
      <c r="AF156" s="781" t="str">
        <f>IF(OR(AE156="",AD156="",AD156&lt;=0,AG156=""),"",TRIM(MID(AE156,LEN(AG156)+1+IF(MID(AE156,LEN(AG156)+1,1)=" ",1,0),99999)))</f>
        <v/>
      </c>
      <c r="AG156" s="780" t="str">
        <f>IF(OR(AH156="",AH156=0,AH156="0"),"",IF(LEN(AH156)&lt;=AD156,AH156,IF(LEN(SUBSTITUTE(AI156," ",""))=AD156+1,LEFT(AH156,AD156),LEFT(AH156,FIND("§",SUBSTITUTE(AI156," ","§",LEN(AI156)-LEN(SUBSTITUTE(AI156," ",""))))-1))))</f>
        <v/>
      </c>
      <c r="AH156" s="780" t="str">
        <f t="shared" si="113"/>
        <v/>
      </c>
      <c r="AI156" s="780" t="str">
        <f>IF(OR(AH156="",AH156=0,AH156="0"),"",LEFT(AH156,AD156+1))</f>
        <v/>
      </c>
      <c r="AJ156" s="782"/>
      <c r="AK156" s="796"/>
      <c r="AL156" s="759" t="str">
        <f>IF(LEN(TRIM(AM156))&gt;0,MAX(AL13:AL155)+1,"")</f>
        <v/>
      </c>
      <c r="AM156" s="805"/>
      <c r="AN156" s="805"/>
      <c r="AO156" s="805"/>
      <c r="AP156" s="263" t="str">
        <f t="shared" si="114"/>
        <v/>
      </c>
      <c r="AQ156" s="752"/>
      <c r="AR156" s="818" t="s">
        <v>945</v>
      </c>
      <c r="AS156" s="16" t="str">
        <f t="shared" si="115"/>
        <v/>
      </c>
      <c r="AT156" s="264" t="str">
        <f t="shared" si="116"/>
        <v/>
      </c>
      <c r="AU156" s="266" t="str">
        <f t="shared" si="117"/>
        <v/>
      </c>
      <c r="AV156" s="267" t="str">
        <f t="shared" si="118"/>
        <v/>
      </c>
      <c r="AW156" s="268" t="str">
        <f t="shared" si="119"/>
        <v/>
      </c>
      <c r="AX156" s="268" t="str">
        <f t="shared" si="120"/>
        <v/>
      </c>
      <c r="AY156" s="269" t="str">
        <f t="shared" si="121"/>
        <v/>
      </c>
      <c r="AZ156" t="str">
        <f t="shared" si="122"/>
        <v/>
      </c>
      <c r="BA156" t="str">
        <f t="shared" si="123"/>
        <v/>
      </c>
      <c r="BB156" t="str">
        <f t="shared" si="124"/>
        <v/>
      </c>
      <c r="BC156" t="str">
        <f t="shared" si="125"/>
        <v/>
      </c>
      <c r="BD156" t="str">
        <f t="shared" si="126"/>
        <v/>
      </c>
      <c r="BE156" t="str">
        <f t="shared" si="127"/>
        <v/>
      </c>
      <c r="BF156">
        <f t="array" ref="BF156">IF(AQ156="",0,SUMPRODUCT((EN13:XA13="Gluten")*(EN14:XA14="INFO")*(COUNTIF(BE156,"* "&amp;EN15:XA15&amp;" *")&gt;0)*1))</f>
        <v>0</v>
      </c>
      <c r="BG156">
        <f t="array" ref="BG156">IF(AQ156="",0,SUMPRODUCT((EN13:XA13="Gluten")*(EN14:XA14="EXCL")*(COUNTIF(BE156,"* "&amp;EN15:XA15&amp;" *")&gt;0)*1))</f>
        <v>0</v>
      </c>
      <c r="BH156">
        <f t="array" ref="BH156">IF(AQ156="",0,SUMPRODUCT((EN13:XA13="Gluten")*(EN14:XA14="ALERTE")*(COUNTIF(BE156,"* "&amp;EN15:XA15&amp;" *")&gt;0)*1))</f>
        <v>0</v>
      </c>
      <c r="BI156">
        <f t="array" ref="BI156">IF(AQ156="",0,SUMPRODUCT((EN13:XA13="Gluten")*(EN14:XA14="SUSP")*(COUNTIF(BE156,"* "&amp;EN15:XA15&amp;" *")&gt;0)*1))</f>
        <v>0</v>
      </c>
      <c r="BJ156" t="str">
        <f t="shared" si="128"/>
        <v/>
      </c>
      <c r="BK156" t="str">
        <f t="shared" si="129"/>
        <v/>
      </c>
      <c r="BL156">
        <f t="array" ref="BL156">IF(AQ156="",0,SUMPRODUCT((EN13:XA13="Crustaces")*(EN14:XA14="ALERTE")*(COUNTIF(BE156,"* "&amp;EN15:XA15&amp;" *")&gt;0)*1))</f>
        <v>0</v>
      </c>
      <c r="BM156" t="str">
        <f t="shared" si="130"/>
        <v/>
      </c>
      <c r="BN156">
        <f t="array" ref="BN156">IF(AQ156="",0,SUMPRODUCT((EN13:XA13="Oeufs")*(EN14:XA14="ALERTE")*(COUNTIF(BE156,"* "&amp;EN15:XA15&amp;" *")&gt;0)*1))</f>
        <v>0</v>
      </c>
      <c r="BO156" t="str">
        <f t="shared" si="131"/>
        <v/>
      </c>
      <c r="BP156">
        <f t="array" ref="BP156">IF(AQ156="",0,SUMPRODUCT((EN13:XA13="Poissons")*(EN14:XA14="INFO")*(COUNTIF(BE156,"* "&amp;EN15:XA15&amp;" *")&gt;0)*1))</f>
        <v>0</v>
      </c>
      <c r="BQ156">
        <f t="array" ref="BQ156">IF(AQ156="",0,SUMPRODUCT((EN13:XA13="Poissons")*(EN14:XA14="EXCL")*(COUNTIF(BE156,"* "&amp;EN15:XA15&amp;" *")&gt;0)*1))</f>
        <v>0</v>
      </c>
      <c r="BR156">
        <f t="array" ref="BR156">IF(AQ156="",0,SUMPRODUCT((EN13:XA13="Poissons")*(EN14:XA14="ALERTE")*(COUNTIF(BE156,"* "&amp;EN15:XA15&amp;" *")&gt;0)*1))</f>
        <v>0</v>
      </c>
      <c r="BS156" t="str">
        <f t="shared" si="132"/>
        <v/>
      </c>
      <c r="BT156">
        <f t="array" ref="BT156">IF(AQ156="",0,SUMPRODUCT((EN13:XA13="Arachides")*(EN14:XA14="ALERTE")*(COUNTIF(BE156,"* "&amp;EN15:XA15&amp;" *")&gt;0)*1))</f>
        <v>0</v>
      </c>
      <c r="BU156" t="str">
        <f t="shared" si="133"/>
        <v/>
      </c>
      <c r="BV156">
        <f t="array" ref="BV156">IF(AQ156="",0,SUMPRODUCT((EN13:XA13="Soja")*(EN14:XA14="INFO")*(COUNTIF(BE156,"* "&amp;EN15:XA15&amp;" *")&gt;0)*1))</f>
        <v>0</v>
      </c>
      <c r="BW156">
        <f t="array" ref="BW156">IF(AQ156="",0,SUMPRODUCT((EN13:XA13="Soja")*(EN14:XA14="ALERTE")*(COUNTIF(BE156,"* "&amp;EN15:XA15&amp;" *")&gt;0)*1))</f>
        <v>0</v>
      </c>
      <c r="BX156" t="str">
        <f t="shared" si="134"/>
        <v/>
      </c>
      <c r="BY156">
        <f t="array" ref="BY156">IF(AQ156="",0,SUMPRODUCT((EN13:XA13="Lait")*(EN14:XA14="INFO")*(COUNTIF(BE156,"* "&amp;EN15:XA15&amp;" *")&gt;0)*1))</f>
        <v>0</v>
      </c>
      <c r="BZ156">
        <f t="array" ref="BZ156">IF(AQ156="",0,SUMPRODUCT((EN13:XA13="Lait")*(EN14:XA14="EXCL")*(COUNTIF(BE156,"* "&amp;EN15:XA15&amp;" *")&gt;0)*1))</f>
        <v>0</v>
      </c>
      <c r="CA156">
        <f t="array" ref="CA156">IF(AQ156="",0,SUMPRODUCT((EN13:XA13="Lait")*(EN14:XA14="ALERTE")*(COUNTIF(BE156,"* "&amp;EN15:XA15&amp;" *")&gt;0)*1))</f>
        <v>0</v>
      </c>
      <c r="CB156">
        <f t="array" ref="CB156">IF(AQ156="",0,SUMPRODUCT((EN13:XA13="Lait")*(EN14:XA14="SUSP")*(COUNTIF(BE156,"* "&amp;EN15:XA15&amp;" *")&gt;0)*1))</f>
        <v>0</v>
      </c>
      <c r="CC156" t="str">
        <f t="shared" si="135"/>
        <v/>
      </c>
      <c r="CD156" t="str">
        <f t="shared" si="136"/>
        <v/>
      </c>
      <c r="CE156">
        <f t="array" ref="CE156">IF(AQ156="",0,SUMPRODUCT((EN13:XA13="Fruits a coque")*(EN14:XA14="EXCL")*(COUNTIF(BE156,"* "&amp;EN15:XA15&amp;" *")&gt;0)*1))</f>
        <v>0</v>
      </c>
      <c r="CF156">
        <f t="array" ref="CF156">IF(AQ156="",0,SUMPRODUCT((EN13:XA13="Fruits a coque")*(EN14:XA14="ALERTE")*(COUNTIF(BE156,"* "&amp;EN15:XA15&amp;" *")&gt;0)*1))</f>
        <v>0</v>
      </c>
      <c r="CG156" t="str">
        <f t="shared" si="137"/>
        <v/>
      </c>
      <c r="CH156">
        <f t="array" ref="CH156">IF(AQ156="",0,SUMPRODUCT((EN13:XA13="Celeri")*(EN14:XA14="ALERTE")*(COUNTIF(BE156,"* "&amp;EN15:XA15&amp;" *")&gt;0)*1))</f>
        <v>0</v>
      </c>
      <c r="CI156" t="str">
        <f t="shared" si="138"/>
        <v/>
      </c>
      <c r="CJ156">
        <f t="array" ref="CJ156">IF(AQ156="",0,SUMPRODUCT((EN13:XA13="Moutarde")*(EN14:XA14="ALERTE")*(COUNTIF(BE156,"* "&amp;EN15:XA15&amp;" *")&gt;0)*1))</f>
        <v>0</v>
      </c>
      <c r="CK156" t="str">
        <f t="shared" si="139"/>
        <v/>
      </c>
      <c r="CL156">
        <f t="array" ref="CL156">IF(AQ156="",0,SUMPRODUCT((EN13:XA13="Sesame")*(EN14:XA14="ALERTE")*(COUNTIF(BE156,"* "&amp;EN15:XA15&amp;" *")&gt;0)*1))</f>
        <v>0</v>
      </c>
      <c r="CM156" t="str">
        <f t="shared" si="140"/>
        <v/>
      </c>
      <c r="CN156">
        <f t="array" ref="CN156">IF(AQ156="",0,SUMPRODUCT((EN13:XA13="Sulfites")*(EN14:XA14="ALERTE")*(COUNTIF(BE156,"* "&amp;EN15:XA15&amp;" *")&gt;0)*1))</f>
        <v>0</v>
      </c>
      <c r="CO156" t="str">
        <f t="shared" si="141"/>
        <v/>
      </c>
      <c r="CP156">
        <f t="array" ref="CP156">IF(AQ156="",0,SUMPRODUCT((EN13:XA13="Lupin")*(EN14:XA14="ALERTE")*(COUNTIF(BE156,"* "&amp;EN15:XA15&amp;" *")&gt;0)*1))</f>
        <v>0</v>
      </c>
      <c r="CQ156" t="str">
        <f t="shared" si="142"/>
        <v/>
      </c>
      <c r="CR156">
        <f t="array" ref="CR156">IF(AQ156="",0,SUMPRODUCT((EN13:XA13="Mollusques")*(EN14:XA14="EXCL")*(COUNTIF(BE156,"* "&amp;EN15:XA15&amp;" *")&gt;0)*1))</f>
        <v>0</v>
      </c>
      <c r="CS156">
        <f t="array" ref="CS156">IF(AQ156="",0,SUMPRODUCT((EN13:XA13="Mollusques")*(EN14:XA14="ALERTE")*(COUNTIF(BE156,"* "&amp;EN15:XA15&amp;" *")&gt;0)*1))</f>
        <v>0</v>
      </c>
      <c r="CT156" t="str">
        <f t="shared" si="143"/>
        <v/>
      </c>
      <c r="CU156" t="str">
        <f t="shared" si="144"/>
        <v/>
      </c>
      <c r="CV156" t="str">
        <f t="shared" si="145"/>
        <v/>
      </c>
      <c r="CW156" t="str">
        <f t="shared" si="146"/>
        <v/>
      </c>
      <c r="CX156" t="str">
        <f t="shared" si="147"/>
        <v/>
      </c>
      <c r="CY156" t="str">
        <f t="shared" si="148"/>
        <v/>
      </c>
      <c r="CZ156" t="str">
        <f t="shared" si="149"/>
        <v/>
      </c>
      <c r="DA156" t="str">
        <f t="shared" si="150"/>
        <v/>
      </c>
      <c r="DB156" t="str">
        <f t="shared" si="151"/>
        <v/>
      </c>
      <c r="DC156" t="str">
        <f t="shared" si="152"/>
        <v/>
      </c>
      <c r="DD156" t="str">
        <f t="shared" si="153"/>
        <v/>
      </c>
      <c r="DE156" t="str">
        <f t="shared" si="154"/>
        <v/>
      </c>
      <c r="DF156" t="str">
        <f t="shared" si="155"/>
        <v/>
      </c>
      <c r="DG156" t="str">
        <f t="shared" si="156"/>
        <v/>
      </c>
      <c r="DH156" t="str">
        <f t="shared" si="157"/>
        <v/>
      </c>
      <c r="DI156" t="str">
        <f t="shared" si="158"/>
        <v/>
      </c>
      <c r="DJ156" t="str">
        <f t="shared" si="159"/>
        <v/>
      </c>
      <c r="DK156" t="str">
        <f t="shared" si="160"/>
        <v/>
      </c>
      <c r="DL156" t="str">
        <f t="shared" si="161"/>
        <v/>
      </c>
    </row>
    <row r="157" spans="5:116" ht="15.75">
      <c r="E157" s="26"/>
      <c r="F157" s="32"/>
      <c r="G157" s="33"/>
      <c r="H157" s="32"/>
      <c r="I157" s="34"/>
      <c r="J157" s="246"/>
      <c r="K157" s="247"/>
      <c r="L157" s="95"/>
      <c r="M157" s="248"/>
      <c r="N157" s="249"/>
      <c r="O157" s="250"/>
      <c r="P157" s="251"/>
      <c r="Q157" s="252"/>
      <c r="R157" s="253"/>
      <c r="S157" s="102"/>
      <c r="T157" s="254"/>
      <c r="U157" s="104"/>
      <c r="V157" s="255"/>
      <c r="W157" s="256"/>
      <c r="X157" s="107"/>
      <c r="Y157" s="116"/>
      <c r="AA157" s="4"/>
      <c r="AC157" s="759"/>
      <c r="AD157" s="784" t="str">
        <f>IF(UPPER(TRIM(AL11))="X",AD161,AD155)</f>
        <v>Vérifier la cuisson.</v>
      </c>
      <c r="AE157" s="780" t="str" cm="1">
        <f t="array" ref="AE157">IF(ROW()=ROW(AE154),AD157,INDEX(AF154:AF167,ROW()-ROW(AE154)))</f>
        <v/>
      </c>
      <c r="AF157" s="781" t="str">
        <f>IF(OR(AE157="",AD156="",AD156&lt;=0,AG157=""),"",TRIM(MID(AE157,LEN(AG157)+1+IF(MID(AE157,LEN(AG157)+1,1)=" ",1,0),99999)))</f>
        <v/>
      </c>
      <c r="AG157" s="780" t="str">
        <f>IF(OR(AH157="",AH157=0,AH157="0"),"",IF(LEN(AH157)&lt;=AD156,AH157,IF(LEN(SUBSTITUTE(AI157," ",""))=AD156+1,LEFT(AH157,AD156),LEFT(AH157,FIND("§",SUBSTITUTE(AI157," ","§",LEN(AI157)-LEN(SUBSTITUTE(AI157," ",""))))-1))))</f>
        <v/>
      </c>
      <c r="AH157" s="780" t="str">
        <f t="shared" si="113"/>
        <v/>
      </c>
      <c r="AI157" s="780" t="str">
        <f>IF(OR(AH157="",AH157=0,AH157="0"),"",LEFT(AH157,AD156+1))</f>
        <v/>
      </c>
      <c r="AJ157" s="782"/>
      <c r="AK157" s="796"/>
      <c r="AL157" s="759" t="str">
        <f>IF(LEN(TRIM(AM157))&gt;0,MAX(AL13:AL156)+1,"")</f>
        <v/>
      </c>
      <c r="AM157" s="805"/>
      <c r="AN157" s="805"/>
      <c r="AO157" s="805"/>
      <c r="AP157" s="263" t="str">
        <f t="shared" si="114"/>
        <v/>
      </c>
      <c r="AQ157" s="752"/>
      <c r="AR157" s="818" t="s">
        <v>945</v>
      </c>
      <c r="AS157" s="16" t="str">
        <f t="shared" si="115"/>
        <v/>
      </c>
      <c r="AT157" s="264" t="str">
        <f t="shared" si="116"/>
        <v/>
      </c>
      <c r="AU157" s="266" t="str">
        <f t="shared" si="117"/>
        <v/>
      </c>
      <c r="AV157" s="267" t="str">
        <f t="shared" si="118"/>
        <v/>
      </c>
      <c r="AW157" s="268" t="str">
        <f t="shared" si="119"/>
        <v/>
      </c>
      <c r="AX157" s="268" t="str">
        <f t="shared" si="120"/>
        <v/>
      </c>
      <c r="AY157" s="269" t="str">
        <f t="shared" si="121"/>
        <v/>
      </c>
      <c r="AZ157" t="str">
        <f t="shared" si="122"/>
        <v/>
      </c>
      <c r="BA157" t="str">
        <f t="shared" si="123"/>
        <v/>
      </c>
      <c r="BB157" t="str">
        <f t="shared" si="124"/>
        <v/>
      </c>
      <c r="BC157" t="str">
        <f t="shared" si="125"/>
        <v/>
      </c>
      <c r="BD157" t="str">
        <f t="shared" si="126"/>
        <v/>
      </c>
      <c r="BE157" t="str">
        <f t="shared" si="127"/>
        <v/>
      </c>
      <c r="BF157">
        <f t="array" ref="BF157">IF(AQ157="",0,SUMPRODUCT((EN13:XA13="Gluten")*(EN14:XA14="INFO")*(COUNTIF(BE157,"* "&amp;EN15:XA15&amp;" *")&gt;0)*1))</f>
        <v>0</v>
      </c>
      <c r="BG157">
        <f t="array" ref="BG157">IF(AQ157="",0,SUMPRODUCT((EN13:XA13="Gluten")*(EN14:XA14="EXCL")*(COUNTIF(BE157,"* "&amp;EN15:XA15&amp;" *")&gt;0)*1))</f>
        <v>0</v>
      </c>
      <c r="BH157">
        <f t="array" ref="BH157">IF(AQ157="",0,SUMPRODUCT((EN13:XA13="Gluten")*(EN14:XA14="ALERTE")*(COUNTIF(BE157,"* "&amp;EN15:XA15&amp;" *")&gt;0)*1))</f>
        <v>0</v>
      </c>
      <c r="BI157">
        <f t="array" ref="BI157">IF(AQ157="",0,SUMPRODUCT((EN13:XA13="Gluten")*(EN14:XA14="SUSP")*(COUNTIF(BE157,"* "&amp;EN15:XA15&amp;" *")&gt;0)*1))</f>
        <v>0</v>
      </c>
      <c r="BJ157" t="str">
        <f t="shared" si="128"/>
        <v/>
      </c>
      <c r="BK157" t="str">
        <f t="shared" si="129"/>
        <v/>
      </c>
      <c r="BL157">
        <f t="array" ref="BL157">IF(AQ157="",0,SUMPRODUCT((EN13:XA13="Crustaces")*(EN14:XA14="ALERTE")*(COUNTIF(BE157,"* "&amp;EN15:XA15&amp;" *")&gt;0)*1))</f>
        <v>0</v>
      </c>
      <c r="BM157" t="str">
        <f t="shared" si="130"/>
        <v/>
      </c>
      <c r="BN157">
        <f t="array" ref="BN157">IF(AQ157="",0,SUMPRODUCT((EN13:XA13="Oeufs")*(EN14:XA14="ALERTE")*(COUNTIF(BE157,"* "&amp;EN15:XA15&amp;" *")&gt;0)*1))</f>
        <v>0</v>
      </c>
      <c r="BO157" t="str">
        <f t="shared" si="131"/>
        <v/>
      </c>
      <c r="BP157">
        <f t="array" ref="BP157">IF(AQ157="",0,SUMPRODUCT((EN13:XA13="Poissons")*(EN14:XA14="INFO")*(COUNTIF(BE157,"* "&amp;EN15:XA15&amp;" *")&gt;0)*1))</f>
        <v>0</v>
      </c>
      <c r="BQ157">
        <f t="array" ref="BQ157">IF(AQ157="",0,SUMPRODUCT((EN13:XA13="Poissons")*(EN14:XA14="EXCL")*(COUNTIF(BE157,"* "&amp;EN15:XA15&amp;" *")&gt;0)*1))</f>
        <v>0</v>
      </c>
      <c r="BR157">
        <f t="array" ref="BR157">IF(AQ157="",0,SUMPRODUCT((EN13:XA13="Poissons")*(EN14:XA14="ALERTE")*(COUNTIF(BE157,"* "&amp;EN15:XA15&amp;" *")&gt;0)*1))</f>
        <v>0</v>
      </c>
      <c r="BS157" t="str">
        <f t="shared" si="132"/>
        <v/>
      </c>
      <c r="BT157">
        <f t="array" ref="BT157">IF(AQ157="",0,SUMPRODUCT((EN13:XA13="Arachides")*(EN14:XA14="ALERTE")*(COUNTIF(BE157,"* "&amp;EN15:XA15&amp;" *")&gt;0)*1))</f>
        <v>0</v>
      </c>
      <c r="BU157" t="str">
        <f t="shared" si="133"/>
        <v/>
      </c>
      <c r="BV157">
        <f t="array" ref="BV157">IF(AQ157="",0,SUMPRODUCT((EN13:XA13="Soja")*(EN14:XA14="INFO")*(COUNTIF(BE157,"* "&amp;EN15:XA15&amp;" *")&gt;0)*1))</f>
        <v>0</v>
      </c>
      <c r="BW157">
        <f t="array" ref="BW157">IF(AQ157="",0,SUMPRODUCT((EN13:XA13="Soja")*(EN14:XA14="ALERTE")*(COUNTIF(BE157,"* "&amp;EN15:XA15&amp;" *")&gt;0)*1))</f>
        <v>0</v>
      </c>
      <c r="BX157" t="str">
        <f t="shared" si="134"/>
        <v/>
      </c>
      <c r="BY157">
        <f t="array" ref="BY157">IF(AQ157="",0,SUMPRODUCT((EN13:XA13="Lait")*(EN14:XA14="INFO")*(COUNTIF(BE157,"* "&amp;EN15:XA15&amp;" *")&gt;0)*1))</f>
        <v>0</v>
      </c>
      <c r="BZ157">
        <f t="array" ref="BZ157">IF(AQ157="",0,SUMPRODUCT((EN13:XA13="Lait")*(EN14:XA14="EXCL")*(COUNTIF(BE157,"* "&amp;EN15:XA15&amp;" *")&gt;0)*1))</f>
        <v>0</v>
      </c>
      <c r="CA157">
        <f t="array" ref="CA157">IF(AQ157="",0,SUMPRODUCT((EN13:XA13="Lait")*(EN14:XA14="ALERTE")*(COUNTIF(BE157,"* "&amp;EN15:XA15&amp;" *")&gt;0)*1))</f>
        <v>0</v>
      </c>
      <c r="CB157">
        <f t="array" ref="CB157">IF(AQ157="",0,SUMPRODUCT((EN13:XA13="Lait")*(EN14:XA14="SUSP")*(COUNTIF(BE157,"* "&amp;EN15:XA15&amp;" *")&gt;0)*1))</f>
        <v>0</v>
      </c>
      <c r="CC157" t="str">
        <f t="shared" si="135"/>
        <v/>
      </c>
      <c r="CD157" t="str">
        <f t="shared" si="136"/>
        <v/>
      </c>
      <c r="CE157">
        <f t="array" ref="CE157">IF(AQ157="",0,SUMPRODUCT((EN13:XA13="Fruits a coque")*(EN14:XA14="EXCL")*(COUNTIF(BE157,"* "&amp;EN15:XA15&amp;" *")&gt;0)*1))</f>
        <v>0</v>
      </c>
      <c r="CF157">
        <f t="array" ref="CF157">IF(AQ157="",0,SUMPRODUCT((EN13:XA13="Fruits a coque")*(EN14:XA14="ALERTE")*(COUNTIF(BE157,"* "&amp;EN15:XA15&amp;" *")&gt;0)*1))</f>
        <v>0</v>
      </c>
      <c r="CG157" t="str">
        <f t="shared" si="137"/>
        <v/>
      </c>
      <c r="CH157">
        <f t="array" ref="CH157">IF(AQ157="",0,SUMPRODUCT((EN13:XA13="Celeri")*(EN14:XA14="ALERTE")*(COUNTIF(BE157,"* "&amp;EN15:XA15&amp;" *")&gt;0)*1))</f>
        <v>0</v>
      </c>
      <c r="CI157" t="str">
        <f t="shared" si="138"/>
        <v/>
      </c>
      <c r="CJ157">
        <f t="array" ref="CJ157">IF(AQ157="",0,SUMPRODUCT((EN13:XA13="Moutarde")*(EN14:XA14="ALERTE")*(COUNTIF(BE157,"* "&amp;EN15:XA15&amp;" *")&gt;0)*1))</f>
        <v>0</v>
      </c>
      <c r="CK157" t="str">
        <f t="shared" si="139"/>
        <v/>
      </c>
      <c r="CL157">
        <f t="array" ref="CL157">IF(AQ157="",0,SUMPRODUCT((EN13:XA13="Sesame")*(EN14:XA14="ALERTE")*(COUNTIF(BE157,"* "&amp;EN15:XA15&amp;" *")&gt;0)*1))</f>
        <v>0</v>
      </c>
      <c r="CM157" t="str">
        <f t="shared" si="140"/>
        <v/>
      </c>
      <c r="CN157">
        <f t="array" ref="CN157">IF(AQ157="",0,SUMPRODUCT((EN13:XA13="Sulfites")*(EN14:XA14="ALERTE")*(COUNTIF(BE157,"* "&amp;EN15:XA15&amp;" *")&gt;0)*1))</f>
        <v>0</v>
      </c>
      <c r="CO157" t="str">
        <f t="shared" si="141"/>
        <v/>
      </c>
      <c r="CP157">
        <f t="array" ref="CP157">IF(AQ157="",0,SUMPRODUCT((EN13:XA13="Lupin")*(EN14:XA14="ALERTE")*(COUNTIF(BE157,"* "&amp;EN15:XA15&amp;" *")&gt;0)*1))</f>
        <v>0</v>
      </c>
      <c r="CQ157" t="str">
        <f t="shared" si="142"/>
        <v/>
      </c>
      <c r="CR157">
        <f t="array" ref="CR157">IF(AQ157="",0,SUMPRODUCT((EN13:XA13="Mollusques")*(EN14:XA14="EXCL")*(COUNTIF(BE157,"* "&amp;EN15:XA15&amp;" *")&gt;0)*1))</f>
        <v>0</v>
      </c>
      <c r="CS157">
        <f t="array" ref="CS157">IF(AQ157="",0,SUMPRODUCT((EN13:XA13="Mollusques")*(EN14:XA14="ALERTE")*(COUNTIF(BE157,"* "&amp;EN15:XA15&amp;" *")&gt;0)*1))</f>
        <v>0</v>
      </c>
      <c r="CT157" t="str">
        <f t="shared" si="143"/>
        <v/>
      </c>
      <c r="CU157" t="str">
        <f t="shared" si="144"/>
        <v/>
      </c>
      <c r="CV157" t="str">
        <f t="shared" si="145"/>
        <v/>
      </c>
      <c r="CW157" t="str">
        <f t="shared" si="146"/>
        <v/>
      </c>
      <c r="CX157" t="str">
        <f t="shared" si="147"/>
        <v/>
      </c>
      <c r="CY157" t="str">
        <f t="shared" si="148"/>
        <v/>
      </c>
      <c r="CZ157" t="str">
        <f t="shared" si="149"/>
        <v/>
      </c>
      <c r="DA157" t="str">
        <f t="shared" si="150"/>
        <v/>
      </c>
      <c r="DB157" t="str">
        <f t="shared" si="151"/>
        <v/>
      </c>
      <c r="DC157" t="str">
        <f t="shared" si="152"/>
        <v/>
      </c>
      <c r="DD157" t="str">
        <f t="shared" si="153"/>
        <v/>
      </c>
      <c r="DE157" t="str">
        <f t="shared" si="154"/>
        <v/>
      </c>
      <c r="DF157" t="str">
        <f t="shared" si="155"/>
        <v/>
      </c>
      <c r="DG157" t="str">
        <f t="shared" si="156"/>
        <v/>
      </c>
      <c r="DH157" t="str">
        <f t="shared" si="157"/>
        <v/>
      </c>
      <c r="DI157" t="str">
        <f t="shared" si="158"/>
        <v/>
      </c>
      <c r="DJ157" t="str">
        <f t="shared" si="159"/>
        <v/>
      </c>
      <c r="DK157" t="str">
        <f t="shared" si="160"/>
        <v/>
      </c>
      <c r="DL157" t="str">
        <f t="shared" si="161"/>
        <v/>
      </c>
    </row>
    <row r="158" spans="5:116" ht="15.75">
      <c r="E158" s="26"/>
      <c r="F158" s="32"/>
      <c r="G158" s="33"/>
      <c r="H158" s="32"/>
      <c r="I158" s="34"/>
      <c r="J158" s="246"/>
      <c r="K158" s="247"/>
      <c r="L158" s="95"/>
      <c r="M158" s="248"/>
      <c r="N158" s="249"/>
      <c r="O158" s="250"/>
      <c r="P158" s="251"/>
      <c r="Q158" s="252"/>
      <c r="R158" s="253"/>
      <c r="S158" s="102"/>
      <c r="T158" s="254"/>
      <c r="U158" s="104"/>
      <c r="V158" s="255"/>
      <c r="W158" s="256"/>
      <c r="X158" s="107"/>
      <c r="Y158" s="116"/>
      <c r="AA158" s="4"/>
      <c r="AC158" s="759"/>
      <c r="AD158" s="786" t="str">
        <f>TRIM(SUBSTITUTE(SUBSTITUTE(SUBSTITUTE(SUBSTITUTE(SUBSTITUTE(SUBSTITUTE(SUBSTITUTE(SUBSTITUTE(SUBSTITUTE(SUBSTITUTE(AD155,","," "),";"," "),":"," "),"!"," "),"?"," "),"…"," "),"»"," "),"«"," "),"/"," "),"."," "))</f>
        <v>Vérifier la cuisson</v>
      </c>
      <c r="AE158" s="780" t="str" cm="1">
        <f t="array" ref="AE158">IF(ROW()=ROW(AE154),AD157,INDEX(AF154:AF167,ROW()-ROW(AE154)))</f>
        <v/>
      </c>
      <c r="AF158" s="781" t="str">
        <f>IF(OR(AE158="",AD156="",AD156&lt;=0,AG158=""),"",TRIM(MID(AE158,LEN(AG158)+1+IF(MID(AE158,LEN(AG158)+1,1)=" ",1,0),99999)))</f>
        <v/>
      </c>
      <c r="AG158" s="780" t="str">
        <f>IF(OR(AH158="",AH158=0,AH158="0"),"",IF(LEN(AH158)&lt;=AD156,AH158,IF(LEN(SUBSTITUTE(AI158," ",""))=AD156+1,LEFT(AH158,AD156),LEFT(AH158,FIND("§",SUBSTITUTE(AI158," ","§",LEN(AI158)-LEN(SUBSTITUTE(AI158," ",""))))-1))))</f>
        <v/>
      </c>
      <c r="AH158" s="780" t="str">
        <f t="shared" si="113"/>
        <v/>
      </c>
      <c r="AI158" s="780" t="str">
        <f>IF(OR(AH158="",AH158=0,AH158="0"),"",LEFT(AH158,AD156+1))</f>
        <v/>
      </c>
      <c r="AJ158" s="782"/>
      <c r="AK158" s="796"/>
      <c r="AL158" s="759" t="str">
        <f>IF(LEN(TRIM(AM158))&gt;0,MAX(AL13:AL157)+1,"")</f>
        <v/>
      </c>
      <c r="AM158" s="805"/>
      <c r="AN158" s="805"/>
      <c r="AO158" s="805"/>
      <c r="AP158" s="263" t="str">
        <f t="shared" si="114"/>
        <v/>
      </c>
      <c r="AQ158" s="752"/>
      <c r="AR158" s="818" t="s">
        <v>945</v>
      </c>
      <c r="AS158" s="16" t="str">
        <f t="shared" si="115"/>
        <v/>
      </c>
      <c r="AT158" s="264" t="str">
        <f t="shared" si="116"/>
        <v/>
      </c>
      <c r="AU158" s="266" t="str">
        <f t="shared" si="117"/>
        <v/>
      </c>
      <c r="AV158" s="267" t="str">
        <f t="shared" si="118"/>
        <v/>
      </c>
      <c r="AW158" s="268" t="str">
        <f t="shared" si="119"/>
        <v/>
      </c>
      <c r="AX158" s="268" t="str">
        <f t="shared" si="120"/>
        <v/>
      </c>
      <c r="AY158" s="269" t="str">
        <f t="shared" si="121"/>
        <v/>
      </c>
      <c r="AZ158" t="str">
        <f t="shared" si="122"/>
        <v/>
      </c>
      <c r="BA158" t="str">
        <f t="shared" si="123"/>
        <v/>
      </c>
      <c r="BB158" t="str">
        <f t="shared" si="124"/>
        <v/>
      </c>
      <c r="BC158" t="str">
        <f t="shared" si="125"/>
        <v/>
      </c>
      <c r="BD158" t="str">
        <f t="shared" si="126"/>
        <v/>
      </c>
      <c r="BE158" t="str">
        <f t="shared" si="127"/>
        <v/>
      </c>
      <c r="BF158">
        <f t="array" ref="BF158">IF(AQ158="",0,SUMPRODUCT((EN13:XA13="Gluten")*(EN14:XA14="INFO")*(COUNTIF(BE158,"* "&amp;EN15:XA15&amp;" *")&gt;0)*1))</f>
        <v>0</v>
      </c>
      <c r="BG158">
        <f t="array" ref="BG158">IF(AQ158="",0,SUMPRODUCT((EN13:XA13="Gluten")*(EN14:XA14="EXCL")*(COUNTIF(BE158,"* "&amp;EN15:XA15&amp;" *")&gt;0)*1))</f>
        <v>0</v>
      </c>
      <c r="BH158">
        <f t="array" ref="BH158">IF(AQ158="",0,SUMPRODUCT((EN13:XA13="Gluten")*(EN14:XA14="ALERTE")*(COUNTIF(BE158,"* "&amp;EN15:XA15&amp;" *")&gt;0)*1))</f>
        <v>0</v>
      </c>
      <c r="BI158">
        <f t="array" ref="BI158">IF(AQ158="",0,SUMPRODUCT((EN13:XA13="Gluten")*(EN14:XA14="SUSP")*(COUNTIF(BE158,"* "&amp;EN15:XA15&amp;" *")&gt;0)*1))</f>
        <v>0</v>
      </c>
      <c r="BJ158" t="str">
        <f t="shared" si="128"/>
        <v/>
      </c>
      <c r="BK158" t="str">
        <f t="shared" si="129"/>
        <v/>
      </c>
      <c r="BL158">
        <f t="array" ref="BL158">IF(AQ158="",0,SUMPRODUCT((EN13:XA13="Crustaces")*(EN14:XA14="ALERTE")*(COUNTIF(BE158,"* "&amp;EN15:XA15&amp;" *")&gt;0)*1))</f>
        <v>0</v>
      </c>
      <c r="BM158" t="str">
        <f t="shared" si="130"/>
        <v/>
      </c>
      <c r="BN158">
        <f t="array" ref="BN158">IF(AQ158="",0,SUMPRODUCT((EN13:XA13="Oeufs")*(EN14:XA14="ALERTE")*(COUNTIF(BE158,"* "&amp;EN15:XA15&amp;" *")&gt;0)*1))</f>
        <v>0</v>
      </c>
      <c r="BO158" t="str">
        <f t="shared" si="131"/>
        <v/>
      </c>
      <c r="BP158">
        <f t="array" ref="BP158">IF(AQ158="",0,SUMPRODUCT((EN13:XA13="Poissons")*(EN14:XA14="INFO")*(COUNTIF(BE158,"* "&amp;EN15:XA15&amp;" *")&gt;0)*1))</f>
        <v>0</v>
      </c>
      <c r="BQ158">
        <f t="array" ref="BQ158">IF(AQ158="",0,SUMPRODUCT((EN13:XA13="Poissons")*(EN14:XA14="EXCL")*(COUNTIF(BE158,"* "&amp;EN15:XA15&amp;" *")&gt;0)*1))</f>
        <v>0</v>
      </c>
      <c r="BR158">
        <f t="array" ref="BR158">IF(AQ158="",0,SUMPRODUCT((EN13:XA13="Poissons")*(EN14:XA14="ALERTE")*(COUNTIF(BE158,"* "&amp;EN15:XA15&amp;" *")&gt;0)*1))</f>
        <v>0</v>
      </c>
      <c r="BS158" t="str">
        <f t="shared" si="132"/>
        <v/>
      </c>
      <c r="BT158">
        <f t="array" ref="BT158">IF(AQ158="",0,SUMPRODUCT((EN13:XA13="Arachides")*(EN14:XA14="ALERTE")*(COUNTIF(BE158,"* "&amp;EN15:XA15&amp;" *")&gt;0)*1))</f>
        <v>0</v>
      </c>
      <c r="BU158" t="str">
        <f t="shared" si="133"/>
        <v/>
      </c>
      <c r="BV158">
        <f t="array" ref="BV158">IF(AQ158="",0,SUMPRODUCT((EN13:XA13="Soja")*(EN14:XA14="INFO")*(COUNTIF(BE158,"* "&amp;EN15:XA15&amp;" *")&gt;0)*1))</f>
        <v>0</v>
      </c>
      <c r="BW158">
        <f t="array" ref="BW158">IF(AQ158="",0,SUMPRODUCT((EN13:XA13="Soja")*(EN14:XA14="ALERTE")*(COUNTIF(BE158,"* "&amp;EN15:XA15&amp;" *")&gt;0)*1))</f>
        <v>0</v>
      </c>
      <c r="BX158" t="str">
        <f t="shared" si="134"/>
        <v/>
      </c>
      <c r="BY158">
        <f t="array" ref="BY158">IF(AQ158="",0,SUMPRODUCT((EN13:XA13="Lait")*(EN14:XA14="INFO")*(COUNTIF(BE158,"* "&amp;EN15:XA15&amp;" *")&gt;0)*1))</f>
        <v>0</v>
      </c>
      <c r="BZ158">
        <f t="array" ref="BZ158">IF(AQ158="",0,SUMPRODUCT((EN13:XA13="Lait")*(EN14:XA14="EXCL")*(COUNTIF(BE158,"* "&amp;EN15:XA15&amp;" *")&gt;0)*1))</f>
        <v>0</v>
      </c>
      <c r="CA158">
        <f t="array" ref="CA158">IF(AQ158="",0,SUMPRODUCT((EN13:XA13="Lait")*(EN14:XA14="ALERTE")*(COUNTIF(BE158,"* "&amp;EN15:XA15&amp;" *")&gt;0)*1))</f>
        <v>0</v>
      </c>
      <c r="CB158">
        <f t="array" ref="CB158">IF(AQ158="",0,SUMPRODUCT((EN13:XA13="Lait")*(EN14:XA14="SUSP")*(COUNTIF(BE158,"* "&amp;EN15:XA15&amp;" *")&gt;0)*1))</f>
        <v>0</v>
      </c>
      <c r="CC158" t="str">
        <f t="shared" si="135"/>
        <v/>
      </c>
      <c r="CD158" t="str">
        <f t="shared" si="136"/>
        <v/>
      </c>
      <c r="CE158">
        <f t="array" ref="CE158">IF(AQ158="",0,SUMPRODUCT((EN13:XA13="Fruits a coque")*(EN14:XA14="EXCL")*(COUNTIF(BE158,"* "&amp;EN15:XA15&amp;" *")&gt;0)*1))</f>
        <v>0</v>
      </c>
      <c r="CF158">
        <f t="array" ref="CF158">IF(AQ158="",0,SUMPRODUCT((EN13:XA13="Fruits a coque")*(EN14:XA14="ALERTE")*(COUNTIF(BE158,"* "&amp;EN15:XA15&amp;" *")&gt;0)*1))</f>
        <v>0</v>
      </c>
      <c r="CG158" t="str">
        <f t="shared" si="137"/>
        <v/>
      </c>
      <c r="CH158">
        <f t="array" ref="CH158">IF(AQ158="",0,SUMPRODUCT((EN13:XA13="Celeri")*(EN14:XA14="ALERTE")*(COUNTIF(BE158,"* "&amp;EN15:XA15&amp;" *")&gt;0)*1))</f>
        <v>0</v>
      </c>
      <c r="CI158" t="str">
        <f t="shared" si="138"/>
        <v/>
      </c>
      <c r="CJ158">
        <f t="array" ref="CJ158">IF(AQ158="",0,SUMPRODUCT((EN13:XA13="Moutarde")*(EN14:XA14="ALERTE")*(COUNTIF(BE158,"* "&amp;EN15:XA15&amp;" *")&gt;0)*1))</f>
        <v>0</v>
      </c>
      <c r="CK158" t="str">
        <f t="shared" si="139"/>
        <v/>
      </c>
      <c r="CL158">
        <f t="array" ref="CL158">IF(AQ158="",0,SUMPRODUCT((EN13:XA13="Sesame")*(EN14:XA14="ALERTE")*(COUNTIF(BE158,"* "&amp;EN15:XA15&amp;" *")&gt;0)*1))</f>
        <v>0</v>
      </c>
      <c r="CM158" t="str">
        <f t="shared" si="140"/>
        <v/>
      </c>
      <c r="CN158">
        <f t="array" ref="CN158">IF(AQ158="",0,SUMPRODUCT((EN13:XA13="Sulfites")*(EN14:XA14="ALERTE")*(COUNTIF(BE158,"* "&amp;EN15:XA15&amp;" *")&gt;0)*1))</f>
        <v>0</v>
      </c>
      <c r="CO158" t="str">
        <f t="shared" si="141"/>
        <v/>
      </c>
      <c r="CP158">
        <f t="array" ref="CP158">IF(AQ158="",0,SUMPRODUCT((EN13:XA13="Lupin")*(EN14:XA14="ALERTE")*(COUNTIF(BE158,"* "&amp;EN15:XA15&amp;" *")&gt;0)*1))</f>
        <v>0</v>
      </c>
      <c r="CQ158" t="str">
        <f t="shared" si="142"/>
        <v/>
      </c>
      <c r="CR158">
        <f t="array" ref="CR158">IF(AQ158="",0,SUMPRODUCT((EN13:XA13="Mollusques")*(EN14:XA14="EXCL")*(COUNTIF(BE158,"* "&amp;EN15:XA15&amp;" *")&gt;0)*1))</f>
        <v>0</v>
      </c>
      <c r="CS158">
        <f t="array" ref="CS158">IF(AQ158="",0,SUMPRODUCT((EN13:XA13="Mollusques")*(EN14:XA14="ALERTE")*(COUNTIF(BE158,"* "&amp;EN15:XA15&amp;" *")&gt;0)*1))</f>
        <v>0</v>
      </c>
      <c r="CT158" t="str">
        <f t="shared" si="143"/>
        <v/>
      </c>
      <c r="CU158" t="str">
        <f t="shared" si="144"/>
        <v/>
      </c>
      <c r="CV158" t="str">
        <f t="shared" si="145"/>
        <v/>
      </c>
      <c r="CW158" t="str">
        <f t="shared" si="146"/>
        <v/>
      </c>
      <c r="CX158" t="str">
        <f t="shared" si="147"/>
        <v/>
      </c>
      <c r="CY158" t="str">
        <f t="shared" si="148"/>
        <v/>
      </c>
      <c r="CZ158" t="str">
        <f t="shared" si="149"/>
        <v/>
      </c>
      <c r="DA158" t="str">
        <f t="shared" si="150"/>
        <v/>
      </c>
      <c r="DB158" t="str">
        <f t="shared" si="151"/>
        <v/>
      </c>
      <c r="DC158" t="str">
        <f t="shared" si="152"/>
        <v/>
      </c>
      <c r="DD158" t="str">
        <f t="shared" si="153"/>
        <v/>
      </c>
      <c r="DE158" t="str">
        <f t="shared" si="154"/>
        <v/>
      </c>
      <c r="DF158" t="str">
        <f t="shared" si="155"/>
        <v/>
      </c>
      <c r="DG158" t="str">
        <f t="shared" si="156"/>
        <v/>
      </c>
      <c r="DH158" t="str">
        <f t="shared" si="157"/>
        <v/>
      </c>
      <c r="DI158" t="str">
        <f t="shared" si="158"/>
        <v/>
      </c>
      <c r="DJ158" t="str">
        <f t="shared" si="159"/>
        <v/>
      </c>
      <c r="DK158" t="str">
        <f t="shared" si="160"/>
        <v/>
      </c>
      <c r="DL158" t="str">
        <f t="shared" si="161"/>
        <v/>
      </c>
    </row>
    <row r="159" spans="5:116" ht="15.75">
      <c r="E159" s="26"/>
      <c r="F159" s="32"/>
      <c r="G159" s="33"/>
      <c r="H159" s="32"/>
      <c r="I159" s="34"/>
      <c r="J159" s="246"/>
      <c r="K159" s="247"/>
      <c r="L159" s="95"/>
      <c r="M159" s="248"/>
      <c r="N159" s="249"/>
      <c r="O159" s="250"/>
      <c r="P159" s="251"/>
      <c r="Q159" s="252"/>
      <c r="R159" s="253"/>
      <c r="S159" s="102"/>
      <c r="T159" s="254"/>
      <c r="U159" s="104"/>
      <c r="V159" s="255"/>
      <c r="W159" s="256"/>
      <c r="X159" s="107"/>
      <c r="Y159" s="116"/>
      <c r="AA159" s="4"/>
      <c r="AC159" s="759"/>
      <c r="AD159" s="780" t="str">
        <f>TRIM(SUBSTITUTE(SUBSTITUTE(SUBSTITUTE(SUBSTITUTE(SUBSTITUTE(SUBSTITUTE(SUBSTITUTE(SUBSTITUTE(AD158,"("," "),")"," "),CHAR(34)," "),"-"," "),"_"," "),"&lt;"," "),"&gt;"," "),"="," "))</f>
        <v>Vérifier la cuisson</v>
      </c>
      <c r="AE159" s="780" t="str" cm="1">
        <f t="array" ref="AE159">IF(ROW()=ROW(AE154),AD157,INDEX(AF154:AF167,ROW()-ROW(AE154)))</f>
        <v/>
      </c>
      <c r="AF159" s="781" t="str">
        <f>IF(OR(AE159="",AD156="",AD156&lt;=0,AG159=""),"",TRIM(MID(AE159,LEN(AG159)+1+IF(MID(AE159,LEN(AG159)+1,1)=" ",1,0),99999)))</f>
        <v/>
      </c>
      <c r="AG159" s="780" t="str">
        <f>IF(OR(AH159="",AH159=0,AH159="0"),"",IF(LEN(AH159)&lt;=AD156,AH159,IF(LEN(SUBSTITUTE(AI159," ",""))=AD156+1,LEFT(AH159,AD156),LEFT(AH159,FIND("§",SUBSTITUTE(AI159," ","§",LEN(AI159)-LEN(SUBSTITUTE(AI159," ",""))))-1))))</f>
        <v/>
      </c>
      <c r="AH159" s="780" t="str">
        <f t="shared" si="113"/>
        <v/>
      </c>
      <c r="AI159" s="780" t="str">
        <f>IF(OR(AH159="",AH159=0,AH159="0"),"",LEFT(AH159,AD156+1))</f>
        <v/>
      </c>
      <c r="AJ159" s="782"/>
      <c r="AK159" s="796"/>
      <c r="AL159" s="759" t="str">
        <f>IF(LEN(TRIM(AM159))&gt;0,MAX(AL13:AL158)+1,"")</f>
        <v/>
      </c>
      <c r="AM159" s="805"/>
      <c r="AN159" s="805"/>
      <c r="AO159" s="805"/>
      <c r="AP159" s="263" t="str">
        <f t="shared" si="114"/>
        <v/>
      </c>
      <c r="AQ159" s="752"/>
      <c r="AR159" s="818" t="s">
        <v>945</v>
      </c>
      <c r="AS159" s="16" t="str">
        <f t="shared" si="115"/>
        <v/>
      </c>
      <c r="AT159" s="264" t="str">
        <f t="shared" si="116"/>
        <v/>
      </c>
      <c r="AU159" s="266" t="str">
        <f t="shared" si="117"/>
        <v/>
      </c>
      <c r="AV159" s="267" t="str">
        <f t="shared" si="118"/>
        <v/>
      </c>
      <c r="AW159" s="268" t="str">
        <f t="shared" si="119"/>
        <v/>
      </c>
      <c r="AX159" s="268" t="str">
        <f t="shared" si="120"/>
        <v/>
      </c>
      <c r="AY159" s="269" t="str">
        <f t="shared" si="121"/>
        <v/>
      </c>
      <c r="AZ159" t="str">
        <f t="shared" si="122"/>
        <v/>
      </c>
      <c r="BA159" t="str">
        <f t="shared" si="123"/>
        <v/>
      </c>
      <c r="BB159" t="str">
        <f t="shared" si="124"/>
        <v/>
      </c>
      <c r="BC159" t="str">
        <f t="shared" si="125"/>
        <v/>
      </c>
      <c r="BD159" t="str">
        <f t="shared" si="126"/>
        <v/>
      </c>
      <c r="BE159" t="str">
        <f t="shared" si="127"/>
        <v/>
      </c>
      <c r="BF159">
        <f t="array" ref="BF159">IF(AQ159="",0,SUMPRODUCT((EN13:XA13="Gluten")*(EN14:XA14="INFO")*(COUNTIF(BE159,"* "&amp;EN15:XA15&amp;" *")&gt;0)*1))</f>
        <v>0</v>
      </c>
      <c r="BG159">
        <f t="array" ref="BG159">IF(AQ159="",0,SUMPRODUCT((EN13:XA13="Gluten")*(EN14:XA14="EXCL")*(COUNTIF(BE159,"* "&amp;EN15:XA15&amp;" *")&gt;0)*1))</f>
        <v>0</v>
      </c>
      <c r="BH159">
        <f t="array" ref="BH159">IF(AQ159="",0,SUMPRODUCT((EN13:XA13="Gluten")*(EN14:XA14="ALERTE")*(COUNTIF(BE159,"* "&amp;EN15:XA15&amp;" *")&gt;0)*1))</f>
        <v>0</v>
      </c>
      <c r="BI159">
        <f t="array" ref="BI159">IF(AQ159="",0,SUMPRODUCT((EN13:XA13="Gluten")*(EN14:XA14="SUSP")*(COUNTIF(BE159,"* "&amp;EN15:XA15&amp;" *")&gt;0)*1))</f>
        <v>0</v>
      </c>
      <c r="BJ159" t="str">
        <f t="shared" si="128"/>
        <v/>
      </c>
      <c r="BK159" t="str">
        <f t="shared" si="129"/>
        <v/>
      </c>
      <c r="BL159">
        <f t="array" ref="BL159">IF(AQ159="",0,SUMPRODUCT((EN13:XA13="Crustaces")*(EN14:XA14="ALERTE")*(COUNTIF(BE159,"* "&amp;EN15:XA15&amp;" *")&gt;0)*1))</f>
        <v>0</v>
      </c>
      <c r="BM159" t="str">
        <f t="shared" si="130"/>
        <v/>
      </c>
      <c r="BN159">
        <f t="array" ref="BN159">IF(AQ159="",0,SUMPRODUCT((EN13:XA13="Oeufs")*(EN14:XA14="ALERTE")*(COUNTIF(BE159,"* "&amp;EN15:XA15&amp;" *")&gt;0)*1))</f>
        <v>0</v>
      </c>
      <c r="BO159" t="str">
        <f t="shared" si="131"/>
        <v/>
      </c>
      <c r="BP159">
        <f t="array" ref="BP159">IF(AQ159="",0,SUMPRODUCT((EN13:XA13="Poissons")*(EN14:XA14="INFO")*(COUNTIF(BE159,"* "&amp;EN15:XA15&amp;" *")&gt;0)*1))</f>
        <v>0</v>
      </c>
      <c r="BQ159">
        <f t="array" ref="BQ159">IF(AQ159="",0,SUMPRODUCT((EN13:XA13="Poissons")*(EN14:XA14="EXCL")*(COUNTIF(BE159,"* "&amp;EN15:XA15&amp;" *")&gt;0)*1))</f>
        <v>0</v>
      </c>
      <c r="BR159">
        <f t="array" ref="BR159">IF(AQ159="",0,SUMPRODUCT((EN13:XA13="Poissons")*(EN14:XA14="ALERTE")*(COUNTIF(BE159,"* "&amp;EN15:XA15&amp;" *")&gt;0)*1))</f>
        <v>0</v>
      </c>
      <c r="BS159" t="str">
        <f t="shared" si="132"/>
        <v/>
      </c>
      <c r="BT159">
        <f t="array" ref="BT159">IF(AQ159="",0,SUMPRODUCT((EN13:XA13="Arachides")*(EN14:XA14="ALERTE")*(COUNTIF(BE159,"* "&amp;EN15:XA15&amp;" *")&gt;0)*1))</f>
        <v>0</v>
      </c>
      <c r="BU159" t="str">
        <f t="shared" si="133"/>
        <v/>
      </c>
      <c r="BV159">
        <f t="array" ref="BV159">IF(AQ159="",0,SUMPRODUCT((EN13:XA13="Soja")*(EN14:XA14="INFO")*(COUNTIF(BE159,"* "&amp;EN15:XA15&amp;" *")&gt;0)*1))</f>
        <v>0</v>
      </c>
      <c r="BW159">
        <f t="array" ref="BW159">IF(AQ159="",0,SUMPRODUCT((EN13:XA13="Soja")*(EN14:XA14="ALERTE")*(COUNTIF(BE159,"* "&amp;EN15:XA15&amp;" *")&gt;0)*1))</f>
        <v>0</v>
      </c>
      <c r="BX159" t="str">
        <f t="shared" si="134"/>
        <v/>
      </c>
      <c r="BY159">
        <f t="array" ref="BY159">IF(AQ159="",0,SUMPRODUCT((EN13:XA13="Lait")*(EN14:XA14="INFO")*(COUNTIF(BE159,"* "&amp;EN15:XA15&amp;" *")&gt;0)*1))</f>
        <v>0</v>
      </c>
      <c r="BZ159">
        <f t="array" ref="BZ159">IF(AQ159="",0,SUMPRODUCT((EN13:XA13="Lait")*(EN14:XA14="EXCL")*(COUNTIF(BE159,"* "&amp;EN15:XA15&amp;" *")&gt;0)*1))</f>
        <v>0</v>
      </c>
      <c r="CA159">
        <f t="array" ref="CA159">IF(AQ159="",0,SUMPRODUCT((EN13:XA13="Lait")*(EN14:XA14="ALERTE")*(COUNTIF(BE159,"* "&amp;EN15:XA15&amp;" *")&gt;0)*1))</f>
        <v>0</v>
      </c>
      <c r="CB159">
        <f t="array" ref="CB159">IF(AQ159="",0,SUMPRODUCT((EN13:XA13="Lait")*(EN14:XA14="SUSP")*(COUNTIF(BE159,"* "&amp;EN15:XA15&amp;" *")&gt;0)*1))</f>
        <v>0</v>
      </c>
      <c r="CC159" t="str">
        <f t="shared" si="135"/>
        <v/>
      </c>
      <c r="CD159" t="str">
        <f t="shared" si="136"/>
        <v/>
      </c>
      <c r="CE159">
        <f t="array" ref="CE159">IF(AQ159="",0,SUMPRODUCT((EN13:XA13="Fruits a coque")*(EN14:XA14="EXCL")*(COUNTIF(BE159,"* "&amp;EN15:XA15&amp;" *")&gt;0)*1))</f>
        <v>0</v>
      </c>
      <c r="CF159">
        <f t="array" ref="CF159">IF(AQ159="",0,SUMPRODUCT((EN13:XA13="Fruits a coque")*(EN14:XA14="ALERTE")*(COUNTIF(BE159,"* "&amp;EN15:XA15&amp;" *")&gt;0)*1))</f>
        <v>0</v>
      </c>
      <c r="CG159" t="str">
        <f t="shared" si="137"/>
        <v/>
      </c>
      <c r="CH159">
        <f t="array" ref="CH159">IF(AQ159="",0,SUMPRODUCT((EN13:XA13="Celeri")*(EN14:XA14="ALERTE")*(COUNTIF(BE159,"* "&amp;EN15:XA15&amp;" *")&gt;0)*1))</f>
        <v>0</v>
      </c>
      <c r="CI159" t="str">
        <f t="shared" si="138"/>
        <v/>
      </c>
      <c r="CJ159">
        <f t="array" ref="CJ159">IF(AQ159="",0,SUMPRODUCT((EN13:XA13="Moutarde")*(EN14:XA14="ALERTE")*(COUNTIF(BE159,"* "&amp;EN15:XA15&amp;" *")&gt;0)*1))</f>
        <v>0</v>
      </c>
      <c r="CK159" t="str">
        <f t="shared" si="139"/>
        <v/>
      </c>
      <c r="CL159">
        <f t="array" ref="CL159">IF(AQ159="",0,SUMPRODUCT((EN13:XA13="Sesame")*(EN14:XA14="ALERTE")*(COUNTIF(BE159,"* "&amp;EN15:XA15&amp;" *")&gt;0)*1))</f>
        <v>0</v>
      </c>
      <c r="CM159" t="str">
        <f t="shared" si="140"/>
        <v/>
      </c>
      <c r="CN159">
        <f t="array" ref="CN159">IF(AQ159="",0,SUMPRODUCT((EN13:XA13="Sulfites")*(EN14:XA14="ALERTE")*(COUNTIF(BE159,"* "&amp;EN15:XA15&amp;" *")&gt;0)*1))</f>
        <v>0</v>
      </c>
      <c r="CO159" t="str">
        <f t="shared" si="141"/>
        <v/>
      </c>
      <c r="CP159">
        <f t="array" ref="CP159">IF(AQ159="",0,SUMPRODUCT((EN13:XA13="Lupin")*(EN14:XA14="ALERTE")*(COUNTIF(BE159,"* "&amp;EN15:XA15&amp;" *")&gt;0)*1))</f>
        <v>0</v>
      </c>
      <c r="CQ159" t="str">
        <f t="shared" si="142"/>
        <v/>
      </c>
      <c r="CR159">
        <f t="array" ref="CR159">IF(AQ159="",0,SUMPRODUCT((EN13:XA13="Mollusques")*(EN14:XA14="EXCL")*(COUNTIF(BE159,"* "&amp;EN15:XA15&amp;" *")&gt;0)*1))</f>
        <v>0</v>
      </c>
      <c r="CS159">
        <f t="array" ref="CS159">IF(AQ159="",0,SUMPRODUCT((EN13:XA13="Mollusques")*(EN14:XA14="ALERTE")*(COUNTIF(BE159,"* "&amp;EN15:XA15&amp;" *")&gt;0)*1))</f>
        <v>0</v>
      </c>
      <c r="CT159" t="str">
        <f t="shared" si="143"/>
        <v/>
      </c>
      <c r="CU159" t="str">
        <f t="shared" si="144"/>
        <v/>
      </c>
      <c r="CV159" t="str">
        <f t="shared" si="145"/>
        <v/>
      </c>
      <c r="CW159" t="str">
        <f t="shared" si="146"/>
        <v/>
      </c>
      <c r="CX159" t="str">
        <f t="shared" si="147"/>
        <v/>
      </c>
      <c r="CY159" t="str">
        <f t="shared" si="148"/>
        <v/>
      </c>
      <c r="CZ159" t="str">
        <f t="shared" si="149"/>
        <v/>
      </c>
      <c r="DA159" t="str">
        <f t="shared" si="150"/>
        <v/>
      </c>
      <c r="DB159" t="str">
        <f t="shared" si="151"/>
        <v/>
      </c>
      <c r="DC159" t="str">
        <f t="shared" si="152"/>
        <v/>
      </c>
      <c r="DD159" t="str">
        <f t="shared" si="153"/>
        <v/>
      </c>
      <c r="DE159" t="str">
        <f t="shared" si="154"/>
        <v/>
      </c>
      <c r="DF159" t="str">
        <f t="shared" si="155"/>
        <v/>
      </c>
      <c r="DG159" t="str">
        <f t="shared" si="156"/>
        <v/>
      </c>
      <c r="DH159" t="str">
        <f t="shared" si="157"/>
        <v/>
      </c>
      <c r="DI159" t="str">
        <f t="shared" si="158"/>
        <v/>
      </c>
      <c r="DJ159" t="str">
        <f t="shared" si="159"/>
        <v/>
      </c>
      <c r="DK159" t="str">
        <f t="shared" si="160"/>
        <v/>
      </c>
      <c r="DL159" t="str">
        <f t="shared" si="161"/>
        <v/>
      </c>
    </row>
    <row r="160" spans="5:116" ht="15.75">
      <c r="E160" s="26"/>
      <c r="F160" s="32"/>
      <c r="G160" s="33"/>
      <c r="H160" s="32"/>
      <c r="I160" s="34"/>
      <c r="J160" s="246"/>
      <c r="K160" s="247"/>
      <c r="L160" s="95"/>
      <c r="M160" s="248"/>
      <c r="N160" s="249"/>
      <c r="O160" s="250"/>
      <c r="P160" s="251"/>
      <c r="Q160" s="252"/>
      <c r="R160" s="253"/>
      <c r="S160" s="102"/>
      <c r="T160" s="254"/>
      <c r="U160" s="104"/>
      <c r="V160" s="255"/>
      <c r="W160" s="256"/>
      <c r="X160" s="107"/>
      <c r="Y160" s="116"/>
      <c r="AA160" s="4"/>
      <c r="AC160" s="759"/>
      <c r="AD160" s="784" t="str">
        <f>TRIM(SUBSTITUTE(SUBSTITUTE(SUBSTITUTE(SUBSTITUTE(AD159,"►"," "),"▼"," "),"▲"," "),"◄"," "))</f>
        <v>Vérifier la cuisson</v>
      </c>
      <c r="AE160" s="780" t="str" cm="1">
        <f t="array" ref="AE160">IF(ROW()=ROW(AE154),AD157,INDEX(AF154:AF167,ROW()-ROW(AE154)))</f>
        <v/>
      </c>
      <c r="AF160" s="781" t="str">
        <f>IF(OR(AE160="",AD156="",AD156&lt;=0,AG160=""),"",TRIM(MID(AE160,LEN(AG160)+1+IF(MID(AE160,LEN(AG160)+1,1)=" ",1,0),99999)))</f>
        <v/>
      </c>
      <c r="AG160" s="780" t="str">
        <f>IF(OR(AH160="",AH160=0,AH160="0"),"",IF(LEN(AH160)&lt;=AD156,AH160,IF(LEN(SUBSTITUTE(AI160," ",""))=AD156+1,LEFT(AH160,AD156),LEFT(AH160,FIND("§",SUBSTITUTE(AI160," ","§",LEN(AI160)-LEN(SUBSTITUTE(AI160," ",""))))-1))))</f>
        <v/>
      </c>
      <c r="AH160" s="780" t="str">
        <f t="shared" si="113"/>
        <v/>
      </c>
      <c r="AI160" s="780" t="str">
        <f>IF(OR(AH160="",AH160=0,AH160="0"),"",LEFT(AH160,AD156+1))</f>
        <v/>
      </c>
      <c r="AJ160" s="782"/>
      <c r="AK160" s="796"/>
      <c r="AL160" s="759" t="str">
        <f>IF(LEN(TRIM(AM160))&gt;0,MAX(AL13:AL159)+1,"")</f>
        <v/>
      </c>
      <c r="AM160" s="805"/>
      <c r="AN160" s="805"/>
      <c r="AO160" s="805"/>
      <c r="AP160" s="263" t="str">
        <f t="shared" si="114"/>
        <v/>
      </c>
      <c r="AQ160" s="752"/>
      <c r="AR160" s="818" t="s">
        <v>945</v>
      </c>
      <c r="AS160" s="16" t="str">
        <f t="shared" si="115"/>
        <v/>
      </c>
      <c r="AT160" s="264" t="str">
        <f t="shared" si="116"/>
        <v/>
      </c>
      <c r="AU160" s="266" t="str">
        <f t="shared" si="117"/>
        <v/>
      </c>
      <c r="AV160" s="267" t="str">
        <f t="shared" si="118"/>
        <v/>
      </c>
      <c r="AW160" s="268" t="str">
        <f t="shared" si="119"/>
        <v/>
      </c>
      <c r="AX160" s="268" t="str">
        <f t="shared" si="120"/>
        <v/>
      </c>
      <c r="AY160" s="269" t="str">
        <f t="shared" si="121"/>
        <v/>
      </c>
      <c r="AZ160" t="str">
        <f t="shared" si="122"/>
        <v/>
      </c>
      <c r="BA160" t="str">
        <f t="shared" si="123"/>
        <v/>
      </c>
      <c r="BB160" t="str">
        <f t="shared" si="124"/>
        <v/>
      </c>
      <c r="BC160" t="str">
        <f t="shared" si="125"/>
        <v/>
      </c>
      <c r="BD160" t="str">
        <f t="shared" si="126"/>
        <v/>
      </c>
      <c r="BE160" t="str">
        <f t="shared" si="127"/>
        <v/>
      </c>
      <c r="BF160">
        <f t="array" ref="BF160">IF(AQ160="",0,SUMPRODUCT((EN13:XA13="Gluten")*(EN14:XA14="INFO")*(COUNTIF(BE160,"* "&amp;EN15:XA15&amp;" *")&gt;0)*1))</f>
        <v>0</v>
      </c>
      <c r="BG160">
        <f t="array" ref="BG160">IF(AQ160="",0,SUMPRODUCT((EN13:XA13="Gluten")*(EN14:XA14="EXCL")*(COUNTIF(BE160,"* "&amp;EN15:XA15&amp;" *")&gt;0)*1))</f>
        <v>0</v>
      </c>
      <c r="BH160">
        <f t="array" ref="BH160">IF(AQ160="",0,SUMPRODUCT((EN13:XA13="Gluten")*(EN14:XA14="ALERTE")*(COUNTIF(BE160,"* "&amp;EN15:XA15&amp;" *")&gt;0)*1))</f>
        <v>0</v>
      </c>
      <c r="BI160">
        <f t="array" ref="BI160">IF(AQ160="",0,SUMPRODUCT((EN13:XA13="Gluten")*(EN14:XA14="SUSP")*(COUNTIF(BE160,"* "&amp;EN15:XA15&amp;" *")&gt;0)*1))</f>
        <v>0</v>
      </c>
      <c r="BJ160" t="str">
        <f t="shared" si="128"/>
        <v/>
      </c>
      <c r="BK160" t="str">
        <f t="shared" si="129"/>
        <v/>
      </c>
      <c r="BL160">
        <f t="array" ref="BL160">IF(AQ160="",0,SUMPRODUCT((EN13:XA13="Crustaces")*(EN14:XA14="ALERTE")*(COUNTIF(BE160,"* "&amp;EN15:XA15&amp;" *")&gt;0)*1))</f>
        <v>0</v>
      </c>
      <c r="BM160" t="str">
        <f t="shared" si="130"/>
        <v/>
      </c>
      <c r="BN160">
        <f t="array" ref="BN160">IF(AQ160="",0,SUMPRODUCT((EN13:XA13="Oeufs")*(EN14:XA14="ALERTE")*(COUNTIF(BE160,"* "&amp;EN15:XA15&amp;" *")&gt;0)*1))</f>
        <v>0</v>
      </c>
      <c r="BO160" t="str">
        <f t="shared" si="131"/>
        <v/>
      </c>
      <c r="BP160">
        <f t="array" ref="BP160">IF(AQ160="",0,SUMPRODUCT((EN13:XA13="Poissons")*(EN14:XA14="INFO")*(COUNTIF(BE160,"* "&amp;EN15:XA15&amp;" *")&gt;0)*1))</f>
        <v>0</v>
      </c>
      <c r="BQ160">
        <f t="array" ref="BQ160">IF(AQ160="",0,SUMPRODUCT((EN13:XA13="Poissons")*(EN14:XA14="EXCL")*(COUNTIF(BE160,"* "&amp;EN15:XA15&amp;" *")&gt;0)*1))</f>
        <v>0</v>
      </c>
      <c r="BR160">
        <f t="array" ref="BR160">IF(AQ160="",0,SUMPRODUCT((EN13:XA13="Poissons")*(EN14:XA14="ALERTE")*(COUNTIF(BE160,"* "&amp;EN15:XA15&amp;" *")&gt;0)*1))</f>
        <v>0</v>
      </c>
      <c r="BS160" t="str">
        <f t="shared" si="132"/>
        <v/>
      </c>
      <c r="BT160">
        <f t="array" ref="BT160">IF(AQ160="",0,SUMPRODUCT((EN13:XA13="Arachides")*(EN14:XA14="ALERTE")*(COUNTIF(BE160,"* "&amp;EN15:XA15&amp;" *")&gt;0)*1))</f>
        <v>0</v>
      </c>
      <c r="BU160" t="str">
        <f t="shared" si="133"/>
        <v/>
      </c>
      <c r="BV160">
        <f t="array" ref="BV160">IF(AQ160="",0,SUMPRODUCT((EN13:XA13="Soja")*(EN14:XA14="INFO")*(COUNTIF(BE160,"* "&amp;EN15:XA15&amp;" *")&gt;0)*1))</f>
        <v>0</v>
      </c>
      <c r="BW160">
        <f t="array" ref="BW160">IF(AQ160="",0,SUMPRODUCT((EN13:XA13="Soja")*(EN14:XA14="ALERTE")*(COUNTIF(BE160,"* "&amp;EN15:XA15&amp;" *")&gt;0)*1))</f>
        <v>0</v>
      </c>
      <c r="BX160" t="str">
        <f t="shared" si="134"/>
        <v/>
      </c>
      <c r="BY160">
        <f t="array" ref="BY160">IF(AQ160="",0,SUMPRODUCT((EN13:XA13="Lait")*(EN14:XA14="INFO")*(COUNTIF(BE160,"* "&amp;EN15:XA15&amp;" *")&gt;0)*1))</f>
        <v>0</v>
      </c>
      <c r="BZ160">
        <f t="array" ref="BZ160">IF(AQ160="",0,SUMPRODUCT((EN13:XA13="Lait")*(EN14:XA14="EXCL")*(COUNTIF(BE160,"* "&amp;EN15:XA15&amp;" *")&gt;0)*1))</f>
        <v>0</v>
      </c>
      <c r="CA160">
        <f t="array" ref="CA160">IF(AQ160="",0,SUMPRODUCT((EN13:XA13="Lait")*(EN14:XA14="ALERTE")*(COUNTIF(BE160,"* "&amp;EN15:XA15&amp;" *")&gt;0)*1))</f>
        <v>0</v>
      </c>
      <c r="CB160">
        <f t="array" ref="CB160">IF(AQ160="",0,SUMPRODUCT((EN13:XA13="Lait")*(EN14:XA14="SUSP")*(COUNTIF(BE160,"* "&amp;EN15:XA15&amp;" *")&gt;0)*1))</f>
        <v>0</v>
      </c>
      <c r="CC160" t="str">
        <f t="shared" si="135"/>
        <v/>
      </c>
      <c r="CD160" t="str">
        <f t="shared" si="136"/>
        <v/>
      </c>
      <c r="CE160">
        <f t="array" ref="CE160">IF(AQ160="",0,SUMPRODUCT((EN13:XA13="Fruits a coque")*(EN14:XA14="EXCL")*(COUNTIF(BE160,"* "&amp;EN15:XA15&amp;" *")&gt;0)*1))</f>
        <v>0</v>
      </c>
      <c r="CF160">
        <f t="array" ref="CF160">IF(AQ160="",0,SUMPRODUCT((EN13:XA13="Fruits a coque")*(EN14:XA14="ALERTE")*(COUNTIF(BE160,"* "&amp;EN15:XA15&amp;" *")&gt;0)*1))</f>
        <v>0</v>
      </c>
      <c r="CG160" t="str">
        <f t="shared" si="137"/>
        <v/>
      </c>
      <c r="CH160">
        <f t="array" ref="CH160">IF(AQ160="",0,SUMPRODUCT((EN13:XA13="Celeri")*(EN14:XA14="ALERTE")*(COUNTIF(BE160,"* "&amp;EN15:XA15&amp;" *")&gt;0)*1))</f>
        <v>0</v>
      </c>
      <c r="CI160" t="str">
        <f t="shared" si="138"/>
        <v/>
      </c>
      <c r="CJ160">
        <f t="array" ref="CJ160">IF(AQ160="",0,SUMPRODUCT((EN13:XA13="Moutarde")*(EN14:XA14="ALERTE")*(COUNTIF(BE160,"* "&amp;EN15:XA15&amp;" *")&gt;0)*1))</f>
        <v>0</v>
      </c>
      <c r="CK160" t="str">
        <f t="shared" si="139"/>
        <v/>
      </c>
      <c r="CL160">
        <f t="array" ref="CL160">IF(AQ160="",0,SUMPRODUCT((EN13:XA13="Sesame")*(EN14:XA14="ALERTE")*(COUNTIF(BE160,"* "&amp;EN15:XA15&amp;" *")&gt;0)*1))</f>
        <v>0</v>
      </c>
      <c r="CM160" t="str">
        <f t="shared" si="140"/>
        <v/>
      </c>
      <c r="CN160">
        <f t="array" ref="CN160">IF(AQ160="",0,SUMPRODUCT((EN13:XA13="Sulfites")*(EN14:XA14="ALERTE")*(COUNTIF(BE160,"* "&amp;EN15:XA15&amp;" *")&gt;0)*1))</f>
        <v>0</v>
      </c>
      <c r="CO160" t="str">
        <f t="shared" si="141"/>
        <v/>
      </c>
      <c r="CP160">
        <f t="array" ref="CP160">IF(AQ160="",0,SUMPRODUCT((EN13:XA13="Lupin")*(EN14:XA14="ALERTE")*(COUNTIF(BE160,"* "&amp;EN15:XA15&amp;" *")&gt;0)*1))</f>
        <v>0</v>
      </c>
      <c r="CQ160" t="str">
        <f t="shared" si="142"/>
        <v/>
      </c>
      <c r="CR160">
        <f t="array" ref="CR160">IF(AQ160="",0,SUMPRODUCT((EN13:XA13="Mollusques")*(EN14:XA14="EXCL")*(COUNTIF(BE160,"* "&amp;EN15:XA15&amp;" *")&gt;0)*1))</f>
        <v>0</v>
      </c>
      <c r="CS160">
        <f t="array" ref="CS160">IF(AQ160="",0,SUMPRODUCT((EN13:XA13="Mollusques")*(EN14:XA14="ALERTE")*(COUNTIF(BE160,"* "&amp;EN15:XA15&amp;" *")&gt;0)*1))</f>
        <v>0</v>
      </c>
      <c r="CT160" t="str">
        <f t="shared" si="143"/>
        <v/>
      </c>
      <c r="CU160" t="str">
        <f t="shared" si="144"/>
        <v/>
      </c>
      <c r="CV160" t="str">
        <f t="shared" si="145"/>
        <v/>
      </c>
      <c r="CW160" t="str">
        <f t="shared" si="146"/>
        <v/>
      </c>
      <c r="CX160" t="str">
        <f t="shared" si="147"/>
        <v/>
      </c>
      <c r="CY160" t="str">
        <f t="shared" si="148"/>
        <v/>
      </c>
      <c r="CZ160" t="str">
        <f t="shared" si="149"/>
        <v/>
      </c>
      <c r="DA160" t="str">
        <f t="shared" si="150"/>
        <v/>
      </c>
      <c r="DB160" t="str">
        <f t="shared" si="151"/>
        <v/>
      </c>
      <c r="DC160" t="str">
        <f t="shared" si="152"/>
        <v/>
      </c>
      <c r="DD160" t="str">
        <f t="shared" si="153"/>
        <v/>
      </c>
      <c r="DE160" t="str">
        <f t="shared" si="154"/>
        <v/>
      </c>
      <c r="DF160" t="str">
        <f t="shared" si="155"/>
        <v/>
      </c>
      <c r="DG160" t="str">
        <f t="shared" si="156"/>
        <v/>
      </c>
      <c r="DH160" t="str">
        <f t="shared" si="157"/>
        <v/>
      </c>
      <c r="DI160" t="str">
        <f t="shared" si="158"/>
        <v/>
      </c>
      <c r="DJ160" t="str">
        <f t="shared" si="159"/>
        <v/>
      </c>
      <c r="DK160" t="str">
        <f t="shared" si="160"/>
        <v/>
      </c>
      <c r="DL160" t="str">
        <f t="shared" si="161"/>
        <v/>
      </c>
    </row>
    <row r="161" spans="5:116" ht="15.75">
      <c r="E161" s="26"/>
      <c r="F161" s="32"/>
      <c r="G161" s="33"/>
      <c r="H161" s="32"/>
      <c r="I161" s="34"/>
      <c r="J161" s="246"/>
      <c r="K161" s="247"/>
      <c r="L161" s="95"/>
      <c r="M161" s="248"/>
      <c r="N161" s="249"/>
      <c r="O161" s="250"/>
      <c r="P161" s="251"/>
      <c r="Q161" s="252"/>
      <c r="R161" s="253"/>
      <c r="S161" s="102"/>
      <c r="T161" s="254"/>
      <c r="U161" s="104"/>
      <c r="V161" s="255"/>
      <c r="W161" s="256"/>
      <c r="X161" s="107"/>
      <c r="Y161" s="116"/>
      <c r="AA161" s="4"/>
      <c r="AC161" s="759"/>
      <c r="AD161" s="784" t="str">
        <f>TRIM(SUBSTITUTE(SUBSTITUTE(AD160,"“"," "),"”"," "))</f>
        <v>Vérifier la cuisson</v>
      </c>
      <c r="AE161" s="780" t="str" cm="1">
        <f t="array" ref="AE161">IF(ROW()=ROW(AE154),AD157,INDEX(AF154:AF167,ROW()-ROW(AE154)))</f>
        <v/>
      </c>
      <c r="AF161" s="781" t="str">
        <f>IF(OR(AE161="",AD156="",AD156&lt;=0,AG161=""),"",TRIM(MID(AE161,LEN(AG161)+1+IF(MID(AE161,LEN(AG161)+1,1)=" ",1,0),99999)))</f>
        <v/>
      </c>
      <c r="AG161" s="780" t="str">
        <f>IF(OR(AH161="",AH161=0,AH161="0"),"",IF(LEN(AH161)&lt;=AD156,AH161,IF(LEN(SUBSTITUTE(AI161," ",""))=AD156+1,LEFT(AH161,AD156),LEFT(AH161,FIND("§",SUBSTITUTE(AI161," ","§",LEN(AI161)-LEN(SUBSTITUTE(AI161," ",""))))-1))))</f>
        <v/>
      </c>
      <c r="AH161" s="780" t="str">
        <f t="shared" si="113"/>
        <v/>
      </c>
      <c r="AI161" s="780" t="str">
        <f>IF(OR(AH161="",AH161=0,AH161="0"),"",LEFT(AH161,AD156+1))</f>
        <v/>
      </c>
      <c r="AJ161" s="782"/>
      <c r="AK161" s="796"/>
      <c r="AL161" s="759" t="str">
        <f>IF(LEN(TRIM(AM161))&gt;0,MAX(AL13:AL160)+1,"")</f>
        <v/>
      </c>
      <c r="AM161" s="805"/>
      <c r="AN161" s="805"/>
      <c r="AO161" s="805"/>
      <c r="AP161" s="263" t="str">
        <f t="shared" si="114"/>
        <v/>
      </c>
      <c r="AQ161" s="752"/>
      <c r="AR161" s="818" t="s">
        <v>945</v>
      </c>
      <c r="AS161" s="16" t="str">
        <f t="shared" si="115"/>
        <v/>
      </c>
      <c r="AT161" s="264" t="str">
        <f t="shared" si="116"/>
        <v/>
      </c>
      <c r="AU161" s="266" t="str">
        <f t="shared" si="117"/>
        <v/>
      </c>
      <c r="AV161" s="267" t="str">
        <f t="shared" si="118"/>
        <v/>
      </c>
      <c r="AW161" s="268" t="str">
        <f t="shared" si="119"/>
        <v/>
      </c>
      <c r="AX161" s="268" t="str">
        <f t="shared" si="120"/>
        <v/>
      </c>
      <c r="AY161" s="269" t="str">
        <f t="shared" si="121"/>
        <v/>
      </c>
      <c r="AZ161" t="str">
        <f t="shared" si="122"/>
        <v/>
      </c>
      <c r="BA161" t="str">
        <f t="shared" si="123"/>
        <v/>
      </c>
      <c r="BB161" t="str">
        <f t="shared" si="124"/>
        <v/>
      </c>
      <c r="BC161" t="str">
        <f t="shared" si="125"/>
        <v/>
      </c>
      <c r="BD161" t="str">
        <f t="shared" si="126"/>
        <v/>
      </c>
      <c r="BE161" t="str">
        <f t="shared" si="127"/>
        <v/>
      </c>
      <c r="BF161">
        <f t="array" ref="BF161">IF(AQ161="",0,SUMPRODUCT((EN13:XA13="Gluten")*(EN14:XA14="INFO")*(COUNTIF(BE161,"* "&amp;EN15:XA15&amp;" *")&gt;0)*1))</f>
        <v>0</v>
      </c>
      <c r="BG161">
        <f t="array" ref="BG161">IF(AQ161="",0,SUMPRODUCT((EN13:XA13="Gluten")*(EN14:XA14="EXCL")*(COUNTIF(BE161,"* "&amp;EN15:XA15&amp;" *")&gt;0)*1))</f>
        <v>0</v>
      </c>
      <c r="BH161">
        <f t="array" ref="BH161">IF(AQ161="",0,SUMPRODUCT((EN13:XA13="Gluten")*(EN14:XA14="ALERTE")*(COUNTIF(BE161,"* "&amp;EN15:XA15&amp;" *")&gt;0)*1))</f>
        <v>0</v>
      </c>
      <c r="BI161">
        <f t="array" ref="BI161">IF(AQ161="",0,SUMPRODUCT((EN13:XA13="Gluten")*(EN14:XA14="SUSP")*(COUNTIF(BE161,"* "&amp;EN15:XA15&amp;" *")&gt;0)*1))</f>
        <v>0</v>
      </c>
      <c r="BJ161" t="str">
        <f t="shared" si="128"/>
        <v/>
      </c>
      <c r="BK161" t="str">
        <f t="shared" si="129"/>
        <v/>
      </c>
      <c r="BL161">
        <f t="array" ref="BL161">IF(AQ161="",0,SUMPRODUCT((EN13:XA13="Crustaces")*(EN14:XA14="ALERTE")*(COUNTIF(BE161,"* "&amp;EN15:XA15&amp;" *")&gt;0)*1))</f>
        <v>0</v>
      </c>
      <c r="BM161" t="str">
        <f t="shared" si="130"/>
        <v/>
      </c>
      <c r="BN161">
        <f t="array" ref="BN161">IF(AQ161="",0,SUMPRODUCT((EN13:XA13="Oeufs")*(EN14:XA14="ALERTE")*(COUNTIF(BE161,"* "&amp;EN15:XA15&amp;" *")&gt;0)*1))</f>
        <v>0</v>
      </c>
      <c r="BO161" t="str">
        <f t="shared" si="131"/>
        <v/>
      </c>
      <c r="BP161">
        <f t="array" ref="BP161">IF(AQ161="",0,SUMPRODUCT((EN13:XA13="Poissons")*(EN14:XA14="INFO")*(COUNTIF(BE161,"* "&amp;EN15:XA15&amp;" *")&gt;0)*1))</f>
        <v>0</v>
      </c>
      <c r="BQ161">
        <f t="array" ref="BQ161">IF(AQ161="",0,SUMPRODUCT((EN13:XA13="Poissons")*(EN14:XA14="EXCL")*(COUNTIF(BE161,"* "&amp;EN15:XA15&amp;" *")&gt;0)*1))</f>
        <v>0</v>
      </c>
      <c r="BR161">
        <f t="array" ref="BR161">IF(AQ161="",0,SUMPRODUCT((EN13:XA13="Poissons")*(EN14:XA14="ALERTE")*(COUNTIF(BE161,"* "&amp;EN15:XA15&amp;" *")&gt;0)*1))</f>
        <v>0</v>
      </c>
      <c r="BS161" t="str">
        <f t="shared" si="132"/>
        <v/>
      </c>
      <c r="BT161">
        <f t="array" ref="BT161">IF(AQ161="",0,SUMPRODUCT((EN13:XA13="Arachides")*(EN14:XA14="ALERTE")*(COUNTIF(BE161,"* "&amp;EN15:XA15&amp;" *")&gt;0)*1))</f>
        <v>0</v>
      </c>
      <c r="BU161" t="str">
        <f t="shared" si="133"/>
        <v/>
      </c>
      <c r="BV161">
        <f t="array" ref="BV161">IF(AQ161="",0,SUMPRODUCT((EN13:XA13="Soja")*(EN14:XA14="INFO")*(COUNTIF(BE161,"* "&amp;EN15:XA15&amp;" *")&gt;0)*1))</f>
        <v>0</v>
      </c>
      <c r="BW161">
        <f t="array" ref="BW161">IF(AQ161="",0,SUMPRODUCT((EN13:XA13="Soja")*(EN14:XA14="ALERTE")*(COUNTIF(BE161,"* "&amp;EN15:XA15&amp;" *")&gt;0)*1))</f>
        <v>0</v>
      </c>
      <c r="BX161" t="str">
        <f t="shared" si="134"/>
        <v/>
      </c>
      <c r="BY161">
        <f t="array" ref="BY161">IF(AQ161="",0,SUMPRODUCT((EN13:XA13="Lait")*(EN14:XA14="INFO")*(COUNTIF(BE161,"* "&amp;EN15:XA15&amp;" *")&gt;0)*1))</f>
        <v>0</v>
      </c>
      <c r="BZ161">
        <f t="array" ref="BZ161">IF(AQ161="",0,SUMPRODUCT((EN13:XA13="Lait")*(EN14:XA14="EXCL")*(COUNTIF(BE161,"* "&amp;EN15:XA15&amp;" *")&gt;0)*1))</f>
        <v>0</v>
      </c>
      <c r="CA161">
        <f t="array" ref="CA161">IF(AQ161="",0,SUMPRODUCT((EN13:XA13="Lait")*(EN14:XA14="ALERTE")*(COUNTIF(BE161,"* "&amp;EN15:XA15&amp;" *")&gt;0)*1))</f>
        <v>0</v>
      </c>
      <c r="CB161">
        <f t="array" ref="CB161">IF(AQ161="",0,SUMPRODUCT((EN13:XA13="Lait")*(EN14:XA14="SUSP")*(COUNTIF(BE161,"* "&amp;EN15:XA15&amp;" *")&gt;0)*1))</f>
        <v>0</v>
      </c>
      <c r="CC161" t="str">
        <f t="shared" si="135"/>
        <v/>
      </c>
      <c r="CD161" t="str">
        <f t="shared" si="136"/>
        <v/>
      </c>
      <c r="CE161">
        <f t="array" ref="CE161">IF(AQ161="",0,SUMPRODUCT((EN13:XA13="Fruits a coque")*(EN14:XA14="EXCL")*(COUNTIF(BE161,"* "&amp;EN15:XA15&amp;" *")&gt;0)*1))</f>
        <v>0</v>
      </c>
      <c r="CF161">
        <f t="array" ref="CF161">IF(AQ161="",0,SUMPRODUCT((EN13:XA13="Fruits a coque")*(EN14:XA14="ALERTE")*(COUNTIF(BE161,"* "&amp;EN15:XA15&amp;" *")&gt;0)*1))</f>
        <v>0</v>
      </c>
      <c r="CG161" t="str">
        <f t="shared" si="137"/>
        <v/>
      </c>
      <c r="CH161">
        <f t="array" ref="CH161">IF(AQ161="",0,SUMPRODUCT((EN13:XA13="Celeri")*(EN14:XA14="ALERTE")*(COUNTIF(BE161,"* "&amp;EN15:XA15&amp;" *")&gt;0)*1))</f>
        <v>0</v>
      </c>
      <c r="CI161" t="str">
        <f t="shared" si="138"/>
        <v/>
      </c>
      <c r="CJ161">
        <f t="array" ref="CJ161">IF(AQ161="",0,SUMPRODUCT((EN13:XA13="Moutarde")*(EN14:XA14="ALERTE")*(COUNTIF(BE161,"* "&amp;EN15:XA15&amp;" *")&gt;0)*1))</f>
        <v>0</v>
      </c>
      <c r="CK161" t="str">
        <f t="shared" si="139"/>
        <v/>
      </c>
      <c r="CL161">
        <f t="array" ref="CL161">IF(AQ161="",0,SUMPRODUCT((EN13:XA13="Sesame")*(EN14:XA14="ALERTE")*(COUNTIF(BE161,"* "&amp;EN15:XA15&amp;" *")&gt;0)*1))</f>
        <v>0</v>
      </c>
      <c r="CM161" t="str">
        <f t="shared" si="140"/>
        <v/>
      </c>
      <c r="CN161">
        <f t="array" ref="CN161">IF(AQ161="",0,SUMPRODUCT((EN13:XA13="Sulfites")*(EN14:XA14="ALERTE")*(COUNTIF(BE161,"* "&amp;EN15:XA15&amp;" *")&gt;0)*1))</f>
        <v>0</v>
      </c>
      <c r="CO161" t="str">
        <f t="shared" si="141"/>
        <v/>
      </c>
      <c r="CP161">
        <f t="array" ref="CP161">IF(AQ161="",0,SUMPRODUCT((EN13:XA13="Lupin")*(EN14:XA14="ALERTE")*(COUNTIF(BE161,"* "&amp;EN15:XA15&amp;" *")&gt;0)*1))</f>
        <v>0</v>
      </c>
      <c r="CQ161" t="str">
        <f t="shared" si="142"/>
        <v/>
      </c>
      <c r="CR161">
        <f t="array" ref="CR161">IF(AQ161="",0,SUMPRODUCT((EN13:XA13="Mollusques")*(EN14:XA14="EXCL")*(COUNTIF(BE161,"* "&amp;EN15:XA15&amp;" *")&gt;0)*1))</f>
        <v>0</v>
      </c>
      <c r="CS161">
        <f t="array" ref="CS161">IF(AQ161="",0,SUMPRODUCT((EN13:XA13="Mollusques")*(EN14:XA14="ALERTE")*(COUNTIF(BE161,"* "&amp;EN15:XA15&amp;" *")&gt;0)*1))</f>
        <v>0</v>
      </c>
      <c r="CT161" t="str">
        <f t="shared" si="143"/>
        <v/>
      </c>
      <c r="CU161" t="str">
        <f t="shared" si="144"/>
        <v/>
      </c>
      <c r="CV161" t="str">
        <f t="shared" si="145"/>
        <v/>
      </c>
      <c r="CW161" t="str">
        <f t="shared" si="146"/>
        <v/>
      </c>
      <c r="CX161" t="str">
        <f t="shared" si="147"/>
        <v/>
      </c>
      <c r="CY161" t="str">
        <f t="shared" si="148"/>
        <v/>
      </c>
      <c r="CZ161" t="str">
        <f t="shared" si="149"/>
        <v/>
      </c>
      <c r="DA161" t="str">
        <f t="shared" si="150"/>
        <v/>
      </c>
      <c r="DB161" t="str">
        <f t="shared" si="151"/>
        <v/>
      </c>
      <c r="DC161" t="str">
        <f t="shared" si="152"/>
        <v/>
      </c>
      <c r="DD161" t="str">
        <f t="shared" si="153"/>
        <v/>
      </c>
      <c r="DE161" t="str">
        <f t="shared" si="154"/>
        <v/>
      </c>
      <c r="DF161" t="str">
        <f t="shared" si="155"/>
        <v/>
      </c>
      <c r="DG161" t="str">
        <f t="shared" si="156"/>
        <v/>
      </c>
      <c r="DH161" t="str">
        <f t="shared" si="157"/>
        <v/>
      </c>
      <c r="DI161" t="str">
        <f t="shared" si="158"/>
        <v/>
      </c>
      <c r="DJ161" t="str">
        <f t="shared" si="159"/>
        <v/>
      </c>
      <c r="DK161" t="str">
        <f t="shared" si="160"/>
        <v/>
      </c>
      <c r="DL161" t="str">
        <f t="shared" si="161"/>
        <v/>
      </c>
    </row>
    <row r="162" spans="5:116" ht="15.75">
      <c r="E162" s="26"/>
      <c r="F162" s="32"/>
      <c r="G162" s="33"/>
      <c r="H162" s="32"/>
      <c r="I162" s="34"/>
      <c r="J162" s="246"/>
      <c r="K162" s="247"/>
      <c r="L162" s="95"/>
      <c r="M162" s="248"/>
      <c r="N162" s="249"/>
      <c r="O162" s="250"/>
      <c r="P162" s="251"/>
      <c r="Q162" s="252"/>
      <c r="R162" s="253"/>
      <c r="S162" s="102"/>
      <c r="T162" s="254"/>
      <c r="U162" s="104"/>
      <c r="V162" s="255"/>
      <c r="W162" s="256"/>
      <c r="X162" s="107"/>
      <c r="Y162" s="116"/>
      <c r="AA162" s="4"/>
      <c r="AC162" s="759"/>
      <c r="AD162" s="784"/>
      <c r="AE162" s="780" t="str" cm="1">
        <f t="array" ref="AE162">IF(ROW()=ROW(AE154),AD157,INDEX(AF154:AF167,ROW()-ROW(AE154)))</f>
        <v/>
      </c>
      <c r="AF162" s="781" t="str">
        <f>IF(OR(AE162="",AD156="",AD156&lt;=0,AG162=""),"",TRIM(MID(AE162,LEN(AG162)+1+IF(MID(AE162,LEN(AG162)+1,1)=" ",1,0),99999)))</f>
        <v/>
      </c>
      <c r="AG162" s="780" t="str">
        <f>IF(OR(AH162="",AH162=0,AH162="0"),"",IF(LEN(AH162)&lt;=AD156,AH162,IF(LEN(SUBSTITUTE(AI162," ",""))=AD156+1,LEFT(AH162,AD156),LEFT(AH162,FIND("§",SUBSTITUTE(AI162," ","§",LEN(AI162)-LEN(SUBSTITUTE(AI162," ",""))))-1))))</f>
        <v/>
      </c>
      <c r="AH162" s="780" t="str">
        <f t="shared" si="113"/>
        <v/>
      </c>
      <c r="AI162" s="780" t="str">
        <f>IF(OR(AH162="",AH162=0,AH162="0"),"",LEFT(AH162,AD156+1))</f>
        <v/>
      </c>
      <c r="AJ162" s="782"/>
      <c r="AK162" s="796"/>
      <c r="AL162" s="759" t="str">
        <f>IF(LEN(TRIM(AM162))&gt;0,MAX(AL13:AL161)+1,"")</f>
        <v/>
      </c>
      <c r="AM162" s="805"/>
      <c r="AN162" s="805"/>
      <c r="AO162" s="805"/>
      <c r="AP162" s="263" t="str">
        <f t="shared" si="114"/>
        <v/>
      </c>
      <c r="AQ162" s="752"/>
      <c r="AR162" s="818" t="s">
        <v>945</v>
      </c>
      <c r="AS162" s="16" t="str">
        <f t="shared" si="115"/>
        <v/>
      </c>
      <c r="AT162" s="264" t="str">
        <f t="shared" si="116"/>
        <v/>
      </c>
      <c r="AU162" s="266" t="str">
        <f t="shared" si="117"/>
        <v/>
      </c>
      <c r="AV162" s="267" t="str">
        <f t="shared" si="118"/>
        <v/>
      </c>
      <c r="AW162" s="268" t="str">
        <f t="shared" si="119"/>
        <v/>
      </c>
      <c r="AX162" s="268" t="str">
        <f t="shared" si="120"/>
        <v/>
      </c>
      <c r="AY162" s="269" t="str">
        <f t="shared" si="121"/>
        <v/>
      </c>
      <c r="AZ162" t="str">
        <f t="shared" si="122"/>
        <v/>
      </c>
      <c r="BA162" t="str">
        <f t="shared" si="123"/>
        <v/>
      </c>
      <c r="BB162" t="str">
        <f t="shared" si="124"/>
        <v/>
      </c>
      <c r="BC162" t="str">
        <f t="shared" si="125"/>
        <v/>
      </c>
      <c r="BD162" t="str">
        <f t="shared" si="126"/>
        <v/>
      </c>
      <c r="BE162" t="str">
        <f t="shared" si="127"/>
        <v/>
      </c>
      <c r="BF162">
        <f t="array" ref="BF162">IF(AQ162="",0,SUMPRODUCT((EN13:XA13="Gluten")*(EN14:XA14="INFO")*(COUNTIF(BE162,"* "&amp;EN15:XA15&amp;" *")&gt;0)*1))</f>
        <v>0</v>
      </c>
      <c r="BG162">
        <f t="array" ref="BG162">IF(AQ162="",0,SUMPRODUCT((EN13:XA13="Gluten")*(EN14:XA14="EXCL")*(COUNTIF(BE162,"* "&amp;EN15:XA15&amp;" *")&gt;0)*1))</f>
        <v>0</v>
      </c>
      <c r="BH162">
        <f t="array" ref="BH162">IF(AQ162="",0,SUMPRODUCT((EN13:XA13="Gluten")*(EN14:XA14="ALERTE")*(COUNTIF(BE162,"* "&amp;EN15:XA15&amp;" *")&gt;0)*1))</f>
        <v>0</v>
      </c>
      <c r="BI162">
        <f t="array" ref="BI162">IF(AQ162="",0,SUMPRODUCT((EN13:XA13="Gluten")*(EN14:XA14="SUSP")*(COUNTIF(BE162,"* "&amp;EN15:XA15&amp;" *")&gt;0)*1))</f>
        <v>0</v>
      </c>
      <c r="BJ162" t="str">
        <f t="shared" si="128"/>
        <v/>
      </c>
      <c r="BK162" t="str">
        <f t="shared" si="129"/>
        <v/>
      </c>
      <c r="BL162">
        <f t="array" ref="BL162">IF(AQ162="",0,SUMPRODUCT((EN13:XA13="Crustaces")*(EN14:XA14="ALERTE")*(COUNTIF(BE162,"* "&amp;EN15:XA15&amp;" *")&gt;0)*1))</f>
        <v>0</v>
      </c>
      <c r="BM162" t="str">
        <f t="shared" si="130"/>
        <v/>
      </c>
      <c r="BN162">
        <f t="array" ref="BN162">IF(AQ162="",0,SUMPRODUCT((EN13:XA13="Oeufs")*(EN14:XA14="ALERTE")*(COUNTIF(BE162,"* "&amp;EN15:XA15&amp;" *")&gt;0)*1))</f>
        <v>0</v>
      </c>
      <c r="BO162" t="str">
        <f t="shared" si="131"/>
        <v/>
      </c>
      <c r="BP162">
        <f t="array" ref="BP162">IF(AQ162="",0,SUMPRODUCT((EN13:XA13="Poissons")*(EN14:XA14="INFO")*(COUNTIF(BE162,"* "&amp;EN15:XA15&amp;" *")&gt;0)*1))</f>
        <v>0</v>
      </c>
      <c r="BQ162">
        <f t="array" ref="BQ162">IF(AQ162="",0,SUMPRODUCT((EN13:XA13="Poissons")*(EN14:XA14="EXCL")*(COUNTIF(BE162,"* "&amp;EN15:XA15&amp;" *")&gt;0)*1))</f>
        <v>0</v>
      </c>
      <c r="BR162">
        <f t="array" ref="BR162">IF(AQ162="",0,SUMPRODUCT((EN13:XA13="Poissons")*(EN14:XA14="ALERTE")*(COUNTIF(BE162,"* "&amp;EN15:XA15&amp;" *")&gt;0)*1))</f>
        <v>0</v>
      </c>
      <c r="BS162" t="str">
        <f t="shared" si="132"/>
        <v/>
      </c>
      <c r="BT162">
        <f t="array" ref="BT162">IF(AQ162="",0,SUMPRODUCT((EN13:XA13="Arachides")*(EN14:XA14="ALERTE")*(COUNTIF(BE162,"* "&amp;EN15:XA15&amp;" *")&gt;0)*1))</f>
        <v>0</v>
      </c>
      <c r="BU162" t="str">
        <f t="shared" si="133"/>
        <v/>
      </c>
      <c r="BV162">
        <f t="array" ref="BV162">IF(AQ162="",0,SUMPRODUCT((EN13:XA13="Soja")*(EN14:XA14="INFO")*(COUNTIF(BE162,"* "&amp;EN15:XA15&amp;" *")&gt;0)*1))</f>
        <v>0</v>
      </c>
      <c r="BW162">
        <f t="array" ref="BW162">IF(AQ162="",0,SUMPRODUCT((EN13:XA13="Soja")*(EN14:XA14="ALERTE")*(COUNTIF(BE162,"* "&amp;EN15:XA15&amp;" *")&gt;0)*1))</f>
        <v>0</v>
      </c>
      <c r="BX162" t="str">
        <f t="shared" si="134"/>
        <v/>
      </c>
      <c r="BY162">
        <f t="array" ref="BY162">IF(AQ162="",0,SUMPRODUCT((EN13:XA13="Lait")*(EN14:XA14="INFO")*(COUNTIF(BE162,"* "&amp;EN15:XA15&amp;" *")&gt;0)*1))</f>
        <v>0</v>
      </c>
      <c r="BZ162">
        <f t="array" ref="BZ162">IF(AQ162="",0,SUMPRODUCT((EN13:XA13="Lait")*(EN14:XA14="EXCL")*(COUNTIF(BE162,"* "&amp;EN15:XA15&amp;" *")&gt;0)*1))</f>
        <v>0</v>
      </c>
      <c r="CA162">
        <f t="array" ref="CA162">IF(AQ162="",0,SUMPRODUCT((EN13:XA13="Lait")*(EN14:XA14="ALERTE")*(COUNTIF(BE162,"* "&amp;EN15:XA15&amp;" *")&gt;0)*1))</f>
        <v>0</v>
      </c>
      <c r="CB162">
        <f t="array" ref="CB162">IF(AQ162="",0,SUMPRODUCT((EN13:XA13="Lait")*(EN14:XA14="SUSP")*(COUNTIF(BE162,"* "&amp;EN15:XA15&amp;" *")&gt;0)*1))</f>
        <v>0</v>
      </c>
      <c r="CC162" t="str">
        <f t="shared" si="135"/>
        <v/>
      </c>
      <c r="CD162" t="str">
        <f t="shared" si="136"/>
        <v/>
      </c>
      <c r="CE162">
        <f t="array" ref="CE162">IF(AQ162="",0,SUMPRODUCT((EN13:XA13="Fruits a coque")*(EN14:XA14="EXCL")*(COUNTIF(BE162,"* "&amp;EN15:XA15&amp;" *")&gt;0)*1))</f>
        <v>0</v>
      </c>
      <c r="CF162">
        <f t="array" ref="CF162">IF(AQ162="",0,SUMPRODUCT((EN13:XA13="Fruits a coque")*(EN14:XA14="ALERTE")*(COUNTIF(BE162,"* "&amp;EN15:XA15&amp;" *")&gt;0)*1))</f>
        <v>0</v>
      </c>
      <c r="CG162" t="str">
        <f t="shared" si="137"/>
        <v/>
      </c>
      <c r="CH162">
        <f t="array" ref="CH162">IF(AQ162="",0,SUMPRODUCT((EN13:XA13="Celeri")*(EN14:XA14="ALERTE")*(COUNTIF(BE162,"* "&amp;EN15:XA15&amp;" *")&gt;0)*1))</f>
        <v>0</v>
      </c>
      <c r="CI162" t="str">
        <f t="shared" si="138"/>
        <v/>
      </c>
      <c r="CJ162">
        <f t="array" ref="CJ162">IF(AQ162="",0,SUMPRODUCT((EN13:XA13="Moutarde")*(EN14:XA14="ALERTE")*(COUNTIF(BE162,"* "&amp;EN15:XA15&amp;" *")&gt;0)*1))</f>
        <v>0</v>
      </c>
      <c r="CK162" t="str">
        <f t="shared" si="139"/>
        <v/>
      </c>
      <c r="CL162">
        <f t="array" ref="CL162">IF(AQ162="",0,SUMPRODUCT((EN13:XA13="Sesame")*(EN14:XA14="ALERTE")*(COUNTIF(BE162,"* "&amp;EN15:XA15&amp;" *")&gt;0)*1))</f>
        <v>0</v>
      </c>
      <c r="CM162" t="str">
        <f t="shared" si="140"/>
        <v/>
      </c>
      <c r="CN162">
        <f t="array" ref="CN162">IF(AQ162="",0,SUMPRODUCT((EN13:XA13="Sulfites")*(EN14:XA14="ALERTE")*(COUNTIF(BE162,"* "&amp;EN15:XA15&amp;" *")&gt;0)*1))</f>
        <v>0</v>
      </c>
      <c r="CO162" t="str">
        <f t="shared" si="141"/>
        <v/>
      </c>
      <c r="CP162">
        <f t="array" ref="CP162">IF(AQ162="",0,SUMPRODUCT((EN13:XA13="Lupin")*(EN14:XA14="ALERTE")*(COUNTIF(BE162,"* "&amp;EN15:XA15&amp;" *")&gt;0)*1))</f>
        <v>0</v>
      </c>
      <c r="CQ162" t="str">
        <f t="shared" si="142"/>
        <v/>
      </c>
      <c r="CR162">
        <f t="array" ref="CR162">IF(AQ162="",0,SUMPRODUCT((EN13:XA13="Mollusques")*(EN14:XA14="EXCL")*(COUNTIF(BE162,"* "&amp;EN15:XA15&amp;" *")&gt;0)*1))</f>
        <v>0</v>
      </c>
      <c r="CS162">
        <f t="array" ref="CS162">IF(AQ162="",0,SUMPRODUCT((EN13:XA13="Mollusques")*(EN14:XA14="ALERTE")*(COUNTIF(BE162,"* "&amp;EN15:XA15&amp;" *")&gt;0)*1))</f>
        <v>0</v>
      </c>
      <c r="CT162" t="str">
        <f t="shared" si="143"/>
        <v/>
      </c>
      <c r="CU162" t="str">
        <f t="shared" si="144"/>
        <v/>
      </c>
      <c r="CV162" t="str">
        <f t="shared" si="145"/>
        <v/>
      </c>
      <c r="CW162" t="str">
        <f t="shared" si="146"/>
        <v/>
      </c>
      <c r="CX162" t="str">
        <f t="shared" si="147"/>
        <v/>
      </c>
      <c r="CY162" t="str">
        <f t="shared" si="148"/>
        <v/>
      </c>
      <c r="CZ162" t="str">
        <f t="shared" si="149"/>
        <v/>
      </c>
      <c r="DA162" t="str">
        <f t="shared" si="150"/>
        <v/>
      </c>
      <c r="DB162" t="str">
        <f t="shared" si="151"/>
        <v/>
      </c>
      <c r="DC162" t="str">
        <f t="shared" si="152"/>
        <v/>
      </c>
      <c r="DD162" t="str">
        <f t="shared" si="153"/>
        <v/>
      </c>
      <c r="DE162" t="str">
        <f t="shared" si="154"/>
        <v/>
      </c>
      <c r="DF162" t="str">
        <f t="shared" si="155"/>
        <v/>
      </c>
      <c r="DG162" t="str">
        <f t="shared" si="156"/>
        <v/>
      </c>
      <c r="DH162" t="str">
        <f t="shared" si="157"/>
        <v/>
      </c>
      <c r="DI162" t="str">
        <f t="shared" si="158"/>
        <v/>
      </c>
      <c r="DJ162" t="str">
        <f t="shared" si="159"/>
        <v/>
      </c>
      <c r="DK162" t="str">
        <f t="shared" si="160"/>
        <v/>
      </c>
      <c r="DL162" t="str">
        <f t="shared" si="161"/>
        <v/>
      </c>
    </row>
    <row r="163" spans="5:116" ht="15.75">
      <c r="E163" s="26"/>
      <c r="F163" s="32"/>
      <c r="G163" s="33"/>
      <c r="H163" s="32"/>
      <c r="I163" s="34"/>
      <c r="J163" s="246"/>
      <c r="K163" s="247"/>
      <c r="L163" s="95"/>
      <c r="M163" s="248"/>
      <c r="N163" s="249"/>
      <c r="O163" s="250"/>
      <c r="P163" s="251"/>
      <c r="Q163" s="252"/>
      <c r="R163" s="253"/>
      <c r="S163" s="102"/>
      <c r="T163" s="254"/>
      <c r="U163" s="104"/>
      <c r="V163" s="255"/>
      <c r="W163" s="256"/>
      <c r="X163" s="107"/>
      <c r="Y163" s="116"/>
      <c r="AA163" s="4"/>
      <c r="AC163" s="759"/>
      <c r="AD163" s="784"/>
      <c r="AE163" s="780" t="str" cm="1">
        <f t="array" ref="AE163">IF(ROW()=ROW(AE154),AD157,INDEX(AF154:AF167,ROW()-ROW(AE154)))</f>
        <v/>
      </c>
      <c r="AF163" s="781" t="str">
        <f>IF(OR(AE163="",AD156="",AD156&lt;=0,AG163=""),"",TRIM(MID(AE163,LEN(AG163)+1+IF(MID(AE163,LEN(AG163)+1,1)=" ",1,0),99999)))</f>
        <v/>
      </c>
      <c r="AG163" s="780" t="str">
        <f>IF(OR(AH163="",AH163=0,AH163="0"),"",IF(LEN(AH163)&lt;=AD156,AH163,IF(LEN(SUBSTITUTE(AI163," ",""))=AD156+1,LEFT(AH163,AD156),LEFT(AH163,FIND("§",SUBSTITUTE(AI163," ","§",LEN(AI163)-LEN(SUBSTITUTE(AI163," ",""))))-1))))</f>
        <v/>
      </c>
      <c r="AH163" s="780" t="str">
        <f t="shared" si="113"/>
        <v/>
      </c>
      <c r="AI163" s="780" t="str">
        <f>IF(OR(AH163="",AH163=0,AH163="0"),"",LEFT(AH163,AD156+1))</f>
        <v/>
      </c>
      <c r="AJ163" s="782"/>
      <c r="AK163" s="796"/>
      <c r="AL163" s="759" t="str">
        <f>IF(LEN(TRIM(AM163))&gt;0,MAX(AL13:AL162)+1,"")</f>
        <v/>
      </c>
      <c r="AM163" s="805"/>
      <c r="AN163" s="805"/>
      <c r="AO163" s="805"/>
      <c r="AP163" s="263" t="str">
        <f t="shared" si="114"/>
        <v/>
      </c>
      <c r="AQ163" s="752"/>
      <c r="AR163" s="818" t="s">
        <v>945</v>
      </c>
      <c r="AS163" s="16" t="str">
        <f t="shared" si="115"/>
        <v/>
      </c>
      <c r="AT163" s="264" t="str">
        <f t="shared" si="116"/>
        <v/>
      </c>
      <c r="AU163" s="266" t="str">
        <f t="shared" si="117"/>
        <v/>
      </c>
      <c r="AV163" s="267" t="str">
        <f t="shared" si="118"/>
        <v/>
      </c>
      <c r="AW163" s="268" t="str">
        <f t="shared" si="119"/>
        <v/>
      </c>
      <c r="AX163" s="268" t="str">
        <f t="shared" si="120"/>
        <v/>
      </c>
      <c r="AY163" s="269" t="str">
        <f t="shared" si="121"/>
        <v/>
      </c>
      <c r="AZ163" t="str">
        <f t="shared" si="122"/>
        <v/>
      </c>
      <c r="BA163" t="str">
        <f t="shared" si="123"/>
        <v/>
      </c>
      <c r="BB163" t="str">
        <f t="shared" si="124"/>
        <v/>
      </c>
      <c r="BC163" t="str">
        <f t="shared" si="125"/>
        <v/>
      </c>
      <c r="BD163" t="str">
        <f t="shared" si="126"/>
        <v/>
      </c>
      <c r="BE163" t="str">
        <f t="shared" si="127"/>
        <v/>
      </c>
      <c r="BF163">
        <f t="array" ref="BF163">IF(AQ163="",0,SUMPRODUCT((EN13:XA13="Gluten")*(EN14:XA14="INFO")*(COUNTIF(BE163,"* "&amp;EN15:XA15&amp;" *")&gt;0)*1))</f>
        <v>0</v>
      </c>
      <c r="BG163">
        <f t="array" ref="BG163">IF(AQ163="",0,SUMPRODUCT((EN13:XA13="Gluten")*(EN14:XA14="EXCL")*(COUNTIF(BE163,"* "&amp;EN15:XA15&amp;" *")&gt;0)*1))</f>
        <v>0</v>
      </c>
      <c r="BH163">
        <f t="array" ref="BH163">IF(AQ163="",0,SUMPRODUCT((EN13:XA13="Gluten")*(EN14:XA14="ALERTE")*(COUNTIF(BE163,"* "&amp;EN15:XA15&amp;" *")&gt;0)*1))</f>
        <v>0</v>
      </c>
      <c r="BI163">
        <f t="array" ref="BI163">IF(AQ163="",0,SUMPRODUCT((EN13:XA13="Gluten")*(EN14:XA14="SUSP")*(COUNTIF(BE163,"* "&amp;EN15:XA15&amp;" *")&gt;0)*1))</f>
        <v>0</v>
      </c>
      <c r="BJ163" t="str">
        <f t="shared" si="128"/>
        <v/>
      </c>
      <c r="BK163" t="str">
        <f t="shared" si="129"/>
        <v/>
      </c>
      <c r="BL163">
        <f t="array" ref="BL163">IF(AQ163="",0,SUMPRODUCT((EN13:XA13="Crustaces")*(EN14:XA14="ALERTE")*(COUNTIF(BE163,"* "&amp;EN15:XA15&amp;" *")&gt;0)*1))</f>
        <v>0</v>
      </c>
      <c r="BM163" t="str">
        <f t="shared" si="130"/>
        <v/>
      </c>
      <c r="BN163">
        <f t="array" ref="BN163">IF(AQ163="",0,SUMPRODUCT((EN13:XA13="Oeufs")*(EN14:XA14="ALERTE")*(COUNTIF(BE163,"* "&amp;EN15:XA15&amp;" *")&gt;0)*1))</f>
        <v>0</v>
      </c>
      <c r="BO163" t="str">
        <f t="shared" si="131"/>
        <v/>
      </c>
      <c r="BP163">
        <f t="array" ref="BP163">IF(AQ163="",0,SUMPRODUCT((EN13:XA13="Poissons")*(EN14:XA14="INFO")*(COUNTIF(BE163,"* "&amp;EN15:XA15&amp;" *")&gt;0)*1))</f>
        <v>0</v>
      </c>
      <c r="BQ163">
        <f t="array" ref="BQ163">IF(AQ163="",0,SUMPRODUCT((EN13:XA13="Poissons")*(EN14:XA14="EXCL")*(COUNTIF(BE163,"* "&amp;EN15:XA15&amp;" *")&gt;0)*1))</f>
        <v>0</v>
      </c>
      <c r="BR163">
        <f t="array" ref="BR163">IF(AQ163="",0,SUMPRODUCT((EN13:XA13="Poissons")*(EN14:XA14="ALERTE")*(COUNTIF(BE163,"* "&amp;EN15:XA15&amp;" *")&gt;0)*1))</f>
        <v>0</v>
      </c>
      <c r="BS163" t="str">
        <f t="shared" si="132"/>
        <v/>
      </c>
      <c r="BT163">
        <f t="array" ref="BT163">IF(AQ163="",0,SUMPRODUCT((EN13:XA13="Arachides")*(EN14:XA14="ALERTE")*(COUNTIF(BE163,"* "&amp;EN15:XA15&amp;" *")&gt;0)*1))</f>
        <v>0</v>
      </c>
      <c r="BU163" t="str">
        <f t="shared" si="133"/>
        <v/>
      </c>
      <c r="BV163">
        <f t="array" ref="BV163">IF(AQ163="",0,SUMPRODUCT((EN13:XA13="Soja")*(EN14:XA14="INFO")*(COUNTIF(BE163,"* "&amp;EN15:XA15&amp;" *")&gt;0)*1))</f>
        <v>0</v>
      </c>
      <c r="BW163">
        <f t="array" ref="BW163">IF(AQ163="",0,SUMPRODUCT((EN13:XA13="Soja")*(EN14:XA14="ALERTE")*(COUNTIF(BE163,"* "&amp;EN15:XA15&amp;" *")&gt;0)*1))</f>
        <v>0</v>
      </c>
      <c r="BX163" t="str">
        <f t="shared" si="134"/>
        <v/>
      </c>
      <c r="BY163">
        <f t="array" ref="BY163">IF(AQ163="",0,SUMPRODUCT((EN13:XA13="Lait")*(EN14:XA14="INFO")*(COUNTIF(BE163,"* "&amp;EN15:XA15&amp;" *")&gt;0)*1))</f>
        <v>0</v>
      </c>
      <c r="BZ163">
        <f t="array" ref="BZ163">IF(AQ163="",0,SUMPRODUCT((EN13:XA13="Lait")*(EN14:XA14="EXCL")*(COUNTIF(BE163,"* "&amp;EN15:XA15&amp;" *")&gt;0)*1))</f>
        <v>0</v>
      </c>
      <c r="CA163">
        <f t="array" ref="CA163">IF(AQ163="",0,SUMPRODUCT((EN13:XA13="Lait")*(EN14:XA14="ALERTE")*(COUNTIF(BE163,"* "&amp;EN15:XA15&amp;" *")&gt;0)*1))</f>
        <v>0</v>
      </c>
      <c r="CB163">
        <f t="array" ref="CB163">IF(AQ163="",0,SUMPRODUCT((EN13:XA13="Lait")*(EN14:XA14="SUSP")*(COUNTIF(BE163,"* "&amp;EN15:XA15&amp;" *")&gt;0)*1))</f>
        <v>0</v>
      </c>
      <c r="CC163" t="str">
        <f t="shared" si="135"/>
        <v/>
      </c>
      <c r="CD163" t="str">
        <f t="shared" si="136"/>
        <v/>
      </c>
      <c r="CE163">
        <f t="array" ref="CE163">IF(AQ163="",0,SUMPRODUCT((EN13:XA13="Fruits a coque")*(EN14:XA14="EXCL")*(COUNTIF(BE163,"* "&amp;EN15:XA15&amp;" *")&gt;0)*1))</f>
        <v>0</v>
      </c>
      <c r="CF163">
        <f t="array" ref="CF163">IF(AQ163="",0,SUMPRODUCT((EN13:XA13="Fruits a coque")*(EN14:XA14="ALERTE")*(COUNTIF(BE163,"* "&amp;EN15:XA15&amp;" *")&gt;0)*1))</f>
        <v>0</v>
      </c>
      <c r="CG163" t="str">
        <f t="shared" si="137"/>
        <v/>
      </c>
      <c r="CH163">
        <f t="array" ref="CH163">IF(AQ163="",0,SUMPRODUCT((EN13:XA13="Celeri")*(EN14:XA14="ALERTE")*(COUNTIF(BE163,"* "&amp;EN15:XA15&amp;" *")&gt;0)*1))</f>
        <v>0</v>
      </c>
      <c r="CI163" t="str">
        <f t="shared" si="138"/>
        <v/>
      </c>
      <c r="CJ163">
        <f t="array" ref="CJ163">IF(AQ163="",0,SUMPRODUCT((EN13:XA13="Moutarde")*(EN14:XA14="ALERTE")*(COUNTIF(BE163,"* "&amp;EN15:XA15&amp;" *")&gt;0)*1))</f>
        <v>0</v>
      </c>
      <c r="CK163" t="str">
        <f t="shared" si="139"/>
        <v/>
      </c>
      <c r="CL163">
        <f t="array" ref="CL163">IF(AQ163="",0,SUMPRODUCT((EN13:XA13="Sesame")*(EN14:XA14="ALERTE")*(COUNTIF(BE163,"* "&amp;EN15:XA15&amp;" *")&gt;0)*1))</f>
        <v>0</v>
      </c>
      <c r="CM163" t="str">
        <f t="shared" si="140"/>
        <v/>
      </c>
      <c r="CN163">
        <f t="array" ref="CN163">IF(AQ163="",0,SUMPRODUCT((EN13:XA13="Sulfites")*(EN14:XA14="ALERTE")*(COUNTIF(BE163,"* "&amp;EN15:XA15&amp;" *")&gt;0)*1))</f>
        <v>0</v>
      </c>
      <c r="CO163" t="str">
        <f t="shared" si="141"/>
        <v/>
      </c>
      <c r="CP163">
        <f t="array" ref="CP163">IF(AQ163="",0,SUMPRODUCT((EN13:XA13="Lupin")*(EN14:XA14="ALERTE")*(COUNTIF(BE163,"* "&amp;EN15:XA15&amp;" *")&gt;0)*1))</f>
        <v>0</v>
      </c>
      <c r="CQ163" t="str">
        <f t="shared" si="142"/>
        <v/>
      </c>
      <c r="CR163">
        <f t="array" ref="CR163">IF(AQ163="",0,SUMPRODUCT((EN13:XA13="Mollusques")*(EN14:XA14="EXCL")*(COUNTIF(BE163,"* "&amp;EN15:XA15&amp;" *")&gt;0)*1))</f>
        <v>0</v>
      </c>
      <c r="CS163">
        <f t="array" ref="CS163">IF(AQ163="",0,SUMPRODUCT((EN13:XA13="Mollusques")*(EN14:XA14="ALERTE")*(COUNTIF(BE163,"* "&amp;EN15:XA15&amp;" *")&gt;0)*1))</f>
        <v>0</v>
      </c>
      <c r="CT163" t="str">
        <f t="shared" si="143"/>
        <v/>
      </c>
      <c r="CU163" t="str">
        <f t="shared" si="144"/>
        <v/>
      </c>
      <c r="CV163" t="str">
        <f t="shared" si="145"/>
        <v/>
      </c>
      <c r="CW163" t="str">
        <f t="shared" si="146"/>
        <v/>
      </c>
      <c r="CX163" t="str">
        <f t="shared" si="147"/>
        <v/>
      </c>
      <c r="CY163" t="str">
        <f t="shared" si="148"/>
        <v/>
      </c>
      <c r="CZ163" t="str">
        <f t="shared" si="149"/>
        <v/>
      </c>
      <c r="DA163" t="str">
        <f t="shared" si="150"/>
        <v/>
      </c>
      <c r="DB163" t="str">
        <f t="shared" si="151"/>
        <v/>
      </c>
      <c r="DC163" t="str">
        <f t="shared" si="152"/>
        <v/>
      </c>
      <c r="DD163" t="str">
        <f t="shared" si="153"/>
        <v/>
      </c>
      <c r="DE163" t="str">
        <f t="shared" si="154"/>
        <v/>
      </c>
      <c r="DF163" t="str">
        <f t="shared" si="155"/>
        <v/>
      </c>
      <c r="DG163" t="str">
        <f t="shared" si="156"/>
        <v/>
      </c>
      <c r="DH163" t="str">
        <f t="shared" si="157"/>
        <v/>
      </c>
      <c r="DI163" t="str">
        <f t="shared" si="158"/>
        <v/>
      </c>
      <c r="DJ163" t="str">
        <f t="shared" si="159"/>
        <v/>
      </c>
      <c r="DK163" t="str">
        <f t="shared" si="160"/>
        <v/>
      </c>
      <c r="DL163" t="str">
        <f t="shared" si="161"/>
        <v/>
      </c>
    </row>
    <row r="164" spans="5:116" ht="15.75">
      <c r="E164" s="26"/>
      <c r="F164" s="32"/>
      <c r="G164" s="33"/>
      <c r="H164" s="32"/>
      <c r="I164" s="34"/>
      <c r="J164" s="246"/>
      <c r="K164" s="247"/>
      <c r="L164" s="95"/>
      <c r="M164" s="248"/>
      <c r="N164" s="249"/>
      <c r="O164" s="250"/>
      <c r="P164" s="251"/>
      <c r="Q164" s="252"/>
      <c r="R164" s="253"/>
      <c r="S164" s="102"/>
      <c r="T164" s="254"/>
      <c r="U164" s="104"/>
      <c r="V164" s="255"/>
      <c r="W164" s="256"/>
      <c r="X164" s="107"/>
      <c r="Y164" s="116"/>
      <c r="AA164" s="4"/>
      <c r="AC164" s="759"/>
      <c r="AD164" s="784"/>
      <c r="AE164" s="780" t="str" cm="1">
        <f t="array" ref="AE164">IF(ROW()=ROW(AE154),AD157,INDEX(AF154:AF167,ROW()-ROW(AE154)))</f>
        <v/>
      </c>
      <c r="AF164" s="781" t="str">
        <f>IF(OR(AE164="",AD156="",AD156&lt;=0,AG164=""),"",TRIM(MID(AE164,LEN(AG164)+1+IF(MID(AE164,LEN(AG164)+1,1)=" ",1,0),99999)))</f>
        <v/>
      </c>
      <c r="AG164" s="780" t="str">
        <f>IF(OR(AH164="",AH164=0,AH164="0"),"",IF(LEN(AH164)&lt;=AD156,AH164,IF(LEN(SUBSTITUTE(AI164," ",""))=AD156+1,LEFT(AH164,AD156),LEFT(AH164,FIND("§",SUBSTITUTE(AI164," ","§",LEN(AI164)-LEN(SUBSTITUTE(AI164," ",""))))-1))))</f>
        <v/>
      </c>
      <c r="AH164" s="780" t="str">
        <f t="shared" si="113"/>
        <v/>
      </c>
      <c r="AI164" s="780" t="str">
        <f>IF(OR(AH164="",AH164=0,AH164="0"),"",LEFT(AH164,AD156+1))</f>
        <v/>
      </c>
      <c r="AJ164" s="782"/>
      <c r="AK164" s="796"/>
      <c r="AL164" s="759" t="str">
        <f>IF(LEN(TRIM(AM164))&gt;0,MAX(AL13:AL163)+1,"")</f>
        <v/>
      </c>
      <c r="AM164" s="805"/>
      <c r="AN164" s="805"/>
      <c r="AO164" s="805"/>
      <c r="AP164" s="263" t="str">
        <f t="shared" si="114"/>
        <v/>
      </c>
      <c r="AQ164" s="752"/>
      <c r="AR164" s="818" t="s">
        <v>945</v>
      </c>
      <c r="AS164" s="16" t="str">
        <f t="shared" si="115"/>
        <v/>
      </c>
      <c r="AT164" s="264" t="str">
        <f t="shared" si="116"/>
        <v/>
      </c>
      <c r="AU164" s="266" t="str">
        <f t="shared" si="117"/>
        <v/>
      </c>
      <c r="AV164" s="267" t="str">
        <f t="shared" si="118"/>
        <v/>
      </c>
      <c r="AW164" s="268" t="str">
        <f t="shared" si="119"/>
        <v/>
      </c>
      <c r="AX164" s="268" t="str">
        <f t="shared" si="120"/>
        <v/>
      </c>
      <c r="AY164" s="269" t="str">
        <f t="shared" si="121"/>
        <v/>
      </c>
      <c r="AZ164" t="str">
        <f t="shared" si="122"/>
        <v/>
      </c>
      <c r="BA164" t="str">
        <f t="shared" si="123"/>
        <v/>
      </c>
      <c r="BB164" t="str">
        <f t="shared" si="124"/>
        <v/>
      </c>
      <c r="BC164" t="str">
        <f t="shared" si="125"/>
        <v/>
      </c>
      <c r="BD164" t="str">
        <f t="shared" si="126"/>
        <v/>
      </c>
      <c r="BE164" t="str">
        <f t="shared" si="127"/>
        <v/>
      </c>
      <c r="BF164">
        <f t="array" ref="BF164">IF(AQ164="",0,SUMPRODUCT((EN13:XA13="Gluten")*(EN14:XA14="INFO")*(COUNTIF(BE164,"* "&amp;EN15:XA15&amp;" *")&gt;0)*1))</f>
        <v>0</v>
      </c>
      <c r="BG164">
        <f t="array" ref="BG164">IF(AQ164="",0,SUMPRODUCT((EN13:XA13="Gluten")*(EN14:XA14="EXCL")*(COUNTIF(BE164,"* "&amp;EN15:XA15&amp;" *")&gt;0)*1))</f>
        <v>0</v>
      </c>
      <c r="BH164">
        <f t="array" ref="BH164">IF(AQ164="",0,SUMPRODUCT((EN13:XA13="Gluten")*(EN14:XA14="ALERTE")*(COUNTIF(BE164,"* "&amp;EN15:XA15&amp;" *")&gt;0)*1))</f>
        <v>0</v>
      </c>
      <c r="BI164">
        <f t="array" ref="BI164">IF(AQ164="",0,SUMPRODUCT((EN13:XA13="Gluten")*(EN14:XA14="SUSP")*(COUNTIF(BE164,"* "&amp;EN15:XA15&amp;" *")&gt;0)*1))</f>
        <v>0</v>
      </c>
      <c r="BJ164" t="str">
        <f t="shared" si="128"/>
        <v/>
      </c>
      <c r="BK164" t="str">
        <f t="shared" si="129"/>
        <v/>
      </c>
      <c r="BL164">
        <f t="array" ref="BL164">IF(AQ164="",0,SUMPRODUCT((EN13:XA13="Crustaces")*(EN14:XA14="ALERTE")*(COUNTIF(BE164,"* "&amp;EN15:XA15&amp;" *")&gt;0)*1))</f>
        <v>0</v>
      </c>
      <c r="BM164" t="str">
        <f t="shared" si="130"/>
        <v/>
      </c>
      <c r="BN164">
        <f t="array" ref="BN164">IF(AQ164="",0,SUMPRODUCT((EN13:XA13="Oeufs")*(EN14:XA14="ALERTE")*(COUNTIF(BE164,"* "&amp;EN15:XA15&amp;" *")&gt;0)*1))</f>
        <v>0</v>
      </c>
      <c r="BO164" t="str">
        <f t="shared" si="131"/>
        <v/>
      </c>
      <c r="BP164">
        <f t="array" ref="BP164">IF(AQ164="",0,SUMPRODUCT((EN13:XA13="Poissons")*(EN14:XA14="INFO")*(COUNTIF(BE164,"* "&amp;EN15:XA15&amp;" *")&gt;0)*1))</f>
        <v>0</v>
      </c>
      <c r="BQ164">
        <f t="array" ref="BQ164">IF(AQ164="",0,SUMPRODUCT((EN13:XA13="Poissons")*(EN14:XA14="EXCL")*(COUNTIF(BE164,"* "&amp;EN15:XA15&amp;" *")&gt;0)*1))</f>
        <v>0</v>
      </c>
      <c r="BR164">
        <f t="array" ref="BR164">IF(AQ164="",0,SUMPRODUCT((EN13:XA13="Poissons")*(EN14:XA14="ALERTE")*(COUNTIF(BE164,"* "&amp;EN15:XA15&amp;" *")&gt;0)*1))</f>
        <v>0</v>
      </c>
      <c r="BS164" t="str">
        <f t="shared" si="132"/>
        <v/>
      </c>
      <c r="BT164">
        <f t="array" ref="BT164">IF(AQ164="",0,SUMPRODUCT((EN13:XA13="Arachides")*(EN14:XA14="ALERTE")*(COUNTIF(BE164,"* "&amp;EN15:XA15&amp;" *")&gt;0)*1))</f>
        <v>0</v>
      </c>
      <c r="BU164" t="str">
        <f t="shared" si="133"/>
        <v/>
      </c>
      <c r="BV164">
        <f t="array" ref="BV164">IF(AQ164="",0,SUMPRODUCT((EN13:XA13="Soja")*(EN14:XA14="INFO")*(COUNTIF(BE164,"* "&amp;EN15:XA15&amp;" *")&gt;0)*1))</f>
        <v>0</v>
      </c>
      <c r="BW164">
        <f t="array" ref="BW164">IF(AQ164="",0,SUMPRODUCT((EN13:XA13="Soja")*(EN14:XA14="ALERTE")*(COUNTIF(BE164,"* "&amp;EN15:XA15&amp;" *")&gt;0)*1))</f>
        <v>0</v>
      </c>
      <c r="BX164" t="str">
        <f t="shared" si="134"/>
        <v/>
      </c>
      <c r="BY164">
        <f t="array" ref="BY164">IF(AQ164="",0,SUMPRODUCT((EN13:XA13="Lait")*(EN14:XA14="INFO")*(COUNTIF(BE164,"* "&amp;EN15:XA15&amp;" *")&gt;0)*1))</f>
        <v>0</v>
      </c>
      <c r="BZ164">
        <f t="array" ref="BZ164">IF(AQ164="",0,SUMPRODUCT((EN13:XA13="Lait")*(EN14:XA14="EXCL")*(COUNTIF(BE164,"* "&amp;EN15:XA15&amp;" *")&gt;0)*1))</f>
        <v>0</v>
      </c>
      <c r="CA164">
        <f t="array" ref="CA164">IF(AQ164="",0,SUMPRODUCT((EN13:XA13="Lait")*(EN14:XA14="ALERTE")*(COUNTIF(BE164,"* "&amp;EN15:XA15&amp;" *")&gt;0)*1))</f>
        <v>0</v>
      </c>
      <c r="CB164">
        <f t="array" ref="CB164">IF(AQ164="",0,SUMPRODUCT((EN13:XA13="Lait")*(EN14:XA14="SUSP")*(COUNTIF(BE164,"* "&amp;EN15:XA15&amp;" *")&gt;0)*1))</f>
        <v>0</v>
      </c>
      <c r="CC164" t="str">
        <f t="shared" si="135"/>
        <v/>
      </c>
      <c r="CD164" t="str">
        <f t="shared" si="136"/>
        <v/>
      </c>
      <c r="CE164">
        <f t="array" ref="CE164">IF(AQ164="",0,SUMPRODUCT((EN13:XA13="Fruits a coque")*(EN14:XA14="EXCL")*(COUNTIF(BE164,"* "&amp;EN15:XA15&amp;" *")&gt;0)*1))</f>
        <v>0</v>
      </c>
      <c r="CF164">
        <f t="array" ref="CF164">IF(AQ164="",0,SUMPRODUCT((EN13:XA13="Fruits a coque")*(EN14:XA14="ALERTE")*(COUNTIF(BE164,"* "&amp;EN15:XA15&amp;" *")&gt;0)*1))</f>
        <v>0</v>
      </c>
      <c r="CG164" t="str">
        <f t="shared" si="137"/>
        <v/>
      </c>
      <c r="CH164">
        <f t="array" ref="CH164">IF(AQ164="",0,SUMPRODUCT((EN13:XA13="Celeri")*(EN14:XA14="ALERTE")*(COUNTIF(BE164,"* "&amp;EN15:XA15&amp;" *")&gt;0)*1))</f>
        <v>0</v>
      </c>
      <c r="CI164" t="str">
        <f t="shared" si="138"/>
        <v/>
      </c>
      <c r="CJ164">
        <f t="array" ref="CJ164">IF(AQ164="",0,SUMPRODUCT((EN13:XA13="Moutarde")*(EN14:XA14="ALERTE")*(COUNTIF(BE164,"* "&amp;EN15:XA15&amp;" *")&gt;0)*1))</f>
        <v>0</v>
      </c>
      <c r="CK164" t="str">
        <f t="shared" si="139"/>
        <v/>
      </c>
      <c r="CL164">
        <f t="array" ref="CL164">IF(AQ164="",0,SUMPRODUCT((EN13:XA13="Sesame")*(EN14:XA14="ALERTE")*(COUNTIF(BE164,"* "&amp;EN15:XA15&amp;" *")&gt;0)*1))</f>
        <v>0</v>
      </c>
      <c r="CM164" t="str">
        <f t="shared" si="140"/>
        <v/>
      </c>
      <c r="CN164">
        <f t="array" ref="CN164">IF(AQ164="",0,SUMPRODUCT((EN13:XA13="Sulfites")*(EN14:XA14="ALERTE")*(COUNTIF(BE164,"* "&amp;EN15:XA15&amp;" *")&gt;0)*1))</f>
        <v>0</v>
      </c>
      <c r="CO164" t="str">
        <f t="shared" si="141"/>
        <v/>
      </c>
      <c r="CP164">
        <f t="array" ref="CP164">IF(AQ164="",0,SUMPRODUCT((EN13:XA13="Lupin")*(EN14:XA14="ALERTE")*(COUNTIF(BE164,"* "&amp;EN15:XA15&amp;" *")&gt;0)*1))</f>
        <v>0</v>
      </c>
      <c r="CQ164" t="str">
        <f t="shared" si="142"/>
        <v/>
      </c>
      <c r="CR164">
        <f t="array" ref="CR164">IF(AQ164="",0,SUMPRODUCT((EN13:XA13="Mollusques")*(EN14:XA14="EXCL")*(COUNTIF(BE164,"* "&amp;EN15:XA15&amp;" *")&gt;0)*1))</f>
        <v>0</v>
      </c>
      <c r="CS164">
        <f t="array" ref="CS164">IF(AQ164="",0,SUMPRODUCT((EN13:XA13="Mollusques")*(EN14:XA14="ALERTE")*(COUNTIF(BE164,"* "&amp;EN15:XA15&amp;" *")&gt;0)*1))</f>
        <v>0</v>
      </c>
      <c r="CT164" t="str">
        <f t="shared" si="143"/>
        <v/>
      </c>
      <c r="CU164" t="str">
        <f t="shared" si="144"/>
        <v/>
      </c>
      <c r="CV164" t="str">
        <f t="shared" si="145"/>
        <v/>
      </c>
      <c r="CW164" t="str">
        <f t="shared" si="146"/>
        <v/>
      </c>
      <c r="CX164" t="str">
        <f t="shared" si="147"/>
        <v/>
      </c>
      <c r="CY164" t="str">
        <f t="shared" si="148"/>
        <v/>
      </c>
      <c r="CZ164" t="str">
        <f t="shared" si="149"/>
        <v/>
      </c>
      <c r="DA164" t="str">
        <f t="shared" si="150"/>
        <v/>
      </c>
      <c r="DB164" t="str">
        <f t="shared" si="151"/>
        <v/>
      </c>
      <c r="DC164" t="str">
        <f t="shared" si="152"/>
        <v/>
      </c>
      <c r="DD164" t="str">
        <f t="shared" si="153"/>
        <v/>
      </c>
      <c r="DE164" t="str">
        <f t="shared" si="154"/>
        <v/>
      </c>
      <c r="DF164" t="str">
        <f t="shared" si="155"/>
        <v/>
      </c>
      <c r="DG164" t="str">
        <f t="shared" si="156"/>
        <v/>
      </c>
      <c r="DH164" t="str">
        <f t="shared" si="157"/>
        <v/>
      </c>
      <c r="DI164" t="str">
        <f t="shared" si="158"/>
        <v/>
      </c>
      <c r="DJ164" t="str">
        <f t="shared" si="159"/>
        <v/>
      </c>
      <c r="DK164" t="str">
        <f t="shared" si="160"/>
        <v/>
      </c>
      <c r="DL164" t="str">
        <f t="shared" si="161"/>
        <v/>
      </c>
    </row>
    <row r="165" spans="5:116" ht="15.75">
      <c r="E165" s="26"/>
      <c r="F165" s="32"/>
      <c r="G165" s="33"/>
      <c r="H165" s="32"/>
      <c r="I165" s="34"/>
      <c r="J165" s="246"/>
      <c r="K165" s="247"/>
      <c r="L165" s="95"/>
      <c r="M165" s="248"/>
      <c r="N165" s="249"/>
      <c r="O165" s="250"/>
      <c r="P165" s="251"/>
      <c r="Q165" s="252"/>
      <c r="R165" s="253"/>
      <c r="S165" s="102"/>
      <c r="T165" s="254"/>
      <c r="U165" s="104"/>
      <c r="V165" s="255"/>
      <c r="W165" s="256"/>
      <c r="X165" s="107"/>
      <c r="Y165" s="116"/>
      <c r="AA165" s="4"/>
      <c r="AC165" s="759"/>
      <c r="AD165" s="784"/>
      <c r="AE165" s="780" t="str" cm="1">
        <f t="array" ref="AE165">IF(ROW()=ROW(AE154),AD157,INDEX(AF154:AF167,ROW()-ROW(AE154)))</f>
        <v/>
      </c>
      <c r="AF165" s="781" t="str">
        <f>IF(OR(AE165="",AD156="",AD156&lt;=0,AG165=""),"",TRIM(MID(AE165,LEN(AG165)+1+IF(MID(AE165,LEN(AG165)+1,1)=" ",1,0),99999)))</f>
        <v/>
      </c>
      <c r="AG165" s="780" t="str">
        <f>IF(OR(AH165="",AH165=0,AH165="0"),"",IF(LEN(AH165)&lt;=AD156,AH165,IF(LEN(SUBSTITUTE(AI165," ",""))=AD156+1,LEFT(AH165,AD156),LEFT(AH165,FIND("§",SUBSTITUTE(AI165," ","§",LEN(AI165)-LEN(SUBSTITUTE(AI165," ",""))))-1))))</f>
        <v/>
      </c>
      <c r="AH165" s="780" t="str">
        <f t="shared" si="113"/>
        <v/>
      </c>
      <c r="AI165" s="780" t="str">
        <f>IF(OR(AH165="",AH165=0,AH165="0"),"",LEFT(AH165,AD156+1))</f>
        <v/>
      </c>
      <c r="AJ165" s="782"/>
      <c r="AK165" s="796"/>
      <c r="AL165" s="759" t="str">
        <f>IF(LEN(TRIM(AM165))&gt;0,MAX(AL13:AL164)+1,"")</f>
        <v/>
      </c>
      <c r="AM165" s="805"/>
      <c r="AN165" s="805"/>
      <c r="AO165" s="805"/>
      <c r="AP165" s="263" t="str">
        <f t="shared" si="114"/>
        <v/>
      </c>
      <c r="AQ165" s="752"/>
      <c r="AR165" s="818" t="s">
        <v>945</v>
      </c>
      <c r="AS165" s="16" t="str">
        <f t="shared" si="115"/>
        <v/>
      </c>
      <c r="AT165" s="264" t="str">
        <f t="shared" si="116"/>
        <v/>
      </c>
      <c r="AU165" s="266" t="str">
        <f t="shared" si="117"/>
        <v/>
      </c>
      <c r="AV165" s="267" t="str">
        <f t="shared" si="118"/>
        <v/>
      </c>
      <c r="AW165" s="268" t="str">
        <f t="shared" si="119"/>
        <v/>
      </c>
      <c r="AX165" s="268" t="str">
        <f t="shared" si="120"/>
        <v/>
      </c>
      <c r="AY165" s="269" t="str">
        <f t="shared" si="121"/>
        <v/>
      </c>
      <c r="AZ165" t="str">
        <f t="shared" si="122"/>
        <v/>
      </c>
      <c r="BA165" t="str">
        <f t="shared" si="123"/>
        <v/>
      </c>
      <c r="BB165" t="str">
        <f t="shared" si="124"/>
        <v/>
      </c>
      <c r="BC165" t="str">
        <f t="shared" si="125"/>
        <v/>
      </c>
      <c r="BD165" t="str">
        <f t="shared" si="126"/>
        <v/>
      </c>
      <c r="BE165" t="str">
        <f t="shared" si="127"/>
        <v/>
      </c>
      <c r="BF165">
        <f t="array" ref="BF165">IF(AQ165="",0,SUMPRODUCT((EN13:XA13="Gluten")*(EN14:XA14="INFO")*(COUNTIF(BE165,"* "&amp;EN15:XA15&amp;" *")&gt;0)*1))</f>
        <v>0</v>
      </c>
      <c r="BG165">
        <f t="array" ref="BG165">IF(AQ165="",0,SUMPRODUCT((EN13:XA13="Gluten")*(EN14:XA14="EXCL")*(COUNTIF(BE165,"* "&amp;EN15:XA15&amp;" *")&gt;0)*1))</f>
        <v>0</v>
      </c>
      <c r="BH165">
        <f t="array" ref="BH165">IF(AQ165="",0,SUMPRODUCT((EN13:XA13="Gluten")*(EN14:XA14="ALERTE")*(COUNTIF(BE165,"* "&amp;EN15:XA15&amp;" *")&gt;0)*1))</f>
        <v>0</v>
      </c>
      <c r="BI165">
        <f t="array" ref="BI165">IF(AQ165="",0,SUMPRODUCT((EN13:XA13="Gluten")*(EN14:XA14="SUSP")*(COUNTIF(BE165,"* "&amp;EN15:XA15&amp;" *")&gt;0)*1))</f>
        <v>0</v>
      </c>
      <c r="BJ165" t="str">
        <f t="shared" si="128"/>
        <v/>
      </c>
      <c r="BK165" t="str">
        <f t="shared" si="129"/>
        <v/>
      </c>
      <c r="BL165">
        <f t="array" ref="BL165">IF(AQ165="",0,SUMPRODUCT((EN13:XA13="Crustaces")*(EN14:XA14="ALERTE")*(COUNTIF(BE165,"* "&amp;EN15:XA15&amp;" *")&gt;0)*1))</f>
        <v>0</v>
      </c>
      <c r="BM165" t="str">
        <f t="shared" si="130"/>
        <v/>
      </c>
      <c r="BN165">
        <f t="array" ref="BN165">IF(AQ165="",0,SUMPRODUCT((EN13:XA13="Oeufs")*(EN14:XA14="ALERTE")*(COUNTIF(BE165,"* "&amp;EN15:XA15&amp;" *")&gt;0)*1))</f>
        <v>0</v>
      </c>
      <c r="BO165" t="str">
        <f t="shared" si="131"/>
        <v/>
      </c>
      <c r="BP165">
        <f t="array" ref="BP165">IF(AQ165="",0,SUMPRODUCT((EN13:XA13="Poissons")*(EN14:XA14="INFO")*(COUNTIF(BE165,"* "&amp;EN15:XA15&amp;" *")&gt;0)*1))</f>
        <v>0</v>
      </c>
      <c r="BQ165">
        <f t="array" ref="BQ165">IF(AQ165="",0,SUMPRODUCT((EN13:XA13="Poissons")*(EN14:XA14="EXCL")*(COUNTIF(BE165,"* "&amp;EN15:XA15&amp;" *")&gt;0)*1))</f>
        <v>0</v>
      </c>
      <c r="BR165">
        <f t="array" ref="BR165">IF(AQ165="",0,SUMPRODUCT((EN13:XA13="Poissons")*(EN14:XA14="ALERTE")*(COUNTIF(BE165,"* "&amp;EN15:XA15&amp;" *")&gt;0)*1))</f>
        <v>0</v>
      </c>
      <c r="BS165" t="str">
        <f t="shared" si="132"/>
        <v/>
      </c>
      <c r="BT165">
        <f t="array" ref="BT165">IF(AQ165="",0,SUMPRODUCT((EN13:XA13="Arachides")*(EN14:XA14="ALERTE")*(COUNTIF(BE165,"* "&amp;EN15:XA15&amp;" *")&gt;0)*1))</f>
        <v>0</v>
      </c>
      <c r="BU165" t="str">
        <f t="shared" si="133"/>
        <v/>
      </c>
      <c r="BV165">
        <f t="array" ref="BV165">IF(AQ165="",0,SUMPRODUCT((EN13:XA13="Soja")*(EN14:XA14="INFO")*(COUNTIF(BE165,"* "&amp;EN15:XA15&amp;" *")&gt;0)*1))</f>
        <v>0</v>
      </c>
      <c r="BW165">
        <f t="array" ref="BW165">IF(AQ165="",0,SUMPRODUCT((EN13:XA13="Soja")*(EN14:XA14="ALERTE")*(COUNTIF(BE165,"* "&amp;EN15:XA15&amp;" *")&gt;0)*1))</f>
        <v>0</v>
      </c>
      <c r="BX165" t="str">
        <f t="shared" si="134"/>
        <v/>
      </c>
      <c r="BY165">
        <f t="array" ref="BY165">IF(AQ165="",0,SUMPRODUCT((EN13:XA13="Lait")*(EN14:XA14="INFO")*(COUNTIF(BE165,"* "&amp;EN15:XA15&amp;" *")&gt;0)*1))</f>
        <v>0</v>
      </c>
      <c r="BZ165">
        <f t="array" ref="BZ165">IF(AQ165="",0,SUMPRODUCT((EN13:XA13="Lait")*(EN14:XA14="EXCL")*(COUNTIF(BE165,"* "&amp;EN15:XA15&amp;" *")&gt;0)*1))</f>
        <v>0</v>
      </c>
      <c r="CA165">
        <f t="array" ref="CA165">IF(AQ165="",0,SUMPRODUCT((EN13:XA13="Lait")*(EN14:XA14="ALERTE")*(COUNTIF(BE165,"* "&amp;EN15:XA15&amp;" *")&gt;0)*1))</f>
        <v>0</v>
      </c>
      <c r="CB165">
        <f t="array" ref="CB165">IF(AQ165="",0,SUMPRODUCT((EN13:XA13="Lait")*(EN14:XA14="SUSP")*(COUNTIF(BE165,"* "&amp;EN15:XA15&amp;" *")&gt;0)*1))</f>
        <v>0</v>
      </c>
      <c r="CC165" t="str">
        <f t="shared" si="135"/>
        <v/>
      </c>
      <c r="CD165" t="str">
        <f t="shared" si="136"/>
        <v/>
      </c>
      <c r="CE165">
        <f t="array" ref="CE165">IF(AQ165="",0,SUMPRODUCT((EN13:XA13="Fruits a coque")*(EN14:XA14="EXCL")*(COUNTIF(BE165,"* "&amp;EN15:XA15&amp;" *")&gt;0)*1))</f>
        <v>0</v>
      </c>
      <c r="CF165">
        <f t="array" ref="CF165">IF(AQ165="",0,SUMPRODUCT((EN13:XA13="Fruits a coque")*(EN14:XA14="ALERTE")*(COUNTIF(BE165,"* "&amp;EN15:XA15&amp;" *")&gt;0)*1))</f>
        <v>0</v>
      </c>
      <c r="CG165" t="str">
        <f t="shared" si="137"/>
        <v/>
      </c>
      <c r="CH165">
        <f t="array" ref="CH165">IF(AQ165="",0,SUMPRODUCT((EN13:XA13="Celeri")*(EN14:XA14="ALERTE")*(COUNTIF(BE165,"* "&amp;EN15:XA15&amp;" *")&gt;0)*1))</f>
        <v>0</v>
      </c>
      <c r="CI165" t="str">
        <f t="shared" si="138"/>
        <v/>
      </c>
      <c r="CJ165">
        <f t="array" ref="CJ165">IF(AQ165="",0,SUMPRODUCT((EN13:XA13="Moutarde")*(EN14:XA14="ALERTE")*(COUNTIF(BE165,"* "&amp;EN15:XA15&amp;" *")&gt;0)*1))</f>
        <v>0</v>
      </c>
      <c r="CK165" t="str">
        <f t="shared" si="139"/>
        <v/>
      </c>
      <c r="CL165">
        <f t="array" ref="CL165">IF(AQ165="",0,SUMPRODUCT((EN13:XA13="Sesame")*(EN14:XA14="ALERTE")*(COUNTIF(BE165,"* "&amp;EN15:XA15&amp;" *")&gt;0)*1))</f>
        <v>0</v>
      </c>
      <c r="CM165" t="str">
        <f t="shared" si="140"/>
        <v/>
      </c>
      <c r="CN165">
        <f t="array" ref="CN165">IF(AQ165="",0,SUMPRODUCT((EN13:XA13="Sulfites")*(EN14:XA14="ALERTE")*(COUNTIF(BE165,"* "&amp;EN15:XA15&amp;" *")&gt;0)*1))</f>
        <v>0</v>
      </c>
      <c r="CO165" t="str">
        <f t="shared" si="141"/>
        <v/>
      </c>
      <c r="CP165">
        <f t="array" ref="CP165">IF(AQ165="",0,SUMPRODUCT((EN13:XA13="Lupin")*(EN14:XA14="ALERTE")*(COUNTIF(BE165,"* "&amp;EN15:XA15&amp;" *")&gt;0)*1))</f>
        <v>0</v>
      </c>
      <c r="CQ165" t="str">
        <f t="shared" si="142"/>
        <v/>
      </c>
      <c r="CR165">
        <f t="array" ref="CR165">IF(AQ165="",0,SUMPRODUCT((EN13:XA13="Mollusques")*(EN14:XA14="EXCL")*(COUNTIF(BE165,"* "&amp;EN15:XA15&amp;" *")&gt;0)*1))</f>
        <v>0</v>
      </c>
      <c r="CS165">
        <f t="array" ref="CS165">IF(AQ165="",0,SUMPRODUCT((EN13:XA13="Mollusques")*(EN14:XA14="ALERTE")*(COUNTIF(BE165,"* "&amp;EN15:XA15&amp;" *")&gt;0)*1))</f>
        <v>0</v>
      </c>
      <c r="CT165" t="str">
        <f t="shared" si="143"/>
        <v/>
      </c>
      <c r="CU165" t="str">
        <f t="shared" si="144"/>
        <v/>
      </c>
      <c r="CV165" t="str">
        <f t="shared" si="145"/>
        <v/>
      </c>
      <c r="CW165" t="str">
        <f t="shared" si="146"/>
        <v/>
      </c>
      <c r="CX165" t="str">
        <f t="shared" si="147"/>
        <v/>
      </c>
      <c r="CY165" t="str">
        <f t="shared" si="148"/>
        <v/>
      </c>
      <c r="CZ165" t="str">
        <f t="shared" si="149"/>
        <v/>
      </c>
      <c r="DA165" t="str">
        <f t="shared" si="150"/>
        <v/>
      </c>
      <c r="DB165" t="str">
        <f t="shared" si="151"/>
        <v/>
      </c>
      <c r="DC165" t="str">
        <f t="shared" si="152"/>
        <v/>
      </c>
      <c r="DD165" t="str">
        <f t="shared" si="153"/>
        <v/>
      </c>
      <c r="DE165" t="str">
        <f t="shared" si="154"/>
        <v/>
      </c>
      <c r="DF165" t="str">
        <f t="shared" si="155"/>
        <v/>
      </c>
      <c r="DG165" t="str">
        <f t="shared" si="156"/>
        <v/>
      </c>
      <c r="DH165" t="str">
        <f t="shared" si="157"/>
        <v/>
      </c>
      <c r="DI165" t="str">
        <f t="shared" si="158"/>
        <v/>
      </c>
      <c r="DJ165" t="str">
        <f t="shared" si="159"/>
        <v/>
      </c>
      <c r="DK165" t="str">
        <f t="shared" si="160"/>
        <v/>
      </c>
      <c r="DL165" t="str">
        <f t="shared" si="161"/>
        <v/>
      </c>
    </row>
    <row r="166" spans="5:116" ht="15.75">
      <c r="E166" s="26"/>
      <c r="F166" s="32"/>
      <c r="G166" s="33"/>
      <c r="H166" s="32"/>
      <c r="I166" s="34"/>
      <c r="J166" s="246"/>
      <c r="K166" s="247"/>
      <c r="L166" s="95"/>
      <c r="M166" s="248"/>
      <c r="N166" s="249"/>
      <c r="O166" s="250"/>
      <c r="P166" s="251"/>
      <c r="Q166" s="252"/>
      <c r="R166" s="253"/>
      <c r="S166" s="102"/>
      <c r="T166" s="254"/>
      <c r="U166" s="104"/>
      <c r="V166" s="255"/>
      <c r="W166" s="256"/>
      <c r="X166" s="107"/>
      <c r="Y166" s="116"/>
      <c r="AA166" s="4"/>
      <c r="AC166" s="759"/>
      <c r="AD166" s="784"/>
      <c r="AE166" s="780" t="str" cm="1">
        <f t="array" ref="AE166">IF(ROW()=ROW(AE154),AD157,INDEX(AF154:AF167,ROW()-ROW(AE154)))</f>
        <v/>
      </c>
      <c r="AF166" s="781" t="str">
        <f>IF(OR(AE166="",AD156="",AD156&lt;=0,AG166=""),"",TRIM(MID(AE166,LEN(AG166)+1+IF(MID(AE166,LEN(AG166)+1,1)=" ",1,0),99999)))</f>
        <v/>
      </c>
      <c r="AG166" s="780" t="str">
        <f>IF(OR(AH166="",AH166=0,AH166="0"),"",IF(LEN(AH166)&lt;=AD156,AH166,IF(LEN(SUBSTITUTE(AI166," ",""))=AD156+1,LEFT(AH166,AD156),LEFT(AH166,FIND("§",SUBSTITUTE(AI166," ","§",LEN(AI166)-LEN(SUBSTITUTE(AI166," ",""))))-1))))</f>
        <v/>
      </c>
      <c r="AH166" s="780" t="str">
        <f t="shared" si="113"/>
        <v/>
      </c>
      <c r="AI166" s="780" t="str">
        <f>IF(OR(AH166="",AH166=0,AH166="0"),"",LEFT(AH166,AD156+1))</f>
        <v/>
      </c>
      <c r="AJ166" s="782"/>
      <c r="AK166" s="796"/>
      <c r="AL166" s="759" t="str">
        <f>IF(LEN(TRIM(AM166))&gt;0,MAX(AL13:AL165)+1,"")</f>
        <v/>
      </c>
      <c r="AM166" s="805"/>
      <c r="AN166" s="805"/>
      <c r="AO166" s="805"/>
      <c r="AP166" s="263" t="str">
        <f t="shared" si="114"/>
        <v/>
      </c>
      <c r="AQ166" s="752"/>
      <c r="AR166" s="818" t="s">
        <v>945</v>
      </c>
      <c r="AS166" s="16" t="str">
        <f t="shared" si="115"/>
        <v/>
      </c>
      <c r="AT166" s="264" t="str">
        <f t="shared" si="116"/>
        <v/>
      </c>
      <c r="AU166" s="266" t="str">
        <f t="shared" si="117"/>
        <v/>
      </c>
      <c r="AV166" s="267" t="str">
        <f t="shared" si="118"/>
        <v/>
      </c>
      <c r="AW166" s="268" t="str">
        <f t="shared" si="119"/>
        <v/>
      </c>
      <c r="AX166" s="268" t="str">
        <f t="shared" si="120"/>
        <v/>
      </c>
      <c r="AY166" s="269" t="str">
        <f t="shared" si="121"/>
        <v/>
      </c>
      <c r="AZ166" t="str">
        <f t="shared" si="122"/>
        <v/>
      </c>
      <c r="BA166" t="str">
        <f t="shared" si="123"/>
        <v/>
      </c>
      <c r="BB166" t="str">
        <f t="shared" si="124"/>
        <v/>
      </c>
      <c r="BC166" t="str">
        <f t="shared" si="125"/>
        <v/>
      </c>
      <c r="BD166" t="str">
        <f t="shared" si="126"/>
        <v/>
      </c>
      <c r="BE166" t="str">
        <f t="shared" si="127"/>
        <v/>
      </c>
      <c r="BF166">
        <f t="array" ref="BF166">IF(AQ166="",0,SUMPRODUCT((EN13:XA13="Gluten")*(EN14:XA14="INFO")*(COUNTIF(BE166,"* "&amp;EN15:XA15&amp;" *")&gt;0)*1))</f>
        <v>0</v>
      </c>
      <c r="BG166">
        <f t="array" ref="BG166">IF(AQ166="",0,SUMPRODUCT((EN13:XA13="Gluten")*(EN14:XA14="EXCL")*(COUNTIF(BE166,"* "&amp;EN15:XA15&amp;" *")&gt;0)*1))</f>
        <v>0</v>
      </c>
      <c r="BH166">
        <f t="array" ref="BH166">IF(AQ166="",0,SUMPRODUCT((EN13:XA13="Gluten")*(EN14:XA14="ALERTE")*(COUNTIF(BE166,"* "&amp;EN15:XA15&amp;" *")&gt;0)*1))</f>
        <v>0</v>
      </c>
      <c r="BI166">
        <f t="array" ref="BI166">IF(AQ166="",0,SUMPRODUCT((EN13:XA13="Gluten")*(EN14:XA14="SUSP")*(COUNTIF(BE166,"* "&amp;EN15:XA15&amp;" *")&gt;0)*1))</f>
        <v>0</v>
      </c>
      <c r="BJ166" t="str">
        <f t="shared" si="128"/>
        <v/>
      </c>
      <c r="BK166" t="str">
        <f t="shared" si="129"/>
        <v/>
      </c>
      <c r="BL166">
        <f t="array" ref="BL166">IF(AQ166="",0,SUMPRODUCT((EN13:XA13="Crustaces")*(EN14:XA14="ALERTE")*(COUNTIF(BE166,"* "&amp;EN15:XA15&amp;" *")&gt;0)*1))</f>
        <v>0</v>
      </c>
      <c r="BM166" t="str">
        <f t="shared" si="130"/>
        <v/>
      </c>
      <c r="BN166">
        <f t="array" ref="BN166">IF(AQ166="",0,SUMPRODUCT((EN13:XA13="Oeufs")*(EN14:XA14="ALERTE")*(COUNTIF(BE166,"* "&amp;EN15:XA15&amp;" *")&gt;0)*1))</f>
        <v>0</v>
      </c>
      <c r="BO166" t="str">
        <f t="shared" si="131"/>
        <v/>
      </c>
      <c r="BP166">
        <f t="array" ref="BP166">IF(AQ166="",0,SUMPRODUCT((EN13:XA13="Poissons")*(EN14:XA14="INFO")*(COUNTIF(BE166,"* "&amp;EN15:XA15&amp;" *")&gt;0)*1))</f>
        <v>0</v>
      </c>
      <c r="BQ166">
        <f t="array" ref="BQ166">IF(AQ166="",0,SUMPRODUCT((EN13:XA13="Poissons")*(EN14:XA14="EXCL")*(COUNTIF(BE166,"* "&amp;EN15:XA15&amp;" *")&gt;0)*1))</f>
        <v>0</v>
      </c>
      <c r="BR166">
        <f t="array" ref="BR166">IF(AQ166="",0,SUMPRODUCT((EN13:XA13="Poissons")*(EN14:XA14="ALERTE")*(COUNTIF(BE166,"* "&amp;EN15:XA15&amp;" *")&gt;0)*1))</f>
        <v>0</v>
      </c>
      <c r="BS166" t="str">
        <f t="shared" si="132"/>
        <v/>
      </c>
      <c r="BT166">
        <f t="array" ref="BT166">IF(AQ166="",0,SUMPRODUCT((EN13:XA13="Arachides")*(EN14:XA14="ALERTE")*(COUNTIF(BE166,"* "&amp;EN15:XA15&amp;" *")&gt;0)*1))</f>
        <v>0</v>
      </c>
      <c r="BU166" t="str">
        <f t="shared" si="133"/>
        <v/>
      </c>
      <c r="BV166">
        <f t="array" ref="BV166">IF(AQ166="",0,SUMPRODUCT((EN13:XA13="Soja")*(EN14:XA14="INFO")*(COUNTIF(BE166,"* "&amp;EN15:XA15&amp;" *")&gt;0)*1))</f>
        <v>0</v>
      </c>
      <c r="BW166">
        <f t="array" ref="BW166">IF(AQ166="",0,SUMPRODUCT((EN13:XA13="Soja")*(EN14:XA14="ALERTE")*(COUNTIF(BE166,"* "&amp;EN15:XA15&amp;" *")&gt;0)*1))</f>
        <v>0</v>
      </c>
      <c r="BX166" t="str">
        <f t="shared" si="134"/>
        <v/>
      </c>
      <c r="BY166">
        <f t="array" ref="BY166">IF(AQ166="",0,SUMPRODUCT((EN13:XA13="Lait")*(EN14:XA14="INFO")*(COUNTIF(BE166,"* "&amp;EN15:XA15&amp;" *")&gt;0)*1))</f>
        <v>0</v>
      </c>
      <c r="BZ166">
        <f t="array" ref="BZ166">IF(AQ166="",0,SUMPRODUCT((EN13:XA13="Lait")*(EN14:XA14="EXCL")*(COUNTIF(BE166,"* "&amp;EN15:XA15&amp;" *")&gt;0)*1))</f>
        <v>0</v>
      </c>
      <c r="CA166">
        <f t="array" ref="CA166">IF(AQ166="",0,SUMPRODUCT((EN13:XA13="Lait")*(EN14:XA14="ALERTE")*(COUNTIF(BE166,"* "&amp;EN15:XA15&amp;" *")&gt;0)*1))</f>
        <v>0</v>
      </c>
      <c r="CB166">
        <f t="array" ref="CB166">IF(AQ166="",0,SUMPRODUCT((EN13:XA13="Lait")*(EN14:XA14="SUSP")*(COUNTIF(BE166,"* "&amp;EN15:XA15&amp;" *")&gt;0)*1))</f>
        <v>0</v>
      </c>
      <c r="CC166" t="str">
        <f t="shared" si="135"/>
        <v/>
      </c>
      <c r="CD166" t="str">
        <f t="shared" si="136"/>
        <v/>
      </c>
      <c r="CE166">
        <f t="array" ref="CE166">IF(AQ166="",0,SUMPRODUCT((EN13:XA13="Fruits a coque")*(EN14:XA14="EXCL")*(COUNTIF(BE166,"* "&amp;EN15:XA15&amp;" *")&gt;0)*1))</f>
        <v>0</v>
      </c>
      <c r="CF166">
        <f t="array" ref="CF166">IF(AQ166="",0,SUMPRODUCT((EN13:XA13="Fruits a coque")*(EN14:XA14="ALERTE")*(COUNTIF(BE166,"* "&amp;EN15:XA15&amp;" *")&gt;0)*1))</f>
        <v>0</v>
      </c>
      <c r="CG166" t="str">
        <f t="shared" si="137"/>
        <v/>
      </c>
      <c r="CH166">
        <f t="array" ref="CH166">IF(AQ166="",0,SUMPRODUCT((EN13:XA13="Celeri")*(EN14:XA14="ALERTE")*(COUNTIF(BE166,"* "&amp;EN15:XA15&amp;" *")&gt;0)*1))</f>
        <v>0</v>
      </c>
      <c r="CI166" t="str">
        <f t="shared" si="138"/>
        <v/>
      </c>
      <c r="CJ166">
        <f t="array" ref="CJ166">IF(AQ166="",0,SUMPRODUCT((EN13:XA13="Moutarde")*(EN14:XA14="ALERTE")*(COUNTIF(BE166,"* "&amp;EN15:XA15&amp;" *")&gt;0)*1))</f>
        <v>0</v>
      </c>
      <c r="CK166" t="str">
        <f t="shared" si="139"/>
        <v/>
      </c>
      <c r="CL166">
        <f t="array" ref="CL166">IF(AQ166="",0,SUMPRODUCT((EN13:XA13="Sesame")*(EN14:XA14="ALERTE")*(COUNTIF(BE166,"* "&amp;EN15:XA15&amp;" *")&gt;0)*1))</f>
        <v>0</v>
      </c>
      <c r="CM166" t="str">
        <f t="shared" si="140"/>
        <v/>
      </c>
      <c r="CN166">
        <f t="array" ref="CN166">IF(AQ166="",0,SUMPRODUCT((EN13:XA13="Sulfites")*(EN14:XA14="ALERTE")*(COUNTIF(BE166,"* "&amp;EN15:XA15&amp;" *")&gt;0)*1))</f>
        <v>0</v>
      </c>
      <c r="CO166" t="str">
        <f t="shared" si="141"/>
        <v/>
      </c>
      <c r="CP166">
        <f t="array" ref="CP166">IF(AQ166="",0,SUMPRODUCT((EN13:XA13="Lupin")*(EN14:XA14="ALERTE")*(COUNTIF(BE166,"* "&amp;EN15:XA15&amp;" *")&gt;0)*1))</f>
        <v>0</v>
      </c>
      <c r="CQ166" t="str">
        <f t="shared" si="142"/>
        <v/>
      </c>
      <c r="CR166">
        <f t="array" ref="CR166">IF(AQ166="",0,SUMPRODUCT((EN13:XA13="Mollusques")*(EN14:XA14="EXCL")*(COUNTIF(BE166,"* "&amp;EN15:XA15&amp;" *")&gt;0)*1))</f>
        <v>0</v>
      </c>
      <c r="CS166">
        <f t="array" ref="CS166">IF(AQ166="",0,SUMPRODUCT((EN13:XA13="Mollusques")*(EN14:XA14="ALERTE")*(COUNTIF(BE166,"* "&amp;EN15:XA15&amp;" *")&gt;0)*1))</f>
        <v>0</v>
      </c>
      <c r="CT166" t="str">
        <f t="shared" si="143"/>
        <v/>
      </c>
      <c r="CU166" t="str">
        <f t="shared" si="144"/>
        <v/>
      </c>
      <c r="CV166" t="str">
        <f t="shared" si="145"/>
        <v/>
      </c>
      <c r="CW166" t="str">
        <f t="shared" si="146"/>
        <v/>
      </c>
      <c r="CX166" t="str">
        <f t="shared" si="147"/>
        <v/>
      </c>
      <c r="CY166" t="str">
        <f t="shared" si="148"/>
        <v/>
      </c>
      <c r="CZ166" t="str">
        <f t="shared" si="149"/>
        <v/>
      </c>
      <c r="DA166" t="str">
        <f t="shared" si="150"/>
        <v/>
      </c>
      <c r="DB166" t="str">
        <f t="shared" si="151"/>
        <v/>
      </c>
      <c r="DC166" t="str">
        <f t="shared" si="152"/>
        <v/>
      </c>
      <c r="DD166" t="str">
        <f t="shared" si="153"/>
        <v/>
      </c>
      <c r="DE166" t="str">
        <f t="shared" si="154"/>
        <v/>
      </c>
      <c r="DF166" t="str">
        <f t="shared" si="155"/>
        <v/>
      </c>
      <c r="DG166" t="str">
        <f t="shared" si="156"/>
        <v/>
      </c>
      <c r="DH166" t="str">
        <f t="shared" si="157"/>
        <v/>
      </c>
      <c r="DI166" t="str">
        <f t="shared" si="158"/>
        <v/>
      </c>
      <c r="DJ166" t="str">
        <f t="shared" si="159"/>
        <v/>
      </c>
      <c r="DK166" t="str">
        <f t="shared" si="160"/>
        <v/>
      </c>
      <c r="DL166" t="str">
        <f t="shared" si="161"/>
        <v/>
      </c>
    </row>
    <row r="167" spans="5:116" ht="15.75">
      <c r="E167" s="26"/>
      <c r="F167" s="32"/>
      <c r="G167" s="33"/>
      <c r="H167" s="32"/>
      <c r="I167" s="34"/>
      <c r="J167" s="246"/>
      <c r="K167" s="247"/>
      <c r="L167" s="95"/>
      <c r="M167" s="248"/>
      <c r="N167" s="249"/>
      <c r="O167" s="250"/>
      <c r="P167" s="251"/>
      <c r="Q167" s="252"/>
      <c r="R167" s="253"/>
      <c r="S167" s="102"/>
      <c r="T167" s="254"/>
      <c r="U167" s="104"/>
      <c r="V167" s="255"/>
      <c r="W167" s="256"/>
      <c r="X167" s="107"/>
      <c r="Y167" s="116"/>
      <c r="AA167" s="4"/>
      <c r="AC167" s="759"/>
      <c r="AD167" s="784"/>
      <c r="AE167" s="780" t="str" cm="1">
        <f t="array" ref="AE167">IF(ROW()=ROW(AE154),AD157,INDEX(AF154:AF167,ROW()-ROW(AE154)))</f>
        <v/>
      </c>
      <c r="AF167" s="781" t="str">
        <f>IF(OR(AE167="",AD156="",AD156&lt;=0,AG167=""),"",TRIM(MID(AE167,LEN(AG167)+1+IF(MID(AE167,LEN(AG167)+1,1)=" ",1,0),99999)))</f>
        <v/>
      </c>
      <c r="AG167" s="780" t="str">
        <f>IF(OR(AH167="",AH167=0,AH167="0"),"",IF(LEN(AH167)&lt;=AD156,AH167,IF(LEN(SUBSTITUTE(AI167," ",""))=AD156+1,LEFT(AH167,AD156),LEFT(AH167,FIND("§",SUBSTITUTE(AI167," ","§",LEN(AI167)-LEN(SUBSTITUTE(AI167," ",""))))-1))))</f>
        <v/>
      </c>
      <c r="AH167" s="780" t="str">
        <f t="shared" si="113"/>
        <v/>
      </c>
      <c r="AI167" s="780" t="str">
        <f>IF(OR(AH167="",AH167=0,AH167="0"),"",LEFT(AH167,AD156+1))</f>
        <v/>
      </c>
      <c r="AJ167" s="782"/>
      <c r="AK167" s="796"/>
      <c r="AL167" s="759" t="str">
        <f>IF(LEN(TRIM(AM167))&gt;0,MAX(AL13:AL166)+1,"")</f>
        <v/>
      </c>
      <c r="AM167" s="805"/>
      <c r="AN167" s="805"/>
      <c r="AO167" s="805"/>
      <c r="AP167" s="263" t="str">
        <f t="shared" si="114"/>
        <v/>
      </c>
      <c r="AQ167" s="752"/>
      <c r="AR167" s="818" t="s">
        <v>945</v>
      </c>
      <c r="AS167" s="16" t="str">
        <f t="shared" si="115"/>
        <v/>
      </c>
      <c r="AT167" s="264" t="str">
        <f t="shared" si="116"/>
        <v/>
      </c>
      <c r="AU167" s="266" t="str">
        <f t="shared" si="117"/>
        <v/>
      </c>
      <c r="AV167" s="267" t="str">
        <f t="shared" si="118"/>
        <v/>
      </c>
      <c r="AW167" s="268" t="str">
        <f t="shared" si="119"/>
        <v/>
      </c>
      <c r="AX167" s="268" t="str">
        <f t="shared" si="120"/>
        <v/>
      </c>
      <c r="AY167" s="269" t="str">
        <f t="shared" si="121"/>
        <v/>
      </c>
      <c r="AZ167" t="str">
        <f t="shared" si="122"/>
        <v/>
      </c>
      <c r="BA167" t="str">
        <f t="shared" si="123"/>
        <v/>
      </c>
      <c r="BB167" t="str">
        <f t="shared" si="124"/>
        <v/>
      </c>
      <c r="BC167" t="str">
        <f t="shared" si="125"/>
        <v/>
      </c>
      <c r="BD167" t="str">
        <f t="shared" si="126"/>
        <v/>
      </c>
      <c r="BE167" t="str">
        <f t="shared" si="127"/>
        <v/>
      </c>
      <c r="BF167">
        <f t="array" ref="BF167">IF(AQ167="",0,SUMPRODUCT((EN13:XA13="Gluten")*(EN14:XA14="INFO")*(COUNTIF(BE167,"* "&amp;EN15:XA15&amp;" *")&gt;0)*1))</f>
        <v>0</v>
      </c>
      <c r="BG167">
        <f t="array" ref="BG167">IF(AQ167="",0,SUMPRODUCT((EN13:XA13="Gluten")*(EN14:XA14="EXCL")*(COUNTIF(BE167,"* "&amp;EN15:XA15&amp;" *")&gt;0)*1))</f>
        <v>0</v>
      </c>
      <c r="BH167">
        <f t="array" ref="BH167">IF(AQ167="",0,SUMPRODUCT((EN13:XA13="Gluten")*(EN14:XA14="ALERTE")*(COUNTIF(BE167,"* "&amp;EN15:XA15&amp;" *")&gt;0)*1))</f>
        <v>0</v>
      </c>
      <c r="BI167">
        <f t="array" ref="BI167">IF(AQ167="",0,SUMPRODUCT((EN13:XA13="Gluten")*(EN14:XA14="SUSP")*(COUNTIF(BE167,"* "&amp;EN15:XA15&amp;" *")&gt;0)*1))</f>
        <v>0</v>
      </c>
      <c r="BJ167" t="str">
        <f t="shared" si="128"/>
        <v/>
      </c>
      <c r="BK167" t="str">
        <f t="shared" si="129"/>
        <v/>
      </c>
      <c r="BL167">
        <f t="array" ref="BL167">IF(AQ167="",0,SUMPRODUCT((EN13:XA13="Crustaces")*(EN14:XA14="ALERTE")*(COUNTIF(BE167,"* "&amp;EN15:XA15&amp;" *")&gt;0)*1))</f>
        <v>0</v>
      </c>
      <c r="BM167" t="str">
        <f t="shared" si="130"/>
        <v/>
      </c>
      <c r="BN167">
        <f t="array" ref="BN167">IF(AQ167="",0,SUMPRODUCT((EN13:XA13="Oeufs")*(EN14:XA14="ALERTE")*(COUNTIF(BE167,"* "&amp;EN15:XA15&amp;" *")&gt;0)*1))</f>
        <v>0</v>
      </c>
      <c r="BO167" t="str">
        <f t="shared" si="131"/>
        <v/>
      </c>
      <c r="BP167">
        <f t="array" ref="BP167">IF(AQ167="",0,SUMPRODUCT((EN13:XA13="Poissons")*(EN14:XA14="INFO")*(COUNTIF(BE167,"* "&amp;EN15:XA15&amp;" *")&gt;0)*1))</f>
        <v>0</v>
      </c>
      <c r="BQ167">
        <f t="array" ref="BQ167">IF(AQ167="",0,SUMPRODUCT((EN13:XA13="Poissons")*(EN14:XA14="EXCL")*(COUNTIF(BE167,"* "&amp;EN15:XA15&amp;" *")&gt;0)*1))</f>
        <v>0</v>
      </c>
      <c r="BR167">
        <f t="array" ref="BR167">IF(AQ167="",0,SUMPRODUCT((EN13:XA13="Poissons")*(EN14:XA14="ALERTE")*(COUNTIF(BE167,"* "&amp;EN15:XA15&amp;" *")&gt;0)*1))</f>
        <v>0</v>
      </c>
      <c r="BS167" t="str">
        <f t="shared" si="132"/>
        <v/>
      </c>
      <c r="BT167">
        <f t="array" ref="BT167">IF(AQ167="",0,SUMPRODUCT((EN13:XA13="Arachides")*(EN14:XA14="ALERTE")*(COUNTIF(BE167,"* "&amp;EN15:XA15&amp;" *")&gt;0)*1))</f>
        <v>0</v>
      </c>
      <c r="BU167" t="str">
        <f t="shared" si="133"/>
        <v/>
      </c>
      <c r="BV167">
        <f t="array" ref="BV167">IF(AQ167="",0,SUMPRODUCT((EN13:XA13="Soja")*(EN14:XA14="INFO")*(COUNTIF(BE167,"* "&amp;EN15:XA15&amp;" *")&gt;0)*1))</f>
        <v>0</v>
      </c>
      <c r="BW167">
        <f t="array" ref="BW167">IF(AQ167="",0,SUMPRODUCT((EN13:XA13="Soja")*(EN14:XA14="ALERTE")*(COUNTIF(BE167,"* "&amp;EN15:XA15&amp;" *")&gt;0)*1))</f>
        <v>0</v>
      </c>
      <c r="BX167" t="str">
        <f t="shared" si="134"/>
        <v/>
      </c>
      <c r="BY167">
        <f t="array" ref="BY167">IF(AQ167="",0,SUMPRODUCT((EN13:XA13="Lait")*(EN14:XA14="INFO")*(COUNTIF(BE167,"* "&amp;EN15:XA15&amp;" *")&gt;0)*1))</f>
        <v>0</v>
      </c>
      <c r="BZ167">
        <f t="array" ref="BZ167">IF(AQ167="",0,SUMPRODUCT((EN13:XA13="Lait")*(EN14:XA14="EXCL")*(COUNTIF(BE167,"* "&amp;EN15:XA15&amp;" *")&gt;0)*1))</f>
        <v>0</v>
      </c>
      <c r="CA167">
        <f t="array" ref="CA167">IF(AQ167="",0,SUMPRODUCT((EN13:XA13="Lait")*(EN14:XA14="ALERTE")*(COUNTIF(BE167,"* "&amp;EN15:XA15&amp;" *")&gt;0)*1))</f>
        <v>0</v>
      </c>
      <c r="CB167">
        <f t="array" ref="CB167">IF(AQ167="",0,SUMPRODUCT((EN13:XA13="Lait")*(EN14:XA14="SUSP")*(COUNTIF(BE167,"* "&amp;EN15:XA15&amp;" *")&gt;0)*1))</f>
        <v>0</v>
      </c>
      <c r="CC167" t="str">
        <f t="shared" si="135"/>
        <v/>
      </c>
      <c r="CD167" t="str">
        <f t="shared" si="136"/>
        <v/>
      </c>
      <c r="CE167">
        <f t="array" ref="CE167">IF(AQ167="",0,SUMPRODUCT((EN13:XA13="Fruits a coque")*(EN14:XA14="EXCL")*(COUNTIF(BE167,"* "&amp;EN15:XA15&amp;" *")&gt;0)*1))</f>
        <v>0</v>
      </c>
      <c r="CF167">
        <f t="array" ref="CF167">IF(AQ167="",0,SUMPRODUCT((EN13:XA13="Fruits a coque")*(EN14:XA14="ALERTE")*(COUNTIF(BE167,"* "&amp;EN15:XA15&amp;" *")&gt;0)*1))</f>
        <v>0</v>
      </c>
      <c r="CG167" t="str">
        <f t="shared" si="137"/>
        <v/>
      </c>
      <c r="CH167">
        <f t="array" ref="CH167">IF(AQ167="",0,SUMPRODUCT((EN13:XA13="Celeri")*(EN14:XA14="ALERTE")*(COUNTIF(BE167,"* "&amp;EN15:XA15&amp;" *")&gt;0)*1))</f>
        <v>0</v>
      </c>
      <c r="CI167" t="str">
        <f t="shared" si="138"/>
        <v/>
      </c>
      <c r="CJ167">
        <f t="array" ref="CJ167">IF(AQ167="",0,SUMPRODUCT((EN13:XA13="Moutarde")*(EN14:XA14="ALERTE")*(COUNTIF(BE167,"* "&amp;EN15:XA15&amp;" *")&gt;0)*1))</f>
        <v>0</v>
      </c>
      <c r="CK167" t="str">
        <f t="shared" si="139"/>
        <v/>
      </c>
      <c r="CL167">
        <f t="array" ref="CL167">IF(AQ167="",0,SUMPRODUCT((EN13:XA13="Sesame")*(EN14:XA14="ALERTE")*(COUNTIF(BE167,"* "&amp;EN15:XA15&amp;" *")&gt;0)*1))</f>
        <v>0</v>
      </c>
      <c r="CM167" t="str">
        <f t="shared" si="140"/>
        <v/>
      </c>
      <c r="CN167">
        <f t="array" ref="CN167">IF(AQ167="",0,SUMPRODUCT((EN13:XA13="Sulfites")*(EN14:XA14="ALERTE")*(COUNTIF(BE167,"* "&amp;EN15:XA15&amp;" *")&gt;0)*1))</f>
        <v>0</v>
      </c>
      <c r="CO167" t="str">
        <f t="shared" si="141"/>
        <v/>
      </c>
      <c r="CP167">
        <f t="array" ref="CP167">IF(AQ167="",0,SUMPRODUCT((EN13:XA13="Lupin")*(EN14:XA14="ALERTE")*(COUNTIF(BE167,"* "&amp;EN15:XA15&amp;" *")&gt;0)*1))</f>
        <v>0</v>
      </c>
      <c r="CQ167" t="str">
        <f t="shared" si="142"/>
        <v/>
      </c>
      <c r="CR167">
        <f t="array" ref="CR167">IF(AQ167="",0,SUMPRODUCT((EN13:XA13="Mollusques")*(EN14:XA14="EXCL")*(COUNTIF(BE167,"* "&amp;EN15:XA15&amp;" *")&gt;0)*1))</f>
        <v>0</v>
      </c>
      <c r="CS167">
        <f t="array" ref="CS167">IF(AQ167="",0,SUMPRODUCT((EN13:XA13="Mollusques")*(EN14:XA14="ALERTE")*(COUNTIF(BE167,"* "&amp;EN15:XA15&amp;" *")&gt;0)*1))</f>
        <v>0</v>
      </c>
      <c r="CT167" t="str">
        <f t="shared" si="143"/>
        <v/>
      </c>
      <c r="CU167" t="str">
        <f t="shared" si="144"/>
        <v/>
      </c>
      <c r="CV167" t="str">
        <f t="shared" si="145"/>
        <v/>
      </c>
      <c r="CW167" t="str">
        <f t="shared" si="146"/>
        <v/>
      </c>
      <c r="CX167" t="str">
        <f t="shared" si="147"/>
        <v/>
      </c>
      <c r="CY167" t="str">
        <f t="shared" si="148"/>
        <v/>
      </c>
      <c r="CZ167" t="str">
        <f t="shared" si="149"/>
        <v/>
      </c>
      <c r="DA167" t="str">
        <f t="shared" si="150"/>
        <v/>
      </c>
      <c r="DB167" t="str">
        <f t="shared" si="151"/>
        <v/>
      </c>
      <c r="DC167" t="str">
        <f t="shared" si="152"/>
        <v/>
      </c>
      <c r="DD167" t="str">
        <f t="shared" si="153"/>
        <v/>
      </c>
      <c r="DE167" t="str">
        <f t="shared" si="154"/>
        <v/>
      </c>
      <c r="DF167" t="str">
        <f t="shared" si="155"/>
        <v/>
      </c>
      <c r="DG167" t="str">
        <f t="shared" si="156"/>
        <v/>
      </c>
      <c r="DH167" t="str">
        <f t="shared" si="157"/>
        <v/>
      </c>
      <c r="DI167" t="str">
        <f t="shared" si="158"/>
        <v/>
      </c>
      <c r="DJ167" t="str">
        <f t="shared" si="159"/>
        <v/>
      </c>
      <c r="DK167" t="str">
        <f t="shared" si="160"/>
        <v/>
      </c>
      <c r="DL167" t="str">
        <f t="shared" si="161"/>
        <v/>
      </c>
    </row>
    <row r="168" spans="5:116" ht="15.75">
      <c r="E168" s="26"/>
      <c r="F168" s="32"/>
      <c r="G168" s="33"/>
      <c r="H168" s="32"/>
      <c r="I168" s="34"/>
      <c r="J168" s="246"/>
      <c r="K168" s="247"/>
      <c r="L168" s="95"/>
      <c r="M168" s="248"/>
      <c r="N168" s="249"/>
      <c r="O168" s="250"/>
      <c r="P168" s="251"/>
      <c r="Q168" s="252"/>
      <c r="R168" s="253"/>
      <c r="S168" s="102"/>
      <c r="T168" s="254"/>
      <c r="U168" s="104"/>
      <c r="V168" s="255"/>
      <c r="W168" s="256"/>
      <c r="X168" s="107"/>
      <c r="Y168" s="116"/>
      <c r="AA168" s="4"/>
      <c r="AC168" s="759"/>
      <c r="AD168" s="779" t="str">
        <f>IF(TRIM(SUBSTITUTE(AS25,CHAR(160),""))="","",AS25)</f>
        <v>Refroidir rapidement dans une cellule de refroidissement jusqu'à ce que la température</v>
      </c>
      <c r="AE168" s="780" t="str" cm="1">
        <f t="array" ref="AE168">IF(ROW()=ROW(AE168),AD171,INDEX(AF168:AF181,ROW()-ROW(AE168)))</f>
        <v>Refroidir rapidement dans une cellule de refroidissement jusqu'à ce que la température</v>
      </c>
      <c r="AF168" s="781" t="str">
        <f>IF(OR(AE168="",AD170="",AD170&lt;=0,AG168=""),"",TRIM(MID(AE168,LEN(AG168)+1+IF(MID(AE168,LEN(AG168)+1,1)=" ",1,0),99999)))</f>
        <v/>
      </c>
      <c r="AG168" s="780" t="str">
        <f>IF(OR(AH168="",AH168=0,AH168="0"),"",IF(LEN(AH168)&lt;=AD170,AH168,IF(LEN(SUBSTITUTE(AI168," ",""))=AD170+1,LEFT(AH168,AD170),LEFT(AH168,FIND("§",SUBSTITUTE(AI168," ","§",LEN(AI168)-LEN(SUBSTITUTE(AI168," ",""))))-1))))</f>
        <v>Refroidir rapidement dans une cellule de refroidissement jusqu'à ce que la température</v>
      </c>
      <c r="AH168" s="780" t="str">
        <f t="shared" si="113"/>
        <v>Refroidir rapidement dans une cellule de refroidissement jusqu'à ce que la température</v>
      </c>
      <c r="AI168" s="780" t="str">
        <f>IF(OR(AH168="",AH168=0,AH168="0"),"",LEFT(AH168,AD170+1))</f>
        <v>Refroidir rapidement dans une cellule de refroidissement jusqu'à ce que la température</v>
      </c>
      <c r="AJ168" s="782"/>
      <c r="AK168" s="796"/>
      <c r="AL168" s="759" t="str">
        <f>IF(LEN(TRIM(AM168))&gt;0,MAX(AL13:AL167)+1,"")</f>
        <v/>
      </c>
      <c r="AM168" s="805"/>
      <c r="AN168" s="805"/>
      <c r="AO168" s="805"/>
      <c r="AP168" s="263" t="str">
        <f t="shared" si="114"/>
        <v/>
      </c>
      <c r="AQ168" s="752"/>
      <c r="AR168" s="818" t="s">
        <v>945</v>
      </c>
      <c r="AS168" s="16" t="str">
        <f t="shared" si="115"/>
        <v/>
      </c>
      <c r="AT168" s="264" t="str">
        <f t="shared" si="116"/>
        <v/>
      </c>
      <c r="AU168" s="266" t="str">
        <f t="shared" si="117"/>
        <v/>
      </c>
      <c r="AV168" s="267" t="str">
        <f t="shared" si="118"/>
        <v/>
      </c>
      <c r="AW168" s="268" t="str">
        <f t="shared" si="119"/>
        <v/>
      </c>
      <c r="AX168" s="268" t="str">
        <f t="shared" si="120"/>
        <v/>
      </c>
      <c r="AY168" s="269" t="str">
        <f t="shared" si="121"/>
        <v/>
      </c>
      <c r="AZ168" t="str">
        <f t="shared" si="122"/>
        <v/>
      </c>
      <c r="BA168" t="str">
        <f t="shared" si="123"/>
        <v/>
      </c>
      <c r="BB168" t="str">
        <f t="shared" si="124"/>
        <v/>
      </c>
      <c r="BC168" t="str">
        <f t="shared" si="125"/>
        <v/>
      </c>
      <c r="BD168" t="str">
        <f t="shared" si="126"/>
        <v/>
      </c>
      <c r="BE168" t="str">
        <f t="shared" si="127"/>
        <v/>
      </c>
      <c r="BF168">
        <f t="array" ref="BF168">IF(AQ168="",0,SUMPRODUCT((EN13:XA13="Gluten")*(EN14:XA14="INFO")*(COUNTIF(BE168,"* "&amp;EN15:XA15&amp;" *")&gt;0)*1))</f>
        <v>0</v>
      </c>
      <c r="BG168">
        <f t="array" ref="BG168">IF(AQ168="",0,SUMPRODUCT((EN13:XA13="Gluten")*(EN14:XA14="EXCL")*(COUNTIF(BE168,"* "&amp;EN15:XA15&amp;" *")&gt;0)*1))</f>
        <v>0</v>
      </c>
      <c r="BH168">
        <f t="array" ref="BH168">IF(AQ168="",0,SUMPRODUCT((EN13:XA13="Gluten")*(EN14:XA14="ALERTE")*(COUNTIF(BE168,"* "&amp;EN15:XA15&amp;" *")&gt;0)*1))</f>
        <v>0</v>
      </c>
      <c r="BI168">
        <f t="array" ref="BI168">IF(AQ168="",0,SUMPRODUCT((EN13:XA13="Gluten")*(EN14:XA14="SUSP")*(COUNTIF(BE168,"* "&amp;EN15:XA15&amp;" *")&gt;0)*1))</f>
        <v>0</v>
      </c>
      <c r="BJ168" t="str">
        <f t="shared" si="128"/>
        <v/>
      </c>
      <c r="BK168" t="str">
        <f t="shared" si="129"/>
        <v/>
      </c>
      <c r="BL168">
        <f t="array" ref="BL168">IF(AQ168="",0,SUMPRODUCT((EN13:XA13="Crustaces")*(EN14:XA14="ALERTE")*(COUNTIF(BE168,"* "&amp;EN15:XA15&amp;" *")&gt;0)*1))</f>
        <v>0</v>
      </c>
      <c r="BM168" t="str">
        <f t="shared" si="130"/>
        <v/>
      </c>
      <c r="BN168">
        <f t="array" ref="BN168">IF(AQ168="",0,SUMPRODUCT((EN13:XA13="Oeufs")*(EN14:XA14="ALERTE")*(COUNTIF(BE168,"* "&amp;EN15:XA15&amp;" *")&gt;0)*1))</f>
        <v>0</v>
      </c>
      <c r="BO168" t="str">
        <f t="shared" si="131"/>
        <v/>
      </c>
      <c r="BP168">
        <f t="array" ref="BP168">IF(AQ168="",0,SUMPRODUCT((EN13:XA13="Poissons")*(EN14:XA14="INFO")*(COUNTIF(BE168,"* "&amp;EN15:XA15&amp;" *")&gt;0)*1))</f>
        <v>0</v>
      </c>
      <c r="BQ168">
        <f t="array" ref="BQ168">IF(AQ168="",0,SUMPRODUCT((EN13:XA13="Poissons")*(EN14:XA14="EXCL")*(COUNTIF(BE168,"* "&amp;EN15:XA15&amp;" *")&gt;0)*1))</f>
        <v>0</v>
      </c>
      <c r="BR168">
        <f t="array" ref="BR168">IF(AQ168="",0,SUMPRODUCT((EN13:XA13="Poissons")*(EN14:XA14="ALERTE")*(COUNTIF(BE168,"* "&amp;EN15:XA15&amp;" *")&gt;0)*1))</f>
        <v>0</v>
      </c>
      <c r="BS168" t="str">
        <f t="shared" si="132"/>
        <v/>
      </c>
      <c r="BT168">
        <f t="array" ref="BT168">IF(AQ168="",0,SUMPRODUCT((EN13:XA13="Arachides")*(EN14:XA14="ALERTE")*(COUNTIF(BE168,"* "&amp;EN15:XA15&amp;" *")&gt;0)*1))</f>
        <v>0</v>
      </c>
      <c r="BU168" t="str">
        <f t="shared" si="133"/>
        <v/>
      </c>
      <c r="BV168">
        <f t="array" ref="BV168">IF(AQ168="",0,SUMPRODUCT((EN13:XA13="Soja")*(EN14:XA14="INFO")*(COUNTIF(BE168,"* "&amp;EN15:XA15&amp;" *")&gt;0)*1))</f>
        <v>0</v>
      </c>
      <c r="BW168">
        <f t="array" ref="BW168">IF(AQ168="",0,SUMPRODUCT((EN13:XA13="Soja")*(EN14:XA14="ALERTE")*(COUNTIF(BE168,"* "&amp;EN15:XA15&amp;" *")&gt;0)*1))</f>
        <v>0</v>
      </c>
      <c r="BX168" t="str">
        <f t="shared" si="134"/>
        <v/>
      </c>
      <c r="BY168">
        <f t="array" ref="BY168">IF(AQ168="",0,SUMPRODUCT((EN13:XA13="Lait")*(EN14:XA14="INFO")*(COUNTIF(BE168,"* "&amp;EN15:XA15&amp;" *")&gt;0)*1))</f>
        <v>0</v>
      </c>
      <c r="BZ168">
        <f t="array" ref="BZ168">IF(AQ168="",0,SUMPRODUCT((EN13:XA13="Lait")*(EN14:XA14="EXCL")*(COUNTIF(BE168,"* "&amp;EN15:XA15&amp;" *")&gt;0)*1))</f>
        <v>0</v>
      </c>
      <c r="CA168">
        <f t="array" ref="CA168">IF(AQ168="",0,SUMPRODUCT((EN13:XA13="Lait")*(EN14:XA14="ALERTE")*(COUNTIF(BE168,"* "&amp;EN15:XA15&amp;" *")&gt;0)*1))</f>
        <v>0</v>
      </c>
      <c r="CB168">
        <f t="array" ref="CB168">IF(AQ168="",0,SUMPRODUCT((EN13:XA13="Lait")*(EN14:XA14="SUSP")*(COUNTIF(BE168,"* "&amp;EN15:XA15&amp;" *")&gt;0)*1))</f>
        <v>0</v>
      </c>
      <c r="CC168" t="str">
        <f t="shared" si="135"/>
        <v/>
      </c>
      <c r="CD168" t="str">
        <f t="shared" si="136"/>
        <v/>
      </c>
      <c r="CE168">
        <f t="array" ref="CE168">IF(AQ168="",0,SUMPRODUCT((EN13:XA13="Fruits a coque")*(EN14:XA14="EXCL")*(COUNTIF(BE168,"* "&amp;EN15:XA15&amp;" *")&gt;0)*1))</f>
        <v>0</v>
      </c>
      <c r="CF168">
        <f t="array" ref="CF168">IF(AQ168="",0,SUMPRODUCT((EN13:XA13="Fruits a coque")*(EN14:XA14="ALERTE")*(COUNTIF(BE168,"* "&amp;EN15:XA15&amp;" *")&gt;0)*1))</f>
        <v>0</v>
      </c>
      <c r="CG168" t="str">
        <f t="shared" si="137"/>
        <v/>
      </c>
      <c r="CH168">
        <f t="array" ref="CH168">IF(AQ168="",0,SUMPRODUCT((EN13:XA13="Celeri")*(EN14:XA14="ALERTE")*(COUNTIF(BE168,"* "&amp;EN15:XA15&amp;" *")&gt;0)*1))</f>
        <v>0</v>
      </c>
      <c r="CI168" t="str">
        <f t="shared" si="138"/>
        <v/>
      </c>
      <c r="CJ168">
        <f t="array" ref="CJ168">IF(AQ168="",0,SUMPRODUCT((EN13:XA13="Moutarde")*(EN14:XA14="ALERTE")*(COUNTIF(BE168,"* "&amp;EN15:XA15&amp;" *")&gt;0)*1))</f>
        <v>0</v>
      </c>
      <c r="CK168" t="str">
        <f t="shared" si="139"/>
        <v/>
      </c>
      <c r="CL168">
        <f t="array" ref="CL168">IF(AQ168="",0,SUMPRODUCT((EN13:XA13="Sesame")*(EN14:XA14="ALERTE")*(COUNTIF(BE168,"* "&amp;EN15:XA15&amp;" *")&gt;0)*1))</f>
        <v>0</v>
      </c>
      <c r="CM168" t="str">
        <f t="shared" si="140"/>
        <v/>
      </c>
      <c r="CN168">
        <f t="array" ref="CN168">IF(AQ168="",0,SUMPRODUCT((EN13:XA13="Sulfites")*(EN14:XA14="ALERTE")*(COUNTIF(BE168,"* "&amp;EN15:XA15&amp;" *")&gt;0)*1))</f>
        <v>0</v>
      </c>
      <c r="CO168" t="str">
        <f t="shared" si="141"/>
        <v/>
      </c>
      <c r="CP168">
        <f t="array" ref="CP168">IF(AQ168="",0,SUMPRODUCT((EN13:XA13="Lupin")*(EN14:XA14="ALERTE")*(COUNTIF(BE168,"* "&amp;EN15:XA15&amp;" *")&gt;0)*1))</f>
        <v>0</v>
      </c>
      <c r="CQ168" t="str">
        <f t="shared" si="142"/>
        <v/>
      </c>
      <c r="CR168">
        <f t="array" ref="CR168">IF(AQ168="",0,SUMPRODUCT((EN13:XA13="Mollusques")*(EN14:XA14="EXCL")*(COUNTIF(BE168,"* "&amp;EN15:XA15&amp;" *")&gt;0)*1))</f>
        <v>0</v>
      </c>
      <c r="CS168">
        <f t="array" ref="CS168">IF(AQ168="",0,SUMPRODUCT((EN13:XA13="Mollusques")*(EN14:XA14="ALERTE")*(COUNTIF(BE168,"* "&amp;EN15:XA15&amp;" *")&gt;0)*1))</f>
        <v>0</v>
      </c>
      <c r="CT168" t="str">
        <f t="shared" si="143"/>
        <v/>
      </c>
      <c r="CU168" t="str">
        <f t="shared" si="144"/>
        <v/>
      </c>
      <c r="CV168" t="str">
        <f t="shared" si="145"/>
        <v/>
      </c>
      <c r="CW168" t="str">
        <f t="shared" si="146"/>
        <v/>
      </c>
      <c r="CX168" t="str">
        <f t="shared" si="147"/>
        <v/>
      </c>
      <c r="CY168" t="str">
        <f t="shared" si="148"/>
        <v/>
      </c>
      <c r="CZ168" t="str">
        <f t="shared" si="149"/>
        <v/>
      </c>
      <c r="DA168" t="str">
        <f t="shared" si="150"/>
        <v/>
      </c>
      <c r="DB168" t="str">
        <f t="shared" si="151"/>
        <v/>
      </c>
      <c r="DC168" t="str">
        <f t="shared" si="152"/>
        <v/>
      </c>
      <c r="DD168" t="str">
        <f t="shared" si="153"/>
        <v/>
      </c>
      <c r="DE168" t="str">
        <f t="shared" si="154"/>
        <v/>
      </c>
      <c r="DF168" t="str">
        <f t="shared" si="155"/>
        <v/>
      </c>
      <c r="DG168" t="str">
        <f t="shared" si="156"/>
        <v/>
      </c>
      <c r="DH168" t="str">
        <f t="shared" si="157"/>
        <v/>
      </c>
      <c r="DI168" t="str">
        <f t="shared" si="158"/>
        <v/>
      </c>
      <c r="DJ168" t="str">
        <f t="shared" si="159"/>
        <v/>
      </c>
      <c r="DK168" t="str">
        <f t="shared" si="160"/>
        <v/>
      </c>
      <c r="DL168" t="str">
        <f t="shared" si="161"/>
        <v/>
      </c>
    </row>
    <row r="169" spans="5:116" ht="15.75">
      <c r="E169" s="26"/>
      <c r="F169" s="32"/>
      <c r="G169" s="33"/>
      <c r="H169" s="32"/>
      <c r="I169" s="34"/>
      <c r="J169" s="246"/>
      <c r="K169" s="247"/>
      <c r="L169" s="95"/>
      <c r="M169" s="248"/>
      <c r="N169" s="249"/>
      <c r="O169" s="250"/>
      <c r="P169" s="251"/>
      <c r="Q169" s="252"/>
      <c r="R169" s="253"/>
      <c r="S169" s="102"/>
      <c r="T169" s="254"/>
      <c r="U169" s="104"/>
      <c r="V169" s="255"/>
      <c r="W169" s="256"/>
      <c r="X169" s="107"/>
      <c r="Y169" s="116"/>
      <c r="AA169" s="4"/>
      <c r="AC169" s="759"/>
      <c r="AD169" s="784" t="str">
        <f>TRIM(SUBSTITUTE(SUBSTITUTE(SUBSTITUTE(SUBSTITUTE(SUBSTITUTE(SUBSTITUTE(SUBSTITUTE(SUBSTITUTE(SUBSTITUTE(CLEAN(IF(OR(LEFT(AD168,1)="-",LEFT(AD168,1)="="),MID(AD168,2,99999),AD168)),"—","-"),"–","-"),CHAR(160)," "),CHAR(9)," "),CHAR(13)," "),CHAR(10)," ")," "," ")," "," ")," "," "))</f>
        <v>Refroidir rapidement dans une cellule de refroidissement jusqu'à ce que la température</v>
      </c>
      <c r="AE169" s="780" t="str" cm="1">
        <f t="array" ref="AE169">IF(ROW()=ROW(AE168),AD171,INDEX(AF168:AF181,ROW()-ROW(AE168)))</f>
        <v/>
      </c>
      <c r="AF169" s="781" t="str">
        <f>IF(OR(AE169="",AD170="",AD170&lt;=0,AG169=""),"",TRIM(MID(AE169,LEN(AG169)+1+IF(MID(AE169,LEN(AG169)+1,1)=" ",1,0),99999)))</f>
        <v/>
      </c>
      <c r="AG169" s="780" t="str">
        <f>IF(OR(AH169="",AH169=0,AH169="0"),"",IF(LEN(AH169)&lt;=AD170,AH169,IF(LEN(SUBSTITUTE(AI169," ",""))=AD170+1,LEFT(AH169,AD170),LEFT(AH169,FIND("§",SUBSTITUTE(AI169," ","§",LEN(AI169)-LEN(SUBSTITUTE(AI169," ",""))))-1))))</f>
        <v/>
      </c>
      <c r="AH169" s="780" t="str">
        <f t="shared" si="113"/>
        <v/>
      </c>
      <c r="AI169" s="780" t="str">
        <f>IF(OR(AH169="",AH169=0,AH169="0"),"",LEFT(AH169,AD170+1))</f>
        <v/>
      </c>
      <c r="AJ169" s="782"/>
      <c r="AK169" s="796"/>
      <c r="AL169" s="759" t="str">
        <f>IF(LEN(TRIM(AM169))&gt;0,MAX(AL13:AL168)+1,"")</f>
        <v/>
      </c>
      <c r="AM169" s="805"/>
      <c r="AN169" s="805"/>
      <c r="AO169" s="805"/>
      <c r="AP169" s="263" t="str">
        <f t="shared" si="114"/>
        <v/>
      </c>
      <c r="AQ169" s="752"/>
      <c r="AR169" s="818" t="s">
        <v>945</v>
      </c>
      <c r="AS169" s="16" t="str">
        <f t="shared" si="115"/>
        <v/>
      </c>
      <c r="AT169" s="264" t="str">
        <f t="shared" si="116"/>
        <v/>
      </c>
      <c r="AU169" s="266" t="str">
        <f t="shared" si="117"/>
        <v/>
      </c>
      <c r="AV169" s="267" t="str">
        <f t="shared" si="118"/>
        <v/>
      </c>
      <c r="AW169" s="268" t="str">
        <f t="shared" si="119"/>
        <v/>
      </c>
      <c r="AX169" s="268" t="str">
        <f t="shared" si="120"/>
        <v/>
      </c>
      <c r="AY169" s="269" t="str">
        <f t="shared" si="121"/>
        <v/>
      </c>
      <c r="AZ169" t="str">
        <f t="shared" si="122"/>
        <v/>
      </c>
      <c r="BA169" t="str">
        <f t="shared" si="123"/>
        <v/>
      </c>
      <c r="BB169" t="str">
        <f t="shared" si="124"/>
        <v/>
      </c>
      <c r="BC169" t="str">
        <f t="shared" si="125"/>
        <v/>
      </c>
      <c r="BD169" t="str">
        <f t="shared" si="126"/>
        <v/>
      </c>
      <c r="BE169" t="str">
        <f t="shared" si="127"/>
        <v/>
      </c>
      <c r="BF169">
        <f t="array" ref="BF169">IF(AQ169="",0,SUMPRODUCT((EN13:XA13="Gluten")*(EN14:XA14="INFO")*(COUNTIF(BE169,"* "&amp;EN15:XA15&amp;" *")&gt;0)*1))</f>
        <v>0</v>
      </c>
      <c r="BG169">
        <f t="array" ref="BG169">IF(AQ169="",0,SUMPRODUCT((EN13:XA13="Gluten")*(EN14:XA14="EXCL")*(COUNTIF(BE169,"* "&amp;EN15:XA15&amp;" *")&gt;0)*1))</f>
        <v>0</v>
      </c>
      <c r="BH169">
        <f t="array" ref="BH169">IF(AQ169="",0,SUMPRODUCT((EN13:XA13="Gluten")*(EN14:XA14="ALERTE")*(COUNTIF(BE169,"* "&amp;EN15:XA15&amp;" *")&gt;0)*1))</f>
        <v>0</v>
      </c>
      <c r="BI169">
        <f t="array" ref="BI169">IF(AQ169="",0,SUMPRODUCT((EN13:XA13="Gluten")*(EN14:XA14="SUSP")*(COUNTIF(BE169,"* "&amp;EN15:XA15&amp;" *")&gt;0)*1))</f>
        <v>0</v>
      </c>
      <c r="BJ169" t="str">
        <f t="shared" si="128"/>
        <v/>
      </c>
      <c r="BK169" t="str">
        <f t="shared" si="129"/>
        <v/>
      </c>
      <c r="BL169">
        <f t="array" ref="BL169">IF(AQ169="",0,SUMPRODUCT((EN13:XA13="Crustaces")*(EN14:XA14="ALERTE")*(COUNTIF(BE169,"* "&amp;EN15:XA15&amp;" *")&gt;0)*1))</f>
        <v>0</v>
      </c>
      <c r="BM169" t="str">
        <f t="shared" si="130"/>
        <v/>
      </c>
      <c r="BN169">
        <f t="array" ref="BN169">IF(AQ169="",0,SUMPRODUCT((EN13:XA13="Oeufs")*(EN14:XA14="ALERTE")*(COUNTIF(BE169,"* "&amp;EN15:XA15&amp;" *")&gt;0)*1))</f>
        <v>0</v>
      </c>
      <c r="BO169" t="str">
        <f t="shared" si="131"/>
        <v/>
      </c>
      <c r="BP169">
        <f t="array" ref="BP169">IF(AQ169="",0,SUMPRODUCT((EN13:XA13="Poissons")*(EN14:XA14="INFO")*(COUNTIF(BE169,"* "&amp;EN15:XA15&amp;" *")&gt;0)*1))</f>
        <v>0</v>
      </c>
      <c r="BQ169">
        <f t="array" ref="BQ169">IF(AQ169="",0,SUMPRODUCT((EN13:XA13="Poissons")*(EN14:XA14="EXCL")*(COUNTIF(BE169,"* "&amp;EN15:XA15&amp;" *")&gt;0)*1))</f>
        <v>0</v>
      </c>
      <c r="BR169">
        <f t="array" ref="BR169">IF(AQ169="",0,SUMPRODUCT((EN13:XA13="Poissons")*(EN14:XA14="ALERTE")*(COUNTIF(BE169,"* "&amp;EN15:XA15&amp;" *")&gt;0)*1))</f>
        <v>0</v>
      </c>
      <c r="BS169" t="str">
        <f t="shared" si="132"/>
        <v/>
      </c>
      <c r="BT169">
        <f t="array" ref="BT169">IF(AQ169="",0,SUMPRODUCT((EN13:XA13="Arachides")*(EN14:XA14="ALERTE")*(COUNTIF(BE169,"* "&amp;EN15:XA15&amp;" *")&gt;0)*1))</f>
        <v>0</v>
      </c>
      <c r="BU169" t="str">
        <f t="shared" si="133"/>
        <v/>
      </c>
      <c r="BV169">
        <f t="array" ref="BV169">IF(AQ169="",0,SUMPRODUCT((EN13:XA13="Soja")*(EN14:XA14="INFO")*(COUNTIF(BE169,"* "&amp;EN15:XA15&amp;" *")&gt;0)*1))</f>
        <v>0</v>
      </c>
      <c r="BW169">
        <f t="array" ref="BW169">IF(AQ169="",0,SUMPRODUCT((EN13:XA13="Soja")*(EN14:XA14="ALERTE")*(COUNTIF(BE169,"* "&amp;EN15:XA15&amp;" *")&gt;0)*1))</f>
        <v>0</v>
      </c>
      <c r="BX169" t="str">
        <f t="shared" si="134"/>
        <v/>
      </c>
      <c r="BY169">
        <f t="array" ref="BY169">IF(AQ169="",0,SUMPRODUCT((EN13:XA13="Lait")*(EN14:XA14="INFO")*(COUNTIF(BE169,"* "&amp;EN15:XA15&amp;" *")&gt;0)*1))</f>
        <v>0</v>
      </c>
      <c r="BZ169">
        <f t="array" ref="BZ169">IF(AQ169="",0,SUMPRODUCT((EN13:XA13="Lait")*(EN14:XA14="EXCL")*(COUNTIF(BE169,"* "&amp;EN15:XA15&amp;" *")&gt;0)*1))</f>
        <v>0</v>
      </c>
      <c r="CA169">
        <f t="array" ref="CA169">IF(AQ169="",0,SUMPRODUCT((EN13:XA13="Lait")*(EN14:XA14="ALERTE")*(COUNTIF(BE169,"* "&amp;EN15:XA15&amp;" *")&gt;0)*1))</f>
        <v>0</v>
      </c>
      <c r="CB169">
        <f t="array" ref="CB169">IF(AQ169="",0,SUMPRODUCT((EN13:XA13="Lait")*(EN14:XA14="SUSP")*(COUNTIF(BE169,"* "&amp;EN15:XA15&amp;" *")&gt;0)*1))</f>
        <v>0</v>
      </c>
      <c r="CC169" t="str">
        <f t="shared" si="135"/>
        <v/>
      </c>
      <c r="CD169" t="str">
        <f t="shared" si="136"/>
        <v/>
      </c>
      <c r="CE169">
        <f t="array" ref="CE169">IF(AQ169="",0,SUMPRODUCT((EN13:XA13="Fruits a coque")*(EN14:XA14="EXCL")*(COUNTIF(BE169,"* "&amp;EN15:XA15&amp;" *")&gt;0)*1))</f>
        <v>0</v>
      </c>
      <c r="CF169">
        <f t="array" ref="CF169">IF(AQ169="",0,SUMPRODUCT((EN13:XA13="Fruits a coque")*(EN14:XA14="ALERTE")*(COUNTIF(BE169,"* "&amp;EN15:XA15&amp;" *")&gt;0)*1))</f>
        <v>0</v>
      </c>
      <c r="CG169" t="str">
        <f t="shared" si="137"/>
        <v/>
      </c>
      <c r="CH169">
        <f t="array" ref="CH169">IF(AQ169="",0,SUMPRODUCT((EN13:XA13="Celeri")*(EN14:XA14="ALERTE")*(COUNTIF(BE169,"* "&amp;EN15:XA15&amp;" *")&gt;0)*1))</f>
        <v>0</v>
      </c>
      <c r="CI169" t="str">
        <f t="shared" si="138"/>
        <v/>
      </c>
      <c r="CJ169">
        <f t="array" ref="CJ169">IF(AQ169="",0,SUMPRODUCT((EN13:XA13="Moutarde")*(EN14:XA14="ALERTE")*(COUNTIF(BE169,"* "&amp;EN15:XA15&amp;" *")&gt;0)*1))</f>
        <v>0</v>
      </c>
      <c r="CK169" t="str">
        <f t="shared" si="139"/>
        <v/>
      </c>
      <c r="CL169">
        <f t="array" ref="CL169">IF(AQ169="",0,SUMPRODUCT((EN13:XA13="Sesame")*(EN14:XA14="ALERTE")*(COUNTIF(BE169,"* "&amp;EN15:XA15&amp;" *")&gt;0)*1))</f>
        <v>0</v>
      </c>
      <c r="CM169" t="str">
        <f t="shared" si="140"/>
        <v/>
      </c>
      <c r="CN169">
        <f t="array" ref="CN169">IF(AQ169="",0,SUMPRODUCT((EN13:XA13="Sulfites")*(EN14:XA14="ALERTE")*(COUNTIF(BE169,"* "&amp;EN15:XA15&amp;" *")&gt;0)*1))</f>
        <v>0</v>
      </c>
      <c r="CO169" t="str">
        <f t="shared" si="141"/>
        <v/>
      </c>
      <c r="CP169">
        <f t="array" ref="CP169">IF(AQ169="",0,SUMPRODUCT((EN13:XA13="Lupin")*(EN14:XA14="ALERTE")*(COUNTIF(BE169,"* "&amp;EN15:XA15&amp;" *")&gt;0)*1))</f>
        <v>0</v>
      </c>
      <c r="CQ169" t="str">
        <f t="shared" si="142"/>
        <v/>
      </c>
      <c r="CR169">
        <f t="array" ref="CR169">IF(AQ169="",0,SUMPRODUCT((EN13:XA13="Mollusques")*(EN14:XA14="EXCL")*(COUNTIF(BE169,"* "&amp;EN15:XA15&amp;" *")&gt;0)*1))</f>
        <v>0</v>
      </c>
      <c r="CS169">
        <f t="array" ref="CS169">IF(AQ169="",0,SUMPRODUCT((EN13:XA13="Mollusques")*(EN14:XA14="ALERTE")*(COUNTIF(BE169,"* "&amp;EN15:XA15&amp;" *")&gt;0)*1))</f>
        <v>0</v>
      </c>
      <c r="CT169" t="str">
        <f t="shared" si="143"/>
        <v/>
      </c>
      <c r="CU169" t="str">
        <f t="shared" si="144"/>
        <v/>
      </c>
      <c r="CV169" t="str">
        <f t="shared" si="145"/>
        <v/>
      </c>
      <c r="CW169" t="str">
        <f t="shared" si="146"/>
        <v/>
      </c>
      <c r="CX169" t="str">
        <f t="shared" si="147"/>
        <v/>
      </c>
      <c r="CY169" t="str">
        <f t="shared" si="148"/>
        <v/>
      </c>
      <c r="CZ169" t="str">
        <f t="shared" si="149"/>
        <v/>
      </c>
      <c r="DA169" t="str">
        <f t="shared" si="150"/>
        <v/>
      </c>
      <c r="DB169" t="str">
        <f t="shared" si="151"/>
        <v/>
      </c>
      <c r="DC169" t="str">
        <f t="shared" si="152"/>
        <v/>
      </c>
      <c r="DD169" t="str">
        <f t="shared" si="153"/>
        <v/>
      </c>
      <c r="DE169" t="str">
        <f t="shared" si="154"/>
        <v/>
      </c>
      <c r="DF169" t="str">
        <f t="shared" si="155"/>
        <v/>
      </c>
      <c r="DG169" t="str">
        <f t="shared" si="156"/>
        <v/>
      </c>
      <c r="DH169" t="str">
        <f t="shared" si="157"/>
        <v/>
      </c>
      <c r="DI169" t="str">
        <f t="shared" si="158"/>
        <v/>
      </c>
      <c r="DJ169" t="str">
        <f t="shared" si="159"/>
        <v/>
      </c>
      <c r="DK169" t="str">
        <f t="shared" si="160"/>
        <v/>
      </c>
      <c r="DL169" t="str">
        <f t="shared" si="161"/>
        <v/>
      </c>
    </row>
    <row r="170" spans="5:116" ht="15.75">
      <c r="E170" s="26"/>
      <c r="F170" s="32"/>
      <c r="G170" s="33"/>
      <c r="H170" s="32"/>
      <c r="I170" s="34"/>
      <c r="J170" s="246"/>
      <c r="K170" s="247"/>
      <c r="L170" s="95"/>
      <c r="M170" s="248"/>
      <c r="N170" s="249"/>
      <c r="O170" s="250"/>
      <c r="P170" s="251"/>
      <c r="Q170" s="252"/>
      <c r="R170" s="253"/>
      <c r="S170" s="102"/>
      <c r="T170" s="254"/>
      <c r="U170" s="104"/>
      <c r="V170" s="255"/>
      <c r="W170" s="256"/>
      <c r="X170" s="107"/>
      <c r="Y170" s="116"/>
      <c r="AA170" s="4"/>
      <c r="AC170" s="759"/>
      <c r="AD170" s="785">
        <f>AL10</f>
        <v>120</v>
      </c>
      <c r="AE170" s="780" t="str" cm="1">
        <f t="array" ref="AE170">IF(ROW()=ROW(AE168),AD171,INDEX(AF168:AF181,ROW()-ROW(AE168)))</f>
        <v/>
      </c>
      <c r="AF170" s="781" t="str">
        <f>IF(OR(AE170="",AD170="",AD170&lt;=0,AG170=""),"",TRIM(MID(AE170,LEN(AG170)+1+IF(MID(AE170,LEN(AG170)+1,1)=" ",1,0),99999)))</f>
        <v/>
      </c>
      <c r="AG170" s="780" t="str">
        <f>IF(OR(AH170="",AH170=0,AH170="0"),"",IF(LEN(AH170)&lt;=AD170,AH170,IF(LEN(SUBSTITUTE(AI170," ",""))=AD170+1,LEFT(AH170,AD170),LEFT(AH170,FIND("§",SUBSTITUTE(AI170," ","§",LEN(AI170)-LEN(SUBSTITUTE(AI170," ",""))))-1))))</f>
        <v/>
      </c>
      <c r="AH170" s="780" t="str">
        <f t="shared" si="113"/>
        <v/>
      </c>
      <c r="AI170" s="780" t="str">
        <f>IF(OR(AH170="",AH170=0,AH170="0"),"",LEFT(AH170,AD170+1))</f>
        <v/>
      </c>
      <c r="AJ170" s="782"/>
      <c r="AK170" s="796"/>
      <c r="AL170" s="759" t="str">
        <f>IF(LEN(TRIM(AM170))&gt;0,MAX(AL13:AL169)+1,"")</f>
        <v/>
      </c>
      <c r="AM170" s="805"/>
      <c r="AN170" s="805"/>
      <c r="AO170" s="805"/>
      <c r="AP170" s="263" t="str">
        <f t="shared" si="114"/>
        <v/>
      </c>
      <c r="AQ170" s="752"/>
      <c r="AR170" s="818" t="s">
        <v>945</v>
      </c>
      <c r="AS170" s="16" t="str">
        <f t="shared" si="115"/>
        <v/>
      </c>
      <c r="AT170" s="264" t="str">
        <f t="shared" si="116"/>
        <v/>
      </c>
      <c r="AU170" s="266" t="str">
        <f t="shared" si="117"/>
        <v/>
      </c>
      <c r="AV170" s="267" t="str">
        <f t="shared" si="118"/>
        <v/>
      </c>
      <c r="AW170" s="268" t="str">
        <f t="shared" si="119"/>
        <v/>
      </c>
      <c r="AX170" s="268" t="str">
        <f t="shared" si="120"/>
        <v/>
      </c>
      <c r="AY170" s="269" t="str">
        <f t="shared" si="121"/>
        <v/>
      </c>
      <c r="AZ170" t="str">
        <f t="shared" si="122"/>
        <v/>
      </c>
      <c r="BA170" t="str">
        <f t="shared" si="123"/>
        <v/>
      </c>
      <c r="BB170" t="str">
        <f t="shared" si="124"/>
        <v/>
      </c>
      <c r="BC170" t="str">
        <f t="shared" si="125"/>
        <v/>
      </c>
      <c r="BD170" t="str">
        <f t="shared" si="126"/>
        <v/>
      </c>
      <c r="BE170" t="str">
        <f t="shared" si="127"/>
        <v/>
      </c>
      <c r="BF170">
        <f t="array" ref="BF170">IF(AQ170="",0,SUMPRODUCT((EN13:XA13="Gluten")*(EN14:XA14="INFO")*(COUNTIF(BE170,"* "&amp;EN15:XA15&amp;" *")&gt;0)*1))</f>
        <v>0</v>
      </c>
      <c r="BG170">
        <f t="array" ref="BG170">IF(AQ170="",0,SUMPRODUCT((EN13:XA13="Gluten")*(EN14:XA14="EXCL")*(COUNTIF(BE170,"* "&amp;EN15:XA15&amp;" *")&gt;0)*1))</f>
        <v>0</v>
      </c>
      <c r="BH170">
        <f t="array" ref="BH170">IF(AQ170="",0,SUMPRODUCT((EN13:XA13="Gluten")*(EN14:XA14="ALERTE")*(COUNTIF(BE170,"* "&amp;EN15:XA15&amp;" *")&gt;0)*1))</f>
        <v>0</v>
      </c>
      <c r="BI170">
        <f t="array" ref="BI170">IF(AQ170="",0,SUMPRODUCT((EN13:XA13="Gluten")*(EN14:XA14="SUSP")*(COUNTIF(BE170,"* "&amp;EN15:XA15&amp;" *")&gt;0)*1))</f>
        <v>0</v>
      </c>
      <c r="BJ170" t="str">
        <f t="shared" si="128"/>
        <v/>
      </c>
      <c r="BK170" t="str">
        <f t="shared" si="129"/>
        <v/>
      </c>
      <c r="BL170">
        <f t="array" ref="BL170">IF(AQ170="",0,SUMPRODUCT((EN13:XA13="Crustaces")*(EN14:XA14="ALERTE")*(COUNTIF(BE170,"* "&amp;EN15:XA15&amp;" *")&gt;0)*1))</f>
        <v>0</v>
      </c>
      <c r="BM170" t="str">
        <f t="shared" si="130"/>
        <v/>
      </c>
      <c r="BN170">
        <f t="array" ref="BN170">IF(AQ170="",0,SUMPRODUCT((EN13:XA13="Oeufs")*(EN14:XA14="ALERTE")*(COUNTIF(BE170,"* "&amp;EN15:XA15&amp;" *")&gt;0)*1))</f>
        <v>0</v>
      </c>
      <c r="BO170" t="str">
        <f t="shared" si="131"/>
        <v/>
      </c>
      <c r="BP170">
        <f t="array" ref="BP170">IF(AQ170="",0,SUMPRODUCT((EN13:XA13="Poissons")*(EN14:XA14="INFO")*(COUNTIF(BE170,"* "&amp;EN15:XA15&amp;" *")&gt;0)*1))</f>
        <v>0</v>
      </c>
      <c r="BQ170">
        <f t="array" ref="BQ170">IF(AQ170="",0,SUMPRODUCT((EN13:XA13="Poissons")*(EN14:XA14="EXCL")*(COUNTIF(BE170,"* "&amp;EN15:XA15&amp;" *")&gt;0)*1))</f>
        <v>0</v>
      </c>
      <c r="BR170">
        <f t="array" ref="BR170">IF(AQ170="",0,SUMPRODUCT((EN13:XA13="Poissons")*(EN14:XA14="ALERTE")*(COUNTIF(BE170,"* "&amp;EN15:XA15&amp;" *")&gt;0)*1))</f>
        <v>0</v>
      </c>
      <c r="BS170" t="str">
        <f t="shared" si="132"/>
        <v/>
      </c>
      <c r="BT170">
        <f t="array" ref="BT170">IF(AQ170="",0,SUMPRODUCT((EN13:XA13="Arachides")*(EN14:XA14="ALERTE")*(COUNTIF(BE170,"* "&amp;EN15:XA15&amp;" *")&gt;0)*1))</f>
        <v>0</v>
      </c>
      <c r="BU170" t="str">
        <f t="shared" si="133"/>
        <v/>
      </c>
      <c r="BV170">
        <f t="array" ref="BV170">IF(AQ170="",0,SUMPRODUCT((EN13:XA13="Soja")*(EN14:XA14="INFO")*(COUNTIF(BE170,"* "&amp;EN15:XA15&amp;" *")&gt;0)*1))</f>
        <v>0</v>
      </c>
      <c r="BW170">
        <f t="array" ref="BW170">IF(AQ170="",0,SUMPRODUCT((EN13:XA13="Soja")*(EN14:XA14="ALERTE")*(COUNTIF(BE170,"* "&amp;EN15:XA15&amp;" *")&gt;0)*1))</f>
        <v>0</v>
      </c>
      <c r="BX170" t="str">
        <f t="shared" si="134"/>
        <v/>
      </c>
      <c r="BY170">
        <f t="array" ref="BY170">IF(AQ170="",0,SUMPRODUCT((EN13:XA13="Lait")*(EN14:XA14="INFO")*(COUNTIF(BE170,"* "&amp;EN15:XA15&amp;" *")&gt;0)*1))</f>
        <v>0</v>
      </c>
      <c r="BZ170">
        <f t="array" ref="BZ170">IF(AQ170="",0,SUMPRODUCT((EN13:XA13="Lait")*(EN14:XA14="EXCL")*(COUNTIF(BE170,"* "&amp;EN15:XA15&amp;" *")&gt;0)*1))</f>
        <v>0</v>
      </c>
      <c r="CA170">
        <f t="array" ref="CA170">IF(AQ170="",0,SUMPRODUCT((EN13:XA13="Lait")*(EN14:XA14="ALERTE")*(COUNTIF(BE170,"* "&amp;EN15:XA15&amp;" *")&gt;0)*1))</f>
        <v>0</v>
      </c>
      <c r="CB170">
        <f t="array" ref="CB170">IF(AQ170="",0,SUMPRODUCT((EN13:XA13="Lait")*(EN14:XA14="SUSP")*(COUNTIF(BE170,"* "&amp;EN15:XA15&amp;" *")&gt;0)*1))</f>
        <v>0</v>
      </c>
      <c r="CC170" t="str">
        <f t="shared" si="135"/>
        <v/>
      </c>
      <c r="CD170" t="str">
        <f t="shared" si="136"/>
        <v/>
      </c>
      <c r="CE170">
        <f t="array" ref="CE170">IF(AQ170="",0,SUMPRODUCT((EN13:XA13="Fruits a coque")*(EN14:XA14="EXCL")*(COUNTIF(BE170,"* "&amp;EN15:XA15&amp;" *")&gt;0)*1))</f>
        <v>0</v>
      </c>
      <c r="CF170">
        <f t="array" ref="CF170">IF(AQ170="",0,SUMPRODUCT((EN13:XA13="Fruits a coque")*(EN14:XA14="ALERTE")*(COUNTIF(BE170,"* "&amp;EN15:XA15&amp;" *")&gt;0)*1))</f>
        <v>0</v>
      </c>
      <c r="CG170" t="str">
        <f t="shared" si="137"/>
        <v/>
      </c>
      <c r="CH170">
        <f t="array" ref="CH170">IF(AQ170="",0,SUMPRODUCT((EN13:XA13="Celeri")*(EN14:XA14="ALERTE")*(COUNTIF(BE170,"* "&amp;EN15:XA15&amp;" *")&gt;0)*1))</f>
        <v>0</v>
      </c>
      <c r="CI170" t="str">
        <f t="shared" si="138"/>
        <v/>
      </c>
      <c r="CJ170">
        <f t="array" ref="CJ170">IF(AQ170="",0,SUMPRODUCT((EN13:XA13="Moutarde")*(EN14:XA14="ALERTE")*(COUNTIF(BE170,"* "&amp;EN15:XA15&amp;" *")&gt;0)*1))</f>
        <v>0</v>
      </c>
      <c r="CK170" t="str">
        <f t="shared" si="139"/>
        <v/>
      </c>
      <c r="CL170">
        <f t="array" ref="CL170">IF(AQ170="",0,SUMPRODUCT((EN13:XA13="Sesame")*(EN14:XA14="ALERTE")*(COUNTIF(BE170,"* "&amp;EN15:XA15&amp;" *")&gt;0)*1))</f>
        <v>0</v>
      </c>
      <c r="CM170" t="str">
        <f t="shared" si="140"/>
        <v/>
      </c>
      <c r="CN170">
        <f t="array" ref="CN170">IF(AQ170="",0,SUMPRODUCT((EN13:XA13="Sulfites")*(EN14:XA14="ALERTE")*(COUNTIF(BE170,"* "&amp;EN15:XA15&amp;" *")&gt;0)*1))</f>
        <v>0</v>
      </c>
      <c r="CO170" t="str">
        <f t="shared" si="141"/>
        <v/>
      </c>
      <c r="CP170">
        <f t="array" ref="CP170">IF(AQ170="",0,SUMPRODUCT((EN13:XA13="Lupin")*(EN14:XA14="ALERTE")*(COUNTIF(BE170,"* "&amp;EN15:XA15&amp;" *")&gt;0)*1))</f>
        <v>0</v>
      </c>
      <c r="CQ170" t="str">
        <f t="shared" si="142"/>
        <v/>
      </c>
      <c r="CR170">
        <f t="array" ref="CR170">IF(AQ170="",0,SUMPRODUCT((EN13:XA13="Mollusques")*(EN14:XA14="EXCL")*(COUNTIF(BE170,"* "&amp;EN15:XA15&amp;" *")&gt;0)*1))</f>
        <v>0</v>
      </c>
      <c r="CS170">
        <f t="array" ref="CS170">IF(AQ170="",0,SUMPRODUCT((EN13:XA13="Mollusques")*(EN14:XA14="ALERTE")*(COUNTIF(BE170,"* "&amp;EN15:XA15&amp;" *")&gt;0)*1))</f>
        <v>0</v>
      </c>
      <c r="CT170" t="str">
        <f t="shared" si="143"/>
        <v/>
      </c>
      <c r="CU170" t="str">
        <f t="shared" si="144"/>
        <v/>
      </c>
      <c r="CV170" t="str">
        <f t="shared" si="145"/>
        <v/>
      </c>
      <c r="CW170" t="str">
        <f t="shared" si="146"/>
        <v/>
      </c>
      <c r="CX170" t="str">
        <f t="shared" si="147"/>
        <v/>
      </c>
      <c r="CY170" t="str">
        <f t="shared" si="148"/>
        <v/>
      </c>
      <c r="CZ170" t="str">
        <f t="shared" si="149"/>
        <v/>
      </c>
      <c r="DA170" t="str">
        <f t="shared" si="150"/>
        <v/>
      </c>
      <c r="DB170" t="str">
        <f t="shared" si="151"/>
        <v/>
      </c>
      <c r="DC170" t="str">
        <f t="shared" si="152"/>
        <v/>
      </c>
      <c r="DD170" t="str">
        <f t="shared" si="153"/>
        <v/>
      </c>
      <c r="DE170" t="str">
        <f t="shared" si="154"/>
        <v/>
      </c>
      <c r="DF170" t="str">
        <f t="shared" si="155"/>
        <v/>
      </c>
      <c r="DG170" t="str">
        <f t="shared" si="156"/>
        <v/>
      </c>
      <c r="DH170" t="str">
        <f t="shared" si="157"/>
        <v/>
      </c>
      <c r="DI170" t="str">
        <f t="shared" si="158"/>
        <v/>
      </c>
      <c r="DJ170" t="str">
        <f t="shared" si="159"/>
        <v/>
      </c>
      <c r="DK170" t="str">
        <f t="shared" si="160"/>
        <v/>
      </c>
      <c r="DL170" t="str">
        <f t="shared" si="161"/>
        <v/>
      </c>
    </row>
    <row r="171" spans="5:116" ht="15.75">
      <c r="E171" s="26"/>
      <c r="F171" s="32"/>
      <c r="G171" s="33"/>
      <c r="H171" s="32"/>
      <c r="I171" s="34"/>
      <c r="J171" s="246"/>
      <c r="K171" s="247"/>
      <c r="L171" s="95"/>
      <c r="M171" s="248"/>
      <c r="N171" s="249"/>
      <c r="O171" s="250"/>
      <c r="P171" s="251"/>
      <c r="Q171" s="252"/>
      <c r="R171" s="253"/>
      <c r="S171" s="102"/>
      <c r="T171" s="254"/>
      <c r="U171" s="104"/>
      <c r="V171" s="255"/>
      <c r="W171" s="256"/>
      <c r="X171" s="107"/>
      <c r="Y171" s="116"/>
      <c r="AA171" s="4"/>
      <c r="AC171" s="759"/>
      <c r="AD171" s="784" t="str">
        <f>IF(UPPER(TRIM(AL11))="X",AD175,AD169)</f>
        <v>Refroidir rapidement dans une cellule de refroidissement jusqu'à ce que la température</v>
      </c>
      <c r="AE171" s="780" t="str" cm="1">
        <f t="array" ref="AE171">IF(ROW()=ROW(AE168),AD171,INDEX(AF168:AF181,ROW()-ROW(AE168)))</f>
        <v/>
      </c>
      <c r="AF171" s="781" t="str">
        <f>IF(OR(AE171="",AD170="",AD170&lt;=0,AG171=""),"",TRIM(MID(AE171,LEN(AG171)+1+IF(MID(AE171,LEN(AG171)+1,1)=" ",1,0),99999)))</f>
        <v/>
      </c>
      <c r="AG171" s="780" t="str">
        <f>IF(OR(AH171="",AH171=0,AH171="0"),"",IF(LEN(AH171)&lt;=AD170,AH171,IF(LEN(SUBSTITUTE(AI171," ",""))=AD170+1,LEFT(AH171,AD170),LEFT(AH171,FIND("§",SUBSTITUTE(AI171," ","§",LEN(AI171)-LEN(SUBSTITUTE(AI171," ",""))))-1))))</f>
        <v/>
      </c>
      <c r="AH171" s="780" t="str">
        <f t="shared" si="113"/>
        <v/>
      </c>
      <c r="AI171" s="780" t="str">
        <f>IF(OR(AH171="",AH171=0,AH171="0"),"",LEFT(AH171,AD170+1))</f>
        <v/>
      </c>
      <c r="AJ171" s="782"/>
      <c r="AK171" s="796"/>
      <c r="AL171" s="759" t="str">
        <f>IF(LEN(TRIM(AM171))&gt;0,MAX(AL13:AL170)+1,"")</f>
        <v/>
      </c>
      <c r="AM171" s="805"/>
      <c r="AN171" s="805"/>
      <c r="AO171" s="805"/>
      <c r="AP171" s="263" t="str">
        <f t="shared" si="114"/>
        <v/>
      </c>
      <c r="AQ171" s="752"/>
      <c r="AR171" s="818" t="s">
        <v>945</v>
      </c>
      <c r="AS171" s="16" t="str">
        <f t="shared" si="115"/>
        <v/>
      </c>
      <c r="AT171" s="264" t="str">
        <f t="shared" si="116"/>
        <v/>
      </c>
      <c r="AU171" s="266" t="str">
        <f t="shared" si="117"/>
        <v/>
      </c>
      <c r="AV171" s="267" t="str">
        <f t="shared" si="118"/>
        <v/>
      </c>
      <c r="AW171" s="268" t="str">
        <f t="shared" si="119"/>
        <v/>
      </c>
      <c r="AX171" s="268" t="str">
        <f t="shared" si="120"/>
        <v/>
      </c>
      <c r="AY171" s="269" t="str">
        <f t="shared" si="121"/>
        <v/>
      </c>
      <c r="AZ171" t="str">
        <f t="shared" si="122"/>
        <v/>
      </c>
      <c r="BA171" t="str">
        <f t="shared" si="123"/>
        <v/>
      </c>
      <c r="BB171" t="str">
        <f t="shared" si="124"/>
        <v/>
      </c>
      <c r="BC171" t="str">
        <f t="shared" si="125"/>
        <v/>
      </c>
      <c r="BD171" t="str">
        <f t="shared" si="126"/>
        <v/>
      </c>
      <c r="BE171" t="str">
        <f t="shared" si="127"/>
        <v/>
      </c>
      <c r="BF171">
        <f t="array" ref="BF171">IF(AQ171="",0,SUMPRODUCT((EN13:XA13="Gluten")*(EN14:XA14="INFO")*(COUNTIF(BE171,"* "&amp;EN15:XA15&amp;" *")&gt;0)*1))</f>
        <v>0</v>
      </c>
      <c r="BG171">
        <f t="array" ref="BG171">IF(AQ171="",0,SUMPRODUCT((EN13:XA13="Gluten")*(EN14:XA14="EXCL")*(COUNTIF(BE171,"* "&amp;EN15:XA15&amp;" *")&gt;0)*1))</f>
        <v>0</v>
      </c>
      <c r="BH171">
        <f t="array" ref="BH171">IF(AQ171="",0,SUMPRODUCT((EN13:XA13="Gluten")*(EN14:XA14="ALERTE")*(COUNTIF(BE171,"* "&amp;EN15:XA15&amp;" *")&gt;0)*1))</f>
        <v>0</v>
      </c>
      <c r="BI171">
        <f t="array" ref="BI171">IF(AQ171="",0,SUMPRODUCT((EN13:XA13="Gluten")*(EN14:XA14="SUSP")*(COUNTIF(BE171,"* "&amp;EN15:XA15&amp;" *")&gt;0)*1))</f>
        <v>0</v>
      </c>
      <c r="BJ171" t="str">
        <f t="shared" si="128"/>
        <v/>
      </c>
      <c r="BK171" t="str">
        <f t="shared" si="129"/>
        <v/>
      </c>
      <c r="BL171">
        <f t="array" ref="BL171">IF(AQ171="",0,SUMPRODUCT((EN13:XA13="Crustaces")*(EN14:XA14="ALERTE")*(COUNTIF(BE171,"* "&amp;EN15:XA15&amp;" *")&gt;0)*1))</f>
        <v>0</v>
      </c>
      <c r="BM171" t="str">
        <f t="shared" si="130"/>
        <v/>
      </c>
      <c r="BN171">
        <f t="array" ref="BN171">IF(AQ171="",0,SUMPRODUCT((EN13:XA13="Oeufs")*(EN14:XA14="ALERTE")*(COUNTIF(BE171,"* "&amp;EN15:XA15&amp;" *")&gt;0)*1))</f>
        <v>0</v>
      </c>
      <c r="BO171" t="str">
        <f t="shared" si="131"/>
        <v/>
      </c>
      <c r="BP171">
        <f t="array" ref="BP171">IF(AQ171="",0,SUMPRODUCT((EN13:XA13="Poissons")*(EN14:XA14="INFO")*(COUNTIF(BE171,"* "&amp;EN15:XA15&amp;" *")&gt;0)*1))</f>
        <v>0</v>
      </c>
      <c r="BQ171">
        <f t="array" ref="BQ171">IF(AQ171="",0,SUMPRODUCT((EN13:XA13="Poissons")*(EN14:XA14="EXCL")*(COUNTIF(BE171,"* "&amp;EN15:XA15&amp;" *")&gt;0)*1))</f>
        <v>0</v>
      </c>
      <c r="BR171">
        <f t="array" ref="BR171">IF(AQ171="",0,SUMPRODUCT((EN13:XA13="Poissons")*(EN14:XA14="ALERTE")*(COUNTIF(BE171,"* "&amp;EN15:XA15&amp;" *")&gt;0)*1))</f>
        <v>0</v>
      </c>
      <c r="BS171" t="str">
        <f t="shared" si="132"/>
        <v/>
      </c>
      <c r="BT171">
        <f t="array" ref="BT171">IF(AQ171="",0,SUMPRODUCT((EN13:XA13="Arachides")*(EN14:XA14="ALERTE")*(COUNTIF(BE171,"* "&amp;EN15:XA15&amp;" *")&gt;0)*1))</f>
        <v>0</v>
      </c>
      <c r="BU171" t="str">
        <f t="shared" si="133"/>
        <v/>
      </c>
      <c r="BV171">
        <f t="array" ref="BV171">IF(AQ171="",0,SUMPRODUCT((EN13:XA13="Soja")*(EN14:XA14="INFO")*(COUNTIF(BE171,"* "&amp;EN15:XA15&amp;" *")&gt;0)*1))</f>
        <v>0</v>
      </c>
      <c r="BW171">
        <f t="array" ref="BW171">IF(AQ171="",0,SUMPRODUCT((EN13:XA13="Soja")*(EN14:XA14="ALERTE")*(COUNTIF(BE171,"* "&amp;EN15:XA15&amp;" *")&gt;0)*1))</f>
        <v>0</v>
      </c>
      <c r="BX171" t="str">
        <f t="shared" si="134"/>
        <v/>
      </c>
      <c r="BY171">
        <f t="array" ref="BY171">IF(AQ171="",0,SUMPRODUCT((EN13:XA13="Lait")*(EN14:XA14="INFO")*(COUNTIF(BE171,"* "&amp;EN15:XA15&amp;" *")&gt;0)*1))</f>
        <v>0</v>
      </c>
      <c r="BZ171">
        <f t="array" ref="BZ171">IF(AQ171="",0,SUMPRODUCT((EN13:XA13="Lait")*(EN14:XA14="EXCL")*(COUNTIF(BE171,"* "&amp;EN15:XA15&amp;" *")&gt;0)*1))</f>
        <v>0</v>
      </c>
      <c r="CA171">
        <f t="array" ref="CA171">IF(AQ171="",0,SUMPRODUCT((EN13:XA13="Lait")*(EN14:XA14="ALERTE")*(COUNTIF(BE171,"* "&amp;EN15:XA15&amp;" *")&gt;0)*1))</f>
        <v>0</v>
      </c>
      <c r="CB171">
        <f t="array" ref="CB171">IF(AQ171="",0,SUMPRODUCT((EN13:XA13="Lait")*(EN14:XA14="SUSP")*(COUNTIF(BE171,"* "&amp;EN15:XA15&amp;" *")&gt;0)*1))</f>
        <v>0</v>
      </c>
      <c r="CC171" t="str">
        <f t="shared" si="135"/>
        <v/>
      </c>
      <c r="CD171" t="str">
        <f t="shared" si="136"/>
        <v/>
      </c>
      <c r="CE171">
        <f t="array" ref="CE171">IF(AQ171="",0,SUMPRODUCT((EN13:XA13="Fruits a coque")*(EN14:XA14="EXCL")*(COUNTIF(BE171,"* "&amp;EN15:XA15&amp;" *")&gt;0)*1))</f>
        <v>0</v>
      </c>
      <c r="CF171">
        <f t="array" ref="CF171">IF(AQ171="",0,SUMPRODUCT((EN13:XA13="Fruits a coque")*(EN14:XA14="ALERTE")*(COUNTIF(BE171,"* "&amp;EN15:XA15&amp;" *")&gt;0)*1))</f>
        <v>0</v>
      </c>
      <c r="CG171" t="str">
        <f t="shared" si="137"/>
        <v/>
      </c>
      <c r="CH171">
        <f t="array" ref="CH171">IF(AQ171="",0,SUMPRODUCT((EN13:XA13="Celeri")*(EN14:XA14="ALERTE")*(COUNTIF(BE171,"* "&amp;EN15:XA15&amp;" *")&gt;0)*1))</f>
        <v>0</v>
      </c>
      <c r="CI171" t="str">
        <f t="shared" si="138"/>
        <v/>
      </c>
      <c r="CJ171">
        <f t="array" ref="CJ171">IF(AQ171="",0,SUMPRODUCT((EN13:XA13="Moutarde")*(EN14:XA14="ALERTE")*(COUNTIF(BE171,"* "&amp;EN15:XA15&amp;" *")&gt;0)*1))</f>
        <v>0</v>
      </c>
      <c r="CK171" t="str">
        <f t="shared" si="139"/>
        <v/>
      </c>
      <c r="CL171">
        <f t="array" ref="CL171">IF(AQ171="",0,SUMPRODUCT((EN13:XA13="Sesame")*(EN14:XA14="ALERTE")*(COUNTIF(BE171,"* "&amp;EN15:XA15&amp;" *")&gt;0)*1))</f>
        <v>0</v>
      </c>
      <c r="CM171" t="str">
        <f t="shared" si="140"/>
        <v/>
      </c>
      <c r="CN171">
        <f t="array" ref="CN171">IF(AQ171="",0,SUMPRODUCT((EN13:XA13="Sulfites")*(EN14:XA14="ALERTE")*(COUNTIF(BE171,"* "&amp;EN15:XA15&amp;" *")&gt;0)*1))</f>
        <v>0</v>
      </c>
      <c r="CO171" t="str">
        <f t="shared" si="141"/>
        <v/>
      </c>
      <c r="CP171">
        <f t="array" ref="CP171">IF(AQ171="",0,SUMPRODUCT((EN13:XA13="Lupin")*(EN14:XA14="ALERTE")*(COUNTIF(BE171,"* "&amp;EN15:XA15&amp;" *")&gt;0)*1))</f>
        <v>0</v>
      </c>
      <c r="CQ171" t="str">
        <f t="shared" si="142"/>
        <v/>
      </c>
      <c r="CR171">
        <f t="array" ref="CR171">IF(AQ171="",0,SUMPRODUCT((EN13:XA13="Mollusques")*(EN14:XA14="EXCL")*(COUNTIF(BE171,"* "&amp;EN15:XA15&amp;" *")&gt;0)*1))</f>
        <v>0</v>
      </c>
      <c r="CS171">
        <f t="array" ref="CS171">IF(AQ171="",0,SUMPRODUCT((EN13:XA13="Mollusques")*(EN14:XA14="ALERTE")*(COUNTIF(BE171,"* "&amp;EN15:XA15&amp;" *")&gt;0)*1))</f>
        <v>0</v>
      </c>
      <c r="CT171" t="str">
        <f t="shared" si="143"/>
        <v/>
      </c>
      <c r="CU171" t="str">
        <f t="shared" si="144"/>
        <v/>
      </c>
      <c r="CV171" t="str">
        <f t="shared" si="145"/>
        <v/>
      </c>
      <c r="CW171" t="str">
        <f t="shared" si="146"/>
        <v/>
      </c>
      <c r="CX171" t="str">
        <f t="shared" si="147"/>
        <v/>
      </c>
      <c r="CY171" t="str">
        <f t="shared" si="148"/>
        <v/>
      </c>
      <c r="CZ171" t="str">
        <f t="shared" si="149"/>
        <v/>
      </c>
      <c r="DA171" t="str">
        <f t="shared" si="150"/>
        <v/>
      </c>
      <c r="DB171" t="str">
        <f t="shared" si="151"/>
        <v/>
      </c>
      <c r="DC171" t="str">
        <f t="shared" si="152"/>
        <v/>
      </c>
      <c r="DD171" t="str">
        <f t="shared" si="153"/>
        <v/>
      </c>
      <c r="DE171" t="str">
        <f t="shared" si="154"/>
        <v/>
      </c>
      <c r="DF171" t="str">
        <f t="shared" si="155"/>
        <v/>
      </c>
      <c r="DG171" t="str">
        <f t="shared" si="156"/>
        <v/>
      </c>
      <c r="DH171" t="str">
        <f t="shared" si="157"/>
        <v/>
      </c>
      <c r="DI171" t="str">
        <f t="shared" si="158"/>
        <v/>
      </c>
      <c r="DJ171" t="str">
        <f t="shared" si="159"/>
        <v/>
      </c>
      <c r="DK171" t="str">
        <f t="shared" si="160"/>
        <v/>
      </c>
      <c r="DL171" t="str">
        <f t="shared" si="161"/>
        <v/>
      </c>
    </row>
    <row r="172" spans="5:116" ht="15.75">
      <c r="E172" s="26"/>
      <c r="F172" s="32"/>
      <c r="G172" s="33"/>
      <c r="H172" s="32"/>
      <c r="I172" s="34"/>
      <c r="J172" s="246"/>
      <c r="K172" s="247"/>
      <c r="L172" s="95"/>
      <c r="M172" s="248"/>
      <c r="N172" s="249"/>
      <c r="O172" s="250"/>
      <c r="P172" s="251"/>
      <c r="Q172" s="252"/>
      <c r="R172" s="253"/>
      <c r="S172" s="102"/>
      <c r="T172" s="254"/>
      <c r="U172" s="104"/>
      <c r="V172" s="255"/>
      <c r="W172" s="256"/>
      <c r="X172" s="107"/>
      <c r="Y172" s="116"/>
      <c r="AA172" s="4"/>
      <c r="AC172" s="759"/>
      <c r="AD172" s="786" t="str">
        <f>TRIM(SUBSTITUTE(SUBSTITUTE(SUBSTITUTE(SUBSTITUTE(SUBSTITUTE(SUBSTITUTE(SUBSTITUTE(SUBSTITUTE(SUBSTITUTE(SUBSTITUTE(AD169,","," "),";"," "),":"," "),"!"," "),"?"," "),"…"," "),"»"," "),"«"," "),"/"," "),"."," "))</f>
        <v>Refroidir rapidement dans une cellule de refroidissement jusqu'à ce que la température</v>
      </c>
      <c r="AE172" s="780" t="str" cm="1">
        <f t="array" ref="AE172">IF(ROW()=ROW(AE168),AD171,INDEX(AF168:AF181,ROW()-ROW(AE168)))</f>
        <v/>
      </c>
      <c r="AF172" s="781" t="str">
        <f>IF(OR(AE172="",AD170="",AD170&lt;=0,AG172=""),"",TRIM(MID(AE172,LEN(AG172)+1+IF(MID(AE172,LEN(AG172)+1,1)=" ",1,0),99999)))</f>
        <v/>
      </c>
      <c r="AG172" s="780" t="str">
        <f>IF(OR(AH172="",AH172=0,AH172="0"),"",IF(LEN(AH172)&lt;=AD170,AH172,IF(LEN(SUBSTITUTE(AI172," ",""))=AD170+1,LEFT(AH172,AD170),LEFT(AH172,FIND("§",SUBSTITUTE(AI172," ","§",LEN(AI172)-LEN(SUBSTITUTE(AI172," ",""))))-1))))</f>
        <v/>
      </c>
      <c r="AH172" s="780" t="str">
        <f t="shared" si="113"/>
        <v/>
      </c>
      <c r="AI172" s="780" t="str">
        <f>IF(OR(AH172="",AH172=0,AH172="0"),"",LEFT(AH172,AD170+1))</f>
        <v/>
      </c>
      <c r="AJ172" s="782"/>
      <c r="AK172" s="796"/>
      <c r="AL172" s="759" t="str">
        <f>IF(LEN(TRIM(AM172))&gt;0,MAX(AL13:AL171)+1,"")</f>
        <v/>
      </c>
      <c r="AM172" s="805"/>
      <c r="AN172" s="805"/>
      <c r="AO172" s="805"/>
      <c r="AP172" s="263" t="str">
        <f t="shared" si="114"/>
        <v/>
      </c>
      <c r="AQ172" s="752"/>
      <c r="AR172" s="818" t="s">
        <v>945</v>
      </c>
      <c r="AS172" s="16" t="str">
        <f t="shared" si="115"/>
        <v/>
      </c>
      <c r="AT172" s="264" t="str">
        <f t="shared" si="116"/>
        <v/>
      </c>
      <c r="AU172" s="266" t="str">
        <f t="shared" si="117"/>
        <v/>
      </c>
      <c r="AV172" s="267" t="str">
        <f t="shared" si="118"/>
        <v/>
      </c>
      <c r="AW172" s="268" t="str">
        <f t="shared" si="119"/>
        <v/>
      </c>
      <c r="AX172" s="268" t="str">
        <f t="shared" si="120"/>
        <v/>
      </c>
      <c r="AY172" s="269" t="str">
        <f t="shared" si="121"/>
        <v/>
      </c>
      <c r="AZ172" t="str">
        <f t="shared" si="122"/>
        <v/>
      </c>
      <c r="BA172" t="str">
        <f t="shared" si="123"/>
        <v/>
      </c>
      <c r="BB172" t="str">
        <f t="shared" si="124"/>
        <v/>
      </c>
      <c r="BC172" t="str">
        <f t="shared" si="125"/>
        <v/>
      </c>
      <c r="BD172" t="str">
        <f t="shared" si="126"/>
        <v/>
      </c>
      <c r="BE172" t="str">
        <f t="shared" si="127"/>
        <v/>
      </c>
      <c r="BF172">
        <f t="array" ref="BF172">IF(AQ172="",0,SUMPRODUCT((EN13:XA13="Gluten")*(EN14:XA14="INFO")*(COUNTIF(BE172,"* "&amp;EN15:XA15&amp;" *")&gt;0)*1))</f>
        <v>0</v>
      </c>
      <c r="BG172">
        <f t="array" ref="BG172">IF(AQ172="",0,SUMPRODUCT((EN13:XA13="Gluten")*(EN14:XA14="EXCL")*(COUNTIF(BE172,"* "&amp;EN15:XA15&amp;" *")&gt;0)*1))</f>
        <v>0</v>
      </c>
      <c r="BH172">
        <f t="array" ref="BH172">IF(AQ172="",0,SUMPRODUCT((EN13:XA13="Gluten")*(EN14:XA14="ALERTE")*(COUNTIF(BE172,"* "&amp;EN15:XA15&amp;" *")&gt;0)*1))</f>
        <v>0</v>
      </c>
      <c r="BI172">
        <f t="array" ref="BI172">IF(AQ172="",0,SUMPRODUCT((EN13:XA13="Gluten")*(EN14:XA14="SUSP")*(COUNTIF(BE172,"* "&amp;EN15:XA15&amp;" *")&gt;0)*1))</f>
        <v>0</v>
      </c>
      <c r="BJ172" t="str">
        <f t="shared" si="128"/>
        <v/>
      </c>
      <c r="BK172" t="str">
        <f t="shared" si="129"/>
        <v/>
      </c>
      <c r="BL172">
        <f t="array" ref="BL172">IF(AQ172="",0,SUMPRODUCT((EN13:XA13="Crustaces")*(EN14:XA14="ALERTE")*(COUNTIF(BE172,"* "&amp;EN15:XA15&amp;" *")&gt;0)*1))</f>
        <v>0</v>
      </c>
      <c r="BM172" t="str">
        <f t="shared" si="130"/>
        <v/>
      </c>
      <c r="BN172">
        <f t="array" ref="BN172">IF(AQ172="",0,SUMPRODUCT((EN13:XA13="Oeufs")*(EN14:XA14="ALERTE")*(COUNTIF(BE172,"* "&amp;EN15:XA15&amp;" *")&gt;0)*1))</f>
        <v>0</v>
      </c>
      <c r="BO172" t="str">
        <f t="shared" si="131"/>
        <v/>
      </c>
      <c r="BP172">
        <f t="array" ref="BP172">IF(AQ172="",0,SUMPRODUCT((EN13:XA13="Poissons")*(EN14:XA14="INFO")*(COUNTIF(BE172,"* "&amp;EN15:XA15&amp;" *")&gt;0)*1))</f>
        <v>0</v>
      </c>
      <c r="BQ172">
        <f t="array" ref="BQ172">IF(AQ172="",0,SUMPRODUCT((EN13:XA13="Poissons")*(EN14:XA14="EXCL")*(COUNTIF(BE172,"* "&amp;EN15:XA15&amp;" *")&gt;0)*1))</f>
        <v>0</v>
      </c>
      <c r="BR172">
        <f t="array" ref="BR172">IF(AQ172="",0,SUMPRODUCT((EN13:XA13="Poissons")*(EN14:XA14="ALERTE")*(COUNTIF(BE172,"* "&amp;EN15:XA15&amp;" *")&gt;0)*1))</f>
        <v>0</v>
      </c>
      <c r="BS172" t="str">
        <f t="shared" si="132"/>
        <v/>
      </c>
      <c r="BT172">
        <f t="array" ref="BT172">IF(AQ172="",0,SUMPRODUCT((EN13:XA13="Arachides")*(EN14:XA14="ALERTE")*(COUNTIF(BE172,"* "&amp;EN15:XA15&amp;" *")&gt;0)*1))</f>
        <v>0</v>
      </c>
      <c r="BU172" t="str">
        <f t="shared" si="133"/>
        <v/>
      </c>
      <c r="BV172">
        <f t="array" ref="BV172">IF(AQ172="",0,SUMPRODUCT((EN13:XA13="Soja")*(EN14:XA14="INFO")*(COUNTIF(BE172,"* "&amp;EN15:XA15&amp;" *")&gt;0)*1))</f>
        <v>0</v>
      </c>
      <c r="BW172">
        <f t="array" ref="BW172">IF(AQ172="",0,SUMPRODUCT((EN13:XA13="Soja")*(EN14:XA14="ALERTE")*(COUNTIF(BE172,"* "&amp;EN15:XA15&amp;" *")&gt;0)*1))</f>
        <v>0</v>
      </c>
      <c r="BX172" t="str">
        <f t="shared" si="134"/>
        <v/>
      </c>
      <c r="BY172">
        <f t="array" ref="BY172">IF(AQ172="",0,SUMPRODUCT((EN13:XA13="Lait")*(EN14:XA14="INFO")*(COUNTIF(BE172,"* "&amp;EN15:XA15&amp;" *")&gt;0)*1))</f>
        <v>0</v>
      </c>
      <c r="BZ172">
        <f t="array" ref="BZ172">IF(AQ172="",0,SUMPRODUCT((EN13:XA13="Lait")*(EN14:XA14="EXCL")*(COUNTIF(BE172,"* "&amp;EN15:XA15&amp;" *")&gt;0)*1))</f>
        <v>0</v>
      </c>
      <c r="CA172">
        <f t="array" ref="CA172">IF(AQ172="",0,SUMPRODUCT((EN13:XA13="Lait")*(EN14:XA14="ALERTE")*(COUNTIF(BE172,"* "&amp;EN15:XA15&amp;" *")&gt;0)*1))</f>
        <v>0</v>
      </c>
      <c r="CB172">
        <f t="array" ref="CB172">IF(AQ172="",0,SUMPRODUCT((EN13:XA13="Lait")*(EN14:XA14="SUSP")*(COUNTIF(BE172,"* "&amp;EN15:XA15&amp;" *")&gt;0)*1))</f>
        <v>0</v>
      </c>
      <c r="CC172" t="str">
        <f t="shared" si="135"/>
        <v/>
      </c>
      <c r="CD172" t="str">
        <f t="shared" si="136"/>
        <v/>
      </c>
      <c r="CE172">
        <f t="array" ref="CE172">IF(AQ172="",0,SUMPRODUCT((EN13:XA13="Fruits a coque")*(EN14:XA14="EXCL")*(COUNTIF(BE172,"* "&amp;EN15:XA15&amp;" *")&gt;0)*1))</f>
        <v>0</v>
      </c>
      <c r="CF172">
        <f t="array" ref="CF172">IF(AQ172="",0,SUMPRODUCT((EN13:XA13="Fruits a coque")*(EN14:XA14="ALERTE")*(COUNTIF(BE172,"* "&amp;EN15:XA15&amp;" *")&gt;0)*1))</f>
        <v>0</v>
      </c>
      <c r="CG172" t="str">
        <f t="shared" si="137"/>
        <v/>
      </c>
      <c r="CH172">
        <f t="array" ref="CH172">IF(AQ172="",0,SUMPRODUCT((EN13:XA13="Celeri")*(EN14:XA14="ALERTE")*(COUNTIF(BE172,"* "&amp;EN15:XA15&amp;" *")&gt;0)*1))</f>
        <v>0</v>
      </c>
      <c r="CI172" t="str">
        <f t="shared" si="138"/>
        <v/>
      </c>
      <c r="CJ172">
        <f t="array" ref="CJ172">IF(AQ172="",0,SUMPRODUCT((EN13:XA13="Moutarde")*(EN14:XA14="ALERTE")*(COUNTIF(BE172,"* "&amp;EN15:XA15&amp;" *")&gt;0)*1))</f>
        <v>0</v>
      </c>
      <c r="CK172" t="str">
        <f t="shared" si="139"/>
        <v/>
      </c>
      <c r="CL172">
        <f t="array" ref="CL172">IF(AQ172="",0,SUMPRODUCT((EN13:XA13="Sesame")*(EN14:XA14="ALERTE")*(COUNTIF(BE172,"* "&amp;EN15:XA15&amp;" *")&gt;0)*1))</f>
        <v>0</v>
      </c>
      <c r="CM172" t="str">
        <f t="shared" si="140"/>
        <v/>
      </c>
      <c r="CN172">
        <f t="array" ref="CN172">IF(AQ172="",0,SUMPRODUCT((EN13:XA13="Sulfites")*(EN14:XA14="ALERTE")*(COUNTIF(BE172,"* "&amp;EN15:XA15&amp;" *")&gt;0)*1))</f>
        <v>0</v>
      </c>
      <c r="CO172" t="str">
        <f t="shared" si="141"/>
        <v/>
      </c>
      <c r="CP172">
        <f t="array" ref="CP172">IF(AQ172="",0,SUMPRODUCT((EN13:XA13="Lupin")*(EN14:XA14="ALERTE")*(COUNTIF(BE172,"* "&amp;EN15:XA15&amp;" *")&gt;0)*1))</f>
        <v>0</v>
      </c>
      <c r="CQ172" t="str">
        <f t="shared" si="142"/>
        <v/>
      </c>
      <c r="CR172">
        <f t="array" ref="CR172">IF(AQ172="",0,SUMPRODUCT((EN13:XA13="Mollusques")*(EN14:XA14="EXCL")*(COUNTIF(BE172,"* "&amp;EN15:XA15&amp;" *")&gt;0)*1))</f>
        <v>0</v>
      </c>
      <c r="CS172">
        <f t="array" ref="CS172">IF(AQ172="",0,SUMPRODUCT((EN13:XA13="Mollusques")*(EN14:XA14="ALERTE")*(COUNTIF(BE172,"* "&amp;EN15:XA15&amp;" *")&gt;0)*1))</f>
        <v>0</v>
      </c>
      <c r="CT172" t="str">
        <f t="shared" si="143"/>
        <v/>
      </c>
      <c r="CU172" t="str">
        <f t="shared" si="144"/>
        <v/>
      </c>
      <c r="CV172" t="str">
        <f t="shared" si="145"/>
        <v/>
      </c>
      <c r="CW172" t="str">
        <f t="shared" si="146"/>
        <v/>
      </c>
      <c r="CX172" t="str">
        <f t="shared" si="147"/>
        <v/>
      </c>
      <c r="CY172" t="str">
        <f t="shared" si="148"/>
        <v/>
      </c>
      <c r="CZ172" t="str">
        <f t="shared" si="149"/>
        <v/>
      </c>
      <c r="DA172" t="str">
        <f t="shared" si="150"/>
        <v/>
      </c>
      <c r="DB172" t="str">
        <f t="shared" si="151"/>
        <v/>
      </c>
      <c r="DC172" t="str">
        <f t="shared" si="152"/>
        <v/>
      </c>
      <c r="DD172" t="str">
        <f t="shared" si="153"/>
        <v/>
      </c>
      <c r="DE172" t="str">
        <f t="shared" si="154"/>
        <v/>
      </c>
      <c r="DF172" t="str">
        <f t="shared" si="155"/>
        <v/>
      </c>
      <c r="DG172" t="str">
        <f t="shared" si="156"/>
        <v/>
      </c>
      <c r="DH172" t="str">
        <f t="shared" si="157"/>
        <v/>
      </c>
      <c r="DI172" t="str">
        <f t="shared" si="158"/>
        <v/>
      </c>
      <c r="DJ172" t="str">
        <f t="shared" si="159"/>
        <v/>
      </c>
      <c r="DK172" t="str">
        <f t="shared" si="160"/>
        <v/>
      </c>
      <c r="DL172" t="str">
        <f t="shared" si="161"/>
        <v/>
      </c>
    </row>
    <row r="173" spans="5:116" ht="15.75">
      <c r="E173" s="26"/>
      <c r="F173" s="32"/>
      <c r="G173" s="33"/>
      <c r="H173" s="32"/>
      <c r="I173" s="34"/>
      <c r="J173" s="246"/>
      <c r="K173" s="247"/>
      <c r="L173" s="95"/>
      <c r="M173" s="248"/>
      <c r="N173" s="249"/>
      <c r="O173" s="250"/>
      <c r="P173" s="251"/>
      <c r="Q173" s="252"/>
      <c r="R173" s="253"/>
      <c r="S173" s="102"/>
      <c r="T173" s="254"/>
      <c r="U173" s="104"/>
      <c r="V173" s="255"/>
      <c r="W173" s="256"/>
      <c r="X173" s="107"/>
      <c r="Y173" s="116"/>
      <c r="AA173" s="4"/>
      <c r="AC173" s="759"/>
      <c r="AD173" s="780" t="str">
        <f>TRIM(SUBSTITUTE(SUBSTITUTE(SUBSTITUTE(SUBSTITUTE(SUBSTITUTE(SUBSTITUTE(SUBSTITUTE(SUBSTITUTE(AD172,"("," "),")"," "),CHAR(34)," "),"-"," "),"_"," "),"&lt;"," "),"&gt;"," "),"="," "))</f>
        <v>Refroidir rapidement dans une cellule de refroidissement jusqu'à ce que la température</v>
      </c>
      <c r="AE173" s="780" t="str" cm="1">
        <f t="array" ref="AE173">IF(ROW()=ROW(AE168),AD171,INDEX(AF168:AF181,ROW()-ROW(AE168)))</f>
        <v/>
      </c>
      <c r="AF173" s="781" t="str">
        <f>IF(OR(AE173="",AD170="",AD170&lt;=0,AG173=""),"",TRIM(MID(AE173,LEN(AG173)+1+IF(MID(AE173,LEN(AG173)+1,1)=" ",1,0),99999)))</f>
        <v/>
      </c>
      <c r="AG173" s="780" t="str">
        <f>IF(OR(AH173="",AH173=0,AH173="0"),"",IF(LEN(AH173)&lt;=AD170,AH173,IF(LEN(SUBSTITUTE(AI173," ",""))=AD170+1,LEFT(AH173,AD170),LEFT(AH173,FIND("§",SUBSTITUTE(AI173," ","§",LEN(AI173)-LEN(SUBSTITUTE(AI173," ",""))))-1))))</f>
        <v/>
      </c>
      <c r="AH173" s="780" t="str">
        <f t="shared" si="113"/>
        <v/>
      </c>
      <c r="AI173" s="780" t="str">
        <f>IF(OR(AH173="",AH173=0,AH173="0"),"",LEFT(AH173,AD170+1))</f>
        <v/>
      </c>
      <c r="AJ173" s="782"/>
      <c r="AK173" s="796"/>
      <c r="AL173" s="759" t="str">
        <f>IF(LEN(TRIM(AM173))&gt;0,MAX(AL13:AL172)+1,"")</f>
        <v/>
      </c>
      <c r="AM173" s="805"/>
      <c r="AN173" s="805"/>
      <c r="AO173" s="805"/>
      <c r="AP173" s="263" t="str">
        <f t="shared" si="114"/>
        <v/>
      </c>
      <c r="AQ173" s="752"/>
      <c r="AR173" s="818" t="s">
        <v>945</v>
      </c>
      <c r="AS173" s="16" t="str">
        <f t="shared" si="115"/>
        <v/>
      </c>
      <c r="AT173" s="264" t="str">
        <f t="shared" si="116"/>
        <v/>
      </c>
      <c r="AU173" s="266" t="str">
        <f t="shared" si="117"/>
        <v/>
      </c>
      <c r="AV173" s="267" t="str">
        <f t="shared" si="118"/>
        <v/>
      </c>
      <c r="AW173" s="268" t="str">
        <f t="shared" si="119"/>
        <v/>
      </c>
      <c r="AX173" s="268" t="str">
        <f t="shared" si="120"/>
        <v/>
      </c>
      <c r="AY173" s="269" t="str">
        <f t="shared" si="121"/>
        <v/>
      </c>
      <c r="AZ173" t="str">
        <f t="shared" si="122"/>
        <v/>
      </c>
      <c r="BA173" t="str">
        <f t="shared" si="123"/>
        <v/>
      </c>
      <c r="BB173" t="str">
        <f t="shared" si="124"/>
        <v/>
      </c>
      <c r="BC173" t="str">
        <f t="shared" si="125"/>
        <v/>
      </c>
      <c r="BD173" t="str">
        <f t="shared" si="126"/>
        <v/>
      </c>
      <c r="BE173" t="str">
        <f t="shared" si="127"/>
        <v/>
      </c>
      <c r="BF173">
        <f t="array" ref="BF173">IF(AQ173="",0,SUMPRODUCT((EN13:XA13="Gluten")*(EN14:XA14="INFO")*(COUNTIF(BE173,"* "&amp;EN15:XA15&amp;" *")&gt;0)*1))</f>
        <v>0</v>
      </c>
      <c r="BG173">
        <f t="array" ref="BG173">IF(AQ173="",0,SUMPRODUCT((EN13:XA13="Gluten")*(EN14:XA14="EXCL")*(COUNTIF(BE173,"* "&amp;EN15:XA15&amp;" *")&gt;0)*1))</f>
        <v>0</v>
      </c>
      <c r="BH173">
        <f t="array" ref="BH173">IF(AQ173="",0,SUMPRODUCT((EN13:XA13="Gluten")*(EN14:XA14="ALERTE")*(COUNTIF(BE173,"* "&amp;EN15:XA15&amp;" *")&gt;0)*1))</f>
        <v>0</v>
      </c>
      <c r="BI173">
        <f t="array" ref="BI173">IF(AQ173="",0,SUMPRODUCT((EN13:XA13="Gluten")*(EN14:XA14="SUSP")*(COUNTIF(BE173,"* "&amp;EN15:XA15&amp;" *")&gt;0)*1))</f>
        <v>0</v>
      </c>
      <c r="BJ173" t="str">
        <f t="shared" si="128"/>
        <v/>
      </c>
      <c r="BK173" t="str">
        <f t="shared" si="129"/>
        <v/>
      </c>
      <c r="BL173">
        <f t="array" ref="BL173">IF(AQ173="",0,SUMPRODUCT((EN13:XA13="Crustaces")*(EN14:XA14="ALERTE")*(COUNTIF(BE173,"* "&amp;EN15:XA15&amp;" *")&gt;0)*1))</f>
        <v>0</v>
      </c>
      <c r="BM173" t="str">
        <f t="shared" si="130"/>
        <v/>
      </c>
      <c r="BN173">
        <f t="array" ref="BN173">IF(AQ173="",0,SUMPRODUCT((EN13:XA13="Oeufs")*(EN14:XA14="ALERTE")*(COUNTIF(BE173,"* "&amp;EN15:XA15&amp;" *")&gt;0)*1))</f>
        <v>0</v>
      </c>
      <c r="BO173" t="str">
        <f t="shared" si="131"/>
        <v/>
      </c>
      <c r="BP173">
        <f t="array" ref="BP173">IF(AQ173="",0,SUMPRODUCT((EN13:XA13="Poissons")*(EN14:XA14="INFO")*(COUNTIF(BE173,"* "&amp;EN15:XA15&amp;" *")&gt;0)*1))</f>
        <v>0</v>
      </c>
      <c r="BQ173">
        <f t="array" ref="BQ173">IF(AQ173="",0,SUMPRODUCT((EN13:XA13="Poissons")*(EN14:XA14="EXCL")*(COUNTIF(BE173,"* "&amp;EN15:XA15&amp;" *")&gt;0)*1))</f>
        <v>0</v>
      </c>
      <c r="BR173">
        <f t="array" ref="BR173">IF(AQ173="",0,SUMPRODUCT((EN13:XA13="Poissons")*(EN14:XA14="ALERTE")*(COUNTIF(BE173,"* "&amp;EN15:XA15&amp;" *")&gt;0)*1))</f>
        <v>0</v>
      </c>
      <c r="BS173" t="str">
        <f t="shared" si="132"/>
        <v/>
      </c>
      <c r="BT173">
        <f t="array" ref="BT173">IF(AQ173="",0,SUMPRODUCT((EN13:XA13="Arachides")*(EN14:XA14="ALERTE")*(COUNTIF(BE173,"* "&amp;EN15:XA15&amp;" *")&gt;0)*1))</f>
        <v>0</v>
      </c>
      <c r="BU173" t="str">
        <f t="shared" si="133"/>
        <v/>
      </c>
      <c r="BV173">
        <f t="array" ref="BV173">IF(AQ173="",0,SUMPRODUCT((EN13:XA13="Soja")*(EN14:XA14="INFO")*(COUNTIF(BE173,"* "&amp;EN15:XA15&amp;" *")&gt;0)*1))</f>
        <v>0</v>
      </c>
      <c r="BW173">
        <f t="array" ref="BW173">IF(AQ173="",0,SUMPRODUCT((EN13:XA13="Soja")*(EN14:XA14="ALERTE")*(COUNTIF(BE173,"* "&amp;EN15:XA15&amp;" *")&gt;0)*1))</f>
        <v>0</v>
      </c>
      <c r="BX173" t="str">
        <f t="shared" si="134"/>
        <v/>
      </c>
      <c r="BY173">
        <f t="array" ref="BY173">IF(AQ173="",0,SUMPRODUCT((EN13:XA13="Lait")*(EN14:XA14="INFO")*(COUNTIF(BE173,"* "&amp;EN15:XA15&amp;" *")&gt;0)*1))</f>
        <v>0</v>
      </c>
      <c r="BZ173">
        <f t="array" ref="BZ173">IF(AQ173="",0,SUMPRODUCT((EN13:XA13="Lait")*(EN14:XA14="EXCL")*(COUNTIF(BE173,"* "&amp;EN15:XA15&amp;" *")&gt;0)*1))</f>
        <v>0</v>
      </c>
      <c r="CA173">
        <f t="array" ref="CA173">IF(AQ173="",0,SUMPRODUCT((EN13:XA13="Lait")*(EN14:XA14="ALERTE")*(COUNTIF(BE173,"* "&amp;EN15:XA15&amp;" *")&gt;0)*1))</f>
        <v>0</v>
      </c>
      <c r="CB173">
        <f t="array" ref="CB173">IF(AQ173="",0,SUMPRODUCT((EN13:XA13="Lait")*(EN14:XA14="SUSP")*(COUNTIF(BE173,"* "&amp;EN15:XA15&amp;" *")&gt;0)*1))</f>
        <v>0</v>
      </c>
      <c r="CC173" t="str">
        <f t="shared" si="135"/>
        <v/>
      </c>
      <c r="CD173" t="str">
        <f t="shared" si="136"/>
        <v/>
      </c>
      <c r="CE173">
        <f t="array" ref="CE173">IF(AQ173="",0,SUMPRODUCT((EN13:XA13="Fruits a coque")*(EN14:XA14="EXCL")*(COUNTIF(BE173,"* "&amp;EN15:XA15&amp;" *")&gt;0)*1))</f>
        <v>0</v>
      </c>
      <c r="CF173">
        <f t="array" ref="CF173">IF(AQ173="",0,SUMPRODUCT((EN13:XA13="Fruits a coque")*(EN14:XA14="ALERTE")*(COUNTIF(BE173,"* "&amp;EN15:XA15&amp;" *")&gt;0)*1))</f>
        <v>0</v>
      </c>
      <c r="CG173" t="str">
        <f t="shared" si="137"/>
        <v/>
      </c>
      <c r="CH173">
        <f t="array" ref="CH173">IF(AQ173="",0,SUMPRODUCT((EN13:XA13="Celeri")*(EN14:XA14="ALERTE")*(COUNTIF(BE173,"* "&amp;EN15:XA15&amp;" *")&gt;0)*1))</f>
        <v>0</v>
      </c>
      <c r="CI173" t="str">
        <f t="shared" si="138"/>
        <v/>
      </c>
      <c r="CJ173">
        <f t="array" ref="CJ173">IF(AQ173="",0,SUMPRODUCT((EN13:XA13="Moutarde")*(EN14:XA14="ALERTE")*(COUNTIF(BE173,"* "&amp;EN15:XA15&amp;" *")&gt;0)*1))</f>
        <v>0</v>
      </c>
      <c r="CK173" t="str">
        <f t="shared" si="139"/>
        <v/>
      </c>
      <c r="CL173">
        <f t="array" ref="CL173">IF(AQ173="",0,SUMPRODUCT((EN13:XA13="Sesame")*(EN14:XA14="ALERTE")*(COUNTIF(BE173,"* "&amp;EN15:XA15&amp;" *")&gt;0)*1))</f>
        <v>0</v>
      </c>
      <c r="CM173" t="str">
        <f t="shared" si="140"/>
        <v/>
      </c>
      <c r="CN173">
        <f t="array" ref="CN173">IF(AQ173="",0,SUMPRODUCT((EN13:XA13="Sulfites")*(EN14:XA14="ALERTE")*(COUNTIF(BE173,"* "&amp;EN15:XA15&amp;" *")&gt;0)*1))</f>
        <v>0</v>
      </c>
      <c r="CO173" t="str">
        <f t="shared" si="141"/>
        <v/>
      </c>
      <c r="CP173">
        <f t="array" ref="CP173">IF(AQ173="",0,SUMPRODUCT((EN13:XA13="Lupin")*(EN14:XA14="ALERTE")*(COUNTIF(BE173,"* "&amp;EN15:XA15&amp;" *")&gt;0)*1))</f>
        <v>0</v>
      </c>
      <c r="CQ173" t="str">
        <f t="shared" si="142"/>
        <v/>
      </c>
      <c r="CR173">
        <f t="array" ref="CR173">IF(AQ173="",0,SUMPRODUCT((EN13:XA13="Mollusques")*(EN14:XA14="EXCL")*(COUNTIF(BE173,"* "&amp;EN15:XA15&amp;" *")&gt;0)*1))</f>
        <v>0</v>
      </c>
      <c r="CS173">
        <f t="array" ref="CS173">IF(AQ173="",0,SUMPRODUCT((EN13:XA13="Mollusques")*(EN14:XA14="ALERTE")*(COUNTIF(BE173,"* "&amp;EN15:XA15&amp;" *")&gt;0)*1))</f>
        <v>0</v>
      </c>
      <c r="CT173" t="str">
        <f t="shared" si="143"/>
        <v/>
      </c>
      <c r="CU173" t="str">
        <f t="shared" si="144"/>
        <v/>
      </c>
      <c r="CV173" t="str">
        <f t="shared" si="145"/>
        <v/>
      </c>
      <c r="CW173" t="str">
        <f t="shared" si="146"/>
        <v/>
      </c>
      <c r="CX173" t="str">
        <f t="shared" si="147"/>
        <v/>
      </c>
      <c r="CY173" t="str">
        <f t="shared" si="148"/>
        <v/>
      </c>
      <c r="CZ173" t="str">
        <f t="shared" si="149"/>
        <v/>
      </c>
      <c r="DA173" t="str">
        <f t="shared" si="150"/>
        <v/>
      </c>
      <c r="DB173" t="str">
        <f t="shared" si="151"/>
        <v/>
      </c>
      <c r="DC173" t="str">
        <f t="shared" si="152"/>
        <v/>
      </c>
      <c r="DD173" t="str">
        <f t="shared" si="153"/>
        <v/>
      </c>
      <c r="DE173" t="str">
        <f t="shared" si="154"/>
        <v/>
      </c>
      <c r="DF173" t="str">
        <f t="shared" si="155"/>
        <v/>
      </c>
      <c r="DG173" t="str">
        <f t="shared" si="156"/>
        <v/>
      </c>
      <c r="DH173" t="str">
        <f t="shared" si="157"/>
        <v/>
      </c>
      <c r="DI173" t="str">
        <f t="shared" si="158"/>
        <v/>
      </c>
      <c r="DJ173" t="str">
        <f t="shared" si="159"/>
        <v/>
      </c>
      <c r="DK173" t="str">
        <f t="shared" si="160"/>
        <v/>
      </c>
      <c r="DL173" t="str">
        <f t="shared" si="161"/>
        <v/>
      </c>
    </row>
    <row r="174" spans="5:116" ht="15.75">
      <c r="E174" s="26"/>
      <c r="F174" s="32"/>
      <c r="G174" s="33"/>
      <c r="H174" s="32"/>
      <c r="I174" s="34"/>
      <c r="J174" s="246"/>
      <c r="K174" s="247"/>
      <c r="L174" s="95"/>
      <c r="M174" s="248"/>
      <c r="N174" s="249"/>
      <c r="O174" s="250"/>
      <c r="P174" s="251"/>
      <c r="Q174" s="252"/>
      <c r="R174" s="253"/>
      <c r="S174" s="102"/>
      <c r="T174" s="254"/>
      <c r="U174" s="104"/>
      <c r="V174" s="255"/>
      <c r="W174" s="256"/>
      <c r="X174" s="107"/>
      <c r="Y174" s="116"/>
      <c r="AA174" s="4"/>
      <c r="AC174" s="759"/>
      <c r="AD174" s="784" t="str">
        <f>TRIM(SUBSTITUTE(SUBSTITUTE(SUBSTITUTE(SUBSTITUTE(AD173,"►"," "),"▼"," "),"▲"," "),"◄"," "))</f>
        <v>Refroidir rapidement dans une cellule de refroidissement jusqu'à ce que la température</v>
      </c>
      <c r="AE174" s="780" t="str" cm="1">
        <f t="array" ref="AE174">IF(ROW()=ROW(AE168),AD171,INDEX(AF168:AF181,ROW()-ROW(AE168)))</f>
        <v/>
      </c>
      <c r="AF174" s="781" t="str">
        <f>IF(OR(AE174="",AD170="",AD170&lt;=0,AG174=""),"",TRIM(MID(AE174,LEN(AG174)+1+IF(MID(AE174,LEN(AG174)+1,1)=" ",1,0),99999)))</f>
        <v/>
      </c>
      <c r="AG174" s="780" t="str">
        <f>IF(OR(AH174="",AH174=0,AH174="0"),"",IF(LEN(AH174)&lt;=AD170,AH174,IF(LEN(SUBSTITUTE(AI174," ",""))=AD170+1,LEFT(AH174,AD170),LEFT(AH174,FIND("§",SUBSTITUTE(AI174," ","§",LEN(AI174)-LEN(SUBSTITUTE(AI174," ",""))))-1))))</f>
        <v/>
      </c>
      <c r="AH174" s="780" t="str">
        <f t="shared" si="113"/>
        <v/>
      </c>
      <c r="AI174" s="780" t="str">
        <f>IF(OR(AH174="",AH174=0,AH174="0"),"",LEFT(AH174,AD170+1))</f>
        <v/>
      </c>
      <c r="AJ174" s="782"/>
      <c r="AK174" s="796"/>
      <c r="AL174" s="759" t="str">
        <f>IF(LEN(TRIM(AM174))&gt;0,MAX(AL13:AL173)+1,"")</f>
        <v/>
      </c>
      <c r="AM174" s="805"/>
      <c r="AN174" s="805"/>
      <c r="AO174" s="805"/>
      <c r="AP174" s="263" t="str">
        <f t="shared" si="114"/>
        <v/>
      </c>
      <c r="AQ174" s="752"/>
      <c r="AR174" s="818" t="s">
        <v>945</v>
      </c>
      <c r="AS174" s="16" t="str">
        <f t="shared" si="115"/>
        <v/>
      </c>
      <c r="AT174" s="264" t="str">
        <f t="shared" si="116"/>
        <v/>
      </c>
      <c r="AU174" s="266" t="str">
        <f t="shared" si="117"/>
        <v/>
      </c>
      <c r="AV174" s="267" t="str">
        <f t="shared" si="118"/>
        <v/>
      </c>
      <c r="AW174" s="268" t="str">
        <f t="shared" si="119"/>
        <v/>
      </c>
      <c r="AX174" s="268" t="str">
        <f t="shared" si="120"/>
        <v/>
      </c>
      <c r="AY174" s="269" t="str">
        <f t="shared" si="121"/>
        <v/>
      </c>
      <c r="AZ174" t="str">
        <f t="shared" si="122"/>
        <v/>
      </c>
      <c r="BA174" t="str">
        <f t="shared" si="123"/>
        <v/>
      </c>
      <c r="BB174" t="str">
        <f t="shared" si="124"/>
        <v/>
      </c>
      <c r="BC174" t="str">
        <f t="shared" si="125"/>
        <v/>
      </c>
      <c r="BD174" t="str">
        <f t="shared" si="126"/>
        <v/>
      </c>
      <c r="BE174" t="str">
        <f t="shared" si="127"/>
        <v/>
      </c>
      <c r="BF174">
        <f t="array" ref="BF174">IF(AQ174="",0,SUMPRODUCT((EN13:XA13="Gluten")*(EN14:XA14="INFO")*(COUNTIF(BE174,"* "&amp;EN15:XA15&amp;" *")&gt;0)*1))</f>
        <v>0</v>
      </c>
      <c r="BG174">
        <f t="array" ref="BG174">IF(AQ174="",0,SUMPRODUCT((EN13:XA13="Gluten")*(EN14:XA14="EXCL")*(COUNTIF(BE174,"* "&amp;EN15:XA15&amp;" *")&gt;0)*1))</f>
        <v>0</v>
      </c>
      <c r="BH174">
        <f t="array" ref="BH174">IF(AQ174="",0,SUMPRODUCT((EN13:XA13="Gluten")*(EN14:XA14="ALERTE")*(COUNTIF(BE174,"* "&amp;EN15:XA15&amp;" *")&gt;0)*1))</f>
        <v>0</v>
      </c>
      <c r="BI174">
        <f t="array" ref="BI174">IF(AQ174="",0,SUMPRODUCT((EN13:XA13="Gluten")*(EN14:XA14="SUSP")*(COUNTIF(BE174,"* "&amp;EN15:XA15&amp;" *")&gt;0)*1))</f>
        <v>0</v>
      </c>
      <c r="BJ174" t="str">
        <f t="shared" si="128"/>
        <v/>
      </c>
      <c r="BK174" t="str">
        <f t="shared" si="129"/>
        <v/>
      </c>
      <c r="BL174">
        <f t="array" ref="BL174">IF(AQ174="",0,SUMPRODUCT((EN13:XA13="Crustaces")*(EN14:XA14="ALERTE")*(COUNTIF(BE174,"* "&amp;EN15:XA15&amp;" *")&gt;0)*1))</f>
        <v>0</v>
      </c>
      <c r="BM174" t="str">
        <f t="shared" si="130"/>
        <v/>
      </c>
      <c r="BN174">
        <f t="array" ref="BN174">IF(AQ174="",0,SUMPRODUCT((EN13:XA13="Oeufs")*(EN14:XA14="ALERTE")*(COUNTIF(BE174,"* "&amp;EN15:XA15&amp;" *")&gt;0)*1))</f>
        <v>0</v>
      </c>
      <c r="BO174" t="str">
        <f t="shared" si="131"/>
        <v/>
      </c>
      <c r="BP174">
        <f t="array" ref="BP174">IF(AQ174="",0,SUMPRODUCT((EN13:XA13="Poissons")*(EN14:XA14="INFO")*(COUNTIF(BE174,"* "&amp;EN15:XA15&amp;" *")&gt;0)*1))</f>
        <v>0</v>
      </c>
      <c r="BQ174">
        <f t="array" ref="BQ174">IF(AQ174="",0,SUMPRODUCT((EN13:XA13="Poissons")*(EN14:XA14="EXCL")*(COUNTIF(BE174,"* "&amp;EN15:XA15&amp;" *")&gt;0)*1))</f>
        <v>0</v>
      </c>
      <c r="BR174">
        <f t="array" ref="BR174">IF(AQ174="",0,SUMPRODUCT((EN13:XA13="Poissons")*(EN14:XA14="ALERTE")*(COUNTIF(BE174,"* "&amp;EN15:XA15&amp;" *")&gt;0)*1))</f>
        <v>0</v>
      </c>
      <c r="BS174" t="str">
        <f t="shared" si="132"/>
        <v/>
      </c>
      <c r="BT174">
        <f t="array" ref="BT174">IF(AQ174="",0,SUMPRODUCT((EN13:XA13="Arachides")*(EN14:XA14="ALERTE")*(COUNTIF(BE174,"* "&amp;EN15:XA15&amp;" *")&gt;0)*1))</f>
        <v>0</v>
      </c>
      <c r="BU174" t="str">
        <f t="shared" si="133"/>
        <v/>
      </c>
      <c r="BV174">
        <f t="array" ref="BV174">IF(AQ174="",0,SUMPRODUCT((EN13:XA13="Soja")*(EN14:XA14="INFO")*(COUNTIF(BE174,"* "&amp;EN15:XA15&amp;" *")&gt;0)*1))</f>
        <v>0</v>
      </c>
      <c r="BW174">
        <f t="array" ref="BW174">IF(AQ174="",0,SUMPRODUCT((EN13:XA13="Soja")*(EN14:XA14="ALERTE")*(COUNTIF(BE174,"* "&amp;EN15:XA15&amp;" *")&gt;0)*1))</f>
        <v>0</v>
      </c>
      <c r="BX174" t="str">
        <f t="shared" si="134"/>
        <v/>
      </c>
      <c r="BY174">
        <f t="array" ref="BY174">IF(AQ174="",0,SUMPRODUCT((EN13:XA13="Lait")*(EN14:XA14="INFO")*(COUNTIF(BE174,"* "&amp;EN15:XA15&amp;" *")&gt;0)*1))</f>
        <v>0</v>
      </c>
      <c r="BZ174">
        <f t="array" ref="BZ174">IF(AQ174="",0,SUMPRODUCT((EN13:XA13="Lait")*(EN14:XA14="EXCL")*(COUNTIF(BE174,"* "&amp;EN15:XA15&amp;" *")&gt;0)*1))</f>
        <v>0</v>
      </c>
      <c r="CA174">
        <f t="array" ref="CA174">IF(AQ174="",0,SUMPRODUCT((EN13:XA13="Lait")*(EN14:XA14="ALERTE")*(COUNTIF(BE174,"* "&amp;EN15:XA15&amp;" *")&gt;0)*1))</f>
        <v>0</v>
      </c>
      <c r="CB174">
        <f t="array" ref="CB174">IF(AQ174="",0,SUMPRODUCT((EN13:XA13="Lait")*(EN14:XA14="SUSP")*(COUNTIF(BE174,"* "&amp;EN15:XA15&amp;" *")&gt;0)*1))</f>
        <v>0</v>
      </c>
      <c r="CC174" t="str">
        <f t="shared" si="135"/>
        <v/>
      </c>
      <c r="CD174" t="str">
        <f t="shared" si="136"/>
        <v/>
      </c>
      <c r="CE174">
        <f t="array" ref="CE174">IF(AQ174="",0,SUMPRODUCT((EN13:XA13="Fruits a coque")*(EN14:XA14="EXCL")*(COUNTIF(BE174,"* "&amp;EN15:XA15&amp;" *")&gt;0)*1))</f>
        <v>0</v>
      </c>
      <c r="CF174">
        <f t="array" ref="CF174">IF(AQ174="",0,SUMPRODUCT((EN13:XA13="Fruits a coque")*(EN14:XA14="ALERTE")*(COUNTIF(BE174,"* "&amp;EN15:XA15&amp;" *")&gt;0)*1))</f>
        <v>0</v>
      </c>
      <c r="CG174" t="str">
        <f t="shared" si="137"/>
        <v/>
      </c>
      <c r="CH174">
        <f t="array" ref="CH174">IF(AQ174="",0,SUMPRODUCT((EN13:XA13="Celeri")*(EN14:XA14="ALERTE")*(COUNTIF(BE174,"* "&amp;EN15:XA15&amp;" *")&gt;0)*1))</f>
        <v>0</v>
      </c>
      <c r="CI174" t="str">
        <f t="shared" si="138"/>
        <v/>
      </c>
      <c r="CJ174">
        <f t="array" ref="CJ174">IF(AQ174="",0,SUMPRODUCT((EN13:XA13="Moutarde")*(EN14:XA14="ALERTE")*(COUNTIF(BE174,"* "&amp;EN15:XA15&amp;" *")&gt;0)*1))</f>
        <v>0</v>
      </c>
      <c r="CK174" t="str">
        <f t="shared" si="139"/>
        <v/>
      </c>
      <c r="CL174">
        <f t="array" ref="CL174">IF(AQ174="",0,SUMPRODUCT((EN13:XA13="Sesame")*(EN14:XA14="ALERTE")*(COUNTIF(BE174,"* "&amp;EN15:XA15&amp;" *")&gt;0)*1))</f>
        <v>0</v>
      </c>
      <c r="CM174" t="str">
        <f t="shared" si="140"/>
        <v/>
      </c>
      <c r="CN174">
        <f t="array" ref="CN174">IF(AQ174="",0,SUMPRODUCT((EN13:XA13="Sulfites")*(EN14:XA14="ALERTE")*(COUNTIF(BE174,"* "&amp;EN15:XA15&amp;" *")&gt;0)*1))</f>
        <v>0</v>
      </c>
      <c r="CO174" t="str">
        <f t="shared" si="141"/>
        <v/>
      </c>
      <c r="CP174">
        <f t="array" ref="CP174">IF(AQ174="",0,SUMPRODUCT((EN13:XA13="Lupin")*(EN14:XA14="ALERTE")*(COUNTIF(BE174,"* "&amp;EN15:XA15&amp;" *")&gt;0)*1))</f>
        <v>0</v>
      </c>
      <c r="CQ174" t="str">
        <f t="shared" si="142"/>
        <v/>
      </c>
      <c r="CR174">
        <f t="array" ref="CR174">IF(AQ174="",0,SUMPRODUCT((EN13:XA13="Mollusques")*(EN14:XA14="EXCL")*(COUNTIF(BE174,"* "&amp;EN15:XA15&amp;" *")&gt;0)*1))</f>
        <v>0</v>
      </c>
      <c r="CS174">
        <f t="array" ref="CS174">IF(AQ174="",0,SUMPRODUCT((EN13:XA13="Mollusques")*(EN14:XA14="ALERTE")*(COUNTIF(BE174,"* "&amp;EN15:XA15&amp;" *")&gt;0)*1))</f>
        <v>0</v>
      </c>
      <c r="CT174" t="str">
        <f t="shared" si="143"/>
        <v/>
      </c>
      <c r="CU174" t="str">
        <f t="shared" si="144"/>
        <v/>
      </c>
      <c r="CV174" t="str">
        <f t="shared" si="145"/>
        <v/>
      </c>
      <c r="CW174" t="str">
        <f t="shared" si="146"/>
        <v/>
      </c>
      <c r="CX174" t="str">
        <f t="shared" si="147"/>
        <v/>
      </c>
      <c r="CY174" t="str">
        <f t="shared" si="148"/>
        <v/>
      </c>
      <c r="CZ174" t="str">
        <f t="shared" si="149"/>
        <v/>
      </c>
      <c r="DA174" t="str">
        <f t="shared" si="150"/>
        <v/>
      </c>
      <c r="DB174" t="str">
        <f t="shared" si="151"/>
        <v/>
      </c>
      <c r="DC174" t="str">
        <f t="shared" si="152"/>
        <v/>
      </c>
      <c r="DD174" t="str">
        <f t="shared" si="153"/>
        <v/>
      </c>
      <c r="DE174" t="str">
        <f t="shared" si="154"/>
        <v/>
      </c>
      <c r="DF174" t="str">
        <f t="shared" si="155"/>
        <v/>
      </c>
      <c r="DG174" t="str">
        <f t="shared" si="156"/>
        <v/>
      </c>
      <c r="DH174" t="str">
        <f t="shared" si="157"/>
        <v/>
      </c>
      <c r="DI174" t="str">
        <f t="shared" si="158"/>
        <v/>
      </c>
      <c r="DJ174" t="str">
        <f t="shared" si="159"/>
        <v/>
      </c>
      <c r="DK174" t="str">
        <f t="shared" si="160"/>
        <v/>
      </c>
      <c r="DL174" t="str">
        <f t="shared" si="161"/>
        <v/>
      </c>
    </row>
    <row r="175" spans="5:116" ht="15.75">
      <c r="E175" s="26"/>
      <c r="F175" s="32"/>
      <c r="G175" s="33"/>
      <c r="H175" s="32"/>
      <c r="I175" s="34"/>
      <c r="J175" s="246"/>
      <c r="K175" s="247"/>
      <c r="L175" s="95"/>
      <c r="M175" s="248"/>
      <c r="N175" s="249"/>
      <c r="O175" s="250"/>
      <c r="P175" s="251"/>
      <c r="Q175" s="252"/>
      <c r="R175" s="253"/>
      <c r="S175" s="102"/>
      <c r="T175" s="254"/>
      <c r="U175" s="104"/>
      <c r="V175" s="255"/>
      <c r="W175" s="256"/>
      <c r="X175" s="107"/>
      <c r="Y175" s="116"/>
      <c r="AA175" s="4"/>
      <c r="AC175" s="759"/>
      <c r="AD175" s="784" t="str">
        <f>TRIM(SUBSTITUTE(SUBSTITUTE(AD174,"“"," "),"”"," "))</f>
        <v>Refroidir rapidement dans une cellule de refroidissement jusqu'à ce que la température</v>
      </c>
      <c r="AE175" s="780" t="str" cm="1">
        <f t="array" ref="AE175">IF(ROW()=ROW(AE168),AD171,INDEX(AF168:AF181,ROW()-ROW(AE168)))</f>
        <v/>
      </c>
      <c r="AF175" s="781" t="str">
        <f>IF(OR(AE175="",AD170="",AD170&lt;=0,AG175=""),"",TRIM(MID(AE175,LEN(AG175)+1+IF(MID(AE175,LEN(AG175)+1,1)=" ",1,0),99999)))</f>
        <v/>
      </c>
      <c r="AG175" s="780" t="str">
        <f>IF(OR(AH175="",AH175=0,AH175="0"),"",IF(LEN(AH175)&lt;=AD170,AH175,IF(LEN(SUBSTITUTE(AI175," ",""))=AD170+1,LEFT(AH175,AD170),LEFT(AH175,FIND("§",SUBSTITUTE(AI175," ","§",LEN(AI175)-LEN(SUBSTITUTE(AI175," ",""))))-1))))</f>
        <v/>
      </c>
      <c r="AH175" s="780" t="str">
        <f t="shared" si="113"/>
        <v/>
      </c>
      <c r="AI175" s="780" t="str">
        <f>IF(OR(AH175="",AH175=0,AH175="0"),"",LEFT(AH175,AD170+1))</f>
        <v/>
      </c>
      <c r="AJ175" s="782"/>
      <c r="AK175" s="796"/>
      <c r="AL175" s="759" t="str">
        <f>IF(LEN(TRIM(AM175))&gt;0,MAX(AL13:AL174)+1,"")</f>
        <v/>
      </c>
      <c r="AM175" s="805"/>
      <c r="AN175" s="805"/>
      <c r="AO175" s="805"/>
      <c r="AP175" s="263" t="str">
        <f t="shared" si="114"/>
        <v/>
      </c>
      <c r="AQ175" s="752"/>
      <c r="AR175" s="818" t="s">
        <v>945</v>
      </c>
      <c r="AS175" s="16" t="str">
        <f t="shared" si="115"/>
        <v/>
      </c>
      <c r="AT175" s="264" t="str">
        <f t="shared" si="116"/>
        <v/>
      </c>
      <c r="AU175" s="266" t="str">
        <f t="shared" si="117"/>
        <v/>
      </c>
      <c r="AV175" s="267" t="str">
        <f t="shared" si="118"/>
        <v/>
      </c>
      <c r="AW175" s="268" t="str">
        <f t="shared" si="119"/>
        <v/>
      </c>
      <c r="AX175" s="268" t="str">
        <f t="shared" si="120"/>
        <v/>
      </c>
      <c r="AY175" s="269" t="str">
        <f t="shared" si="121"/>
        <v/>
      </c>
      <c r="AZ175" t="str">
        <f t="shared" si="122"/>
        <v/>
      </c>
      <c r="BA175" t="str">
        <f t="shared" si="123"/>
        <v/>
      </c>
      <c r="BB175" t="str">
        <f t="shared" si="124"/>
        <v/>
      </c>
      <c r="BC175" t="str">
        <f t="shared" si="125"/>
        <v/>
      </c>
      <c r="BD175" t="str">
        <f t="shared" si="126"/>
        <v/>
      </c>
      <c r="BE175" t="str">
        <f t="shared" si="127"/>
        <v/>
      </c>
      <c r="BF175">
        <f t="array" ref="BF175">IF(AQ175="",0,SUMPRODUCT((EN13:XA13="Gluten")*(EN14:XA14="INFO")*(COUNTIF(BE175,"* "&amp;EN15:XA15&amp;" *")&gt;0)*1))</f>
        <v>0</v>
      </c>
      <c r="BG175">
        <f t="array" ref="BG175">IF(AQ175="",0,SUMPRODUCT((EN13:XA13="Gluten")*(EN14:XA14="EXCL")*(COUNTIF(BE175,"* "&amp;EN15:XA15&amp;" *")&gt;0)*1))</f>
        <v>0</v>
      </c>
      <c r="BH175">
        <f t="array" ref="BH175">IF(AQ175="",0,SUMPRODUCT((EN13:XA13="Gluten")*(EN14:XA14="ALERTE")*(COUNTIF(BE175,"* "&amp;EN15:XA15&amp;" *")&gt;0)*1))</f>
        <v>0</v>
      </c>
      <c r="BI175">
        <f t="array" ref="BI175">IF(AQ175="",0,SUMPRODUCT((EN13:XA13="Gluten")*(EN14:XA14="SUSP")*(COUNTIF(BE175,"* "&amp;EN15:XA15&amp;" *")&gt;0)*1))</f>
        <v>0</v>
      </c>
      <c r="BJ175" t="str">
        <f t="shared" si="128"/>
        <v/>
      </c>
      <c r="BK175" t="str">
        <f t="shared" si="129"/>
        <v/>
      </c>
      <c r="BL175">
        <f t="array" ref="BL175">IF(AQ175="",0,SUMPRODUCT((EN13:XA13="Crustaces")*(EN14:XA14="ALERTE")*(COUNTIF(BE175,"* "&amp;EN15:XA15&amp;" *")&gt;0)*1))</f>
        <v>0</v>
      </c>
      <c r="BM175" t="str">
        <f t="shared" si="130"/>
        <v/>
      </c>
      <c r="BN175">
        <f t="array" ref="BN175">IF(AQ175="",0,SUMPRODUCT((EN13:XA13="Oeufs")*(EN14:XA14="ALERTE")*(COUNTIF(BE175,"* "&amp;EN15:XA15&amp;" *")&gt;0)*1))</f>
        <v>0</v>
      </c>
      <c r="BO175" t="str">
        <f t="shared" si="131"/>
        <v/>
      </c>
      <c r="BP175">
        <f t="array" ref="BP175">IF(AQ175="",0,SUMPRODUCT((EN13:XA13="Poissons")*(EN14:XA14="INFO")*(COUNTIF(BE175,"* "&amp;EN15:XA15&amp;" *")&gt;0)*1))</f>
        <v>0</v>
      </c>
      <c r="BQ175">
        <f t="array" ref="BQ175">IF(AQ175="",0,SUMPRODUCT((EN13:XA13="Poissons")*(EN14:XA14="EXCL")*(COUNTIF(BE175,"* "&amp;EN15:XA15&amp;" *")&gt;0)*1))</f>
        <v>0</v>
      </c>
      <c r="BR175">
        <f t="array" ref="BR175">IF(AQ175="",0,SUMPRODUCT((EN13:XA13="Poissons")*(EN14:XA14="ALERTE")*(COUNTIF(BE175,"* "&amp;EN15:XA15&amp;" *")&gt;0)*1))</f>
        <v>0</v>
      </c>
      <c r="BS175" t="str">
        <f t="shared" si="132"/>
        <v/>
      </c>
      <c r="BT175">
        <f t="array" ref="BT175">IF(AQ175="",0,SUMPRODUCT((EN13:XA13="Arachides")*(EN14:XA14="ALERTE")*(COUNTIF(BE175,"* "&amp;EN15:XA15&amp;" *")&gt;0)*1))</f>
        <v>0</v>
      </c>
      <c r="BU175" t="str">
        <f t="shared" si="133"/>
        <v/>
      </c>
      <c r="BV175">
        <f t="array" ref="BV175">IF(AQ175="",0,SUMPRODUCT((EN13:XA13="Soja")*(EN14:XA14="INFO")*(COUNTIF(BE175,"* "&amp;EN15:XA15&amp;" *")&gt;0)*1))</f>
        <v>0</v>
      </c>
      <c r="BW175">
        <f t="array" ref="BW175">IF(AQ175="",0,SUMPRODUCT((EN13:XA13="Soja")*(EN14:XA14="ALERTE")*(COUNTIF(BE175,"* "&amp;EN15:XA15&amp;" *")&gt;0)*1))</f>
        <v>0</v>
      </c>
      <c r="BX175" t="str">
        <f t="shared" si="134"/>
        <v/>
      </c>
      <c r="BY175">
        <f t="array" ref="BY175">IF(AQ175="",0,SUMPRODUCT((EN13:XA13="Lait")*(EN14:XA14="INFO")*(COUNTIF(BE175,"* "&amp;EN15:XA15&amp;" *")&gt;0)*1))</f>
        <v>0</v>
      </c>
      <c r="BZ175">
        <f t="array" ref="BZ175">IF(AQ175="",0,SUMPRODUCT((EN13:XA13="Lait")*(EN14:XA14="EXCL")*(COUNTIF(BE175,"* "&amp;EN15:XA15&amp;" *")&gt;0)*1))</f>
        <v>0</v>
      </c>
      <c r="CA175">
        <f t="array" ref="CA175">IF(AQ175="",0,SUMPRODUCT((EN13:XA13="Lait")*(EN14:XA14="ALERTE")*(COUNTIF(BE175,"* "&amp;EN15:XA15&amp;" *")&gt;0)*1))</f>
        <v>0</v>
      </c>
      <c r="CB175">
        <f t="array" ref="CB175">IF(AQ175="",0,SUMPRODUCT((EN13:XA13="Lait")*(EN14:XA14="SUSP")*(COUNTIF(BE175,"* "&amp;EN15:XA15&amp;" *")&gt;0)*1))</f>
        <v>0</v>
      </c>
      <c r="CC175" t="str">
        <f t="shared" si="135"/>
        <v/>
      </c>
      <c r="CD175" t="str">
        <f t="shared" si="136"/>
        <v/>
      </c>
      <c r="CE175">
        <f t="array" ref="CE175">IF(AQ175="",0,SUMPRODUCT((EN13:XA13="Fruits a coque")*(EN14:XA14="EXCL")*(COUNTIF(BE175,"* "&amp;EN15:XA15&amp;" *")&gt;0)*1))</f>
        <v>0</v>
      </c>
      <c r="CF175">
        <f t="array" ref="CF175">IF(AQ175="",0,SUMPRODUCT((EN13:XA13="Fruits a coque")*(EN14:XA14="ALERTE")*(COUNTIF(BE175,"* "&amp;EN15:XA15&amp;" *")&gt;0)*1))</f>
        <v>0</v>
      </c>
      <c r="CG175" t="str">
        <f t="shared" si="137"/>
        <v/>
      </c>
      <c r="CH175">
        <f t="array" ref="CH175">IF(AQ175="",0,SUMPRODUCT((EN13:XA13="Celeri")*(EN14:XA14="ALERTE")*(COUNTIF(BE175,"* "&amp;EN15:XA15&amp;" *")&gt;0)*1))</f>
        <v>0</v>
      </c>
      <c r="CI175" t="str">
        <f t="shared" si="138"/>
        <v/>
      </c>
      <c r="CJ175">
        <f t="array" ref="CJ175">IF(AQ175="",0,SUMPRODUCT((EN13:XA13="Moutarde")*(EN14:XA14="ALERTE")*(COUNTIF(BE175,"* "&amp;EN15:XA15&amp;" *")&gt;0)*1))</f>
        <v>0</v>
      </c>
      <c r="CK175" t="str">
        <f t="shared" si="139"/>
        <v/>
      </c>
      <c r="CL175">
        <f t="array" ref="CL175">IF(AQ175="",0,SUMPRODUCT((EN13:XA13="Sesame")*(EN14:XA14="ALERTE")*(COUNTIF(BE175,"* "&amp;EN15:XA15&amp;" *")&gt;0)*1))</f>
        <v>0</v>
      </c>
      <c r="CM175" t="str">
        <f t="shared" si="140"/>
        <v/>
      </c>
      <c r="CN175">
        <f t="array" ref="CN175">IF(AQ175="",0,SUMPRODUCT((EN13:XA13="Sulfites")*(EN14:XA14="ALERTE")*(COUNTIF(BE175,"* "&amp;EN15:XA15&amp;" *")&gt;0)*1))</f>
        <v>0</v>
      </c>
      <c r="CO175" t="str">
        <f t="shared" si="141"/>
        <v/>
      </c>
      <c r="CP175">
        <f t="array" ref="CP175">IF(AQ175="",0,SUMPRODUCT((EN13:XA13="Lupin")*(EN14:XA14="ALERTE")*(COUNTIF(BE175,"* "&amp;EN15:XA15&amp;" *")&gt;0)*1))</f>
        <v>0</v>
      </c>
      <c r="CQ175" t="str">
        <f t="shared" si="142"/>
        <v/>
      </c>
      <c r="CR175">
        <f t="array" ref="CR175">IF(AQ175="",0,SUMPRODUCT((EN13:XA13="Mollusques")*(EN14:XA14="EXCL")*(COUNTIF(BE175,"* "&amp;EN15:XA15&amp;" *")&gt;0)*1))</f>
        <v>0</v>
      </c>
      <c r="CS175">
        <f t="array" ref="CS175">IF(AQ175="",0,SUMPRODUCT((EN13:XA13="Mollusques")*(EN14:XA14="ALERTE")*(COUNTIF(BE175,"* "&amp;EN15:XA15&amp;" *")&gt;0)*1))</f>
        <v>0</v>
      </c>
      <c r="CT175" t="str">
        <f t="shared" si="143"/>
        <v/>
      </c>
      <c r="CU175" t="str">
        <f t="shared" si="144"/>
        <v/>
      </c>
      <c r="CV175" t="str">
        <f t="shared" si="145"/>
        <v/>
      </c>
      <c r="CW175" t="str">
        <f t="shared" si="146"/>
        <v/>
      </c>
      <c r="CX175" t="str">
        <f t="shared" si="147"/>
        <v/>
      </c>
      <c r="CY175" t="str">
        <f t="shared" si="148"/>
        <v/>
      </c>
      <c r="CZ175" t="str">
        <f t="shared" si="149"/>
        <v/>
      </c>
      <c r="DA175" t="str">
        <f t="shared" si="150"/>
        <v/>
      </c>
      <c r="DB175" t="str">
        <f t="shared" si="151"/>
        <v/>
      </c>
      <c r="DC175" t="str">
        <f t="shared" si="152"/>
        <v/>
      </c>
      <c r="DD175" t="str">
        <f t="shared" si="153"/>
        <v/>
      </c>
      <c r="DE175" t="str">
        <f t="shared" si="154"/>
        <v/>
      </c>
      <c r="DF175" t="str">
        <f t="shared" si="155"/>
        <v/>
      </c>
      <c r="DG175" t="str">
        <f t="shared" si="156"/>
        <v/>
      </c>
      <c r="DH175" t="str">
        <f t="shared" si="157"/>
        <v/>
      </c>
      <c r="DI175" t="str">
        <f t="shared" si="158"/>
        <v/>
      </c>
      <c r="DJ175" t="str">
        <f t="shared" si="159"/>
        <v/>
      </c>
      <c r="DK175" t="str">
        <f t="shared" si="160"/>
        <v/>
      </c>
      <c r="DL175" t="str">
        <f t="shared" si="161"/>
        <v/>
      </c>
    </row>
    <row r="176" spans="5:116" ht="15.75">
      <c r="E176" s="26"/>
      <c r="F176" s="32"/>
      <c r="G176" s="33"/>
      <c r="H176" s="32"/>
      <c r="I176" s="34"/>
      <c r="J176" s="246"/>
      <c r="K176" s="247"/>
      <c r="L176" s="95"/>
      <c r="M176" s="248"/>
      <c r="N176" s="249"/>
      <c r="O176" s="250"/>
      <c r="P176" s="251"/>
      <c r="Q176" s="252"/>
      <c r="R176" s="253"/>
      <c r="S176" s="102"/>
      <c r="T176" s="254"/>
      <c r="U176" s="104"/>
      <c r="V176" s="255"/>
      <c r="W176" s="256"/>
      <c r="X176" s="107"/>
      <c r="Y176" s="116"/>
      <c r="AA176" s="4"/>
      <c r="AC176" s="759"/>
      <c r="AD176" s="784"/>
      <c r="AE176" s="780" t="str" cm="1">
        <f t="array" ref="AE176">IF(ROW()=ROW(AE168),AD171,INDEX(AF168:AF181,ROW()-ROW(AE168)))</f>
        <v/>
      </c>
      <c r="AF176" s="781" t="str">
        <f>IF(OR(AE176="",AD170="",AD170&lt;=0,AG176=""),"",TRIM(MID(AE176,LEN(AG176)+1+IF(MID(AE176,LEN(AG176)+1,1)=" ",1,0),99999)))</f>
        <v/>
      </c>
      <c r="AG176" s="780" t="str">
        <f>IF(OR(AH176="",AH176=0,AH176="0"),"",IF(LEN(AH176)&lt;=AD170,AH176,IF(LEN(SUBSTITUTE(AI176," ",""))=AD170+1,LEFT(AH176,AD170),LEFT(AH176,FIND("§",SUBSTITUTE(AI176," ","§",LEN(AI176)-LEN(SUBSTITUTE(AI176," ",""))))-1))))</f>
        <v/>
      </c>
      <c r="AH176" s="780" t="str">
        <f t="shared" si="113"/>
        <v/>
      </c>
      <c r="AI176" s="780" t="str">
        <f>IF(OR(AH176="",AH176=0,AH176="0"),"",LEFT(AH176,AD170+1))</f>
        <v/>
      </c>
      <c r="AJ176" s="782"/>
      <c r="AK176" s="796"/>
      <c r="AL176" s="759" t="str">
        <f>IF(LEN(TRIM(AM176))&gt;0,MAX(AL13:AL175)+1,"")</f>
        <v/>
      </c>
      <c r="AM176" s="805"/>
      <c r="AN176" s="805"/>
      <c r="AO176" s="805"/>
      <c r="AP176" s="263" t="str">
        <f t="shared" si="114"/>
        <v/>
      </c>
      <c r="AQ176" s="752"/>
      <c r="AR176" s="818" t="s">
        <v>945</v>
      </c>
      <c r="AS176" s="16" t="str">
        <f t="shared" si="115"/>
        <v/>
      </c>
      <c r="AT176" s="264" t="str">
        <f t="shared" si="116"/>
        <v/>
      </c>
      <c r="AU176" s="266" t="str">
        <f t="shared" si="117"/>
        <v/>
      </c>
      <c r="AV176" s="267" t="str">
        <f t="shared" si="118"/>
        <v/>
      </c>
      <c r="AW176" s="268" t="str">
        <f t="shared" si="119"/>
        <v/>
      </c>
      <c r="AX176" s="268" t="str">
        <f t="shared" si="120"/>
        <v/>
      </c>
      <c r="AY176" s="269" t="str">
        <f t="shared" si="121"/>
        <v/>
      </c>
      <c r="AZ176" t="str">
        <f t="shared" si="122"/>
        <v/>
      </c>
      <c r="BA176" t="str">
        <f t="shared" si="123"/>
        <v/>
      </c>
      <c r="BB176" t="str">
        <f t="shared" si="124"/>
        <v/>
      </c>
      <c r="BC176" t="str">
        <f t="shared" si="125"/>
        <v/>
      </c>
      <c r="BD176" t="str">
        <f t="shared" si="126"/>
        <v/>
      </c>
      <c r="BE176" t="str">
        <f t="shared" si="127"/>
        <v/>
      </c>
      <c r="BF176">
        <f t="array" ref="BF176">IF(AQ176="",0,SUMPRODUCT((EN13:XA13="Gluten")*(EN14:XA14="INFO")*(COUNTIF(BE176,"* "&amp;EN15:XA15&amp;" *")&gt;0)*1))</f>
        <v>0</v>
      </c>
      <c r="BG176">
        <f t="array" ref="BG176">IF(AQ176="",0,SUMPRODUCT((EN13:XA13="Gluten")*(EN14:XA14="EXCL")*(COUNTIF(BE176,"* "&amp;EN15:XA15&amp;" *")&gt;0)*1))</f>
        <v>0</v>
      </c>
      <c r="BH176">
        <f t="array" ref="BH176">IF(AQ176="",0,SUMPRODUCT((EN13:XA13="Gluten")*(EN14:XA14="ALERTE")*(COUNTIF(BE176,"* "&amp;EN15:XA15&amp;" *")&gt;0)*1))</f>
        <v>0</v>
      </c>
      <c r="BI176">
        <f t="array" ref="BI176">IF(AQ176="",0,SUMPRODUCT((EN13:XA13="Gluten")*(EN14:XA14="SUSP")*(COUNTIF(BE176,"* "&amp;EN15:XA15&amp;" *")&gt;0)*1))</f>
        <v>0</v>
      </c>
      <c r="BJ176" t="str">
        <f t="shared" si="128"/>
        <v/>
      </c>
      <c r="BK176" t="str">
        <f t="shared" si="129"/>
        <v/>
      </c>
      <c r="BL176">
        <f t="array" ref="BL176">IF(AQ176="",0,SUMPRODUCT((EN13:XA13="Crustaces")*(EN14:XA14="ALERTE")*(COUNTIF(BE176,"* "&amp;EN15:XA15&amp;" *")&gt;0)*1))</f>
        <v>0</v>
      </c>
      <c r="BM176" t="str">
        <f t="shared" si="130"/>
        <v/>
      </c>
      <c r="BN176">
        <f t="array" ref="BN176">IF(AQ176="",0,SUMPRODUCT((EN13:XA13="Oeufs")*(EN14:XA14="ALERTE")*(COUNTIF(BE176,"* "&amp;EN15:XA15&amp;" *")&gt;0)*1))</f>
        <v>0</v>
      </c>
      <c r="BO176" t="str">
        <f t="shared" si="131"/>
        <v/>
      </c>
      <c r="BP176">
        <f t="array" ref="BP176">IF(AQ176="",0,SUMPRODUCT((EN13:XA13="Poissons")*(EN14:XA14="INFO")*(COUNTIF(BE176,"* "&amp;EN15:XA15&amp;" *")&gt;0)*1))</f>
        <v>0</v>
      </c>
      <c r="BQ176">
        <f t="array" ref="BQ176">IF(AQ176="",0,SUMPRODUCT((EN13:XA13="Poissons")*(EN14:XA14="EXCL")*(COUNTIF(BE176,"* "&amp;EN15:XA15&amp;" *")&gt;0)*1))</f>
        <v>0</v>
      </c>
      <c r="BR176">
        <f t="array" ref="BR176">IF(AQ176="",0,SUMPRODUCT((EN13:XA13="Poissons")*(EN14:XA14="ALERTE")*(COUNTIF(BE176,"* "&amp;EN15:XA15&amp;" *")&gt;0)*1))</f>
        <v>0</v>
      </c>
      <c r="BS176" t="str">
        <f t="shared" si="132"/>
        <v/>
      </c>
      <c r="BT176">
        <f t="array" ref="BT176">IF(AQ176="",0,SUMPRODUCT((EN13:XA13="Arachides")*(EN14:XA14="ALERTE")*(COUNTIF(BE176,"* "&amp;EN15:XA15&amp;" *")&gt;0)*1))</f>
        <v>0</v>
      </c>
      <c r="BU176" t="str">
        <f t="shared" si="133"/>
        <v/>
      </c>
      <c r="BV176">
        <f t="array" ref="BV176">IF(AQ176="",0,SUMPRODUCT((EN13:XA13="Soja")*(EN14:XA14="INFO")*(COUNTIF(BE176,"* "&amp;EN15:XA15&amp;" *")&gt;0)*1))</f>
        <v>0</v>
      </c>
      <c r="BW176">
        <f t="array" ref="BW176">IF(AQ176="",0,SUMPRODUCT((EN13:XA13="Soja")*(EN14:XA14="ALERTE")*(COUNTIF(BE176,"* "&amp;EN15:XA15&amp;" *")&gt;0)*1))</f>
        <v>0</v>
      </c>
      <c r="BX176" t="str">
        <f t="shared" si="134"/>
        <v/>
      </c>
      <c r="BY176">
        <f t="array" ref="BY176">IF(AQ176="",0,SUMPRODUCT((EN13:XA13="Lait")*(EN14:XA14="INFO")*(COUNTIF(BE176,"* "&amp;EN15:XA15&amp;" *")&gt;0)*1))</f>
        <v>0</v>
      </c>
      <c r="BZ176">
        <f t="array" ref="BZ176">IF(AQ176="",0,SUMPRODUCT((EN13:XA13="Lait")*(EN14:XA14="EXCL")*(COUNTIF(BE176,"* "&amp;EN15:XA15&amp;" *")&gt;0)*1))</f>
        <v>0</v>
      </c>
      <c r="CA176">
        <f t="array" ref="CA176">IF(AQ176="",0,SUMPRODUCT((EN13:XA13="Lait")*(EN14:XA14="ALERTE")*(COUNTIF(BE176,"* "&amp;EN15:XA15&amp;" *")&gt;0)*1))</f>
        <v>0</v>
      </c>
      <c r="CB176">
        <f t="array" ref="CB176">IF(AQ176="",0,SUMPRODUCT((EN13:XA13="Lait")*(EN14:XA14="SUSP")*(COUNTIF(BE176,"* "&amp;EN15:XA15&amp;" *")&gt;0)*1))</f>
        <v>0</v>
      </c>
      <c r="CC176" t="str">
        <f t="shared" si="135"/>
        <v/>
      </c>
      <c r="CD176" t="str">
        <f t="shared" si="136"/>
        <v/>
      </c>
      <c r="CE176">
        <f t="array" ref="CE176">IF(AQ176="",0,SUMPRODUCT((EN13:XA13="Fruits a coque")*(EN14:XA14="EXCL")*(COUNTIF(BE176,"* "&amp;EN15:XA15&amp;" *")&gt;0)*1))</f>
        <v>0</v>
      </c>
      <c r="CF176">
        <f t="array" ref="CF176">IF(AQ176="",0,SUMPRODUCT((EN13:XA13="Fruits a coque")*(EN14:XA14="ALERTE")*(COUNTIF(BE176,"* "&amp;EN15:XA15&amp;" *")&gt;0)*1))</f>
        <v>0</v>
      </c>
      <c r="CG176" t="str">
        <f t="shared" si="137"/>
        <v/>
      </c>
      <c r="CH176">
        <f t="array" ref="CH176">IF(AQ176="",0,SUMPRODUCT((EN13:XA13="Celeri")*(EN14:XA14="ALERTE")*(COUNTIF(BE176,"* "&amp;EN15:XA15&amp;" *")&gt;0)*1))</f>
        <v>0</v>
      </c>
      <c r="CI176" t="str">
        <f t="shared" si="138"/>
        <v/>
      </c>
      <c r="CJ176">
        <f t="array" ref="CJ176">IF(AQ176="",0,SUMPRODUCT((EN13:XA13="Moutarde")*(EN14:XA14="ALERTE")*(COUNTIF(BE176,"* "&amp;EN15:XA15&amp;" *")&gt;0)*1))</f>
        <v>0</v>
      </c>
      <c r="CK176" t="str">
        <f t="shared" si="139"/>
        <v/>
      </c>
      <c r="CL176">
        <f t="array" ref="CL176">IF(AQ176="",0,SUMPRODUCT((EN13:XA13="Sesame")*(EN14:XA14="ALERTE")*(COUNTIF(BE176,"* "&amp;EN15:XA15&amp;" *")&gt;0)*1))</f>
        <v>0</v>
      </c>
      <c r="CM176" t="str">
        <f t="shared" si="140"/>
        <v/>
      </c>
      <c r="CN176">
        <f t="array" ref="CN176">IF(AQ176="",0,SUMPRODUCT((EN13:XA13="Sulfites")*(EN14:XA14="ALERTE")*(COUNTIF(BE176,"* "&amp;EN15:XA15&amp;" *")&gt;0)*1))</f>
        <v>0</v>
      </c>
      <c r="CO176" t="str">
        <f t="shared" si="141"/>
        <v/>
      </c>
      <c r="CP176">
        <f t="array" ref="CP176">IF(AQ176="",0,SUMPRODUCT((EN13:XA13="Lupin")*(EN14:XA14="ALERTE")*(COUNTIF(BE176,"* "&amp;EN15:XA15&amp;" *")&gt;0)*1))</f>
        <v>0</v>
      </c>
      <c r="CQ176" t="str">
        <f t="shared" si="142"/>
        <v/>
      </c>
      <c r="CR176">
        <f t="array" ref="CR176">IF(AQ176="",0,SUMPRODUCT((EN13:XA13="Mollusques")*(EN14:XA14="EXCL")*(COUNTIF(BE176,"* "&amp;EN15:XA15&amp;" *")&gt;0)*1))</f>
        <v>0</v>
      </c>
      <c r="CS176">
        <f t="array" ref="CS176">IF(AQ176="",0,SUMPRODUCT((EN13:XA13="Mollusques")*(EN14:XA14="ALERTE")*(COUNTIF(BE176,"* "&amp;EN15:XA15&amp;" *")&gt;0)*1))</f>
        <v>0</v>
      </c>
      <c r="CT176" t="str">
        <f t="shared" si="143"/>
        <v/>
      </c>
      <c r="CU176" t="str">
        <f t="shared" si="144"/>
        <v/>
      </c>
      <c r="CV176" t="str">
        <f t="shared" si="145"/>
        <v/>
      </c>
      <c r="CW176" t="str">
        <f t="shared" si="146"/>
        <v/>
      </c>
      <c r="CX176" t="str">
        <f t="shared" si="147"/>
        <v/>
      </c>
      <c r="CY176" t="str">
        <f t="shared" si="148"/>
        <v/>
      </c>
      <c r="CZ176" t="str">
        <f t="shared" si="149"/>
        <v/>
      </c>
      <c r="DA176" t="str">
        <f t="shared" si="150"/>
        <v/>
      </c>
      <c r="DB176" t="str">
        <f t="shared" si="151"/>
        <v/>
      </c>
      <c r="DC176" t="str">
        <f t="shared" si="152"/>
        <v/>
      </c>
      <c r="DD176" t="str">
        <f t="shared" si="153"/>
        <v/>
      </c>
      <c r="DE176" t="str">
        <f t="shared" si="154"/>
        <v/>
      </c>
      <c r="DF176" t="str">
        <f t="shared" si="155"/>
        <v/>
      </c>
      <c r="DG176" t="str">
        <f t="shared" si="156"/>
        <v/>
      </c>
      <c r="DH176" t="str">
        <f t="shared" si="157"/>
        <v/>
      </c>
      <c r="DI176" t="str">
        <f t="shared" si="158"/>
        <v/>
      </c>
      <c r="DJ176" t="str">
        <f t="shared" si="159"/>
        <v/>
      </c>
      <c r="DK176" t="str">
        <f t="shared" si="160"/>
        <v/>
      </c>
      <c r="DL176" t="str">
        <f t="shared" si="161"/>
        <v/>
      </c>
    </row>
    <row r="177" spans="5:116" ht="15.75">
      <c r="E177" s="26"/>
      <c r="F177" s="32"/>
      <c r="G177" s="33"/>
      <c r="H177" s="32"/>
      <c r="I177" s="34"/>
      <c r="J177" s="246"/>
      <c r="K177" s="247"/>
      <c r="L177" s="95"/>
      <c r="M177" s="248"/>
      <c r="N177" s="249"/>
      <c r="O177" s="250"/>
      <c r="P177" s="251"/>
      <c r="Q177" s="252"/>
      <c r="R177" s="253"/>
      <c r="S177" s="102"/>
      <c r="T177" s="254"/>
      <c r="U177" s="104"/>
      <c r="V177" s="255"/>
      <c r="W177" s="256"/>
      <c r="X177" s="107"/>
      <c r="Y177" s="116"/>
      <c r="AA177" s="4"/>
      <c r="AC177" s="759"/>
      <c r="AD177" s="784"/>
      <c r="AE177" s="780" t="str" cm="1">
        <f t="array" ref="AE177">IF(ROW()=ROW(AE168),AD171,INDEX(AF168:AF181,ROW()-ROW(AE168)))</f>
        <v/>
      </c>
      <c r="AF177" s="781" t="str">
        <f>IF(OR(AE177="",AD170="",AD170&lt;=0,AG177=""),"",TRIM(MID(AE177,LEN(AG177)+1+IF(MID(AE177,LEN(AG177)+1,1)=" ",1,0),99999)))</f>
        <v/>
      </c>
      <c r="AG177" s="780" t="str">
        <f>IF(OR(AH177="",AH177=0,AH177="0"),"",IF(LEN(AH177)&lt;=AD170,AH177,IF(LEN(SUBSTITUTE(AI177," ",""))=AD170+1,LEFT(AH177,AD170),LEFT(AH177,FIND("§",SUBSTITUTE(AI177," ","§",LEN(AI177)-LEN(SUBSTITUTE(AI177," ",""))))-1))))</f>
        <v/>
      </c>
      <c r="AH177" s="780" t="str">
        <f t="shared" si="113"/>
        <v/>
      </c>
      <c r="AI177" s="780" t="str">
        <f>IF(OR(AH177="",AH177=0,AH177="0"),"",LEFT(AH177,AD170+1))</f>
        <v/>
      </c>
      <c r="AJ177" s="782"/>
      <c r="AK177" s="796"/>
      <c r="AL177" s="759" t="str">
        <f>IF(LEN(TRIM(AM177))&gt;0,MAX(AL13:AL176)+1,"")</f>
        <v/>
      </c>
      <c r="AM177" s="805"/>
      <c r="AN177" s="805"/>
      <c r="AO177" s="805"/>
      <c r="AP177" s="263" t="str">
        <f t="shared" si="114"/>
        <v/>
      </c>
      <c r="AQ177" s="752"/>
      <c r="AR177" s="818" t="s">
        <v>945</v>
      </c>
      <c r="AS177" s="16" t="str">
        <f t="shared" si="115"/>
        <v/>
      </c>
      <c r="AT177" s="264" t="str">
        <f t="shared" si="116"/>
        <v/>
      </c>
      <c r="AU177" s="266" t="str">
        <f t="shared" si="117"/>
        <v/>
      </c>
      <c r="AV177" s="267" t="str">
        <f t="shared" si="118"/>
        <v/>
      </c>
      <c r="AW177" s="268" t="str">
        <f t="shared" si="119"/>
        <v/>
      </c>
      <c r="AX177" s="268" t="str">
        <f t="shared" si="120"/>
        <v/>
      </c>
      <c r="AY177" s="269" t="str">
        <f t="shared" si="121"/>
        <v/>
      </c>
      <c r="AZ177" t="str">
        <f t="shared" si="122"/>
        <v/>
      </c>
      <c r="BA177" t="str">
        <f t="shared" si="123"/>
        <v/>
      </c>
      <c r="BB177" t="str">
        <f t="shared" si="124"/>
        <v/>
      </c>
      <c r="BC177" t="str">
        <f t="shared" si="125"/>
        <v/>
      </c>
      <c r="BD177" t="str">
        <f t="shared" si="126"/>
        <v/>
      </c>
      <c r="BE177" t="str">
        <f t="shared" si="127"/>
        <v/>
      </c>
      <c r="BF177">
        <f t="array" ref="BF177">IF(AQ177="",0,SUMPRODUCT((EN13:XA13="Gluten")*(EN14:XA14="INFO")*(COUNTIF(BE177,"* "&amp;EN15:XA15&amp;" *")&gt;0)*1))</f>
        <v>0</v>
      </c>
      <c r="BG177">
        <f t="array" ref="BG177">IF(AQ177="",0,SUMPRODUCT((EN13:XA13="Gluten")*(EN14:XA14="EXCL")*(COUNTIF(BE177,"* "&amp;EN15:XA15&amp;" *")&gt;0)*1))</f>
        <v>0</v>
      </c>
      <c r="BH177">
        <f t="array" ref="BH177">IF(AQ177="",0,SUMPRODUCT((EN13:XA13="Gluten")*(EN14:XA14="ALERTE")*(COUNTIF(BE177,"* "&amp;EN15:XA15&amp;" *")&gt;0)*1))</f>
        <v>0</v>
      </c>
      <c r="BI177">
        <f t="array" ref="BI177">IF(AQ177="",0,SUMPRODUCT((EN13:XA13="Gluten")*(EN14:XA14="SUSP")*(COUNTIF(BE177,"* "&amp;EN15:XA15&amp;" *")&gt;0)*1))</f>
        <v>0</v>
      </c>
      <c r="BJ177" t="str">
        <f t="shared" si="128"/>
        <v/>
      </c>
      <c r="BK177" t="str">
        <f t="shared" si="129"/>
        <v/>
      </c>
      <c r="BL177">
        <f t="array" ref="BL177">IF(AQ177="",0,SUMPRODUCT((EN13:XA13="Crustaces")*(EN14:XA14="ALERTE")*(COUNTIF(BE177,"* "&amp;EN15:XA15&amp;" *")&gt;0)*1))</f>
        <v>0</v>
      </c>
      <c r="BM177" t="str">
        <f t="shared" si="130"/>
        <v/>
      </c>
      <c r="BN177">
        <f t="array" ref="BN177">IF(AQ177="",0,SUMPRODUCT((EN13:XA13="Oeufs")*(EN14:XA14="ALERTE")*(COUNTIF(BE177,"* "&amp;EN15:XA15&amp;" *")&gt;0)*1))</f>
        <v>0</v>
      </c>
      <c r="BO177" t="str">
        <f t="shared" si="131"/>
        <v/>
      </c>
      <c r="BP177">
        <f t="array" ref="BP177">IF(AQ177="",0,SUMPRODUCT((EN13:XA13="Poissons")*(EN14:XA14="INFO")*(COUNTIF(BE177,"* "&amp;EN15:XA15&amp;" *")&gt;0)*1))</f>
        <v>0</v>
      </c>
      <c r="BQ177">
        <f t="array" ref="BQ177">IF(AQ177="",0,SUMPRODUCT((EN13:XA13="Poissons")*(EN14:XA14="EXCL")*(COUNTIF(BE177,"* "&amp;EN15:XA15&amp;" *")&gt;0)*1))</f>
        <v>0</v>
      </c>
      <c r="BR177">
        <f t="array" ref="BR177">IF(AQ177="",0,SUMPRODUCT((EN13:XA13="Poissons")*(EN14:XA14="ALERTE")*(COUNTIF(BE177,"* "&amp;EN15:XA15&amp;" *")&gt;0)*1))</f>
        <v>0</v>
      </c>
      <c r="BS177" t="str">
        <f t="shared" si="132"/>
        <v/>
      </c>
      <c r="BT177">
        <f t="array" ref="BT177">IF(AQ177="",0,SUMPRODUCT((EN13:XA13="Arachides")*(EN14:XA14="ALERTE")*(COUNTIF(BE177,"* "&amp;EN15:XA15&amp;" *")&gt;0)*1))</f>
        <v>0</v>
      </c>
      <c r="BU177" t="str">
        <f t="shared" si="133"/>
        <v/>
      </c>
      <c r="BV177">
        <f t="array" ref="BV177">IF(AQ177="",0,SUMPRODUCT((EN13:XA13="Soja")*(EN14:XA14="INFO")*(COUNTIF(BE177,"* "&amp;EN15:XA15&amp;" *")&gt;0)*1))</f>
        <v>0</v>
      </c>
      <c r="BW177">
        <f t="array" ref="BW177">IF(AQ177="",0,SUMPRODUCT((EN13:XA13="Soja")*(EN14:XA14="ALERTE")*(COUNTIF(BE177,"* "&amp;EN15:XA15&amp;" *")&gt;0)*1))</f>
        <v>0</v>
      </c>
      <c r="BX177" t="str">
        <f t="shared" si="134"/>
        <v/>
      </c>
      <c r="BY177">
        <f t="array" ref="BY177">IF(AQ177="",0,SUMPRODUCT((EN13:XA13="Lait")*(EN14:XA14="INFO")*(COUNTIF(BE177,"* "&amp;EN15:XA15&amp;" *")&gt;0)*1))</f>
        <v>0</v>
      </c>
      <c r="BZ177">
        <f t="array" ref="BZ177">IF(AQ177="",0,SUMPRODUCT((EN13:XA13="Lait")*(EN14:XA14="EXCL")*(COUNTIF(BE177,"* "&amp;EN15:XA15&amp;" *")&gt;0)*1))</f>
        <v>0</v>
      </c>
      <c r="CA177">
        <f t="array" ref="CA177">IF(AQ177="",0,SUMPRODUCT((EN13:XA13="Lait")*(EN14:XA14="ALERTE")*(COUNTIF(BE177,"* "&amp;EN15:XA15&amp;" *")&gt;0)*1))</f>
        <v>0</v>
      </c>
      <c r="CB177">
        <f t="array" ref="CB177">IF(AQ177="",0,SUMPRODUCT((EN13:XA13="Lait")*(EN14:XA14="SUSP")*(COUNTIF(BE177,"* "&amp;EN15:XA15&amp;" *")&gt;0)*1))</f>
        <v>0</v>
      </c>
      <c r="CC177" t="str">
        <f t="shared" si="135"/>
        <v/>
      </c>
      <c r="CD177" t="str">
        <f t="shared" si="136"/>
        <v/>
      </c>
      <c r="CE177">
        <f t="array" ref="CE177">IF(AQ177="",0,SUMPRODUCT((EN13:XA13="Fruits a coque")*(EN14:XA14="EXCL")*(COUNTIF(BE177,"* "&amp;EN15:XA15&amp;" *")&gt;0)*1))</f>
        <v>0</v>
      </c>
      <c r="CF177">
        <f t="array" ref="CF177">IF(AQ177="",0,SUMPRODUCT((EN13:XA13="Fruits a coque")*(EN14:XA14="ALERTE")*(COUNTIF(BE177,"* "&amp;EN15:XA15&amp;" *")&gt;0)*1))</f>
        <v>0</v>
      </c>
      <c r="CG177" t="str">
        <f t="shared" si="137"/>
        <v/>
      </c>
      <c r="CH177">
        <f t="array" ref="CH177">IF(AQ177="",0,SUMPRODUCT((EN13:XA13="Celeri")*(EN14:XA14="ALERTE")*(COUNTIF(BE177,"* "&amp;EN15:XA15&amp;" *")&gt;0)*1))</f>
        <v>0</v>
      </c>
      <c r="CI177" t="str">
        <f t="shared" si="138"/>
        <v/>
      </c>
      <c r="CJ177">
        <f t="array" ref="CJ177">IF(AQ177="",0,SUMPRODUCT((EN13:XA13="Moutarde")*(EN14:XA14="ALERTE")*(COUNTIF(BE177,"* "&amp;EN15:XA15&amp;" *")&gt;0)*1))</f>
        <v>0</v>
      </c>
      <c r="CK177" t="str">
        <f t="shared" si="139"/>
        <v/>
      </c>
      <c r="CL177">
        <f t="array" ref="CL177">IF(AQ177="",0,SUMPRODUCT((EN13:XA13="Sesame")*(EN14:XA14="ALERTE")*(COUNTIF(BE177,"* "&amp;EN15:XA15&amp;" *")&gt;0)*1))</f>
        <v>0</v>
      </c>
      <c r="CM177" t="str">
        <f t="shared" si="140"/>
        <v/>
      </c>
      <c r="CN177">
        <f t="array" ref="CN177">IF(AQ177="",0,SUMPRODUCT((EN13:XA13="Sulfites")*(EN14:XA14="ALERTE")*(COUNTIF(BE177,"* "&amp;EN15:XA15&amp;" *")&gt;0)*1))</f>
        <v>0</v>
      </c>
      <c r="CO177" t="str">
        <f t="shared" si="141"/>
        <v/>
      </c>
      <c r="CP177">
        <f t="array" ref="CP177">IF(AQ177="",0,SUMPRODUCT((EN13:XA13="Lupin")*(EN14:XA14="ALERTE")*(COUNTIF(BE177,"* "&amp;EN15:XA15&amp;" *")&gt;0)*1))</f>
        <v>0</v>
      </c>
      <c r="CQ177" t="str">
        <f t="shared" si="142"/>
        <v/>
      </c>
      <c r="CR177">
        <f t="array" ref="CR177">IF(AQ177="",0,SUMPRODUCT((EN13:XA13="Mollusques")*(EN14:XA14="EXCL")*(COUNTIF(BE177,"* "&amp;EN15:XA15&amp;" *")&gt;0)*1))</f>
        <v>0</v>
      </c>
      <c r="CS177">
        <f t="array" ref="CS177">IF(AQ177="",0,SUMPRODUCT((EN13:XA13="Mollusques")*(EN14:XA14="ALERTE")*(COUNTIF(BE177,"* "&amp;EN15:XA15&amp;" *")&gt;0)*1))</f>
        <v>0</v>
      </c>
      <c r="CT177" t="str">
        <f t="shared" si="143"/>
        <v/>
      </c>
      <c r="CU177" t="str">
        <f t="shared" si="144"/>
        <v/>
      </c>
      <c r="CV177" t="str">
        <f t="shared" si="145"/>
        <v/>
      </c>
      <c r="CW177" t="str">
        <f t="shared" si="146"/>
        <v/>
      </c>
      <c r="CX177" t="str">
        <f t="shared" si="147"/>
        <v/>
      </c>
      <c r="CY177" t="str">
        <f t="shared" si="148"/>
        <v/>
      </c>
      <c r="CZ177" t="str">
        <f t="shared" si="149"/>
        <v/>
      </c>
      <c r="DA177" t="str">
        <f t="shared" si="150"/>
        <v/>
      </c>
      <c r="DB177" t="str">
        <f t="shared" si="151"/>
        <v/>
      </c>
      <c r="DC177" t="str">
        <f t="shared" si="152"/>
        <v/>
      </c>
      <c r="DD177" t="str">
        <f t="shared" si="153"/>
        <v/>
      </c>
      <c r="DE177" t="str">
        <f t="shared" si="154"/>
        <v/>
      </c>
      <c r="DF177" t="str">
        <f t="shared" si="155"/>
        <v/>
      </c>
      <c r="DG177" t="str">
        <f t="shared" si="156"/>
        <v/>
      </c>
      <c r="DH177" t="str">
        <f t="shared" si="157"/>
        <v/>
      </c>
      <c r="DI177" t="str">
        <f t="shared" si="158"/>
        <v/>
      </c>
      <c r="DJ177" t="str">
        <f t="shared" si="159"/>
        <v/>
      </c>
      <c r="DK177" t="str">
        <f t="shared" si="160"/>
        <v/>
      </c>
      <c r="DL177" t="str">
        <f t="shared" si="161"/>
        <v/>
      </c>
    </row>
    <row r="178" spans="5:116" ht="15.75">
      <c r="E178" s="26"/>
      <c r="F178" s="32"/>
      <c r="G178" s="33"/>
      <c r="H178" s="32"/>
      <c r="I178" s="34"/>
      <c r="J178" s="246"/>
      <c r="K178" s="247"/>
      <c r="L178" s="95"/>
      <c r="M178" s="248"/>
      <c r="N178" s="249"/>
      <c r="O178" s="250"/>
      <c r="P178" s="251"/>
      <c r="Q178" s="252"/>
      <c r="R178" s="253"/>
      <c r="S178" s="102"/>
      <c r="T178" s="254"/>
      <c r="U178" s="104"/>
      <c r="V178" s="255"/>
      <c r="W178" s="256"/>
      <c r="X178" s="107"/>
      <c r="Y178" s="116"/>
      <c r="AA178" s="4"/>
      <c r="AC178" s="759"/>
      <c r="AD178" s="784"/>
      <c r="AE178" s="780" t="str" cm="1">
        <f t="array" ref="AE178">IF(ROW()=ROW(AE168),AD171,INDEX(AF168:AF181,ROW()-ROW(AE168)))</f>
        <v/>
      </c>
      <c r="AF178" s="781" t="str">
        <f>IF(OR(AE178="",AD170="",AD170&lt;=0,AG178=""),"",TRIM(MID(AE178,LEN(AG178)+1+IF(MID(AE178,LEN(AG178)+1,1)=" ",1,0),99999)))</f>
        <v/>
      </c>
      <c r="AG178" s="780" t="str">
        <f>IF(OR(AH178="",AH178=0,AH178="0"),"",IF(LEN(AH178)&lt;=AD170,AH178,IF(LEN(SUBSTITUTE(AI178," ",""))=AD170+1,LEFT(AH178,AD170),LEFT(AH178,FIND("§",SUBSTITUTE(AI178," ","§",LEN(AI178)-LEN(SUBSTITUTE(AI178," ",""))))-1))))</f>
        <v/>
      </c>
      <c r="AH178" s="780" t="str">
        <f t="shared" si="113"/>
        <v/>
      </c>
      <c r="AI178" s="780" t="str">
        <f>IF(OR(AH178="",AH178=0,AH178="0"),"",LEFT(AH178,AD170+1))</f>
        <v/>
      </c>
      <c r="AJ178" s="782"/>
      <c r="AK178" s="796"/>
      <c r="AL178" s="759" t="str">
        <f>IF(LEN(TRIM(AM178))&gt;0,MAX(AL13:AL177)+1,"")</f>
        <v/>
      </c>
      <c r="AM178" s="805"/>
      <c r="AN178" s="805"/>
      <c r="AO178" s="805"/>
      <c r="AP178" s="263" t="str">
        <f t="shared" si="114"/>
        <v/>
      </c>
      <c r="AQ178" s="752"/>
      <c r="AR178" s="818" t="s">
        <v>945</v>
      </c>
      <c r="AS178" s="16" t="str">
        <f t="shared" si="115"/>
        <v/>
      </c>
      <c r="AT178" s="264" t="str">
        <f t="shared" si="116"/>
        <v/>
      </c>
      <c r="AU178" s="266" t="str">
        <f t="shared" si="117"/>
        <v/>
      </c>
      <c r="AV178" s="267" t="str">
        <f t="shared" si="118"/>
        <v/>
      </c>
      <c r="AW178" s="268" t="str">
        <f t="shared" si="119"/>
        <v/>
      </c>
      <c r="AX178" s="268" t="str">
        <f t="shared" si="120"/>
        <v/>
      </c>
      <c r="AY178" s="269" t="str">
        <f t="shared" si="121"/>
        <v/>
      </c>
      <c r="AZ178" t="str">
        <f t="shared" si="122"/>
        <v/>
      </c>
      <c r="BA178" t="str">
        <f t="shared" si="123"/>
        <v/>
      </c>
      <c r="BB178" t="str">
        <f t="shared" si="124"/>
        <v/>
      </c>
      <c r="BC178" t="str">
        <f t="shared" si="125"/>
        <v/>
      </c>
      <c r="BD178" t="str">
        <f t="shared" si="126"/>
        <v/>
      </c>
      <c r="BE178" t="str">
        <f t="shared" si="127"/>
        <v/>
      </c>
      <c r="BF178">
        <f t="array" ref="BF178">IF(AQ178="",0,SUMPRODUCT((EN13:XA13="Gluten")*(EN14:XA14="INFO")*(COUNTIF(BE178,"* "&amp;EN15:XA15&amp;" *")&gt;0)*1))</f>
        <v>0</v>
      </c>
      <c r="BG178">
        <f t="array" ref="BG178">IF(AQ178="",0,SUMPRODUCT((EN13:XA13="Gluten")*(EN14:XA14="EXCL")*(COUNTIF(BE178,"* "&amp;EN15:XA15&amp;" *")&gt;0)*1))</f>
        <v>0</v>
      </c>
      <c r="BH178">
        <f t="array" ref="BH178">IF(AQ178="",0,SUMPRODUCT((EN13:XA13="Gluten")*(EN14:XA14="ALERTE")*(COUNTIF(BE178,"* "&amp;EN15:XA15&amp;" *")&gt;0)*1))</f>
        <v>0</v>
      </c>
      <c r="BI178">
        <f t="array" ref="BI178">IF(AQ178="",0,SUMPRODUCT((EN13:XA13="Gluten")*(EN14:XA14="SUSP")*(COUNTIF(BE178,"* "&amp;EN15:XA15&amp;" *")&gt;0)*1))</f>
        <v>0</v>
      </c>
      <c r="BJ178" t="str">
        <f t="shared" si="128"/>
        <v/>
      </c>
      <c r="BK178" t="str">
        <f t="shared" si="129"/>
        <v/>
      </c>
      <c r="BL178">
        <f t="array" ref="BL178">IF(AQ178="",0,SUMPRODUCT((EN13:XA13="Crustaces")*(EN14:XA14="ALERTE")*(COUNTIF(BE178,"* "&amp;EN15:XA15&amp;" *")&gt;0)*1))</f>
        <v>0</v>
      </c>
      <c r="BM178" t="str">
        <f t="shared" si="130"/>
        <v/>
      </c>
      <c r="BN178">
        <f t="array" ref="BN178">IF(AQ178="",0,SUMPRODUCT((EN13:XA13="Oeufs")*(EN14:XA14="ALERTE")*(COUNTIF(BE178,"* "&amp;EN15:XA15&amp;" *")&gt;0)*1))</f>
        <v>0</v>
      </c>
      <c r="BO178" t="str">
        <f t="shared" si="131"/>
        <v/>
      </c>
      <c r="BP178">
        <f t="array" ref="BP178">IF(AQ178="",0,SUMPRODUCT((EN13:XA13="Poissons")*(EN14:XA14="INFO")*(COUNTIF(BE178,"* "&amp;EN15:XA15&amp;" *")&gt;0)*1))</f>
        <v>0</v>
      </c>
      <c r="BQ178">
        <f t="array" ref="BQ178">IF(AQ178="",0,SUMPRODUCT((EN13:XA13="Poissons")*(EN14:XA14="EXCL")*(COUNTIF(BE178,"* "&amp;EN15:XA15&amp;" *")&gt;0)*1))</f>
        <v>0</v>
      </c>
      <c r="BR178">
        <f t="array" ref="BR178">IF(AQ178="",0,SUMPRODUCT((EN13:XA13="Poissons")*(EN14:XA14="ALERTE")*(COUNTIF(BE178,"* "&amp;EN15:XA15&amp;" *")&gt;0)*1))</f>
        <v>0</v>
      </c>
      <c r="BS178" t="str">
        <f t="shared" si="132"/>
        <v/>
      </c>
      <c r="BT178">
        <f t="array" ref="BT178">IF(AQ178="",0,SUMPRODUCT((EN13:XA13="Arachides")*(EN14:XA14="ALERTE")*(COUNTIF(BE178,"* "&amp;EN15:XA15&amp;" *")&gt;0)*1))</f>
        <v>0</v>
      </c>
      <c r="BU178" t="str">
        <f t="shared" si="133"/>
        <v/>
      </c>
      <c r="BV178">
        <f t="array" ref="BV178">IF(AQ178="",0,SUMPRODUCT((EN13:XA13="Soja")*(EN14:XA14="INFO")*(COUNTIF(BE178,"* "&amp;EN15:XA15&amp;" *")&gt;0)*1))</f>
        <v>0</v>
      </c>
      <c r="BW178">
        <f t="array" ref="BW178">IF(AQ178="",0,SUMPRODUCT((EN13:XA13="Soja")*(EN14:XA14="ALERTE")*(COUNTIF(BE178,"* "&amp;EN15:XA15&amp;" *")&gt;0)*1))</f>
        <v>0</v>
      </c>
      <c r="BX178" t="str">
        <f t="shared" si="134"/>
        <v/>
      </c>
      <c r="BY178">
        <f t="array" ref="BY178">IF(AQ178="",0,SUMPRODUCT((EN13:XA13="Lait")*(EN14:XA14="INFO")*(COUNTIF(BE178,"* "&amp;EN15:XA15&amp;" *")&gt;0)*1))</f>
        <v>0</v>
      </c>
      <c r="BZ178">
        <f t="array" ref="BZ178">IF(AQ178="",0,SUMPRODUCT((EN13:XA13="Lait")*(EN14:XA14="EXCL")*(COUNTIF(BE178,"* "&amp;EN15:XA15&amp;" *")&gt;0)*1))</f>
        <v>0</v>
      </c>
      <c r="CA178">
        <f t="array" ref="CA178">IF(AQ178="",0,SUMPRODUCT((EN13:XA13="Lait")*(EN14:XA14="ALERTE")*(COUNTIF(BE178,"* "&amp;EN15:XA15&amp;" *")&gt;0)*1))</f>
        <v>0</v>
      </c>
      <c r="CB178">
        <f t="array" ref="CB178">IF(AQ178="",0,SUMPRODUCT((EN13:XA13="Lait")*(EN14:XA14="SUSP")*(COUNTIF(BE178,"* "&amp;EN15:XA15&amp;" *")&gt;0)*1))</f>
        <v>0</v>
      </c>
      <c r="CC178" t="str">
        <f t="shared" si="135"/>
        <v/>
      </c>
      <c r="CD178" t="str">
        <f t="shared" si="136"/>
        <v/>
      </c>
      <c r="CE178">
        <f t="array" ref="CE178">IF(AQ178="",0,SUMPRODUCT((EN13:XA13="Fruits a coque")*(EN14:XA14="EXCL")*(COUNTIF(BE178,"* "&amp;EN15:XA15&amp;" *")&gt;0)*1))</f>
        <v>0</v>
      </c>
      <c r="CF178">
        <f t="array" ref="CF178">IF(AQ178="",0,SUMPRODUCT((EN13:XA13="Fruits a coque")*(EN14:XA14="ALERTE")*(COUNTIF(BE178,"* "&amp;EN15:XA15&amp;" *")&gt;0)*1))</f>
        <v>0</v>
      </c>
      <c r="CG178" t="str">
        <f t="shared" si="137"/>
        <v/>
      </c>
      <c r="CH178">
        <f t="array" ref="CH178">IF(AQ178="",0,SUMPRODUCT((EN13:XA13="Celeri")*(EN14:XA14="ALERTE")*(COUNTIF(BE178,"* "&amp;EN15:XA15&amp;" *")&gt;0)*1))</f>
        <v>0</v>
      </c>
      <c r="CI178" t="str">
        <f t="shared" si="138"/>
        <v/>
      </c>
      <c r="CJ178">
        <f t="array" ref="CJ178">IF(AQ178="",0,SUMPRODUCT((EN13:XA13="Moutarde")*(EN14:XA14="ALERTE")*(COUNTIF(BE178,"* "&amp;EN15:XA15&amp;" *")&gt;0)*1))</f>
        <v>0</v>
      </c>
      <c r="CK178" t="str">
        <f t="shared" si="139"/>
        <v/>
      </c>
      <c r="CL178">
        <f t="array" ref="CL178">IF(AQ178="",0,SUMPRODUCT((EN13:XA13="Sesame")*(EN14:XA14="ALERTE")*(COUNTIF(BE178,"* "&amp;EN15:XA15&amp;" *")&gt;0)*1))</f>
        <v>0</v>
      </c>
      <c r="CM178" t="str">
        <f t="shared" si="140"/>
        <v/>
      </c>
      <c r="CN178">
        <f t="array" ref="CN178">IF(AQ178="",0,SUMPRODUCT((EN13:XA13="Sulfites")*(EN14:XA14="ALERTE")*(COUNTIF(BE178,"* "&amp;EN15:XA15&amp;" *")&gt;0)*1))</f>
        <v>0</v>
      </c>
      <c r="CO178" t="str">
        <f t="shared" si="141"/>
        <v/>
      </c>
      <c r="CP178">
        <f t="array" ref="CP178">IF(AQ178="",0,SUMPRODUCT((EN13:XA13="Lupin")*(EN14:XA14="ALERTE")*(COUNTIF(BE178,"* "&amp;EN15:XA15&amp;" *")&gt;0)*1))</f>
        <v>0</v>
      </c>
      <c r="CQ178" t="str">
        <f t="shared" si="142"/>
        <v/>
      </c>
      <c r="CR178">
        <f t="array" ref="CR178">IF(AQ178="",0,SUMPRODUCT((EN13:XA13="Mollusques")*(EN14:XA14="EXCL")*(COUNTIF(BE178,"* "&amp;EN15:XA15&amp;" *")&gt;0)*1))</f>
        <v>0</v>
      </c>
      <c r="CS178">
        <f t="array" ref="CS178">IF(AQ178="",0,SUMPRODUCT((EN13:XA13="Mollusques")*(EN14:XA14="ALERTE")*(COUNTIF(BE178,"* "&amp;EN15:XA15&amp;" *")&gt;0)*1))</f>
        <v>0</v>
      </c>
      <c r="CT178" t="str">
        <f t="shared" si="143"/>
        <v/>
      </c>
      <c r="CU178" t="str">
        <f t="shared" si="144"/>
        <v/>
      </c>
      <c r="CV178" t="str">
        <f t="shared" si="145"/>
        <v/>
      </c>
      <c r="CW178" t="str">
        <f t="shared" si="146"/>
        <v/>
      </c>
      <c r="CX178" t="str">
        <f t="shared" si="147"/>
        <v/>
      </c>
      <c r="CY178" t="str">
        <f t="shared" si="148"/>
        <v/>
      </c>
      <c r="CZ178" t="str">
        <f t="shared" si="149"/>
        <v/>
      </c>
      <c r="DA178" t="str">
        <f t="shared" si="150"/>
        <v/>
      </c>
      <c r="DB178" t="str">
        <f t="shared" si="151"/>
        <v/>
      </c>
      <c r="DC178" t="str">
        <f t="shared" si="152"/>
        <v/>
      </c>
      <c r="DD178" t="str">
        <f t="shared" si="153"/>
        <v/>
      </c>
      <c r="DE178" t="str">
        <f t="shared" si="154"/>
        <v/>
      </c>
      <c r="DF178" t="str">
        <f t="shared" si="155"/>
        <v/>
      </c>
      <c r="DG178" t="str">
        <f t="shared" si="156"/>
        <v/>
      </c>
      <c r="DH178" t="str">
        <f t="shared" si="157"/>
        <v/>
      </c>
      <c r="DI178" t="str">
        <f t="shared" si="158"/>
        <v/>
      </c>
      <c r="DJ178" t="str">
        <f t="shared" si="159"/>
        <v/>
      </c>
      <c r="DK178" t="str">
        <f t="shared" si="160"/>
        <v/>
      </c>
      <c r="DL178" t="str">
        <f t="shared" si="161"/>
        <v/>
      </c>
    </row>
    <row r="179" spans="5:116" ht="15.75">
      <c r="E179" s="26"/>
      <c r="F179" s="32"/>
      <c r="G179" s="33"/>
      <c r="H179" s="32"/>
      <c r="I179" s="34"/>
      <c r="J179" s="246"/>
      <c r="K179" s="247"/>
      <c r="L179" s="95"/>
      <c r="M179" s="248"/>
      <c r="N179" s="249"/>
      <c r="O179" s="250"/>
      <c r="P179" s="251"/>
      <c r="Q179" s="252"/>
      <c r="R179" s="253"/>
      <c r="S179" s="102"/>
      <c r="T179" s="254"/>
      <c r="U179" s="104"/>
      <c r="V179" s="255"/>
      <c r="W179" s="256"/>
      <c r="X179" s="107"/>
      <c r="Y179" s="116"/>
      <c r="AA179" s="4"/>
      <c r="AC179" s="759"/>
      <c r="AD179" s="784"/>
      <c r="AE179" s="780" t="str" cm="1">
        <f t="array" ref="AE179">IF(ROW()=ROW(AE168),AD171,INDEX(AF168:AF181,ROW()-ROW(AE168)))</f>
        <v/>
      </c>
      <c r="AF179" s="781" t="str">
        <f>IF(OR(AE179="",AD170="",AD170&lt;=0,AG179=""),"",TRIM(MID(AE179,LEN(AG179)+1+IF(MID(AE179,LEN(AG179)+1,1)=" ",1,0),99999)))</f>
        <v/>
      </c>
      <c r="AG179" s="780" t="str">
        <f>IF(OR(AH179="",AH179=0,AH179="0"),"",IF(LEN(AH179)&lt;=AD170,AH179,IF(LEN(SUBSTITUTE(AI179," ",""))=AD170+1,LEFT(AH179,AD170),LEFT(AH179,FIND("§",SUBSTITUTE(AI179," ","§",LEN(AI179)-LEN(SUBSTITUTE(AI179," ",""))))-1))))</f>
        <v/>
      </c>
      <c r="AH179" s="780" t="str">
        <f t="shared" si="113"/>
        <v/>
      </c>
      <c r="AI179" s="780" t="str">
        <f>IF(OR(AH179="",AH179=0,AH179="0"),"",LEFT(AH179,AD170+1))</f>
        <v/>
      </c>
      <c r="AJ179" s="782"/>
      <c r="AK179" s="796"/>
      <c r="AL179" s="759" t="str">
        <f>IF(LEN(TRIM(AM179))&gt;0,MAX(AL13:AL178)+1,"")</f>
        <v/>
      </c>
      <c r="AM179" s="805"/>
      <c r="AN179" s="805"/>
      <c r="AO179" s="805"/>
      <c r="AP179" s="263" t="str">
        <f t="shared" si="114"/>
        <v/>
      </c>
      <c r="AQ179" s="752"/>
      <c r="AR179" s="818" t="s">
        <v>945</v>
      </c>
      <c r="AS179" s="16" t="str">
        <f t="shared" si="115"/>
        <v/>
      </c>
      <c r="AT179" s="264" t="str">
        <f t="shared" si="116"/>
        <v/>
      </c>
      <c r="AU179" s="266" t="str">
        <f t="shared" si="117"/>
        <v/>
      </c>
      <c r="AV179" s="267" t="str">
        <f t="shared" si="118"/>
        <v/>
      </c>
      <c r="AW179" s="268" t="str">
        <f t="shared" si="119"/>
        <v/>
      </c>
      <c r="AX179" s="268" t="str">
        <f t="shared" si="120"/>
        <v/>
      </c>
      <c r="AY179" s="269" t="str">
        <f t="shared" si="121"/>
        <v/>
      </c>
      <c r="AZ179" t="str">
        <f t="shared" si="122"/>
        <v/>
      </c>
      <c r="BA179" t="str">
        <f t="shared" si="123"/>
        <v/>
      </c>
      <c r="BB179" t="str">
        <f t="shared" si="124"/>
        <v/>
      </c>
      <c r="BC179" t="str">
        <f t="shared" si="125"/>
        <v/>
      </c>
      <c r="BD179" t="str">
        <f t="shared" si="126"/>
        <v/>
      </c>
      <c r="BE179" t="str">
        <f t="shared" si="127"/>
        <v/>
      </c>
      <c r="BF179">
        <f t="array" ref="BF179">IF(AQ179="",0,SUMPRODUCT((EN13:XA13="Gluten")*(EN14:XA14="INFO")*(COUNTIF(BE179,"* "&amp;EN15:XA15&amp;" *")&gt;0)*1))</f>
        <v>0</v>
      </c>
      <c r="BG179">
        <f t="array" ref="BG179">IF(AQ179="",0,SUMPRODUCT((EN13:XA13="Gluten")*(EN14:XA14="EXCL")*(COUNTIF(BE179,"* "&amp;EN15:XA15&amp;" *")&gt;0)*1))</f>
        <v>0</v>
      </c>
      <c r="BH179">
        <f t="array" ref="BH179">IF(AQ179="",0,SUMPRODUCT((EN13:XA13="Gluten")*(EN14:XA14="ALERTE")*(COUNTIF(BE179,"* "&amp;EN15:XA15&amp;" *")&gt;0)*1))</f>
        <v>0</v>
      </c>
      <c r="BI179">
        <f t="array" ref="BI179">IF(AQ179="",0,SUMPRODUCT((EN13:XA13="Gluten")*(EN14:XA14="SUSP")*(COUNTIF(BE179,"* "&amp;EN15:XA15&amp;" *")&gt;0)*1))</f>
        <v>0</v>
      </c>
      <c r="BJ179" t="str">
        <f t="shared" si="128"/>
        <v/>
      </c>
      <c r="BK179" t="str">
        <f t="shared" si="129"/>
        <v/>
      </c>
      <c r="BL179">
        <f t="array" ref="BL179">IF(AQ179="",0,SUMPRODUCT((EN13:XA13="Crustaces")*(EN14:XA14="ALERTE")*(COUNTIF(BE179,"* "&amp;EN15:XA15&amp;" *")&gt;0)*1))</f>
        <v>0</v>
      </c>
      <c r="BM179" t="str">
        <f t="shared" si="130"/>
        <v/>
      </c>
      <c r="BN179">
        <f t="array" ref="BN179">IF(AQ179="",0,SUMPRODUCT((EN13:XA13="Oeufs")*(EN14:XA14="ALERTE")*(COUNTIF(BE179,"* "&amp;EN15:XA15&amp;" *")&gt;0)*1))</f>
        <v>0</v>
      </c>
      <c r="BO179" t="str">
        <f t="shared" si="131"/>
        <v/>
      </c>
      <c r="BP179">
        <f t="array" ref="BP179">IF(AQ179="",0,SUMPRODUCT((EN13:XA13="Poissons")*(EN14:XA14="INFO")*(COUNTIF(BE179,"* "&amp;EN15:XA15&amp;" *")&gt;0)*1))</f>
        <v>0</v>
      </c>
      <c r="BQ179">
        <f t="array" ref="BQ179">IF(AQ179="",0,SUMPRODUCT((EN13:XA13="Poissons")*(EN14:XA14="EXCL")*(COUNTIF(BE179,"* "&amp;EN15:XA15&amp;" *")&gt;0)*1))</f>
        <v>0</v>
      </c>
      <c r="BR179">
        <f t="array" ref="BR179">IF(AQ179="",0,SUMPRODUCT((EN13:XA13="Poissons")*(EN14:XA14="ALERTE")*(COUNTIF(BE179,"* "&amp;EN15:XA15&amp;" *")&gt;0)*1))</f>
        <v>0</v>
      </c>
      <c r="BS179" t="str">
        <f t="shared" si="132"/>
        <v/>
      </c>
      <c r="BT179">
        <f t="array" ref="BT179">IF(AQ179="",0,SUMPRODUCT((EN13:XA13="Arachides")*(EN14:XA14="ALERTE")*(COUNTIF(BE179,"* "&amp;EN15:XA15&amp;" *")&gt;0)*1))</f>
        <v>0</v>
      </c>
      <c r="BU179" t="str">
        <f t="shared" si="133"/>
        <v/>
      </c>
      <c r="BV179">
        <f t="array" ref="BV179">IF(AQ179="",0,SUMPRODUCT((EN13:XA13="Soja")*(EN14:XA14="INFO")*(COUNTIF(BE179,"* "&amp;EN15:XA15&amp;" *")&gt;0)*1))</f>
        <v>0</v>
      </c>
      <c r="BW179">
        <f t="array" ref="BW179">IF(AQ179="",0,SUMPRODUCT((EN13:XA13="Soja")*(EN14:XA14="ALERTE")*(COUNTIF(BE179,"* "&amp;EN15:XA15&amp;" *")&gt;0)*1))</f>
        <v>0</v>
      </c>
      <c r="BX179" t="str">
        <f t="shared" si="134"/>
        <v/>
      </c>
      <c r="BY179">
        <f t="array" ref="BY179">IF(AQ179="",0,SUMPRODUCT((EN13:XA13="Lait")*(EN14:XA14="INFO")*(COUNTIF(BE179,"* "&amp;EN15:XA15&amp;" *")&gt;0)*1))</f>
        <v>0</v>
      </c>
      <c r="BZ179">
        <f t="array" ref="BZ179">IF(AQ179="",0,SUMPRODUCT((EN13:XA13="Lait")*(EN14:XA14="EXCL")*(COUNTIF(BE179,"* "&amp;EN15:XA15&amp;" *")&gt;0)*1))</f>
        <v>0</v>
      </c>
      <c r="CA179">
        <f t="array" ref="CA179">IF(AQ179="",0,SUMPRODUCT((EN13:XA13="Lait")*(EN14:XA14="ALERTE")*(COUNTIF(BE179,"* "&amp;EN15:XA15&amp;" *")&gt;0)*1))</f>
        <v>0</v>
      </c>
      <c r="CB179">
        <f t="array" ref="CB179">IF(AQ179="",0,SUMPRODUCT((EN13:XA13="Lait")*(EN14:XA14="SUSP")*(COUNTIF(BE179,"* "&amp;EN15:XA15&amp;" *")&gt;0)*1))</f>
        <v>0</v>
      </c>
      <c r="CC179" t="str">
        <f t="shared" si="135"/>
        <v/>
      </c>
      <c r="CD179" t="str">
        <f t="shared" si="136"/>
        <v/>
      </c>
      <c r="CE179">
        <f t="array" ref="CE179">IF(AQ179="",0,SUMPRODUCT((EN13:XA13="Fruits a coque")*(EN14:XA14="EXCL")*(COUNTIF(BE179,"* "&amp;EN15:XA15&amp;" *")&gt;0)*1))</f>
        <v>0</v>
      </c>
      <c r="CF179">
        <f t="array" ref="CF179">IF(AQ179="",0,SUMPRODUCT((EN13:XA13="Fruits a coque")*(EN14:XA14="ALERTE")*(COUNTIF(BE179,"* "&amp;EN15:XA15&amp;" *")&gt;0)*1))</f>
        <v>0</v>
      </c>
      <c r="CG179" t="str">
        <f t="shared" si="137"/>
        <v/>
      </c>
      <c r="CH179">
        <f t="array" ref="CH179">IF(AQ179="",0,SUMPRODUCT((EN13:XA13="Celeri")*(EN14:XA14="ALERTE")*(COUNTIF(BE179,"* "&amp;EN15:XA15&amp;" *")&gt;0)*1))</f>
        <v>0</v>
      </c>
      <c r="CI179" t="str">
        <f t="shared" si="138"/>
        <v/>
      </c>
      <c r="CJ179">
        <f t="array" ref="CJ179">IF(AQ179="",0,SUMPRODUCT((EN13:XA13="Moutarde")*(EN14:XA14="ALERTE")*(COUNTIF(BE179,"* "&amp;EN15:XA15&amp;" *")&gt;0)*1))</f>
        <v>0</v>
      </c>
      <c r="CK179" t="str">
        <f t="shared" si="139"/>
        <v/>
      </c>
      <c r="CL179">
        <f t="array" ref="CL179">IF(AQ179="",0,SUMPRODUCT((EN13:XA13="Sesame")*(EN14:XA14="ALERTE")*(COUNTIF(BE179,"* "&amp;EN15:XA15&amp;" *")&gt;0)*1))</f>
        <v>0</v>
      </c>
      <c r="CM179" t="str">
        <f t="shared" si="140"/>
        <v/>
      </c>
      <c r="CN179">
        <f t="array" ref="CN179">IF(AQ179="",0,SUMPRODUCT((EN13:XA13="Sulfites")*(EN14:XA14="ALERTE")*(COUNTIF(BE179,"* "&amp;EN15:XA15&amp;" *")&gt;0)*1))</f>
        <v>0</v>
      </c>
      <c r="CO179" t="str">
        <f t="shared" si="141"/>
        <v/>
      </c>
      <c r="CP179">
        <f t="array" ref="CP179">IF(AQ179="",0,SUMPRODUCT((EN13:XA13="Lupin")*(EN14:XA14="ALERTE")*(COUNTIF(BE179,"* "&amp;EN15:XA15&amp;" *")&gt;0)*1))</f>
        <v>0</v>
      </c>
      <c r="CQ179" t="str">
        <f t="shared" si="142"/>
        <v/>
      </c>
      <c r="CR179">
        <f t="array" ref="CR179">IF(AQ179="",0,SUMPRODUCT((EN13:XA13="Mollusques")*(EN14:XA14="EXCL")*(COUNTIF(BE179,"* "&amp;EN15:XA15&amp;" *")&gt;0)*1))</f>
        <v>0</v>
      </c>
      <c r="CS179">
        <f t="array" ref="CS179">IF(AQ179="",0,SUMPRODUCT((EN13:XA13="Mollusques")*(EN14:XA14="ALERTE")*(COUNTIF(BE179,"* "&amp;EN15:XA15&amp;" *")&gt;0)*1))</f>
        <v>0</v>
      </c>
      <c r="CT179" t="str">
        <f t="shared" si="143"/>
        <v/>
      </c>
      <c r="CU179" t="str">
        <f t="shared" si="144"/>
        <v/>
      </c>
      <c r="CV179" t="str">
        <f t="shared" si="145"/>
        <v/>
      </c>
      <c r="CW179" t="str">
        <f t="shared" si="146"/>
        <v/>
      </c>
      <c r="CX179" t="str">
        <f t="shared" si="147"/>
        <v/>
      </c>
      <c r="CY179" t="str">
        <f t="shared" si="148"/>
        <v/>
      </c>
      <c r="CZ179" t="str">
        <f t="shared" si="149"/>
        <v/>
      </c>
      <c r="DA179" t="str">
        <f t="shared" si="150"/>
        <v/>
      </c>
      <c r="DB179" t="str">
        <f t="shared" si="151"/>
        <v/>
      </c>
      <c r="DC179" t="str">
        <f t="shared" si="152"/>
        <v/>
      </c>
      <c r="DD179" t="str">
        <f t="shared" si="153"/>
        <v/>
      </c>
      <c r="DE179" t="str">
        <f t="shared" si="154"/>
        <v/>
      </c>
      <c r="DF179" t="str">
        <f t="shared" si="155"/>
        <v/>
      </c>
      <c r="DG179" t="str">
        <f t="shared" si="156"/>
        <v/>
      </c>
      <c r="DH179" t="str">
        <f t="shared" si="157"/>
        <v/>
      </c>
      <c r="DI179" t="str">
        <f t="shared" si="158"/>
        <v/>
      </c>
      <c r="DJ179" t="str">
        <f t="shared" si="159"/>
        <v/>
      </c>
      <c r="DK179" t="str">
        <f t="shared" si="160"/>
        <v/>
      </c>
      <c r="DL179" t="str">
        <f t="shared" si="161"/>
        <v/>
      </c>
    </row>
    <row r="180" spans="5:116" ht="15.75">
      <c r="E180" s="26"/>
      <c r="F180" s="32"/>
      <c r="G180" s="33"/>
      <c r="H180" s="32"/>
      <c r="I180" s="34"/>
      <c r="J180" s="246"/>
      <c r="K180" s="247"/>
      <c r="L180" s="95"/>
      <c r="M180" s="248"/>
      <c r="N180" s="249"/>
      <c r="O180" s="250"/>
      <c r="P180" s="251"/>
      <c r="Q180" s="252"/>
      <c r="R180" s="253"/>
      <c r="S180" s="102"/>
      <c r="T180" s="254"/>
      <c r="U180" s="104"/>
      <c r="V180" s="255"/>
      <c r="W180" s="256"/>
      <c r="X180" s="107"/>
      <c r="Y180" s="116"/>
      <c r="AA180" s="4"/>
      <c r="AC180" s="759"/>
      <c r="AD180" s="784"/>
      <c r="AE180" s="780" t="str" cm="1">
        <f t="array" ref="AE180">IF(ROW()=ROW(AE168),AD171,INDEX(AF168:AF181,ROW()-ROW(AE168)))</f>
        <v/>
      </c>
      <c r="AF180" s="781" t="str">
        <f>IF(OR(AE180="",AD170="",AD170&lt;=0,AG180=""),"",TRIM(MID(AE180,LEN(AG180)+1+IF(MID(AE180,LEN(AG180)+1,1)=" ",1,0),99999)))</f>
        <v/>
      </c>
      <c r="AG180" s="780" t="str">
        <f>IF(OR(AH180="",AH180=0,AH180="0"),"",IF(LEN(AH180)&lt;=AD170,AH180,IF(LEN(SUBSTITUTE(AI180," ",""))=AD170+1,LEFT(AH180,AD170),LEFT(AH180,FIND("§",SUBSTITUTE(AI180," ","§",LEN(AI180)-LEN(SUBSTITUTE(AI180," ",""))))-1))))</f>
        <v/>
      </c>
      <c r="AH180" s="780" t="str">
        <f t="shared" si="113"/>
        <v/>
      </c>
      <c r="AI180" s="780" t="str">
        <f>IF(OR(AH180="",AH180=0,AH180="0"),"",LEFT(AH180,AD170+1))</f>
        <v/>
      </c>
      <c r="AJ180" s="782"/>
      <c r="AK180" s="796"/>
      <c r="AL180" s="759" t="str">
        <f>IF(LEN(TRIM(AM180))&gt;0,MAX(AL13:AL179)+1,"")</f>
        <v/>
      </c>
      <c r="AM180" s="805"/>
      <c r="AN180" s="805"/>
      <c r="AO180" s="805"/>
      <c r="AP180" s="263" t="str">
        <f t="shared" si="114"/>
        <v/>
      </c>
      <c r="AQ180" s="752"/>
      <c r="AR180" s="818" t="s">
        <v>945</v>
      </c>
      <c r="AS180" s="16" t="str">
        <f t="shared" si="115"/>
        <v/>
      </c>
      <c r="AT180" s="264" t="str">
        <f t="shared" si="116"/>
        <v/>
      </c>
      <c r="AU180" s="266" t="str">
        <f t="shared" si="117"/>
        <v/>
      </c>
      <c r="AV180" s="267" t="str">
        <f t="shared" si="118"/>
        <v/>
      </c>
      <c r="AW180" s="268" t="str">
        <f t="shared" si="119"/>
        <v/>
      </c>
      <c r="AX180" s="268" t="str">
        <f t="shared" si="120"/>
        <v/>
      </c>
      <c r="AY180" s="269" t="str">
        <f t="shared" si="121"/>
        <v/>
      </c>
      <c r="AZ180" t="str">
        <f t="shared" si="122"/>
        <v/>
      </c>
      <c r="BA180" t="str">
        <f t="shared" si="123"/>
        <v/>
      </c>
      <c r="BB180" t="str">
        <f t="shared" si="124"/>
        <v/>
      </c>
      <c r="BC180" t="str">
        <f t="shared" si="125"/>
        <v/>
      </c>
      <c r="BD180" t="str">
        <f t="shared" si="126"/>
        <v/>
      </c>
      <c r="BE180" t="str">
        <f t="shared" si="127"/>
        <v/>
      </c>
      <c r="BF180">
        <f t="array" ref="BF180">IF(AQ180="",0,SUMPRODUCT((EN13:XA13="Gluten")*(EN14:XA14="INFO")*(COUNTIF(BE180,"* "&amp;EN15:XA15&amp;" *")&gt;0)*1))</f>
        <v>0</v>
      </c>
      <c r="BG180">
        <f t="array" ref="BG180">IF(AQ180="",0,SUMPRODUCT((EN13:XA13="Gluten")*(EN14:XA14="EXCL")*(COUNTIF(BE180,"* "&amp;EN15:XA15&amp;" *")&gt;0)*1))</f>
        <v>0</v>
      </c>
      <c r="BH180">
        <f t="array" ref="BH180">IF(AQ180="",0,SUMPRODUCT((EN13:XA13="Gluten")*(EN14:XA14="ALERTE")*(COUNTIF(BE180,"* "&amp;EN15:XA15&amp;" *")&gt;0)*1))</f>
        <v>0</v>
      </c>
      <c r="BI180">
        <f t="array" ref="BI180">IF(AQ180="",0,SUMPRODUCT((EN13:XA13="Gluten")*(EN14:XA14="SUSP")*(COUNTIF(BE180,"* "&amp;EN15:XA15&amp;" *")&gt;0)*1))</f>
        <v>0</v>
      </c>
      <c r="BJ180" t="str">
        <f t="shared" si="128"/>
        <v/>
      </c>
      <c r="BK180" t="str">
        <f t="shared" si="129"/>
        <v/>
      </c>
      <c r="BL180">
        <f t="array" ref="BL180">IF(AQ180="",0,SUMPRODUCT((EN13:XA13="Crustaces")*(EN14:XA14="ALERTE")*(COUNTIF(BE180,"* "&amp;EN15:XA15&amp;" *")&gt;0)*1))</f>
        <v>0</v>
      </c>
      <c r="BM180" t="str">
        <f t="shared" si="130"/>
        <v/>
      </c>
      <c r="BN180">
        <f t="array" ref="BN180">IF(AQ180="",0,SUMPRODUCT((EN13:XA13="Oeufs")*(EN14:XA14="ALERTE")*(COUNTIF(BE180,"* "&amp;EN15:XA15&amp;" *")&gt;0)*1))</f>
        <v>0</v>
      </c>
      <c r="BO180" t="str">
        <f t="shared" si="131"/>
        <v/>
      </c>
      <c r="BP180">
        <f t="array" ref="BP180">IF(AQ180="",0,SUMPRODUCT((EN13:XA13="Poissons")*(EN14:XA14="INFO")*(COUNTIF(BE180,"* "&amp;EN15:XA15&amp;" *")&gt;0)*1))</f>
        <v>0</v>
      </c>
      <c r="BQ180">
        <f t="array" ref="BQ180">IF(AQ180="",0,SUMPRODUCT((EN13:XA13="Poissons")*(EN14:XA14="EXCL")*(COUNTIF(BE180,"* "&amp;EN15:XA15&amp;" *")&gt;0)*1))</f>
        <v>0</v>
      </c>
      <c r="BR180">
        <f t="array" ref="BR180">IF(AQ180="",0,SUMPRODUCT((EN13:XA13="Poissons")*(EN14:XA14="ALERTE")*(COUNTIF(BE180,"* "&amp;EN15:XA15&amp;" *")&gt;0)*1))</f>
        <v>0</v>
      </c>
      <c r="BS180" t="str">
        <f t="shared" si="132"/>
        <v/>
      </c>
      <c r="BT180">
        <f t="array" ref="BT180">IF(AQ180="",0,SUMPRODUCT((EN13:XA13="Arachides")*(EN14:XA14="ALERTE")*(COUNTIF(BE180,"* "&amp;EN15:XA15&amp;" *")&gt;0)*1))</f>
        <v>0</v>
      </c>
      <c r="BU180" t="str">
        <f t="shared" si="133"/>
        <v/>
      </c>
      <c r="BV180">
        <f t="array" ref="BV180">IF(AQ180="",0,SUMPRODUCT((EN13:XA13="Soja")*(EN14:XA14="INFO")*(COUNTIF(BE180,"* "&amp;EN15:XA15&amp;" *")&gt;0)*1))</f>
        <v>0</v>
      </c>
      <c r="BW180">
        <f t="array" ref="BW180">IF(AQ180="",0,SUMPRODUCT((EN13:XA13="Soja")*(EN14:XA14="ALERTE")*(COUNTIF(BE180,"* "&amp;EN15:XA15&amp;" *")&gt;0)*1))</f>
        <v>0</v>
      </c>
      <c r="BX180" t="str">
        <f t="shared" si="134"/>
        <v/>
      </c>
      <c r="BY180">
        <f t="array" ref="BY180">IF(AQ180="",0,SUMPRODUCT((EN13:XA13="Lait")*(EN14:XA14="INFO")*(COUNTIF(BE180,"* "&amp;EN15:XA15&amp;" *")&gt;0)*1))</f>
        <v>0</v>
      </c>
      <c r="BZ180">
        <f t="array" ref="BZ180">IF(AQ180="",0,SUMPRODUCT((EN13:XA13="Lait")*(EN14:XA14="EXCL")*(COUNTIF(BE180,"* "&amp;EN15:XA15&amp;" *")&gt;0)*1))</f>
        <v>0</v>
      </c>
      <c r="CA180">
        <f t="array" ref="CA180">IF(AQ180="",0,SUMPRODUCT((EN13:XA13="Lait")*(EN14:XA14="ALERTE")*(COUNTIF(BE180,"* "&amp;EN15:XA15&amp;" *")&gt;0)*1))</f>
        <v>0</v>
      </c>
      <c r="CB180">
        <f t="array" ref="CB180">IF(AQ180="",0,SUMPRODUCT((EN13:XA13="Lait")*(EN14:XA14="SUSP")*(COUNTIF(BE180,"* "&amp;EN15:XA15&amp;" *")&gt;0)*1))</f>
        <v>0</v>
      </c>
      <c r="CC180" t="str">
        <f t="shared" si="135"/>
        <v/>
      </c>
      <c r="CD180" t="str">
        <f t="shared" si="136"/>
        <v/>
      </c>
      <c r="CE180">
        <f t="array" ref="CE180">IF(AQ180="",0,SUMPRODUCT((EN13:XA13="Fruits a coque")*(EN14:XA14="EXCL")*(COUNTIF(BE180,"* "&amp;EN15:XA15&amp;" *")&gt;0)*1))</f>
        <v>0</v>
      </c>
      <c r="CF180">
        <f t="array" ref="CF180">IF(AQ180="",0,SUMPRODUCT((EN13:XA13="Fruits a coque")*(EN14:XA14="ALERTE")*(COUNTIF(BE180,"* "&amp;EN15:XA15&amp;" *")&gt;0)*1))</f>
        <v>0</v>
      </c>
      <c r="CG180" t="str">
        <f t="shared" si="137"/>
        <v/>
      </c>
      <c r="CH180">
        <f t="array" ref="CH180">IF(AQ180="",0,SUMPRODUCT((EN13:XA13="Celeri")*(EN14:XA14="ALERTE")*(COUNTIF(BE180,"* "&amp;EN15:XA15&amp;" *")&gt;0)*1))</f>
        <v>0</v>
      </c>
      <c r="CI180" t="str">
        <f t="shared" si="138"/>
        <v/>
      </c>
      <c r="CJ180">
        <f t="array" ref="CJ180">IF(AQ180="",0,SUMPRODUCT((EN13:XA13="Moutarde")*(EN14:XA14="ALERTE")*(COUNTIF(BE180,"* "&amp;EN15:XA15&amp;" *")&gt;0)*1))</f>
        <v>0</v>
      </c>
      <c r="CK180" t="str">
        <f t="shared" si="139"/>
        <v/>
      </c>
      <c r="CL180">
        <f t="array" ref="CL180">IF(AQ180="",0,SUMPRODUCT((EN13:XA13="Sesame")*(EN14:XA14="ALERTE")*(COUNTIF(BE180,"* "&amp;EN15:XA15&amp;" *")&gt;0)*1))</f>
        <v>0</v>
      </c>
      <c r="CM180" t="str">
        <f t="shared" si="140"/>
        <v/>
      </c>
      <c r="CN180">
        <f t="array" ref="CN180">IF(AQ180="",0,SUMPRODUCT((EN13:XA13="Sulfites")*(EN14:XA14="ALERTE")*(COUNTIF(BE180,"* "&amp;EN15:XA15&amp;" *")&gt;0)*1))</f>
        <v>0</v>
      </c>
      <c r="CO180" t="str">
        <f t="shared" si="141"/>
        <v/>
      </c>
      <c r="CP180">
        <f t="array" ref="CP180">IF(AQ180="",0,SUMPRODUCT((EN13:XA13="Lupin")*(EN14:XA14="ALERTE")*(COUNTIF(BE180,"* "&amp;EN15:XA15&amp;" *")&gt;0)*1))</f>
        <v>0</v>
      </c>
      <c r="CQ180" t="str">
        <f t="shared" si="142"/>
        <v/>
      </c>
      <c r="CR180">
        <f t="array" ref="CR180">IF(AQ180="",0,SUMPRODUCT((EN13:XA13="Mollusques")*(EN14:XA14="EXCL")*(COUNTIF(BE180,"* "&amp;EN15:XA15&amp;" *")&gt;0)*1))</f>
        <v>0</v>
      </c>
      <c r="CS180">
        <f t="array" ref="CS180">IF(AQ180="",0,SUMPRODUCT((EN13:XA13="Mollusques")*(EN14:XA14="ALERTE")*(COUNTIF(BE180,"* "&amp;EN15:XA15&amp;" *")&gt;0)*1))</f>
        <v>0</v>
      </c>
      <c r="CT180" t="str">
        <f t="shared" si="143"/>
        <v/>
      </c>
      <c r="CU180" t="str">
        <f t="shared" si="144"/>
        <v/>
      </c>
      <c r="CV180" t="str">
        <f t="shared" si="145"/>
        <v/>
      </c>
      <c r="CW180" t="str">
        <f t="shared" si="146"/>
        <v/>
      </c>
      <c r="CX180" t="str">
        <f t="shared" si="147"/>
        <v/>
      </c>
      <c r="CY180" t="str">
        <f t="shared" si="148"/>
        <v/>
      </c>
      <c r="CZ180" t="str">
        <f t="shared" si="149"/>
        <v/>
      </c>
      <c r="DA180" t="str">
        <f t="shared" si="150"/>
        <v/>
      </c>
      <c r="DB180" t="str">
        <f t="shared" si="151"/>
        <v/>
      </c>
      <c r="DC180" t="str">
        <f t="shared" si="152"/>
        <v/>
      </c>
      <c r="DD180" t="str">
        <f t="shared" si="153"/>
        <v/>
      </c>
      <c r="DE180" t="str">
        <f t="shared" si="154"/>
        <v/>
      </c>
      <c r="DF180" t="str">
        <f t="shared" si="155"/>
        <v/>
      </c>
      <c r="DG180" t="str">
        <f t="shared" si="156"/>
        <v/>
      </c>
      <c r="DH180" t="str">
        <f t="shared" si="157"/>
        <v/>
      </c>
      <c r="DI180" t="str">
        <f t="shared" si="158"/>
        <v/>
      </c>
      <c r="DJ180" t="str">
        <f t="shared" si="159"/>
        <v/>
      </c>
      <c r="DK180" t="str">
        <f t="shared" si="160"/>
        <v/>
      </c>
      <c r="DL180" t="str">
        <f t="shared" si="161"/>
        <v/>
      </c>
    </row>
    <row r="181" spans="5:116" ht="15.75">
      <c r="E181" s="26"/>
      <c r="F181" s="32"/>
      <c r="G181" s="33"/>
      <c r="H181" s="32"/>
      <c r="I181" s="34"/>
      <c r="J181" s="246"/>
      <c r="K181" s="247"/>
      <c r="L181" s="95"/>
      <c r="M181" s="248"/>
      <c r="N181" s="249"/>
      <c r="O181" s="250"/>
      <c r="P181" s="251"/>
      <c r="Q181" s="252"/>
      <c r="R181" s="253"/>
      <c r="S181" s="102"/>
      <c r="T181" s="254"/>
      <c r="U181" s="104"/>
      <c r="V181" s="255"/>
      <c r="W181" s="256"/>
      <c r="X181" s="107"/>
      <c r="Y181" s="116"/>
      <c r="AA181" s="4"/>
      <c r="AC181" s="759"/>
      <c r="AD181" s="784"/>
      <c r="AE181" s="780" t="str" cm="1">
        <f t="array" ref="AE181">IF(ROW()=ROW(AE168),AD171,INDEX(AF168:AF181,ROW()-ROW(AE168)))</f>
        <v/>
      </c>
      <c r="AF181" s="781" t="str">
        <f>IF(OR(AE181="",AD170="",AD170&lt;=0,AG181=""),"",TRIM(MID(AE181,LEN(AG181)+1+IF(MID(AE181,LEN(AG181)+1,1)=" ",1,0),99999)))</f>
        <v/>
      </c>
      <c r="AG181" s="780" t="str">
        <f>IF(OR(AH181="",AH181=0,AH181="0"),"",IF(LEN(AH181)&lt;=AD170,AH181,IF(LEN(SUBSTITUTE(AI181," ",""))=AD170+1,LEFT(AH181,AD170),LEFT(AH181,FIND("§",SUBSTITUTE(AI181," ","§",LEN(AI181)-LEN(SUBSTITUTE(AI181," ",""))))-1))))</f>
        <v/>
      </c>
      <c r="AH181" s="780" t="str">
        <f t="shared" si="113"/>
        <v/>
      </c>
      <c r="AI181" s="780" t="str">
        <f>IF(OR(AH181="",AH181=0,AH181="0"),"",LEFT(AH181,AD170+1))</f>
        <v/>
      </c>
      <c r="AJ181" s="782"/>
      <c r="AK181" s="796"/>
      <c r="AL181" s="759" t="str">
        <f>IF(LEN(TRIM(AM181))&gt;0,MAX(AL13:AL180)+1,"")</f>
        <v/>
      </c>
      <c r="AM181" s="805"/>
      <c r="AN181" s="805"/>
      <c r="AO181" s="805"/>
      <c r="AP181" s="263" t="str">
        <f t="shared" si="114"/>
        <v/>
      </c>
      <c r="AQ181" s="752"/>
      <c r="AR181" s="818" t="s">
        <v>945</v>
      </c>
      <c r="AS181" s="16" t="str">
        <f t="shared" si="115"/>
        <v/>
      </c>
      <c r="AT181" s="264" t="str">
        <f t="shared" si="116"/>
        <v/>
      </c>
      <c r="AU181" s="266" t="str">
        <f t="shared" si="117"/>
        <v/>
      </c>
      <c r="AV181" s="267" t="str">
        <f t="shared" si="118"/>
        <v/>
      </c>
      <c r="AW181" s="268" t="str">
        <f t="shared" si="119"/>
        <v/>
      </c>
      <c r="AX181" s="268" t="str">
        <f t="shared" si="120"/>
        <v/>
      </c>
      <c r="AY181" s="269" t="str">
        <f t="shared" si="121"/>
        <v/>
      </c>
      <c r="AZ181" t="str">
        <f t="shared" si="122"/>
        <v/>
      </c>
      <c r="BA181" t="str">
        <f t="shared" si="123"/>
        <v/>
      </c>
      <c r="BB181" t="str">
        <f t="shared" si="124"/>
        <v/>
      </c>
      <c r="BC181" t="str">
        <f t="shared" si="125"/>
        <v/>
      </c>
      <c r="BD181" t="str">
        <f t="shared" si="126"/>
        <v/>
      </c>
      <c r="BE181" t="str">
        <f t="shared" si="127"/>
        <v/>
      </c>
      <c r="BF181">
        <f t="array" ref="BF181">IF(AQ181="",0,SUMPRODUCT((EN13:XA13="Gluten")*(EN14:XA14="INFO")*(COUNTIF(BE181,"* "&amp;EN15:XA15&amp;" *")&gt;0)*1))</f>
        <v>0</v>
      </c>
      <c r="BG181">
        <f t="array" ref="BG181">IF(AQ181="",0,SUMPRODUCT((EN13:XA13="Gluten")*(EN14:XA14="EXCL")*(COUNTIF(BE181,"* "&amp;EN15:XA15&amp;" *")&gt;0)*1))</f>
        <v>0</v>
      </c>
      <c r="BH181">
        <f t="array" ref="BH181">IF(AQ181="",0,SUMPRODUCT((EN13:XA13="Gluten")*(EN14:XA14="ALERTE")*(COUNTIF(BE181,"* "&amp;EN15:XA15&amp;" *")&gt;0)*1))</f>
        <v>0</v>
      </c>
      <c r="BI181">
        <f t="array" ref="BI181">IF(AQ181="",0,SUMPRODUCT((EN13:XA13="Gluten")*(EN14:XA14="SUSP")*(COUNTIF(BE181,"* "&amp;EN15:XA15&amp;" *")&gt;0)*1))</f>
        <v>0</v>
      </c>
      <c r="BJ181" t="str">
        <f t="shared" si="128"/>
        <v/>
      </c>
      <c r="BK181" t="str">
        <f t="shared" si="129"/>
        <v/>
      </c>
      <c r="BL181">
        <f t="array" ref="BL181">IF(AQ181="",0,SUMPRODUCT((EN13:XA13="Crustaces")*(EN14:XA14="ALERTE")*(COUNTIF(BE181,"* "&amp;EN15:XA15&amp;" *")&gt;0)*1))</f>
        <v>0</v>
      </c>
      <c r="BM181" t="str">
        <f t="shared" si="130"/>
        <v/>
      </c>
      <c r="BN181">
        <f t="array" ref="BN181">IF(AQ181="",0,SUMPRODUCT((EN13:XA13="Oeufs")*(EN14:XA14="ALERTE")*(COUNTIF(BE181,"* "&amp;EN15:XA15&amp;" *")&gt;0)*1))</f>
        <v>0</v>
      </c>
      <c r="BO181" t="str">
        <f t="shared" si="131"/>
        <v/>
      </c>
      <c r="BP181">
        <f t="array" ref="BP181">IF(AQ181="",0,SUMPRODUCT((EN13:XA13="Poissons")*(EN14:XA14="INFO")*(COUNTIF(BE181,"* "&amp;EN15:XA15&amp;" *")&gt;0)*1))</f>
        <v>0</v>
      </c>
      <c r="BQ181">
        <f t="array" ref="BQ181">IF(AQ181="",0,SUMPRODUCT((EN13:XA13="Poissons")*(EN14:XA14="EXCL")*(COUNTIF(BE181,"* "&amp;EN15:XA15&amp;" *")&gt;0)*1))</f>
        <v>0</v>
      </c>
      <c r="BR181">
        <f t="array" ref="BR181">IF(AQ181="",0,SUMPRODUCT((EN13:XA13="Poissons")*(EN14:XA14="ALERTE")*(COUNTIF(BE181,"* "&amp;EN15:XA15&amp;" *")&gt;0)*1))</f>
        <v>0</v>
      </c>
      <c r="BS181" t="str">
        <f t="shared" si="132"/>
        <v/>
      </c>
      <c r="BT181">
        <f t="array" ref="BT181">IF(AQ181="",0,SUMPRODUCT((EN13:XA13="Arachides")*(EN14:XA14="ALERTE")*(COUNTIF(BE181,"* "&amp;EN15:XA15&amp;" *")&gt;0)*1))</f>
        <v>0</v>
      </c>
      <c r="BU181" t="str">
        <f t="shared" si="133"/>
        <v/>
      </c>
      <c r="BV181">
        <f t="array" ref="BV181">IF(AQ181="",0,SUMPRODUCT((EN13:XA13="Soja")*(EN14:XA14="INFO")*(COUNTIF(BE181,"* "&amp;EN15:XA15&amp;" *")&gt;0)*1))</f>
        <v>0</v>
      </c>
      <c r="BW181">
        <f t="array" ref="BW181">IF(AQ181="",0,SUMPRODUCT((EN13:XA13="Soja")*(EN14:XA14="ALERTE")*(COUNTIF(BE181,"* "&amp;EN15:XA15&amp;" *")&gt;0)*1))</f>
        <v>0</v>
      </c>
      <c r="BX181" t="str">
        <f t="shared" si="134"/>
        <v/>
      </c>
      <c r="BY181">
        <f t="array" ref="BY181">IF(AQ181="",0,SUMPRODUCT((EN13:XA13="Lait")*(EN14:XA14="INFO")*(COUNTIF(BE181,"* "&amp;EN15:XA15&amp;" *")&gt;0)*1))</f>
        <v>0</v>
      </c>
      <c r="BZ181">
        <f t="array" ref="BZ181">IF(AQ181="",0,SUMPRODUCT((EN13:XA13="Lait")*(EN14:XA14="EXCL")*(COUNTIF(BE181,"* "&amp;EN15:XA15&amp;" *")&gt;0)*1))</f>
        <v>0</v>
      </c>
      <c r="CA181">
        <f t="array" ref="CA181">IF(AQ181="",0,SUMPRODUCT((EN13:XA13="Lait")*(EN14:XA14="ALERTE")*(COUNTIF(BE181,"* "&amp;EN15:XA15&amp;" *")&gt;0)*1))</f>
        <v>0</v>
      </c>
      <c r="CB181">
        <f t="array" ref="CB181">IF(AQ181="",0,SUMPRODUCT((EN13:XA13="Lait")*(EN14:XA14="SUSP")*(COUNTIF(BE181,"* "&amp;EN15:XA15&amp;" *")&gt;0)*1))</f>
        <v>0</v>
      </c>
      <c r="CC181" t="str">
        <f t="shared" si="135"/>
        <v/>
      </c>
      <c r="CD181" t="str">
        <f t="shared" si="136"/>
        <v/>
      </c>
      <c r="CE181">
        <f t="array" ref="CE181">IF(AQ181="",0,SUMPRODUCT((EN13:XA13="Fruits a coque")*(EN14:XA14="EXCL")*(COUNTIF(BE181,"* "&amp;EN15:XA15&amp;" *")&gt;0)*1))</f>
        <v>0</v>
      </c>
      <c r="CF181">
        <f t="array" ref="CF181">IF(AQ181="",0,SUMPRODUCT((EN13:XA13="Fruits a coque")*(EN14:XA14="ALERTE")*(COUNTIF(BE181,"* "&amp;EN15:XA15&amp;" *")&gt;0)*1))</f>
        <v>0</v>
      </c>
      <c r="CG181" t="str">
        <f t="shared" si="137"/>
        <v/>
      </c>
      <c r="CH181">
        <f t="array" ref="CH181">IF(AQ181="",0,SUMPRODUCT((EN13:XA13="Celeri")*(EN14:XA14="ALERTE")*(COUNTIF(BE181,"* "&amp;EN15:XA15&amp;" *")&gt;0)*1))</f>
        <v>0</v>
      </c>
      <c r="CI181" t="str">
        <f t="shared" si="138"/>
        <v/>
      </c>
      <c r="CJ181">
        <f t="array" ref="CJ181">IF(AQ181="",0,SUMPRODUCT((EN13:XA13="Moutarde")*(EN14:XA14="ALERTE")*(COUNTIF(BE181,"* "&amp;EN15:XA15&amp;" *")&gt;0)*1))</f>
        <v>0</v>
      </c>
      <c r="CK181" t="str">
        <f t="shared" si="139"/>
        <v/>
      </c>
      <c r="CL181">
        <f t="array" ref="CL181">IF(AQ181="",0,SUMPRODUCT((EN13:XA13="Sesame")*(EN14:XA14="ALERTE")*(COUNTIF(BE181,"* "&amp;EN15:XA15&amp;" *")&gt;0)*1))</f>
        <v>0</v>
      </c>
      <c r="CM181" t="str">
        <f t="shared" si="140"/>
        <v/>
      </c>
      <c r="CN181">
        <f t="array" ref="CN181">IF(AQ181="",0,SUMPRODUCT((EN13:XA13="Sulfites")*(EN14:XA14="ALERTE")*(COUNTIF(BE181,"* "&amp;EN15:XA15&amp;" *")&gt;0)*1))</f>
        <v>0</v>
      </c>
      <c r="CO181" t="str">
        <f t="shared" si="141"/>
        <v/>
      </c>
      <c r="CP181">
        <f t="array" ref="CP181">IF(AQ181="",0,SUMPRODUCT((EN13:XA13="Lupin")*(EN14:XA14="ALERTE")*(COUNTIF(BE181,"* "&amp;EN15:XA15&amp;" *")&gt;0)*1))</f>
        <v>0</v>
      </c>
      <c r="CQ181" t="str">
        <f t="shared" si="142"/>
        <v/>
      </c>
      <c r="CR181">
        <f t="array" ref="CR181">IF(AQ181="",0,SUMPRODUCT((EN13:XA13="Mollusques")*(EN14:XA14="EXCL")*(COUNTIF(BE181,"* "&amp;EN15:XA15&amp;" *")&gt;0)*1))</f>
        <v>0</v>
      </c>
      <c r="CS181">
        <f t="array" ref="CS181">IF(AQ181="",0,SUMPRODUCT((EN13:XA13="Mollusques")*(EN14:XA14="ALERTE")*(COUNTIF(BE181,"* "&amp;EN15:XA15&amp;" *")&gt;0)*1))</f>
        <v>0</v>
      </c>
      <c r="CT181" t="str">
        <f t="shared" si="143"/>
        <v/>
      </c>
      <c r="CU181" t="str">
        <f t="shared" si="144"/>
        <v/>
      </c>
      <c r="CV181" t="str">
        <f t="shared" si="145"/>
        <v/>
      </c>
      <c r="CW181" t="str">
        <f t="shared" si="146"/>
        <v/>
      </c>
      <c r="CX181" t="str">
        <f t="shared" si="147"/>
        <v/>
      </c>
      <c r="CY181" t="str">
        <f t="shared" si="148"/>
        <v/>
      </c>
      <c r="CZ181" t="str">
        <f t="shared" si="149"/>
        <v/>
      </c>
      <c r="DA181" t="str">
        <f t="shared" si="150"/>
        <v/>
      </c>
      <c r="DB181" t="str">
        <f t="shared" si="151"/>
        <v/>
      </c>
      <c r="DC181" t="str">
        <f t="shared" si="152"/>
        <v/>
      </c>
      <c r="DD181" t="str">
        <f t="shared" si="153"/>
        <v/>
      </c>
      <c r="DE181" t="str">
        <f t="shared" si="154"/>
        <v/>
      </c>
      <c r="DF181" t="str">
        <f t="shared" si="155"/>
        <v/>
      </c>
      <c r="DG181" t="str">
        <f t="shared" si="156"/>
        <v/>
      </c>
      <c r="DH181" t="str">
        <f t="shared" si="157"/>
        <v/>
      </c>
      <c r="DI181" t="str">
        <f t="shared" si="158"/>
        <v/>
      </c>
      <c r="DJ181" t="str">
        <f t="shared" si="159"/>
        <v/>
      </c>
      <c r="DK181" t="str">
        <f t="shared" si="160"/>
        <v/>
      </c>
      <c r="DL181" t="str">
        <f t="shared" si="161"/>
        <v/>
      </c>
    </row>
    <row r="182" spans="5:116" ht="15.75">
      <c r="E182" s="26"/>
      <c r="F182" s="32"/>
      <c r="G182" s="33"/>
      <c r="H182" s="32"/>
      <c r="I182" s="34"/>
      <c r="J182" s="246"/>
      <c r="K182" s="247"/>
      <c r="L182" s="95"/>
      <c r="M182" s="248"/>
      <c r="N182" s="249"/>
      <c r="O182" s="250"/>
      <c r="P182" s="251"/>
      <c r="Q182" s="252"/>
      <c r="R182" s="253"/>
      <c r="S182" s="102"/>
      <c r="T182" s="254"/>
      <c r="U182" s="104"/>
      <c r="V182" s="255"/>
      <c r="W182" s="256"/>
      <c r="X182" s="107"/>
      <c r="Y182" s="116"/>
      <c r="AA182" s="4"/>
      <c r="AC182" s="759"/>
      <c r="AD182" s="779" t="str">
        <f>IF(TRIM(SUBSTITUTE(AS26,CHAR(160),""))="","",AS26)</f>
        <v>1004</v>
      </c>
      <c r="AE182" s="780" t="str" cm="1">
        <f t="array" ref="AE182">IF(ROW()=ROW(AE182),AD185,INDEX(AF182:AF195,ROW()-ROW(AE182)))</f>
        <v>1004</v>
      </c>
      <c r="AF182" s="781" t="str">
        <f>IF(OR(AE182="",AD184="",AD184&lt;=0,AG182=""),"",TRIM(MID(AE182,LEN(AG182)+1+IF(MID(AE182,LEN(AG182)+1,1)=" ",1,0),99999)))</f>
        <v/>
      </c>
      <c r="AG182" s="780" t="str">
        <f>IF(OR(AH182="",AH182=0,AH182="0"),"",IF(LEN(AH182)&lt;=AD184,AH182,IF(LEN(SUBSTITUTE(AI182," ",""))=AD184+1,LEFT(AH182,AD184),LEFT(AH182,FIND("§",SUBSTITUTE(AI182," ","§",LEN(AI182)-LEN(SUBSTITUTE(AI182," ",""))))-1))))</f>
        <v>1004</v>
      </c>
      <c r="AH182" s="780" t="str">
        <f t="shared" si="113"/>
        <v>1004</v>
      </c>
      <c r="AI182" s="780" t="str">
        <f>IF(OR(AH182="",AH182=0,AH182="0"),"",LEFT(AH182,AD184+1))</f>
        <v>1004</v>
      </c>
      <c r="AJ182" s="782"/>
      <c r="AK182" s="796"/>
      <c r="AL182" s="759" t="str">
        <f>IF(LEN(TRIM(AM182))&gt;0,MAX(AL13:AL181)+1,"")</f>
        <v/>
      </c>
      <c r="AM182" s="805"/>
      <c r="AN182" s="805"/>
      <c r="AO182" s="805"/>
      <c r="AP182" s="263" t="str">
        <f t="shared" si="114"/>
        <v/>
      </c>
      <c r="AQ182" s="752"/>
      <c r="AR182" s="818" t="s">
        <v>945</v>
      </c>
      <c r="AS182" s="16" t="str">
        <f t="shared" si="115"/>
        <v/>
      </c>
      <c r="AT182" s="264" t="str">
        <f t="shared" si="116"/>
        <v/>
      </c>
      <c r="AU182" s="266" t="str">
        <f t="shared" si="117"/>
        <v/>
      </c>
      <c r="AV182" s="267" t="str">
        <f t="shared" si="118"/>
        <v/>
      </c>
      <c r="AW182" s="268" t="str">
        <f t="shared" si="119"/>
        <v/>
      </c>
      <c r="AX182" s="268" t="str">
        <f t="shared" si="120"/>
        <v/>
      </c>
      <c r="AY182" s="269" t="str">
        <f t="shared" si="121"/>
        <v/>
      </c>
      <c r="AZ182" t="str">
        <f t="shared" si="122"/>
        <v/>
      </c>
      <c r="BA182" t="str">
        <f t="shared" si="123"/>
        <v/>
      </c>
      <c r="BB182" t="str">
        <f t="shared" si="124"/>
        <v/>
      </c>
      <c r="BC182" t="str">
        <f t="shared" si="125"/>
        <v/>
      </c>
      <c r="BD182" t="str">
        <f t="shared" si="126"/>
        <v/>
      </c>
      <c r="BE182" t="str">
        <f t="shared" si="127"/>
        <v/>
      </c>
      <c r="BF182">
        <f t="array" ref="BF182">IF(AQ182="",0,SUMPRODUCT((EN13:XA13="Gluten")*(EN14:XA14="INFO")*(COUNTIF(BE182,"* "&amp;EN15:XA15&amp;" *")&gt;0)*1))</f>
        <v>0</v>
      </c>
      <c r="BG182">
        <f t="array" ref="BG182">IF(AQ182="",0,SUMPRODUCT((EN13:XA13="Gluten")*(EN14:XA14="EXCL")*(COUNTIF(BE182,"* "&amp;EN15:XA15&amp;" *")&gt;0)*1))</f>
        <v>0</v>
      </c>
      <c r="BH182">
        <f t="array" ref="BH182">IF(AQ182="",0,SUMPRODUCT((EN13:XA13="Gluten")*(EN14:XA14="ALERTE")*(COUNTIF(BE182,"* "&amp;EN15:XA15&amp;" *")&gt;0)*1))</f>
        <v>0</v>
      </c>
      <c r="BI182">
        <f t="array" ref="BI182">IF(AQ182="",0,SUMPRODUCT((EN13:XA13="Gluten")*(EN14:XA14="SUSP")*(COUNTIF(BE182,"* "&amp;EN15:XA15&amp;" *")&gt;0)*1))</f>
        <v>0</v>
      </c>
      <c r="BJ182" t="str">
        <f t="shared" si="128"/>
        <v/>
      </c>
      <c r="BK182" t="str">
        <f t="shared" si="129"/>
        <v/>
      </c>
      <c r="BL182">
        <f t="array" ref="BL182">IF(AQ182="",0,SUMPRODUCT((EN13:XA13="Crustaces")*(EN14:XA14="ALERTE")*(COUNTIF(BE182,"* "&amp;EN15:XA15&amp;" *")&gt;0)*1))</f>
        <v>0</v>
      </c>
      <c r="BM182" t="str">
        <f t="shared" si="130"/>
        <v/>
      </c>
      <c r="BN182">
        <f t="array" ref="BN182">IF(AQ182="",0,SUMPRODUCT((EN13:XA13="Oeufs")*(EN14:XA14="ALERTE")*(COUNTIF(BE182,"* "&amp;EN15:XA15&amp;" *")&gt;0)*1))</f>
        <v>0</v>
      </c>
      <c r="BO182" t="str">
        <f t="shared" si="131"/>
        <v/>
      </c>
      <c r="BP182">
        <f t="array" ref="BP182">IF(AQ182="",0,SUMPRODUCT((EN13:XA13="Poissons")*(EN14:XA14="INFO")*(COUNTIF(BE182,"* "&amp;EN15:XA15&amp;" *")&gt;0)*1))</f>
        <v>0</v>
      </c>
      <c r="BQ182">
        <f t="array" ref="BQ182">IF(AQ182="",0,SUMPRODUCT((EN13:XA13="Poissons")*(EN14:XA14="EXCL")*(COUNTIF(BE182,"* "&amp;EN15:XA15&amp;" *")&gt;0)*1))</f>
        <v>0</v>
      </c>
      <c r="BR182">
        <f t="array" ref="BR182">IF(AQ182="",0,SUMPRODUCT((EN13:XA13="Poissons")*(EN14:XA14="ALERTE")*(COUNTIF(BE182,"* "&amp;EN15:XA15&amp;" *")&gt;0)*1))</f>
        <v>0</v>
      </c>
      <c r="BS182" t="str">
        <f t="shared" si="132"/>
        <v/>
      </c>
      <c r="BT182">
        <f t="array" ref="BT182">IF(AQ182="",0,SUMPRODUCT((EN13:XA13="Arachides")*(EN14:XA14="ALERTE")*(COUNTIF(BE182,"* "&amp;EN15:XA15&amp;" *")&gt;0)*1))</f>
        <v>0</v>
      </c>
      <c r="BU182" t="str">
        <f t="shared" si="133"/>
        <v/>
      </c>
      <c r="BV182">
        <f t="array" ref="BV182">IF(AQ182="",0,SUMPRODUCT((EN13:XA13="Soja")*(EN14:XA14="INFO")*(COUNTIF(BE182,"* "&amp;EN15:XA15&amp;" *")&gt;0)*1))</f>
        <v>0</v>
      </c>
      <c r="BW182">
        <f t="array" ref="BW182">IF(AQ182="",0,SUMPRODUCT((EN13:XA13="Soja")*(EN14:XA14="ALERTE")*(COUNTIF(BE182,"* "&amp;EN15:XA15&amp;" *")&gt;0)*1))</f>
        <v>0</v>
      </c>
      <c r="BX182" t="str">
        <f t="shared" si="134"/>
        <v/>
      </c>
      <c r="BY182">
        <f t="array" ref="BY182">IF(AQ182="",0,SUMPRODUCT((EN13:XA13="Lait")*(EN14:XA14="INFO")*(COUNTIF(BE182,"* "&amp;EN15:XA15&amp;" *")&gt;0)*1))</f>
        <v>0</v>
      </c>
      <c r="BZ182">
        <f t="array" ref="BZ182">IF(AQ182="",0,SUMPRODUCT((EN13:XA13="Lait")*(EN14:XA14="EXCL")*(COUNTIF(BE182,"* "&amp;EN15:XA15&amp;" *")&gt;0)*1))</f>
        <v>0</v>
      </c>
      <c r="CA182">
        <f t="array" ref="CA182">IF(AQ182="",0,SUMPRODUCT((EN13:XA13="Lait")*(EN14:XA14="ALERTE")*(COUNTIF(BE182,"* "&amp;EN15:XA15&amp;" *")&gt;0)*1))</f>
        <v>0</v>
      </c>
      <c r="CB182">
        <f t="array" ref="CB182">IF(AQ182="",0,SUMPRODUCT((EN13:XA13="Lait")*(EN14:XA14="SUSP")*(COUNTIF(BE182,"* "&amp;EN15:XA15&amp;" *")&gt;0)*1))</f>
        <v>0</v>
      </c>
      <c r="CC182" t="str">
        <f t="shared" si="135"/>
        <v/>
      </c>
      <c r="CD182" t="str">
        <f t="shared" si="136"/>
        <v/>
      </c>
      <c r="CE182">
        <f t="array" ref="CE182">IF(AQ182="",0,SUMPRODUCT((EN13:XA13="Fruits a coque")*(EN14:XA14="EXCL")*(COUNTIF(BE182,"* "&amp;EN15:XA15&amp;" *")&gt;0)*1))</f>
        <v>0</v>
      </c>
      <c r="CF182">
        <f t="array" ref="CF182">IF(AQ182="",0,SUMPRODUCT((EN13:XA13="Fruits a coque")*(EN14:XA14="ALERTE")*(COUNTIF(BE182,"* "&amp;EN15:XA15&amp;" *")&gt;0)*1))</f>
        <v>0</v>
      </c>
      <c r="CG182" t="str">
        <f t="shared" si="137"/>
        <v/>
      </c>
      <c r="CH182">
        <f t="array" ref="CH182">IF(AQ182="",0,SUMPRODUCT((EN13:XA13="Celeri")*(EN14:XA14="ALERTE")*(COUNTIF(BE182,"* "&amp;EN15:XA15&amp;" *")&gt;0)*1))</f>
        <v>0</v>
      </c>
      <c r="CI182" t="str">
        <f t="shared" si="138"/>
        <v/>
      </c>
      <c r="CJ182">
        <f t="array" ref="CJ182">IF(AQ182="",0,SUMPRODUCT((EN13:XA13="Moutarde")*(EN14:XA14="ALERTE")*(COUNTIF(BE182,"* "&amp;EN15:XA15&amp;" *")&gt;0)*1))</f>
        <v>0</v>
      </c>
      <c r="CK182" t="str">
        <f t="shared" si="139"/>
        <v/>
      </c>
      <c r="CL182">
        <f t="array" ref="CL182">IF(AQ182="",0,SUMPRODUCT((EN13:XA13="Sesame")*(EN14:XA14="ALERTE")*(COUNTIF(BE182,"* "&amp;EN15:XA15&amp;" *")&gt;0)*1))</f>
        <v>0</v>
      </c>
      <c r="CM182" t="str">
        <f t="shared" si="140"/>
        <v/>
      </c>
      <c r="CN182">
        <f t="array" ref="CN182">IF(AQ182="",0,SUMPRODUCT((EN13:XA13="Sulfites")*(EN14:XA14="ALERTE")*(COUNTIF(BE182,"* "&amp;EN15:XA15&amp;" *")&gt;0)*1))</f>
        <v>0</v>
      </c>
      <c r="CO182" t="str">
        <f t="shared" si="141"/>
        <v/>
      </c>
      <c r="CP182">
        <f t="array" ref="CP182">IF(AQ182="",0,SUMPRODUCT((EN13:XA13="Lupin")*(EN14:XA14="ALERTE")*(COUNTIF(BE182,"* "&amp;EN15:XA15&amp;" *")&gt;0)*1))</f>
        <v>0</v>
      </c>
      <c r="CQ182" t="str">
        <f t="shared" si="142"/>
        <v/>
      </c>
      <c r="CR182">
        <f t="array" ref="CR182">IF(AQ182="",0,SUMPRODUCT((EN13:XA13="Mollusques")*(EN14:XA14="EXCL")*(COUNTIF(BE182,"* "&amp;EN15:XA15&amp;" *")&gt;0)*1))</f>
        <v>0</v>
      </c>
      <c r="CS182">
        <f t="array" ref="CS182">IF(AQ182="",0,SUMPRODUCT((EN13:XA13="Mollusques")*(EN14:XA14="ALERTE")*(COUNTIF(BE182,"* "&amp;EN15:XA15&amp;" *")&gt;0)*1))</f>
        <v>0</v>
      </c>
      <c r="CT182" t="str">
        <f t="shared" si="143"/>
        <v/>
      </c>
      <c r="CU182" t="str">
        <f t="shared" si="144"/>
        <v/>
      </c>
      <c r="CV182" t="str">
        <f t="shared" si="145"/>
        <v/>
      </c>
      <c r="CW182" t="str">
        <f t="shared" si="146"/>
        <v/>
      </c>
      <c r="CX182" t="str">
        <f t="shared" si="147"/>
        <v/>
      </c>
      <c r="CY182" t="str">
        <f t="shared" si="148"/>
        <v/>
      </c>
      <c r="CZ182" t="str">
        <f t="shared" si="149"/>
        <v/>
      </c>
      <c r="DA182" t="str">
        <f t="shared" si="150"/>
        <v/>
      </c>
      <c r="DB182" t="str">
        <f t="shared" si="151"/>
        <v/>
      </c>
      <c r="DC182" t="str">
        <f t="shared" si="152"/>
        <v/>
      </c>
      <c r="DD182" t="str">
        <f t="shared" si="153"/>
        <v/>
      </c>
      <c r="DE182" t="str">
        <f t="shared" si="154"/>
        <v/>
      </c>
      <c r="DF182" t="str">
        <f t="shared" si="155"/>
        <v/>
      </c>
      <c r="DG182" t="str">
        <f t="shared" si="156"/>
        <v/>
      </c>
      <c r="DH182" t="str">
        <f t="shared" si="157"/>
        <v/>
      </c>
      <c r="DI182" t="str">
        <f t="shared" si="158"/>
        <v/>
      </c>
      <c r="DJ182" t="str">
        <f t="shared" si="159"/>
        <v/>
      </c>
      <c r="DK182" t="str">
        <f t="shared" si="160"/>
        <v/>
      </c>
      <c r="DL182" t="str">
        <f t="shared" si="161"/>
        <v/>
      </c>
    </row>
    <row r="183" spans="5:116" ht="15.75">
      <c r="E183" s="26"/>
      <c r="F183" s="32"/>
      <c r="G183" s="33"/>
      <c r="H183" s="32"/>
      <c r="I183" s="34"/>
      <c r="J183" s="246"/>
      <c r="K183" s="247"/>
      <c r="L183" s="95"/>
      <c r="M183" s="248"/>
      <c r="N183" s="249"/>
      <c r="O183" s="250"/>
      <c r="P183" s="251"/>
      <c r="Q183" s="252"/>
      <c r="R183" s="253"/>
      <c r="S183" s="102"/>
      <c r="T183" s="254"/>
      <c r="U183" s="104"/>
      <c r="V183" s="255"/>
      <c r="W183" s="256"/>
      <c r="X183" s="107"/>
      <c r="Y183" s="116"/>
      <c r="AA183" s="4"/>
      <c r="AC183" s="759"/>
      <c r="AD183" s="784" t="str">
        <f>TRIM(SUBSTITUTE(SUBSTITUTE(SUBSTITUTE(SUBSTITUTE(SUBSTITUTE(SUBSTITUTE(SUBSTITUTE(SUBSTITUTE(SUBSTITUTE(CLEAN(IF(OR(LEFT(AD182,1)="-",LEFT(AD182,1)="="),MID(AD182,2,99999),AD182)),"—","-"),"–","-"),CHAR(160)," "),CHAR(9)," "),CHAR(13)," "),CHAR(10)," ")," "," ")," "," ")," "," "))</f>
        <v>1004</v>
      </c>
      <c r="AE183" s="780" t="str" cm="1">
        <f t="array" ref="AE183">IF(ROW()=ROW(AE182),AD185,INDEX(AF182:AF195,ROW()-ROW(AE182)))</f>
        <v/>
      </c>
      <c r="AF183" s="781" t="str">
        <f>IF(OR(AE183="",AD184="",AD184&lt;=0,AG183=""),"",TRIM(MID(AE183,LEN(AG183)+1+IF(MID(AE183,LEN(AG183)+1,1)=" ",1,0),99999)))</f>
        <v/>
      </c>
      <c r="AG183" s="780" t="str">
        <f>IF(OR(AH183="",AH183=0,AH183="0"),"",IF(LEN(AH183)&lt;=AD184,AH183,IF(LEN(SUBSTITUTE(AI183," ",""))=AD184+1,LEFT(AH183,AD184),LEFT(AH183,FIND("§",SUBSTITUTE(AI183," ","§",LEN(AI183)-LEN(SUBSTITUTE(AI183," ",""))))-1))))</f>
        <v/>
      </c>
      <c r="AH183" s="780" t="str">
        <f t="shared" si="113"/>
        <v/>
      </c>
      <c r="AI183" s="780" t="str">
        <f>IF(OR(AH183="",AH183=0,AH183="0"),"",LEFT(AH183,AD184+1))</f>
        <v/>
      </c>
      <c r="AJ183" s="782"/>
      <c r="AK183" s="796"/>
      <c r="AL183" s="759" t="str">
        <f>IF(LEN(TRIM(AM183))&gt;0,MAX(AL13:AL182)+1,"")</f>
        <v/>
      </c>
      <c r="AM183" s="805"/>
      <c r="AN183" s="805"/>
      <c r="AO183" s="805"/>
      <c r="AP183" s="263" t="str">
        <f t="shared" si="114"/>
        <v/>
      </c>
      <c r="AQ183" s="752"/>
      <c r="AR183" s="818" t="s">
        <v>945</v>
      </c>
      <c r="AS183" s="16" t="str">
        <f t="shared" si="115"/>
        <v/>
      </c>
      <c r="AT183" s="264" t="str">
        <f t="shared" si="116"/>
        <v/>
      </c>
      <c r="AU183" s="266" t="str">
        <f t="shared" si="117"/>
        <v/>
      </c>
      <c r="AV183" s="267" t="str">
        <f t="shared" si="118"/>
        <v/>
      </c>
      <c r="AW183" s="268" t="str">
        <f t="shared" si="119"/>
        <v/>
      </c>
      <c r="AX183" s="268" t="str">
        <f t="shared" si="120"/>
        <v/>
      </c>
      <c r="AY183" s="269" t="str">
        <f t="shared" si="121"/>
        <v/>
      </c>
      <c r="AZ183" t="str">
        <f t="shared" si="122"/>
        <v/>
      </c>
      <c r="BA183" t="str">
        <f t="shared" si="123"/>
        <v/>
      </c>
      <c r="BB183" t="str">
        <f t="shared" si="124"/>
        <v/>
      </c>
      <c r="BC183" t="str">
        <f t="shared" si="125"/>
        <v/>
      </c>
      <c r="BD183" t="str">
        <f t="shared" si="126"/>
        <v/>
      </c>
      <c r="BE183" t="str">
        <f t="shared" si="127"/>
        <v/>
      </c>
      <c r="BF183">
        <f t="array" ref="BF183">IF(AQ183="",0,SUMPRODUCT((EN13:XA13="Gluten")*(EN14:XA14="INFO")*(COUNTIF(BE183,"* "&amp;EN15:XA15&amp;" *")&gt;0)*1))</f>
        <v>0</v>
      </c>
      <c r="BG183">
        <f t="array" ref="BG183">IF(AQ183="",0,SUMPRODUCT((EN13:XA13="Gluten")*(EN14:XA14="EXCL")*(COUNTIF(BE183,"* "&amp;EN15:XA15&amp;" *")&gt;0)*1))</f>
        <v>0</v>
      </c>
      <c r="BH183">
        <f t="array" ref="BH183">IF(AQ183="",0,SUMPRODUCT((EN13:XA13="Gluten")*(EN14:XA14="ALERTE")*(COUNTIF(BE183,"* "&amp;EN15:XA15&amp;" *")&gt;0)*1))</f>
        <v>0</v>
      </c>
      <c r="BI183">
        <f t="array" ref="BI183">IF(AQ183="",0,SUMPRODUCT((EN13:XA13="Gluten")*(EN14:XA14="SUSP")*(COUNTIF(BE183,"* "&amp;EN15:XA15&amp;" *")&gt;0)*1))</f>
        <v>0</v>
      </c>
      <c r="BJ183" t="str">
        <f t="shared" si="128"/>
        <v/>
      </c>
      <c r="BK183" t="str">
        <f t="shared" si="129"/>
        <v/>
      </c>
      <c r="BL183">
        <f t="array" ref="BL183">IF(AQ183="",0,SUMPRODUCT((EN13:XA13="Crustaces")*(EN14:XA14="ALERTE")*(COUNTIF(BE183,"* "&amp;EN15:XA15&amp;" *")&gt;0)*1))</f>
        <v>0</v>
      </c>
      <c r="BM183" t="str">
        <f t="shared" si="130"/>
        <v/>
      </c>
      <c r="BN183">
        <f t="array" ref="BN183">IF(AQ183="",0,SUMPRODUCT((EN13:XA13="Oeufs")*(EN14:XA14="ALERTE")*(COUNTIF(BE183,"* "&amp;EN15:XA15&amp;" *")&gt;0)*1))</f>
        <v>0</v>
      </c>
      <c r="BO183" t="str">
        <f t="shared" si="131"/>
        <v/>
      </c>
      <c r="BP183">
        <f t="array" ref="BP183">IF(AQ183="",0,SUMPRODUCT((EN13:XA13="Poissons")*(EN14:XA14="INFO")*(COUNTIF(BE183,"* "&amp;EN15:XA15&amp;" *")&gt;0)*1))</f>
        <v>0</v>
      </c>
      <c r="BQ183">
        <f t="array" ref="BQ183">IF(AQ183="",0,SUMPRODUCT((EN13:XA13="Poissons")*(EN14:XA14="EXCL")*(COUNTIF(BE183,"* "&amp;EN15:XA15&amp;" *")&gt;0)*1))</f>
        <v>0</v>
      </c>
      <c r="BR183">
        <f t="array" ref="BR183">IF(AQ183="",0,SUMPRODUCT((EN13:XA13="Poissons")*(EN14:XA14="ALERTE")*(COUNTIF(BE183,"* "&amp;EN15:XA15&amp;" *")&gt;0)*1))</f>
        <v>0</v>
      </c>
      <c r="BS183" t="str">
        <f t="shared" si="132"/>
        <v/>
      </c>
      <c r="BT183">
        <f t="array" ref="BT183">IF(AQ183="",0,SUMPRODUCT((EN13:XA13="Arachides")*(EN14:XA14="ALERTE")*(COUNTIF(BE183,"* "&amp;EN15:XA15&amp;" *")&gt;0)*1))</f>
        <v>0</v>
      </c>
      <c r="BU183" t="str">
        <f t="shared" si="133"/>
        <v/>
      </c>
      <c r="BV183">
        <f t="array" ref="BV183">IF(AQ183="",0,SUMPRODUCT((EN13:XA13="Soja")*(EN14:XA14="INFO")*(COUNTIF(BE183,"* "&amp;EN15:XA15&amp;" *")&gt;0)*1))</f>
        <v>0</v>
      </c>
      <c r="BW183">
        <f t="array" ref="BW183">IF(AQ183="",0,SUMPRODUCT((EN13:XA13="Soja")*(EN14:XA14="ALERTE")*(COUNTIF(BE183,"* "&amp;EN15:XA15&amp;" *")&gt;0)*1))</f>
        <v>0</v>
      </c>
      <c r="BX183" t="str">
        <f t="shared" si="134"/>
        <v/>
      </c>
      <c r="BY183">
        <f t="array" ref="BY183">IF(AQ183="",0,SUMPRODUCT((EN13:XA13="Lait")*(EN14:XA14="INFO")*(COUNTIF(BE183,"* "&amp;EN15:XA15&amp;" *")&gt;0)*1))</f>
        <v>0</v>
      </c>
      <c r="BZ183">
        <f t="array" ref="BZ183">IF(AQ183="",0,SUMPRODUCT((EN13:XA13="Lait")*(EN14:XA14="EXCL")*(COUNTIF(BE183,"* "&amp;EN15:XA15&amp;" *")&gt;0)*1))</f>
        <v>0</v>
      </c>
      <c r="CA183">
        <f t="array" ref="CA183">IF(AQ183="",0,SUMPRODUCT((EN13:XA13="Lait")*(EN14:XA14="ALERTE")*(COUNTIF(BE183,"* "&amp;EN15:XA15&amp;" *")&gt;0)*1))</f>
        <v>0</v>
      </c>
      <c r="CB183">
        <f t="array" ref="CB183">IF(AQ183="",0,SUMPRODUCT((EN13:XA13="Lait")*(EN14:XA14="SUSP")*(COUNTIF(BE183,"* "&amp;EN15:XA15&amp;" *")&gt;0)*1))</f>
        <v>0</v>
      </c>
      <c r="CC183" t="str">
        <f t="shared" si="135"/>
        <v/>
      </c>
      <c r="CD183" t="str">
        <f t="shared" si="136"/>
        <v/>
      </c>
      <c r="CE183">
        <f t="array" ref="CE183">IF(AQ183="",0,SUMPRODUCT((EN13:XA13="Fruits a coque")*(EN14:XA14="EXCL")*(COUNTIF(BE183,"* "&amp;EN15:XA15&amp;" *")&gt;0)*1))</f>
        <v>0</v>
      </c>
      <c r="CF183">
        <f t="array" ref="CF183">IF(AQ183="",0,SUMPRODUCT((EN13:XA13="Fruits a coque")*(EN14:XA14="ALERTE")*(COUNTIF(BE183,"* "&amp;EN15:XA15&amp;" *")&gt;0)*1))</f>
        <v>0</v>
      </c>
      <c r="CG183" t="str">
        <f t="shared" si="137"/>
        <v/>
      </c>
      <c r="CH183">
        <f t="array" ref="CH183">IF(AQ183="",0,SUMPRODUCT((EN13:XA13="Celeri")*(EN14:XA14="ALERTE")*(COUNTIF(BE183,"* "&amp;EN15:XA15&amp;" *")&gt;0)*1))</f>
        <v>0</v>
      </c>
      <c r="CI183" t="str">
        <f t="shared" si="138"/>
        <v/>
      </c>
      <c r="CJ183">
        <f t="array" ref="CJ183">IF(AQ183="",0,SUMPRODUCT((EN13:XA13="Moutarde")*(EN14:XA14="ALERTE")*(COUNTIF(BE183,"* "&amp;EN15:XA15&amp;" *")&gt;0)*1))</f>
        <v>0</v>
      </c>
      <c r="CK183" t="str">
        <f t="shared" si="139"/>
        <v/>
      </c>
      <c r="CL183">
        <f t="array" ref="CL183">IF(AQ183="",0,SUMPRODUCT((EN13:XA13="Sesame")*(EN14:XA14="ALERTE")*(COUNTIF(BE183,"* "&amp;EN15:XA15&amp;" *")&gt;0)*1))</f>
        <v>0</v>
      </c>
      <c r="CM183" t="str">
        <f t="shared" si="140"/>
        <v/>
      </c>
      <c r="CN183">
        <f t="array" ref="CN183">IF(AQ183="",0,SUMPRODUCT((EN13:XA13="Sulfites")*(EN14:XA14="ALERTE")*(COUNTIF(BE183,"* "&amp;EN15:XA15&amp;" *")&gt;0)*1))</f>
        <v>0</v>
      </c>
      <c r="CO183" t="str">
        <f t="shared" si="141"/>
        <v/>
      </c>
      <c r="CP183">
        <f t="array" ref="CP183">IF(AQ183="",0,SUMPRODUCT((EN13:XA13="Lupin")*(EN14:XA14="ALERTE")*(COUNTIF(BE183,"* "&amp;EN15:XA15&amp;" *")&gt;0)*1))</f>
        <v>0</v>
      </c>
      <c r="CQ183" t="str">
        <f t="shared" si="142"/>
        <v/>
      </c>
      <c r="CR183">
        <f t="array" ref="CR183">IF(AQ183="",0,SUMPRODUCT((EN13:XA13="Mollusques")*(EN14:XA14="EXCL")*(COUNTIF(BE183,"* "&amp;EN15:XA15&amp;" *")&gt;0)*1))</f>
        <v>0</v>
      </c>
      <c r="CS183">
        <f t="array" ref="CS183">IF(AQ183="",0,SUMPRODUCT((EN13:XA13="Mollusques")*(EN14:XA14="ALERTE")*(COUNTIF(BE183,"* "&amp;EN15:XA15&amp;" *")&gt;0)*1))</f>
        <v>0</v>
      </c>
      <c r="CT183" t="str">
        <f t="shared" si="143"/>
        <v/>
      </c>
      <c r="CU183" t="str">
        <f t="shared" si="144"/>
        <v/>
      </c>
      <c r="CV183" t="str">
        <f t="shared" si="145"/>
        <v/>
      </c>
      <c r="CW183" t="str">
        <f t="shared" si="146"/>
        <v/>
      </c>
      <c r="CX183" t="str">
        <f t="shared" si="147"/>
        <v/>
      </c>
      <c r="CY183" t="str">
        <f t="shared" si="148"/>
        <v/>
      </c>
      <c r="CZ183" t="str">
        <f t="shared" si="149"/>
        <v/>
      </c>
      <c r="DA183" t="str">
        <f t="shared" si="150"/>
        <v/>
      </c>
      <c r="DB183" t="str">
        <f t="shared" si="151"/>
        <v/>
      </c>
      <c r="DC183" t="str">
        <f t="shared" si="152"/>
        <v/>
      </c>
      <c r="DD183" t="str">
        <f t="shared" si="153"/>
        <v/>
      </c>
      <c r="DE183" t="str">
        <f t="shared" si="154"/>
        <v/>
      </c>
      <c r="DF183" t="str">
        <f t="shared" si="155"/>
        <v/>
      </c>
      <c r="DG183" t="str">
        <f t="shared" si="156"/>
        <v/>
      </c>
      <c r="DH183" t="str">
        <f t="shared" si="157"/>
        <v/>
      </c>
      <c r="DI183" t="str">
        <f t="shared" si="158"/>
        <v/>
      </c>
      <c r="DJ183" t="str">
        <f t="shared" si="159"/>
        <v/>
      </c>
      <c r="DK183" t="str">
        <f t="shared" si="160"/>
        <v/>
      </c>
      <c r="DL183" t="str">
        <f t="shared" si="161"/>
        <v/>
      </c>
    </row>
    <row r="184" spans="5:116" ht="15.75">
      <c r="E184" s="26"/>
      <c r="F184" s="32"/>
      <c r="G184" s="33"/>
      <c r="H184" s="32"/>
      <c r="I184" s="34"/>
      <c r="J184" s="246"/>
      <c r="K184" s="247"/>
      <c r="L184" s="95"/>
      <c r="M184" s="248"/>
      <c r="N184" s="249"/>
      <c r="O184" s="250"/>
      <c r="P184" s="251"/>
      <c r="Q184" s="252"/>
      <c r="R184" s="253"/>
      <c r="S184" s="102"/>
      <c r="T184" s="254"/>
      <c r="U184" s="104"/>
      <c r="V184" s="255"/>
      <c r="W184" s="256"/>
      <c r="X184" s="107"/>
      <c r="Y184" s="116"/>
      <c r="AA184" s="4"/>
      <c r="AC184" s="759"/>
      <c r="AD184" s="785">
        <f>AL10</f>
        <v>120</v>
      </c>
      <c r="AE184" s="780" t="str" cm="1">
        <f t="array" ref="AE184">IF(ROW()=ROW(AE182),AD185,INDEX(AF182:AF195,ROW()-ROW(AE182)))</f>
        <v/>
      </c>
      <c r="AF184" s="781" t="str">
        <f>IF(OR(AE184="",AD184="",AD184&lt;=0,AG184=""),"",TRIM(MID(AE184,LEN(AG184)+1+IF(MID(AE184,LEN(AG184)+1,1)=" ",1,0),99999)))</f>
        <v/>
      </c>
      <c r="AG184" s="780" t="str">
        <f>IF(OR(AH184="",AH184=0,AH184="0"),"",IF(LEN(AH184)&lt;=AD184,AH184,IF(LEN(SUBSTITUTE(AI184," ",""))=AD184+1,LEFT(AH184,AD184),LEFT(AH184,FIND("§",SUBSTITUTE(AI184," ","§",LEN(AI184)-LEN(SUBSTITUTE(AI184," ",""))))-1))))</f>
        <v/>
      </c>
      <c r="AH184" s="780" t="str">
        <f t="shared" si="113"/>
        <v/>
      </c>
      <c r="AI184" s="780" t="str">
        <f>IF(OR(AH184="",AH184=0,AH184="0"),"",LEFT(AH184,AD184+1))</f>
        <v/>
      </c>
      <c r="AJ184" s="782"/>
      <c r="AK184" s="796"/>
      <c r="AL184" s="759" t="str">
        <f>IF(LEN(TRIM(AM184))&gt;0,MAX(AL13:AL183)+1,"")</f>
        <v/>
      </c>
      <c r="AM184" s="805"/>
      <c r="AN184" s="805"/>
      <c r="AO184" s="805"/>
      <c r="AP184" s="263" t="str">
        <f t="shared" si="114"/>
        <v/>
      </c>
      <c r="AQ184" s="752"/>
      <c r="AR184" s="818" t="s">
        <v>945</v>
      </c>
      <c r="AS184" s="16" t="str">
        <f t="shared" si="115"/>
        <v/>
      </c>
      <c r="AT184" s="264" t="str">
        <f t="shared" si="116"/>
        <v/>
      </c>
      <c r="AU184" s="266" t="str">
        <f t="shared" si="117"/>
        <v/>
      </c>
      <c r="AV184" s="267" t="str">
        <f t="shared" si="118"/>
        <v/>
      </c>
      <c r="AW184" s="268" t="str">
        <f t="shared" si="119"/>
        <v/>
      </c>
      <c r="AX184" s="268" t="str">
        <f t="shared" si="120"/>
        <v/>
      </c>
      <c r="AY184" s="269" t="str">
        <f t="shared" si="121"/>
        <v/>
      </c>
      <c r="AZ184" t="str">
        <f t="shared" si="122"/>
        <v/>
      </c>
      <c r="BA184" t="str">
        <f t="shared" si="123"/>
        <v/>
      </c>
      <c r="BB184" t="str">
        <f t="shared" si="124"/>
        <v/>
      </c>
      <c r="BC184" t="str">
        <f t="shared" si="125"/>
        <v/>
      </c>
      <c r="BD184" t="str">
        <f t="shared" si="126"/>
        <v/>
      </c>
      <c r="BE184" t="str">
        <f t="shared" si="127"/>
        <v/>
      </c>
      <c r="BF184">
        <f t="array" ref="BF184">IF(AQ184="",0,SUMPRODUCT((EN13:XA13="Gluten")*(EN14:XA14="INFO")*(COUNTIF(BE184,"* "&amp;EN15:XA15&amp;" *")&gt;0)*1))</f>
        <v>0</v>
      </c>
      <c r="BG184">
        <f t="array" ref="BG184">IF(AQ184="",0,SUMPRODUCT((EN13:XA13="Gluten")*(EN14:XA14="EXCL")*(COUNTIF(BE184,"* "&amp;EN15:XA15&amp;" *")&gt;0)*1))</f>
        <v>0</v>
      </c>
      <c r="BH184">
        <f t="array" ref="BH184">IF(AQ184="",0,SUMPRODUCT((EN13:XA13="Gluten")*(EN14:XA14="ALERTE")*(COUNTIF(BE184,"* "&amp;EN15:XA15&amp;" *")&gt;0)*1))</f>
        <v>0</v>
      </c>
      <c r="BI184">
        <f t="array" ref="BI184">IF(AQ184="",0,SUMPRODUCT((EN13:XA13="Gluten")*(EN14:XA14="SUSP")*(COUNTIF(BE184,"* "&amp;EN15:XA15&amp;" *")&gt;0)*1))</f>
        <v>0</v>
      </c>
      <c r="BJ184" t="str">
        <f t="shared" si="128"/>
        <v/>
      </c>
      <c r="BK184" t="str">
        <f t="shared" si="129"/>
        <v/>
      </c>
      <c r="BL184">
        <f t="array" ref="BL184">IF(AQ184="",0,SUMPRODUCT((EN13:XA13="Crustaces")*(EN14:XA14="ALERTE")*(COUNTIF(BE184,"* "&amp;EN15:XA15&amp;" *")&gt;0)*1))</f>
        <v>0</v>
      </c>
      <c r="BM184" t="str">
        <f t="shared" si="130"/>
        <v/>
      </c>
      <c r="BN184">
        <f t="array" ref="BN184">IF(AQ184="",0,SUMPRODUCT((EN13:XA13="Oeufs")*(EN14:XA14="ALERTE")*(COUNTIF(BE184,"* "&amp;EN15:XA15&amp;" *")&gt;0)*1))</f>
        <v>0</v>
      </c>
      <c r="BO184" t="str">
        <f t="shared" si="131"/>
        <v/>
      </c>
      <c r="BP184">
        <f t="array" ref="BP184">IF(AQ184="",0,SUMPRODUCT((EN13:XA13="Poissons")*(EN14:XA14="INFO")*(COUNTIF(BE184,"* "&amp;EN15:XA15&amp;" *")&gt;0)*1))</f>
        <v>0</v>
      </c>
      <c r="BQ184">
        <f t="array" ref="BQ184">IF(AQ184="",0,SUMPRODUCT((EN13:XA13="Poissons")*(EN14:XA14="EXCL")*(COUNTIF(BE184,"* "&amp;EN15:XA15&amp;" *")&gt;0)*1))</f>
        <v>0</v>
      </c>
      <c r="BR184">
        <f t="array" ref="BR184">IF(AQ184="",0,SUMPRODUCT((EN13:XA13="Poissons")*(EN14:XA14="ALERTE")*(COUNTIF(BE184,"* "&amp;EN15:XA15&amp;" *")&gt;0)*1))</f>
        <v>0</v>
      </c>
      <c r="BS184" t="str">
        <f t="shared" si="132"/>
        <v/>
      </c>
      <c r="BT184">
        <f t="array" ref="BT184">IF(AQ184="",0,SUMPRODUCT((EN13:XA13="Arachides")*(EN14:XA14="ALERTE")*(COUNTIF(BE184,"* "&amp;EN15:XA15&amp;" *")&gt;0)*1))</f>
        <v>0</v>
      </c>
      <c r="BU184" t="str">
        <f t="shared" si="133"/>
        <v/>
      </c>
      <c r="BV184">
        <f t="array" ref="BV184">IF(AQ184="",0,SUMPRODUCT((EN13:XA13="Soja")*(EN14:XA14="INFO")*(COUNTIF(BE184,"* "&amp;EN15:XA15&amp;" *")&gt;0)*1))</f>
        <v>0</v>
      </c>
      <c r="BW184">
        <f t="array" ref="BW184">IF(AQ184="",0,SUMPRODUCT((EN13:XA13="Soja")*(EN14:XA14="ALERTE")*(COUNTIF(BE184,"* "&amp;EN15:XA15&amp;" *")&gt;0)*1))</f>
        <v>0</v>
      </c>
      <c r="BX184" t="str">
        <f t="shared" si="134"/>
        <v/>
      </c>
      <c r="BY184">
        <f t="array" ref="BY184">IF(AQ184="",0,SUMPRODUCT((EN13:XA13="Lait")*(EN14:XA14="INFO")*(COUNTIF(BE184,"* "&amp;EN15:XA15&amp;" *")&gt;0)*1))</f>
        <v>0</v>
      </c>
      <c r="BZ184">
        <f t="array" ref="BZ184">IF(AQ184="",0,SUMPRODUCT((EN13:XA13="Lait")*(EN14:XA14="EXCL")*(COUNTIF(BE184,"* "&amp;EN15:XA15&amp;" *")&gt;0)*1))</f>
        <v>0</v>
      </c>
      <c r="CA184">
        <f t="array" ref="CA184">IF(AQ184="",0,SUMPRODUCT((EN13:XA13="Lait")*(EN14:XA14="ALERTE")*(COUNTIF(BE184,"* "&amp;EN15:XA15&amp;" *")&gt;0)*1))</f>
        <v>0</v>
      </c>
      <c r="CB184">
        <f t="array" ref="CB184">IF(AQ184="",0,SUMPRODUCT((EN13:XA13="Lait")*(EN14:XA14="SUSP")*(COUNTIF(BE184,"* "&amp;EN15:XA15&amp;" *")&gt;0)*1))</f>
        <v>0</v>
      </c>
      <c r="CC184" t="str">
        <f t="shared" si="135"/>
        <v/>
      </c>
      <c r="CD184" t="str">
        <f t="shared" si="136"/>
        <v/>
      </c>
      <c r="CE184">
        <f t="array" ref="CE184">IF(AQ184="",0,SUMPRODUCT((EN13:XA13="Fruits a coque")*(EN14:XA14="EXCL")*(COUNTIF(BE184,"* "&amp;EN15:XA15&amp;" *")&gt;0)*1))</f>
        <v>0</v>
      </c>
      <c r="CF184">
        <f t="array" ref="CF184">IF(AQ184="",0,SUMPRODUCT((EN13:XA13="Fruits a coque")*(EN14:XA14="ALERTE")*(COUNTIF(BE184,"* "&amp;EN15:XA15&amp;" *")&gt;0)*1))</f>
        <v>0</v>
      </c>
      <c r="CG184" t="str">
        <f t="shared" si="137"/>
        <v/>
      </c>
      <c r="CH184">
        <f t="array" ref="CH184">IF(AQ184="",0,SUMPRODUCT((EN13:XA13="Celeri")*(EN14:XA14="ALERTE")*(COUNTIF(BE184,"* "&amp;EN15:XA15&amp;" *")&gt;0)*1))</f>
        <v>0</v>
      </c>
      <c r="CI184" t="str">
        <f t="shared" si="138"/>
        <v/>
      </c>
      <c r="CJ184">
        <f t="array" ref="CJ184">IF(AQ184="",0,SUMPRODUCT((EN13:XA13="Moutarde")*(EN14:XA14="ALERTE")*(COUNTIF(BE184,"* "&amp;EN15:XA15&amp;" *")&gt;0)*1))</f>
        <v>0</v>
      </c>
      <c r="CK184" t="str">
        <f t="shared" si="139"/>
        <v/>
      </c>
      <c r="CL184">
        <f t="array" ref="CL184">IF(AQ184="",0,SUMPRODUCT((EN13:XA13="Sesame")*(EN14:XA14="ALERTE")*(COUNTIF(BE184,"* "&amp;EN15:XA15&amp;" *")&gt;0)*1))</f>
        <v>0</v>
      </c>
      <c r="CM184" t="str">
        <f t="shared" si="140"/>
        <v/>
      </c>
      <c r="CN184">
        <f t="array" ref="CN184">IF(AQ184="",0,SUMPRODUCT((EN13:XA13="Sulfites")*(EN14:XA14="ALERTE")*(COUNTIF(BE184,"* "&amp;EN15:XA15&amp;" *")&gt;0)*1))</f>
        <v>0</v>
      </c>
      <c r="CO184" t="str">
        <f t="shared" si="141"/>
        <v/>
      </c>
      <c r="CP184">
        <f t="array" ref="CP184">IF(AQ184="",0,SUMPRODUCT((EN13:XA13="Lupin")*(EN14:XA14="ALERTE")*(COUNTIF(BE184,"* "&amp;EN15:XA15&amp;" *")&gt;0)*1))</f>
        <v>0</v>
      </c>
      <c r="CQ184" t="str">
        <f t="shared" si="142"/>
        <v/>
      </c>
      <c r="CR184">
        <f t="array" ref="CR184">IF(AQ184="",0,SUMPRODUCT((EN13:XA13="Mollusques")*(EN14:XA14="EXCL")*(COUNTIF(BE184,"* "&amp;EN15:XA15&amp;" *")&gt;0)*1))</f>
        <v>0</v>
      </c>
      <c r="CS184">
        <f t="array" ref="CS184">IF(AQ184="",0,SUMPRODUCT((EN13:XA13="Mollusques")*(EN14:XA14="ALERTE")*(COUNTIF(BE184,"* "&amp;EN15:XA15&amp;" *")&gt;0)*1))</f>
        <v>0</v>
      </c>
      <c r="CT184" t="str">
        <f t="shared" si="143"/>
        <v/>
      </c>
      <c r="CU184" t="str">
        <f t="shared" si="144"/>
        <v/>
      </c>
      <c r="CV184" t="str">
        <f t="shared" si="145"/>
        <v/>
      </c>
      <c r="CW184" t="str">
        <f t="shared" si="146"/>
        <v/>
      </c>
      <c r="CX184" t="str">
        <f t="shared" si="147"/>
        <v/>
      </c>
      <c r="CY184" t="str">
        <f t="shared" si="148"/>
        <v/>
      </c>
      <c r="CZ184" t="str">
        <f t="shared" si="149"/>
        <v/>
      </c>
      <c r="DA184" t="str">
        <f t="shared" si="150"/>
        <v/>
      </c>
      <c r="DB184" t="str">
        <f t="shared" si="151"/>
        <v/>
      </c>
      <c r="DC184" t="str">
        <f t="shared" si="152"/>
        <v/>
      </c>
      <c r="DD184" t="str">
        <f t="shared" si="153"/>
        <v/>
      </c>
      <c r="DE184" t="str">
        <f t="shared" si="154"/>
        <v/>
      </c>
      <c r="DF184" t="str">
        <f t="shared" si="155"/>
        <v/>
      </c>
      <c r="DG184" t="str">
        <f t="shared" si="156"/>
        <v/>
      </c>
      <c r="DH184" t="str">
        <f t="shared" si="157"/>
        <v/>
      </c>
      <c r="DI184" t="str">
        <f t="shared" si="158"/>
        <v/>
      </c>
      <c r="DJ184" t="str">
        <f t="shared" si="159"/>
        <v/>
      </c>
      <c r="DK184" t="str">
        <f t="shared" si="160"/>
        <v/>
      </c>
      <c r="DL184" t="str">
        <f t="shared" si="161"/>
        <v/>
      </c>
    </row>
    <row r="185" spans="5:116" ht="15.75">
      <c r="E185" s="26"/>
      <c r="F185" s="32"/>
      <c r="G185" s="33"/>
      <c r="H185" s="32"/>
      <c r="I185" s="34"/>
      <c r="J185" s="246"/>
      <c r="K185" s="247"/>
      <c r="L185" s="95"/>
      <c r="M185" s="248"/>
      <c r="N185" s="249"/>
      <c r="O185" s="250"/>
      <c r="P185" s="251"/>
      <c r="Q185" s="252"/>
      <c r="R185" s="253"/>
      <c r="S185" s="102"/>
      <c r="T185" s="254"/>
      <c r="U185" s="104"/>
      <c r="V185" s="255"/>
      <c r="W185" s="256"/>
      <c r="X185" s="107"/>
      <c r="Y185" s="116"/>
      <c r="AA185" s="4"/>
      <c r="AC185" s="759"/>
      <c r="AD185" s="784" t="str">
        <f>IF(UPPER(TRIM(AL11))="X",AD189,AD183)</f>
        <v>1004</v>
      </c>
      <c r="AE185" s="780" t="str" cm="1">
        <f t="array" ref="AE185">IF(ROW()=ROW(AE182),AD185,INDEX(AF182:AF195,ROW()-ROW(AE182)))</f>
        <v/>
      </c>
      <c r="AF185" s="781" t="str">
        <f>IF(OR(AE185="",AD184="",AD184&lt;=0,AG185=""),"",TRIM(MID(AE185,LEN(AG185)+1+IF(MID(AE185,LEN(AG185)+1,1)=" ",1,0),99999)))</f>
        <v/>
      </c>
      <c r="AG185" s="780" t="str">
        <f>IF(OR(AH185="",AH185=0,AH185="0"),"",IF(LEN(AH185)&lt;=AD184,AH185,IF(LEN(SUBSTITUTE(AI185," ",""))=AD184+1,LEFT(AH185,AD184),LEFT(AH185,FIND("§",SUBSTITUTE(AI185," ","§",LEN(AI185)-LEN(SUBSTITUTE(AI185," ",""))))-1))))</f>
        <v/>
      </c>
      <c r="AH185" s="780" t="str">
        <f t="shared" si="113"/>
        <v/>
      </c>
      <c r="AI185" s="780" t="str">
        <f>IF(OR(AH185="",AH185=0,AH185="0"),"",LEFT(AH185,AD184+1))</f>
        <v/>
      </c>
      <c r="AJ185" s="782"/>
      <c r="AK185" s="796"/>
      <c r="AL185" s="759" t="str">
        <f>IF(LEN(TRIM(AM185))&gt;0,MAX(AL13:AL184)+1,"")</f>
        <v/>
      </c>
      <c r="AM185" s="805"/>
      <c r="AN185" s="805"/>
      <c r="AO185" s="805"/>
      <c r="AP185" s="263" t="str">
        <f t="shared" si="114"/>
        <v/>
      </c>
      <c r="AQ185" s="752"/>
      <c r="AR185" s="818" t="s">
        <v>945</v>
      </c>
      <c r="AS185" s="16" t="str">
        <f t="shared" si="115"/>
        <v/>
      </c>
      <c r="AT185" s="264" t="str">
        <f t="shared" si="116"/>
        <v/>
      </c>
      <c r="AU185" s="266" t="str">
        <f t="shared" si="117"/>
        <v/>
      </c>
      <c r="AV185" s="267" t="str">
        <f t="shared" si="118"/>
        <v/>
      </c>
      <c r="AW185" s="268" t="str">
        <f t="shared" si="119"/>
        <v/>
      </c>
      <c r="AX185" s="268" t="str">
        <f t="shared" si="120"/>
        <v/>
      </c>
      <c r="AY185" s="269" t="str">
        <f t="shared" si="121"/>
        <v/>
      </c>
      <c r="AZ185" t="str">
        <f t="shared" si="122"/>
        <v/>
      </c>
      <c r="BA185" t="str">
        <f t="shared" si="123"/>
        <v/>
      </c>
      <c r="BB185" t="str">
        <f t="shared" si="124"/>
        <v/>
      </c>
      <c r="BC185" t="str">
        <f t="shared" si="125"/>
        <v/>
      </c>
      <c r="BD185" t="str">
        <f t="shared" si="126"/>
        <v/>
      </c>
      <c r="BE185" t="str">
        <f t="shared" si="127"/>
        <v/>
      </c>
      <c r="BF185">
        <f t="array" ref="BF185">IF(AQ185="",0,SUMPRODUCT((EN13:XA13="Gluten")*(EN14:XA14="INFO")*(COUNTIF(BE185,"* "&amp;EN15:XA15&amp;" *")&gt;0)*1))</f>
        <v>0</v>
      </c>
      <c r="BG185">
        <f t="array" ref="BG185">IF(AQ185="",0,SUMPRODUCT((EN13:XA13="Gluten")*(EN14:XA14="EXCL")*(COUNTIF(BE185,"* "&amp;EN15:XA15&amp;" *")&gt;0)*1))</f>
        <v>0</v>
      </c>
      <c r="BH185">
        <f t="array" ref="BH185">IF(AQ185="",0,SUMPRODUCT((EN13:XA13="Gluten")*(EN14:XA14="ALERTE")*(COUNTIF(BE185,"* "&amp;EN15:XA15&amp;" *")&gt;0)*1))</f>
        <v>0</v>
      </c>
      <c r="BI185">
        <f t="array" ref="BI185">IF(AQ185="",0,SUMPRODUCT((EN13:XA13="Gluten")*(EN14:XA14="SUSP")*(COUNTIF(BE185,"* "&amp;EN15:XA15&amp;" *")&gt;0)*1))</f>
        <v>0</v>
      </c>
      <c r="BJ185" t="str">
        <f t="shared" si="128"/>
        <v/>
      </c>
      <c r="BK185" t="str">
        <f t="shared" si="129"/>
        <v/>
      </c>
      <c r="BL185">
        <f t="array" ref="BL185">IF(AQ185="",0,SUMPRODUCT((EN13:XA13="Crustaces")*(EN14:XA14="ALERTE")*(COUNTIF(BE185,"* "&amp;EN15:XA15&amp;" *")&gt;0)*1))</f>
        <v>0</v>
      </c>
      <c r="BM185" t="str">
        <f t="shared" si="130"/>
        <v/>
      </c>
      <c r="BN185">
        <f t="array" ref="BN185">IF(AQ185="",0,SUMPRODUCT((EN13:XA13="Oeufs")*(EN14:XA14="ALERTE")*(COUNTIF(BE185,"* "&amp;EN15:XA15&amp;" *")&gt;0)*1))</f>
        <v>0</v>
      </c>
      <c r="BO185" t="str">
        <f t="shared" si="131"/>
        <v/>
      </c>
      <c r="BP185">
        <f t="array" ref="BP185">IF(AQ185="",0,SUMPRODUCT((EN13:XA13="Poissons")*(EN14:XA14="INFO")*(COUNTIF(BE185,"* "&amp;EN15:XA15&amp;" *")&gt;0)*1))</f>
        <v>0</v>
      </c>
      <c r="BQ185">
        <f t="array" ref="BQ185">IF(AQ185="",0,SUMPRODUCT((EN13:XA13="Poissons")*(EN14:XA14="EXCL")*(COUNTIF(BE185,"* "&amp;EN15:XA15&amp;" *")&gt;0)*1))</f>
        <v>0</v>
      </c>
      <c r="BR185">
        <f t="array" ref="BR185">IF(AQ185="",0,SUMPRODUCT((EN13:XA13="Poissons")*(EN14:XA14="ALERTE")*(COUNTIF(BE185,"* "&amp;EN15:XA15&amp;" *")&gt;0)*1))</f>
        <v>0</v>
      </c>
      <c r="BS185" t="str">
        <f t="shared" si="132"/>
        <v/>
      </c>
      <c r="BT185">
        <f t="array" ref="BT185">IF(AQ185="",0,SUMPRODUCT((EN13:XA13="Arachides")*(EN14:XA14="ALERTE")*(COUNTIF(BE185,"* "&amp;EN15:XA15&amp;" *")&gt;0)*1))</f>
        <v>0</v>
      </c>
      <c r="BU185" t="str">
        <f t="shared" si="133"/>
        <v/>
      </c>
      <c r="BV185">
        <f t="array" ref="BV185">IF(AQ185="",0,SUMPRODUCT((EN13:XA13="Soja")*(EN14:XA14="INFO")*(COUNTIF(BE185,"* "&amp;EN15:XA15&amp;" *")&gt;0)*1))</f>
        <v>0</v>
      </c>
      <c r="BW185">
        <f t="array" ref="BW185">IF(AQ185="",0,SUMPRODUCT((EN13:XA13="Soja")*(EN14:XA14="ALERTE")*(COUNTIF(BE185,"* "&amp;EN15:XA15&amp;" *")&gt;0)*1))</f>
        <v>0</v>
      </c>
      <c r="BX185" t="str">
        <f t="shared" si="134"/>
        <v/>
      </c>
      <c r="BY185">
        <f t="array" ref="BY185">IF(AQ185="",0,SUMPRODUCT((EN13:XA13="Lait")*(EN14:XA14="INFO")*(COUNTIF(BE185,"* "&amp;EN15:XA15&amp;" *")&gt;0)*1))</f>
        <v>0</v>
      </c>
      <c r="BZ185">
        <f t="array" ref="BZ185">IF(AQ185="",0,SUMPRODUCT((EN13:XA13="Lait")*(EN14:XA14="EXCL")*(COUNTIF(BE185,"* "&amp;EN15:XA15&amp;" *")&gt;0)*1))</f>
        <v>0</v>
      </c>
      <c r="CA185">
        <f t="array" ref="CA185">IF(AQ185="",0,SUMPRODUCT((EN13:XA13="Lait")*(EN14:XA14="ALERTE")*(COUNTIF(BE185,"* "&amp;EN15:XA15&amp;" *")&gt;0)*1))</f>
        <v>0</v>
      </c>
      <c r="CB185">
        <f t="array" ref="CB185">IF(AQ185="",0,SUMPRODUCT((EN13:XA13="Lait")*(EN14:XA14="SUSP")*(COUNTIF(BE185,"* "&amp;EN15:XA15&amp;" *")&gt;0)*1))</f>
        <v>0</v>
      </c>
      <c r="CC185" t="str">
        <f t="shared" si="135"/>
        <v/>
      </c>
      <c r="CD185" t="str">
        <f t="shared" si="136"/>
        <v/>
      </c>
      <c r="CE185">
        <f t="array" ref="CE185">IF(AQ185="",0,SUMPRODUCT((EN13:XA13="Fruits a coque")*(EN14:XA14="EXCL")*(COUNTIF(BE185,"* "&amp;EN15:XA15&amp;" *")&gt;0)*1))</f>
        <v>0</v>
      </c>
      <c r="CF185">
        <f t="array" ref="CF185">IF(AQ185="",0,SUMPRODUCT((EN13:XA13="Fruits a coque")*(EN14:XA14="ALERTE")*(COUNTIF(BE185,"* "&amp;EN15:XA15&amp;" *")&gt;0)*1))</f>
        <v>0</v>
      </c>
      <c r="CG185" t="str">
        <f t="shared" si="137"/>
        <v/>
      </c>
      <c r="CH185">
        <f t="array" ref="CH185">IF(AQ185="",0,SUMPRODUCT((EN13:XA13="Celeri")*(EN14:XA14="ALERTE")*(COUNTIF(BE185,"* "&amp;EN15:XA15&amp;" *")&gt;0)*1))</f>
        <v>0</v>
      </c>
      <c r="CI185" t="str">
        <f t="shared" si="138"/>
        <v/>
      </c>
      <c r="CJ185">
        <f t="array" ref="CJ185">IF(AQ185="",0,SUMPRODUCT((EN13:XA13="Moutarde")*(EN14:XA14="ALERTE")*(COUNTIF(BE185,"* "&amp;EN15:XA15&amp;" *")&gt;0)*1))</f>
        <v>0</v>
      </c>
      <c r="CK185" t="str">
        <f t="shared" si="139"/>
        <v/>
      </c>
      <c r="CL185">
        <f t="array" ref="CL185">IF(AQ185="",0,SUMPRODUCT((EN13:XA13="Sesame")*(EN14:XA14="ALERTE")*(COUNTIF(BE185,"* "&amp;EN15:XA15&amp;" *")&gt;0)*1))</f>
        <v>0</v>
      </c>
      <c r="CM185" t="str">
        <f t="shared" si="140"/>
        <v/>
      </c>
      <c r="CN185">
        <f t="array" ref="CN185">IF(AQ185="",0,SUMPRODUCT((EN13:XA13="Sulfites")*(EN14:XA14="ALERTE")*(COUNTIF(BE185,"* "&amp;EN15:XA15&amp;" *")&gt;0)*1))</f>
        <v>0</v>
      </c>
      <c r="CO185" t="str">
        <f t="shared" si="141"/>
        <v/>
      </c>
      <c r="CP185">
        <f t="array" ref="CP185">IF(AQ185="",0,SUMPRODUCT((EN13:XA13="Lupin")*(EN14:XA14="ALERTE")*(COUNTIF(BE185,"* "&amp;EN15:XA15&amp;" *")&gt;0)*1))</f>
        <v>0</v>
      </c>
      <c r="CQ185" t="str">
        <f t="shared" si="142"/>
        <v/>
      </c>
      <c r="CR185">
        <f t="array" ref="CR185">IF(AQ185="",0,SUMPRODUCT((EN13:XA13="Mollusques")*(EN14:XA14="EXCL")*(COUNTIF(BE185,"* "&amp;EN15:XA15&amp;" *")&gt;0)*1))</f>
        <v>0</v>
      </c>
      <c r="CS185">
        <f t="array" ref="CS185">IF(AQ185="",0,SUMPRODUCT((EN13:XA13="Mollusques")*(EN14:XA14="ALERTE")*(COUNTIF(BE185,"* "&amp;EN15:XA15&amp;" *")&gt;0)*1))</f>
        <v>0</v>
      </c>
      <c r="CT185" t="str">
        <f t="shared" si="143"/>
        <v/>
      </c>
      <c r="CU185" t="str">
        <f t="shared" si="144"/>
        <v/>
      </c>
      <c r="CV185" t="str">
        <f t="shared" si="145"/>
        <v/>
      </c>
      <c r="CW185" t="str">
        <f t="shared" si="146"/>
        <v/>
      </c>
      <c r="CX185" t="str">
        <f t="shared" si="147"/>
        <v/>
      </c>
      <c r="CY185" t="str">
        <f t="shared" si="148"/>
        <v/>
      </c>
      <c r="CZ185" t="str">
        <f t="shared" si="149"/>
        <v/>
      </c>
      <c r="DA185" t="str">
        <f t="shared" si="150"/>
        <v/>
      </c>
      <c r="DB185" t="str">
        <f t="shared" si="151"/>
        <v/>
      </c>
      <c r="DC185" t="str">
        <f t="shared" si="152"/>
        <v/>
      </c>
      <c r="DD185" t="str">
        <f t="shared" si="153"/>
        <v/>
      </c>
      <c r="DE185" t="str">
        <f t="shared" si="154"/>
        <v/>
      </c>
      <c r="DF185" t="str">
        <f t="shared" si="155"/>
        <v/>
      </c>
      <c r="DG185" t="str">
        <f t="shared" si="156"/>
        <v/>
      </c>
      <c r="DH185" t="str">
        <f t="shared" si="157"/>
        <v/>
      </c>
      <c r="DI185" t="str">
        <f t="shared" si="158"/>
        <v/>
      </c>
      <c r="DJ185" t="str">
        <f t="shared" si="159"/>
        <v/>
      </c>
      <c r="DK185" t="str">
        <f t="shared" si="160"/>
        <v/>
      </c>
      <c r="DL185" t="str">
        <f t="shared" si="161"/>
        <v/>
      </c>
    </row>
    <row r="186" spans="5:116" ht="15.75">
      <c r="E186" s="26"/>
      <c r="F186" s="32"/>
      <c r="G186" s="33"/>
      <c r="H186" s="32"/>
      <c r="I186" s="34"/>
      <c r="J186" s="246"/>
      <c r="K186" s="247"/>
      <c r="L186" s="95"/>
      <c r="M186" s="248"/>
      <c r="N186" s="249"/>
      <c r="O186" s="250"/>
      <c r="P186" s="251"/>
      <c r="Q186" s="252"/>
      <c r="R186" s="253"/>
      <c r="S186" s="102"/>
      <c r="T186" s="254"/>
      <c r="U186" s="104"/>
      <c r="V186" s="255"/>
      <c r="W186" s="256"/>
      <c r="X186" s="107"/>
      <c r="Y186" s="116"/>
      <c r="AA186" s="4"/>
      <c r="AC186" s="759"/>
      <c r="AD186" s="786" t="str">
        <f>TRIM(SUBSTITUTE(SUBSTITUTE(SUBSTITUTE(SUBSTITUTE(SUBSTITUTE(SUBSTITUTE(SUBSTITUTE(SUBSTITUTE(SUBSTITUTE(SUBSTITUTE(AD183,","," "),";"," "),":"," "),"!"," "),"?"," "),"…"," "),"»"," "),"«"," "),"/"," "),"."," "))</f>
        <v>1004</v>
      </c>
      <c r="AE186" s="780" t="str" cm="1">
        <f t="array" ref="AE186">IF(ROW()=ROW(AE182),AD185,INDEX(AF182:AF195,ROW()-ROW(AE182)))</f>
        <v/>
      </c>
      <c r="AF186" s="781" t="str">
        <f>IF(OR(AE186="",AD184="",AD184&lt;=0,AG186=""),"",TRIM(MID(AE186,LEN(AG186)+1+IF(MID(AE186,LEN(AG186)+1,1)=" ",1,0),99999)))</f>
        <v/>
      </c>
      <c r="AG186" s="780" t="str">
        <f>IF(OR(AH186="",AH186=0,AH186="0"),"",IF(LEN(AH186)&lt;=AD184,AH186,IF(LEN(SUBSTITUTE(AI186," ",""))=AD184+1,LEFT(AH186,AD184),LEFT(AH186,FIND("§",SUBSTITUTE(AI186," ","§",LEN(AI186)-LEN(SUBSTITUTE(AI186," ",""))))-1))))</f>
        <v/>
      </c>
      <c r="AH186" s="780" t="str">
        <f t="shared" si="113"/>
        <v/>
      </c>
      <c r="AI186" s="780" t="str">
        <f>IF(OR(AH186="",AH186=0,AH186="0"),"",LEFT(AH186,AD184+1))</f>
        <v/>
      </c>
      <c r="AJ186" s="782"/>
      <c r="AK186" s="796"/>
      <c r="AL186" s="759" t="str">
        <f>IF(LEN(TRIM(AM186))&gt;0,MAX(AL13:AL185)+1,"")</f>
        <v/>
      </c>
      <c r="AM186" s="805"/>
      <c r="AN186" s="805"/>
      <c r="AO186" s="805"/>
      <c r="AP186" s="263" t="str">
        <f t="shared" si="114"/>
        <v/>
      </c>
      <c r="AQ186" s="752"/>
      <c r="AR186" s="818" t="s">
        <v>945</v>
      </c>
      <c r="AS186" s="16" t="str">
        <f t="shared" si="115"/>
        <v/>
      </c>
      <c r="AT186" s="264" t="str">
        <f t="shared" si="116"/>
        <v/>
      </c>
      <c r="AU186" s="266" t="str">
        <f t="shared" si="117"/>
        <v/>
      </c>
      <c r="AV186" s="267" t="str">
        <f t="shared" si="118"/>
        <v/>
      </c>
      <c r="AW186" s="268" t="str">
        <f t="shared" si="119"/>
        <v/>
      </c>
      <c r="AX186" s="268" t="str">
        <f t="shared" si="120"/>
        <v/>
      </c>
      <c r="AY186" s="269" t="str">
        <f t="shared" si="121"/>
        <v/>
      </c>
      <c r="AZ186" t="str">
        <f t="shared" si="122"/>
        <v/>
      </c>
      <c r="BA186" t="str">
        <f t="shared" si="123"/>
        <v/>
      </c>
      <c r="BB186" t="str">
        <f t="shared" si="124"/>
        <v/>
      </c>
      <c r="BC186" t="str">
        <f t="shared" si="125"/>
        <v/>
      </c>
      <c r="BD186" t="str">
        <f t="shared" si="126"/>
        <v/>
      </c>
      <c r="BE186" t="str">
        <f t="shared" si="127"/>
        <v/>
      </c>
      <c r="BF186">
        <f t="array" ref="BF186">IF(AQ186="",0,SUMPRODUCT((EN13:XA13="Gluten")*(EN14:XA14="INFO")*(COUNTIF(BE186,"* "&amp;EN15:XA15&amp;" *")&gt;0)*1))</f>
        <v>0</v>
      </c>
      <c r="BG186">
        <f t="array" ref="BG186">IF(AQ186="",0,SUMPRODUCT((EN13:XA13="Gluten")*(EN14:XA14="EXCL")*(COUNTIF(BE186,"* "&amp;EN15:XA15&amp;" *")&gt;0)*1))</f>
        <v>0</v>
      </c>
      <c r="BH186">
        <f t="array" ref="BH186">IF(AQ186="",0,SUMPRODUCT((EN13:XA13="Gluten")*(EN14:XA14="ALERTE")*(COUNTIF(BE186,"* "&amp;EN15:XA15&amp;" *")&gt;0)*1))</f>
        <v>0</v>
      </c>
      <c r="BI186">
        <f t="array" ref="BI186">IF(AQ186="",0,SUMPRODUCT((EN13:XA13="Gluten")*(EN14:XA14="SUSP")*(COUNTIF(BE186,"* "&amp;EN15:XA15&amp;" *")&gt;0)*1))</f>
        <v>0</v>
      </c>
      <c r="BJ186" t="str">
        <f t="shared" si="128"/>
        <v/>
      </c>
      <c r="BK186" t="str">
        <f t="shared" si="129"/>
        <v/>
      </c>
      <c r="BL186">
        <f t="array" ref="BL186">IF(AQ186="",0,SUMPRODUCT((EN13:XA13="Crustaces")*(EN14:XA14="ALERTE")*(COUNTIF(BE186,"* "&amp;EN15:XA15&amp;" *")&gt;0)*1))</f>
        <v>0</v>
      </c>
      <c r="BM186" t="str">
        <f t="shared" si="130"/>
        <v/>
      </c>
      <c r="BN186">
        <f t="array" ref="BN186">IF(AQ186="",0,SUMPRODUCT((EN13:XA13="Oeufs")*(EN14:XA14="ALERTE")*(COUNTIF(BE186,"* "&amp;EN15:XA15&amp;" *")&gt;0)*1))</f>
        <v>0</v>
      </c>
      <c r="BO186" t="str">
        <f t="shared" si="131"/>
        <v/>
      </c>
      <c r="BP186">
        <f t="array" ref="BP186">IF(AQ186="",0,SUMPRODUCT((EN13:XA13="Poissons")*(EN14:XA14="INFO")*(COUNTIF(BE186,"* "&amp;EN15:XA15&amp;" *")&gt;0)*1))</f>
        <v>0</v>
      </c>
      <c r="BQ186">
        <f t="array" ref="BQ186">IF(AQ186="",0,SUMPRODUCT((EN13:XA13="Poissons")*(EN14:XA14="EXCL")*(COUNTIF(BE186,"* "&amp;EN15:XA15&amp;" *")&gt;0)*1))</f>
        <v>0</v>
      </c>
      <c r="BR186">
        <f t="array" ref="BR186">IF(AQ186="",0,SUMPRODUCT((EN13:XA13="Poissons")*(EN14:XA14="ALERTE")*(COUNTIF(BE186,"* "&amp;EN15:XA15&amp;" *")&gt;0)*1))</f>
        <v>0</v>
      </c>
      <c r="BS186" t="str">
        <f t="shared" si="132"/>
        <v/>
      </c>
      <c r="BT186">
        <f t="array" ref="BT186">IF(AQ186="",0,SUMPRODUCT((EN13:XA13="Arachides")*(EN14:XA14="ALERTE")*(COUNTIF(BE186,"* "&amp;EN15:XA15&amp;" *")&gt;0)*1))</f>
        <v>0</v>
      </c>
      <c r="BU186" t="str">
        <f t="shared" si="133"/>
        <v/>
      </c>
      <c r="BV186">
        <f t="array" ref="BV186">IF(AQ186="",0,SUMPRODUCT((EN13:XA13="Soja")*(EN14:XA14="INFO")*(COUNTIF(BE186,"* "&amp;EN15:XA15&amp;" *")&gt;0)*1))</f>
        <v>0</v>
      </c>
      <c r="BW186">
        <f t="array" ref="BW186">IF(AQ186="",0,SUMPRODUCT((EN13:XA13="Soja")*(EN14:XA14="ALERTE")*(COUNTIF(BE186,"* "&amp;EN15:XA15&amp;" *")&gt;0)*1))</f>
        <v>0</v>
      </c>
      <c r="BX186" t="str">
        <f t="shared" si="134"/>
        <v/>
      </c>
      <c r="BY186">
        <f t="array" ref="BY186">IF(AQ186="",0,SUMPRODUCT((EN13:XA13="Lait")*(EN14:XA14="INFO")*(COUNTIF(BE186,"* "&amp;EN15:XA15&amp;" *")&gt;0)*1))</f>
        <v>0</v>
      </c>
      <c r="BZ186">
        <f t="array" ref="BZ186">IF(AQ186="",0,SUMPRODUCT((EN13:XA13="Lait")*(EN14:XA14="EXCL")*(COUNTIF(BE186,"* "&amp;EN15:XA15&amp;" *")&gt;0)*1))</f>
        <v>0</v>
      </c>
      <c r="CA186">
        <f t="array" ref="CA186">IF(AQ186="",0,SUMPRODUCT((EN13:XA13="Lait")*(EN14:XA14="ALERTE")*(COUNTIF(BE186,"* "&amp;EN15:XA15&amp;" *")&gt;0)*1))</f>
        <v>0</v>
      </c>
      <c r="CB186">
        <f t="array" ref="CB186">IF(AQ186="",0,SUMPRODUCT((EN13:XA13="Lait")*(EN14:XA14="SUSP")*(COUNTIF(BE186,"* "&amp;EN15:XA15&amp;" *")&gt;0)*1))</f>
        <v>0</v>
      </c>
      <c r="CC186" t="str">
        <f t="shared" si="135"/>
        <v/>
      </c>
      <c r="CD186" t="str">
        <f t="shared" si="136"/>
        <v/>
      </c>
      <c r="CE186">
        <f t="array" ref="CE186">IF(AQ186="",0,SUMPRODUCT((EN13:XA13="Fruits a coque")*(EN14:XA14="EXCL")*(COUNTIF(BE186,"* "&amp;EN15:XA15&amp;" *")&gt;0)*1))</f>
        <v>0</v>
      </c>
      <c r="CF186">
        <f t="array" ref="CF186">IF(AQ186="",0,SUMPRODUCT((EN13:XA13="Fruits a coque")*(EN14:XA14="ALERTE")*(COUNTIF(BE186,"* "&amp;EN15:XA15&amp;" *")&gt;0)*1))</f>
        <v>0</v>
      </c>
      <c r="CG186" t="str">
        <f t="shared" si="137"/>
        <v/>
      </c>
      <c r="CH186">
        <f t="array" ref="CH186">IF(AQ186="",0,SUMPRODUCT((EN13:XA13="Celeri")*(EN14:XA14="ALERTE")*(COUNTIF(BE186,"* "&amp;EN15:XA15&amp;" *")&gt;0)*1))</f>
        <v>0</v>
      </c>
      <c r="CI186" t="str">
        <f t="shared" si="138"/>
        <v/>
      </c>
      <c r="CJ186">
        <f t="array" ref="CJ186">IF(AQ186="",0,SUMPRODUCT((EN13:XA13="Moutarde")*(EN14:XA14="ALERTE")*(COUNTIF(BE186,"* "&amp;EN15:XA15&amp;" *")&gt;0)*1))</f>
        <v>0</v>
      </c>
      <c r="CK186" t="str">
        <f t="shared" si="139"/>
        <v/>
      </c>
      <c r="CL186">
        <f t="array" ref="CL186">IF(AQ186="",0,SUMPRODUCT((EN13:XA13="Sesame")*(EN14:XA14="ALERTE")*(COUNTIF(BE186,"* "&amp;EN15:XA15&amp;" *")&gt;0)*1))</f>
        <v>0</v>
      </c>
      <c r="CM186" t="str">
        <f t="shared" si="140"/>
        <v/>
      </c>
      <c r="CN186">
        <f t="array" ref="CN186">IF(AQ186="",0,SUMPRODUCT((EN13:XA13="Sulfites")*(EN14:XA14="ALERTE")*(COUNTIF(BE186,"* "&amp;EN15:XA15&amp;" *")&gt;0)*1))</f>
        <v>0</v>
      </c>
      <c r="CO186" t="str">
        <f t="shared" si="141"/>
        <v/>
      </c>
      <c r="CP186">
        <f t="array" ref="CP186">IF(AQ186="",0,SUMPRODUCT((EN13:XA13="Lupin")*(EN14:XA14="ALERTE")*(COUNTIF(BE186,"* "&amp;EN15:XA15&amp;" *")&gt;0)*1))</f>
        <v>0</v>
      </c>
      <c r="CQ186" t="str">
        <f t="shared" si="142"/>
        <v/>
      </c>
      <c r="CR186">
        <f t="array" ref="CR186">IF(AQ186="",0,SUMPRODUCT((EN13:XA13="Mollusques")*(EN14:XA14="EXCL")*(COUNTIF(BE186,"* "&amp;EN15:XA15&amp;" *")&gt;0)*1))</f>
        <v>0</v>
      </c>
      <c r="CS186">
        <f t="array" ref="CS186">IF(AQ186="",0,SUMPRODUCT((EN13:XA13="Mollusques")*(EN14:XA14="ALERTE")*(COUNTIF(BE186,"* "&amp;EN15:XA15&amp;" *")&gt;0)*1))</f>
        <v>0</v>
      </c>
      <c r="CT186" t="str">
        <f t="shared" si="143"/>
        <v/>
      </c>
      <c r="CU186" t="str">
        <f t="shared" si="144"/>
        <v/>
      </c>
      <c r="CV186" t="str">
        <f t="shared" si="145"/>
        <v/>
      </c>
      <c r="CW186" t="str">
        <f t="shared" si="146"/>
        <v/>
      </c>
      <c r="CX186" t="str">
        <f t="shared" si="147"/>
        <v/>
      </c>
      <c r="CY186" t="str">
        <f t="shared" si="148"/>
        <v/>
      </c>
      <c r="CZ186" t="str">
        <f t="shared" si="149"/>
        <v/>
      </c>
      <c r="DA186" t="str">
        <f t="shared" si="150"/>
        <v/>
      </c>
      <c r="DB186" t="str">
        <f t="shared" si="151"/>
        <v/>
      </c>
      <c r="DC186" t="str">
        <f t="shared" si="152"/>
        <v/>
      </c>
      <c r="DD186" t="str">
        <f t="shared" si="153"/>
        <v/>
      </c>
      <c r="DE186" t="str">
        <f t="shared" si="154"/>
        <v/>
      </c>
      <c r="DF186" t="str">
        <f t="shared" si="155"/>
        <v/>
      </c>
      <c r="DG186" t="str">
        <f t="shared" si="156"/>
        <v/>
      </c>
      <c r="DH186" t="str">
        <f t="shared" si="157"/>
        <v/>
      </c>
      <c r="DI186" t="str">
        <f t="shared" si="158"/>
        <v/>
      </c>
      <c r="DJ186" t="str">
        <f t="shared" si="159"/>
        <v/>
      </c>
      <c r="DK186" t="str">
        <f t="shared" si="160"/>
        <v/>
      </c>
      <c r="DL186" t="str">
        <f t="shared" si="161"/>
        <v/>
      </c>
    </row>
    <row r="187" spans="5:116" ht="15.75">
      <c r="E187" s="26"/>
      <c r="F187" s="32"/>
      <c r="G187" s="33"/>
      <c r="H187" s="32"/>
      <c r="I187" s="34"/>
      <c r="J187" s="246"/>
      <c r="K187" s="247"/>
      <c r="L187" s="95"/>
      <c r="M187" s="248"/>
      <c r="N187" s="249"/>
      <c r="O187" s="250"/>
      <c r="P187" s="251"/>
      <c r="Q187" s="252"/>
      <c r="R187" s="253"/>
      <c r="S187" s="102"/>
      <c r="T187" s="254"/>
      <c r="U187" s="104"/>
      <c r="V187" s="255"/>
      <c r="W187" s="256"/>
      <c r="X187" s="107"/>
      <c r="Y187" s="116"/>
      <c r="AA187" s="4"/>
      <c r="AC187" s="759"/>
      <c r="AD187" s="780" t="str">
        <f>TRIM(SUBSTITUTE(SUBSTITUTE(SUBSTITUTE(SUBSTITUTE(SUBSTITUTE(SUBSTITUTE(SUBSTITUTE(SUBSTITUTE(AD186,"("," "),")"," "),CHAR(34)," "),"-"," "),"_"," "),"&lt;"," "),"&gt;"," "),"="," "))</f>
        <v>1004</v>
      </c>
      <c r="AE187" s="780" t="str" cm="1">
        <f t="array" ref="AE187">IF(ROW()=ROW(AE182),AD185,INDEX(AF182:AF195,ROW()-ROW(AE182)))</f>
        <v/>
      </c>
      <c r="AF187" s="781" t="str">
        <f>IF(OR(AE187="",AD184="",AD184&lt;=0,AG187=""),"",TRIM(MID(AE187,LEN(AG187)+1+IF(MID(AE187,LEN(AG187)+1,1)=" ",1,0),99999)))</f>
        <v/>
      </c>
      <c r="AG187" s="780" t="str">
        <f>IF(OR(AH187="",AH187=0,AH187="0"),"",IF(LEN(AH187)&lt;=AD184,AH187,IF(LEN(SUBSTITUTE(AI187," ",""))=AD184+1,LEFT(AH187,AD184),LEFT(AH187,FIND("§",SUBSTITUTE(AI187," ","§",LEN(AI187)-LEN(SUBSTITUTE(AI187," ",""))))-1))))</f>
        <v/>
      </c>
      <c r="AH187" s="780" t="str">
        <f t="shared" si="113"/>
        <v/>
      </c>
      <c r="AI187" s="780" t="str">
        <f>IF(OR(AH187="",AH187=0,AH187="0"),"",LEFT(AH187,AD184+1))</f>
        <v/>
      </c>
      <c r="AJ187" s="782"/>
      <c r="AK187" s="796"/>
      <c r="AL187" s="759" t="str">
        <f>IF(LEN(TRIM(AM187))&gt;0,MAX(AL13:AL186)+1,"")</f>
        <v/>
      </c>
      <c r="AM187" s="805"/>
      <c r="AN187" s="805"/>
      <c r="AO187" s="805"/>
      <c r="AP187" s="263" t="str">
        <f t="shared" si="114"/>
        <v/>
      </c>
      <c r="AQ187" s="752"/>
      <c r="AR187" s="818" t="s">
        <v>945</v>
      </c>
      <c r="AS187" s="16" t="str">
        <f t="shared" si="115"/>
        <v/>
      </c>
      <c r="AT187" s="264" t="str">
        <f t="shared" si="116"/>
        <v/>
      </c>
      <c r="AU187" s="266" t="str">
        <f t="shared" si="117"/>
        <v/>
      </c>
      <c r="AV187" s="267" t="str">
        <f t="shared" si="118"/>
        <v/>
      </c>
      <c r="AW187" s="268" t="str">
        <f t="shared" si="119"/>
        <v/>
      </c>
      <c r="AX187" s="268" t="str">
        <f t="shared" si="120"/>
        <v/>
      </c>
      <c r="AY187" s="269" t="str">
        <f t="shared" si="121"/>
        <v/>
      </c>
      <c r="AZ187" t="str">
        <f t="shared" si="122"/>
        <v/>
      </c>
      <c r="BA187" t="str">
        <f t="shared" si="123"/>
        <v/>
      </c>
      <c r="BB187" t="str">
        <f t="shared" si="124"/>
        <v/>
      </c>
      <c r="BC187" t="str">
        <f t="shared" si="125"/>
        <v/>
      </c>
      <c r="BD187" t="str">
        <f t="shared" si="126"/>
        <v/>
      </c>
      <c r="BE187" t="str">
        <f t="shared" si="127"/>
        <v/>
      </c>
      <c r="BF187">
        <f t="array" ref="BF187">IF(AQ187="",0,SUMPRODUCT((EN13:XA13="Gluten")*(EN14:XA14="INFO")*(COUNTIF(BE187,"* "&amp;EN15:XA15&amp;" *")&gt;0)*1))</f>
        <v>0</v>
      </c>
      <c r="BG187">
        <f t="array" ref="BG187">IF(AQ187="",0,SUMPRODUCT((EN13:XA13="Gluten")*(EN14:XA14="EXCL")*(COUNTIF(BE187,"* "&amp;EN15:XA15&amp;" *")&gt;0)*1))</f>
        <v>0</v>
      </c>
      <c r="BH187">
        <f t="array" ref="BH187">IF(AQ187="",0,SUMPRODUCT((EN13:XA13="Gluten")*(EN14:XA14="ALERTE")*(COUNTIF(BE187,"* "&amp;EN15:XA15&amp;" *")&gt;0)*1))</f>
        <v>0</v>
      </c>
      <c r="BI187">
        <f t="array" ref="BI187">IF(AQ187="",0,SUMPRODUCT((EN13:XA13="Gluten")*(EN14:XA14="SUSP")*(COUNTIF(BE187,"* "&amp;EN15:XA15&amp;" *")&gt;0)*1))</f>
        <v>0</v>
      </c>
      <c r="BJ187" t="str">
        <f t="shared" si="128"/>
        <v/>
      </c>
      <c r="BK187" t="str">
        <f t="shared" si="129"/>
        <v/>
      </c>
      <c r="BL187">
        <f t="array" ref="BL187">IF(AQ187="",0,SUMPRODUCT((EN13:XA13="Crustaces")*(EN14:XA14="ALERTE")*(COUNTIF(BE187,"* "&amp;EN15:XA15&amp;" *")&gt;0)*1))</f>
        <v>0</v>
      </c>
      <c r="BM187" t="str">
        <f t="shared" si="130"/>
        <v/>
      </c>
      <c r="BN187">
        <f t="array" ref="BN187">IF(AQ187="",0,SUMPRODUCT((EN13:XA13="Oeufs")*(EN14:XA14="ALERTE")*(COUNTIF(BE187,"* "&amp;EN15:XA15&amp;" *")&gt;0)*1))</f>
        <v>0</v>
      </c>
      <c r="BO187" t="str">
        <f t="shared" si="131"/>
        <v/>
      </c>
      <c r="BP187">
        <f t="array" ref="BP187">IF(AQ187="",0,SUMPRODUCT((EN13:XA13="Poissons")*(EN14:XA14="INFO")*(COUNTIF(BE187,"* "&amp;EN15:XA15&amp;" *")&gt;0)*1))</f>
        <v>0</v>
      </c>
      <c r="BQ187">
        <f t="array" ref="BQ187">IF(AQ187="",0,SUMPRODUCT((EN13:XA13="Poissons")*(EN14:XA14="EXCL")*(COUNTIF(BE187,"* "&amp;EN15:XA15&amp;" *")&gt;0)*1))</f>
        <v>0</v>
      </c>
      <c r="BR187">
        <f t="array" ref="BR187">IF(AQ187="",0,SUMPRODUCT((EN13:XA13="Poissons")*(EN14:XA14="ALERTE")*(COUNTIF(BE187,"* "&amp;EN15:XA15&amp;" *")&gt;0)*1))</f>
        <v>0</v>
      </c>
      <c r="BS187" t="str">
        <f t="shared" si="132"/>
        <v/>
      </c>
      <c r="BT187">
        <f t="array" ref="BT187">IF(AQ187="",0,SUMPRODUCT((EN13:XA13="Arachides")*(EN14:XA14="ALERTE")*(COUNTIF(BE187,"* "&amp;EN15:XA15&amp;" *")&gt;0)*1))</f>
        <v>0</v>
      </c>
      <c r="BU187" t="str">
        <f t="shared" si="133"/>
        <v/>
      </c>
      <c r="BV187">
        <f t="array" ref="BV187">IF(AQ187="",0,SUMPRODUCT((EN13:XA13="Soja")*(EN14:XA14="INFO")*(COUNTIF(BE187,"* "&amp;EN15:XA15&amp;" *")&gt;0)*1))</f>
        <v>0</v>
      </c>
      <c r="BW187">
        <f t="array" ref="BW187">IF(AQ187="",0,SUMPRODUCT((EN13:XA13="Soja")*(EN14:XA14="ALERTE")*(COUNTIF(BE187,"* "&amp;EN15:XA15&amp;" *")&gt;0)*1))</f>
        <v>0</v>
      </c>
      <c r="BX187" t="str">
        <f t="shared" si="134"/>
        <v/>
      </c>
      <c r="BY187">
        <f t="array" ref="BY187">IF(AQ187="",0,SUMPRODUCT((EN13:XA13="Lait")*(EN14:XA14="INFO")*(COUNTIF(BE187,"* "&amp;EN15:XA15&amp;" *")&gt;0)*1))</f>
        <v>0</v>
      </c>
      <c r="BZ187">
        <f t="array" ref="BZ187">IF(AQ187="",0,SUMPRODUCT((EN13:XA13="Lait")*(EN14:XA14="EXCL")*(COUNTIF(BE187,"* "&amp;EN15:XA15&amp;" *")&gt;0)*1))</f>
        <v>0</v>
      </c>
      <c r="CA187">
        <f t="array" ref="CA187">IF(AQ187="",0,SUMPRODUCT((EN13:XA13="Lait")*(EN14:XA14="ALERTE")*(COUNTIF(BE187,"* "&amp;EN15:XA15&amp;" *")&gt;0)*1))</f>
        <v>0</v>
      </c>
      <c r="CB187">
        <f t="array" ref="CB187">IF(AQ187="",0,SUMPRODUCT((EN13:XA13="Lait")*(EN14:XA14="SUSP")*(COUNTIF(BE187,"* "&amp;EN15:XA15&amp;" *")&gt;0)*1))</f>
        <v>0</v>
      </c>
      <c r="CC187" t="str">
        <f t="shared" si="135"/>
        <v/>
      </c>
      <c r="CD187" t="str">
        <f t="shared" si="136"/>
        <v/>
      </c>
      <c r="CE187">
        <f t="array" ref="CE187">IF(AQ187="",0,SUMPRODUCT((EN13:XA13="Fruits a coque")*(EN14:XA14="EXCL")*(COUNTIF(BE187,"* "&amp;EN15:XA15&amp;" *")&gt;0)*1))</f>
        <v>0</v>
      </c>
      <c r="CF187">
        <f t="array" ref="CF187">IF(AQ187="",0,SUMPRODUCT((EN13:XA13="Fruits a coque")*(EN14:XA14="ALERTE")*(COUNTIF(BE187,"* "&amp;EN15:XA15&amp;" *")&gt;0)*1))</f>
        <v>0</v>
      </c>
      <c r="CG187" t="str">
        <f t="shared" si="137"/>
        <v/>
      </c>
      <c r="CH187">
        <f t="array" ref="CH187">IF(AQ187="",0,SUMPRODUCT((EN13:XA13="Celeri")*(EN14:XA14="ALERTE")*(COUNTIF(BE187,"* "&amp;EN15:XA15&amp;" *")&gt;0)*1))</f>
        <v>0</v>
      </c>
      <c r="CI187" t="str">
        <f t="shared" si="138"/>
        <v/>
      </c>
      <c r="CJ187">
        <f t="array" ref="CJ187">IF(AQ187="",0,SUMPRODUCT((EN13:XA13="Moutarde")*(EN14:XA14="ALERTE")*(COUNTIF(BE187,"* "&amp;EN15:XA15&amp;" *")&gt;0)*1))</f>
        <v>0</v>
      </c>
      <c r="CK187" t="str">
        <f t="shared" si="139"/>
        <v/>
      </c>
      <c r="CL187">
        <f t="array" ref="CL187">IF(AQ187="",0,SUMPRODUCT((EN13:XA13="Sesame")*(EN14:XA14="ALERTE")*(COUNTIF(BE187,"* "&amp;EN15:XA15&amp;" *")&gt;0)*1))</f>
        <v>0</v>
      </c>
      <c r="CM187" t="str">
        <f t="shared" si="140"/>
        <v/>
      </c>
      <c r="CN187">
        <f t="array" ref="CN187">IF(AQ187="",0,SUMPRODUCT((EN13:XA13="Sulfites")*(EN14:XA14="ALERTE")*(COUNTIF(BE187,"* "&amp;EN15:XA15&amp;" *")&gt;0)*1))</f>
        <v>0</v>
      </c>
      <c r="CO187" t="str">
        <f t="shared" si="141"/>
        <v/>
      </c>
      <c r="CP187">
        <f t="array" ref="CP187">IF(AQ187="",0,SUMPRODUCT((EN13:XA13="Lupin")*(EN14:XA14="ALERTE")*(COUNTIF(BE187,"* "&amp;EN15:XA15&amp;" *")&gt;0)*1))</f>
        <v>0</v>
      </c>
      <c r="CQ187" t="str">
        <f t="shared" si="142"/>
        <v/>
      </c>
      <c r="CR187">
        <f t="array" ref="CR187">IF(AQ187="",0,SUMPRODUCT((EN13:XA13="Mollusques")*(EN14:XA14="EXCL")*(COUNTIF(BE187,"* "&amp;EN15:XA15&amp;" *")&gt;0)*1))</f>
        <v>0</v>
      </c>
      <c r="CS187">
        <f t="array" ref="CS187">IF(AQ187="",0,SUMPRODUCT((EN13:XA13="Mollusques")*(EN14:XA14="ALERTE")*(COUNTIF(BE187,"* "&amp;EN15:XA15&amp;" *")&gt;0)*1))</f>
        <v>0</v>
      </c>
      <c r="CT187" t="str">
        <f t="shared" si="143"/>
        <v/>
      </c>
      <c r="CU187" t="str">
        <f t="shared" si="144"/>
        <v/>
      </c>
      <c r="CV187" t="str">
        <f t="shared" si="145"/>
        <v/>
      </c>
      <c r="CW187" t="str">
        <f t="shared" si="146"/>
        <v/>
      </c>
      <c r="CX187" t="str">
        <f t="shared" si="147"/>
        <v/>
      </c>
      <c r="CY187" t="str">
        <f t="shared" si="148"/>
        <v/>
      </c>
      <c r="CZ187" t="str">
        <f t="shared" si="149"/>
        <v/>
      </c>
      <c r="DA187" t="str">
        <f t="shared" si="150"/>
        <v/>
      </c>
      <c r="DB187" t="str">
        <f t="shared" si="151"/>
        <v/>
      </c>
      <c r="DC187" t="str">
        <f t="shared" si="152"/>
        <v/>
      </c>
      <c r="DD187" t="str">
        <f t="shared" si="153"/>
        <v/>
      </c>
      <c r="DE187" t="str">
        <f t="shared" si="154"/>
        <v/>
      </c>
      <c r="DF187" t="str">
        <f t="shared" si="155"/>
        <v/>
      </c>
      <c r="DG187" t="str">
        <f t="shared" si="156"/>
        <v/>
      </c>
      <c r="DH187" t="str">
        <f t="shared" si="157"/>
        <v/>
      </c>
      <c r="DI187" t="str">
        <f t="shared" si="158"/>
        <v/>
      </c>
      <c r="DJ187" t="str">
        <f t="shared" si="159"/>
        <v/>
      </c>
      <c r="DK187" t="str">
        <f t="shared" si="160"/>
        <v/>
      </c>
      <c r="DL187" t="str">
        <f t="shared" si="161"/>
        <v/>
      </c>
    </row>
    <row r="188" spans="5:116" ht="15.75">
      <c r="E188" s="26"/>
      <c r="F188" s="32"/>
      <c r="G188" s="33"/>
      <c r="H188" s="32"/>
      <c r="I188" s="34"/>
      <c r="J188" s="246"/>
      <c r="K188" s="247"/>
      <c r="L188" s="95"/>
      <c r="M188" s="248"/>
      <c r="N188" s="249"/>
      <c r="O188" s="250"/>
      <c r="P188" s="251"/>
      <c r="Q188" s="252"/>
      <c r="R188" s="253"/>
      <c r="S188" s="102"/>
      <c r="T188" s="254"/>
      <c r="U188" s="104"/>
      <c r="V188" s="255"/>
      <c r="W188" s="256"/>
      <c r="X188" s="107"/>
      <c r="Y188" s="116"/>
      <c r="AA188" s="4"/>
      <c r="AC188" s="759"/>
      <c r="AD188" s="784" t="str">
        <f>TRIM(SUBSTITUTE(SUBSTITUTE(SUBSTITUTE(SUBSTITUTE(AD187,"►"," "),"▼"," "),"▲"," "),"◄"," "))</f>
        <v>1004</v>
      </c>
      <c r="AE188" s="780" t="str" cm="1">
        <f t="array" ref="AE188">IF(ROW()=ROW(AE182),AD185,INDEX(AF182:AF195,ROW()-ROW(AE182)))</f>
        <v/>
      </c>
      <c r="AF188" s="781" t="str">
        <f>IF(OR(AE188="",AD184="",AD184&lt;=0,AG188=""),"",TRIM(MID(AE188,LEN(AG188)+1+IF(MID(AE188,LEN(AG188)+1,1)=" ",1,0),99999)))</f>
        <v/>
      </c>
      <c r="AG188" s="780" t="str">
        <f>IF(OR(AH188="",AH188=0,AH188="0"),"",IF(LEN(AH188)&lt;=AD184,AH188,IF(LEN(SUBSTITUTE(AI188," ",""))=AD184+1,LEFT(AH188,AD184),LEFT(AH188,FIND("§",SUBSTITUTE(AI188," ","§",LEN(AI188)-LEN(SUBSTITUTE(AI188," ",""))))-1))))</f>
        <v/>
      </c>
      <c r="AH188" s="780" t="str">
        <f t="shared" si="113"/>
        <v/>
      </c>
      <c r="AI188" s="780" t="str">
        <f>IF(OR(AH188="",AH188=0,AH188="0"),"",LEFT(AH188,AD184+1))</f>
        <v/>
      </c>
      <c r="AJ188" s="782"/>
      <c r="AK188" s="796"/>
      <c r="AL188" s="759" t="str">
        <f>IF(LEN(TRIM(AM188))&gt;0,MAX(AL13:AL187)+1,"")</f>
        <v/>
      </c>
      <c r="AM188" s="805"/>
      <c r="AN188" s="805"/>
      <c r="AO188" s="805"/>
      <c r="AP188" s="263" t="str">
        <f t="shared" si="114"/>
        <v/>
      </c>
      <c r="AQ188" s="752"/>
      <c r="AR188" s="818" t="s">
        <v>945</v>
      </c>
      <c r="AS188" s="16" t="str">
        <f t="shared" si="115"/>
        <v/>
      </c>
      <c r="AT188" s="264" t="str">
        <f t="shared" si="116"/>
        <v/>
      </c>
      <c r="AU188" s="266" t="str">
        <f t="shared" si="117"/>
        <v/>
      </c>
      <c r="AV188" s="267" t="str">
        <f t="shared" si="118"/>
        <v/>
      </c>
      <c r="AW188" s="268" t="str">
        <f t="shared" si="119"/>
        <v/>
      </c>
      <c r="AX188" s="268" t="str">
        <f t="shared" si="120"/>
        <v/>
      </c>
      <c r="AY188" s="269" t="str">
        <f t="shared" si="121"/>
        <v/>
      </c>
      <c r="AZ188" t="str">
        <f t="shared" si="122"/>
        <v/>
      </c>
      <c r="BA188" t="str">
        <f t="shared" si="123"/>
        <v/>
      </c>
      <c r="BB188" t="str">
        <f t="shared" si="124"/>
        <v/>
      </c>
      <c r="BC188" t="str">
        <f t="shared" si="125"/>
        <v/>
      </c>
      <c r="BD188" t="str">
        <f t="shared" si="126"/>
        <v/>
      </c>
      <c r="BE188" t="str">
        <f t="shared" si="127"/>
        <v/>
      </c>
      <c r="BF188">
        <f t="array" ref="BF188">IF(AQ188="",0,SUMPRODUCT((EN13:XA13="Gluten")*(EN14:XA14="INFO")*(COUNTIF(BE188,"* "&amp;EN15:XA15&amp;" *")&gt;0)*1))</f>
        <v>0</v>
      </c>
      <c r="BG188">
        <f t="array" ref="BG188">IF(AQ188="",0,SUMPRODUCT((EN13:XA13="Gluten")*(EN14:XA14="EXCL")*(COUNTIF(BE188,"* "&amp;EN15:XA15&amp;" *")&gt;0)*1))</f>
        <v>0</v>
      </c>
      <c r="BH188">
        <f t="array" ref="BH188">IF(AQ188="",0,SUMPRODUCT((EN13:XA13="Gluten")*(EN14:XA14="ALERTE")*(COUNTIF(BE188,"* "&amp;EN15:XA15&amp;" *")&gt;0)*1))</f>
        <v>0</v>
      </c>
      <c r="BI188">
        <f t="array" ref="BI188">IF(AQ188="",0,SUMPRODUCT((EN13:XA13="Gluten")*(EN14:XA14="SUSP")*(COUNTIF(BE188,"* "&amp;EN15:XA15&amp;" *")&gt;0)*1))</f>
        <v>0</v>
      </c>
      <c r="BJ188" t="str">
        <f t="shared" si="128"/>
        <v/>
      </c>
      <c r="BK188" t="str">
        <f t="shared" si="129"/>
        <v/>
      </c>
      <c r="BL188">
        <f t="array" ref="BL188">IF(AQ188="",0,SUMPRODUCT((EN13:XA13="Crustaces")*(EN14:XA14="ALERTE")*(COUNTIF(BE188,"* "&amp;EN15:XA15&amp;" *")&gt;0)*1))</f>
        <v>0</v>
      </c>
      <c r="BM188" t="str">
        <f t="shared" si="130"/>
        <v/>
      </c>
      <c r="BN188">
        <f t="array" ref="BN188">IF(AQ188="",0,SUMPRODUCT((EN13:XA13="Oeufs")*(EN14:XA14="ALERTE")*(COUNTIF(BE188,"* "&amp;EN15:XA15&amp;" *")&gt;0)*1))</f>
        <v>0</v>
      </c>
      <c r="BO188" t="str">
        <f t="shared" si="131"/>
        <v/>
      </c>
      <c r="BP188">
        <f t="array" ref="BP188">IF(AQ188="",0,SUMPRODUCT((EN13:XA13="Poissons")*(EN14:XA14="INFO")*(COUNTIF(BE188,"* "&amp;EN15:XA15&amp;" *")&gt;0)*1))</f>
        <v>0</v>
      </c>
      <c r="BQ188">
        <f t="array" ref="BQ188">IF(AQ188="",0,SUMPRODUCT((EN13:XA13="Poissons")*(EN14:XA14="EXCL")*(COUNTIF(BE188,"* "&amp;EN15:XA15&amp;" *")&gt;0)*1))</f>
        <v>0</v>
      </c>
      <c r="BR188">
        <f t="array" ref="BR188">IF(AQ188="",0,SUMPRODUCT((EN13:XA13="Poissons")*(EN14:XA14="ALERTE")*(COUNTIF(BE188,"* "&amp;EN15:XA15&amp;" *")&gt;0)*1))</f>
        <v>0</v>
      </c>
      <c r="BS188" t="str">
        <f t="shared" si="132"/>
        <v/>
      </c>
      <c r="BT188">
        <f t="array" ref="BT188">IF(AQ188="",0,SUMPRODUCT((EN13:XA13="Arachides")*(EN14:XA14="ALERTE")*(COUNTIF(BE188,"* "&amp;EN15:XA15&amp;" *")&gt;0)*1))</f>
        <v>0</v>
      </c>
      <c r="BU188" t="str">
        <f t="shared" si="133"/>
        <v/>
      </c>
      <c r="BV188">
        <f t="array" ref="BV188">IF(AQ188="",0,SUMPRODUCT((EN13:XA13="Soja")*(EN14:XA14="INFO")*(COUNTIF(BE188,"* "&amp;EN15:XA15&amp;" *")&gt;0)*1))</f>
        <v>0</v>
      </c>
      <c r="BW188">
        <f t="array" ref="BW188">IF(AQ188="",0,SUMPRODUCT((EN13:XA13="Soja")*(EN14:XA14="ALERTE")*(COUNTIF(BE188,"* "&amp;EN15:XA15&amp;" *")&gt;0)*1))</f>
        <v>0</v>
      </c>
      <c r="BX188" t="str">
        <f t="shared" si="134"/>
        <v/>
      </c>
      <c r="BY188">
        <f t="array" ref="BY188">IF(AQ188="",0,SUMPRODUCT((EN13:XA13="Lait")*(EN14:XA14="INFO")*(COUNTIF(BE188,"* "&amp;EN15:XA15&amp;" *")&gt;0)*1))</f>
        <v>0</v>
      </c>
      <c r="BZ188">
        <f t="array" ref="BZ188">IF(AQ188="",0,SUMPRODUCT((EN13:XA13="Lait")*(EN14:XA14="EXCL")*(COUNTIF(BE188,"* "&amp;EN15:XA15&amp;" *")&gt;0)*1))</f>
        <v>0</v>
      </c>
      <c r="CA188">
        <f t="array" ref="CA188">IF(AQ188="",0,SUMPRODUCT((EN13:XA13="Lait")*(EN14:XA14="ALERTE")*(COUNTIF(BE188,"* "&amp;EN15:XA15&amp;" *")&gt;0)*1))</f>
        <v>0</v>
      </c>
      <c r="CB188">
        <f t="array" ref="CB188">IF(AQ188="",0,SUMPRODUCT((EN13:XA13="Lait")*(EN14:XA14="SUSP")*(COUNTIF(BE188,"* "&amp;EN15:XA15&amp;" *")&gt;0)*1))</f>
        <v>0</v>
      </c>
      <c r="CC188" t="str">
        <f t="shared" si="135"/>
        <v/>
      </c>
      <c r="CD188" t="str">
        <f t="shared" si="136"/>
        <v/>
      </c>
      <c r="CE188">
        <f t="array" ref="CE188">IF(AQ188="",0,SUMPRODUCT((EN13:XA13="Fruits a coque")*(EN14:XA14="EXCL")*(COUNTIF(BE188,"* "&amp;EN15:XA15&amp;" *")&gt;0)*1))</f>
        <v>0</v>
      </c>
      <c r="CF188">
        <f t="array" ref="CF188">IF(AQ188="",0,SUMPRODUCT((EN13:XA13="Fruits a coque")*(EN14:XA14="ALERTE")*(COUNTIF(BE188,"* "&amp;EN15:XA15&amp;" *")&gt;0)*1))</f>
        <v>0</v>
      </c>
      <c r="CG188" t="str">
        <f t="shared" si="137"/>
        <v/>
      </c>
      <c r="CH188">
        <f t="array" ref="CH188">IF(AQ188="",0,SUMPRODUCT((EN13:XA13="Celeri")*(EN14:XA14="ALERTE")*(COUNTIF(BE188,"* "&amp;EN15:XA15&amp;" *")&gt;0)*1))</f>
        <v>0</v>
      </c>
      <c r="CI188" t="str">
        <f t="shared" si="138"/>
        <v/>
      </c>
      <c r="CJ188">
        <f t="array" ref="CJ188">IF(AQ188="",0,SUMPRODUCT((EN13:XA13="Moutarde")*(EN14:XA14="ALERTE")*(COUNTIF(BE188,"* "&amp;EN15:XA15&amp;" *")&gt;0)*1))</f>
        <v>0</v>
      </c>
      <c r="CK188" t="str">
        <f t="shared" si="139"/>
        <v/>
      </c>
      <c r="CL188">
        <f t="array" ref="CL188">IF(AQ188="",0,SUMPRODUCT((EN13:XA13="Sesame")*(EN14:XA14="ALERTE")*(COUNTIF(BE188,"* "&amp;EN15:XA15&amp;" *")&gt;0)*1))</f>
        <v>0</v>
      </c>
      <c r="CM188" t="str">
        <f t="shared" si="140"/>
        <v/>
      </c>
      <c r="CN188">
        <f t="array" ref="CN188">IF(AQ188="",0,SUMPRODUCT((EN13:XA13="Sulfites")*(EN14:XA14="ALERTE")*(COUNTIF(BE188,"* "&amp;EN15:XA15&amp;" *")&gt;0)*1))</f>
        <v>0</v>
      </c>
      <c r="CO188" t="str">
        <f t="shared" si="141"/>
        <v/>
      </c>
      <c r="CP188">
        <f t="array" ref="CP188">IF(AQ188="",0,SUMPRODUCT((EN13:XA13="Lupin")*(EN14:XA14="ALERTE")*(COUNTIF(BE188,"* "&amp;EN15:XA15&amp;" *")&gt;0)*1))</f>
        <v>0</v>
      </c>
      <c r="CQ188" t="str">
        <f t="shared" si="142"/>
        <v/>
      </c>
      <c r="CR188">
        <f t="array" ref="CR188">IF(AQ188="",0,SUMPRODUCT((EN13:XA13="Mollusques")*(EN14:XA14="EXCL")*(COUNTIF(BE188,"* "&amp;EN15:XA15&amp;" *")&gt;0)*1))</f>
        <v>0</v>
      </c>
      <c r="CS188">
        <f t="array" ref="CS188">IF(AQ188="",0,SUMPRODUCT((EN13:XA13="Mollusques")*(EN14:XA14="ALERTE")*(COUNTIF(BE188,"* "&amp;EN15:XA15&amp;" *")&gt;0)*1))</f>
        <v>0</v>
      </c>
      <c r="CT188" t="str">
        <f t="shared" si="143"/>
        <v/>
      </c>
      <c r="CU188" t="str">
        <f t="shared" si="144"/>
        <v/>
      </c>
      <c r="CV188" t="str">
        <f t="shared" si="145"/>
        <v/>
      </c>
      <c r="CW188" t="str">
        <f t="shared" si="146"/>
        <v/>
      </c>
      <c r="CX188" t="str">
        <f t="shared" si="147"/>
        <v/>
      </c>
      <c r="CY188" t="str">
        <f t="shared" si="148"/>
        <v/>
      </c>
      <c r="CZ188" t="str">
        <f t="shared" si="149"/>
        <v/>
      </c>
      <c r="DA188" t="str">
        <f t="shared" si="150"/>
        <v/>
      </c>
      <c r="DB188" t="str">
        <f t="shared" si="151"/>
        <v/>
      </c>
      <c r="DC188" t="str">
        <f t="shared" si="152"/>
        <v/>
      </c>
      <c r="DD188" t="str">
        <f t="shared" si="153"/>
        <v/>
      </c>
      <c r="DE188" t="str">
        <f t="shared" si="154"/>
        <v/>
      </c>
      <c r="DF188" t="str">
        <f t="shared" si="155"/>
        <v/>
      </c>
      <c r="DG188" t="str">
        <f t="shared" si="156"/>
        <v/>
      </c>
      <c r="DH188" t="str">
        <f t="shared" si="157"/>
        <v/>
      </c>
      <c r="DI188" t="str">
        <f t="shared" si="158"/>
        <v/>
      </c>
      <c r="DJ188" t="str">
        <f t="shared" si="159"/>
        <v/>
      </c>
      <c r="DK188" t="str">
        <f t="shared" si="160"/>
        <v/>
      </c>
      <c r="DL188" t="str">
        <f t="shared" si="161"/>
        <v/>
      </c>
    </row>
    <row r="189" spans="5:116" ht="15.75">
      <c r="E189" s="26"/>
      <c r="F189" s="32"/>
      <c r="G189" s="33"/>
      <c r="H189" s="32"/>
      <c r="I189" s="34"/>
      <c r="J189" s="246"/>
      <c r="K189" s="247"/>
      <c r="L189" s="95"/>
      <c r="M189" s="248"/>
      <c r="N189" s="249"/>
      <c r="O189" s="250"/>
      <c r="P189" s="251"/>
      <c r="Q189" s="252"/>
      <c r="R189" s="253"/>
      <c r="S189" s="102"/>
      <c r="T189" s="254"/>
      <c r="U189" s="104"/>
      <c r="V189" s="255"/>
      <c r="W189" s="256"/>
      <c r="X189" s="107"/>
      <c r="Y189" s="116"/>
      <c r="AA189" s="4"/>
      <c r="AC189" s="759"/>
      <c r="AD189" s="784" t="str">
        <f>TRIM(SUBSTITUTE(SUBSTITUTE(AD188,"“"," "),"”"," "))</f>
        <v>1004</v>
      </c>
      <c r="AE189" s="780" t="str" cm="1">
        <f t="array" ref="AE189">IF(ROW()=ROW(AE182),AD185,INDEX(AF182:AF195,ROW()-ROW(AE182)))</f>
        <v/>
      </c>
      <c r="AF189" s="781" t="str">
        <f>IF(OR(AE189="",AD184="",AD184&lt;=0,AG189=""),"",TRIM(MID(AE189,LEN(AG189)+1+IF(MID(AE189,LEN(AG189)+1,1)=" ",1,0),99999)))</f>
        <v/>
      </c>
      <c r="AG189" s="780" t="str">
        <f>IF(OR(AH189="",AH189=0,AH189="0"),"",IF(LEN(AH189)&lt;=AD184,AH189,IF(LEN(SUBSTITUTE(AI189," ",""))=AD184+1,LEFT(AH189,AD184),LEFT(AH189,FIND("§",SUBSTITUTE(AI189," ","§",LEN(AI189)-LEN(SUBSTITUTE(AI189," ",""))))-1))))</f>
        <v/>
      </c>
      <c r="AH189" s="780" t="str">
        <f t="shared" si="113"/>
        <v/>
      </c>
      <c r="AI189" s="780" t="str">
        <f>IF(OR(AH189="",AH189=0,AH189="0"),"",LEFT(AH189,AD184+1))</f>
        <v/>
      </c>
      <c r="AJ189" s="782"/>
      <c r="AK189" s="796"/>
      <c r="AL189" s="759" t="str">
        <f>IF(LEN(TRIM(AM189))&gt;0,MAX(AL13:AL188)+1,"")</f>
        <v/>
      </c>
      <c r="AM189" s="805"/>
      <c r="AN189" s="805"/>
      <c r="AO189" s="805"/>
      <c r="AP189" s="263" t="str">
        <f t="shared" si="114"/>
        <v/>
      </c>
      <c r="AQ189" s="752"/>
      <c r="AR189" s="818" t="s">
        <v>945</v>
      </c>
      <c r="AS189" s="16" t="str">
        <f t="shared" si="115"/>
        <v/>
      </c>
      <c r="AT189" s="264" t="str">
        <f t="shared" si="116"/>
        <v/>
      </c>
      <c r="AU189" s="266" t="str">
        <f t="shared" si="117"/>
        <v/>
      </c>
      <c r="AV189" s="267" t="str">
        <f t="shared" si="118"/>
        <v/>
      </c>
      <c r="AW189" s="268" t="str">
        <f t="shared" si="119"/>
        <v/>
      </c>
      <c r="AX189" s="268" t="str">
        <f t="shared" si="120"/>
        <v/>
      </c>
      <c r="AY189" s="269" t="str">
        <f t="shared" si="121"/>
        <v/>
      </c>
      <c r="AZ189" t="str">
        <f t="shared" si="122"/>
        <v/>
      </c>
      <c r="BA189" t="str">
        <f t="shared" si="123"/>
        <v/>
      </c>
      <c r="BB189" t="str">
        <f t="shared" si="124"/>
        <v/>
      </c>
      <c r="BC189" t="str">
        <f t="shared" si="125"/>
        <v/>
      </c>
      <c r="BD189" t="str">
        <f t="shared" si="126"/>
        <v/>
      </c>
      <c r="BE189" t="str">
        <f t="shared" si="127"/>
        <v/>
      </c>
      <c r="BF189">
        <f t="array" ref="BF189">IF(AQ189="",0,SUMPRODUCT((EN13:XA13="Gluten")*(EN14:XA14="INFO")*(COUNTIF(BE189,"* "&amp;EN15:XA15&amp;" *")&gt;0)*1))</f>
        <v>0</v>
      </c>
      <c r="BG189">
        <f t="array" ref="BG189">IF(AQ189="",0,SUMPRODUCT((EN13:XA13="Gluten")*(EN14:XA14="EXCL")*(COUNTIF(BE189,"* "&amp;EN15:XA15&amp;" *")&gt;0)*1))</f>
        <v>0</v>
      </c>
      <c r="BH189">
        <f t="array" ref="BH189">IF(AQ189="",0,SUMPRODUCT((EN13:XA13="Gluten")*(EN14:XA14="ALERTE")*(COUNTIF(BE189,"* "&amp;EN15:XA15&amp;" *")&gt;0)*1))</f>
        <v>0</v>
      </c>
      <c r="BI189">
        <f t="array" ref="BI189">IF(AQ189="",0,SUMPRODUCT((EN13:XA13="Gluten")*(EN14:XA14="SUSP")*(COUNTIF(BE189,"* "&amp;EN15:XA15&amp;" *")&gt;0)*1))</f>
        <v>0</v>
      </c>
      <c r="BJ189" t="str">
        <f t="shared" si="128"/>
        <v/>
      </c>
      <c r="BK189" t="str">
        <f t="shared" si="129"/>
        <v/>
      </c>
      <c r="BL189">
        <f t="array" ref="BL189">IF(AQ189="",0,SUMPRODUCT((EN13:XA13="Crustaces")*(EN14:XA14="ALERTE")*(COUNTIF(BE189,"* "&amp;EN15:XA15&amp;" *")&gt;0)*1))</f>
        <v>0</v>
      </c>
      <c r="BM189" t="str">
        <f t="shared" si="130"/>
        <v/>
      </c>
      <c r="BN189">
        <f t="array" ref="BN189">IF(AQ189="",0,SUMPRODUCT((EN13:XA13="Oeufs")*(EN14:XA14="ALERTE")*(COUNTIF(BE189,"* "&amp;EN15:XA15&amp;" *")&gt;0)*1))</f>
        <v>0</v>
      </c>
      <c r="BO189" t="str">
        <f t="shared" si="131"/>
        <v/>
      </c>
      <c r="BP189">
        <f t="array" ref="BP189">IF(AQ189="",0,SUMPRODUCT((EN13:XA13="Poissons")*(EN14:XA14="INFO")*(COUNTIF(BE189,"* "&amp;EN15:XA15&amp;" *")&gt;0)*1))</f>
        <v>0</v>
      </c>
      <c r="BQ189">
        <f t="array" ref="BQ189">IF(AQ189="",0,SUMPRODUCT((EN13:XA13="Poissons")*(EN14:XA14="EXCL")*(COUNTIF(BE189,"* "&amp;EN15:XA15&amp;" *")&gt;0)*1))</f>
        <v>0</v>
      </c>
      <c r="BR189">
        <f t="array" ref="BR189">IF(AQ189="",0,SUMPRODUCT((EN13:XA13="Poissons")*(EN14:XA14="ALERTE")*(COUNTIF(BE189,"* "&amp;EN15:XA15&amp;" *")&gt;0)*1))</f>
        <v>0</v>
      </c>
      <c r="BS189" t="str">
        <f t="shared" si="132"/>
        <v/>
      </c>
      <c r="BT189">
        <f t="array" ref="BT189">IF(AQ189="",0,SUMPRODUCT((EN13:XA13="Arachides")*(EN14:XA14="ALERTE")*(COUNTIF(BE189,"* "&amp;EN15:XA15&amp;" *")&gt;0)*1))</f>
        <v>0</v>
      </c>
      <c r="BU189" t="str">
        <f t="shared" si="133"/>
        <v/>
      </c>
      <c r="BV189">
        <f t="array" ref="BV189">IF(AQ189="",0,SUMPRODUCT((EN13:XA13="Soja")*(EN14:XA14="INFO")*(COUNTIF(BE189,"* "&amp;EN15:XA15&amp;" *")&gt;0)*1))</f>
        <v>0</v>
      </c>
      <c r="BW189">
        <f t="array" ref="BW189">IF(AQ189="",0,SUMPRODUCT((EN13:XA13="Soja")*(EN14:XA14="ALERTE")*(COUNTIF(BE189,"* "&amp;EN15:XA15&amp;" *")&gt;0)*1))</f>
        <v>0</v>
      </c>
      <c r="BX189" t="str">
        <f t="shared" si="134"/>
        <v/>
      </c>
      <c r="BY189">
        <f t="array" ref="BY189">IF(AQ189="",0,SUMPRODUCT((EN13:XA13="Lait")*(EN14:XA14="INFO")*(COUNTIF(BE189,"* "&amp;EN15:XA15&amp;" *")&gt;0)*1))</f>
        <v>0</v>
      </c>
      <c r="BZ189">
        <f t="array" ref="BZ189">IF(AQ189="",0,SUMPRODUCT((EN13:XA13="Lait")*(EN14:XA14="EXCL")*(COUNTIF(BE189,"* "&amp;EN15:XA15&amp;" *")&gt;0)*1))</f>
        <v>0</v>
      </c>
      <c r="CA189">
        <f t="array" ref="CA189">IF(AQ189="",0,SUMPRODUCT((EN13:XA13="Lait")*(EN14:XA14="ALERTE")*(COUNTIF(BE189,"* "&amp;EN15:XA15&amp;" *")&gt;0)*1))</f>
        <v>0</v>
      </c>
      <c r="CB189">
        <f t="array" ref="CB189">IF(AQ189="",0,SUMPRODUCT((EN13:XA13="Lait")*(EN14:XA14="SUSP")*(COUNTIF(BE189,"* "&amp;EN15:XA15&amp;" *")&gt;0)*1))</f>
        <v>0</v>
      </c>
      <c r="CC189" t="str">
        <f t="shared" si="135"/>
        <v/>
      </c>
      <c r="CD189" t="str">
        <f t="shared" si="136"/>
        <v/>
      </c>
      <c r="CE189">
        <f t="array" ref="CE189">IF(AQ189="",0,SUMPRODUCT((EN13:XA13="Fruits a coque")*(EN14:XA14="EXCL")*(COUNTIF(BE189,"* "&amp;EN15:XA15&amp;" *")&gt;0)*1))</f>
        <v>0</v>
      </c>
      <c r="CF189">
        <f t="array" ref="CF189">IF(AQ189="",0,SUMPRODUCT((EN13:XA13="Fruits a coque")*(EN14:XA14="ALERTE")*(COUNTIF(BE189,"* "&amp;EN15:XA15&amp;" *")&gt;0)*1))</f>
        <v>0</v>
      </c>
      <c r="CG189" t="str">
        <f t="shared" si="137"/>
        <v/>
      </c>
      <c r="CH189">
        <f t="array" ref="CH189">IF(AQ189="",0,SUMPRODUCT((EN13:XA13="Celeri")*(EN14:XA14="ALERTE")*(COUNTIF(BE189,"* "&amp;EN15:XA15&amp;" *")&gt;0)*1))</f>
        <v>0</v>
      </c>
      <c r="CI189" t="str">
        <f t="shared" si="138"/>
        <v/>
      </c>
      <c r="CJ189">
        <f t="array" ref="CJ189">IF(AQ189="",0,SUMPRODUCT((EN13:XA13="Moutarde")*(EN14:XA14="ALERTE")*(COUNTIF(BE189,"* "&amp;EN15:XA15&amp;" *")&gt;0)*1))</f>
        <v>0</v>
      </c>
      <c r="CK189" t="str">
        <f t="shared" si="139"/>
        <v/>
      </c>
      <c r="CL189">
        <f t="array" ref="CL189">IF(AQ189="",0,SUMPRODUCT((EN13:XA13="Sesame")*(EN14:XA14="ALERTE")*(COUNTIF(BE189,"* "&amp;EN15:XA15&amp;" *")&gt;0)*1))</f>
        <v>0</v>
      </c>
      <c r="CM189" t="str">
        <f t="shared" si="140"/>
        <v/>
      </c>
      <c r="CN189">
        <f t="array" ref="CN189">IF(AQ189="",0,SUMPRODUCT((EN13:XA13="Sulfites")*(EN14:XA14="ALERTE")*(COUNTIF(BE189,"* "&amp;EN15:XA15&amp;" *")&gt;0)*1))</f>
        <v>0</v>
      </c>
      <c r="CO189" t="str">
        <f t="shared" si="141"/>
        <v/>
      </c>
      <c r="CP189">
        <f t="array" ref="CP189">IF(AQ189="",0,SUMPRODUCT((EN13:XA13="Lupin")*(EN14:XA14="ALERTE")*(COUNTIF(BE189,"* "&amp;EN15:XA15&amp;" *")&gt;0)*1))</f>
        <v>0</v>
      </c>
      <c r="CQ189" t="str">
        <f t="shared" si="142"/>
        <v/>
      </c>
      <c r="CR189">
        <f t="array" ref="CR189">IF(AQ189="",0,SUMPRODUCT((EN13:XA13="Mollusques")*(EN14:XA14="EXCL")*(COUNTIF(BE189,"* "&amp;EN15:XA15&amp;" *")&gt;0)*1))</f>
        <v>0</v>
      </c>
      <c r="CS189">
        <f t="array" ref="CS189">IF(AQ189="",0,SUMPRODUCT((EN13:XA13="Mollusques")*(EN14:XA14="ALERTE")*(COUNTIF(BE189,"* "&amp;EN15:XA15&amp;" *")&gt;0)*1))</f>
        <v>0</v>
      </c>
      <c r="CT189" t="str">
        <f t="shared" si="143"/>
        <v/>
      </c>
      <c r="CU189" t="str">
        <f t="shared" si="144"/>
        <v/>
      </c>
      <c r="CV189" t="str">
        <f t="shared" si="145"/>
        <v/>
      </c>
      <c r="CW189" t="str">
        <f t="shared" si="146"/>
        <v/>
      </c>
      <c r="CX189" t="str">
        <f t="shared" si="147"/>
        <v/>
      </c>
      <c r="CY189" t="str">
        <f t="shared" si="148"/>
        <v/>
      </c>
      <c r="CZ189" t="str">
        <f t="shared" si="149"/>
        <v/>
      </c>
      <c r="DA189" t="str">
        <f t="shared" si="150"/>
        <v/>
      </c>
      <c r="DB189" t="str">
        <f t="shared" si="151"/>
        <v/>
      </c>
      <c r="DC189" t="str">
        <f t="shared" si="152"/>
        <v/>
      </c>
      <c r="DD189" t="str">
        <f t="shared" si="153"/>
        <v/>
      </c>
      <c r="DE189" t="str">
        <f t="shared" si="154"/>
        <v/>
      </c>
      <c r="DF189" t="str">
        <f t="shared" si="155"/>
        <v/>
      </c>
      <c r="DG189" t="str">
        <f t="shared" si="156"/>
        <v/>
      </c>
      <c r="DH189" t="str">
        <f t="shared" si="157"/>
        <v/>
      </c>
      <c r="DI189" t="str">
        <f t="shared" si="158"/>
        <v/>
      </c>
      <c r="DJ189" t="str">
        <f t="shared" si="159"/>
        <v/>
      </c>
      <c r="DK189" t="str">
        <f t="shared" si="160"/>
        <v/>
      </c>
      <c r="DL189" t="str">
        <f t="shared" si="161"/>
        <v/>
      </c>
    </row>
    <row r="190" spans="5:116" ht="15.75">
      <c r="E190" s="26"/>
      <c r="F190" s="32"/>
      <c r="G190" s="33"/>
      <c r="H190" s="32"/>
      <c r="I190" s="34"/>
      <c r="J190" s="246"/>
      <c r="K190" s="247"/>
      <c r="L190" s="95"/>
      <c r="M190" s="248"/>
      <c r="N190" s="249"/>
      <c r="O190" s="250"/>
      <c r="P190" s="251"/>
      <c r="Q190" s="252"/>
      <c r="R190" s="253"/>
      <c r="S190" s="102"/>
      <c r="T190" s="254"/>
      <c r="U190" s="104"/>
      <c r="V190" s="255"/>
      <c r="W190" s="256"/>
      <c r="X190" s="107"/>
      <c r="Y190" s="116"/>
      <c r="AA190" s="4"/>
      <c r="AC190" s="759"/>
      <c r="AD190" s="784"/>
      <c r="AE190" s="780" t="str" cm="1">
        <f t="array" ref="AE190">IF(ROW()=ROW(AE182),AD185,INDEX(AF182:AF195,ROW()-ROW(AE182)))</f>
        <v/>
      </c>
      <c r="AF190" s="781" t="str">
        <f>IF(OR(AE190="",AD184="",AD184&lt;=0,AG190=""),"",TRIM(MID(AE190,LEN(AG190)+1+IF(MID(AE190,LEN(AG190)+1,1)=" ",1,0),99999)))</f>
        <v/>
      </c>
      <c r="AG190" s="780" t="str">
        <f>IF(OR(AH190="",AH190=0,AH190="0"),"",IF(LEN(AH190)&lt;=AD184,AH190,IF(LEN(SUBSTITUTE(AI190," ",""))=AD184+1,LEFT(AH190,AD184),LEFT(AH190,FIND("§",SUBSTITUTE(AI190," ","§",LEN(AI190)-LEN(SUBSTITUTE(AI190," ",""))))-1))))</f>
        <v/>
      </c>
      <c r="AH190" s="780" t="str">
        <f t="shared" si="113"/>
        <v/>
      </c>
      <c r="AI190" s="780" t="str">
        <f>IF(OR(AH190="",AH190=0,AH190="0"),"",LEFT(AH190,AD184+1))</f>
        <v/>
      </c>
      <c r="AJ190" s="782"/>
      <c r="AK190" s="796"/>
      <c r="AL190" s="759" t="str">
        <f>IF(LEN(TRIM(AM190))&gt;0,MAX(AL13:AL189)+1,"")</f>
        <v/>
      </c>
      <c r="AM190" s="805"/>
      <c r="AN190" s="805"/>
      <c r="AO190" s="805"/>
      <c r="AP190" s="263" t="str">
        <f t="shared" si="114"/>
        <v/>
      </c>
      <c r="AQ190" s="752"/>
      <c r="AR190" s="818" t="s">
        <v>945</v>
      </c>
      <c r="AS190" s="16" t="str">
        <f t="shared" si="115"/>
        <v/>
      </c>
      <c r="AT190" s="264" t="str">
        <f t="shared" si="116"/>
        <v/>
      </c>
      <c r="AU190" s="266" t="str">
        <f t="shared" si="117"/>
        <v/>
      </c>
      <c r="AV190" s="267" t="str">
        <f t="shared" si="118"/>
        <v/>
      </c>
      <c r="AW190" s="268" t="str">
        <f t="shared" si="119"/>
        <v/>
      </c>
      <c r="AX190" s="268" t="str">
        <f t="shared" si="120"/>
        <v/>
      </c>
      <c r="AY190" s="269" t="str">
        <f t="shared" si="121"/>
        <v/>
      </c>
      <c r="AZ190" t="str">
        <f t="shared" si="122"/>
        <v/>
      </c>
      <c r="BA190" t="str">
        <f t="shared" si="123"/>
        <v/>
      </c>
      <c r="BB190" t="str">
        <f t="shared" si="124"/>
        <v/>
      </c>
      <c r="BC190" t="str">
        <f t="shared" si="125"/>
        <v/>
      </c>
      <c r="BD190" t="str">
        <f t="shared" si="126"/>
        <v/>
      </c>
      <c r="BE190" t="str">
        <f t="shared" si="127"/>
        <v/>
      </c>
      <c r="BF190">
        <f t="array" ref="BF190">IF(AQ190="",0,SUMPRODUCT((EN13:XA13="Gluten")*(EN14:XA14="INFO")*(COUNTIF(BE190,"* "&amp;EN15:XA15&amp;" *")&gt;0)*1))</f>
        <v>0</v>
      </c>
      <c r="BG190">
        <f t="array" ref="BG190">IF(AQ190="",0,SUMPRODUCT((EN13:XA13="Gluten")*(EN14:XA14="EXCL")*(COUNTIF(BE190,"* "&amp;EN15:XA15&amp;" *")&gt;0)*1))</f>
        <v>0</v>
      </c>
      <c r="BH190">
        <f t="array" ref="BH190">IF(AQ190="",0,SUMPRODUCT((EN13:XA13="Gluten")*(EN14:XA14="ALERTE")*(COUNTIF(BE190,"* "&amp;EN15:XA15&amp;" *")&gt;0)*1))</f>
        <v>0</v>
      </c>
      <c r="BI190">
        <f t="array" ref="BI190">IF(AQ190="",0,SUMPRODUCT((EN13:XA13="Gluten")*(EN14:XA14="SUSP")*(COUNTIF(BE190,"* "&amp;EN15:XA15&amp;" *")&gt;0)*1))</f>
        <v>0</v>
      </c>
      <c r="BJ190" t="str">
        <f t="shared" si="128"/>
        <v/>
      </c>
      <c r="BK190" t="str">
        <f t="shared" si="129"/>
        <v/>
      </c>
      <c r="BL190">
        <f t="array" ref="BL190">IF(AQ190="",0,SUMPRODUCT((EN13:XA13="Crustaces")*(EN14:XA14="ALERTE")*(COUNTIF(BE190,"* "&amp;EN15:XA15&amp;" *")&gt;0)*1))</f>
        <v>0</v>
      </c>
      <c r="BM190" t="str">
        <f t="shared" si="130"/>
        <v/>
      </c>
      <c r="BN190">
        <f t="array" ref="BN190">IF(AQ190="",0,SUMPRODUCT((EN13:XA13="Oeufs")*(EN14:XA14="ALERTE")*(COUNTIF(BE190,"* "&amp;EN15:XA15&amp;" *")&gt;0)*1))</f>
        <v>0</v>
      </c>
      <c r="BO190" t="str">
        <f t="shared" si="131"/>
        <v/>
      </c>
      <c r="BP190">
        <f t="array" ref="BP190">IF(AQ190="",0,SUMPRODUCT((EN13:XA13="Poissons")*(EN14:XA14="INFO")*(COUNTIF(BE190,"* "&amp;EN15:XA15&amp;" *")&gt;0)*1))</f>
        <v>0</v>
      </c>
      <c r="BQ190">
        <f t="array" ref="BQ190">IF(AQ190="",0,SUMPRODUCT((EN13:XA13="Poissons")*(EN14:XA14="EXCL")*(COUNTIF(BE190,"* "&amp;EN15:XA15&amp;" *")&gt;0)*1))</f>
        <v>0</v>
      </c>
      <c r="BR190">
        <f t="array" ref="BR190">IF(AQ190="",0,SUMPRODUCT((EN13:XA13="Poissons")*(EN14:XA14="ALERTE")*(COUNTIF(BE190,"* "&amp;EN15:XA15&amp;" *")&gt;0)*1))</f>
        <v>0</v>
      </c>
      <c r="BS190" t="str">
        <f t="shared" si="132"/>
        <v/>
      </c>
      <c r="BT190">
        <f t="array" ref="BT190">IF(AQ190="",0,SUMPRODUCT((EN13:XA13="Arachides")*(EN14:XA14="ALERTE")*(COUNTIF(BE190,"* "&amp;EN15:XA15&amp;" *")&gt;0)*1))</f>
        <v>0</v>
      </c>
      <c r="BU190" t="str">
        <f t="shared" si="133"/>
        <v/>
      </c>
      <c r="BV190">
        <f t="array" ref="BV190">IF(AQ190="",0,SUMPRODUCT((EN13:XA13="Soja")*(EN14:XA14="INFO")*(COUNTIF(BE190,"* "&amp;EN15:XA15&amp;" *")&gt;0)*1))</f>
        <v>0</v>
      </c>
      <c r="BW190">
        <f t="array" ref="BW190">IF(AQ190="",0,SUMPRODUCT((EN13:XA13="Soja")*(EN14:XA14="ALERTE")*(COUNTIF(BE190,"* "&amp;EN15:XA15&amp;" *")&gt;0)*1))</f>
        <v>0</v>
      </c>
      <c r="BX190" t="str">
        <f t="shared" si="134"/>
        <v/>
      </c>
      <c r="BY190">
        <f t="array" ref="BY190">IF(AQ190="",0,SUMPRODUCT((EN13:XA13="Lait")*(EN14:XA14="INFO")*(COUNTIF(BE190,"* "&amp;EN15:XA15&amp;" *")&gt;0)*1))</f>
        <v>0</v>
      </c>
      <c r="BZ190">
        <f t="array" ref="BZ190">IF(AQ190="",0,SUMPRODUCT((EN13:XA13="Lait")*(EN14:XA14="EXCL")*(COUNTIF(BE190,"* "&amp;EN15:XA15&amp;" *")&gt;0)*1))</f>
        <v>0</v>
      </c>
      <c r="CA190">
        <f t="array" ref="CA190">IF(AQ190="",0,SUMPRODUCT((EN13:XA13="Lait")*(EN14:XA14="ALERTE")*(COUNTIF(BE190,"* "&amp;EN15:XA15&amp;" *")&gt;0)*1))</f>
        <v>0</v>
      </c>
      <c r="CB190">
        <f t="array" ref="CB190">IF(AQ190="",0,SUMPRODUCT((EN13:XA13="Lait")*(EN14:XA14="SUSP")*(COUNTIF(BE190,"* "&amp;EN15:XA15&amp;" *")&gt;0)*1))</f>
        <v>0</v>
      </c>
      <c r="CC190" t="str">
        <f t="shared" si="135"/>
        <v/>
      </c>
      <c r="CD190" t="str">
        <f t="shared" si="136"/>
        <v/>
      </c>
      <c r="CE190">
        <f t="array" ref="CE190">IF(AQ190="",0,SUMPRODUCT((EN13:XA13="Fruits a coque")*(EN14:XA14="EXCL")*(COUNTIF(BE190,"* "&amp;EN15:XA15&amp;" *")&gt;0)*1))</f>
        <v>0</v>
      </c>
      <c r="CF190">
        <f t="array" ref="CF190">IF(AQ190="",0,SUMPRODUCT((EN13:XA13="Fruits a coque")*(EN14:XA14="ALERTE")*(COUNTIF(BE190,"* "&amp;EN15:XA15&amp;" *")&gt;0)*1))</f>
        <v>0</v>
      </c>
      <c r="CG190" t="str">
        <f t="shared" si="137"/>
        <v/>
      </c>
      <c r="CH190">
        <f t="array" ref="CH190">IF(AQ190="",0,SUMPRODUCT((EN13:XA13="Celeri")*(EN14:XA14="ALERTE")*(COUNTIF(BE190,"* "&amp;EN15:XA15&amp;" *")&gt;0)*1))</f>
        <v>0</v>
      </c>
      <c r="CI190" t="str">
        <f t="shared" si="138"/>
        <v/>
      </c>
      <c r="CJ190">
        <f t="array" ref="CJ190">IF(AQ190="",0,SUMPRODUCT((EN13:XA13="Moutarde")*(EN14:XA14="ALERTE")*(COUNTIF(BE190,"* "&amp;EN15:XA15&amp;" *")&gt;0)*1))</f>
        <v>0</v>
      </c>
      <c r="CK190" t="str">
        <f t="shared" si="139"/>
        <v/>
      </c>
      <c r="CL190">
        <f t="array" ref="CL190">IF(AQ190="",0,SUMPRODUCT((EN13:XA13="Sesame")*(EN14:XA14="ALERTE")*(COUNTIF(BE190,"* "&amp;EN15:XA15&amp;" *")&gt;0)*1))</f>
        <v>0</v>
      </c>
      <c r="CM190" t="str">
        <f t="shared" si="140"/>
        <v/>
      </c>
      <c r="CN190">
        <f t="array" ref="CN190">IF(AQ190="",0,SUMPRODUCT((EN13:XA13="Sulfites")*(EN14:XA14="ALERTE")*(COUNTIF(BE190,"* "&amp;EN15:XA15&amp;" *")&gt;0)*1))</f>
        <v>0</v>
      </c>
      <c r="CO190" t="str">
        <f t="shared" si="141"/>
        <v/>
      </c>
      <c r="CP190">
        <f t="array" ref="CP190">IF(AQ190="",0,SUMPRODUCT((EN13:XA13="Lupin")*(EN14:XA14="ALERTE")*(COUNTIF(BE190,"* "&amp;EN15:XA15&amp;" *")&gt;0)*1))</f>
        <v>0</v>
      </c>
      <c r="CQ190" t="str">
        <f t="shared" si="142"/>
        <v/>
      </c>
      <c r="CR190">
        <f t="array" ref="CR190">IF(AQ190="",0,SUMPRODUCT((EN13:XA13="Mollusques")*(EN14:XA14="EXCL")*(COUNTIF(BE190,"* "&amp;EN15:XA15&amp;" *")&gt;0)*1))</f>
        <v>0</v>
      </c>
      <c r="CS190">
        <f t="array" ref="CS190">IF(AQ190="",0,SUMPRODUCT((EN13:XA13="Mollusques")*(EN14:XA14="ALERTE")*(COUNTIF(BE190,"* "&amp;EN15:XA15&amp;" *")&gt;0)*1))</f>
        <v>0</v>
      </c>
      <c r="CT190" t="str">
        <f t="shared" si="143"/>
        <v/>
      </c>
      <c r="CU190" t="str">
        <f t="shared" si="144"/>
        <v/>
      </c>
      <c r="CV190" t="str">
        <f t="shared" si="145"/>
        <v/>
      </c>
      <c r="CW190" t="str">
        <f t="shared" si="146"/>
        <v/>
      </c>
      <c r="CX190" t="str">
        <f t="shared" si="147"/>
        <v/>
      </c>
      <c r="CY190" t="str">
        <f t="shared" si="148"/>
        <v/>
      </c>
      <c r="CZ190" t="str">
        <f t="shared" si="149"/>
        <v/>
      </c>
      <c r="DA190" t="str">
        <f t="shared" si="150"/>
        <v/>
      </c>
      <c r="DB190" t="str">
        <f t="shared" si="151"/>
        <v/>
      </c>
      <c r="DC190" t="str">
        <f t="shared" si="152"/>
        <v/>
      </c>
      <c r="DD190" t="str">
        <f t="shared" si="153"/>
        <v/>
      </c>
      <c r="DE190" t="str">
        <f t="shared" si="154"/>
        <v/>
      </c>
      <c r="DF190" t="str">
        <f t="shared" si="155"/>
        <v/>
      </c>
      <c r="DG190" t="str">
        <f t="shared" si="156"/>
        <v/>
      </c>
      <c r="DH190" t="str">
        <f t="shared" si="157"/>
        <v/>
      </c>
      <c r="DI190" t="str">
        <f t="shared" si="158"/>
        <v/>
      </c>
      <c r="DJ190" t="str">
        <f t="shared" si="159"/>
        <v/>
      </c>
      <c r="DK190" t="str">
        <f t="shared" si="160"/>
        <v/>
      </c>
      <c r="DL190" t="str">
        <f t="shared" si="161"/>
        <v/>
      </c>
    </row>
    <row r="191" spans="5:116" ht="15.75">
      <c r="E191" s="26"/>
      <c r="F191" s="32"/>
      <c r="G191" s="33"/>
      <c r="H191" s="32"/>
      <c r="I191" s="34"/>
      <c r="J191" s="246"/>
      <c r="K191" s="247"/>
      <c r="L191" s="95"/>
      <c r="M191" s="248"/>
      <c r="N191" s="249"/>
      <c r="O191" s="250"/>
      <c r="P191" s="251"/>
      <c r="Q191" s="252"/>
      <c r="R191" s="253"/>
      <c r="S191" s="102"/>
      <c r="T191" s="254"/>
      <c r="U191" s="104"/>
      <c r="V191" s="255"/>
      <c r="W191" s="256"/>
      <c r="X191" s="107"/>
      <c r="Y191" s="116"/>
      <c r="AA191" s="4"/>
      <c r="AC191" s="759"/>
      <c r="AD191" s="784"/>
      <c r="AE191" s="780" t="str" cm="1">
        <f t="array" ref="AE191">IF(ROW()=ROW(AE182),AD185,INDEX(AF182:AF195,ROW()-ROW(AE182)))</f>
        <v/>
      </c>
      <c r="AF191" s="781" t="str">
        <f>IF(OR(AE191="",AD184="",AD184&lt;=0,AG191=""),"",TRIM(MID(AE191,LEN(AG191)+1+IF(MID(AE191,LEN(AG191)+1,1)=" ",1,0),99999)))</f>
        <v/>
      </c>
      <c r="AG191" s="780" t="str">
        <f>IF(OR(AH191="",AH191=0,AH191="0"),"",IF(LEN(AH191)&lt;=AD184,AH191,IF(LEN(SUBSTITUTE(AI191," ",""))=AD184+1,LEFT(AH191,AD184),LEFT(AH191,FIND("§",SUBSTITUTE(AI191," ","§",LEN(AI191)-LEN(SUBSTITUTE(AI191," ",""))))-1))))</f>
        <v/>
      </c>
      <c r="AH191" s="780" t="str">
        <f t="shared" si="113"/>
        <v/>
      </c>
      <c r="AI191" s="780" t="str">
        <f>IF(OR(AH191="",AH191=0,AH191="0"),"",LEFT(AH191,AD184+1))</f>
        <v/>
      </c>
      <c r="AJ191" s="782"/>
      <c r="AK191" s="796"/>
      <c r="AL191" s="759" t="str">
        <f>IF(LEN(TRIM(AM191))&gt;0,MAX(AL13:AL190)+1,"")</f>
        <v/>
      </c>
      <c r="AM191" s="805"/>
      <c r="AN191" s="805"/>
      <c r="AO191" s="805"/>
      <c r="AP191" s="263" t="str">
        <f t="shared" si="114"/>
        <v/>
      </c>
      <c r="AQ191" s="752"/>
      <c r="AR191" s="818" t="s">
        <v>945</v>
      </c>
      <c r="AS191" s="16" t="str">
        <f t="shared" si="115"/>
        <v/>
      </c>
      <c r="AT191" s="264" t="str">
        <f t="shared" si="116"/>
        <v/>
      </c>
      <c r="AU191" s="266" t="str">
        <f t="shared" si="117"/>
        <v/>
      </c>
      <c r="AV191" s="267" t="str">
        <f t="shared" si="118"/>
        <v/>
      </c>
      <c r="AW191" s="268" t="str">
        <f t="shared" si="119"/>
        <v/>
      </c>
      <c r="AX191" s="268" t="str">
        <f t="shared" si="120"/>
        <v/>
      </c>
      <c r="AY191" s="269" t="str">
        <f t="shared" si="121"/>
        <v/>
      </c>
      <c r="AZ191" t="str">
        <f t="shared" si="122"/>
        <v/>
      </c>
      <c r="BA191" t="str">
        <f t="shared" si="123"/>
        <v/>
      </c>
      <c r="BB191" t="str">
        <f t="shared" si="124"/>
        <v/>
      </c>
      <c r="BC191" t="str">
        <f t="shared" si="125"/>
        <v/>
      </c>
      <c r="BD191" t="str">
        <f t="shared" si="126"/>
        <v/>
      </c>
      <c r="BE191" t="str">
        <f t="shared" si="127"/>
        <v/>
      </c>
      <c r="BF191">
        <f t="array" ref="BF191">IF(AQ191="",0,SUMPRODUCT((EN13:XA13="Gluten")*(EN14:XA14="INFO")*(COUNTIF(BE191,"* "&amp;EN15:XA15&amp;" *")&gt;0)*1))</f>
        <v>0</v>
      </c>
      <c r="BG191">
        <f t="array" ref="BG191">IF(AQ191="",0,SUMPRODUCT((EN13:XA13="Gluten")*(EN14:XA14="EXCL")*(COUNTIF(BE191,"* "&amp;EN15:XA15&amp;" *")&gt;0)*1))</f>
        <v>0</v>
      </c>
      <c r="BH191">
        <f t="array" ref="BH191">IF(AQ191="",0,SUMPRODUCT((EN13:XA13="Gluten")*(EN14:XA14="ALERTE")*(COUNTIF(BE191,"* "&amp;EN15:XA15&amp;" *")&gt;0)*1))</f>
        <v>0</v>
      </c>
      <c r="BI191">
        <f t="array" ref="BI191">IF(AQ191="",0,SUMPRODUCT((EN13:XA13="Gluten")*(EN14:XA14="SUSP")*(COUNTIF(BE191,"* "&amp;EN15:XA15&amp;" *")&gt;0)*1))</f>
        <v>0</v>
      </c>
      <c r="BJ191" t="str">
        <f t="shared" si="128"/>
        <v/>
      </c>
      <c r="BK191" t="str">
        <f t="shared" si="129"/>
        <v/>
      </c>
      <c r="BL191">
        <f t="array" ref="BL191">IF(AQ191="",0,SUMPRODUCT((EN13:XA13="Crustaces")*(EN14:XA14="ALERTE")*(COUNTIF(BE191,"* "&amp;EN15:XA15&amp;" *")&gt;0)*1))</f>
        <v>0</v>
      </c>
      <c r="BM191" t="str">
        <f t="shared" si="130"/>
        <v/>
      </c>
      <c r="BN191">
        <f t="array" ref="BN191">IF(AQ191="",0,SUMPRODUCT((EN13:XA13="Oeufs")*(EN14:XA14="ALERTE")*(COUNTIF(BE191,"* "&amp;EN15:XA15&amp;" *")&gt;0)*1))</f>
        <v>0</v>
      </c>
      <c r="BO191" t="str">
        <f t="shared" si="131"/>
        <v/>
      </c>
      <c r="BP191">
        <f t="array" ref="BP191">IF(AQ191="",0,SUMPRODUCT((EN13:XA13="Poissons")*(EN14:XA14="INFO")*(COUNTIF(BE191,"* "&amp;EN15:XA15&amp;" *")&gt;0)*1))</f>
        <v>0</v>
      </c>
      <c r="BQ191">
        <f t="array" ref="BQ191">IF(AQ191="",0,SUMPRODUCT((EN13:XA13="Poissons")*(EN14:XA14="EXCL")*(COUNTIF(BE191,"* "&amp;EN15:XA15&amp;" *")&gt;0)*1))</f>
        <v>0</v>
      </c>
      <c r="BR191">
        <f t="array" ref="BR191">IF(AQ191="",0,SUMPRODUCT((EN13:XA13="Poissons")*(EN14:XA14="ALERTE")*(COUNTIF(BE191,"* "&amp;EN15:XA15&amp;" *")&gt;0)*1))</f>
        <v>0</v>
      </c>
      <c r="BS191" t="str">
        <f t="shared" si="132"/>
        <v/>
      </c>
      <c r="BT191">
        <f t="array" ref="BT191">IF(AQ191="",0,SUMPRODUCT((EN13:XA13="Arachides")*(EN14:XA14="ALERTE")*(COUNTIF(BE191,"* "&amp;EN15:XA15&amp;" *")&gt;0)*1))</f>
        <v>0</v>
      </c>
      <c r="BU191" t="str">
        <f t="shared" si="133"/>
        <v/>
      </c>
      <c r="BV191">
        <f t="array" ref="BV191">IF(AQ191="",0,SUMPRODUCT((EN13:XA13="Soja")*(EN14:XA14="INFO")*(COUNTIF(BE191,"* "&amp;EN15:XA15&amp;" *")&gt;0)*1))</f>
        <v>0</v>
      </c>
      <c r="BW191">
        <f t="array" ref="BW191">IF(AQ191="",0,SUMPRODUCT((EN13:XA13="Soja")*(EN14:XA14="ALERTE")*(COUNTIF(BE191,"* "&amp;EN15:XA15&amp;" *")&gt;0)*1))</f>
        <v>0</v>
      </c>
      <c r="BX191" t="str">
        <f t="shared" si="134"/>
        <v/>
      </c>
      <c r="BY191">
        <f t="array" ref="BY191">IF(AQ191="",0,SUMPRODUCT((EN13:XA13="Lait")*(EN14:XA14="INFO")*(COUNTIF(BE191,"* "&amp;EN15:XA15&amp;" *")&gt;0)*1))</f>
        <v>0</v>
      </c>
      <c r="BZ191">
        <f t="array" ref="BZ191">IF(AQ191="",0,SUMPRODUCT((EN13:XA13="Lait")*(EN14:XA14="EXCL")*(COUNTIF(BE191,"* "&amp;EN15:XA15&amp;" *")&gt;0)*1))</f>
        <v>0</v>
      </c>
      <c r="CA191">
        <f t="array" ref="CA191">IF(AQ191="",0,SUMPRODUCT((EN13:XA13="Lait")*(EN14:XA14="ALERTE")*(COUNTIF(BE191,"* "&amp;EN15:XA15&amp;" *")&gt;0)*1))</f>
        <v>0</v>
      </c>
      <c r="CB191">
        <f t="array" ref="CB191">IF(AQ191="",0,SUMPRODUCT((EN13:XA13="Lait")*(EN14:XA14="SUSP")*(COUNTIF(BE191,"* "&amp;EN15:XA15&amp;" *")&gt;0)*1))</f>
        <v>0</v>
      </c>
      <c r="CC191" t="str">
        <f t="shared" si="135"/>
        <v/>
      </c>
      <c r="CD191" t="str">
        <f t="shared" si="136"/>
        <v/>
      </c>
      <c r="CE191">
        <f t="array" ref="CE191">IF(AQ191="",0,SUMPRODUCT((EN13:XA13="Fruits a coque")*(EN14:XA14="EXCL")*(COUNTIF(BE191,"* "&amp;EN15:XA15&amp;" *")&gt;0)*1))</f>
        <v>0</v>
      </c>
      <c r="CF191">
        <f t="array" ref="CF191">IF(AQ191="",0,SUMPRODUCT((EN13:XA13="Fruits a coque")*(EN14:XA14="ALERTE")*(COUNTIF(BE191,"* "&amp;EN15:XA15&amp;" *")&gt;0)*1))</f>
        <v>0</v>
      </c>
      <c r="CG191" t="str">
        <f t="shared" si="137"/>
        <v/>
      </c>
      <c r="CH191">
        <f t="array" ref="CH191">IF(AQ191="",0,SUMPRODUCT((EN13:XA13="Celeri")*(EN14:XA14="ALERTE")*(COUNTIF(BE191,"* "&amp;EN15:XA15&amp;" *")&gt;0)*1))</f>
        <v>0</v>
      </c>
      <c r="CI191" t="str">
        <f t="shared" si="138"/>
        <v/>
      </c>
      <c r="CJ191">
        <f t="array" ref="CJ191">IF(AQ191="",0,SUMPRODUCT((EN13:XA13="Moutarde")*(EN14:XA14="ALERTE")*(COUNTIF(BE191,"* "&amp;EN15:XA15&amp;" *")&gt;0)*1))</f>
        <v>0</v>
      </c>
      <c r="CK191" t="str">
        <f t="shared" si="139"/>
        <v/>
      </c>
      <c r="CL191">
        <f t="array" ref="CL191">IF(AQ191="",0,SUMPRODUCT((EN13:XA13="Sesame")*(EN14:XA14="ALERTE")*(COUNTIF(BE191,"* "&amp;EN15:XA15&amp;" *")&gt;0)*1))</f>
        <v>0</v>
      </c>
      <c r="CM191" t="str">
        <f t="shared" si="140"/>
        <v/>
      </c>
      <c r="CN191">
        <f t="array" ref="CN191">IF(AQ191="",0,SUMPRODUCT((EN13:XA13="Sulfites")*(EN14:XA14="ALERTE")*(COUNTIF(BE191,"* "&amp;EN15:XA15&amp;" *")&gt;0)*1))</f>
        <v>0</v>
      </c>
      <c r="CO191" t="str">
        <f t="shared" si="141"/>
        <v/>
      </c>
      <c r="CP191">
        <f t="array" ref="CP191">IF(AQ191="",0,SUMPRODUCT((EN13:XA13="Lupin")*(EN14:XA14="ALERTE")*(COUNTIF(BE191,"* "&amp;EN15:XA15&amp;" *")&gt;0)*1))</f>
        <v>0</v>
      </c>
      <c r="CQ191" t="str">
        <f t="shared" si="142"/>
        <v/>
      </c>
      <c r="CR191">
        <f t="array" ref="CR191">IF(AQ191="",0,SUMPRODUCT((EN13:XA13="Mollusques")*(EN14:XA14="EXCL")*(COUNTIF(BE191,"* "&amp;EN15:XA15&amp;" *")&gt;0)*1))</f>
        <v>0</v>
      </c>
      <c r="CS191">
        <f t="array" ref="CS191">IF(AQ191="",0,SUMPRODUCT((EN13:XA13="Mollusques")*(EN14:XA14="ALERTE")*(COUNTIF(BE191,"* "&amp;EN15:XA15&amp;" *")&gt;0)*1))</f>
        <v>0</v>
      </c>
      <c r="CT191" t="str">
        <f t="shared" si="143"/>
        <v/>
      </c>
      <c r="CU191" t="str">
        <f t="shared" si="144"/>
        <v/>
      </c>
      <c r="CV191" t="str">
        <f t="shared" si="145"/>
        <v/>
      </c>
      <c r="CW191" t="str">
        <f t="shared" si="146"/>
        <v/>
      </c>
      <c r="CX191" t="str">
        <f t="shared" si="147"/>
        <v/>
      </c>
      <c r="CY191" t="str">
        <f t="shared" si="148"/>
        <v/>
      </c>
      <c r="CZ191" t="str">
        <f t="shared" si="149"/>
        <v/>
      </c>
      <c r="DA191" t="str">
        <f t="shared" si="150"/>
        <v/>
      </c>
      <c r="DB191" t="str">
        <f t="shared" si="151"/>
        <v/>
      </c>
      <c r="DC191" t="str">
        <f t="shared" si="152"/>
        <v/>
      </c>
      <c r="DD191" t="str">
        <f t="shared" si="153"/>
        <v/>
      </c>
      <c r="DE191" t="str">
        <f t="shared" si="154"/>
        <v/>
      </c>
      <c r="DF191" t="str">
        <f t="shared" si="155"/>
        <v/>
      </c>
      <c r="DG191" t="str">
        <f t="shared" si="156"/>
        <v/>
      </c>
      <c r="DH191" t="str">
        <f t="shared" si="157"/>
        <v/>
      </c>
      <c r="DI191" t="str">
        <f t="shared" si="158"/>
        <v/>
      </c>
      <c r="DJ191" t="str">
        <f t="shared" si="159"/>
        <v/>
      </c>
      <c r="DK191" t="str">
        <f t="shared" si="160"/>
        <v/>
      </c>
      <c r="DL191" t="str">
        <f t="shared" si="161"/>
        <v/>
      </c>
    </row>
    <row r="192" spans="5:116" ht="15.75">
      <c r="E192" s="26"/>
      <c r="F192" s="32"/>
      <c r="G192" s="33"/>
      <c r="H192" s="32"/>
      <c r="I192" s="34"/>
      <c r="J192" s="246"/>
      <c r="K192" s="247"/>
      <c r="L192" s="95"/>
      <c r="M192" s="248"/>
      <c r="N192" s="249"/>
      <c r="O192" s="250"/>
      <c r="P192" s="251"/>
      <c r="Q192" s="252"/>
      <c r="R192" s="253"/>
      <c r="S192" s="102"/>
      <c r="T192" s="254"/>
      <c r="U192" s="104"/>
      <c r="V192" s="255"/>
      <c r="W192" s="256"/>
      <c r="X192" s="107"/>
      <c r="Y192" s="116"/>
      <c r="AA192" s="4"/>
      <c r="AC192" s="759"/>
      <c r="AD192" s="784"/>
      <c r="AE192" s="780" t="str" cm="1">
        <f t="array" ref="AE192">IF(ROW()=ROW(AE182),AD185,INDEX(AF182:AF195,ROW()-ROW(AE182)))</f>
        <v/>
      </c>
      <c r="AF192" s="781" t="str">
        <f>IF(OR(AE192="",AD184="",AD184&lt;=0,AG192=""),"",TRIM(MID(AE192,LEN(AG192)+1+IF(MID(AE192,LEN(AG192)+1,1)=" ",1,0),99999)))</f>
        <v/>
      </c>
      <c r="AG192" s="780" t="str">
        <f>IF(OR(AH192="",AH192=0,AH192="0"),"",IF(LEN(AH192)&lt;=AD184,AH192,IF(LEN(SUBSTITUTE(AI192," ",""))=AD184+1,LEFT(AH192,AD184),LEFT(AH192,FIND("§",SUBSTITUTE(AI192," ","§",LEN(AI192)-LEN(SUBSTITUTE(AI192," ",""))))-1))))</f>
        <v/>
      </c>
      <c r="AH192" s="780" t="str">
        <f t="shared" si="113"/>
        <v/>
      </c>
      <c r="AI192" s="780" t="str">
        <f>IF(OR(AH192="",AH192=0,AH192="0"),"",LEFT(AH192,AD184+1))</f>
        <v/>
      </c>
      <c r="AJ192" s="782"/>
      <c r="AK192" s="796"/>
      <c r="AL192" s="759" t="str">
        <f>IF(LEN(TRIM(AM192))&gt;0,MAX(AL13:AL191)+1,"")</f>
        <v/>
      </c>
      <c r="AM192" s="805"/>
      <c r="AN192" s="805"/>
      <c r="AO192" s="805"/>
      <c r="AP192" s="263" t="str">
        <f t="shared" si="114"/>
        <v/>
      </c>
      <c r="AQ192" s="752"/>
      <c r="AR192" s="818" t="s">
        <v>945</v>
      </c>
      <c r="AS192" s="16" t="str">
        <f t="shared" si="115"/>
        <v/>
      </c>
      <c r="AT192" s="264" t="str">
        <f t="shared" si="116"/>
        <v/>
      </c>
      <c r="AU192" s="266" t="str">
        <f t="shared" si="117"/>
        <v/>
      </c>
      <c r="AV192" s="267" t="str">
        <f t="shared" si="118"/>
        <v/>
      </c>
      <c r="AW192" s="268" t="str">
        <f t="shared" si="119"/>
        <v/>
      </c>
      <c r="AX192" s="268" t="str">
        <f t="shared" si="120"/>
        <v/>
      </c>
      <c r="AY192" s="269" t="str">
        <f t="shared" si="121"/>
        <v/>
      </c>
      <c r="AZ192" t="str">
        <f t="shared" si="122"/>
        <v/>
      </c>
      <c r="BA192" t="str">
        <f t="shared" si="123"/>
        <v/>
      </c>
      <c r="BB192" t="str">
        <f t="shared" si="124"/>
        <v/>
      </c>
      <c r="BC192" t="str">
        <f t="shared" si="125"/>
        <v/>
      </c>
      <c r="BD192" t="str">
        <f t="shared" si="126"/>
        <v/>
      </c>
      <c r="BE192" t="str">
        <f t="shared" si="127"/>
        <v/>
      </c>
      <c r="BF192">
        <f t="array" ref="BF192">IF(AQ192="",0,SUMPRODUCT((EN13:XA13="Gluten")*(EN14:XA14="INFO")*(COUNTIF(BE192,"* "&amp;EN15:XA15&amp;" *")&gt;0)*1))</f>
        <v>0</v>
      </c>
      <c r="BG192">
        <f t="array" ref="BG192">IF(AQ192="",0,SUMPRODUCT((EN13:XA13="Gluten")*(EN14:XA14="EXCL")*(COUNTIF(BE192,"* "&amp;EN15:XA15&amp;" *")&gt;0)*1))</f>
        <v>0</v>
      </c>
      <c r="BH192">
        <f t="array" ref="BH192">IF(AQ192="",0,SUMPRODUCT((EN13:XA13="Gluten")*(EN14:XA14="ALERTE")*(COUNTIF(BE192,"* "&amp;EN15:XA15&amp;" *")&gt;0)*1))</f>
        <v>0</v>
      </c>
      <c r="BI192">
        <f t="array" ref="BI192">IF(AQ192="",0,SUMPRODUCT((EN13:XA13="Gluten")*(EN14:XA14="SUSP")*(COUNTIF(BE192,"* "&amp;EN15:XA15&amp;" *")&gt;0)*1))</f>
        <v>0</v>
      </c>
      <c r="BJ192" t="str">
        <f t="shared" si="128"/>
        <v/>
      </c>
      <c r="BK192" t="str">
        <f t="shared" si="129"/>
        <v/>
      </c>
      <c r="BL192">
        <f t="array" ref="BL192">IF(AQ192="",0,SUMPRODUCT((EN13:XA13="Crustaces")*(EN14:XA14="ALERTE")*(COUNTIF(BE192,"* "&amp;EN15:XA15&amp;" *")&gt;0)*1))</f>
        <v>0</v>
      </c>
      <c r="BM192" t="str">
        <f t="shared" si="130"/>
        <v/>
      </c>
      <c r="BN192">
        <f t="array" ref="BN192">IF(AQ192="",0,SUMPRODUCT((EN13:XA13="Oeufs")*(EN14:XA14="ALERTE")*(COUNTIF(BE192,"* "&amp;EN15:XA15&amp;" *")&gt;0)*1))</f>
        <v>0</v>
      </c>
      <c r="BO192" t="str">
        <f t="shared" si="131"/>
        <v/>
      </c>
      <c r="BP192">
        <f t="array" ref="BP192">IF(AQ192="",0,SUMPRODUCT((EN13:XA13="Poissons")*(EN14:XA14="INFO")*(COUNTIF(BE192,"* "&amp;EN15:XA15&amp;" *")&gt;0)*1))</f>
        <v>0</v>
      </c>
      <c r="BQ192">
        <f t="array" ref="BQ192">IF(AQ192="",0,SUMPRODUCT((EN13:XA13="Poissons")*(EN14:XA14="EXCL")*(COUNTIF(BE192,"* "&amp;EN15:XA15&amp;" *")&gt;0)*1))</f>
        <v>0</v>
      </c>
      <c r="BR192">
        <f t="array" ref="BR192">IF(AQ192="",0,SUMPRODUCT((EN13:XA13="Poissons")*(EN14:XA14="ALERTE")*(COUNTIF(BE192,"* "&amp;EN15:XA15&amp;" *")&gt;0)*1))</f>
        <v>0</v>
      </c>
      <c r="BS192" t="str">
        <f t="shared" si="132"/>
        <v/>
      </c>
      <c r="BT192">
        <f t="array" ref="BT192">IF(AQ192="",0,SUMPRODUCT((EN13:XA13="Arachides")*(EN14:XA14="ALERTE")*(COUNTIF(BE192,"* "&amp;EN15:XA15&amp;" *")&gt;0)*1))</f>
        <v>0</v>
      </c>
      <c r="BU192" t="str">
        <f t="shared" si="133"/>
        <v/>
      </c>
      <c r="BV192">
        <f t="array" ref="BV192">IF(AQ192="",0,SUMPRODUCT((EN13:XA13="Soja")*(EN14:XA14="INFO")*(COUNTIF(BE192,"* "&amp;EN15:XA15&amp;" *")&gt;0)*1))</f>
        <v>0</v>
      </c>
      <c r="BW192">
        <f t="array" ref="BW192">IF(AQ192="",0,SUMPRODUCT((EN13:XA13="Soja")*(EN14:XA14="ALERTE")*(COUNTIF(BE192,"* "&amp;EN15:XA15&amp;" *")&gt;0)*1))</f>
        <v>0</v>
      </c>
      <c r="BX192" t="str">
        <f t="shared" si="134"/>
        <v/>
      </c>
      <c r="BY192">
        <f t="array" ref="BY192">IF(AQ192="",0,SUMPRODUCT((EN13:XA13="Lait")*(EN14:XA14="INFO")*(COUNTIF(BE192,"* "&amp;EN15:XA15&amp;" *")&gt;0)*1))</f>
        <v>0</v>
      </c>
      <c r="BZ192">
        <f t="array" ref="BZ192">IF(AQ192="",0,SUMPRODUCT((EN13:XA13="Lait")*(EN14:XA14="EXCL")*(COUNTIF(BE192,"* "&amp;EN15:XA15&amp;" *")&gt;0)*1))</f>
        <v>0</v>
      </c>
      <c r="CA192">
        <f t="array" ref="CA192">IF(AQ192="",0,SUMPRODUCT((EN13:XA13="Lait")*(EN14:XA14="ALERTE")*(COUNTIF(BE192,"* "&amp;EN15:XA15&amp;" *")&gt;0)*1))</f>
        <v>0</v>
      </c>
      <c r="CB192">
        <f t="array" ref="CB192">IF(AQ192="",0,SUMPRODUCT((EN13:XA13="Lait")*(EN14:XA14="SUSP")*(COUNTIF(BE192,"* "&amp;EN15:XA15&amp;" *")&gt;0)*1))</f>
        <v>0</v>
      </c>
      <c r="CC192" t="str">
        <f t="shared" si="135"/>
        <v/>
      </c>
      <c r="CD192" t="str">
        <f t="shared" si="136"/>
        <v/>
      </c>
      <c r="CE192">
        <f t="array" ref="CE192">IF(AQ192="",0,SUMPRODUCT((EN13:XA13="Fruits a coque")*(EN14:XA14="EXCL")*(COUNTIF(BE192,"* "&amp;EN15:XA15&amp;" *")&gt;0)*1))</f>
        <v>0</v>
      </c>
      <c r="CF192">
        <f t="array" ref="CF192">IF(AQ192="",0,SUMPRODUCT((EN13:XA13="Fruits a coque")*(EN14:XA14="ALERTE")*(COUNTIF(BE192,"* "&amp;EN15:XA15&amp;" *")&gt;0)*1))</f>
        <v>0</v>
      </c>
      <c r="CG192" t="str">
        <f t="shared" si="137"/>
        <v/>
      </c>
      <c r="CH192">
        <f t="array" ref="CH192">IF(AQ192="",0,SUMPRODUCT((EN13:XA13="Celeri")*(EN14:XA14="ALERTE")*(COUNTIF(BE192,"* "&amp;EN15:XA15&amp;" *")&gt;0)*1))</f>
        <v>0</v>
      </c>
      <c r="CI192" t="str">
        <f t="shared" si="138"/>
        <v/>
      </c>
      <c r="CJ192">
        <f t="array" ref="CJ192">IF(AQ192="",0,SUMPRODUCT((EN13:XA13="Moutarde")*(EN14:XA14="ALERTE")*(COUNTIF(BE192,"* "&amp;EN15:XA15&amp;" *")&gt;0)*1))</f>
        <v>0</v>
      </c>
      <c r="CK192" t="str">
        <f t="shared" si="139"/>
        <v/>
      </c>
      <c r="CL192">
        <f t="array" ref="CL192">IF(AQ192="",0,SUMPRODUCT((EN13:XA13="Sesame")*(EN14:XA14="ALERTE")*(COUNTIF(BE192,"* "&amp;EN15:XA15&amp;" *")&gt;0)*1))</f>
        <v>0</v>
      </c>
      <c r="CM192" t="str">
        <f t="shared" si="140"/>
        <v/>
      </c>
      <c r="CN192">
        <f t="array" ref="CN192">IF(AQ192="",0,SUMPRODUCT((EN13:XA13="Sulfites")*(EN14:XA14="ALERTE")*(COUNTIF(BE192,"* "&amp;EN15:XA15&amp;" *")&gt;0)*1))</f>
        <v>0</v>
      </c>
      <c r="CO192" t="str">
        <f t="shared" si="141"/>
        <v/>
      </c>
      <c r="CP192">
        <f t="array" ref="CP192">IF(AQ192="",0,SUMPRODUCT((EN13:XA13="Lupin")*(EN14:XA14="ALERTE")*(COUNTIF(BE192,"* "&amp;EN15:XA15&amp;" *")&gt;0)*1))</f>
        <v>0</v>
      </c>
      <c r="CQ192" t="str">
        <f t="shared" si="142"/>
        <v/>
      </c>
      <c r="CR192">
        <f t="array" ref="CR192">IF(AQ192="",0,SUMPRODUCT((EN13:XA13="Mollusques")*(EN14:XA14="EXCL")*(COUNTIF(BE192,"* "&amp;EN15:XA15&amp;" *")&gt;0)*1))</f>
        <v>0</v>
      </c>
      <c r="CS192">
        <f t="array" ref="CS192">IF(AQ192="",0,SUMPRODUCT((EN13:XA13="Mollusques")*(EN14:XA14="ALERTE")*(COUNTIF(BE192,"* "&amp;EN15:XA15&amp;" *")&gt;0)*1))</f>
        <v>0</v>
      </c>
      <c r="CT192" t="str">
        <f t="shared" si="143"/>
        <v/>
      </c>
      <c r="CU192" t="str">
        <f t="shared" si="144"/>
        <v/>
      </c>
      <c r="CV192" t="str">
        <f t="shared" si="145"/>
        <v/>
      </c>
      <c r="CW192" t="str">
        <f t="shared" si="146"/>
        <v/>
      </c>
      <c r="CX192" t="str">
        <f t="shared" si="147"/>
        <v/>
      </c>
      <c r="CY192" t="str">
        <f t="shared" si="148"/>
        <v/>
      </c>
      <c r="CZ192" t="str">
        <f t="shared" si="149"/>
        <v/>
      </c>
      <c r="DA192" t="str">
        <f t="shared" si="150"/>
        <v/>
      </c>
      <c r="DB192" t="str">
        <f t="shared" si="151"/>
        <v/>
      </c>
      <c r="DC192" t="str">
        <f t="shared" si="152"/>
        <v/>
      </c>
      <c r="DD192" t="str">
        <f t="shared" si="153"/>
        <v/>
      </c>
      <c r="DE192" t="str">
        <f t="shared" si="154"/>
        <v/>
      </c>
      <c r="DF192" t="str">
        <f t="shared" si="155"/>
        <v/>
      </c>
      <c r="DG192" t="str">
        <f t="shared" si="156"/>
        <v/>
      </c>
      <c r="DH192" t="str">
        <f t="shared" si="157"/>
        <v/>
      </c>
      <c r="DI192" t="str">
        <f t="shared" si="158"/>
        <v/>
      </c>
      <c r="DJ192" t="str">
        <f t="shared" si="159"/>
        <v/>
      </c>
      <c r="DK192" t="str">
        <f t="shared" si="160"/>
        <v/>
      </c>
      <c r="DL192" t="str">
        <f t="shared" si="161"/>
        <v/>
      </c>
    </row>
    <row r="193" spans="5:628" ht="15.75">
      <c r="E193" s="26"/>
      <c r="F193" s="32"/>
      <c r="G193" s="33"/>
      <c r="H193" s="32"/>
      <c r="I193" s="34"/>
      <c r="J193" s="246"/>
      <c r="K193" s="247"/>
      <c r="L193" s="95"/>
      <c r="M193" s="248"/>
      <c r="N193" s="249"/>
      <c r="O193" s="250"/>
      <c r="P193" s="251"/>
      <c r="Q193" s="252"/>
      <c r="R193" s="253"/>
      <c r="S193" s="102"/>
      <c r="T193" s="254"/>
      <c r="U193" s="104"/>
      <c r="V193" s="255"/>
      <c r="W193" s="256"/>
      <c r="X193" s="107"/>
      <c r="Y193" s="116"/>
      <c r="AA193" s="4"/>
      <c r="AC193" s="759"/>
      <c r="AD193" s="784"/>
      <c r="AE193" s="780" t="str" cm="1">
        <f t="array" ref="AE193">IF(ROW()=ROW(AE182),AD185,INDEX(AF182:AF195,ROW()-ROW(AE182)))</f>
        <v/>
      </c>
      <c r="AF193" s="781" t="str">
        <f>IF(OR(AE193="",AD184="",AD184&lt;=0,AG193=""),"",TRIM(MID(AE193,LEN(AG193)+1+IF(MID(AE193,LEN(AG193)+1,1)=" ",1,0),99999)))</f>
        <v/>
      </c>
      <c r="AG193" s="780" t="str">
        <f>IF(OR(AH193="",AH193=0,AH193="0"),"",IF(LEN(AH193)&lt;=AD184,AH193,IF(LEN(SUBSTITUTE(AI193," ",""))=AD184+1,LEFT(AH193,AD184),LEFT(AH193,FIND("§",SUBSTITUTE(AI193," ","§",LEN(AI193)-LEN(SUBSTITUTE(AI193," ",""))))-1))))</f>
        <v/>
      </c>
      <c r="AH193" s="780" t="str">
        <f t="shared" si="113"/>
        <v/>
      </c>
      <c r="AI193" s="780" t="str">
        <f>IF(OR(AH193="",AH193=0,AH193="0"),"",LEFT(AH193,AD184+1))</f>
        <v/>
      </c>
      <c r="AJ193" s="782"/>
      <c r="AK193" s="796"/>
      <c r="AL193" s="759" t="str">
        <f>IF(LEN(TRIM(AM193))&gt;0,MAX(AL13:AL192)+1,"")</f>
        <v/>
      </c>
      <c r="AM193" s="805"/>
      <c r="AN193" s="805"/>
      <c r="AO193" s="805"/>
      <c r="AP193" s="263" t="str">
        <f t="shared" si="114"/>
        <v/>
      </c>
      <c r="AQ193" s="752"/>
      <c r="AR193" s="818" t="s">
        <v>945</v>
      </c>
      <c r="AS193" s="16" t="str">
        <f t="shared" si="115"/>
        <v/>
      </c>
      <c r="AT193" s="264" t="str">
        <f t="shared" si="116"/>
        <v/>
      </c>
      <c r="AU193" s="266" t="str">
        <f t="shared" si="117"/>
        <v/>
      </c>
      <c r="AV193" s="267" t="str">
        <f t="shared" si="118"/>
        <v/>
      </c>
      <c r="AW193" s="268" t="str">
        <f t="shared" si="119"/>
        <v/>
      </c>
      <c r="AX193" s="268" t="str">
        <f t="shared" si="120"/>
        <v/>
      </c>
      <c r="AY193" s="269" t="str">
        <f t="shared" si="121"/>
        <v/>
      </c>
      <c r="AZ193" t="str">
        <f t="shared" si="122"/>
        <v/>
      </c>
      <c r="BA193" t="str">
        <f t="shared" si="123"/>
        <v/>
      </c>
      <c r="BB193" t="str">
        <f t="shared" si="124"/>
        <v/>
      </c>
      <c r="BC193" t="str">
        <f t="shared" si="125"/>
        <v/>
      </c>
      <c r="BD193" t="str">
        <f t="shared" si="126"/>
        <v/>
      </c>
      <c r="BE193" t="str">
        <f t="shared" si="127"/>
        <v/>
      </c>
      <c r="BF193">
        <f t="array" ref="BF193">IF(AQ193="",0,SUMPRODUCT((EN13:XA13="Gluten")*(EN14:XA14="INFO")*(COUNTIF(BE193,"* "&amp;EN15:XA15&amp;" *")&gt;0)*1))</f>
        <v>0</v>
      </c>
      <c r="BG193">
        <f t="array" ref="BG193">IF(AQ193="",0,SUMPRODUCT((EN13:XA13="Gluten")*(EN14:XA14="EXCL")*(COUNTIF(BE193,"* "&amp;EN15:XA15&amp;" *")&gt;0)*1))</f>
        <v>0</v>
      </c>
      <c r="BH193">
        <f t="array" ref="BH193">IF(AQ193="",0,SUMPRODUCT((EN13:XA13="Gluten")*(EN14:XA14="ALERTE")*(COUNTIF(BE193,"* "&amp;EN15:XA15&amp;" *")&gt;0)*1))</f>
        <v>0</v>
      </c>
      <c r="BI193">
        <f t="array" ref="BI193">IF(AQ193="",0,SUMPRODUCT((EN13:XA13="Gluten")*(EN14:XA14="SUSP")*(COUNTIF(BE193,"* "&amp;EN15:XA15&amp;" *")&gt;0)*1))</f>
        <v>0</v>
      </c>
      <c r="BJ193" t="str">
        <f t="shared" si="128"/>
        <v/>
      </c>
      <c r="BK193" t="str">
        <f t="shared" si="129"/>
        <v/>
      </c>
      <c r="BL193">
        <f t="array" ref="BL193">IF(AQ193="",0,SUMPRODUCT((EN13:XA13="Crustaces")*(EN14:XA14="ALERTE")*(COUNTIF(BE193,"* "&amp;EN15:XA15&amp;" *")&gt;0)*1))</f>
        <v>0</v>
      </c>
      <c r="BM193" t="str">
        <f t="shared" si="130"/>
        <v/>
      </c>
      <c r="BN193">
        <f t="array" ref="BN193">IF(AQ193="",0,SUMPRODUCT((EN13:XA13="Oeufs")*(EN14:XA14="ALERTE")*(COUNTIF(BE193,"* "&amp;EN15:XA15&amp;" *")&gt;0)*1))</f>
        <v>0</v>
      </c>
      <c r="BO193" t="str">
        <f t="shared" si="131"/>
        <v/>
      </c>
      <c r="BP193">
        <f t="array" ref="BP193">IF(AQ193="",0,SUMPRODUCT((EN13:XA13="Poissons")*(EN14:XA14="INFO")*(COUNTIF(BE193,"* "&amp;EN15:XA15&amp;" *")&gt;0)*1))</f>
        <v>0</v>
      </c>
      <c r="BQ193">
        <f t="array" ref="BQ193">IF(AQ193="",0,SUMPRODUCT((EN13:XA13="Poissons")*(EN14:XA14="EXCL")*(COUNTIF(BE193,"* "&amp;EN15:XA15&amp;" *")&gt;0)*1))</f>
        <v>0</v>
      </c>
      <c r="BR193">
        <f t="array" ref="BR193">IF(AQ193="",0,SUMPRODUCT((EN13:XA13="Poissons")*(EN14:XA14="ALERTE")*(COUNTIF(BE193,"* "&amp;EN15:XA15&amp;" *")&gt;0)*1))</f>
        <v>0</v>
      </c>
      <c r="BS193" t="str">
        <f t="shared" si="132"/>
        <v/>
      </c>
      <c r="BT193">
        <f t="array" ref="BT193">IF(AQ193="",0,SUMPRODUCT((EN13:XA13="Arachides")*(EN14:XA14="ALERTE")*(COUNTIF(BE193,"* "&amp;EN15:XA15&amp;" *")&gt;0)*1))</f>
        <v>0</v>
      </c>
      <c r="BU193" t="str">
        <f t="shared" si="133"/>
        <v/>
      </c>
      <c r="BV193">
        <f t="array" ref="BV193">IF(AQ193="",0,SUMPRODUCT((EN13:XA13="Soja")*(EN14:XA14="INFO")*(COUNTIF(BE193,"* "&amp;EN15:XA15&amp;" *")&gt;0)*1))</f>
        <v>0</v>
      </c>
      <c r="BW193">
        <f t="array" ref="BW193">IF(AQ193="",0,SUMPRODUCT((EN13:XA13="Soja")*(EN14:XA14="ALERTE")*(COUNTIF(BE193,"* "&amp;EN15:XA15&amp;" *")&gt;0)*1))</f>
        <v>0</v>
      </c>
      <c r="BX193" t="str">
        <f t="shared" si="134"/>
        <v/>
      </c>
      <c r="BY193">
        <f t="array" ref="BY193">IF(AQ193="",0,SUMPRODUCT((EN13:XA13="Lait")*(EN14:XA14="INFO")*(COUNTIF(BE193,"* "&amp;EN15:XA15&amp;" *")&gt;0)*1))</f>
        <v>0</v>
      </c>
      <c r="BZ193">
        <f t="array" ref="BZ193">IF(AQ193="",0,SUMPRODUCT((EN13:XA13="Lait")*(EN14:XA14="EXCL")*(COUNTIF(BE193,"* "&amp;EN15:XA15&amp;" *")&gt;0)*1))</f>
        <v>0</v>
      </c>
      <c r="CA193">
        <f t="array" ref="CA193">IF(AQ193="",0,SUMPRODUCT((EN13:XA13="Lait")*(EN14:XA14="ALERTE")*(COUNTIF(BE193,"* "&amp;EN15:XA15&amp;" *")&gt;0)*1))</f>
        <v>0</v>
      </c>
      <c r="CB193">
        <f t="array" ref="CB193">IF(AQ193="",0,SUMPRODUCT((EN13:XA13="Lait")*(EN14:XA14="SUSP")*(COUNTIF(BE193,"* "&amp;EN15:XA15&amp;" *")&gt;0)*1))</f>
        <v>0</v>
      </c>
      <c r="CC193" t="str">
        <f t="shared" si="135"/>
        <v/>
      </c>
      <c r="CD193" t="str">
        <f t="shared" si="136"/>
        <v/>
      </c>
      <c r="CE193">
        <f t="array" ref="CE193">IF(AQ193="",0,SUMPRODUCT((EN13:XA13="Fruits a coque")*(EN14:XA14="EXCL")*(COUNTIF(BE193,"* "&amp;EN15:XA15&amp;" *")&gt;0)*1))</f>
        <v>0</v>
      </c>
      <c r="CF193">
        <f t="array" ref="CF193">IF(AQ193="",0,SUMPRODUCT((EN13:XA13="Fruits a coque")*(EN14:XA14="ALERTE")*(COUNTIF(BE193,"* "&amp;EN15:XA15&amp;" *")&gt;0)*1))</f>
        <v>0</v>
      </c>
      <c r="CG193" t="str">
        <f t="shared" si="137"/>
        <v/>
      </c>
      <c r="CH193">
        <f t="array" ref="CH193">IF(AQ193="",0,SUMPRODUCT((EN13:XA13="Celeri")*(EN14:XA14="ALERTE")*(COUNTIF(BE193,"* "&amp;EN15:XA15&amp;" *")&gt;0)*1))</f>
        <v>0</v>
      </c>
      <c r="CI193" t="str">
        <f t="shared" si="138"/>
        <v/>
      </c>
      <c r="CJ193">
        <f t="array" ref="CJ193">IF(AQ193="",0,SUMPRODUCT((EN13:XA13="Moutarde")*(EN14:XA14="ALERTE")*(COUNTIF(BE193,"* "&amp;EN15:XA15&amp;" *")&gt;0)*1))</f>
        <v>0</v>
      </c>
      <c r="CK193" t="str">
        <f t="shared" si="139"/>
        <v/>
      </c>
      <c r="CL193">
        <f t="array" ref="CL193">IF(AQ193="",0,SUMPRODUCT((EN13:XA13="Sesame")*(EN14:XA14="ALERTE")*(COUNTIF(BE193,"* "&amp;EN15:XA15&amp;" *")&gt;0)*1))</f>
        <v>0</v>
      </c>
      <c r="CM193" t="str">
        <f t="shared" si="140"/>
        <v/>
      </c>
      <c r="CN193">
        <f t="array" ref="CN193">IF(AQ193="",0,SUMPRODUCT((EN13:XA13="Sulfites")*(EN14:XA14="ALERTE")*(COUNTIF(BE193,"* "&amp;EN15:XA15&amp;" *")&gt;0)*1))</f>
        <v>0</v>
      </c>
      <c r="CO193" t="str">
        <f t="shared" si="141"/>
        <v/>
      </c>
      <c r="CP193">
        <f t="array" ref="CP193">IF(AQ193="",0,SUMPRODUCT((EN13:XA13="Lupin")*(EN14:XA14="ALERTE")*(COUNTIF(BE193,"* "&amp;EN15:XA15&amp;" *")&gt;0)*1))</f>
        <v>0</v>
      </c>
      <c r="CQ193" t="str">
        <f t="shared" si="142"/>
        <v/>
      </c>
      <c r="CR193">
        <f t="array" ref="CR193">IF(AQ193="",0,SUMPRODUCT((EN13:XA13="Mollusques")*(EN14:XA14="EXCL")*(COUNTIF(BE193,"* "&amp;EN15:XA15&amp;" *")&gt;0)*1))</f>
        <v>0</v>
      </c>
      <c r="CS193">
        <f t="array" ref="CS193">IF(AQ193="",0,SUMPRODUCT((EN13:XA13="Mollusques")*(EN14:XA14="ALERTE")*(COUNTIF(BE193,"* "&amp;EN15:XA15&amp;" *")&gt;0)*1))</f>
        <v>0</v>
      </c>
      <c r="CT193" t="str">
        <f t="shared" si="143"/>
        <v/>
      </c>
      <c r="CU193" t="str">
        <f t="shared" si="144"/>
        <v/>
      </c>
      <c r="CV193" t="str">
        <f t="shared" si="145"/>
        <v/>
      </c>
      <c r="CW193" t="str">
        <f t="shared" si="146"/>
        <v/>
      </c>
      <c r="CX193" t="str">
        <f t="shared" si="147"/>
        <v/>
      </c>
      <c r="CY193" t="str">
        <f t="shared" si="148"/>
        <v/>
      </c>
      <c r="CZ193" t="str">
        <f t="shared" si="149"/>
        <v/>
      </c>
      <c r="DA193" t="str">
        <f t="shared" si="150"/>
        <v/>
      </c>
      <c r="DB193" t="str">
        <f t="shared" si="151"/>
        <v/>
      </c>
      <c r="DC193" t="str">
        <f t="shared" si="152"/>
        <v/>
      </c>
      <c r="DD193" t="str">
        <f t="shared" si="153"/>
        <v/>
      </c>
      <c r="DE193" t="str">
        <f t="shared" si="154"/>
        <v/>
      </c>
      <c r="DF193" t="str">
        <f t="shared" si="155"/>
        <v/>
      </c>
      <c r="DG193" t="str">
        <f t="shared" si="156"/>
        <v/>
      </c>
      <c r="DH193" t="str">
        <f t="shared" si="157"/>
        <v/>
      </c>
      <c r="DI193" t="str">
        <f t="shared" si="158"/>
        <v/>
      </c>
      <c r="DJ193" t="str">
        <f t="shared" si="159"/>
        <v/>
      </c>
      <c r="DK193" t="str">
        <f t="shared" si="160"/>
        <v/>
      </c>
      <c r="DL193" t="str">
        <f t="shared" si="161"/>
        <v/>
      </c>
    </row>
    <row r="194" spans="5:628" ht="15.75">
      <c r="E194" s="26"/>
      <c r="F194" s="32"/>
      <c r="G194" s="33"/>
      <c r="H194" s="32"/>
      <c r="I194" s="34"/>
      <c r="J194" s="246"/>
      <c r="K194" s="247"/>
      <c r="L194" s="95"/>
      <c r="M194" s="248"/>
      <c r="N194" s="249"/>
      <c r="O194" s="250"/>
      <c r="P194" s="251"/>
      <c r="Q194" s="252"/>
      <c r="R194" s="253"/>
      <c r="S194" s="102"/>
      <c r="T194" s="254"/>
      <c r="U194" s="104"/>
      <c r="V194" s="255"/>
      <c r="W194" s="256"/>
      <c r="X194" s="107"/>
      <c r="Y194" s="116"/>
      <c r="AA194" s="4"/>
      <c r="AC194" s="759"/>
      <c r="AD194" s="784"/>
      <c r="AE194" s="780" t="str" cm="1">
        <f t="array" ref="AE194">IF(ROW()=ROW(AE182),AD185,INDEX(AF182:AF195,ROW()-ROW(AE182)))</f>
        <v/>
      </c>
      <c r="AF194" s="781" t="str">
        <f>IF(OR(AE194="",AD184="",AD184&lt;=0,AG194=""),"",TRIM(MID(AE194,LEN(AG194)+1+IF(MID(AE194,LEN(AG194)+1,1)=" ",1,0),99999)))</f>
        <v/>
      </c>
      <c r="AG194" s="780" t="str">
        <f>IF(OR(AH194="",AH194=0,AH194="0"),"",IF(LEN(AH194)&lt;=AD184,AH194,IF(LEN(SUBSTITUTE(AI194," ",""))=AD184+1,LEFT(AH194,AD184),LEFT(AH194,FIND("§",SUBSTITUTE(AI194," ","§",LEN(AI194)-LEN(SUBSTITUTE(AI194," ",""))))-1))))</f>
        <v/>
      </c>
      <c r="AH194" s="780" t="str">
        <f t="shared" si="113"/>
        <v/>
      </c>
      <c r="AI194" s="780" t="str">
        <f>IF(OR(AH194="",AH194=0,AH194="0"),"",LEFT(AH194,AD184+1))</f>
        <v/>
      </c>
      <c r="AJ194" s="782"/>
      <c r="AK194" s="796"/>
      <c r="AL194" s="759" t="str">
        <f>IF(LEN(TRIM(AM194))&gt;0,MAX(AL13:AL193)+1,"")</f>
        <v/>
      </c>
      <c r="AM194" s="805"/>
      <c r="AN194" s="805"/>
      <c r="AO194" s="805"/>
      <c r="AP194" s="263" t="str">
        <f t="shared" si="114"/>
        <v/>
      </c>
      <c r="AQ194" s="752"/>
      <c r="AR194" s="818" t="s">
        <v>945</v>
      </c>
      <c r="AS194" s="16" t="str">
        <f t="shared" si="115"/>
        <v/>
      </c>
      <c r="AT194" s="264" t="str">
        <f t="shared" si="116"/>
        <v/>
      </c>
      <c r="AU194" s="266" t="str">
        <f t="shared" si="117"/>
        <v/>
      </c>
      <c r="AV194" s="267" t="str">
        <f t="shared" si="118"/>
        <v/>
      </c>
      <c r="AW194" s="268" t="str">
        <f t="shared" si="119"/>
        <v/>
      </c>
      <c r="AX194" s="268" t="str">
        <f t="shared" si="120"/>
        <v/>
      </c>
      <c r="AY194" s="269" t="str">
        <f t="shared" si="121"/>
        <v/>
      </c>
      <c r="AZ194" t="str">
        <f t="shared" si="122"/>
        <v/>
      </c>
      <c r="BA194" t="str">
        <f t="shared" si="123"/>
        <v/>
      </c>
      <c r="BB194" t="str">
        <f t="shared" si="124"/>
        <v/>
      </c>
      <c r="BC194" t="str">
        <f t="shared" si="125"/>
        <v/>
      </c>
      <c r="BD194" t="str">
        <f t="shared" si="126"/>
        <v/>
      </c>
      <c r="BE194" t="str">
        <f t="shared" si="127"/>
        <v/>
      </c>
      <c r="BF194">
        <f t="array" ref="BF194">IF(AQ194="",0,SUMPRODUCT((EN13:XA13="Gluten")*(EN14:XA14="INFO")*(COUNTIF(BE194,"* "&amp;EN15:XA15&amp;" *")&gt;0)*1))</f>
        <v>0</v>
      </c>
      <c r="BG194">
        <f t="array" ref="BG194">IF(AQ194="",0,SUMPRODUCT((EN13:XA13="Gluten")*(EN14:XA14="EXCL")*(COUNTIF(BE194,"* "&amp;EN15:XA15&amp;" *")&gt;0)*1))</f>
        <v>0</v>
      </c>
      <c r="BH194">
        <f t="array" ref="BH194">IF(AQ194="",0,SUMPRODUCT((EN13:XA13="Gluten")*(EN14:XA14="ALERTE")*(COUNTIF(BE194,"* "&amp;EN15:XA15&amp;" *")&gt;0)*1))</f>
        <v>0</v>
      </c>
      <c r="BI194">
        <f t="array" ref="BI194">IF(AQ194="",0,SUMPRODUCT((EN13:XA13="Gluten")*(EN14:XA14="SUSP")*(COUNTIF(BE194,"* "&amp;EN15:XA15&amp;" *")&gt;0)*1))</f>
        <v>0</v>
      </c>
      <c r="BJ194" t="str">
        <f t="shared" si="128"/>
        <v/>
      </c>
      <c r="BK194" t="str">
        <f t="shared" si="129"/>
        <v/>
      </c>
      <c r="BL194">
        <f t="array" ref="BL194">IF(AQ194="",0,SUMPRODUCT((EN13:XA13="Crustaces")*(EN14:XA14="ALERTE")*(COUNTIF(BE194,"* "&amp;EN15:XA15&amp;" *")&gt;0)*1))</f>
        <v>0</v>
      </c>
      <c r="BM194" t="str">
        <f t="shared" si="130"/>
        <v/>
      </c>
      <c r="BN194">
        <f t="array" ref="BN194">IF(AQ194="",0,SUMPRODUCT((EN13:XA13="Oeufs")*(EN14:XA14="ALERTE")*(COUNTIF(BE194,"* "&amp;EN15:XA15&amp;" *")&gt;0)*1))</f>
        <v>0</v>
      </c>
      <c r="BO194" t="str">
        <f t="shared" si="131"/>
        <v/>
      </c>
      <c r="BP194">
        <f t="array" ref="BP194">IF(AQ194="",0,SUMPRODUCT((EN13:XA13="Poissons")*(EN14:XA14="INFO")*(COUNTIF(BE194,"* "&amp;EN15:XA15&amp;" *")&gt;0)*1))</f>
        <v>0</v>
      </c>
      <c r="BQ194">
        <f t="array" ref="BQ194">IF(AQ194="",0,SUMPRODUCT((EN13:XA13="Poissons")*(EN14:XA14="EXCL")*(COUNTIF(BE194,"* "&amp;EN15:XA15&amp;" *")&gt;0)*1))</f>
        <v>0</v>
      </c>
      <c r="BR194">
        <f t="array" ref="BR194">IF(AQ194="",0,SUMPRODUCT((EN13:XA13="Poissons")*(EN14:XA14="ALERTE")*(COUNTIF(BE194,"* "&amp;EN15:XA15&amp;" *")&gt;0)*1))</f>
        <v>0</v>
      </c>
      <c r="BS194" t="str">
        <f t="shared" si="132"/>
        <v/>
      </c>
      <c r="BT194">
        <f t="array" ref="BT194">IF(AQ194="",0,SUMPRODUCT((EN13:XA13="Arachides")*(EN14:XA14="ALERTE")*(COUNTIF(BE194,"* "&amp;EN15:XA15&amp;" *")&gt;0)*1))</f>
        <v>0</v>
      </c>
      <c r="BU194" t="str">
        <f t="shared" si="133"/>
        <v/>
      </c>
      <c r="BV194">
        <f t="array" ref="BV194">IF(AQ194="",0,SUMPRODUCT((EN13:XA13="Soja")*(EN14:XA14="INFO")*(COUNTIF(BE194,"* "&amp;EN15:XA15&amp;" *")&gt;0)*1))</f>
        <v>0</v>
      </c>
      <c r="BW194">
        <f t="array" ref="BW194">IF(AQ194="",0,SUMPRODUCT((EN13:XA13="Soja")*(EN14:XA14="ALERTE")*(COUNTIF(BE194,"* "&amp;EN15:XA15&amp;" *")&gt;0)*1))</f>
        <v>0</v>
      </c>
      <c r="BX194" t="str">
        <f t="shared" si="134"/>
        <v/>
      </c>
      <c r="BY194">
        <f t="array" ref="BY194">IF(AQ194="",0,SUMPRODUCT((EN13:XA13="Lait")*(EN14:XA14="INFO")*(COUNTIF(BE194,"* "&amp;EN15:XA15&amp;" *")&gt;0)*1))</f>
        <v>0</v>
      </c>
      <c r="BZ194">
        <f t="array" ref="BZ194">IF(AQ194="",0,SUMPRODUCT((EN13:XA13="Lait")*(EN14:XA14="EXCL")*(COUNTIF(BE194,"* "&amp;EN15:XA15&amp;" *")&gt;0)*1))</f>
        <v>0</v>
      </c>
      <c r="CA194">
        <f t="array" ref="CA194">IF(AQ194="",0,SUMPRODUCT((EN13:XA13="Lait")*(EN14:XA14="ALERTE")*(COUNTIF(BE194,"* "&amp;EN15:XA15&amp;" *")&gt;0)*1))</f>
        <v>0</v>
      </c>
      <c r="CB194">
        <f t="array" ref="CB194">IF(AQ194="",0,SUMPRODUCT((EN13:XA13="Lait")*(EN14:XA14="SUSP")*(COUNTIF(BE194,"* "&amp;EN15:XA15&amp;" *")&gt;0)*1))</f>
        <v>0</v>
      </c>
      <c r="CC194" t="str">
        <f t="shared" si="135"/>
        <v/>
      </c>
      <c r="CD194" t="str">
        <f t="shared" si="136"/>
        <v/>
      </c>
      <c r="CE194">
        <f t="array" ref="CE194">IF(AQ194="",0,SUMPRODUCT((EN13:XA13="Fruits a coque")*(EN14:XA14="EXCL")*(COUNTIF(BE194,"* "&amp;EN15:XA15&amp;" *")&gt;0)*1))</f>
        <v>0</v>
      </c>
      <c r="CF194">
        <f t="array" ref="CF194">IF(AQ194="",0,SUMPRODUCT((EN13:XA13="Fruits a coque")*(EN14:XA14="ALERTE")*(COUNTIF(BE194,"* "&amp;EN15:XA15&amp;" *")&gt;0)*1))</f>
        <v>0</v>
      </c>
      <c r="CG194" t="str">
        <f t="shared" si="137"/>
        <v/>
      </c>
      <c r="CH194">
        <f t="array" ref="CH194">IF(AQ194="",0,SUMPRODUCT((EN13:XA13="Celeri")*(EN14:XA14="ALERTE")*(COUNTIF(BE194,"* "&amp;EN15:XA15&amp;" *")&gt;0)*1))</f>
        <v>0</v>
      </c>
      <c r="CI194" t="str">
        <f t="shared" si="138"/>
        <v/>
      </c>
      <c r="CJ194">
        <f t="array" ref="CJ194">IF(AQ194="",0,SUMPRODUCT((EN13:XA13="Moutarde")*(EN14:XA14="ALERTE")*(COUNTIF(BE194,"* "&amp;EN15:XA15&amp;" *")&gt;0)*1))</f>
        <v>0</v>
      </c>
      <c r="CK194" t="str">
        <f t="shared" si="139"/>
        <v/>
      </c>
      <c r="CL194">
        <f t="array" ref="CL194">IF(AQ194="",0,SUMPRODUCT((EN13:XA13="Sesame")*(EN14:XA14="ALERTE")*(COUNTIF(BE194,"* "&amp;EN15:XA15&amp;" *")&gt;0)*1))</f>
        <v>0</v>
      </c>
      <c r="CM194" t="str">
        <f t="shared" si="140"/>
        <v/>
      </c>
      <c r="CN194">
        <f t="array" ref="CN194">IF(AQ194="",0,SUMPRODUCT((EN13:XA13="Sulfites")*(EN14:XA14="ALERTE")*(COUNTIF(BE194,"* "&amp;EN15:XA15&amp;" *")&gt;0)*1))</f>
        <v>0</v>
      </c>
      <c r="CO194" t="str">
        <f t="shared" si="141"/>
        <v/>
      </c>
      <c r="CP194">
        <f t="array" ref="CP194">IF(AQ194="",0,SUMPRODUCT((EN13:XA13="Lupin")*(EN14:XA14="ALERTE")*(COUNTIF(BE194,"* "&amp;EN15:XA15&amp;" *")&gt;0)*1))</f>
        <v>0</v>
      </c>
      <c r="CQ194" t="str">
        <f t="shared" si="142"/>
        <v/>
      </c>
      <c r="CR194">
        <f t="array" ref="CR194">IF(AQ194="",0,SUMPRODUCT((EN13:XA13="Mollusques")*(EN14:XA14="EXCL")*(COUNTIF(BE194,"* "&amp;EN15:XA15&amp;" *")&gt;0)*1))</f>
        <v>0</v>
      </c>
      <c r="CS194">
        <f t="array" ref="CS194">IF(AQ194="",0,SUMPRODUCT((EN13:XA13="Mollusques")*(EN14:XA14="ALERTE")*(COUNTIF(BE194,"* "&amp;EN15:XA15&amp;" *")&gt;0)*1))</f>
        <v>0</v>
      </c>
      <c r="CT194" t="str">
        <f t="shared" si="143"/>
        <v/>
      </c>
      <c r="CU194" t="str">
        <f t="shared" si="144"/>
        <v/>
      </c>
      <c r="CV194" t="str">
        <f t="shared" si="145"/>
        <v/>
      </c>
      <c r="CW194" t="str">
        <f t="shared" si="146"/>
        <v/>
      </c>
      <c r="CX194" t="str">
        <f t="shared" si="147"/>
        <v/>
      </c>
      <c r="CY194" t="str">
        <f t="shared" si="148"/>
        <v/>
      </c>
      <c r="CZ194" t="str">
        <f t="shared" si="149"/>
        <v/>
      </c>
      <c r="DA194" t="str">
        <f t="shared" si="150"/>
        <v/>
      </c>
      <c r="DB194" t="str">
        <f t="shared" si="151"/>
        <v/>
      </c>
      <c r="DC194" t="str">
        <f t="shared" si="152"/>
        <v/>
      </c>
      <c r="DD194" t="str">
        <f t="shared" si="153"/>
        <v/>
      </c>
      <c r="DE194" t="str">
        <f t="shared" si="154"/>
        <v/>
      </c>
      <c r="DF194" t="str">
        <f t="shared" si="155"/>
        <v/>
      </c>
      <c r="DG194" t="str">
        <f t="shared" si="156"/>
        <v/>
      </c>
      <c r="DH194" t="str">
        <f t="shared" si="157"/>
        <v/>
      </c>
      <c r="DI194" t="str">
        <f t="shared" si="158"/>
        <v/>
      </c>
      <c r="DJ194" t="str">
        <f t="shared" si="159"/>
        <v/>
      </c>
      <c r="DK194" t="str">
        <f t="shared" si="160"/>
        <v/>
      </c>
      <c r="DL194" t="str">
        <f t="shared" si="161"/>
        <v/>
      </c>
    </row>
    <row r="195" spans="5:628" ht="15.75">
      <c r="E195" s="26"/>
      <c r="F195" s="32"/>
      <c r="G195" s="33"/>
      <c r="H195" s="32"/>
      <c r="I195" s="34"/>
      <c r="J195" s="246"/>
      <c r="K195" s="247"/>
      <c r="L195" s="95"/>
      <c r="M195" s="248"/>
      <c r="N195" s="249"/>
      <c r="O195" s="250"/>
      <c r="P195" s="251"/>
      <c r="Q195" s="252"/>
      <c r="R195" s="253"/>
      <c r="S195" s="102"/>
      <c r="T195" s="254"/>
      <c r="U195" s="104"/>
      <c r="V195" s="255"/>
      <c r="W195" s="256"/>
      <c r="X195" s="107"/>
      <c r="Y195" s="116"/>
      <c r="AA195" s="4"/>
      <c r="AC195" s="759"/>
      <c r="AD195" s="784"/>
      <c r="AE195" s="780" t="str" cm="1">
        <f t="array" ref="AE195">IF(ROW()=ROW(AE182),AD185,INDEX(AF182:AF195,ROW()-ROW(AE182)))</f>
        <v/>
      </c>
      <c r="AF195" s="781" t="str">
        <f>IF(OR(AE195="",AD184="",AD184&lt;=0,AG195=""),"",TRIM(MID(AE195,LEN(AG195)+1+IF(MID(AE195,LEN(AG195)+1,1)=" ",1,0),99999)))</f>
        <v/>
      </c>
      <c r="AG195" s="780" t="str">
        <f>IF(OR(AH195="",AH195=0,AH195="0"),"",IF(LEN(AH195)&lt;=AD184,AH195,IF(LEN(SUBSTITUTE(AI195," ",""))=AD184+1,LEFT(AH195,AD184),LEFT(AH195,FIND("§",SUBSTITUTE(AI195," ","§",LEN(AI195)-LEN(SUBSTITUTE(AI195," ",""))))-1))))</f>
        <v/>
      </c>
      <c r="AH195" s="780" t="str">
        <f t="shared" si="113"/>
        <v/>
      </c>
      <c r="AI195" s="780" t="str">
        <f>IF(OR(AH195="",AH195=0,AH195="0"),"",LEFT(AH195,AD184+1))</f>
        <v/>
      </c>
      <c r="AJ195" s="782"/>
      <c r="AK195" s="796"/>
      <c r="AL195" s="759" t="str">
        <f>IF(LEN(TRIM(AM195))&gt;0,MAX(AL13:AL194)+1,"")</f>
        <v/>
      </c>
      <c r="AM195" s="805"/>
      <c r="AN195" s="805"/>
      <c r="AO195" s="805"/>
      <c r="AP195" s="263" t="str">
        <f t="shared" si="114"/>
        <v/>
      </c>
      <c r="AQ195" s="752"/>
      <c r="AR195" s="818" t="s">
        <v>945</v>
      </c>
      <c r="AS195" s="16" t="str">
        <f t="shared" si="115"/>
        <v/>
      </c>
      <c r="AT195" s="264" t="str">
        <f t="shared" si="116"/>
        <v/>
      </c>
      <c r="AU195" s="266" t="str">
        <f t="shared" si="117"/>
        <v/>
      </c>
      <c r="AV195" s="267" t="str">
        <f t="shared" si="118"/>
        <v/>
      </c>
      <c r="AW195" s="268" t="str">
        <f t="shared" si="119"/>
        <v/>
      </c>
      <c r="AX195" s="268" t="str">
        <f t="shared" si="120"/>
        <v/>
      </c>
      <c r="AY195" s="269" t="str">
        <f t="shared" si="121"/>
        <v/>
      </c>
      <c r="AZ195" t="str">
        <f t="shared" si="122"/>
        <v/>
      </c>
      <c r="BA195" t="str">
        <f t="shared" si="123"/>
        <v/>
      </c>
      <c r="BB195" t="str">
        <f t="shared" si="124"/>
        <v/>
      </c>
      <c r="BC195" t="str">
        <f t="shared" si="125"/>
        <v/>
      </c>
      <c r="BD195" t="str">
        <f t="shared" si="126"/>
        <v/>
      </c>
      <c r="BE195" t="str">
        <f t="shared" si="127"/>
        <v/>
      </c>
      <c r="BF195">
        <f t="array" ref="BF195">IF(AQ195="",0,SUMPRODUCT((EN13:XA13="Gluten")*(EN14:XA14="INFO")*(COUNTIF(BE195,"* "&amp;EN15:XA15&amp;" *")&gt;0)*1))</f>
        <v>0</v>
      </c>
      <c r="BG195">
        <f t="array" ref="BG195">IF(AQ195="",0,SUMPRODUCT((EN13:XA13="Gluten")*(EN14:XA14="EXCL")*(COUNTIF(BE195,"* "&amp;EN15:XA15&amp;" *")&gt;0)*1))</f>
        <v>0</v>
      </c>
      <c r="BH195">
        <f t="array" ref="BH195">IF(AQ195="",0,SUMPRODUCT((EN13:XA13="Gluten")*(EN14:XA14="ALERTE")*(COUNTIF(BE195,"* "&amp;EN15:XA15&amp;" *")&gt;0)*1))</f>
        <v>0</v>
      </c>
      <c r="BI195">
        <f t="array" ref="BI195">IF(AQ195="",0,SUMPRODUCT((EN13:XA13="Gluten")*(EN14:XA14="SUSP")*(COUNTIF(BE195,"* "&amp;EN15:XA15&amp;" *")&gt;0)*1))</f>
        <v>0</v>
      </c>
      <c r="BJ195" t="str">
        <f t="shared" si="128"/>
        <v/>
      </c>
      <c r="BK195" t="str">
        <f t="shared" si="129"/>
        <v/>
      </c>
      <c r="BL195">
        <f t="array" ref="BL195">IF(AQ195="",0,SUMPRODUCT((EN13:XA13="Crustaces")*(EN14:XA14="ALERTE")*(COUNTIF(BE195,"* "&amp;EN15:XA15&amp;" *")&gt;0)*1))</f>
        <v>0</v>
      </c>
      <c r="BM195" t="str">
        <f t="shared" si="130"/>
        <v/>
      </c>
      <c r="BN195">
        <f t="array" ref="BN195">IF(AQ195="",0,SUMPRODUCT((EN13:XA13="Oeufs")*(EN14:XA14="ALERTE")*(COUNTIF(BE195,"* "&amp;EN15:XA15&amp;" *")&gt;0)*1))</f>
        <v>0</v>
      </c>
      <c r="BO195" t="str">
        <f t="shared" si="131"/>
        <v/>
      </c>
      <c r="BP195">
        <f t="array" ref="BP195">IF(AQ195="",0,SUMPRODUCT((EN13:XA13="Poissons")*(EN14:XA14="INFO")*(COUNTIF(BE195,"* "&amp;EN15:XA15&amp;" *")&gt;0)*1))</f>
        <v>0</v>
      </c>
      <c r="BQ195">
        <f t="array" ref="BQ195">IF(AQ195="",0,SUMPRODUCT((EN13:XA13="Poissons")*(EN14:XA14="EXCL")*(COUNTIF(BE195,"* "&amp;EN15:XA15&amp;" *")&gt;0)*1))</f>
        <v>0</v>
      </c>
      <c r="BR195">
        <f t="array" ref="BR195">IF(AQ195="",0,SUMPRODUCT((EN13:XA13="Poissons")*(EN14:XA14="ALERTE")*(COUNTIF(BE195,"* "&amp;EN15:XA15&amp;" *")&gt;0)*1))</f>
        <v>0</v>
      </c>
      <c r="BS195" t="str">
        <f t="shared" si="132"/>
        <v/>
      </c>
      <c r="BT195">
        <f t="array" ref="BT195">IF(AQ195="",0,SUMPRODUCT((EN13:XA13="Arachides")*(EN14:XA14="ALERTE")*(COUNTIF(BE195,"* "&amp;EN15:XA15&amp;" *")&gt;0)*1))</f>
        <v>0</v>
      </c>
      <c r="BU195" t="str">
        <f t="shared" si="133"/>
        <v/>
      </c>
      <c r="BV195">
        <f t="array" ref="BV195">IF(AQ195="",0,SUMPRODUCT((EN13:XA13="Soja")*(EN14:XA14="INFO")*(COUNTIF(BE195,"* "&amp;EN15:XA15&amp;" *")&gt;0)*1))</f>
        <v>0</v>
      </c>
      <c r="BW195">
        <f t="array" ref="BW195">IF(AQ195="",0,SUMPRODUCT((EN13:XA13="Soja")*(EN14:XA14="ALERTE")*(COUNTIF(BE195,"* "&amp;EN15:XA15&amp;" *")&gt;0)*1))</f>
        <v>0</v>
      </c>
      <c r="BX195" t="str">
        <f t="shared" si="134"/>
        <v/>
      </c>
      <c r="BY195">
        <f t="array" ref="BY195">IF(AQ195="",0,SUMPRODUCT((EN13:XA13="Lait")*(EN14:XA14="INFO")*(COUNTIF(BE195,"* "&amp;EN15:XA15&amp;" *")&gt;0)*1))</f>
        <v>0</v>
      </c>
      <c r="BZ195">
        <f t="array" ref="BZ195">IF(AQ195="",0,SUMPRODUCT((EN13:XA13="Lait")*(EN14:XA14="EXCL")*(COUNTIF(BE195,"* "&amp;EN15:XA15&amp;" *")&gt;0)*1))</f>
        <v>0</v>
      </c>
      <c r="CA195">
        <f t="array" ref="CA195">IF(AQ195="",0,SUMPRODUCT((EN13:XA13="Lait")*(EN14:XA14="ALERTE")*(COUNTIF(BE195,"* "&amp;EN15:XA15&amp;" *")&gt;0)*1))</f>
        <v>0</v>
      </c>
      <c r="CB195">
        <f t="array" ref="CB195">IF(AQ195="",0,SUMPRODUCT((EN13:XA13="Lait")*(EN14:XA14="SUSP")*(COUNTIF(BE195,"* "&amp;EN15:XA15&amp;" *")&gt;0)*1))</f>
        <v>0</v>
      </c>
      <c r="CC195" t="str">
        <f t="shared" si="135"/>
        <v/>
      </c>
      <c r="CD195" t="str">
        <f t="shared" si="136"/>
        <v/>
      </c>
      <c r="CE195">
        <f t="array" ref="CE195">IF(AQ195="",0,SUMPRODUCT((EN13:XA13="Fruits a coque")*(EN14:XA14="EXCL")*(COUNTIF(BE195,"* "&amp;EN15:XA15&amp;" *")&gt;0)*1))</f>
        <v>0</v>
      </c>
      <c r="CF195">
        <f t="array" ref="CF195">IF(AQ195="",0,SUMPRODUCT((EN13:XA13="Fruits a coque")*(EN14:XA14="ALERTE")*(COUNTIF(BE195,"* "&amp;EN15:XA15&amp;" *")&gt;0)*1))</f>
        <v>0</v>
      </c>
      <c r="CG195" t="str">
        <f t="shared" si="137"/>
        <v/>
      </c>
      <c r="CH195">
        <f t="array" ref="CH195">IF(AQ195="",0,SUMPRODUCT((EN13:XA13="Celeri")*(EN14:XA14="ALERTE")*(COUNTIF(BE195,"* "&amp;EN15:XA15&amp;" *")&gt;0)*1))</f>
        <v>0</v>
      </c>
      <c r="CI195" t="str">
        <f t="shared" si="138"/>
        <v/>
      </c>
      <c r="CJ195">
        <f t="array" ref="CJ195">IF(AQ195="",0,SUMPRODUCT((EN13:XA13="Moutarde")*(EN14:XA14="ALERTE")*(COUNTIF(BE195,"* "&amp;EN15:XA15&amp;" *")&gt;0)*1))</f>
        <v>0</v>
      </c>
      <c r="CK195" t="str">
        <f t="shared" si="139"/>
        <v/>
      </c>
      <c r="CL195">
        <f t="array" ref="CL195">IF(AQ195="",0,SUMPRODUCT((EN13:XA13="Sesame")*(EN14:XA14="ALERTE")*(COUNTIF(BE195,"* "&amp;EN15:XA15&amp;" *")&gt;0)*1))</f>
        <v>0</v>
      </c>
      <c r="CM195" t="str">
        <f t="shared" si="140"/>
        <v/>
      </c>
      <c r="CN195">
        <f t="array" ref="CN195">IF(AQ195="",0,SUMPRODUCT((EN13:XA13="Sulfites")*(EN14:XA14="ALERTE")*(COUNTIF(BE195,"* "&amp;EN15:XA15&amp;" *")&gt;0)*1))</f>
        <v>0</v>
      </c>
      <c r="CO195" t="str">
        <f t="shared" si="141"/>
        <v/>
      </c>
      <c r="CP195">
        <f t="array" ref="CP195">IF(AQ195="",0,SUMPRODUCT((EN13:XA13="Lupin")*(EN14:XA14="ALERTE")*(COUNTIF(BE195,"* "&amp;EN15:XA15&amp;" *")&gt;0)*1))</f>
        <v>0</v>
      </c>
      <c r="CQ195" t="str">
        <f t="shared" si="142"/>
        <v/>
      </c>
      <c r="CR195">
        <f t="array" ref="CR195">IF(AQ195="",0,SUMPRODUCT((EN13:XA13="Mollusques")*(EN14:XA14="EXCL")*(COUNTIF(BE195,"* "&amp;EN15:XA15&amp;" *")&gt;0)*1))</f>
        <v>0</v>
      </c>
      <c r="CS195">
        <f t="array" ref="CS195">IF(AQ195="",0,SUMPRODUCT((EN13:XA13="Mollusques")*(EN14:XA14="ALERTE")*(COUNTIF(BE195,"* "&amp;EN15:XA15&amp;" *")&gt;0)*1))</f>
        <v>0</v>
      </c>
      <c r="CT195" t="str">
        <f t="shared" si="143"/>
        <v/>
      </c>
      <c r="CU195" t="str">
        <f t="shared" si="144"/>
        <v/>
      </c>
      <c r="CV195" t="str">
        <f t="shared" si="145"/>
        <v/>
      </c>
      <c r="CW195" t="str">
        <f t="shared" si="146"/>
        <v/>
      </c>
      <c r="CX195" t="str">
        <f t="shared" si="147"/>
        <v/>
      </c>
      <c r="CY195" t="str">
        <f t="shared" si="148"/>
        <v/>
      </c>
      <c r="CZ195" t="str">
        <f t="shared" si="149"/>
        <v/>
      </c>
      <c r="DA195" t="str">
        <f t="shared" si="150"/>
        <v/>
      </c>
      <c r="DB195" t="str">
        <f t="shared" si="151"/>
        <v/>
      </c>
      <c r="DC195" t="str">
        <f t="shared" si="152"/>
        <v/>
      </c>
      <c r="DD195" t="str">
        <f t="shared" si="153"/>
        <v/>
      </c>
      <c r="DE195" t="str">
        <f t="shared" si="154"/>
        <v/>
      </c>
      <c r="DF195" t="str">
        <f t="shared" si="155"/>
        <v/>
      </c>
      <c r="DG195" t="str">
        <f t="shared" si="156"/>
        <v/>
      </c>
      <c r="DH195" t="str">
        <f t="shared" si="157"/>
        <v/>
      </c>
      <c r="DI195" t="str">
        <f t="shared" si="158"/>
        <v/>
      </c>
      <c r="DJ195" t="str">
        <f t="shared" si="159"/>
        <v/>
      </c>
      <c r="DK195" t="str">
        <f t="shared" si="160"/>
        <v/>
      </c>
      <c r="DL195" t="str">
        <f t="shared" si="161"/>
        <v/>
      </c>
    </row>
    <row r="196" spans="5:628" ht="15.75">
      <c r="E196" s="26"/>
      <c r="F196" s="32"/>
      <c r="G196" s="33"/>
      <c r="H196" s="32"/>
      <c r="I196" s="34"/>
      <c r="J196" s="246"/>
      <c r="K196" s="247"/>
      <c r="L196" s="95"/>
      <c r="M196" s="248"/>
      <c r="N196" s="249"/>
      <c r="O196" s="250"/>
      <c r="P196" s="251"/>
      <c r="Q196" s="252"/>
      <c r="R196" s="253"/>
      <c r="S196" s="102"/>
      <c r="T196" s="254"/>
      <c r="U196" s="104"/>
      <c r="V196" s="255"/>
      <c r="W196" s="256"/>
      <c r="X196" s="107"/>
      <c r="Y196" s="116"/>
      <c r="AA196" s="4"/>
      <c r="AC196" s="759"/>
      <c r="AD196" s="779" t="str">
        <f>IF(TRIM(SUBSTITUTE(AS27,CHAR(160),""))="","",AS27)</f>
        <v>Faire fondre la gélatine en poudre avec un peu d'eau à feu doux.</v>
      </c>
      <c r="AE196" s="780" t="str" cm="1">
        <f t="array" ref="AE196">IF(ROW()=ROW(AE196),AD199,INDEX(AF196:AF209,ROW()-ROW(AE196)))</f>
        <v>Faire fondre la gélatine en poudre avec un peu d'eau à feu doux.</v>
      </c>
      <c r="AF196" s="781" t="str">
        <f>IF(OR(AE196="",AD198="",AD198&lt;=0,AG196=""),"",TRIM(MID(AE196,LEN(AG196)+1+IF(MID(AE196,LEN(AG196)+1,1)=" ",1,0),99999)))</f>
        <v/>
      </c>
      <c r="AG196" s="780" t="str">
        <f>IF(OR(AH196="",AH196=0,AH196="0"),"",IF(LEN(AH196)&lt;=AD198,AH196,IF(LEN(SUBSTITUTE(AI196," ",""))=AD198+1,LEFT(AH196,AD198),LEFT(AH196,FIND("§",SUBSTITUTE(AI196," ","§",LEN(AI196)-LEN(SUBSTITUTE(AI196," ",""))))-1))))</f>
        <v>Faire fondre la gélatine en poudre avec un peu d'eau à feu doux.</v>
      </c>
      <c r="AH196" s="780" t="str">
        <f t="shared" si="113"/>
        <v>Faire fondre la gélatine en poudre avec un peu d'eau à feu doux.</v>
      </c>
      <c r="AI196" s="780" t="str">
        <f>IF(OR(AH196="",AH196=0,AH196="0"),"",LEFT(AH196,AD198+1))</f>
        <v>Faire fondre la gélatine en poudre avec un peu d'eau à feu doux.</v>
      </c>
      <c r="AJ196" s="782"/>
      <c r="AK196" s="796"/>
      <c r="AL196" s="759" t="str">
        <f>IF(LEN(TRIM(AM196))&gt;0,MAX(AL13:AL195)+1,"")</f>
        <v/>
      </c>
      <c r="AM196" s="805"/>
      <c r="AN196" s="805"/>
      <c r="AO196" s="805"/>
      <c r="AP196" s="263" t="str">
        <f t="shared" si="114"/>
        <v/>
      </c>
      <c r="AQ196" s="752"/>
      <c r="AR196" s="818" t="s">
        <v>945</v>
      </c>
      <c r="AS196" s="16" t="str">
        <f t="shared" si="115"/>
        <v/>
      </c>
      <c r="AT196" s="264" t="str">
        <f t="shared" si="116"/>
        <v/>
      </c>
      <c r="AU196" s="266" t="str">
        <f t="shared" si="117"/>
        <v/>
      </c>
      <c r="AV196" s="267" t="str">
        <f t="shared" si="118"/>
        <v/>
      </c>
      <c r="AW196" s="268" t="str">
        <f t="shared" si="119"/>
        <v/>
      </c>
      <c r="AX196" s="268" t="str">
        <f t="shared" si="120"/>
        <v/>
      </c>
      <c r="AY196" s="269" t="str">
        <f t="shared" si="121"/>
        <v/>
      </c>
      <c r="AZ196" t="str">
        <f t="shared" si="122"/>
        <v/>
      </c>
      <c r="BA196" t="str">
        <f t="shared" si="123"/>
        <v/>
      </c>
      <c r="BB196" t="str">
        <f t="shared" si="124"/>
        <v/>
      </c>
      <c r="BC196" t="str">
        <f t="shared" si="125"/>
        <v/>
      </c>
      <c r="BD196" t="str">
        <f t="shared" si="126"/>
        <v/>
      </c>
      <c r="BE196" t="str">
        <f t="shared" si="127"/>
        <v/>
      </c>
      <c r="BF196">
        <f t="array" ref="BF196">IF(AQ196="",0,SUMPRODUCT((EN13:XA13="Gluten")*(EN14:XA14="INFO")*(COUNTIF(BE196,"* "&amp;EN15:XA15&amp;" *")&gt;0)*1))</f>
        <v>0</v>
      </c>
      <c r="BG196">
        <f t="array" ref="BG196">IF(AQ196="",0,SUMPRODUCT((EN13:XA13="Gluten")*(EN14:XA14="EXCL")*(COUNTIF(BE196,"* "&amp;EN15:XA15&amp;" *")&gt;0)*1))</f>
        <v>0</v>
      </c>
      <c r="BH196">
        <f t="array" ref="BH196">IF(AQ196="",0,SUMPRODUCT((EN13:XA13="Gluten")*(EN14:XA14="ALERTE")*(COUNTIF(BE196,"* "&amp;EN15:XA15&amp;" *")&gt;0)*1))</f>
        <v>0</v>
      </c>
      <c r="BI196">
        <f t="array" ref="BI196">IF(AQ196="",0,SUMPRODUCT((EN13:XA13="Gluten")*(EN14:XA14="SUSP")*(COUNTIF(BE196,"* "&amp;EN15:XA15&amp;" *")&gt;0)*1))</f>
        <v>0</v>
      </c>
      <c r="BJ196" t="str">
        <f t="shared" si="128"/>
        <v/>
      </c>
      <c r="BK196" t="str">
        <f t="shared" si="129"/>
        <v/>
      </c>
      <c r="BL196">
        <f t="array" ref="BL196">IF(AQ196="",0,SUMPRODUCT((EN13:XA13="Crustaces")*(EN14:XA14="ALERTE")*(COUNTIF(BE196,"* "&amp;EN15:XA15&amp;" *")&gt;0)*1))</f>
        <v>0</v>
      </c>
      <c r="BM196" t="str">
        <f t="shared" si="130"/>
        <v/>
      </c>
      <c r="BN196">
        <f t="array" ref="BN196">IF(AQ196="",0,SUMPRODUCT((EN13:XA13="Oeufs")*(EN14:XA14="ALERTE")*(COUNTIF(BE196,"* "&amp;EN15:XA15&amp;" *")&gt;0)*1))</f>
        <v>0</v>
      </c>
      <c r="BO196" t="str">
        <f t="shared" si="131"/>
        <v/>
      </c>
      <c r="BP196">
        <f t="array" ref="BP196">IF(AQ196="",0,SUMPRODUCT((EN13:XA13="Poissons")*(EN14:XA14="INFO")*(COUNTIF(BE196,"* "&amp;EN15:XA15&amp;" *")&gt;0)*1))</f>
        <v>0</v>
      </c>
      <c r="BQ196">
        <f t="array" ref="BQ196">IF(AQ196="",0,SUMPRODUCT((EN13:XA13="Poissons")*(EN14:XA14="EXCL")*(COUNTIF(BE196,"* "&amp;EN15:XA15&amp;" *")&gt;0)*1))</f>
        <v>0</v>
      </c>
      <c r="BR196">
        <f t="array" ref="BR196">IF(AQ196="",0,SUMPRODUCT((EN13:XA13="Poissons")*(EN14:XA14="ALERTE")*(COUNTIF(BE196,"* "&amp;EN15:XA15&amp;" *")&gt;0)*1))</f>
        <v>0</v>
      </c>
      <c r="BS196" t="str">
        <f t="shared" si="132"/>
        <v/>
      </c>
      <c r="BT196">
        <f t="array" ref="BT196">IF(AQ196="",0,SUMPRODUCT((EN13:XA13="Arachides")*(EN14:XA14="ALERTE")*(COUNTIF(BE196,"* "&amp;EN15:XA15&amp;" *")&gt;0)*1))</f>
        <v>0</v>
      </c>
      <c r="BU196" t="str">
        <f t="shared" si="133"/>
        <v/>
      </c>
      <c r="BV196">
        <f t="array" ref="BV196">IF(AQ196="",0,SUMPRODUCT((EN13:XA13="Soja")*(EN14:XA14="INFO")*(COUNTIF(BE196,"* "&amp;EN15:XA15&amp;" *")&gt;0)*1))</f>
        <v>0</v>
      </c>
      <c r="BW196">
        <f t="array" ref="BW196">IF(AQ196="",0,SUMPRODUCT((EN13:XA13="Soja")*(EN14:XA14="ALERTE")*(COUNTIF(BE196,"* "&amp;EN15:XA15&amp;" *")&gt;0)*1))</f>
        <v>0</v>
      </c>
      <c r="BX196" t="str">
        <f t="shared" si="134"/>
        <v/>
      </c>
      <c r="BY196">
        <f t="array" ref="BY196">IF(AQ196="",0,SUMPRODUCT((EN13:XA13="Lait")*(EN14:XA14="INFO")*(COUNTIF(BE196,"* "&amp;EN15:XA15&amp;" *")&gt;0)*1))</f>
        <v>0</v>
      </c>
      <c r="BZ196">
        <f t="array" ref="BZ196">IF(AQ196="",0,SUMPRODUCT((EN13:XA13="Lait")*(EN14:XA14="EXCL")*(COUNTIF(BE196,"* "&amp;EN15:XA15&amp;" *")&gt;0)*1))</f>
        <v>0</v>
      </c>
      <c r="CA196">
        <f t="array" ref="CA196">IF(AQ196="",0,SUMPRODUCT((EN13:XA13="Lait")*(EN14:XA14="ALERTE")*(COUNTIF(BE196,"* "&amp;EN15:XA15&amp;" *")&gt;0)*1))</f>
        <v>0</v>
      </c>
      <c r="CB196">
        <f t="array" ref="CB196">IF(AQ196="",0,SUMPRODUCT((EN13:XA13="Lait")*(EN14:XA14="SUSP")*(COUNTIF(BE196,"* "&amp;EN15:XA15&amp;" *")&gt;0)*1))</f>
        <v>0</v>
      </c>
      <c r="CC196" t="str">
        <f t="shared" si="135"/>
        <v/>
      </c>
      <c r="CD196" t="str">
        <f t="shared" si="136"/>
        <v/>
      </c>
      <c r="CE196">
        <f t="array" ref="CE196">IF(AQ196="",0,SUMPRODUCT((EN13:XA13="Fruits a coque")*(EN14:XA14="EXCL")*(COUNTIF(BE196,"* "&amp;EN15:XA15&amp;" *")&gt;0)*1))</f>
        <v>0</v>
      </c>
      <c r="CF196">
        <f t="array" ref="CF196">IF(AQ196="",0,SUMPRODUCT((EN13:XA13="Fruits a coque")*(EN14:XA14="ALERTE")*(COUNTIF(BE196,"* "&amp;EN15:XA15&amp;" *")&gt;0)*1))</f>
        <v>0</v>
      </c>
      <c r="CG196" t="str">
        <f t="shared" si="137"/>
        <v/>
      </c>
      <c r="CH196">
        <f t="array" ref="CH196">IF(AQ196="",0,SUMPRODUCT((EN13:XA13="Celeri")*(EN14:XA14="ALERTE")*(COUNTIF(BE196,"* "&amp;EN15:XA15&amp;" *")&gt;0)*1))</f>
        <v>0</v>
      </c>
      <c r="CI196" t="str">
        <f t="shared" si="138"/>
        <v/>
      </c>
      <c r="CJ196">
        <f t="array" ref="CJ196">IF(AQ196="",0,SUMPRODUCT((EN13:XA13="Moutarde")*(EN14:XA14="ALERTE")*(COUNTIF(BE196,"* "&amp;EN15:XA15&amp;" *")&gt;0)*1))</f>
        <v>0</v>
      </c>
      <c r="CK196" t="str">
        <f t="shared" si="139"/>
        <v/>
      </c>
      <c r="CL196">
        <f t="array" ref="CL196">IF(AQ196="",0,SUMPRODUCT((EN13:XA13="Sesame")*(EN14:XA14="ALERTE")*(COUNTIF(BE196,"* "&amp;EN15:XA15&amp;" *")&gt;0)*1))</f>
        <v>0</v>
      </c>
      <c r="CM196" t="str">
        <f t="shared" si="140"/>
        <v/>
      </c>
      <c r="CN196">
        <f t="array" ref="CN196">IF(AQ196="",0,SUMPRODUCT((EN13:XA13="Sulfites")*(EN14:XA14="ALERTE")*(COUNTIF(BE196,"* "&amp;EN15:XA15&amp;" *")&gt;0)*1))</f>
        <v>0</v>
      </c>
      <c r="CO196" t="str">
        <f t="shared" si="141"/>
        <v/>
      </c>
      <c r="CP196">
        <f t="array" ref="CP196">IF(AQ196="",0,SUMPRODUCT((EN13:XA13="Lupin")*(EN14:XA14="ALERTE")*(COUNTIF(BE196,"* "&amp;EN15:XA15&amp;" *")&gt;0)*1))</f>
        <v>0</v>
      </c>
      <c r="CQ196" t="str">
        <f t="shared" si="142"/>
        <v/>
      </c>
      <c r="CR196">
        <f t="array" ref="CR196">IF(AQ196="",0,SUMPRODUCT((EN13:XA13="Mollusques")*(EN14:XA14="EXCL")*(COUNTIF(BE196,"* "&amp;EN15:XA15&amp;" *")&gt;0)*1))</f>
        <v>0</v>
      </c>
      <c r="CS196">
        <f t="array" ref="CS196">IF(AQ196="",0,SUMPRODUCT((EN13:XA13="Mollusques")*(EN14:XA14="ALERTE")*(COUNTIF(BE196,"* "&amp;EN15:XA15&amp;" *")&gt;0)*1))</f>
        <v>0</v>
      </c>
      <c r="CT196" t="str">
        <f t="shared" si="143"/>
        <v/>
      </c>
      <c r="CU196" t="str">
        <f t="shared" si="144"/>
        <v/>
      </c>
      <c r="CV196" t="str">
        <f t="shared" si="145"/>
        <v/>
      </c>
      <c r="CW196" t="str">
        <f t="shared" si="146"/>
        <v/>
      </c>
      <c r="CX196" t="str">
        <f t="shared" si="147"/>
        <v/>
      </c>
      <c r="CY196" t="str">
        <f t="shared" si="148"/>
        <v/>
      </c>
      <c r="CZ196" t="str">
        <f t="shared" si="149"/>
        <v/>
      </c>
      <c r="DA196" t="str">
        <f t="shared" si="150"/>
        <v/>
      </c>
      <c r="DB196" t="str">
        <f t="shared" si="151"/>
        <v/>
      </c>
      <c r="DC196" t="str">
        <f t="shared" si="152"/>
        <v/>
      </c>
      <c r="DD196" t="str">
        <f t="shared" si="153"/>
        <v/>
      </c>
      <c r="DE196" t="str">
        <f t="shared" si="154"/>
        <v/>
      </c>
      <c r="DF196" t="str">
        <f t="shared" si="155"/>
        <v/>
      </c>
      <c r="DG196" t="str">
        <f t="shared" si="156"/>
        <v/>
      </c>
      <c r="DH196" t="str">
        <f t="shared" si="157"/>
        <v/>
      </c>
      <c r="DI196" t="str">
        <f t="shared" si="158"/>
        <v/>
      </c>
      <c r="DJ196" t="str">
        <f t="shared" si="159"/>
        <v/>
      </c>
      <c r="DK196" t="str">
        <f t="shared" si="160"/>
        <v/>
      </c>
      <c r="DL196" t="str">
        <f t="shared" si="161"/>
        <v/>
      </c>
    </row>
    <row r="197" spans="5:628" ht="15.75">
      <c r="E197" s="26"/>
      <c r="F197" s="32"/>
      <c r="G197" s="33"/>
      <c r="H197" s="32"/>
      <c r="I197" s="34"/>
      <c r="J197" s="246"/>
      <c r="K197" s="247"/>
      <c r="L197" s="95"/>
      <c r="M197" s="248"/>
      <c r="N197" s="249"/>
      <c r="O197" s="250"/>
      <c r="P197" s="251"/>
      <c r="Q197" s="252"/>
      <c r="R197" s="253"/>
      <c r="S197" s="102"/>
      <c r="T197" s="254"/>
      <c r="U197" s="104"/>
      <c r="V197" s="255"/>
      <c r="W197" s="256"/>
      <c r="X197" s="107"/>
      <c r="Y197" s="116"/>
      <c r="AA197" s="4"/>
      <c r="AC197" s="759"/>
      <c r="AD197" s="784" t="str">
        <f>TRIM(SUBSTITUTE(SUBSTITUTE(SUBSTITUTE(SUBSTITUTE(SUBSTITUTE(SUBSTITUTE(SUBSTITUTE(SUBSTITUTE(SUBSTITUTE(CLEAN(IF(OR(LEFT(AD196,1)="-",LEFT(AD196,1)="="),MID(AD196,2,99999),AD196)),"—","-"),"–","-"),CHAR(160)," "),CHAR(9)," "),CHAR(13)," "),CHAR(10)," ")," "," ")," "," ")," "," "))</f>
        <v>Faire fondre la gélatine en poudre avec un peu d'eau à feu doux.</v>
      </c>
      <c r="AE197" s="780" t="str" cm="1">
        <f t="array" ref="AE197">IF(ROW()=ROW(AE196),AD199,INDEX(AF196:AF209,ROW()-ROW(AE196)))</f>
        <v/>
      </c>
      <c r="AF197" s="781" t="str">
        <f>IF(OR(AE197="",AD198="",AD198&lt;=0,AG197=""),"",TRIM(MID(AE197,LEN(AG197)+1+IF(MID(AE197,LEN(AG197)+1,1)=" ",1,0),99999)))</f>
        <v/>
      </c>
      <c r="AG197" s="780" t="str">
        <f>IF(OR(AH197="",AH197=0,AH197="0"),"",IF(LEN(AH197)&lt;=AD198,AH197,IF(LEN(SUBSTITUTE(AI197," ",""))=AD198+1,LEFT(AH197,AD198),LEFT(AH197,FIND("§",SUBSTITUTE(AI197," ","§",LEN(AI197)-LEN(SUBSTITUTE(AI197," ",""))))-1))))</f>
        <v/>
      </c>
      <c r="AH197" s="780" t="str">
        <f t="shared" si="113"/>
        <v/>
      </c>
      <c r="AI197" s="780" t="str">
        <f>IF(OR(AH197="",AH197=0,AH197="0"),"",LEFT(AH197,AD198+1))</f>
        <v/>
      </c>
      <c r="AJ197" s="782"/>
      <c r="AK197" s="796"/>
      <c r="AL197" s="759" t="str">
        <f>IF(LEN(TRIM(AM197))&gt;0,MAX(AL13:AL196)+1,"")</f>
        <v/>
      </c>
      <c r="AM197" s="805"/>
      <c r="AN197" s="805"/>
      <c r="AO197" s="805"/>
      <c r="AP197" s="263" t="str">
        <f t="shared" si="114"/>
        <v/>
      </c>
      <c r="AQ197" s="752"/>
      <c r="AR197" s="818" t="s">
        <v>945</v>
      </c>
      <c r="AS197" s="16" t="str">
        <f t="shared" si="115"/>
        <v/>
      </c>
      <c r="AT197" s="264" t="str">
        <f t="shared" si="116"/>
        <v/>
      </c>
      <c r="AU197" s="266" t="str">
        <f t="shared" si="117"/>
        <v/>
      </c>
      <c r="AV197" s="267" t="str">
        <f t="shared" si="118"/>
        <v/>
      </c>
      <c r="AW197" s="268" t="str">
        <f t="shared" si="119"/>
        <v/>
      </c>
      <c r="AX197" s="268" t="str">
        <f t="shared" si="120"/>
        <v/>
      </c>
      <c r="AY197" s="269" t="str">
        <f t="shared" si="121"/>
        <v/>
      </c>
      <c r="AZ197" t="str">
        <f t="shared" si="122"/>
        <v/>
      </c>
      <c r="BA197" t="str">
        <f t="shared" si="123"/>
        <v/>
      </c>
      <c r="BB197" t="str">
        <f t="shared" si="124"/>
        <v/>
      </c>
      <c r="BC197" t="str">
        <f t="shared" si="125"/>
        <v/>
      </c>
      <c r="BD197" t="str">
        <f t="shared" si="126"/>
        <v/>
      </c>
      <c r="BE197" t="str">
        <f t="shared" si="127"/>
        <v/>
      </c>
      <c r="BF197">
        <f t="array" ref="BF197">IF(AQ197="",0,SUMPRODUCT((EN13:XA13="Gluten")*(EN14:XA14="INFO")*(COUNTIF(BE197,"* "&amp;EN15:XA15&amp;" *")&gt;0)*1))</f>
        <v>0</v>
      </c>
      <c r="BG197">
        <f t="array" ref="BG197">IF(AQ197="",0,SUMPRODUCT((EN13:XA13="Gluten")*(EN14:XA14="EXCL")*(COUNTIF(BE197,"* "&amp;EN15:XA15&amp;" *")&gt;0)*1))</f>
        <v>0</v>
      </c>
      <c r="BH197">
        <f t="array" ref="BH197">IF(AQ197="",0,SUMPRODUCT((EN13:XA13="Gluten")*(EN14:XA14="ALERTE")*(COUNTIF(BE197,"* "&amp;EN15:XA15&amp;" *")&gt;0)*1))</f>
        <v>0</v>
      </c>
      <c r="BI197">
        <f t="array" ref="BI197">IF(AQ197="",0,SUMPRODUCT((EN13:XA13="Gluten")*(EN14:XA14="SUSP")*(COUNTIF(BE197,"* "&amp;EN15:XA15&amp;" *")&gt;0)*1))</f>
        <v>0</v>
      </c>
      <c r="BJ197" t="str">
        <f t="shared" si="128"/>
        <v/>
      </c>
      <c r="BK197" t="str">
        <f t="shared" si="129"/>
        <v/>
      </c>
      <c r="BL197">
        <f t="array" ref="BL197">IF(AQ197="",0,SUMPRODUCT((EN13:XA13="Crustaces")*(EN14:XA14="ALERTE")*(COUNTIF(BE197,"* "&amp;EN15:XA15&amp;" *")&gt;0)*1))</f>
        <v>0</v>
      </c>
      <c r="BM197" t="str">
        <f t="shared" si="130"/>
        <v/>
      </c>
      <c r="BN197">
        <f t="array" ref="BN197">IF(AQ197="",0,SUMPRODUCT((EN13:XA13="Oeufs")*(EN14:XA14="ALERTE")*(COUNTIF(BE197,"* "&amp;EN15:XA15&amp;" *")&gt;0)*1))</f>
        <v>0</v>
      </c>
      <c r="BO197" t="str">
        <f t="shared" si="131"/>
        <v/>
      </c>
      <c r="BP197">
        <f t="array" ref="BP197">IF(AQ197="",0,SUMPRODUCT((EN13:XA13="Poissons")*(EN14:XA14="INFO")*(COUNTIF(BE197,"* "&amp;EN15:XA15&amp;" *")&gt;0)*1))</f>
        <v>0</v>
      </c>
      <c r="BQ197">
        <f t="array" ref="BQ197">IF(AQ197="",0,SUMPRODUCT((EN13:XA13="Poissons")*(EN14:XA14="EXCL")*(COUNTIF(BE197,"* "&amp;EN15:XA15&amp;" *")&gt;0)*1))</f>
        <v>0</v>
      </c>
      <c r="BR197">
        <f t="array" ref="BR197">IF(AQ197="",0,SUMPRODUCT((EN13:XA13="Poissons")*(EN14:XA14="ALERTE")*(COUNTIF(BE197,"* "&amp;EN15:XA15&amp;" *")&gt;0)*1))</f>
        <v>0</v>
      </c>
      <c r="BS197" t="str">
        <f t="shared" si="132"/>
        <v/>
      </c>
      <c r="BT197">
        <f t="array" ref="BT197">IF(AQ197="",0,SUMPRODUCT((EN13:XA13="Arachides")*(EN14:XA14="ALERTE")*(COUNTIF(BE197,"* "&amp;EN15:XA15&amp;" *")&gt;0)*1))</f>
        <v>0</v>
      </c>
      <c r="BU197" t="str">
        <f t="shared" si="133"/>
        <v/>
      </c>
      <c r="BV197">
        <f t="array" ref="BV197">IF(AQ197="",0,SUMPRODUCT((EN13:XA13="Soja")*(EN14:XA14="INFO")*(COUNTIF(BE197,"* "&amp;EN15:XA15&amp;" *")&gt;0)*1))</f>
        <v>0</v>
      </c>
      <c r="BW197">
        <f t="array" ref="BW197">IF(AQ197="",0,SUMPRODUCT((EN13:XA13="Soja")*(EN14:XA14="ALERTE")*(COUNTIF(BE197,"* "&amp;EN15:XA15&amp;" *")&gt;0)*1))</f>
        <v>0</v>
      </c>
      <c r="BX197" t="str">
        <f t="shared" si="134"/>
        <v/>
      </c>
      <c r="BY197">
        <f t="array" ref="BY197">IF(AQ197="",0,SUMPRODUCT((EN13:XA13="Lait")*(EN14:XA14="INFO")*(COUNTIF(BE197,"* "&amp;EN15:XA15&amp;" *")&gt;0)*1))</f>
        <v>0</v>
      </c>
      <c r="BZ197">
        <f t="array" ref="BZ197">IF(AQ197="",0,SUMPRODUCT((EN13:XA13="Lait")*(EN14:XA14="EXCL")*(COUNTIF(BE197,"* "&amp;EN15:XA15&amp;" *")&gt;0)*1))</f>
        <v>0</v>
      </c>
      <c r="CA197">
        <f t="array" ref="CA197">IF(AQ197="",0,SUMPRODUCT((EN13:XA13="Lait")*(EN14:XA14="ALERTE")*(COUNTIF(BE197,"* "&amp;EN15:XA15&amp;" *")&gt;0)*1))</f>
        <v>0</v>
      </c>
      <c r="CB197">
        <f t="array" ref="CB197">IF(AQ197="",0,SUMPRODUCT((EN13:XA13="Lait")*(EN14:XA14="SUSP")*(COUNTIF(BE197,"* "&amp;EN15:XA15&amp;" *")&gt;0)*1))</f>
        <v>0</v>
      </c>
      <c r="CC197" t="str">
        <f t="shared" si="135"/>
        <v/>
      </c>
      <c r="CD197" t="str">
        <f t="shared" si="136"/>
        <v/>
      </c>
      <c r="CE197">
        <f t="array" ref="CE197">IF(AQ197="",0,SUMPRODUCT((EN13:XA13="Fruits a coque")*(EN14:XA14="EXCL")*(COUNTIF(BE197,"* "&amp;EN15:XA15&amp;" *")&gt;0)*1))</f>
        <v>0</v>
      </c>
      <c r="CF197">
        <f t="array" ref="CF197">IF(AQ197="",0,SUMPRODUCT((EN13:XA13="Fruits a coque")*(EN14:XA14="ALERTE")*(COUNTIF(BE197,"* "&amp;EN15:XA15&amp;" *")&gt;0)*1))</f>
        <v>0</v>
      </c>
      <c r="CG197" t="str">
        <f t="shared" si="137"/>
        <v/>
      </c>
      <c r="CH197">
        <f t="array" ref="CH197">IF(AQ197="",0,SUMPRODUCT((EN13:XA13="Celeri")*(EN14:XA14="ALERTE")*(COUNTIF(BE197,"* "&amp;EN15:XA15&amp;" *")&gt;0)*1))</f>
        <v>0</v>
      </c>
      <c r="CI197" t="str">
        <f t="shared" si="138"/>
        <v/>
      </c>
      <c r="CJ197">
        <f t="array" ref="CJ197">IF(AQ197="",0,SUMPRODUCT((EN13:XA13="Moutarde")*(EN14:XA14="ALERTE")*(COUNTIF(BE197,"* "&amp;EN15:XA15&amp;" *")&gt;0)*1))</f>
        <v>0</v>
      </c>
      <c r="CK197" t="str">
        <f t="shared" si="139"/>
        <v/>
      </c>
      <c r="CL197">
        <f t="array" ref="CL197">IF(AQ197="",0,SUMPRODUCT((EN13:XA13="Sesame")*(EN14:XA14="ALERTE")*(COUNTIF(BE197,"* "&amp;EN15:XA15&amp;" *")&gt;0)*1))</f>
        <v>0</v>
      </c>
      <c r="CM197" t="str">
        <f t="shared" si="140"/>
        <v/>
      </c>
      <c r="CN197">
        <f t="array" ref="CN197">IF(AQ197="",0,SUMPRODUCT((EN13:XA13="Sulfites")*(EN14:XA14="ALERTE")*(COUNTIF(BE197,"* "&amp;EN15:XA15&amp;" *")&gt;0)*1))</f>
        <v>0</v>
      </c>
      <c r="CO197" t="str">
        <f t="shared" si="141"/>
        <v/>
      </c>
      <c r="CP197">
        <f t="array" ref="CP197">IF(AQ197="",0,SUMPRODUCT((EN13:XA13="Lupin")*(EN14:XA14="ALERTE")*(COUNTIF(BE197,"* "&amp;EN15:XA15&amp;" *")&gt;0)*1))</f>
        <v>0</v>
      </c>
      <c r="CQ197" t="str">
        <f t="shared" si="142"/>
        <v/>
      </c>
      <c r="CR197">
        <f t="array" ref="CR197">IF(AQ197="",0,SUMPRODUCT((EN13:XA13="Mollusques")*(EN14:XA14="EXCL")*(COUNTIF(BE197,"* "&amp;EN15:XA15&amp;" *")&gt;0)*1))</f>
        <v>0</v>
      </c>
      <c r="CS197">
        <f t="array" ref="CS197">IF(AQ197="",0,SUMPRODUCT((EN13:XA13="Mollusques")*(EN14:XA14="ALERTE")*(COUNTIF(BE197,"* "&amp;EN15:XA15&amp;" *")&gt;0)*1))</f>
        <v>0</v>
      </c>
      <c r="CT197" t="str">
        <f t="shared" si="143"/>
        <v/>
      </c>
      <c r="CU197" t="str">
        <f t="shared" si="144"/>
        <v/>
      </c>
      <c r="CV197" t="str">
        <f t="shared" si="145"/>
        <v/>
      </c>
      <c r="CW197" t="str">
        <f t="shared" si="146"/>
        <v/>
      </c>
      <c r="CX197" t="str">
        <f t="shared" si="147"/>
        <v/>
      </c>
      <c r="CY197" t="str">
        <f t="shared" si="148"/>
        <v/>
      </c>
      <c r="CZ197" t="str">
        <f t="shared" si="149"/>
        <v/>
      </c>
      <c r="DA197" t="str">
        <f t="shared" si="150"/>
        <v/>
      </c>
      <c r="DB197" t="str">
        <f t="shared" si="151"/>
        <v/>
      </c>
      <c r="DC197" t="str">
        <f t="shared" si="152"/>
        <v/>
      </c>
      <c r="DD197" t="str">
        <f t="shared" si="153"/>
        <v/>
      </c>
      <c r="DE197" t="str">
        <f t="shared" si="154"/>
        <v/>
      </c>
      <c r="DF197" t="str">
        <f t="shared" si="155"/>
        <v/>
      </c>
      <c r="DG197" t="str">
        <f t="shared" si="156"/>
        <v/>
      </c>
      <c r="DH197" t="str">
        <f t="shared" si="157"/>
        <v/>
      </c>
      <c r="DI197" t="str">
        <f t="shared" si="158"/>
        <v/>
      </c>
      <c r="DJ197" t="str">
        <f t="shared" si="159"/>
        <v/>
      </c>
      <c r="DK197" t="str">
        <f t="shared" si="160"/>
        <v/>
      </c>
      <c r="DL197" t="str">
        <f t="shared" si="161"/>
        <v/>
      </c>
    </row>
    <row r="198" spans="5:628" ht="15.75">
      <c r="E198" s="26"/>
      <c r="F198" s="32"/>
      <c r="G198" s="33"/>
      <c r="H198" s="32"/>
      <c r="I198" s="34"/>
      <c r="J198" s="246"/>
      <c r="K198" s="247"/>
      <c r="L198" s="95"/>
      <c r="M198" s="248"/>
      <c r="N198" s="249"/>
      <c r="O198" s="250"/>
      <c r="P198" s="251"/>
      <c r="Q198" s="252"/>
      <c r="R198" s="253"/>
      <c r="S198" s="102"/>
      <c r="T198" s="254"/>
      <c r="U198" s="104"/>
      <c r="V198" s="255"/>
      <c r="W198" s="256"/>
      <c r="X198" s="107"/>
      <c r="Y198" s="116"/>
      <c r="AA198" s="4"/>
      <c r="AC198" s="759"/>
      <c r="AD198" s="785">
        <f>AL10</f>
        <v>120</v>
      </c>
      <c r="AE198" s="780" t="str" cm="1">
        <f t="array" ref="AE198">IF(ROW()=ROW(AE196),AD199,INDEX(AF196:AF209,ROW()-ROW(AE196)))</f>
        <v/>
      </c>
      <c r="AF198" s="781" t="str">
        <f>IF(OR(AE198="",AD198="",AD198&lt;=0,AG198=""),"",TRIM(MID(AE198,LEN(AG198)+1+IF(MID(AE198,LEN(AG198)+1,1)=" ",1,0),99999)))</f>
        <v/>
      </c>
      <c r="AG198" s="780" t="str">
        <f>IF(OR(AH198="",AH198=0,AH198="0"),"",IF(LEN(AH198)&lt;=AD198,AH198,IF(LEN(SUBSTITUTE(AI198," ",""))=AD198+1,LEFT(AH198,AD198),LEFT(AH198,FIND("§",SUBSTITUTE(AI198," ","§",LEN(AI198)-LEN(SUBSTITUTE(AI198," ",""))))-1))))</f>
        <v/>
      </c>
      <c r="AH198" s="780" t="str">
        <f t="shared" si="113"/>
        <v/>
      </c>
      <c r="AI198" s="780" t="str">
        <f>IF(OR(AH198="",AH198=0,AH198="0"),"",LEFT(AH198,AD198+1))</f>
        <v/>
      </c>
      <c r="AJ198" s="782"/>
      <c r="AK198" s="796"/>
      <c r="AL198" s="759" t="str">
        <f>IF(LEN(TRIM(AM198))&gt;0,MAX(AL13:AL197)+1,"")</f>
        <v/>
      </c>
      <c r="AM198" s="805"/>
      <c r="AN198" s="805"/>
      <c r="AO198" s="805"/>
      <c r="AP198" s="263" t="str">
        <f t="shared" si="114"/>
        <v/>
      </c>
      <c r="AQ198" s="752"/>
      <c r="AR198" s="818" t="s">
        <v>945</v>
      </c>
      <c r="AS198" s="16" t="str">
        <f t="shared" si="115"/>
        <v/>
      </c>
      <c r="AT198" s="264" t="str">
        <f t="shared" si="116"/>
        <v/>
      </c>
      <c r="AU198" s="266" t="str">
        <f t="shared" si="117"/>
        <v/>
      </c>
      <c r="AV198" s="267" t="str">
        <f t="shared" si="118"/>
        <v/>
      </c>
      <c r="AW198" s="268" t="str">
        <f t="shared" si="119"/>
        <v/>
      </c>
      <c r="AX198" s="268" t="str">
        <f t="shared" si="120"/>
        <v/>
      </c>
      <c r="AY198" s="269" t="str">
        <f t="shared" si="121"/>
        <v/>
      </c>
      <c r="AZ198" t="str">
        <f t="shared" si="122"/>
        <v/>
      </c>
      <c r="BA198" t="str">
        <f t="shared" si="123"/>
        <v/>
      </c>
      <c r="BB198" t="str">
        <f t="shared" si="124"/>
        <v/>
      </c>
      <c r="BC198" t="str">
        <f t="shared" si="125"/>
        <v/>
      </c>
      <c r="BD198" t="str">
        <f t="shared" si="126"/>
        <v/>
      </c>
      <c r="BE198" t="str">
        <f t="shared" si="127"/>
        <v/>
      </c>
      <c r="BF198">
        <f t="array" ref="BF198">IF(AQ198="",0,SUMPRODUCT((EN13:XA13="Gluten")*(EN14:XA14="INFO")*(COUNTIF(BE198,"* "&amp;EN15:XA15&amp;" *")&gt;0)*1))</f>
        <v>0</v>
      </c>
      <c r="BG198">
        <f t="array" ref="BG198">IF(AQ198="",0,SUMPRODUCT((EN13:XA13="Gluten")*(EN14:XA14="EXCL")*(COUNTIF(BE198,"* "&amp;EN15:XA15&amp;" *")&gt;0)*1))</f>
        <v>0</v>
      </c>
      <c r="BH198">
        <f t="array" ref="BH198">IF(AQ198="",0,SUMPRODUCT((EN13:XA13="Gluten")*(EN14:XA14="ALERTE")*(COUNTIF(BE198,"* "&amp;EN15:XA15&amp;" *")&gt;0)*1))</f>
        <v>0</v>
      </c>
      <c r="BI198">
        <f t="array" ref="BI198">IF(AQ198="",0,SUMPRODUCT((EN13:XA13="Gluten")*(EN14:XA14="SUSP")*(COUNTIF(BE198,"* "&amp;EN15:XA15&amp;" *")&gt;0)*1))</f>
        <v>0</v>
      </c>
      <c r="BJ198" t="str">
        <f t="shared" si="128"/>
        <v/>
      </c>
      <c r="BK198" t="str">
        <f t="shared" si="129"/>
        <v/>
      </c>
      <c r="BL198">
        <f t="array" ref="BL198">IF(AQ198="",0,SUMPRODUCT((EN13:XA13="Crustaces")*(EN14:XA14="ALERTE")*(COUNTIF(BE198,"* "&amp;EN15:XA15&amp;" *")&gt;0)*1))</f>
        <v>0</v>
      </c>
      <c r="BM198" t="str">
        <f t="shared" si="130"/>
        <v/>
      </c>
      <c r="BN198">
        <f t="array" ref="BN198">IF(AQ198="",0,SUMPRODUCT((EN13:XA13="Oeufs")*(EN14:XA14="ALERTE")*(COUNTIF(BE198,"* "&amp;EN15:XA15&amp;" *")&gt;0)*1))</f>
        <v>0</v>
      </c>
      <c r="BO198" t="str">
        <f t="shared" si="131"/>
        <v/>
      </c>
      <c r="BP198">
        <f t="array" ref="BP198">IF(AQ198="",0,SUMPRODUCT((EN13:XA13="Poissons")*(EN14:XA14="INFO")*(COUNTIF(BE198,"* "&amp;EN15:XA15&amp;" *")&gt;0)*1))</f>
        <v>0</v>
      </c>
      <c r="BQ198">
        <f t="array" ref="BQ198">IF(AQ198="",0,SUMPRODUCT((EN13:XA13="Poissons")*(EN14:XA14="EXCL")*(COUNTIF(BE198,"* "&amp;EN15:XA15&amp;" *")&gt;0)*1))</f>
        <v>0</v>
      </c>
      <c r="BR198">
        <f t="array" ref="BR198">IF(AQ198="",0,SUMPRODUCT((EN13:XA13="Poissons")*(EN14:XA14="ALERTE")*(COUNTIF(BE198,"* "&amp;EN15:XA15&amp;" *")&gt;0)*1))</f>
        <v>0</v>
      </c>
      <c r="BS198" t="str">
        <f t="shared" si="132"/>
        <v/>
      </c>
      <c r="BT198">
        <f t="array" ref="BT198">IF(AQ198="",0,SUMPRODUCT((EN13:XA13="Arachides")*(EN14:XA14="ALERTE")*(COUNTIF(BE198,"* "&amp;EN15:XA15&amp;" *")&gt;0)*1))</f>
        <v>0</v>
      </c>
      <c r="BU198" t="str">
        <f t="shared" si="133"/>
        <v/>
      </c>
      <c r="BV198">
        <f t="array" ref="BV198">IF(AQ198="",0,SUMPRODUCT((EN13:XA13="Soja")*(EN14:XA14="INFO")*(COUNTIF(BE198,"* "&amp;EN15:XA15&amp;" *")&gt;0)*1))</f>
        <v>0</v>
      </c>
      <c r="BW198">
        <f t="array" ref="BW198">IF(AQ198="",0,SUMPRODUCT((EN13:XA13="Soja")*(EN14:XA14="ALERTE")*(COUNTIF(BE198,"* "&amp;EN15:XA15&amp;" *")&gt;0)*1))</f>
        <v>0</v>
      </c>
      <c r="BX198" t="str">
        <f t="shared" si="134"/>
        <v/>
      </c>
      <c r="BY198">
        <f t="array" ref="BY198">IF(AQ198="",0,SUMPRODUCT((EN13:XA13="Lait")*(EN14:XA14="INFO")*(COUNTIF(BE198,"* "&amp;EN15:XA15&amp;" *")&gt;0)*1))</f>
        <v>0</v>
      </c>
      <c r="BZ198">
        <f t="array" ref="BZ198">IF(AQ198="",0,SUMPRODUCT((EN13:XA13="Lait")*(EN14:XA14="EXCL")*(COUNTIF(BE198,"* "&amp;EN15:XA15&amp;" *")&gt;0)*1))</f>
        <v>0</v>
      </c>
      <c r="CA198">
        <f t="array" ref="CA198">IF(AQ198="",0,SUMPRODUCT((EN13:XA13="Lait")*(EN14:XA14="ALERTE")*(COUNTIF(BE198,"* "&amp;EN15:XA15&amp;" *")&gt;0)*1))</f>
        <v>0</v>
      </c>
      <c r="CB198">
        <f t="array" ref="CB198">IF(AQ198="",0,SUMPRODUCT((EN13:XA13="Lait")*(EN14:XA14="SUSP")*(COUNTIF(BE198,"* "&amp;EN15:XA15&amp;" *")&gt;0)*1))</f>
        <v>0</v>
      </c>
      <c r="CC198" t="str">
        <f t="shared" si="135"/>
        <v/>
      </c>
      <c r="CD198" t="str">
        <f t="shared" si="136"/>
        <v/>
      </c>
      <c r="CE198">
        <f t="array" ref="CE198">IF(AQ198="",0,SUMPRODUCT((EN13:XA13="Fruits a coque")*(EN14:XA14="EXCL")*(COUNTIF(BE198,"* "&amp;EN15:XA15&amp;" *")&gt;0)*1))</f>
        <v>0</v>
      </c>
      <c r="CF198">
        <f t="array" ref="CF198">IF(AQ198="",0,SUMPRODUCT((EN13:XA13="Fruits a coque")*(EN14:XA14="ALERTE")*(COUNTIF(BE198,"* "&amp;EN15:XA15&amp;" *")&gt;0)*1))</f>
        <v>0</v>
      </c>
      <c r="CG198" t="str">
        <f t="shared" si="137"/>
        <v/>
      </c>
      <c r="CH198">
        <f t="array" ref="CH198">IF(AQ198="",0,SUMPRODUCT((EN13:XA13="Celeri")*(EN14:XA14="ALERTE")*(COUNTIF(BE198,"* "&amp;EN15:XA15&amp;" *")&gt;0)*1))</f>
        <v>0</v>
      </c>
      <c r="CI198" t="str">
        <f t="shared" si="138"/>
        <v/>
      </c>
      <c r="CJ198">
        <f t="array" ref="CJ198">IF(AQ198="",0,SUMPRODUCT((EN13:XA13="Moutarde")*(EN14:XA14="ALERTE")*(COUNTIF(BE198,"* "&amp;EN15:XA15&amp;" *")&gt;0)*1))</f>
        <v>0</v>
      </c>
      <c r="CK198" t="str">
        <f t="shared" si="139"/>
        <v/>
      </c>
      <c r="CL198">
        <f t="array" ref="CL198">IF(AQ198="",0,SUMPRODUCT((EN13:XA13="Sesame")*(EN14:XA14="ALERTE")*(COUNTIF(BE198,"* "&amp;EN15:XA15&amp;" *")&gt;0)*1))</f>
        <v>0</v>
      </c>
      <c r="CM198" t="str">
        <f t="shared" si="140"/>
        <v/>
      </c>
      <c r="CN198">
        <f t="array" ref="CN198">IF(AQ198="",0,SUMPRODUCT((EN13:XA13="Sulfites")*(EN14:XA14="ALERTE")*(COUNTIF(BE198,"* "&amp;EN15:XA15&amp;" *")&gt;0)*1))</f>
        <v>0</v>
      </c>
      <c r="CO198" t="str">
        <f t="shared" si="141"/>
        <v/>
      </c>
      <c r="CP198">
        <f t="array" ref="CP198">IF(AQ198="",0,SUMPRODUCT((EN13:XA13="Lupin")*(EN14:XA14="ALERTE")*(COUNTIF(BE198,"* "&amp;EN15:XA15&amp;" *")&gt;0)*1))</f>
        <v>0</v>
      </c>
      <c r="CQ198" t="str">
        <f t="shared" si="142"/>
        <v/>
      </c>
      <c r="CR198">
        <f t="array" ref="CR198">IF(AQ198="",0,SUMPRODUCT((EN13:XA13="Mollusques")*(EN14:XA14="EXCL")*(COUNTIF(BE198,"* "&amp;EN15:XA15&amp;" *")&gt;0)*1))</f>
        <v>0</v>
      </c>
      <c r="CS198">
        <f t="array" ref="CS198">IF(AQ198="",0,SUMPRODUCT((EN13:XA13="Mollusques")*(EN14:XA14="ALERTE")*(COUNTIF(BE198,"* "&amp;EN15:XA15&amp;" *")&gt;0)*1))</f>
        <v>0</v>
      </c>
      <c r="CT198" t="str">
        <f t="shared" si="143"/>
        <v/>
      </c>
      <c r="CU198" t="str">
        <f t="shared" si="144"/>
        <v/>
      </c>
      <c r="CV198" t="str">
        <f t="shared" si="145"/>
        <v/>
      </c>
      <c r="CW198" t="str">
        <f t="shared" si="146"/>
        <v/>
      </c>
      <c r="CX198" t="str">
        <f t="shared" si="147"/>
        <v/>
      </c>
      <c r="CY198" t="str">
        <f t="shared" si="148"/>
        <v/>
      </c>
      <c r="CZ198" t="str">
        <f t="shared" si="149"/>
        <v/>
      </c>
      <c r="DA198" t="str">
        <f t="shared" si="150"/>
        <v/>
      </c>
      <c r="DB198" t="str">
        <f t="shared" si="151"/>
        <v/>
      </c>
      <c r="DC198" t="str">
        <f t="shared" si="152"/>
        <v/>
      </c>
      <c r="DD198" t="str">
        <f t="shared" si="153"/>
        <v/>
      </c>
      <c r="DE198" t="str">
        <f t="shared" si="154"/>
        <v/>
      </c>
      <c r="DF198" t="str">
        <f t="shared" si="155"/>
        <v/>
      </c>
      <c r="DG198" t="str">
        <f t="shared" si="156"/>
        <v/>
      </c>
      <c r="DH198" t="str">
        <f t="shared" si="157"/>
        <v/>
      </c>
      <c r="DI198" t="str">
        <f t="shared" si="158"/>
        <v/>
      </c>
      <c r="DJ198" t="str">
        <f t="shared" si="159"/>
        <v/>
      </c>
      <c r="DK198" t="str">
        <f t="shared" si="160"/>
        <v/>
      </c>
      <c r="DL198" t="str">
        <f t="shared" si="161"/>
        <v/>
      </c>
    </row>
    <row r="199" spans="5:628" ht="15.75">
      <c r="E199" s="26"/>
      <c r="F199" s="32"/>
      <c r="G199" s="33"/>
      <c r="H199" s="32"/>
      <c r="I199" s="34"/>
      <c r="J199" s="246"/>
      <c r="K199" s="247"/>
      <c r="L199" s="95"/>
      <c r="M199" s="248"/>
      <c r="N199" s="249"/>
      <c r="O199" s="250"/>
      <c r="P199" s="251"/>
      <c r="Q199" s="252"/>
      <c r="R199" s="253"/>
      <c r="S199" s="102"/>
      <c r="T199" s="254"/>
      <c r="U199" s="104"/>
      <c r="V199" s="255"/>
      <c r="W199" s="256"/>
      <c r="X199" s="107"/>
      <c r="Y199" s="116"/>
      <c r="AA199" s="4"/>
      <c r="AC199" s="759"/>
      <c r="AD199" s="784" t="str">
        <f>IF(UPPER(TRIM(AL11))="X",AD203,AD197)</f>
        <v>Faire fondre la gélatine en poudre avec un peu d'eau à feu doux.</v>
      </c>
      <c r="AE199" s="780" t="str" cm="1">
        <f t="array" ref="AE199">IF(ROW()=ROW(AE196),AD199,INDEX(AF196:AF209,ROW()-ROW(AE196)))</f>
        <v/>
      </c>
      <c r="AF199" s="781" t="str">
        <f>IF(OR(AE199="",AD198="",AD198&lt;=0,AG199=""),"",TRIM(MID(AE199,LEN(AG199)+1+IF(MID(AE199,LEN(AG199)+1,1)=" ",1,0),99999)))</f>
        <v/>
      </c>
      <c r="AG199" s="780" t="str">
        <f>IF(OR(AH199="",AH199=0,AH199="0"),"",IF(LEN(AH199)&lt;=AD198,AH199,IF(LEN(SUBSTITUTE(AI199," ",""))=AD198+1,LEFT(AH199,AD198),LEFT(AH199,FIND("§",SUBSTITUTE(AI199," ","§",LEN(AI199)-LEN(SUBSTITUTE(AI199," ",""))))-1))))</f>
        <v/>
      </c>
      <c r="AH199" s="780" t="str">
        <f t="shared" si="113"/>
        <v/>
      </c>
      <c r="AI199" s="780" t="str">
        <f>IF(OR(AH199="",AH199=0,AH199="0"),"",LEFT(AH199,AD198+1))</f>
        <v/>
      </c>
      <c r="AJ199" s="782"/>
      <c r="AK199" s="796"/>
      <c r="AL199" s="759" t="str">
        <f>IF(LEN(TRIM(AM199))&gt;0,MAX(AL13:AL198)+1,"")</f>
        <v/>
      </c>
      <c r="AM199" s="805"/>
      <c r="AN199" s="805"/>
      <c r="AO199" s="805"/>
      <c r="AP199" s="263" t="str">
        <f t="shared" si="114"/>
        <v/>
      </c>
      <c r="AQ199" s="752"/>
      <c r="AR199" s="818" t="s">
        <v>945</v>
      </c>
      <c r="AS199" s="16" t="str">
        <f t="shared" si="115"/>
        <v/>
      </c>
      <c r="AT199" s="264" t="str">
        <f t="shared" si="116"/>
        <v/>
      </c>
      <c r="AU199" s="266" t="str">
        <f t="shared" si="117"/>
        <v/>
      </c>
      <c r="AV199" s="267" t="str">
        <f t="shared" si="118"/>
        <v/>
      </c>
      <c r="AW199" s="268" t="str">
        <f t="shared" si="119"/>
        <v/>
      </c>
      <c r="AX199" s="268" t="str">
        <f t="shared" si="120"/>
        <v/>
      </c>
      <c r="AY199" s="269" t="str">
        <f t="shared" si="121"/>
        <v/>
      </c>
      <c r="AZ199" t="str">
        <f t="shared" si="122"/>
        <v/>
      </c>
      <c r="BA199" t="str">
        <f t="shared" si="123"/>
        <v/>
      </c>
      <c r="BB199" t="str">
        <f t="shared" si="124"/>
        <v/>
      </c>
      <c r="BC199" t="str">
        <f t="shared" si="125"/>
        <v/>
      </c>
      <c r="BD199" t="str">
        <f t="shared" si="126"/>
        <v/>
      </c>
      <c r="BE199" t="str">
        <f t="shared" si="127"/>
        <v/>
      </c>
      <c r="BF199">
        <f t="array" ref="BF199">IF(AQ199="",0,SUMPRODUCT((EN13:XA13="Gluten")*(EN14:XA14="INFO")*(COUNTIF(BE199,"* "&amp;EN15:XA15&amp;" *")&gt;0)*1))</f>
        <v>0</v>
      </c>
      <c r="BG199">
        <f t="array" ref="BG199">IF(AQ199="",0,SUMPRODUCT((EN13:XA13="Gluten")*(EN14:XA14="EXCL")*(COUNTIF(BE199,"* "&amp;EN15:XA15&amp;" *")&gt;0)*1))</f>
        <v>0</v>
      </c>
      <c r="BH199">
        <f t="array" ref="BH199">IF(AQ199="",0,SUMPRODUCT((EN13:XA13="Gluten")*(EN14:XA14="ALERTE")*(COUNTIF(BE199,"* "&amp;EN15:XA15&amp;" *")&gt;0)*1))</f>
        <v>0</v>
      </c>
      <c r="BI199">
        <f t="array" ref="BI199">IF(AQ199="",0,SUMPRODUCT((EN13:XA13="Gluten")*(EN14:XA14="SUSP")*(COUNTIF(BE199,"* "&amp;EN15:XA15&amp;" *")&gt;0)*1))</f>
        <v>0</v>
      </c>
      <c r="BJ199" t="str">
        <f t="shared" si="128"/>
        <v/>
      </c>
      <c r="BK199" t="str">
        <f t="shared" si="129"/>
        <v/>
      </c>
      <c r="BL199">
        <f t="array" ref="BL199">IF(AQ199="",0,SUMPRODUCT((EN13:XA13="Crustaces")*(EN14:XA14="ALERTE")*(COUNTIF(BE199,"* "&amp;EN15:XA15&amp;" *")&gt;0)*1))</f>
        <v>0</v>
      </c>
      <c r="BM199" t="str">
        <f t="shared" si="130"/>
        <v/>
      </c>
      <c r="BN199">
        <f t="array" ref="BN199">IF(AQ199="",0,SUMPRODUCT((EN13:XA13="Oeufs")*(EN14:XA14="ALERTE")*(COUNTIF(BE199,"* "&amp;EN15:XA15&amp;" *")&gt;0)*1))</f>
        <v>0</v>
      </c>
      <c r="BO199" t="str">
        <f t="shared" si="131"/>
        <v/>
      </c>
      <c r="BP199">
        <f t="array" ref="BP199">IF(AQ199="",0,SUMPRODUCT((EN13:XA13="Poissons")*(EN14:XA14="INFO")*(COUNTIF(BE199,"* "&amp;EN15:XA15&amp;" *")&gt;0)*1))</f>
        <v>0</v>
      </c>
      <c r="BQ199">
        <f t="array" ref="BQ199">IF(AQ199="",0,SUMPRODUCT((EN13:XA13="Poissons")*(EN14:XA14="EXCL")*(COUNTIF(BE199,"* "&amp;EN15:XA15&amp;" *")&gt;0)*1))</f>
        <v>0</v>
      </c>
      <c r="BR199">
        <f t="array" ref="BR199">IF(AQ199="",0,SUMPRODUCT((EN13:XA13="Poissons")*(EN14:XA14="ALERTE")*(COUNTIF(BE199,"* "&amp;EN15:XA15&amp;" *")&gt;0)*1))</f>
        <v>0</v>
      </c>
      <c r="BS199" t="str">
        <f t="shared" si="132"/>
        <v/>
      </c>
      <c r="BT199">
        <f t="array" ref="BT199">IF(AQ199="",0,SUMPRODUCT((EN13:XA13="Arachides")*(EN14:XA14="ALERTE")*(COUNTIF(BE199,"* "&amp;EN15:XA15&amp;" *")&gt;0)*1))</f>
        <v>0</v>
      </c>
      <c r="BU199" t="str">
        <f t="shared" si="133"/>
        <v/>
      </c>
      <c r="BV199">
        <f t="array" ref="BV199">IF(AQ199="",0,SUMPRODUCT((EN13:XA13="Soja")*(EN14:XA14="INFO")*(COUNTIF(BE199,"* "&amp;EN15:XA15&amp;" *")&gt;0)*1))</f>
        <v>0</v>
      </c>
      <c r="BW199">
        <f t="array" ref="BW199">IF(AQ199="",0,SUMPRODUCT((EN13:XA13="Soja")*(EN14:XA14="ALERTE")*(COUNTIF(BE199,"* "&amp;EN15:XA15&amp;" *")&gt;0)*1))</f>
        <v>0</v>
      </c>
      <c r="BX199" t="str">
        <f t="shared" si="134"/>
        <v/>
      </c>
      <c r="BY199">
        <f t="array" ref="BY199">IF(AQ199="",0,SUMPRODUCT((EN13:XA13="Lait")*(EN14:XA14="INFO")*(COUNTIF(BE199,"* "&amp;EN15:XA15&amp;" *")&gt;0)*1))</f>
        <v>0</v>
      </c>
      <c r="BZ199">
        <f t="array" ref="BZ199">IF(AQ199="",0,SUMPRODUCT((EN13:XA13="Lait")*(EN14:XA14="EXCL")*(COUNTIF(BE199,"* "&amp;EN15:XA15&amp;" *")&gt;0)*1))</f>
        <v>0</v>
      </c>
      <c r="CA199">
        <f t="array" ref="CA199">IF(AQ199="",0,SUMPRODUCT((EN13:XA13="Lait")*(EN14:XA14="ALERTE")*(COUNTIF(BE199,"* "&amp;EN15:XA15&amp;" *")&gt;0)*1))</f>
        <v>0</v>
      </c>
      <c r="CB199">
        <f t="array" ref="CB199">IF(AQ199="",0,SUMPRODUCT((EN13:XA13="Lait")*(EN14:XA14="SUSP")*(COUNTIF(BE199,"* "&amp;EN15:XA15&amp;" *")&gt;0)*1))</f>
        <v>0</v>
      </c>
      <c r="CC199" t="str">
        <f t="shared" si="135"/>
        <v/>
      </c>
      <c r="CD199" t="str">
        <f t="shared" si="136"/>
        <v/>
      </c>
      <c r="CE199">
        <f t="array" ref="CE199">IF(AQ199="",0,SUMPRODUCT((EN13:XA13="Fruits a coque")*(EN14:XA14="EXCL")*(COUNTIF(BE199,"* "&amp;EN15:XA15&amp;" *")&gt;0)*1))</f>
        <v>0</v>
      </c>
      <c r="CF199">
        <f t="array" ref="CF199">IF(AQ199="",0,SUMPRODUCT((EN13:XA13="Fruits a coque")*(EN14:XA14="ALERTE")*(COUNTIF(BE199,"* "&amp;EN15:XA15&amp;" *")&gt;0)*1))</f>
        <v>0</v>
      </c>
      <c r="CG199" t="str">
        <f t="shared" si="137"/>
        <v/>
      </c>
      <c r="CH199">
        <f t="array" ref="CH199">IF(AQ199="",0,SUMPRODUCT((EN13:XA13="Celeri")*(EN14:XA14="ALERTE")*(COUNTIF(BE199,"* "&amp;EN15:XA15&amp;" *")&gt;0)*1))</f>
        <v>0</v>
      </c>
      <c r="CI199" t="str">
        <f t="shared" si="138"/>
        <v/>
      </c>
      <c r="CJ199">
        <f t="array" ref="CJ199">IF(AQ199="",0,SUMPRODUCT((EN13:XA13="Moutarde")*(EN14:XA14="ALERTE")*(COUNTIF(BE199,"* "&amp;EN15:XA15&amp;" *")&gt;0)*1))</f>
        <v>0</v>
      </c>
      <c r="CK199" t="str">
        <f t="shared" si="139"/>
        <v/>
      </c>
      <c r="CL199">
        <f t="array" ref="CL199">IF(AQ199="",0,SUMPRODUCT((EN13:XA13="Sesame")*(EN14:XA14="ALERTE")*(COUNTIF(BE199,"* "&amp;EN15:XA15&amp;" *")&gt;0)*1))</f>
        <v>0</v>
      </c>
      <c r="CM199" t="str">
        <f t="shared" si="140"/>
        <v/>
      </c>
      <c r="CN199">
        <f t="array" ref="CN199">IF(AQ199="",0,SUMPRODUCT((EN13:XA13="Sulfites")*(EN14:XA14="ALERTE")*(COUNTIF(BE199,"* "&amp;EN15:XA15&amp;" *")&gt;0)*1))</f>
        <v>0</v>
      </c>
      <c r="CO199" t="str">
        <f t="shared" si="141"/>
        <v/>
      </c>
      <c r="CP199">
        <f t="array" ref="CP199">IF(AQ199="",0,SUMPRODUCT((EN13:XA13="Lupin")*(EN14:XA14="ALERTE")*(COUNTIF(BE199,"* "&amp;EN15:XA15&amp;" *")&gt;0)*1))</f>
        <v>0</v>
      </c>
      <c r="CQ199" t="str">
        <f t="shared" si="142"/>
        <v/>
      </c>
      <c r="CR199">
        <f t="array" ref="CR199">IF(AQ199="",0,SUMPRODUCT((EN13:XA13="Mollusques")*(EN14:XA14="EXCL")*(COUNTIF(BE199,"* "&amp;EN15:XA15&amp;" *")&gt;0)*1))</f>
        <v>0</v>
      </c>
      <c r="CS199">
        <f t="array" ref="CS199">IF(AQ199="",0,SUMPRODUCT((EN13:XA13="Mollusques")*(EN14:XA14="ALERTE")*(COUNTIF(BE199,"* "&amp;EN15:XA15&amp;" *")&gt;0)*1))</f>
        <v>0</v>
      </c>
      <c r="CT199" t="str">
        <f t="shared" si="143"/>
        <v/>
      </c>
      <c r="CU199" t="str">
        <f t="shared" si="144"/>
        <v/>
      </c>
      <c r="CV199" t="str">
        <f t="shared" si="145"/>
        <v/>
      </c>
      <c r="CW199" t="str">
        <f t="shared" si="146"/>
        <v/>
      </c>
      <c r="CX199" t="str">
        <f t="shared" si="147"/>
        <v/>
      </c>
      <c r="CY199" t="str">
        <f t="shared" si="148"/>
        <v/>
      </c>
      <c r="CZ199" t="str">
        <f t="shared" si="149"/>
        <v/>
      </c>
      <c r="DA199" t="str">
        <f t="shared" si="150"/>
        <v/>
      </c>
      <c r="DB199" t="str">
        <f t="shared" si="151"/>
        <v/>
      </c>
      <c r="DC199" t="str">
        <f t="shared" si="152"/>
        <v/>
      </c>
      <c r="DD199" t="str">
        <f t="shared" si="153"/>
        <v/>
      </c>
      <c r="DE199" t="str">
        <f t="shared" si="154"/>
        <v/>
      </c>
      <c r="DF199" t="str">
        <f t="shared" si="155"/>
        <v/>
      </c>
      <c r="DG199" t="str">
        <f t="shared" si="156"/>
        <v/>
      </c>
      <c r="DH199" t="str">
        <f t="shared" si="157"/>
        <v/>
      </c>
      <c r="DI199" t="str">
        <f t="shared" si="158"/>
        <v/>
      </c>
      <c r="DJ199" t="str">
        <f t="shared" si="159"/>
        <v/>
      </c>
      <c r="DK199" t="str">
        <f t="shared" si="160"/>
        <v/>
      </c>
      <c r="DL199" t="str">
        <f t="shared" si="161"/>
        <v/>
      </c>
    </row>
    <row r="200" spans="5:628" ht="15.75">
      <c r="E200" s="26"/>
      <c r="F200" s="32"/>
      <c r="G200" s="33"/>
      <c r="H200" s="32"/>
      <c r="I200" s="34"/>
      <c r="J200" s="246"/>
      <c r="K200" s="247"/>
      <c r="L200" s="95"/>
      <c r="M200" s="248"/>
      <c r="N200" s="249"/>
      <c r="O200" s="250"/>
      <c r="P200" s="251"/>
      <c r="Q200" s="252"/>
      <c r="R200" s="253"/>
      <c r="S200" s="102"/>
      <c r="T200" s="254"/>
      <c r="U200" s="104"/>
      <c r="V200" s="255"/>
      <c r="W200" s="256"/>
      <c r="X200" s="107"/>
      <c r="Y200" s="116"/>
      <c r="AA200" s="4"/>
      <c r="AC200" s="759"/>
      <c r="AD200" s="786" t="str">
        <f>TRIM(SUBSTITUTE(SUBSTITUTE(SUBSTITUTE(SUBSTITUTE(SUBSTITUTE(SUBSTITUTE(SUBSTITUTE(SUBSTITUTE(SUBSTITUTE(SUBSTITUTE(AD197,","," "),";"," "),":"," "),"!"," "),"?"," "),"…"," "),"»"," "),"«"," "),"/"," "),"."," "))</f>
        <v>Faire fondre la gélatine en poudre avec un peu d'eau à feu doux</v>
      </c>
      <c r="AE200" s="780" t="str" cm="1">
        <f t="array" ref="AE200">IF(ROW()=ROW(AE196),AD199,INDEX(AF196:AF209,ROW()-ROW(AE196)))</f>
        <v/>
      </c>
      <c r="AF200" s="781" t="str">
        <f>IF(OR(AE200="",AD198="",AD198&lt;=0,AG200=""),"",TRIM(MID(AE200,LEN(AG200)+1+IF(MID(AE200,LEN(AG200)+1,1)=" ",1,0),99999)))</f>
        <v/>
      </c>
      <c r="AG200" s="780" t="str">
        <f>IF(OR(AH200="",AH200=0,AH200="0"),"",IF(LEN(AH200)&lt;=AD198,AH200,IF(LEN(SUBSTITUTE(AI200," ",""))=AD198+1,LEFT(AH200,AD198),LEFT(AH200,FIND("§",SUBSTITUTE(AI200," ","§",LEN(AI200)-LEN(SUBSTITUTE(AI200," ",""))))-1))))</f>
        <v/>
      </c>
      <c r="AH200" s="780" t="str">
        <f t="shared" si="113"/>
        <v/>
      </c>
      <c r="AI200" s="780" t="str">
        <f>IF(OR(AH200="",AH200=0,AH200="0"),"",LEFT(AH200,AD198+1))</f>
        <v/>
      </c>
      <c r="AJ200" s="782"/>
      <c r="AK200" s="796"/>
      <c r="AL200" s="759" t="str">
        <f>IF(LEN(TRIM(AM200))&gt;0,MAX(AL13:AL199)+1,"")</f>
        <v/>
      </c>
      <c r="AM200" s="805"/>
      <c r="AN200" s="805"/>
      <c r="AO200" s="805"/>
      <c r="AP200" s="263" t="str">
        <f t="shared" si="114"/>
        <v/>
      </c>
      <c r="AQ200" s="752"/>
      <c r="AR200" s="818" t="s">
        <v>945</v>
      </c>
      <c r="AS200" s="16" t="str">
        <f t="shared" si="115"/>
        <v/>
      </c>
      <c r="AT200" s="264" t="str">
        <f t="shared" si="116"/>
        <v/>
      </c>
      <c r="AU200" s="266" t="str">
        <f t="shared" si="117"/>
        <v/>
      </c>
      <c r="AV200" s="267" t="str">
        <f t="shared" si="118"/>
        <v/>
      </c>
      <c r="AW200" s="268" t="str">
        <f t="shared" si="119"/>
        <v/>
      </c>
      <c r="AX200" s="268" t="str">
        <f t="shared" si="120"/>
        <v/>
      </c>
      <c r="AY200" s="269" t="str">
        <f t="shared" si="121"/>
        <v/>
      </c>
      <c r="AZ200" t="str">
        <f t="shared" si="122"/>
        <v/>
      </c>
      <c r="BA200" t="str">
        <f t="shared" si="123"/>
        <v/>
      </c>
      <c r="BB200" t="str">
        <f t="shared" si="124"/>
        <v/>
      </c>
      <c r="BC200" t="str">
        <f t="shared" si="125"/>
        <v/>
      </c>
      <c r="BD200" t="str">
        <f t="shared" si="126"/>
        <v/>
      </c>
      <c r="BE200" t="str">
        <f t="shared" si="127"/>
        <v/>
      </c>
      <c r="BF200">
        <f t="array" ref="BF200">IF(AQ200="",0,SUMPRODUCT((EN13:XA13="Gluten")*(EN14:XA14="INFO")*(COUNTIF(BE200,"* "&amp;EN15:XA15&amp;" *")&gt;0)*1))</f>
        <v>0</v>
      </c>
      <c r="BG200">
        <f t="array" ref="BG200">IF(AQ200="",0,SUMPRODUCT((EN13:XA13="Gluten")*(EN14:XA14="EXCL")*(COUNTIF(BE200,"* "&amp;EN15:XA15&amp;" *")&gt;0)*1))</f>
        <v>0</v>
      </c>
      <c r="BH200">
        <f t="array" ref="BH200">IF(AQ200="",0,SUMPRODUCT((EN13:XA13="Gluten")*(EN14:XA14="ALERTE")*(COUNTIF(BE200,"* "&amp;EN15:XA15&amp;" *")&gt;0)*1))</f>
        <v>0</v>
      </c>
      <c r="BI200">
        <f t="array" ref="BI200">IF(AQ200="",0,SUMPRODUCT((EN13:XA13="Gluten")*(EN14:XA14="SUSP")*(COUNTIF(BE200,"* "&amp;EN15:XA15&amp;" *")&gt;0)*1))</f>
        <v>0</v>
      </c>
      <c r="BJ200" t="str">
        <f t="shared" si="128"/>
        <v/>
      </c>
      <c r="BK200" t="str">
        <f t="shared" si="129"/>
        <v/>
      </c>
      <c r="BL200">
        <f t="array" ref="BL200">IF(AQ200="",0,SUMPRODUCT((EN13:XA13="Crustaces")*(EN14:XA14="ALERTE")*(COUNTIF(BE200,"* "&amp;EN15:XA15&amp;" *")&gt;0)*1))</f>
        <v>0</v>
      </c>
      <c r="BM200" t="str">
        <f t="shared" si="130"/>
        <v/>
      </c>
      <c r="BN200">
        <f t="array" ref="BN200">IF(AQ200="",0,SUMPRODUCT((EN13:XA13="Oeufs")*(EN14:XA14="ALERTE")*(COUNTIF(BE200,"* "&amp;EN15:XA15&amp;" *")&gt;0)*1))</f>
        <v>0</v>
      </c>
      <c r="BO200" t="str">
        <f t="shared" si="131"/>
        <v/>
      </c>
      <c r="BP200">
        <f t="array" ref="BP200">IF(AQ200="",0,SUMPRODUCT((EN13:XA13="Poissons")*(EN14:XA14="INFO")*(COUNTIF(BE200,"* "&amp;EN15:XA15&amp;" *")&gt;0)*1))</f>
        <v>0</v>
      </c>
      <c r="BQ200">
        <f t="array" ref="BQ200">IF(AQ200="",0,SUMPRODUCT((EN13:XA13="Poissons")*(EN14:XA14="EXCL")*(COUNTIF(BE200,"* "&amp;EN15:XA15&amp;" *")&gt;0)*1))</f>
        <v>0</v>
      </c>
      <c r="BR200">
        <f t="array" ref="BR200">IF(AQ200="",0,SUMPRODUCT((EN13:XA13="Poissons")*(EN14:XA14="ALERTE")*(COUNTIF(BE200,"* "&amp;EN15:XA15&amp;" *")&gt;0)*1))</f>
        <v>0</v>
      </c>
      <c r="BS200" t="str">
        <f t="shared" si="132"/>
        <v/>
      </c>
      <c r="BT200">
        <f t="array" ref="BT200">IF(AQ200="",0,SUMPRODUCT((EN13:XA13="Arachides")*(EN14:XA14="ALERTE")*(COUNTIF(BE200,"* "&amp;EN15:XA15&amp;" *")&gt;0)*1))</f>
        <v>0</v>
      </c>
      <c r="BU200" t="str">
        <f t="shared" si="133"/>
        <v/>
      </c>
      <c r="BV200">
        <f t="array" ref="BV200">IF(AQ200="",0,SUMPRODUCT((EN13:XA13="Soja")*(EN14:XA14="INFO")*(COUNTIF(BE200,"* "&amp;EN15:XA15&amp;" *")&gt;0)*1))</f>
        <v>0</v>
      </c>
      <c r="BW200">
        <f t="array" ref="BW200">IF(AQ200="",0,SUMPRODUCT((EN13:XA13="Soja")*(EN14:XA14="ALERTE")*(COUNTIF(BE200,"* "&amp;EN15:XA15&amp;" *")&gt;0)*1))</f>
        <v>0</v>
      </c>
      <c r="BX200" t="str">
        <f t="shared" si="134"/>
        <v/>
      </c>
      <c r="BY200">
        <f t="array" ref="BY200">IF(AQ200="",0,SUMPRODUCT((EN13:XA13="Lait")*(EN14:XA14="INFO")*(COUNTIF(BE200,"* "&amp;EN15:XA15&amp;" *")&gt;0)*1))</f>
        <v>0</v>
      </c>
      <c r="BZ200">
        <f t="array" ref="BZ200">IF(AQ200="",0,SUMPRODUCT((EN13:XA13="Lait")*(EN14:XA14="EXCL")*(COUNTIF(BE200,"* "&amp;EN15:XA15&amp;" *")&gt;0)*1))</f>
        <v>0</v>
      </c>
      <c r="CA200">
        <f t="array" ref="CA200">IF(AQ200="",0,SUMPRODUCT((EN13:XA13="Lait")*(EN14:XA14="ALERTE")*(COUNTIF(BE200,"* "&amp;EN15:XA15&amp;" *")&gt;0)*1))</f>
        <v>0</v>
      </c>
      <c r="CB200">
        <f t="array" ref="CB200">IF(AQ200="",0,SUMPRODUCT((EN13:XA13="Lait")*(EN14:XA14="SUSP")*(COUNTIF(BE200,"* "&amp;EN15:XA15&amp;" *")&gt;0)*1))</f>
        <v>0</v>
      </c>
      <c r="CC200" t="str">
        <f t="shared" si="135"/>
        <v/>
      </c>
      <c r="CD200" t="str">
        <f t="shared" si="136"/>
        <v/>
      </c>
      <c r="CE200">
        <f t="array" ref="CE200">IF(AQ200="",0,SUMPRODUCT((EN13:XA13="Fruits a coque")*(EN14:XA14="EXCL")*(COUNTIF(BE200,"* "&amp;EN15:XA15&amp;" *")&gt;0)*1))</f>
        <v>0</v>
      </c>
      <c r="CF200">
        <f t="array" ref="CF200">IF(AQ200="",0,SUMPRODUCT((EN13:XA13="Fruits a coque")*(EN14:XA14="ALERTE")*(COUNTIF(BE200,"* "&amp;EN15:XA15&amp;" *")&gt;0)*1))</f>
        <v>0</v>
      </c>
      <c r="CG200" t="str">
        <f t="shared" si="137"/>
        <v/>
      </c>
      <c r="CH200">
        <f t="array" ref="CH200">IF(AQ200="",0,SUMPRODUCT((EN13:XA13="Celeri")*(EN14:XA14="ALERTE")*(COUNTIF(BE200,"* "&amp;EN15:XA15&amp;" *")&gt;0)*1))</f>
        <v>0</v>
      </c>
      <c r="CI200" t="str">
        <f t="shared" si="138"/>
        <v/>
      </c>
      <c r="CJ200">
        <f t="array" ref="CJ200">IF(AQ200="",0,SUMPRODUCT((EN13:XA13="Moutarde")*(EN14:XA14="ALERTE")*(COUNTIF(BE200,"* "&amp;EN15:XA15&amp;" *")&gt;0)*1))</f>
        <v>0</v>
      </c>
      <c r="CK200" t="str">
        <f t="shared" si="139"/>
        <v/>
      </c>
      <c r="CL200">
        <f t="array" ref="CL200">IF(AQ200="",0,SUMPRODUCT((EN13:XA13="Sesame")*(EN14:XA14="ALERTE")*(COUNTIF(BE200,"* "&amp;EN15:XA15&amp;" *")&gt;0)*1))</f>
        <v>0</v>
      </c>
      <c r="CM200" t="str">
        <f t="shared" si="140"/>
        <v/>
      </c>
      <c r="CN200">
        <f t="array" ref="CN200">IF(AQ200="",0,SUMPRODUCT((EN13:XA13="Sulfites")*(EN14:XA14="ALERTE")*(COUNTIF(BE200,"* "&amp;EN15:XA15&amp;" *")&gt;0)*1))</f>
        <v>0</v>
      </c>
      <c r="CO200" t="str">
        <f t="shared" si="141"/>
        <v/>
      </c>
      <c r="CP200">
        <f t="array" ref="CP200">IF(AQ200="",0,SUMPRODUCT((EN13:XA13="Lupin")*(EN14:XA14="ALERTE")*(COUNTIF(BE200,"* "&amp;EN15:XA15&amp;" *")&gt;0)*1))</f>
        <v>0</v>
      </c>
      <c r="CQ200" t="str">
        <f t="shared" si="142"/>
        <v/>
      </c>
      <c r="CR200">
        <f t="array" ref="CR200">IF(AQ200="",0,SUMPRODUCT((EN13:XA13="Mollusques")*(EN14:XA14="EXCL")*(COUNTIF(BE200,"* "&amp;EN15:XA15&amp;" *")&gt;0)*1))</f>
        <v>0</v>
      </c>
      <c r="CS200">
        <f t="array" ref="CS200">IF(AQ200="",0,SUMPRODUCT((EN13:XA13="Mollusques")*(EN14:XA14="ALERTE")*(COUNTIF(BE200,"* "&amp;EN15:XA15&amp;" *")&gt;0)*1))</f>
        <v>0</v>
      </c>
      <c r="CT200" t="str">
        <f t="shared" si="143"/>
        <v/>
      </c>
      <c r="CU200" t="str">
        <f t="shared" si="144"/>
        <v/>
      </c>
      <c r="CV200" t="str">
        <f t="shared" si="145"/>
        <v/>
      </c>
      <c r="CW200" t="str">
        <f t="shared" si="146"/>
        <v/>
      </c>
      <c r="CX200" t="str">
        <f t="shared" si="147"/>
        <v/>
      </c>
      <c r="CY200" t="str">
        <f t="shared" si="148"/>
        <v/>
      </c>
      <c r="CZ200" t="str">
        <f t="shared" si="149"/>
        <v/>
      </c>
      <c r="DA200" t="str">
        <f t="shared" si="150"/>
        <v/>
      </c>
      <c r="DB200" t="str">
        <f t="shared" si="151"/>
        <v/>
      </c>
      <c r="DC200" t="str">
        <f t="shared" si="152"/>
        <v/>
      </c>
      <c r="DD200" t="str">
        <f t="shared" si="153"/>
        <v/>
      </c>
      <c r="DE200" t="str">
        <f t="shared" si="154"/>
        <v/>
      </c>
      <c r="DF200" t="str">
        <f t="shared" si="155"/>
        <v/>
      </c>
      <c r="DG200" t="str">
        <f t="shared" si="156"/>
        <v/>
      </c>
      <c r="DH200" t="str">
        <f t="shared" si="157"/>
        <v/>
      </c>
      <c r="DI200" t="str">
        <f t="shared" si="158"/>
        <v/>
      </c>
      <c r="DJ200" t="str">
        <f t="shared" si="159"/>
        <v/>
      </c>
      <c r="DK200" t="str">
        <f t="shared" si="160"/>
        <v/>
      </c>
      <c r="DL200" t="str">
        <f t="shared" si="161"/>
        <v/>
      </c>
    </row>
    <row r="201" spans="5:628" ht="15.75">
      <c r="E201" s="26"/>
      <c r="F201" s="32"/>
      <c r="G201" s="33"/>
      <c r="H201" s="32"/>
      <c r="I201" s="34"/>
      <c r="J201" s="246"/>
      <c r="K201" s="247"/>
      <c r="L201" s="95"/>
      <c r="M201" s="248"/>
      <c r="N201" s="249"/>
      <c r="O201" s="250"/>
      <c r="P201" s="251"/>
      <c r="Q201" s="252"/>
      <c r="R201" s="253"/>
      <c r="S201" s="102"/>
      <c r="T201" s="254"/>
      <c r="U201" s="104"/>
      <c r="V201" s="255"/>
      <c r="W201" s="256"/>
      <c r="X201" s="107"/>
      <c r="Y201" s="116"/>
      <c r="AA201" s="4"/>
      <c r="AC201" s="759"/>
      <c r="AD201" s="780" t="str">
        <f>TRIM(SUBSTITUTE(SUBSTITUTE(SUBSTITUTE(SUBSTITUTE(SUBSTITUTE(SUBSTITUTE(SUBSTITUTE(SUBSTITUTE(AD200,"("," "),")"," "),CHAR(34)," "),"-"," "),"_"," "),"&lt;"," "),"&gt;"," "),"="," "))</f>
        <v>Faire fondre la gélatine en poudre avec un peu d'eau à feu doux</v>
      </c>
      <c r="AE201" s="780" t="str" cm="1">
        <f t="array" ref="AE201">IF(ROW()=ROW(AE196),AD199,INDEX(AF196:AF209,ROW()-ROW(AE196)))</f>
        <v/>
      </c>
      <c r="AF201" s="781" t="str">
        <f>IF(OR(AE201="",AD198="",AD198&lt;=0,AG201=""),"",TRIM(MID(AE201,LEN(AG201)+1+IF(MID(AE201,LEN(AG201)+1,1)=" ",1,0),99999)))</f>
        <v/>
      </c>
      <c r="AG201" s="780" t="str">
        <f>IF(OR(AH201="",AH201=0,AH201="0"),"",IF(LEN(AH201)&lt;=AD198,AH201,IF(LEN(SUBSTITUTE(AI201," ",""))=AD198+1,LEFT(AH201,AD198),LEFT(AH201,FIND("§",SUBSTITUTE(AI201," ","§",LEN(AI201)-LEN(SUBSTITUTE(AI201," ",""))))-1))))</f>
        <v/>
      </c>
      <c r="AH201" s="780" t="str">
        <f t="shared" si="113"/>
        <v/>
      </c>
      <c r="AI201" s="780" t="str">
        <f>IF(OR(AH201="",AH201=0,AH201="0"),"",LEFT(AH201,AD198+1))</f>
        <v/>
      </c>
      <c r="AJ201" s="782"/>
      <c r="AK201" s="796"/>
      <c r="AL201" s="759" t="str">
        <f>IF(LEN(TRIM(AM201))&gt;0,MAX(AL13:AL200)+1,"")</f>
        <v/>
      </c>
      <c r="AM201" s="805"/>
      <c r="AN201" s="805"/>
      <c r="AO201" s="805"/>
      <c r="AP201" s="263" t="str">
        <f t="shared" si="114"/>
        <v/>
      </c>
      <c r="AQ201" s="752"/>
      <c r="AR201" s="818" t="s">
        <v>945</v>
      </c>
      <c r="AS201" s="16" t="str">
        <f t="shared" si="115"/>
        <v/>
      </c>
      <c r="AT201" s="264" t="str">
        <f t="shared" si="116"/>
        <v/>
      </c>
      <c r="AU201" s="266" t="str">
        <f t="shared" si="117"/>
        <v/>
      </c>
      <c r="AV201" s="267" t="str">
        <f t="shared" si="118"/>
        <v/>
      </c>
      <c r="AW201" s="268" t="str">
        <f t="shared" si="119"/>
        <v/>
      </c>
      <c r="AX201" s="268" t="str">
        <f t="shared" si="120"/>
        <v/>
      </c>
      <c r="AY201" s="269" t="str">
        <f t="shared" si="121"/>
        <v/>
      </c>
      <c r="AZ201" t="str">
        <f t="shared" si="122"/>
        <v/>
      </c>
      <c r="BA201" t="str">
        <f t="shared" si="123"/>
        <v/>
      </c>
      <c r="BB201" t="str">
        <f t="shared" si="124"/>
        <v/>
      </c>
      <c r="BC201" t="str">
        <f t="shared" si="125"/>
        <v/>
      </c>
      <c r="BD201" t="str">
        <f t="shared" si="126"/>
        <v/>
      </c>
      <c r="BE201" t="str">
        <f t="shared" si="127"/>
        <v/>
      </c>
      <c r="BF201">
        <f t="array" ref="BF201">IF(AQ201="",0,SUMPRODUCT((EN13:XA13="Gluten")*(EN14:XA14="INFO")*(COUNTIF(BE201,"* "&amp;EN15:XA15&amp;" *")&gt;0)*1))</f>
        <v>0</v>
      </c>
      <c r="BG201">
        <f t="array" ref="BG201">IF(AQ201="",0,SUMPRODUCT((EN13:XA13="Gluten")*(EN14:XA14="EXCL")*(COUNTIF(BE201,"* "&amp;EN15:XA15&amp;" *")&gt;0)*1))</f>
        <v>0</v>
      </c>
      <c r="BH201">
        <f t="array" ref="BH201">IF(AQ201="",0,SUMPRODUCT((EN13:XA13="Gluten")*(EN14:XA14="ALERTE")*(COUNTIF(BE201,"* "&amp;EN15:XA15&amp;" *")&gt;0)*1))</f>
        <v>0</v>
      </c>
      <c r="BI201">
        <f t="array" ref="BI201">IF(AQ201="",0,SUMPRODUCT((EN13:XA13="Gluten")*(EN14:XA14="SUSP")*(COUNTIF(BE201,"* "&amp;EN15:XA15&amp;" *")&gt;0)*1))</f>
        <v>0</v>
      </c>
      <c r="BJ201" t="str">
        <f t="shared" si="128"/>
        <v/>
      </c>
      <c r="BK201" t="str">
        <f t="shared" si="129"/>
        <v/>
      </c>
      <c r="BL201">
        <f t="array" ref="BL201">IF(AQ201="",0,SUMPRODUCT((EN13:XA13="Crustaces")*(EN14:XA14="ALERTE")*(COUNTIF(BE201,"* "&amp;EN15:XA15&amp;" *")&gt;0)*1))</f>
        <v>0</v>
      </c>
      <c r="BM201" t="str">
        <f t="shared" si="130"/>
        <v/>
      </c>
      <c r="BN201">
        <f t="array" ref="BN201">IF(AQ201="",0,SUMPRODUCT((EN13:XA13="Oeufs")*(EN14:XA14="ALERTE")*(COUNTIF(BE201,"* "&amp;EN15:XA15&amp;" *")&gt;0)*1))</f>
        <v>0</v>
      </c>
      <c r="BO201" t="str">
        <f t="shared" si="131"/>
        <v/>
      </c>
      <c r="BP201">
        <f t="array" ref="BP201">IF(AQ201="",0,SUMPRODUCT((EN13:XA13="Poissons")*(EN14:XA14="INFO")*(COUNTIF(BE201,"* "&amp;EN15:XA15&amp;" *")&gt;0)*1))</f>
        <v>0</v>
      </c>
      <c r="BQ201">
        <f t="array" ref="BQ201">IF(AQ201="",0,SUMPRODUCT((EN13:XA13="Poissons")*(EN14:XA14="EXCL")*(COUNTIF(BE201,"* "&amp;EN15:XA15&amp;" *")&gt;0)*1))</f>
        <v>0</v>
      </c>
      <c r="BR201">
        <f t="array" ref="BR201">IF(AQ201="",0,SUMPRODUCT((EN13:XA13="Poissons")*(EN14:XA14="ALERTE")*(COUNTIF(BE201,"* "&amp;EN15:XA15&amp;" *")&gt;0)*1))</f>
        <v>0</v>
      </c>
      <c r="BS201" t="str">
        <f t="shared" si="132"/>
        <v/>
      </c>
      <c r="BT201">
        <f t="array" ref="BT201">IF(AQ201="",0,SUMPRODUCT((EN13:XA13="Arachides")*(EN14:XA14="ALERTE")*(COUNTIF(BE201,"* "&amp;EN15:XA15&amp;" *")&gt;0)*1))</f>
        <v>0</v>
      </c>
      <c r="BU201" t="str">
        <f t="shared" si="133"/>
        <v/>
      </c>
      <c r="BV201">
        <f t="array" ref="BV201">IF(AQ201="",0,SUMPRODUCT((EN13:XA13="Soja")*(EN14:XA14="INFO")*(COUNTIF(BE201,"* "&amp;EN15:XA15&amp;" *")&gt;0)*1))</f>
        <v>0</v>
      </c>
      <c r="BW201">
        <f t="array" ref="BW201">IF(AQ201="",0,SUMPRODUCT((EN13:XA13="Soja")*(EN14:XA14="ALERTE")*(COUNTIF(BE201,"* "&amp;EN15:XA15&amp;" *")&gt;0)*1))</f>
        <v>0</v>
      </c>
      <c r="BX201" t="str">
        <f t="shared" si="134"/>
        <v/>
      </c>
      <c r="BY201">
        <f t="array" ref="BY201">IF(AQ201="",0,SUMPRODUCT((EN13:XA13="Lait")*(EN14:XA14="INFO")*(COUNTIF(BE201,"* "&amp;EN15:XA15&amp;" *")&gt;0)*1))</f>
        <v>0</v>
      </c>
      <c r="BZ201">
        <f t="array" ref="BZ201">IF(AQ201="",0,SUMPRODUCT((EN13:XA13="Lait")*(EN14:XA14="EXCL")*(COUNTIF(BE201,"* "&amp;EN15:XA15&amp;" *")&gt;0)*1))</f>
        <v>0</v>
      </c>
      <c r="CA201">
        <f t="array" ref="CA201">IF(AQ201="",0,SUMPRODUCT((EN13:XA13="Lait")*(EN14:XA14="ALERTE")*(COUNTIF(BE201,"* "&amp;EN15:XA15&amp;" *")&gt;0)*1))</f>
        <v>0</v>
      </c>
      <c r="CB201">
        <f t="array" ref="CB201">IF(AQ201="",0,SUMPRODUCT((EN13:XA13="Lait")*(EN14:XA14="SUSP")*(COUNTIF(BE201,"* "&amp;EN15:XA15&amp;" *")&gt;0)*1))</f>
        <v>0</v>
      </c>
      <c r="CC201" t="str">
        <f t="shared" si="135"/>
        <v/>
      </c>
      <c r="CD201" t="str">
        <f t="shared" si="136"/>
        <v/>
      </c>
      <c r="CE201">
        <f t="array" ref="CE201">IF(AQ201="",0,SUMPRODUCT((EN13:XA13="Fruits a coque")*(EN14:XA14="EXCL")*(COUNTIF(BE201,"* "&amp;EN15:XA15&amp;" *")&gt;0)*1))</f>
        <v>0</v>
      </c>
      <c r="CF201">
        <f t="array" ref="CF201">IF(AQ201="",0,SUMPRODUCT((EN13:XA13="Fruits a coque")*(EN14:XA14="ALERTE")*(COUNTIF(BE201,"* "&amp;EN15:XA15&amp;" *")&gt;0)*1))</f>
        <v>0</v>
      </c>
      <c r="CG201" t="str">
        <f t="shared" si="137"/>
        <v/>
      </c>
      <c r="CH201">
        <f t="array" ref="CH201">IF(AQ201="",0,SUMPRODUCT((EN13:XA13="Celeri")*(EN14:XA14="ALERTE")*(COUNTIF(BE201,"* "&amp;EN15:XA15&amp;" *")&gt;0)*1))</f>
        <v>0</v>
      </c>
      <c r="CI201" t="str">
        <f t="shared" si="138"/>
        <v/>
      </c>
      <c r="CJ201">
        <f t="array" ref="CJ201">IF(AQ201="",0,SUMPRODUCT((EN13:XA13="Moutarde")*(EN14:XA14="ALERTE")*(COUNTIF(BE201,"* "&amp;EN15:XA15&amp;" *")&gt;0)*1))</f>
        <v>0</v>
      </c>
      <c r="CK201" t="str">
        <f t="shared" si="139"/>
        <v/>
      </c>
      <c r="CL201">
        <f t="array" ref="CL201">IF(AQ201="",0,SUMPRODUCT((EN13:XA13="Sesame")*(EN14:XA14="ALERTE")*(COUNTIF(BE201,"* "&amp;EN15:XA15&amp;" *")&gt;0)*1))</f>
        <v>0</v>
      </c>
      <c r="CM201" t="str">
        <f t="shared" si="140"/>
        <v/>
      </c>
      <c r="CN201">
        <f t="array" ref="CN201">IF(AQ201="",0,SUMPRODUCT((EN13:XA13="Sulfites")*(EN14:XA14="ALERTE")*(COUNTIF(BE201,"* "&amp;EN15:XA15&amp;" *")&gt;0)*1))</f>
        <v>0</v>
      </c>
      <c r="CO201" t="str">
        <f t="shared" si="141"/>
        <v/>
      </c>
      <c r="CP201">
        <f t="array" ref="CP201">IF(AQ201="",0,SUMPRODUCT((EN13:XA13="Lupin")*(EN14:XA14="ALERTE")*(COUNTIF(BE201,"* "&amp;EN15:XA15&amp;" *")&gt;0)*1))</f>
        <v>0</v>
      </c>
      <c r="CQ201" t="str">
        <f t="shared" si="142"/>
        <v/>
      </c>
      <c r="CR201">
        <f t="array" ref="CR201">IF(AQ201="",0,SUMPRODUCT((EN13:XA13="Mollusques")*(EN14:XA14="EXCL")*(COUNTIF(BE201,"* "&amp;EN15:XA15&amp;" *")&gt;0)*1))</f>
        <v>0</v>
      </c>
      <c r="CS201">
        <f t="array" ref="CS201">IF(AQ201="",0,SUMPRODUCT((EN13:XA13="Mollusques")*(EN14:XA14="ALERTE")*(COUNTIF(BE201,"* "&amp;EN15:XA15&amp;" *")&gt;0)*1))</f>
        <v>0</v>
      </c>
      <c r="CT201" t="str">
        <f t="shared" si="143"/>
        <v/>
      </c>
      <c r="CU201" t="str">
        <f t="shared" si="144"/>
        <v/>
      </c>
      <c r="CV201" t="str">
        <f t="shared" si="145"/>
        <v/>
      </c>
      <c r="CW201" t="str">
        <f t="shared" si="146"/>
        <v/>
      </c>
      <c r="CX201" t="str">
        <f t="shared" si="147"/>
        <v/>
      </c>
      <c r="CY201" t="str">
        <f t="shared" si="148"/>
        <v/>
      </c>
      <c r="CZ201" t="str">
        <f t="shared" si="149"/>
        <v/>
      </c>
      <c r="DA201" t="str">
        <f t="shared" si="150"/>
        <v/>
      </c>
      <c r="DB201" t="str">
        <f t="shared" si="151"/>
        <v/>
      </c>
      <c r="DC201" t="str">
        <f t="shared" si="152"/>
        <v/>
      </c>
      <c r="DD201" t="str">
        <f t="shared" si="153"/>
        <v/>
      </c>
      <c r="DE201" t="str">
        <f t="shared" si="154"/>
        <v/>
      </c>
      <c r="DF201" t="str">
        <f t="shared" si="155"/>
        <v/>
      </c>
      <c r="DG201" t="str">
        <f t="shared" si="156"/>
        <v/>
      </c>
      <c r="DH201" t="str">
        <f t="shared" si="157"/>
        <v/>
      </c>
      <c r="DI201" t="str">
        <f t="shared" si="158"/>
        <v/>
      </c>
      <c r="DJ201" t="str">
        <f t="shared" si="159"/>
        <v/>
      </c>
      <c r="DK201" t="str">
        <f t="shared" si="160"/>
        <v/>
      </c>
      <c r="DL201" t="str">
        <f t="shared" si="161"/>
        <v/>
      </c>
    </row>
    <row r="202" spans="5:628" ht="15.75">
      <c r="E202" s="26"/>
      <c r="F202" s="32"/>
      <c r="G202" s="33"/>
      <c r="H202" s="32"/>
      <c r="I202" s="34"/>
      <c r="J202" s="246"/>
      <c r="K202" s="247"/>
      <c r="L202" s="95"/>
      <c r="M202" s="248"/>
      <c r="N202" s="249"/>
      <c r="O202" s="250"/>
      <c r="P202" s="251"/>
      <c r="Q202" s="252"/>
      <c r="R202" s="253"/>
      <c r="S202" s="102"/>
      <c r="T202" s="254"/>
      <c r="U202" s="104"/>
      <c r="V202" s="255"/>
      <c r="W202" s="256"/>
      <c r="X202" s="107"/>
      <c r="Y202" s="116"/>
      <c r="AA202" s="4"/>
      <c r="AC202" s="759"/>
      <c r="AD202" s="784" t="str">
        <f>TRIM(SUBSTITUTE(SUBSTITUTE(SUBSTITUTE(SUBSTITUTE(AD201,"►"," "),"▼"," "),"▲"," "),"◄"," "))</f>
        <v>Faire fondre la gélatine en poudre avec un peu d'eau à feu doux</v>
      </c>
      <c r="AE202" s="780" t="str" cm="1">
        <f t="array" ref="AE202">IF(ROW()=ROW(AE196),AD199,INDEX(AF196:AF209,ROW()-ROW(AE196)))</f>
        <v/>
      </c>
      <c r="AF202" s="781" t="str">
        <f>IF(OR(AE202="",AD198="",AD198&lt;=0,AG202=""),"",TRIM(MID(AE202,LEN(AG202)+1+IF(MID(AE202,LEN(AG202)+1,1)=" ",1,0),99999)))</f>
        <v/>
      </c>
      <c r="AG202" s="780" t="str">
        <f>IF(OR(AH202="",AH202=0,AH202="0"),"",IF(LEN(AH202)&lt;=AD198,AH202,IF(LEN(SUBSTITUTE(AI202," ",""))=AD198+1,LEFT(AH202,AD198),LEFT(AH202,FIND("§",SUBSTITUTE(AI202," ","§",LEN(AI202)-LEN(SUBSTITUTE(AI202," ",""))))-1))))</f>
        <v/>
      </c>
      <c r="AH202" s="780" t="str">
        <f t="shared" si="113"/>
        <v/>
      </c>
      <c r="AI202" s="780" t="str">
        <f>IF(OR(AH202="",AH202=0,AH202="0"),"",LEFT(AH202,AD198+1))</f>
        <v/>
      </c>
      <c r="AJ202" s="782"/>
      <c r="AK202" s="796"/>
      <c r="AL202" s="759" t="str">
        <f>IF(LEN(TRIM(AM202))&gt;0,MAX(AL13:AL201)+1,"")</f>
        <v/>
      </c>
      <c r="AM202" s="805"/>
      <c r="AN202" s="805"/>
      <c r="AO202" s="805"/>
      <c r="AP202" s="263" t="str">
        <f t="shared" si="114"/>
        <v/>
      </c>
      <c r="AQ202" s="752"/>
      <c r="AR202" s="818" t="s">
        <v>945</v>
      </c>
      <c r="AS202" s="16" t="str">
        <f t="shared" si="115"/>
        <v/>
      </c>
      <c r="AT202" s="264" t="str">
        <f t="shared" si="116"/>
        <v/>
      </c>
      <c r="AU202" s="266" t="str">
        <f t="shared" si="117"/>
        <v/>
      </c>
      <c r="AV202" s="267" t="str">
        <f t="shared" si="118"/>
        <v/>
      </c>
      <c r="AW202" s="268" t="str">
        <f t="shared" si="119"/>
        <v/>
      </c>
      <c r="AX202" s="268" t="str">
        <f t="shared" si="120"/>
        <v/>
      </c>
      <c r="AY202" s="269" t="str">
        <f t="shared" si="121"/>
        <v/>
      </c>
      <c r="AZ202" t="str">
        <f t="shared" si="122"/>
        <v/>
      </c>
      <c r="BA202" t="str">
        <f t="shared" si="123"/>
        <v/>
      </c>
      <c r="BB202" t="str">
        <f t="shared" si="124"/>
        <v/>
      </c>
      <c r="BC202" t="str">
        <f t="shared" si="125"/>
        <v/>
      </c>
      <c r="BD202" t="str">
        <f t="shared" si="126"/>
        <v/>
      </c>
      <c r="BE202" t="str">
        <f t="shared" si="127"/>
        <v/>
      </c>
      <c r="BF202">
        <f t="array" ref="BF202">IF(AQ202="",0,SUMPRODUCT((EN13:XA13="Gluten")*(EN14:XA14="INFO")*(COUNTIF(BE202,"* "&amp;EN15:XA15&amp;" *")&gt;0)*1))</f>
        <v>0</v>
      </c>
      <c r="BG202">
        <f t="array" ref="BG202">IF(AQ202="",0,SUMPRODUCT((EN13:XA13="Gluten")*(EN14:XA14="EXCL")*(COUNTIF(BE202,"* "&amp;EN15:XA15&amp;" *")&gt;0)*1))</f>
        <v>0</v>
      </c>
      <c r="BH202">
        <f t="array" ref="BH202">IF(AQ202="",0,SUMPRODUCT((EN13:XA13="Gluten")*(EN14:XA14="ALERTE")*(COUNTIF(BE202,"* "&amp;EN15:XA15&amp;" *")&gt;0)*1))</f>
        <v>0</v>
      </c>
      <c r="BI202">
        <f t="array" ref="BI202">IF(AQ202="",0,SUMPRODUCT((EN13:XA13="Gluten")*(EN14:XA14="SUSP")*(COUNTIF(BE202,"* "&amp;EN15:XA15&amp;" *")&gt;0)*1))</f>
        <v>0</v>
      </c>
      <c r="BJ202" t="str">
        <f t="shared" si="128"/>
        <v/>
      </c>
      <c r="BK202" t="str">
        <f t="shared" si="129"/>
        <v/>
      </c>
      <c r="BL202">
        <f t="array" ref="BL202">IF(AQ202="",0,SUMPRODUCT((EN13:XA13="Crustaces")*(EN14:XA14="ALERTE")*(COUNTIF(BE202,"* "&amp;EN15:XA15&amp;" *")&gt;0)*1))</f>
        <v>0</v>
      </c>
      <c r="BM202" t="str">
        <f t="shared" si="130"/>
        <v/>
      </c>
      <c r="BN202">
        <f t="array" ref="BN202">IF(AQ202="",0,SUMPRODUCT((EN13:XA13="Oeufs")*(EN14:XA14="ALERTE")*(COUNTIF(BE202,"* "&amp;EN15:XA15&amp;" *")&gt;0)*1))</f>
        <v>0</v>
      </c>
      <c r="BO202" t="str">
        <f t="shared" si="131"/>
        <v/>
      </c>
      <c r="BP202">
        <f t="array" ref="BP202">IF(AQ202="",0,SUMPRODUCT((EN13:XA13="Poissons")*(EN14:XA14="INFO")*(COUNTIF(BE202,"* "&amp;EN15:XA15&amp;" *")&gt;0)*1))</f>
        <v>0</v>
      </c>
      <c r="BQ202">
        <f t="array" ref="BQ202">IF(AQ202="",0,SUMPRODUCT((EN13:XA13="Poissons")*(EN14:XA14="EXCL")*(COUNTIF(BE202,"* "&amp;EN15:XA15&amp;" *")&gt;0)*1))</f>
        <v>0</v>
      </c>
      <c r="BR202">
        <f t="array" ref="BR202">IF(AQ202="",0,SUMPRODUCT((EN13:XA13="Poissons")*(EN14:XA14="ALERTE")*(COUNTIF(BE202,"* "&amp;EN15:XA15&amp;" *")&gt;0)*1))</f>
        <v>0</v>
      </c>
      <c r="BS202" t="str">
        <f t="shared" si="132"/>
        <v/>
      </c>
      <c r="BT202">
        <f t="array" ref="BT202">IF(AQ202="",0,SUMPRODUCT((EN13:XA13="Arachides")*(EN14:XA14="ALERTE")*(COUNTIF(BE202,"* "&amp;EN15:XA15&amp;" *")&gt;0)*1))</f>
        <v>0</v>
      </c>
      <c r="BU202" t="str">
        <f t="shared" si="133"/>
        <v/>
      </c>
      <c r="BV202">
        <f t="array" ref="BV202">IF(AQ202="",0,SUMPRODUCT((EN13:XA13="Soja")*(EN14:XA14="INFO")*(COUNTIF(BE202,"* "&amp;EN15:XA15&amp;" *")&gt;0)*1))</f>
        <v>0</v>
      </c>
      <c r="BW202">
        <f t="array" ref="BW202">IF(AQ202="",0,SUMPRODUCT((EN13:XA13="Soja")*(EN14:XA14="ALERTE")*(COUNTIF(BE202,"* "&amp;EN15:XA15&amp;" *")&gt;0)*1))</f>
        <v>0</v>
      </c>
      <c r="BX202" t="str">
        <f t="shared" si="134"/>
        <v/>
      </c>
      <c r="BY202">
        <f t="array" ref="BY202">IF(AQ202="",0,SUMPRODUCT((EN13:XA13="Lait")*(EN14:XA14="INFO")*(COUNTIF(BE202,"* "&amp;EN15:XA15&amp;" *")&gt;0)*1))</f>
        <v>0</v>
      </c>
      <c r="BZ202">
        <f t="array" ref="BZ202">IF(AQ202="",0,SUMPRODUCT((EN13:XA13="Lait")*(EN14:XA14="EXCL")*(COUNTIF(BE202,"* "&amp;EN15:XA15&amp;" *")&gt;0)*1))</f>
        <v>0</v>
      </c>
      <c r="CA202">
        <f t="array" ref="CA202">IF(AQ202="",0,SUMPRODUCT((EN13:XA13="Lait")*(EN14:XA14="ALERTE")*(COUNTIF(BE202,"* "&amp;EN15:XA15&amp;" *")&gt;0)*1))</f>
        <v>0</v>
      </c>
      <c r="CB202">
        <f t="array" ref="CB202">IF(AQ202="",0,SUMPRODUCT((EN13:XA13="Lait")*(EN14:XA14="SUSP")*(COUNTIF(BE202,"* "&amp;EN15:XA15&amp;" *")&gt;0)*1))</f>
        <v>0</v>
      </c>
      <c r="CC202" t="str">
        <f t="shared" si="135"/>
        <v/>
      </c>
      <c r="CD202" t="str">
        <f t="shared" si="136"/>
        <v/>
      </c>
      <c r="CE202">
        <f t="array" ref="CE202">IF(AQ202="",0,SUMPRODUCT((EN13:XA13="Fruits a coque")*(EN14:XA14="EXCL")*(COUNTIF(BE202,"* "&amp;EN15:XA15&amp;" *")&gt;0)*1))</f>
        <v>0</v>
      </c>
      <c r="CF202">
        <f t="array" ref="CF202">IF(AQ202="",0,SUMPRODUCT((EN13:XA13="Fruits a coque")*(EN14:XA14="ALERTE")*(COUNTIF(BE202,"* "&amp;EN15:XA15&amp;" *")&gt;0)*1))</f>
        <v>0</v>
      </c>
      <c r="CG202" t="str">
        <f t="shared" si="137"/>
        <v/>
      </c>
      <c r="CH202">
        <f t="array" ref="CH202">IF(AQ202="",0,SUMPRODUCT((EN13:XA13="Celeri")*(EN14:XA14="ALERTE")*(COUNTIF(BE202,"* "&amp;EN15:XA15&amp;" *")&gt;0)*1))</f>
        <v>0</v>
      </c>
      <c r="CI202" t="str">
        <f t="shared" si="138"/>
        <v/>
      </c>
      <c r="CJ202">
        <f t="array" ref="CJ202">IF(AQ202="",0,SUMPRODUCT((EN13:XA13="Moutarde")*(EN14:XA14="ALERTE")*(COUNTIF(BE202,"* "&amp;EN15:XA15&amp;" *")&gt;0)*1))</f>
        <v>0</v>
      </c>
      <c r="CK202" t="str">
        <f t="shared" si="139"/>
        <v/>
      </c>
      <c r="CL202">
        <f t="array" ref="CL202">IF(AQ202="",0,SUMPRODUCT((EN13:XA13="Sesame")*(EN14:XA14="ALERTE")*(COUNTIF(BE202,"* "&amp;EN15:XA15&amp;" *")&gt;0)*1))</f>
        <v>0</v>
      </c>
      <c r="CM202" t="str">
        <f t="shared" si="140"/>
        <v/>
      </c>
      <c r="CN202">
        <f t="array" ref="CN202">IF(AQ202="",0,SUMPRODUCT((EN13:XA13="Sulfites")*(EN14:XA14="ALERTE")*(COUNTIF(BE202,"* "&amp;EN15:XA15&amp;" *")&gt;0)*1))</f>
        <v>0</v>
      </c>
      <c r="CO202" t="str">
        <f t="shared" si="141"/>
        <v/>
      </c>
      <c r="CP202">
        <f t="array" ref="CP202">IF(AQ202="",0,SUMPRODUCT((EN13:XA13="Lupin")*(EN14:XA14="ALERTE")*(COUNTIF(BE202,"* "&amp;EN15:XA15&amp;" *")&gt;0)*1))</f>
        <v>0</v>
      </c>
      <c r="CQ202" t="str">
        <f t="shared" si="142"/>
        <v/>
      </c>
      <c r="CR202">
        <f t="array" ref="CR202">IF(AQ202="",0,SUMPRODUCT((EN13:XA13="Mollusques")*(EN14:XA14="EXCL")*(COUNTIF(BE202,"* "&amp;EN15:XA15&amp;" *")&gt;0)*1))</f>
        <v>0</v>
      </c>
      <c r="CS202">
        <f t="array" ref="CS202">IF(AQ202="",0,SUMPRODUCT((EN13:XA13="Mollusques")*(EN14:XA14="ALERTE")*(COUNTIF(BE202,"* "&amp;EN15:XA15&amp;" *")&gt;0)*1))</f>
        <v>0</v>
      </c>
      <c r="CT202" t="str">
        <f t="shared" si="143"/>
        <v/>
      </c>
      <c r="CU202" t="str">
        <f t="shared" si="144"/>
        <v/>
      </c>
      <c r="CV202" t="str">
        <f t="shared" si="145"/>
        <v/>
      </c>
      <c r="CW202" t="str">
        <f t="shared" si="146"/>
        <v/>
      </c>
      <c r="CX202" t="str">
        <f t="shared" si="147"/>
        <v/>
      </c>
      <c r="CY202" t="str">
        <f t="shared" si="148"/>
        <v/>
      </c>
      <c r="CZ202" t="str">
        <f t="shared" si="149"/>
        <v/>
      </c>
      <c r="DA202" t="str">
        <f t="shared" si="150"/>
        <v/>
      </c>
      <c r="DB202" t="str">
        <f t="shared" si="151"/>
        <v/>
      </c>
      <c r="DC202" t="str">
        <f t="shared" si="152"/>
        <v/>
      </c>
      <c r="DD202" t="str">
        <f t="shared" si="153"/>
        <v/>
      </c>
      <c r="DE202" t="str">
        <f t="shared" si="154"/>
        <v/>
      </c>
      <c r="DF202" t="str">
        <f t="shared" si="155"/>
        <v/>
      </c>
      <c r="DG202" t="str">
        <f t="shared" si="156"/>
        <v/>
      </c>
      <c r="DH202" t="str">
        <f t="shared" si="157"/>
        <v/>
      </c>
      <c r="DI202" t="str">
        <f t="shared" si="158"/>
        <v/>
      </c>
      <c r="DJ202" t="str">
        <f t="shared" si="159"/>
        <v/>
      </c>
      <c r="DK202" t="str">
        <f t="shared" si="160"/>
        <v/>
      </c>
      <c r="DL202" t="str">
        <f t="shared" si="161"/>
        <v/>
      </c>
    </row>
    <row r="203" spans="5:628" ht="15.75">
      <c r="E203" s="26"/>
      <c r="F203" s="32"/>
      <c r="G203" s="33"/>
      <c r="H203" s="32"/>
      <c r="I203" s="34"/>
      <c r="J203" s="246"/>
      <c r="K203" s="247"/>
      <c r="L203" s="95"/>
      <c r="M203" s="248"/>
      <c r="N203" s="249"/>
      <c r="O203" s="250"/>
      <c r="P203" s="251"/>
      <c r="Q203" s="252"/>
      <c r="R203" s="253"/>
      <c r="S203" s="102"/>
      <c r="T203" s="254"/>
      <c r="U203" s="104"/>
      <c r="V203" s="255"/>
      <c r="W203" s="256"/>
      <c r="X203" s="107"/>
      <c r="Y203" s="116"/>
      <c r="AA203" s="4"/>
      <c r="AC203" s="759"/>
      <c r="AD203" s="784" t="str">
        <f>TRIM(SUBSTITUTE(SUBSTITUTE(AD202,"“"," "),"”"," "))</f>
        <v>Faire fondre la gélatine en poudre avec un peu d'eau à feu doux</v>
      </c>
      <c r="AE203" s="780" t="str" cm="1">
        <f t="array" ref="AE203">IF(ROW()=ROW(AE196),AD199,INDEX(AF196:AF209,ROW()-ROW(AE196)))</f>
        <v/>
      </c>
      <c r="AF203" s="781" t="str">
        <f>IF(OR(AE203="",AD198="",AD198&lt;=0,AG203=""),"",TRIM(MID(AE203,LEN(AG203)+1+IF(MID(AE203,LEN(AG203)+1,1)=" ",1,0),99999)))</f>
        <v/>
      </c>
      <c r="AG203" s="780" t="str">
        <f>IF(OR(AH203="",AH203=0,AH203="0"),"",IF(LEN(AH203)&lt;=AD198,AH203,IF(LEN(SUBSTITUTE(AI203," ",""))=AD198+1,LEFT(AH203,AD198),LEFT(AH203,FIND("§",SUBSTITUTE(AI203," ","§",LEN(AI203)-LEN(SUBSTITUTE(AI203," ",""))))-1))))</f>
        <v/>
      </c>
      <c r="AH203" s="780" t="str">
        <f t="shared" si="113"/>
        <v/>
      </c>
      <c r="AI203" s="780" t="str">
        <f>IF(OR(AH203="",AH203=0,AH203="0"),"",LEFT(AH203,AD198+1))</f>
        <v/>
      </c>
      <c r="AJ203" s="782"/>
      <c r="AK203" s="796"/>
      <c r="AL203" s="759" t="str">
        <f>IF(LEN(TRIM(AM203))&gt;0,MAX(AL13:AL202)+1,"")</f>
        <v/>
      </c>
      <c r="AM203" s="805"/>
      <c r="AN203" s="805"/>
      <c r="AO203" s="805"/>
      <c r="AP203" s="263" t="str">
        <f t="shared" si="114"/>
        <v/>
      </c>
      <c r="AQ203" s="752"/>
      <c r="AR203" s="818" t="s">
        <v>945</v>
      </c>
      <c r="AS203" s="16" t="str">
        <f t="shared" si="115"/>
        <v/>
      </c>
      <c r="AT203" s="264" t="str">
        <f t="shared" si="116"/>
        <v/>
      </c>
      <c r="AU203" s="266" t="str">
        <f t="shared" si="117"/>
        <v/>
      </c>
      <c r="AV203" s="267" t="str">
        <f t="shared" si="118"/>
        <v/>
      </c>
      <c r="AW203" s="268" t="str">
        <f t="shared" si="119"/>
        <v/>
      </c>
      <c r="AX203" s="268" t="str">
        <f t="shared" si="120"/>
        <v/>
      </c>
      <c r="AY203" s="269" t="str">
        <f t="shared" si="121"/>
        <v/>
      </c>
      <c r="AZ203" t="str">
        <f t="shared" si="122"/>
        <v/>
      </c>
      <c r="BA203" t="str">
        <f t="shared" si="123"/>
        <v/>
      </c>
      <c r="BB203" t="str">
        <f t="shared" si="124"/>
        <v/>
      </c>
      <c r="BC203" t="str">
        <f t="shared" si="125"/>
        <v/>
      </c>
      <c r="BD203" t="str">
        <f t="shared" si="126"/>
        <v/>
      </c>
      <c r="BE203" t="str">
        <f t="shared" si="127"/>
        <v/>
      </c>
      <c r="BF203">
        <f t="array" ref="BF203">IF(AQ203="",0,SUMPRODUCT((EN13:XA13="Gluten")*(EN14:XA14="INFO")*(COUNTIF(BE203,"* "&amp;EN15:XA15&amp;" *")&gt;0)*1))</f>
        <v>0</v>
      </c>
      <c r="BG203">
        <f t="array" ref="BG203">IF(AQ203="",0,SUMPRODUCT((EN13:XA13="Gluten")*(EN14:XA14="EXCL")*(COUNTIF(BE203,"* "&amp;EN15:XA15&amp;" *")&gt;0)*1))</f>
        <v>0</v>
      </c>
      <c r="BH203">
        <f t="array" ref="BH203">IF(AQ203="",0,SUMPRODUCT((EN13:XA13="Gluten")*(EN14:XA14="ALERTE")*(COUNTIF(BE203,"* "&amp;EN15:XA15&amp;" *")&gt;0)*1))</f>
        <v>0</v>
      </c>
      <c r="BI203">
        <f t="array" ref="BI203">IF(AQ203="",0,SUMPRODUCT((EN13:XA13="Gluten")*(EN14:XA14="SUSP")*(COUNTIF(BE203,"* "&amp;EN15:XA15&amp;" *")&gt;0)*1))</f>
        <v>0</v>
      </c>
      <c r="BJ203" t="str">
        <f t="shared" si="128"/>
        <v/>
      </c>
      <c r="BK203" t="str">
        <f t="shared" si="129"/>
        <v/>
      </c>
      <c r="BL203">
        <f t="array" ref="BL203">IF(AQ203="",0,SUMPRODUCT((EN13:XA13="Crustaces")*(EN14:XA14="ALERTE")*(COUNTIF(BE203,"* "&amp;EN15:XA15&amp;" *")&gt;0)*1))</f>
        <v>0</v>
      </c>
      <c r="BM203" t="str">
        <f t="shared" si="130"/>
        <v/>
      </c>
      <c r="BN203">
        <f t="array" ref="BN203">IF(AQ203="",0,SUMPRODUCT((EN13:XA13="Oeufs")*(EN14:XA14="ALERTE")*(COUNTIF(BE203,"* "&amp;EN15:XA15&amp;" *")&gt;0)*1))</f>
        <v>0</v>
      </c>
      <c r="BO203" t="str">
        <f t="shared" si="131"/>
        <v/>
      </c>
      <c r="BP203">
        <f t="array" ref="BP203">IF(AQ203="",0,SUMPRODUCT((EN13:XA13="Poissons")*(EN14:XA14="INFO")*(COUNTIF(BE203,"* "&amp;EN15:XA15&amp;" *")&gt;0)*1))</f>
        <v>0</v>
      </c>
      <c r="BQ203">
        <f t="array" ref="BQ203">IF(AQ203="",0,SUMPRODUCT((EN13:XA13="Poissons")*(EN14:XA14="EXCL")*(COUNTIF(BE203,"* "&amp;EN15:XA15&amp;" *")&gt;0)*1))</f>
        <v>0</v>
      </c>
      <c r="BR203">
        <f t="array" ref="BR203">IF(AQ203="",0,SUMPRODUCT((EN13:XA13="Poissons")*(EN14:XA14="ALERTE")*(COUNTIF(BE203,"* "&amp;EN15:XA15&amp;" *")&gt;0)*1))</f>
        <v>0</v>
      </c>
      <c r="BS203" t="str">
        <f t="shared" si="132"/>
        <v/>
      </c>
      <c r="BT203">
        <f t="array" ref="BT203">IF(AQ203="",0,SUMPRODUCT((EN13:XA13="Arachides")*(EN14:XA14="ALERTE")*(COUNTIF(BE203,"* "&amp;EN15:XA15&amp;" *")&gt;0)*1))</f>
        <v>0</v>
      </c>
      <c r="BU203" t="str">
        <f t="shared" si="133"/>
        <v/>
      </c>
      <c r="BV203">
        <f t="array" ref="BV203">IF(AQ203="",0,SUMPRODUCT((EN13:XA13="Soja")*(EN14:XA14="INFO")*(COUNTIF(BE203,"* "&amp;EN15:XA15&amp;" *")&gt;0)*1))</f>
        <v>0</v>
      </c>
      <c r="BW203">
        <f t="array" ref="BW203">IF(AQ203="",0,SUMPRODUCT((EN13:XA13="Soja")*(EN14:XA14="ALERTE")*(COUNTIF(BE203,"* "&amp;EN15:XA15&amp;" *")&gt;0)*1))</f>
        <v>0</v>
      </c>
      <c r="BX203" t="str">
        <f t="shared" si="134"/>
        <v/>
      </c>
      <c r="BY203">
        <f t="array" ref="BY203">IF(AQ203="",0,SUMPRODUCT((EN13:XA13="Lait")*(EN14:XA14="INFO")*(COUNTIF(BE203,"* "&amp;EN15:XA15&amp;" *")&gt;0)*1))</f>
        <v>0</v>
      </c>
      <c r="BZ203">
        <f t="array" ref="BZ203">IF(AQ203="",0,SUMPRODUCT((EN13:XA13="Lait")*(EN14:XA14="EXCL")*(COUNTIF(BE203,"* "&amp;EN15:XA15&amp;" *")&gt;0)*1))</f>
        <v>0</v>
      </c>
      <c r="CA203">
        <f t="array" ref="CA203">IF(AQ203="",0,SUMPRODUCT((EN13:XA13="Lait")*(EN14:XA14="ALERTE")*(COUNTIF(BE203,"* "&amp;EN15:XA15&amp;" *")&gt;0)*1))</f>
        <v>0</v>
      </c>
      <c r="CB203">
        <f t="array" ref="CB203">IF(AQ203="",0,SUMPRODUCT((EN13:XA13="Lait")*(EN14:XA14="SUSP")*(COUNTIF(BE203,"* "&amp;EN15:XA15&amp;" *")&gt;0)*1))</f>
        <v>0</v>
      </c>
      <c r="CC203" t="str">
        <f t="shared" si="135"/>
        <v/>
      </c>
      <c r="CD203" t="str">
        <f t="shared" si="136"/>
        <v/>
      </c>
      <c r="CE203">
        <f t="array" ref="CE203">IF(AQ203="",0,SUMPRODUCT((EN13:XA13="Fruits a coque")*(EN14:XA14="EXCL")*(COUNTIF(BE203,"* "&amp;EN15:XA15&amp;" *")&gt;0)*1))</f>
        <v>0</v>
      </c>
      <c r="CF203">
        <f t="array" ref="CF203">IF(AQ203="",0,SUMPRODUCT((EN13:XA13="Fruits a coque")*(EN14:XA14="ALERTE")*(COUNTIF(BE203,"* "&amp;EN15:XA15&amp;" *")&gt;0)*1))</f>
        <v>0</v>
      </c>
      <c r="CG203" t="str">
        <f t="shared" si="137"/>
        <v/>
      </c>
      <c r="CH203">
        <f t="array" ref="CH203">IF(AQ203="",0,SUMPRODUCT((EN13:XA13="Celeri")*(EN14:XA14="ALERTE")*(COUNTIF(BE203,"* "&amp;EN15:XA15&amp;" *")&gt;0)*1))</f>
        <v>0</v>
      </c>
      <c r="CI203" t="str">
        <f t="shared" si="138"/>
        <v/>
      </c>
      <c r="CJ203">
        <f t="array" ref="CJ203">IF(AQ203="",0,SUMPRODUCT((EN13:XA13="Moutarde")*(EN14:XA14="ALERTE")*(COUNTIF(BE203,"* "&amp;EN15:XA15&amp;" *")&gt;0)*1))</f>
        <v>0</v>
      </c>
      <c r="CK203" t="str">
        <f t="shared" si="139"/>
        <v/>
      </c>
      <c r="CL203">
        <f t="array" ref="CL203">IF(AQ203="",0,SUMPRODUCT((EN13:XA13="Sesame")*(EN14:XA14="ALERTE")*(COUNTIF(BE203,"* "&amp;EN15:XA15&amp;" *")&gt;0)*1))</f>
        <v>0</v>
      </c>
      <c r="CM203" t="str">
        <f t="shared" si="140"/>
        <v/>
      </c>
      <c r="CN203">
        <f t="array" ref="CN203">IF(AQ203="",0,SUMPRODUCT((EN13:XA13="Sulfites")*(EN14:XA14="ALERTE")*(COUNTIF(BE203,"* "&amp;EN15:XA15&amp;" *")&gt;0)*1))</f>
        <v>0</v>
      </c>
      <c r="CO203" t="str">
        <f t="shared" si="141"/>
        <v/>
      </c>
      <c r="CP203">
        <f t="array" ref="CP203">IF(AQ203="",0,SUMPRODUCT((EN13:XA13="Lupin")*(EN14:XA14="ALERTE")*(COUNTIF(BE203,"* "&amp;EN15:XA15&amp;" *")&gt;0)*1))</f>
        <v>0</v>
      </c>
      <c r="CQ203" t="str">
        <f t="shared" si="142"/>
        <v/>
      </c>
      <c r="CR203">
        <f t="array" ref="CR203">IF(AQ203="",0,SUMPRODUCT((EN13:XA13="Mollusques")*(EN14:XA14="EXCL")*(COUNTIF(BE203,"* "&amp;EN15:XA15&amp;" *")&gt;0)*1))</f>
        <v>0</v>
      </c>
      <c r="CS203">
        <f t="array" ref="CS203">IF(AQ203="",0,SUMPRODUCT((EN13:XA13="Mollusques")*(EN14:XA14="ALERTE")*(COUNTIF(BE203,"* "&amp;EN15:XA15&amp;" *")&gt;0)*1))</f>
        <v>0</v>
      </c>
      <c r="CT203" t="str">
        <f t="shared" si="143"/>
        <v/>
      </c>
      <c r="CU203" t="str">
        <f t="shared" si="144"/>
        <v/>
      </c>
      <c r="CV203" t="str">
        <f t="shared" si="145"/>
        <v/>
      </c>
      <c r="CW203" t="str">
        <f t="shared" si="146"/>
        <v/>
      </c>
      <c r="CX203" t="str">
        <f t="shared" si="147"/>
        <v/>
      </c>
      <c r="CY203" t="str">
        <f t="shared" si="148"/>
        <v/>
      </c>
      <c r="CZ203" t="str">
        <f t="shared" si="149"/>
        <v/>
      </c>
      <c r="DA203" t="str">
        <f t="shared" si="150"/>
        <v/>
      </c>
      <c r="DB203" t="str">
        <f t="shared" si="151"/>
        <v/>
      </c>
      <c r="DC203" t="str">
        <f t="shared" si="152"/>
        <v/>
      </c>
      <c r="DD203" t="str">
        <f t="shared" si="153"/>
        <v/>
      </c>
      <c r="DE203" t="str">
        <f t="shared" si="154"/>
        <v/>
      </c>
      <c r="DF203" t="str">
        <f t="shared" si="155"/>
        <v/>
      </c>
      <c r="DG203" t="str">
        <f t="shared" si="156"/>
        <v/>
      </c>
      <c r="DH203" t="str">
        <f t="shared" si="157"/>
        <v/>
      </c>
      <c r="DI203" t="str">
        <f t="shared" si="158"/>
        <v/>
      </c>
      <c r="DJ203" t="str">
        <f t="shared" si="159"/>
        <v/>
      </c>
      <c r="DK203" t="str">
        <f t="shared" si="160"/>
        <v/>
      </c>
      <c r="DL203" t="str">
        <f t="shared" si="161"/>
        <v/>
      </c>
    </row>
    <row r="204" spans="5:628" ht="15.75">
      <c r="E204" s="26"/>
      <c r="F204" s="32"/>
      <c r="G204" s="33"/>
      <c r="H204" s="32"/>
      <c r="I204" s="34"/>
      <c r="J204" s="246"/>
      <c r="K204" s="247"/>
      <c r="L204" s="95"/>
      <c r="M204" s="248"/>
      <c r="N204" s="249"/>
      <c r="O204" s="250"/>
      <c r="P204" s="251"/>
      <c r="Q204" s="252"/>
      <c r="R204" s="253"/>
      <c r="S204" s="102"/>
      <c r="T204" s="254"/>
      <c r="U204" s="104"/>
      <c r="V204" s="255"/>
      <c r="W204" s="256"/>
      <c r="X204" s="107"/>
      <c r="Y204" s="116"/>
      <c r="AA204" s="4"/>
      <c r="AC204" s="759"/>
      <c r="AD204" s="784"/>
      <c r="AE204" s="780" t="str" cm="1">
        <f t="array" ref="AE204">IF(ROW()=ROW(AE196),AD199,INDEX(AF196:AF209,ROW()-ROW(AE196)))</f>
        <v/>
      </c>
      <c r="AF204" s="781" t="str">
        <f>IF(OR(AE204="",AD198="",AD198&lt;=0,AG204=""),"",TRIM(MID(AE204,LEN(AG204)+1+IF(MID(AE204,LEN(AG204)+1,1)=" ",1,0),99999)))</f>
        <v/>
      </c>
      <c r="AG204" s="780" t="str">
        <f>IF(OR(AH204="",AH204=0,AH204="0"),"",IF(LEN(AH204)&lt;=AD198,AH204,IF(LEN(SUBSTITUTE(AI204," ",""))=AD198+1,LEFT(AH204,AD198),LEFT(AH204,FIND("§",SUBSTITUTE(AI204," ","§",LEN(AI204)-LEN(SUBSTITUTE(AI204," ",""))))-1))))</f>
        <v/>
      </c>
      <c r="AH204" s="780" t="str">
        <f t="shared" si="113"/>
        <v/>
      </c>
      <c r="AI204" s="780" t="str">
        <f>IF(OR(AH204="",AH204=0,AH204="0"),"",LEFT(AH204,AD198+1))</f>
        <v/>
      </c>
      <c r="AJ204" s="782"/>
      <c r="AK204" s="796"/>
      <c r="AL204" s="759" t="str">
        <f>IF(LEN(TRIM(AM204))&gt;0,MAX(AL13:AL203)+1,"")</f>
        <v/>
      </c>
      <c r="AM204" s="805"/>
      <c r="AN204" s="805"/>
      <c r="AO204" s="805"/>
      <c r="AP204" s="263" t="str">
        <f t="shared" si="114"/>
        <v/>
      </c>
      <c r="AQ204" s="752"/>
      <c r="AR204" s="818" t="s">
        <v>945</v>
      </c>
      <c r="AS204" s="16" t="str">
        <f t="shared" si="115"/>
        <v/>
      </c>
      <c r="AT204" s="264" t="str">
        <f t="shared" si="116"/>
        <v/>
      </c>
      <c r="AU204" s="266" t="str">
        <f t="shared" si="117"/>
        <v/>
      </c>
      <c r="AV204" s="267" t="str">
        <f t="shared" si="118"/>
        <v/>
      </c>
      <c r="AW204" s="268" t="str">
        <f t="shared" si="119"/>
        <v/>
      </c>
      <c r="AX204" s="268" t="str">
        <f t="shared" si="120"/>
        <v/>
      </c>
      <c r="AY204" s="269" t="str">
        <f t="shared" si="121"/>
        <v/>
      </c>
      <c r="AZ204" t="str">
        <f t="shared" si="122"/>
        <v/>
      </c>
      <c r="BA204" t="str">
        <f t="shared" si="123"/>
        <v/>
      </c>
      <c r="BB204" t="str">
        <f t="shared" si="124"/>
        <v/>
      </c>
      <c r="BC204" t="str">
        <f t="shared" si="125"/>
        <v/>
      </c>
      <c r="BD204" t="str">
        <f t="shared" si="126"/>
        <v/>
      </c>
      <c r="BE204" t="str">
        <f t="shared" si="127"/>
        <v/>
      </c>
      <c r="BF204">
        <f t="array" ref="BF204">IF(AQ204="",0,SUMPRODUCT((EN13:XA13="Gluten")*(EN14:XA14="INFO")*(COUNTIF(BE204,"* "&amp;EN15:XA15&amp;" *")&gt;0)*1))</f>
        <v>0</v>
      </c>
      <c r="BG204">
        <f t="array" ref="BG204">IF(AQ204="",0,SUMPRODUCT((EN13:XA13="Gluten")*(EN14:XA14="EXCL")*(COUNTIF(BE204,"* "&amp;EN15:XA15&amp;" *")&gt;0)*1))</f>
        <v>0</v>
      </c>
      <c r="BH204">
        <f t="array" ref="BH204">IF(AQ204="",0,SUMPRODUCT((EN13:XA13="Gluten")*(EN14:XA14="ALERTE")*(COUNTIF(BE204,"* "&amp;EN15:XA15&amp;" *")&gt;0)*1))</f>
        <v>0</v>
      </c>
      <c r="BI204">
        <f t="array" ref="BI204">IF(AQ204="",0,SUMPRODUCT((EN13:XA13="Gluten")*(EN14:XA14="SUSP")*(COUNTIF(BE204,"* "&amp;EN15:XA15&amp;" *")&gt;0)*1))</f>
        <v>0</v>
      </c>
      <c r="BJ204" t="str">
        <f t="shared" si="128"/>
        <v/>
      </c>
      <c r="BK204" t="str">
        <f t="shared" si="129"/>
        <v/>
      </c>
      <c r="BL204">
        <f t="array" ref="BL204">IF(AQ204="",0,SUMPRODUCT((EN13:XA13="Crustaces")*(EN14:XA14="ALERTE")*(COUNTIF(BE204,"* "&amp;EN15:XA15&amp;" *")&gt;0)*1))</f>
        <v>0</v>
      </c>
      <c r="BM204" t="str">
        <f t="shared" si="130"/>
        <v/>
      </c>
      <c r="BN204">
        <f t="array" ref="BN204">IF(AQ204="",0,SUMPRODUCT((EN13:XA13="Oeufs")*(EN14:XA14="ALERTE")*(COUNTIF(BE204,"* "&amp;EN15:XA15&amp;" *")&gt;0)*1))</f>
        <v>0</v>
      </c>
      <c r="BO204" t="str">
        <f t="shared" si="131"/>
        <v/>
      </c>
      <c r="BP204">
        <f t="array" ref="BP204">IF(AQ204="",0,SUMPRODUCT((EN13:XA13="Poissons")*(EN14:XA14="INFO")*(COUNTIF(BE204,"* "&amp;EN15:XA15&amp;" *")&gt;0)*1))</f>
        <v>0</v>
      </c>
      <c r="BQ204">
        <f t="array" ref="BQ204">IF(AQ204="",0,SUMPRODUCT((EN13:XA13="Poissons")*(EN14:XA14="EXCL")*(COUNTIF(BE204,"* "&amp;EN15:XA15&amp;" *")&gt;0)*1))</f>
        <v>0</v>
      </c>
      <c r="BR204">
        <f t="array" ref="BR204">IF(AQ204="",0,SUMPRODUCT((EN13:XA13="Poissons")*(EN14:XA14="ALERTE")*(COUNTIF(BE204,"* "&amp;EN15:XA15&amp;" *")&gt;0)*1))</f>
        <v>0</v>
      </c>
      <c r="BS204" t="str">
        <f t="shared" si="132"/>
        <v/>
      </c>
      <c r="BT204">
        <f t="array" ref="BT204">IF(AQ204="",0,SUMPRODUCT((EN13:XA13="Arachides")*(EN14:XA14="ALERTE")*(COUNTIF(BE204,"* "&amp;EN15:XA15&amp;" *")&gt;0)*1))</f>
        <v>0</v>
      </c>
      <c r="BU204" t="str">
        <f t="shared" si="133"/>
        <v/>
      </c>
      <c r="BV204">
        <f t="array" ref="BV204">IF(AQ204="",0,SUMPRODUCT((EN13:XA13="Soja")*(EN14:XA14="INFO")*(COUNTIF(BE204,"* "&amp;EN15:XA15&amp;" *")&gt;0)*1))</f>
        <v>0</v>
      </c>
      <c r="BW204">
        <f t="array" ref="BW204">IF(AQ204="",0,SUMPRODUCT((EN13:XA13="Soja")*(EN14:XA14="ALERTE")*(COUNTIF(BE204,"* "&amp;EN15:XA15&amp;" *")&gt;0)*1))</f>
        <v>0</v>
      </c>
      <c r="BX204" t="str">
        <f t="shared" si="134"/>
        <v/>
      </c>
      <c r="BY204">
        <f t="array" ref="BY204">IF(AQ204="",0,SUMPRODUCT((EN13:XA13="Lait")*(EN14:XA14="INFO")*(COUNTIF(BE204,"* "&amp;EN15:XA15&amp;" *")&gt;0)*1))</f>
        <v>0</v>
      </c>
      <c r="BZ204">
        <f t="array" ref="BZ204">IF(AQ204="",0,SUMPRODUCT((EN13:XA13="Lait")*(EN14:XA14="EXCL")*(COUNTIF(BE204,"* "&amp;EN15:XA15&amp;" *")&gt;0)*1))</f>
        <v>0</v>
      </c>
      <c r="CA204">
        <f t="array" ref="CA204">IF(AQ204="",0,SUMPRODUCT((EN13:XA13="Lait")*(EN14:XA14="ALERTE")*(COUNTIF(BE204,"* "&amp;EN15:XA15&amp;" *")&gt;0)*1))</f>
        <v>0</v>
      </c>
      <c r="CB204">
        <f t="array" ref="CB204">IF(AQ204="",0,SUMPRODUCT((EN13:XA13="Lait")*(EN14:XA14="SUSP")*(COUNTIF(BE204,"* "&amp;EN15:XA15&amp;" *")&gt;0)*1))</f>
        <v>0</v>
      </c>
      <c r="CC204" t="str">
        <f t="shared" si="135"/>
        <v/>
      </c>
      <c r="CD204" t="str">
        <f t="shared" si="136"/>
        <v/>
      </c>
      <c r="CE204">
        <f t="array" ref="CE204">IF(AQ204="",0,SUMPRODUCT((EN13:XA13="Fruits a coque")*(EN14:XA14="EXCL")*(COUNTIF(BE204,"* "&amp;EN15:XA15&amp;" *")&gt;0)*1))</f>
        <v>0</v>
      </c>
      <c r="CF204">
        <f t="array" ref="CF204">IF(AQ204="",0,SUMPRODUCT((EN13:XA13="Fruits a coque")*(EN14:XA14="ALERTE")*(COUNTIF(BE204,"* "&amp;EN15:XA15&amp;" *")&gt;0)*1))</f>
        <v>0</v>
      </c>
      <c r="CG204" t="str">
        <f t="shared" si="137"/>
        <v/>
      </c>
      <c r="CH204">
        <f t="array" ref="CH204">IF(AQ204="",0,SUMPRODUCT((EN13:XA13="Celeri")*(EN14:XA14="ALERTE")*(COUNTIF(BE204,"* "&amp;EN15:XA15&amp;" *")&gt;0)*1))</f>
        <v>0</v>
      </c>
      <c r="CI204" t="str">
        <f t="shared" si="138"/>
        <v/>
      </c>
      <c r="CJ204">
        <f t="array" ref="CJ204">IF(AQ204="",0,SUMPRODUCT((EN13:XA13="Moutarde")*(EN14:XA14="ALERTE")*(COUNTIF(BE204,"* "&amp;EN15:XA15&amp;" *")&gt;0)*1))</f>
        <v>0</v>
      </c>
      <c r="CK204" t="str">
        <f t="shared" si="139"/>
        <v/>
      </c>
      <c r="CL204">
        <f t="array" ref="CL204">IF(AQ204="",0,SUMPRODUCT((EN13:XA13="Sesame")*(EN14:XA14="ALERTE")*(COUNTIF(BE204,"* "&amp;EN15:XA15&amp;" *")&gt;0)*1))</f>
        <v>0</v>
      </c>
      <c r="CM204" t="str">
        <f t="shared" si="140"/>
        <v/>
      </c>
      <c r="CN204">
        <f t="array" ref="CN204">IF(AQ204="",0,SUMPRODUCT((EN13:XA13="Sulfites")*(EN14:XA14="ALERTE")*(COUNTIF(BE204,"* "&amp;EN15:XA15&amp;" *")&gt;0)*1))</f>
        <v>0</v>
      </c>
      <c r="CO204" t="str">
        <f t="shared" si="141"/>
        <v/>
      </c>
      <c r="CP204">
        <f t="array" ref="CP204">IF(AQ204="",0,SUMPRODUCT((EN13:XA13="Lupin")*(EN14:XA14="ALERTE")*(COUNTIF(BE204,"* "&amp;EN15:XA15&amp;" *")&gt;0)*1))</f>
        <v>0</v>
      </c>
      <c r="CQ204" t="str">
        <f t="shared" si="142"/>
        <v/>
      </c>
      <c r="CR204">
        <f t="array" ref="CR204">IF(AQ204="",0,SUMPRODUCT((EN13:XA13="Mollusques")*(EN14:XA14="EXCL")*(COUNTIF(BE204,"* "&amp;EN15:XA15&amp;" *")&gt;0)*1))</f>
        <v>0</v>
      </c>
      <c r="CS204">
        <f t="array" ref="CS204">IF(AQ204="",0,SUMPRODUCT((EN13:XA13="Mollusques")*(EN14:XA14="ALERTE")*(COUNTIF(BE204,"* "&amp;EN15:XA15&amp;" *")&gt;0)*1))</f>
        <v>0</v>
      </c>
      <c r="CT204" t="str">
        <f t="shared" si="143"/>
        <v/>
      </c>
      <c r="CU204" t="str">
        <f t="shared" si="144"/>
        <v/>
      </c>
      <c r="CV204" t="str">
        <f t="shared" si="145"/>
        <v/>
      </c>
      <c r="CW204" t="str">
        <f t="shared" si="146"/>
        <v/>
      </c>
      <c r="CX204" t="str">
        <f t="shared" si="147"/>
        <v/>
      </c>
      <c r="CY204" t="str">
        <f t="shared" si="148"/>
        <v/>
      </c>
      <c r="CZ204" t="str">
        <f t="shared" si="149"/>
        <v/>
      </c>
      <c r="DA204" t="str">
        <f t="shared" si="150"/>
        <v/>
      </c>
      <c r="DB204" t="str">
        <f t="shared" si="151"/>
        <v/>
      </c>
      <c r="DC204" t="str">
        <f t="shared" si="152"/>
        <v/>
      </c>
      <c r="DD204" t="str">
        <f t="shared" si="153"/>
        <v/>
      </c>
      <c r="DE204" t="str">
        <f t="shared" si="154"/>
        <v/>
      </c>
      <c r="DF204" t="str">
        <f t="shared" si="155"/>
        <v/>
      </c>
      <c r="DG204" t="str">
        <f t="shared" si="156"/>
        <v/>
      </c>
      <c r="DH204" t="str">
        <f t="shared" si="157"/>
        <v/>
      </c>
      <c r="DI204" t="str">
        <f t="shared" si="158"/>
        <v/>
      </c>
      <c r="DJ204" t="str">
        <f t="shared" si="159"/>
        <v/>
      </c>
      <c r="DK204" t="str">
        <f t="shared" si="160"/>
        <v/>
      </c>
      <c r="DL204" t="str">
        <f t="shared" si="161"/>
        <v/>
      </c>
    </row>
    <row r="205" spans="5:628" ht="15.75">
      <c r="E205" s="26"/>
      <c r="F205" s="32"/>
      <c r="G205" s="33"/>
      <c r="H205" s="32"/>
      <c r="I205" s="34"/>
      <c r="J205" s="246"/>
      <c r="K205" s="247"/>
      <c r="L205" s="95"/>
      <c r="M205" s="248"/>
      <c r="N205" s="249"/>
      <c r="O205" s="250"/>
      <c r="P205" s="251"/>
      <c r="Q205" s="252"/>
      <c r="R205" s="253"/>
      <c r="S205" s="102"/>
      <c r="T205" s="254"/>
      <c r="U205" s="104"/>
      <c r="V205" s="255"/>
      <c r="W205" s="256"/>
      <c r="X205" s="107"/>
      <c r="Y205" s="116"/>
      <c r="AA205" s="4"/>
      <c r="AC205" s="759"/>
      <c r="AD205" s="784"/>
      <c r="AE205" s="780" t="str" cm="1">
        <f t="array" ref="AE205">IF(ROW()=ROW(AE196),AD199,INDEX(AF196:AF209,ROW()-ROW(AE196)))</f>
        <v/>
      </c>
      <c r="AF205" s="781" t="str">
        <f>IF(OR(AE205="",AD198="",AD198&lt;=0,AG205=""),"",TRIM(MID(AE205,LEN(AG205)+1+IF(MID(AE205,LEN(AG205)+1,1)=" ",1,0),99999)))</f>
        <v/>
      </c>
      <c r="AG205" s="780" t="str">
        <f>IF(OR(AH205="",AH205=0,AH205="0"),"",IF(LEN(AH205)&lt;=AD198,AH205,IF(LEN(SUBSTITUTE(AI205," ",""))=AD198+1,LEFT(AH205,AD198),LEFT(AH205,FIND("§",SUBSTITUTE(AI205," ","§",LEN(AI205)-LEN(SUBSTITUTE(AI205," ",""))))-1))))</f>
        <v/>
      </c>
      <c r="AH205" s="780" t="str">
        <f t="shared" si="113"/>
        <v/>
      </c>
      <c r="AI205" s="780" t="str">
        <f>IF(OR(AH205="",AH205=0,AH205="0"),"",LEFT(AH205,AD198+1))</f>
        <v/>
      </c>
      <c r="AJ205" s="782"/>
      <c r="AK205" s="796"/>
      <c r="AL205" s="759" t="str">
        <f>IF(LEN(TRIM(AM205))&gt;0,MAX(AL13:AL204)+1,"")</f>
        <v/>
      </c>
      <c r="AM205" s="805"/>
      <c r="AN205" s="805"/>
      <c r="AO205" s="805"/>
      <c r="AP205" s="263" t="str">
        <f t="shared" si="114"/>
        <v/>
      </c>
      <c r="AQ205" s="752"/>
      <c r="AR205" s="257"/>
      <c r="AS205" s="16" t="str">
        <f t="shared" si="115"/>
        <v/>
      </c>
      <c r="AT205" s="264" t="str">
        <f t="shared" si="116"/>
        <v/>
      </c>
      <c r="AU205" s="266" t="str">
        <f t="shared" si="117"/>
        <v/>
      </c>
      <c r="AV205" s="267" t="str">
        <f t="shared" si="118"/>
        <v/>
      </c>
      <c r="AW205" s="268" t="str">
        <f t="shared" si="119"/>
        <v/>
      </c>
      <c r="AX205" s="268" t="str">
        <f t="shared" si="120"/>
        <v/>
      </c>
      <c r="AY205" s="269" t="str">
        <f t="shared" si="121"/>
        <v/>
      </c>
      <c r="AZ205" t="str">
        <f t="shared" si="122"/>
        <v/>
      </c>
      <c r="BA205" t="str">
        <f t="shared" si="123"/>
        <v/>
      </c>
      <c r="BB205" t="str">
        <f t="shared" si="124"/>
        <v/>
      </c>
      <c r="BC205" t="str">
        <f t="shared" si="125"/>
        <v/>
      </c>
      <c r="BD205" t="str">
        <f t="shared" si="126"/>
        <v/>
      </c>
      <c r="BE205" t="str">
        <f t="shared" si="127"/>
        <v/>
      </c>
      <c r="BF205">
        <f t="array" ref="BF205">IF(AQ205="",0,SUMPRODUCT((EN13:XA13="Gluten")*(EN14:XA14="INFO")*(COUNTIF(BE205,"* "&amp;EN15:XA15&amp;" *")&gt;0)*1))</f>
        <v>0</v>
      </c>
      <c r="BG205">
        <f t="array" ref="BG205">IF(AQ205="",0,SUMPRODUCT((EN13:XA13="Gluten")*(EN14:XA14="EXCL")*(COUNTIF(BE205,"* "&amp;EN15:XA15&amp;" *")&gt;0)*1))</f>
        <v>0</v>
      </c>
      <c r="BH205">
        <f t="array" ref="BH205">IF(AQ205="",0,SUMPRODUCT((EN13:XA13="Gluten")*(EN14:XA14="ALERTE")*(COUNTIF(BE205,"* "&amp;EN15:XA15&amp;" *")&gt;0)*1))</f>
        <v>0</v>
      </c>
      <c r="BI205">
        <f t="array" ref="BI205">IF(AQ205="",0,SUMPRODUCT((EN13:XA13="Gluten")*(EN14:XA14="SUSP")*(COUNTIF(BE205,"* "&amp;EN15:XA15&amp;" *")&gt;0)*1))</f>
        <v>0</v>
      </c>
      <c r="BJ205" t="str">
        <f t="shared" si="128"/>
        <v/>
      </c>
      <c r="BK205" t="str">
        <f t="shared" si="129"/>
        <v/>
      </c>
      <c r="BL205">
        <f t="array" ref="BL205">IF(AQ205="",0,SUMPRODUCT((EN13:XA13="Crustaces")*(EN14:XA14="ALERTE")*(COUNTIF(BE205,"* "&amp;EN15:XA15&amp;" *")&gt;0)*1))</f>
        <v>0</v>
      </c>
      <c r="BM205" t="str">
        <f t="shared" si="130"/>
        <v/>
      </c>
      <c r="BN205">
        <f t="array" ref="BN205">IF(AQ205="",0,SUMPRODUCT((EN13:XA13="Oeufs")*(EN14:XA14="ALERTE")*(COUNTIF(BE205,"* "&amp;EN15:XA15&amp;" *")&gt;0)*1))</f>
        <v>0</v>
      </c>
      <c r="BO205" t="str">
        <f t="shared" si="131"/>
        <v/>
      </c>
      <c r="BP205">
        <f t="array" ref="BP205">IF(AQ205="",0,SUMPRODUCT((EN13:XA13="Poissons")*(EN14:XA14="INFO")*(COUNTIF(BE205,"* "&amp;EN15:XA15&amp;" *")&gt;0)*1))</f>
        <v>0</v>
      </c>
      <c r="BQ205">
        <f t="array" ref="BQ205">IF(AQ205="",0,SUMPRODUCT((EN13:XA13="Poissons")*(EN14:XA14="EXCL")*(COUNTIF(BE205,"* "&amp;EN15:XA15&amp;" *")&gt;0)*1))</f>
        <v>0</v>
      </c>
      <c r="BR205">
        <f t="array" ref="BR205">IF(AQ205="",0,SUMPRODUCT((EN13:XA13="Poissons")*(EN14:XA14="ALERTE")*(COUNTIF(BE205,"* "&amp;EN15:XA15&amp;" *")&gt;0)*1))</f>
        <v>0</v>
      </c>
      <c r="BS205" t="str">
        <f t="shared" si="132"/>
        <v/>
      </c>
      <c r="BT205">
        <f t="array" ref="BT205">IF(AQ205="",0,SUMPRODUCT((EN13:XA13="Arachides")*(EN14:XA14="ALERTE")*(COUNTIF(BE205,"* "&amp;EN15:XA15&amp;" *")&gt;0)*1))</f>
        <v>0</v>
      </c>
      <c r="BU205" t="str">
        <f t="shared" si="133"/>
        <v/>
      </c>
      <c r="BV205">
        <f t="array" ref="BV205">IF(AQ205="",0,SUMPRODUCT((EN13:XA13="Soja")*(EN14:XA14="INFO")*(COUNTIF(BE205,"* "&amp;EN15:XA15&amp;" *")&gt;0)*1))</f>
        <v>0</v>
      </c>
      <c r="BW205">
        <f t="array" ref="BW205">IF(AQ205="",0,SUMPRODUCT((EN13:XA13="Soja")*(EN14:XA14="ALERTE")*(COUNTIF(BE205,"* "&amp;EN15:XA15&amp;" *")&gt;0)*1))</f>
        <v>0</v>
      </c>
      <c r="BX205" t="str">
        <f t="shared" si="134"/>
        <v/>
      </c>
      <c r="BY205">
        <f t="array" ref="BY205">IF(AQ205="",0,SUMPRODUCT((EN13:XA13="Lait")*(EN14:XA14="INFO")*(COUNTIF(BE205,"* "&amp;EN15:XA15&amp;" *")&gt;0)*1))</f>
        <v>0</v>
      </c>
      <c r="BZ205">
        <f t="array" ref="BZ205">IF(AQ205="",0,SUMPRODUCT((EN13:XA13="Lait")*(EN14:XA14="EXCL")*(COUNTIF(BE205,"* "&amp;EN15:XA15&amp;" *")&gt;0)*1))</f>
        <v>0</v>
      </c>
      <c r="CA205">
        <f t="array" ref="CA205">IF(AQ205="",0,SUMPRODUCT((EN13:XA13="Lait")*(EN14:XA14="ALERTE")*(COUNTIF(BE205,"* "&amp;EN15:XA15&amp;" *")&gt;0)*1))</f>
        <v>0</v>
      </c>
      <c r="CB205">
        <f t="array" ref="CB205">IF(AQ205="",0,SUMPRODUCT((EN13:XA13="Lait")*(EN14:XA14="SUSP")*(COUNTIF(BE205,"* "&amp;EN15:XA15&amp;" *")&gt;0)*1))</f>
        <v>0</v>
      </c>
      <c r="CC205" t="str">
        <f t="shared" si="135"/>
        <v/>
      </c>
      <c r="CD205" t="str">
        <f t="shared" si="136"/>
        <v/>
      </c>
      <c r="CE205">
        <f t="array" ref="CE205">IF(AQ205="",0,SUMPRODUCT((EN13:XA13="Fruits a coque")*(EN14:XA14="EXCL")*(COUNTIF(BE205,"* "&amp;EN15:XA15&amp;" *")&gt;0)*1))</f>
        <v>0</v>
      </c>
      <c r="CF205">
        <f t="array" ref="CF205">IF(AQ205="",0,SUMPRODUCT((EN13:XA13="Fruits a coque")*(EN14:XA14="ALERTE")*(COUNTIF(BE205,"* "&amp;EN15:XA15&amp;" *")&gt;0)*1))</f>
        <v>0</v>
      </c>
      <c r="CG205" t="str">
        <f t="shared" si="137"/>
        <v/>
      </c>
      <c r="CH205">
        <f t="array" ref="CH205">IF(AQ205="",0,SUMPRODUCT((EN13:XA13="Celeri")*(EN14:XA14="ALERTE")*(COUNTIF(BE205,"* "&amp;EN15:XA15&amp;" *")&gt;0)*1))</f>
        <v>0</v>
      </c>
      <c r="CI205" t="str">
        <f t="shared" si="138"/>
        <v/>
      </c>
      <c r="CJ205">
        <f t="array" ref="CJ205">IF(AQ205="",0,SUMPRODUCT((EN13:XA13="Moutarde")*(EN14:XA14="ALERTE")*(COUNTIF(BE205,"* "&amp;EN15:XA15&amp;" *")&gt;0)*1))</f>
        <v>0</v>
      </c>
      <c r="CK205" t="str">
        <f t="shared" si="139"/>
        <v/>
      </c>
      <c r="CL205">
        <f t="array" ref="CL205">IF(AQ205="",0,SUMPRODUCT((EN13:XA13="Sesame")*(EN14:XA14="ALERTE")*(COUNTIF(BE205,"* "&amp;EN15:XA15&amp;" *")&gt;0)*1))</f>
        <v>0</v>
      </c>
      <c r="CM205" t="str">
        <f t="shared" si="140"/>
        <v/>
      </c>
      <c r="CN205">
        <f t="array" ref="CN205">IF(AQ205="",0,SUMPRODUCT((EN13:XA13="Sulfites")*(EN14:XA14="ALERTE")*(COUNTIF(BE205,"* "&amp;EN15:XA15&amp;" *")&gt;0)*1))</f>
        <v>0</v>
      </c>
      <c r="CO205" t="str">
        <f t="shared" si="141"/>
        <v/>
      </c>
      <c r="CP205">
        <f t="array" ref="CP205">IF(AQ205="",0,SUMPRODUCT((EN13:XA13="Lupin")*(EN14:XA14="ALERTE")*(COUNTIF(BE205,"* "&amp;EN15:XA15&amp;" *")&gt;0)*1))</f>
        <v>0</v>
      </c>
      <c r="CQ205" t="str">
        <f t="shared" si="142"/>
        <v/>
      </c>
      <c r="CR205">
        <f t="array" ref="CR205">IF(AQ205="",0,SUMPRODUCT((EN13:XA13="Mollusques")*(EN14:XA14="EXCL")*(COUNTIF(BE205,"* "&amp;EN15:XA15&amp;" *")&gt;0)*1))</f>
        <v>0</v>
      </c>
      <c r="CS205">
        <f t="array" ref="CS205">IF(AQ205="",0,SUMPRODUCT((EN13:XA13="Mollusques")*(EN14:XA14="ALERTE")*(COUNTIF(BE205,"* "&amp;EN15:XA15&amp;" *")&gt;0)*1))</f>
        <v>0</v>
      </c>
      <c r="CT205" t="str">
        <f t="shared" si="143"/>
        <v/>
      </c>
      <c r="CU205" t="str">
        <f t="shared" si="144"/>
        <v/>
      </c>
      <c r="CV205" t="str">
        <f t="shared" si="145"/>
        <v/>
      </c>
      <c r="CW205" t="str">
        <f t="shared" si="146"/>
        <v/>
      </c>
      <c r="CX205" t="str">
        <f t="shared" si="147"/>
        <v/>
      </c>
      <c r="CY205" t="str">
        <f t="shared" si="148"/>
        <v/>
      </c>
      <c r="CZ205" t="str">
        <f t="shared" si="149"/>
        <v/>
      </c>
      <c r="DA205" t="str">
        <f t="shared" si="150"/>
        <v/>
      </c>
      <c r="DB205" t="str">
        <f t="shared" si="151"/>
        <v/>
      </c>
      <c r="DC205" t="str">
        <f t="shared" si="152"/>
        <v/>
      </c>
      <c r="DD205" t="str">
        <f t="shared" si="153"/>
        <v/>
      </c>
      <c r="DE205" t="str">
        <f t="shared" si="154"/>
        <v/>
      </c>
      <c r="DF205" t="str">
        <f t="shared" si="155"/>
        <v/>
      </c>
      <c r="DG205" t="str">
        <f t="shared" si="156"/>
        <v/>
      </c>
      <c r="DH205" t="str">
        <f t="shared" si="157"/>
        <v/>
      </c>
      <c r="DI205" t="str">
        <f t="shared" si="158"/>
        <v/>
      </c>
      <c r="DJ205" t="str">
        <f t="shared" si="159"/>
        <v/>
      </c>
      <c r="DK205" t="str">
        <f t="shared" si="160"/>
        <v/>
      </c>
      <c r="DL205" t="str">
        <f t="shared" si="161"/>
        <v/>
      </c>
    </row>
    <row r="206" spans="5:628" ht="15.75">
      <c r="E206" s="26"/>
      <c r="F206" s="32"/>
      <c r="G206" s="33"/>
      <c r="H206" s="32"/>
      <c r="I206" s="34"/>
      <c r="J206" s="246"/>
      <c r="K206" s="247"/>
      <c r="L206" s="95"/>
      <c r="M206" s="248"/>
      <c r="N206" s="249"/>
      <c r="O206" s="250"/>
      <c r="P206" s="251"/>
      <c r="Q206" s="252"/>
      <c r="R206" s="253"/>
      <c r="S206" s="102"/>
      <c r="T206" s="254"/>
      <c r="U206" s="104"/>
      <c r="V206" s="255"/>
      <c r="W206" s="256"/>
      <c r="X206" s="107"/>
      <c r="Y206" s="116"/>
      <c r="AA206" s="4"/>
      <c r="AC206" s="759"/>
      <c r="AD206" s="784"/>
      <c r="AE206" s="780" t="str" cm="1">
        <f t="array" ref="AE206">IF(ROW()=ROW(AE196),AD199,INDEX(AF196:AF209,ROW()-ROW(AE196)))</f>
        <v/>
      </c>
      <c r="AF206" s="781" t="str">
        <f>IF(OR(AE206="",AD198="",AD198&lt;=0,AG206=""),"",TRIM(MID(AE206,LEN(AG206)+1+IF(MID(AE206,LEN(AG206)+1,1)=" ",1,0),99999)))</f>
        <v/>
      </c>
      <c r="AG206" s="780" t="str">
        <f>IF(OR(AH206="",AH206=0,AH206="0"),"",IF(LEN(AH206)&lt;=AD198,AH206,IF(LEN(SUBSTITUTE(AI206," ",""))=AD198+1,LEFT(AH206,AD198),LEFT(AH206,FIND("§",SUBSTITUTE(AI206," ","§",LEN(AI206)-LEN(SUBSTITUTE(AI206," ",""))))-1))))</f>
        <v/>
      </c>
      <c r="AH206" s="780" t="str">
        <f t="shared" ref="AH206:AH269" si="162">IF(OR(AE206="",AE206=0),"",TRIM(SUBSTITUTE(SUBSTITUTE(AE206,CHAR(160)," "),CHAR(10)," ")))</f>
        <v/>
      </c>
      <c r="AI206" s="780" t="str">
        <f>IF(OR(AH206="",AH206=0,AH206="0"),"",LEFT(AH206,AD198+1))</f>
        <v/>
      </c>
      <c r="AJ206" s="782"/>
      <c r="AK206" s="796"/>
      <c r="AL206" s="759" t="str">
        <f>IF(LEN(TRIM(AM206))&gt;0,MAX(AL13:AL205)+1,"")</f>
        <v/>
      </c>
      <c r="AM206" s="805"/>
      <c r="AN206" s="805"/>
      <c r="AO206" s="805"/>
      <c r="AP206" s="265"/>
      <c r="AQ206" s="265"/>
      <c r="AS206" s="265"/>
      <c r="AT206" s="265"/>
      <c r="AU206" s="265"/>
      <c r="AV206" s="265"/>
      <c r="AW206" s="265"/>
      <c r="AX206" s="265"/>
      <c r="AY206" s="265"/>
      <c r="AZ206" s="265"/>
      <c r="BA206" s="265"/>
      <c r="BB206" s="265"/>
      <c r="BC206" s="265"/>
      <c r="BD206" s="265"/>
      <c r="BE206" s="265"/>
      <c r="BF206" s="265"/>
      <c r="BG206" s="265"/>
      <c r="BH206" s="265"/>
      <c r="BI206" s="265"/>
      <c r="BJ206" s="265"/>
      <c r="BK206" s="265"/>
      <c r="BL206" s="265"/>
      <c r="BM206" s="265"/>
      <c r="BN206" s="265"/>
      <c r="BO206" s="265"/>
      <c r="BP206" s="265"/>
      <c r="BQ206" s="265"/>
      <c r="BR206" s="265"/>
      <c r="BS206" s="265"/>
      <c r="BT206" s="265"/>
      <c r="BU206" s="265"/>
      <c r="BV206" s="265"/>
      <c r="BW206" s="265"/>
      <c r="BX206" s="265"/>
      <c r="BY206" s="265"/>
      <c r="BZ206" s="265"/>
      <c r="CA206" s="265"/>
      <c r="CB206" s="265"/>
      <c r="CC206" s="265"/>
      <c r="CD206" s="265"/>
      <c r="CE206" s="265"/>
      <c r="CF206" s="265"/>
      <c r="CG206" s="265"/>
      <c r="CH206" s="265"/>
      <c r="CI206" s="265"/>
      <c r="CJ206" s="265"/>
      <c r="CK206" s="265"/>
      <c r="CL206" s="265"/>
      <c r="CM206" s="265"/>
      <c r="CN206" s="265"/>
      <c r="CO206" s="265"/>
      <c r="CP206" s="265"/>
      <c r="CQ206" s="265"/>
      <c r="CR206" s="265"/>
      <c r="CS206" s="265"/>
      <c r="CT206" s="265"/>
      <c r="CU206" s="265"/>
      <c r="CV206" s="265"/>
      <c r="CW206" s="265"/>
      <c r="CX206" s="265"/>
      <c r="CY206" s="265"/>
      <c r="CZ206" s="265"/>
      <c r="DA206" s="265"/>
      <c r="DB206" s="265"/>
      <c r="DC206" s="265"/>
      <c r="DD206" s="265"/>
      <c r="DE206" s="265"/>
      <c r="DF206" s="265"/>
      <c r="DG206" s="265"/>
      <c r="DH206" s="265"/>
      <c r="DI206" s="265"/>
      <c r="DJ206" s="265"/>
      <c r="DK206" s="265"/>
      <c r="DL206" s="265"/>
      <c r="DM206" s="265"/>
      <c r="DN206" s="265"/>
      <c r="DO206" s="265"/>
    </row>
    <row r="207" spans="5:628" ht="15.75">
      <c r="E207" s="26"/>
      <c r="F207" s="32"/>
      <c r="G207" s="33"/>
      <c r="H207" s="32"/>
      <c r="I207" s="34"/>
      <c r="J207" s="246"/>
      <c r="K207" s="247"/>
      <c r="L207" s="95"/>
      <c r="M207" s="248"/>
      <c r="N207" s="249"/>
      <c r="O207" s="250"/>
      <c r="P207" s="251"/>
      <c r="Q207" s="252"/>
      <c r="R207" s="253"/>
      <c r="S207" s="102"/>
      <c r="T207" s="254"/>
      <c r="U207" s="104"/>
      <c r="V207" s="255"/>
      <c r="W207" s="256"/>
      <c r="X207" s="107"/>
      <c r="Y207" s="116"/>
      <c r="AA207" s="4"/>
      <c r="AC207" s="759"/>
      <c r="AD207" s="784"/>
      <c r="AE207" s="780" t="str" cm="1">
        <f t="array" ref="AE207">IF(ROW()=ROW(AE196),AD199,INDEX(AF196:AF209,ROW()-ROW(AE196)))</f>
        <v/>
      </c>
      <c r="AF207" s="781" t="str">
        <f>IF(OR(AE207="",AD198="",AD198&lt;=0,AG207=""),"",TRIM(MID(AE207,LEN(AG207)+1+IF(MID(AE207,LEN(AG207)+1,1)=" ",1,0),99999)))</f>
        <v/>
      </c>
      <c r="AG207" s="780" t="str">
        <f>IF(OR(AH207="",AH207=0,AH207="0"),"",IF(LEN(AH207)&lt;=AD198,AH207,IF(LEN(SUBSTITUTE(AI207," ",""))=AD198+1,LEFT(AH207,AD198),LEFT(AH207,FIND("§",SUBSTITUTE(AI207," ","§",LEN(AI207)-LEN(SUBSTITUTE(AI207," ",""))))-1))))</f>
        <v/>
      </c>
      <c r="AH207" s="780" t="str">
        <f t="shared" si="162"/>
        <v/>
      </c>
      <c r="AI207" s="780" t="str">
        <f>IF(OR(AH207="",AH207=0,AH207="0"),"",LEFT(AH207,AD198+1))</f>
        <v/>
      </c>
      <c r="AJ207" s="782"/>
      <c r="AK207" s="796"/>
      <c r="AL207" s="759" t="str">
        <f>IF(LEN(TRIM(AM207))&gt;0,MAX(AL13:AL206)+1,"")</f>
        <v/>
      </c>
      <c r="AM207" s="805"/>
      <c r="AN207" s="805"/>
      <c r="AO207" s="805"/>
      <c r="DP207" s="265"/>
      <c r="DQ207" s="265"/>
      <c r="DR207" s="265"/>
      <c r="DS207" s="265"/>
      <c r="DT207" s="265"/>
      <c r="DU207" s="265"/>
      <c r="DV207" s="265"/>
      <c r="DW207" s="265"/>
      <c r="DX207" s="265"/>
      <c r="DY207" s="265"/>
      <c r="DZ207" s="265"/>
      <c r="EA207" s="265"/>
      <c r="EB207" s="265"/>
      <c r="EC207" s="265"/>
      <c r="ED207" s="265"/>
      <c r="EE207" s="265"/>
      <c r="EF207" s="265"/>
      <c r="EG207" s="265"/>
      <c r="EH207" s="265"/>
      <c r="EI207" s="265"/>
      <c r="EJ207" s="265"/>
      <c r="EK207" s="265"/>
      <c r="EL207" s="265"/>
      <c r="EM207" s="265"/>
      <c r="EN207" s="265"/>
      <c r="EO207" s="265"/>
      <c r="EP207" s="265"/>
      <c r="EQ207" s="265"/>
      <c r="ER207" s="265"/>
      <c r="ES207" s="265"/>
      <c r="ET207" s="265"/>
      <c r="EU207" s="265"/>
      <c r="EV207" s="265"/>
      <c r="EW207" s="265"/>
      <c r="EX207" s="265"/>
      <c r="EY207" s="265"/>
      <c r="EZ207" s="265"/>
      <c r="FA207" s="265"/>
      <c r="FB207" s="265"/>
      <c r="FC207" s="265"/>
      <c r="FD207" s="265"/>
      <c r="FE207" s="265"/>
      <c r="FF207" s="265"/>
      <c r="FG207" s="265"/>
      <c r="FH207" s="265"/>
      <c r="FI207" s="265"/>
      <c r="FJ207" s="265"/>
      <c r="FK207" s="265"/>
      <c r="FL207" s="265"/>
      <c r="FM207" s="265"/>
      <c r="FN207" s="265"/>
      <c r="FO207" s="265"/>
      <c r="FP207" s="265"/>
      <c r="FQ207" s="265"/>
      <c r="FR207" s="265"/>
      <c r="FS207" s="265"/>
      <c r="FT207" s="265"/>
      <c r="FU207" s="265"/>
      <c r="FV207" s="265"/>
      <c r="FW207" s="265"/>
      <c r="FX207" s="265"/>
      <c r="FY207" s="265"/>
      <c r="FZ207" s="265"/>
      <c r="GA207" s="265"/>
      <c r="GB207" s="265"/>
      <c r="GC207" s="265"/>
      <c r="GD207" s="265"/>
      <c r="GE207" s="265"/>
      <c r="GF207" s="265"/>
      <c r="GG207" s="265"/>
      <c r="GH207" s="265"/>
      <c r="GI207" s="265"/>
      <c r="GJ207" s="265"/>
      <c r="GK207" s="265"/>
      <c r="GL207" s="265"/>
      <c r="GM207" s="265"/>
      <c r="GN207" s="265"/>
      <c r="GO207" s="265"/>
      <c r="GP207" s="265"/>
      <c r="GQ207" s="265"/>
      <c r="GR207" s="265"/>
      <c r="GS207" s="265"/>
      <c r="GT207" s="265"/>
      <c r="GU207" s="265"/>
      <c r="GV207" s="265"/>
      <c r="GW207" s="265"/>
      <c r="GX207" s="265"/>
      <c r="GY207" s="265"/>
      <c r="GZ207" s="265"/>
      <c r="HA207" s="265"/>
      <c r="HB207" s="265"/>
      <c r="HC207" s="265"/>
      <c r="HD207" s="265"/>
      <c r="HE207" s="265"/>
      <c r="HF207" s="265"/>
      <c r="HG207" s="265"/>
      <c r="HH207" s="265"/>
      <c r="HI207" s="265"/>
      <c r="HJ207" s="265"/>
      <c r="HK207" s="265"/>
      <c r="HL207" s="265"/>
      <c r="HM207" s="265"/>
      <c r="HN207" s="265"/>
      <c r="HO207" s="265"/>
      <c r="HP207" s="265"/>
      <c r="HQ207" s="265"/>
      <c r="HR207" s="265"/>
      <c r="HS207" s="265"/>
      <c r="HT207" s="265"/>
      <c r="HU207" s="265"/>
      <c r="HV207" s="265"/>
      <c r="HW207" s="265"/>
      <c r="HX207" s="265"/>
      <c r="HY207" s="265"/>
      <c r="HZ207" s="265"/>
      <c r="IA207" s="265"/>
      <c r="IB207" s="265"/>
      <c r="IC207" s="265"/>
      <c r="ID207" s="265"/>
      <c r="IE207" s="265"/>
      <c r="IF207" s="265"/>
      <c r="IG207" s="265"/>
      <c r="IH207" s="265"/>
      <c r="II207" s="265"/>
      <c r="IJ207" s="265"/>
      <c r="IK207" s="265"/>
      <c r="IL207" s="265"/>
      <c r="IM207" s="265"/>
      <c r="IN207" s="265"/>
      <c r="IO207" s="265"/>
      <c r="IP207" s="265"/>
      <c r="IQ207" s="265"/>
      <c r="IR207" s="265"/>
      <c r="IS207" s="265"/>
      <c r="IT207" s="265"/>
      <c r="IU207" s="265"/>
      <c r="IV207" s="265"/>
      <c r="IW207" s="265"/>
      <c r="IX207" s="265"/>
      <c r="IY207" s="265"/>
      <c r="IZ207" s="265"/>
      <c r="JA207" s="265"/>
      <c r="JB207" s="265"/>
      <c r="JC207" s="265"/>
      <c r="JD207" s="265"/>
      <c r="JE207" s="265"/>
      <c r="JF207" s="265"/>
      <c r="JG207" s="265"/>
      <c r="JH207" s="265"/>
      <c r="JI207" s="265"/>
      <c r="JJ207" s="265"/>
      <c r="JK207" s="265"/>
      <c r="JL207" s="265"/>
      <c r="JM207" s="265"/>
      <c r="JN207" s="265"/>
      <c r="JO207" s="265"/>
      <c r="JP207" s="265"/>
      <c r="JQ207" s="265"/>
      <c r="JR207" s="265"/>
      <c r="JS207" s="265"/>
      <c r="JT207" s="265"/>
      <c r="JU207" s="265"/>
      <c r="JV207" s="265"/>
      <c r="JW207" s="265"/>
      <c r="JX207" s="265"/>
      <c r="JY207" s="265"/>
      <c r="JZ207" s="265"/>
      <c r="KA207" s="265"/>
      <c r="KB207" s="265"/>
      <c r="KC207" s="265"/>
      <c r="KD207" s="265"/>
      <c r="KE207" s="265"/>
      <c r="KF207" s="265"/>
      <c r="KG207" s="265"/>
      <c r="KH207" s="265"/>
      <c r="KI207" s="265"/>
      <c r="KJ207" s="265"/>
      <c r="KK207" s="265"/>
      <c r="KL207" s="265"/>
      <c r="KM207" s="265"/>
      <c r="KN207" s="265"/>
      <c r="KO207" s="265"/>
      <c r="KP207" s="265"/>
      <c r="KQ207" s="265"/>
      <c r="KR207" s="265"/>
      <c r="KS207" s="265"/>
      <c r="KT207" s="265"/>
      <c r="KU207" s="265"/>
      <c r="KV207" s="265"/>
      <c r="KW207" s="265"/>
      <c r="KX207" s="265"/>
      <c r="KY207" s="265"/>
      <c r="KZ207" s="265"/>
      <c r="LA207" s="265"/>
      <c r="LB207" s="265"/>
      <c r="LC207" s="265"/>
      <c r="LD207" s="265"/>
      <c r="LE207" s="265"/>
      <c r="LF207" s="265"/>
      <c r="LG207" s="265"/>
      <c r="LH207" s="265"/>
      <c r="LI207" s="265"/>
      <c r="LJ207" s="265"/>
      <c r="LK207" s="265"/>
      <c r="LL207" s="265"/>
      <c r="LM207" s="265"/>
      <c r="LN207" s="265"/>
      <c r="LO207" s="265"/>
      <c r="LP207" s="265"/>
      <c r="LQ207" s="265"/>
      <c r="LR207" s="265"/>
      <c r="LS207" s="265"/>
      <c r="LT207" s="265"/>
      <c r="LU207" s="265"/>
      <c r="LV207" s="265"/>
      <c r="LW207" s="265"/>
      <c r="LX207" s="265"/>
      <c r="LY207" s="265"/>
      <c r="LZ207" s="265"/>
      <c r="MA207" s="265"/>
      <c r="MB207" s="265"/>
      <c r="MC207" s="265"/>
      <c r="MD207" s="265"/>
      <c r="ME207" s="265"/>
      <c r="MF207" s="265"/>
      <c r="MG207" s="265"/>
      <c r="MH207" s="265"/>
      <c r="MI207" s="265"/>
      <c r="MJ207" s="265"/>
      <c r="MK207" s="265"/>
      <c r="ML207" s="265"/>
      <c r="MM207" s="265"/>
      <c r="MN207" s="265"/>
      <c r="MO207" s="265"/>
      <c r="MP207" s="265"/>
      <c r="MQ207" s="265"/>
      <c r="MR207" s="265"/>
      <c r="MS207" s="265"/>
      <c r="MT207" s="265"/>
      <c r="MU207" s="265"/>
      <c r="MV207" s="265"/>
      <c r="MW207" s="265"/>
      <c r="MX207" s="265"/>
      <c r="MY207" s="265"/>
      <c r="MZ207" s="265"/>
      <c r="NA207" s="265"/>
      <c r="NB207" s="265"/>
      <c r="NC207" s="265"/>
      <c r="ND207" s="265"/>
      <c r="NE207" s="265"/>
      <c r="NF207" s="265"/>
      <c r="NG207" s="265"/>
      <c r="NH207" s="265"/>
      <c r="NI207" s="265"/>
      <c r="NJ207" s="265"/>
      <c r="NK207" s="265"/>
      <c r="NL207" s="265"/>
      <c r="NM207" s="265"/>
      <c r="NN207" s="265"/>
      <c r="NO207" s="265"/>
      <c r="NP207" s="265"/>
      <c r="NQ207" s="265"/>
      <c r="NR207" s="265"/>
      <c r="NS207" s="265"/>
      <c r="NT207" s="265"/>
      <c r="NU207" s="265"/>
      <c r="NV207" s="265"/>
      <c r="NW207" s="265"/>
      <c r="NX207" s="265"/>
      <c r="NY207" s="265"/>
      <c r="NZ207" s="265"/>
      <c r="OA207" s="265"/>
      <c r="OB207" s="265"/>
      <c r="OC207" s="265"/>
      <c r="OD207" s="265"/>
      <c r="OE207" s="265"/>
      <c r="OF207" s="265"/>
      <c r="OG207" s="265"/>
      <c r="OH207" s="265"/>
      <c r="OI207" s="265"/>
      <c r="OJ207" s="265"/>
      <c r="OK207" s="265"/>
      <c r="OL207" s="265"/>
      <c r="OM207" s="265"/>
      <c r="ON207" s="265"/>
      <c r="OO207" s="265"/>
      <c r="OP207" s="265"/>
      <c r="OQ207" s="265"/>
      <c r="OR207" s="265"/>
      <c r="OS207" s="265"/>
      <c r="OT207" s="265"/>
      <c r="OU207" s="265"/>
      <c r="OV207" s="265"/>
      <c r="OW207" s="265"/>
      <c r="OX207" s="265"/>
      <c r="OY207" s="265"/>
      <c r="OZ207" s="265"/>
      <c r="PA207" s="265"/>
      <c r="PB207" s="265"/>
      <c r="PC207" s="265"/>
      <c r="PD207" s="265"/>
      <c r="PE207" s="265"/>
      <c r="PF207" s="265"/>
      <c r="PG207" s="265"/>
      <c r="PH207" s="265"/>
      <c r="PI207" s="265"/>
      <c r="PJ207" s="265"/>
      <c r="PK207" s="265"/>
      <c r="PL207" s="265"/>
      <c r="PM207" s="265"/>
      <c r="PN207" s="265"/>
      <c r="PO207" s="265"/>
      <c r="PP207" s="265"/>
      <c r="PQ207" s="265"/>
      <c r="PR207" s="265"/>
      <c r="PS207" s="265"/>
      <c r="PT207" s="265"/>
      <c r="PU207" s="265"/>
      <c r="PV207" s="265"/>
      <c r="PW207" s="265"/>
      <c r="PX207" s="265"/>
      <c r="PY207" s="265"/>
      <c r="PZ207" s="265"/>
      <c r="QA207" s="265"/>
      <c r="QB207" s="265"/>
      <c r="QC207" s="265"/>
      <c r="QD207" s="265"/>
      <c r="QE207" s="265"/>
      <c r="QF207" s="265"/>
      <c r="QG207" s="265"/>
      <c r="QH207" s="265"/>
      <c r="QI207" s="265"/>
      <c r="QJ207" s="265"/>
      <c r="QK207" s="265"/>
      <c r="QL207" s="265"/>
      <c r="QM207" s="265"/>
      <c r="QN207" s="265"/>
      <c r="QO207" s="265"/>
      <c r="QP207" s="265"/>
      <c r="QQ207" s="265"/>
      <c r="QR207" s="265"/>
      <c r="QS207" s="265"/>
      <c r="QT207" s="265"/>
      <c r="QU207" s="265"/>
      <c r="QV207" s="265"/>
      <c r="QW207" s="265"/>
      <c r="QX207" s="265"/>
      <c r="QY207" s="265"/>
      <c r="QZ207" s="265"/>
      <c r="RA207" s="265"/>
      <c r="RB207" s="265"/>
      <c r="RC207" s="265"/>
      <c r="RD207" s="265"/>
      <c r="RE207" s="265"/>
      <c r="RF207" s="265"/>
      <c r="RG207" s="265"/>
      <c r="RH207" s="265"/>
      <c r="RI207" s="265"/>
      <c r="RJ207" s="265"/>
      <c r="RK207" s="265"/>
      <c r="RL207" s="265"/>
      <c r="RM207" s="265"/>
      <c r="RN207" s="265"/>
      <c r="RO207" s="265"/>
      <c r="RP207" s="265"/>
      <c r="RQ207" s="265"/>
      <c r="RR207" s="265"/>
      <c r="RS207" s="265"/>
      <c r="RT207" s="265"/>
      <c r="RU207" s="265"/>
      <c r="RV207" s="265"/>
      <c r="RW207" s="265"/>
      <c r="RX207" s="265"/>
      <c r="RY207" s="265"/>
      <c r="RZ207" s="265"/>
      <c r="SA207" s="265"/>
      <c r="SB207" s="265"/>
      <c r="SC207" s="265"/>
      <c r="SD207" s="265"/>
      <c r="SE207" s="265"/>
      <c r="SF207" s="265"/>
      <c r="SG207" s="265"/>
      <c r="SH207" s="265"/>
      <c r="SI207" s="265"/>
      <c r="SJ207" s="265"/>
      <c r="SK207" s="265"/>
      <c r="SL207" s="265"/>
      <c r="SM207" s="265"/>
      <c r="SN207" s="265"/>
      <c r="SO207" s="265"/>
      <c r="SP207" s="265"/>
      <c r="SQ207" s="265"/>
      <c r="SR207" s="265"/>
      <c r="SS207" s="265"/>
      <c r="ST207" s="265"/>
      <c r="SU207" s="265"/>
      <c r="SV207" s="265"/>
      <c r="SW207" s="265"/>
      <c r="SX207" s="265"/>
      <c r="SY207" s="265"/>
      <c r="SZ207" s="265"/>
      <c r="TA207" s="265"/>
      <c r="TB207" s="265"/>
      <c r="TC207" s="265"/>
      <c r="TD207" s="265"/>
      <c r="TE207" s="265"/>
      <c r="TF207" s="265"/>
      <c r="TG207" s="265"/>
      <c r="TH207" s="265"/>
      <c r="TI207" s="265"/>
      <c r="TJ207" s="265"/>
      <c r="TK207" s="265"/>
      <c r="TL207" s="265"/>
      <c r="TM207" s="265"/>
      <c r="TN207" s="265"/>
      <c r="TO207" s="265"/>
      <c r="TP207" s="265"/>
      <c r="TQ207" s="265"/>
      <c r="TR207" s="265"/>
      <c r="TS207" s="265"/>
      <c r="TT207" s="265"/>
      <c r="TU207" s="265"/>
      <c r="TV207" s="265"/>
      <c r="TW207" s="265"/>
      <c r="TX207" s="265"/>
      <c r="TY207" s="265"/>
      <c r="TZ207" s="265"/>
      <c r="UA207" s="265"/>
      <c r="UB207" s="265"/>
      <c r="UC207" s="265"/>
      <c r="UD207" s="265"/>
      <c r="UE207" s="265"/>
      <c r="UF207" s="265"/>
      <c r="UG207" s="265"/>
      <c r="UH207" s="265"/>
      <c r="UI207" s="265"/>
      <c r="UJ207" s="265"/>
      <c r="UK207" s="265"/>
      <c r="UL207" s="265"/>
      <c r="UM207" s="265"/>
      <c r="UN207" s="265"/>
      <c r="UO207" s="265"/>
      <c r="UP207" s="265"/>
      <c r="UQ207" s="265"/>
      <c r="UR207" s="265"/>
      <c r="US207" s="265"/>
      <c r="UT207" s="265"/>
      <c r="UU207" s="265"/>
      <c r="UV207" s="265"/>
      <c r="UW207" s="265"/>
      <c r="UX207" s="265"/>
      <c r="UY207" s="265"/>
      <c r="UZ207" s="265"/>
      <c r="VA207" s="265"/>
      <c r="VB207" s="265"/>
      <c r="VC207" s="265"/>
      <c r="VD207" s="265"/>
      <c r="VE207" s="265"/>
      <c r="VF207" s="265"/>
      <c r="VG207" s="265"/>
      <c r="VH207" s="265"/>
      <c r="VI207" s="265"/>
      <c r="VJ207" s="265"/>
      <c r="VK207" s="265"/>
      <c r="VL207" s="265"/>
      <c r="VM207" s="265"/>
      <c r="VN207" s="265"/>
      <c r="VO207" s="265"/>
      <c r="VP207" s="265"/>
      <c r="VQ207" s="265"/>
      <c r="VR207" s="265"/>
      <c r="VS207" s="265"/>
      <c r="VT207" s="265"/>
      <c r="VU207" s="265"/>
      <c r="VV207" s="265"/>
      <c r="VW207" s="265"/>
      <c r="VX207" s="265"/>
      <c r="VY207" s="265"/>
      <c r="VZ207" s="265"/>
      <c r="WA207" s="265"/>
      <c r="WB207" s="265"/>
      <c r="WC207" s="265"/>
      <c r="WD207" s="265"/>
      <c r="WE207" s="265"/>
      <c r="WF207" s="265"/>
      <c r="WG207" s="265"/>
      <c r="WH207" s="265"/>
      <c r="WI207" s="265"/>
      <c r="WJ207" s="265"/>
      <c r="WK207" s="265"/>
      <c r="WL207" s="265"/>
      <c r="WM207" s="265"/>
      <c r="WN207" s="265"/>
      <c r="WO207" s="265"/>
      <c r="WP207" s="265"/>
      <c r="WQ207" s="265"/>
      <c r="WR207" s="265"/>
      <c r="WS207" s="265"/>
      <c r="WT207" s="265"/>
      <c r="WU207" s="265"/>
      <c r="WV207" s="265"/>
      <c r="WW207" s="265"/>
      <c r="WX207" s="265"/>
      <c r="WY207" s="265"/>
      <c r="WZ207" s="265"/>
      <c r="XA207" s="265"/>
      <c r="XB207" s="265"/>
      <c r="XC207" s="265"/>
      <c r="XD207" s="265"/>
    </row>
    <row r="208" spans="5:628" ht="15.75">
      <c r="E208" s="26"/>
      <c r="F208" s="32"/>
      <c r="G208" s="33"/>
      <c r="H208" s="32"/>
      <c r="I208" s="34"/>
      <c r="J208" s="246"/>
      <c r="K208" s="247"/>
      <c r="L208" s="95"/>
      <c r="M208" s="248"/>
      <c r="N208" s="249"/>
      <c r="O208" s="250"/>
      <c r="P208" s="251"/>
      <c r="Q208" s="252"/>
      <c r="R208" s="253"/>
      <c r="S208" s="102"/>
      <c r="T208" s="254"/>
      <c r="U208" s="104"/>
      <c r="V208" s="255"/>
      <c r="W208" s="256"/>
      <c r="X208" s="107"/>
      <c r="Y208" s="116"/>
      <c r="AA208" s="4"/>
      <c r="AC208" s="759"/>
      <c r="AD208" s="784"/>
      <c r="AE208" s="780" t="str" cm="1">
        <f t="array" ref="AE208">IF(ROW()=ROW(AE196),AD199,INDEX(AF196:AF209,ROW()-ROW(AE196)))</f>
        <v/>
      </c>
      <c r="AF208" s="781" t="str">
        <f>IF(OR(AE208="",AD198="",AD198&lt;=0,AG208=""),"",TRIM(MID(AE208,LEN(AG208)+1+IF(MID(AE208,LEN(AG208)+1,1)=" ",1,0),99999)))</f>
        <v/>
      </c>
      <c r="AG208" s="780" t="str">
        <f>IF(OR(AH208="",AH208=0,AH208="0"),"",IF(LEN(AH208)&lt;=AD198,AH208,IF(LEN(SUBSTITUTE(AI208," ",""))=AD198+1,LEFT(AH208,AD198),LEFT(AH208,FIND("§",SUBSTITUTE(AI208," ","§",LEN(AI208)-LEN(SUBSTITUTE(AI208," ",""))))-1))))</f>
        <v/>
      </c>
      <c r="AH208" s="780" t="str">
        <f t="shared" si="162"/>
        <v/>
      </c>
      <c r="AI208" s="780" t="str">
        <f>IF(OR(AH208="",AH208=0,AH208="0"),"",LEFT(AH208,AD198+1))</f>
        <v/>
      </c>
      <c r="AJ208" s="782"/>
      <c r="AK208" s="796"/>
      <c r="AL208" s="759" t="str">
        <f>IF(LEN(TRIM(AM208))&gt;0,MAX(AL13:AL207)+1,"")</f>
        <v/>
      </c>
      <c r="AM208" s="805"/>
      <c r="AN208" s="805"/>
      <c r="AO208" s="805"/>
    </row>
    <row r="209" spans="5:41" ht="15.75">
      <c r="E209" s="26"/>
      <c r="F209" s="32"/>
      <c r="G209" s="33"/>
      <c r="H209" s="32"/>
      <c r="I209" s="34"/>
      <c r="J209" s="246"/>
      <c r="K209" s="247"/>
      <c r="L209" s="95"/>
      <c r="M209" s="248"/>
      <c r="N209" s="249"/>
      <c r="O209" s="250"/>
      <c r="P209" s="251"/>
      <c r="Q209" s="252"/>
      <c r="R209" s="253"/>
      <c r="S209" s="102"/>
      <c r="T209" s="254"/>
      <c r="U209" s="104"/>
      <c r="V209" s="255"/>
      <c r="W209" s="256"/>
      <c r="X209" s="107"/>
      <c r="Y209" s="116"/>
      <c r="AA209" s="4"/>
      <c r="AC209" s="759"/>
      <c r="AD209" s="784"/>
      <c r="AE209" s="780" t="str" cm="1">
        <f t="array" ref="AE209">IF(ROW()=ROW(AE196),AD199,INDEX(AF196:AF209,ROW()-ROW(AE196)))</f>
        <v/>
      </c>
      <c r="AF209" s="781" t="str">
        <f>IF(OR(AE209="",AD198="",AD198&lt;=0,AG209=""),"",TRIM(MID(AE209,LEN(AG209)+1+IF(MID(AE209,LEN(AG209)+1,1)=" ",1,0),99999)))</f>
        <v/>
      </c>
      <c r="AG209" s="780" t="str">
        <f>IF(OR(AH209="",AH209=0,AH209="0"),"",IF(LEN(AH209)&lt;=AD198,AH209,IF(LEN(SUBSTITUTE(AI209," ",""))=AD198+1,LEFT(AH209,AD198),LEFT(AH209,FIND("§",SUBSTITUTE(AI209," ","§",LEN(AI209)-LEN(SUBSTITUTE(AI209," ",""))))-1))))</f>
        <v/>
      </c>
      <c r="AH209" s="780" t="str">
        <f t="shared" si="162"/>
        <v/>
      </c>
      <c r="AI209" s="780" t="str">
        <f>IF(OR(AH209="",AH209=0,AH209="0"),"",LEFT(AH209,AD198+1))</f>
        <v/>
      </c>
      <c r="AJ209" s="782"/>
      <c r="AK209" s="796"/>
      <c r="AL209" s="759" t="str">
        <f>IF(LEN(TRIM(AM209))&gt;0,MAX(AL13:AL208)+1,"")</f>
        <v/>
      </c>
      <c r="AM209" s="805"/>
      <c r="AN209" s="805"/>
      <c r="AO209" s="805"/>
    </row>
    <row r="210" spans="5:41" ht="15.75">
      <c r="E210" s="26"/>
      <c r="F210" s="32"/>
      <c r="G210" s="33"/>
      <c r="H210" s="32"/>
      <c r="I210" s="34"/>
      <c r="J210" s="246"/>
      <c r="K210" s="247"/>
      <c r="L210" s="95"/>
      <c r="M210" s="248"/>
      <c r="N210" s="249"/>
      <c r="O210" s="250"/>
      <c r="P210" s="251"/>
      <c r="Q210" s="252"/>
      <c r="R210" s="253"/>
      <c r="S210" s="102"/>
      <c r="T210" s="254"/>
      <c r="U210" s="104"/>
      <c r="V210" s="255"/>
      <c r="W210" s="256"/>
      <c r="X210" s="107"/>
      <c r="Y210" s="116"/>
      <c r="AA210" s="4"/>
      <c r="AC210" s="759"/>
      <c r="AD210" s="779" t="str">
        <f>IF(TRIM(SUBSTITUTE(AS28,CHAR(160),""))="","",AS28)</f>
        <v>Mélanger la macédoine, le fromage blanc et la gélatine fondue dans un mixeur. *</v>
      </c>
      <c r="AE210" s="780" t="str" cm="1">
        <f t="array" ref="AE210">IF(ROW()=ROW(AE210),AD213,INDEX(AF210:AF223,ROW()-ROW(AE210)))</f>
        <v>Mélanger la macédoine, le fromage blanc et la gélatine fondue dans un mixeur. *</v>
      </c>
      <c r="AF210" s="781" t="str">
        <f>IF(OR(AE210="",AD212="",AD212&lt;=0,AG210=""),"",TRIM(MID(AE210,LEN(AG210)+1+IF(MID(AE210,LEN(AG210)+1,1)=" ",1,0),99999)))</f>
        <v/>
      </c>
      <c r="AG210" s="780" t="str">
        <f>IF(OR(AH210="",AH210=0,AH210="0"),"",IF(LEN(AH210)&lt;=AD212,AH210,IF(LEN(SUBSTITUTE(AI210," ",""))=AD212+1,LEFT(AH210,AD212),LEFT(AH210,FIND("§",SUBSTITUTE(AI210," ","§",LEN(AI210)-LEN(SUBSTITUTE(AI210," ",""))))-1))))</f>
        <v>Mélanger la macédoine, le fromage blanc et la gélatine fondue dans un mixeur. *</v>
      </c>
      <c r="AH210" s="780" t="str">
        <f t="shared" si="162"/>
        <v>Mélanger la macédoine, le fromage blanc et la gélatine fondue dans un mixeur. *</v>
      </c>
      <c r="AI210" s="780" t="str">
        <f>IF(OR(AH210="",AH210=0,AH210="0"),"",LEFT(AH210,AD212+1))</f>
        <v>Mélanger la macédoine, le fromage blanc et la gélatine fondue dans un mixeur. *</v>
      </c>
      <c r="AJ210" s="782"/>
      <c r="AK210" s="796"/>
      <c r="AL210" s="759" t="str">
        <f>IF(LEN(TRIM(AM210))&gt;0,MAX(AL13:AL209)+1,"")</f>
        <v/>
      </c>
      <c r="AM210" s="805"/>
      <c r="AN210" s="805"/>
      <c r="AO210" s="805"/>
    </row>
    <row r="211" spans="5:41" ht="15.75">
      <c r="E211" s="26"/>
      <c r="F211" s="32"/>
      <c r="G211" s="33"/>
      <c r="H211" s="32"/>
      <c r="I211" s="34"/>
      <c r="J211" s="246"/>
      <c r="K211" s="247"/>
      <c r="L211" s="95"/>
      <c r="M211" s="248"/>
      <c r="N211" s="249"/>
      <c r="O211" s="250"/>
      <c r="P211" s="251"/>
      <c r="Q211" s="252"/>
      <c r="R211" s="253"/>
      <c r="S211" s="102"/>
      <c r="T211" s="254"/>
      <c r="U211" s="104"/>
      <c r="V211" s="255"/>
      <c r="W211" s="256"/>
      <c r="X211" s="107"/>
      <c r="Y211" s="116"/>
      <c r="AA211" s="4"/>
      <c r="AC211" s="759"/>
      <c r="AD211" s="784" t="str">
        <f>TRIM(SUBSTITUTE(SUBSTITUTE(SUBSTITUTE(SUBSTITUTE(SUBSTITUTE(SUBSTITUTE(SUBSTITUTE(SUBSTITUTE(SUBSTITUTE(CLEAN(IF(OR(LEFT(AD210,1)="-",LEFT(AD210,1)="="),MID(AD210,2,99999),AD210)),"—","-"),"–","-"),CHAR(160)," "),CHAR(9)," "),CHAR(13)," "),CHAR(10)," ")," "," ")," "," ")," "," "))</f>
        <v>Mélanger la macédoine, le fromage blanc et la gélatine fondue dans un mixeur. *</v>
      </c>
      <c r="AE211" s="780" t="str" cm="1">
        <f t="array" ref="AE211">IF(ROW()=ROW(AE210),AD213,INDEX(AF210:AF223,ROW()-ROW(AE210)))</f>
        <v/>
      </c>
      <c r="AF211" s="781" t="str">
        <f>IF(OR(AE211="",AD212="",AD212&lt;=0,AG211=""),"",TRIM(MID(AE211,LEN(AG211)+1+IF(MID(AE211,LEN(AG211)+1,1)=" ",1,0),99999)))</f>
        <v/>
      </c>
      <c r="AG211" s="780" t="str">
        <f>IF(OR(AH211="",AH211=0,AH211="0"),"",IF(LEN(AH211)&lt;=AD212,AH211,IF(LEN(SUBSTITUTE(AI211," ",""))=AD212+1,LEFT(AH211,AD212),LEFT(AH211,FIND("§",SUBSTITUTE(AI211," ","§",LEN(AI211)-LEN(SUBSTITUTE(AI211," ",""))))-1))))</f>
        <v/>
      </c>
      <c r="AH211" s="780" t="str">
        <f t="shared" si="162"/>
        <v/>
      </c>
      <c r="AI211" s="780" t="str">
        <f>IF(OR(AH211="",AH211=0,AH211="0"),"",LEFT(AH211,AD212+1))</f>
        <v/>
      </c>
      <c r="AJ211" s="782"/>
      <c r="AK211" s="796"/>
      <c r="AL211" s="759" t="str">
        <f>IF(LEN(TRIM(AM211))&gt;0,MAX(AL13:AL210)+1,"")</f>
        <v/>
      </c>
      <c r="AM211" s="805"/>
      <c r="AN211" s="805"/>
      <c r="AO211" s="805"/>
    </row>
    <row r="212" spans="5:41" ht="15.75">
      <c r="E212" s="26"/>
      <c r="F212" s="32"/>
      <c r="G212" s="33"/>
      <c r="H212" s="32"/>
      <c r="I212" s="34"/>
      <c r="J212" s="246"/>
      <c r="K212" s="247"/>
      <c r="L212" s="95"/>
      <c r="M212" s="248"/>
      <c r="N212" s="249"/>
      <c r="O212" s="250"/>
      <c r="P212" s="251"/>
      <c r="Q212" s="252"/>
      <c r="R212" s="253"/>
      <c r="S212" s="102"/>
      <c r="T212" s="254"/>
      <c r="U212" s="104"/>
      <c r="V212" s="255"/>
      <c r="W212" s="256"/>
      <c r="X212" s="107"/>
      <c r="Y212" s="116"/>
      <c r="AA212" s="4"/>
      <c r="AC212" s="759"/>
      <c r="AD212" s="785">
        <f>AL10</f>
        <v>120</v>
      </c>
      <c r="AE212" s="780" t="str" cm="1">
        <f t="array" ref="AE212">IF(ROW()=ROW(AE210),AD213,INDEX(AF210:AF223,ROW()-ROW(AE210)))</f>
        <v/>
      </c>
      <c r="AF212" s="781" t="str">
        <f>IF(OR(AE212="",AD212="",AD212&lt;=0,AG212=""),"",TRIM(MID(AE212,LEN(AG212)+1+IF(MID(AE212,LEN(AG212)+1,1)=" ",1,0),99999)))</f>
        <v/>
      </c>
      <c r="AG212" s="780" t="str">
        <f>IF(OR(AH212="",AH212=0,AH212="0"),"",IF(LEN(AH212)&lt;=AD212,AH212,IF(LEN(SUBSTITUTE(AI212," ",""))=AD212+1,LEFT(AH212,AD212),LEFT(AH212,FIND("§",SUBSTITUTE(AI212," ","§",LEN(AI212)-LEN(SUBSTITUTE(AI212," ",""))))-1))))</f>
        <v/>
      </c>
      <c r="AH212" s="780" t="str">
        <f t="shared" si="162"/>
        <v/>
      </c>
      <c r="AI212" s="780" t="str">
        <f>IF(OR(AH212="",AH212=0,AH212="0"),"",LEFT(AH212,AD212+1))</f>
        <v/>
      </c>
      <c r="AJ212" s="782"/>
      <c r="AK212" s="796"/>
      <c r="AL212" s="759" t="str">
        <f>IF(LEN(TRIM(AM212))&gt;0,MAX(AL13:AL211)+1,"")</f>
        <v/>
      </c>
      <c r="AM212" s="805"/>
      <c r="AN212" s="805"/>
      <c r="AO212" s="805"/>
    </row>
    <row r="213" spans="5:41" ht="15.75">
      <c r="E213" s="26"/>
      <c r="F213" s="32"/>
      <c r="G213" s="33"/>
      <c r="H213" s="32"/>
      <c r="I213" s="34"/>
      <c r="J213" s="246"/>
      <c r="K213" s="247"/>
      <c r="L213" s="95"/>
      <c r="M213" s="248"/>
      <c r="N213" s="249"/>
      <c r="O213" s="250"/>
      <c r="P213" s="251"/>
      <c r="Q213" s="252"/>
      <c r="R213" s="253"/>
      <c r="S213" s="102"/>
      <c r="T213" s="254"/>
      <c r="U213" s="104"/>
      <c r="V213" s="255"/>
      <c r="W213" s="256"/>
      <c r="X213" s="107"/>
      <c r="Y213" s="116"/>
      <c r="AA213" s="4"/>
      <c r="AC213" s="759"/>
      <c r="AD213" s="784" t="str">
        <f>IF(UPPER(TRIM(AL11))="X",AD217,AD211)</f>
        <v>Mélanger la macédoine, le fromage blanc et la gélatine fondue dans un mixeur. *</v>
      </c>
      <c r="AE213" s="780" t="str" cm="1">
        <f t="array" ref="AE213">IF(ROW()=ROW(AE210),AD213,INDEX(AF210:AF223,ROW()-ROW(AE210)))</f>
        <v/>
      </c>
      <c r="AF213" s="781" t="str">
        <f>IF(OR(AE213="",AD212="",AD212&lt;=0,AG213=""),"",TRIM(MID(AE213,LEN(AG213)+1+IF(MID(AE213,LEN(AG213)+1,1)=" ",1,0),99999)))</f>
        <v/>
      </c>
      <c r="AG213" s="780" t="str">
        <f>IF(OR(AH213="",AH213=0,AH213="0"),"",IF(LEN(AH213)&lt;=AD212,AH213,IF(LEN(SUBSTITUTE(AI213," ",""))=AD212+1,LEFT(AH213,AD212),LEFT(AH213,FIND("§",SUBSTITUTE(AI213," ","§",LEN(AI213)-LEN(SUBSTITUTE(AI213," ",""))))-1))))</f>
        <v/>
      </c>
      <c r="AH213" s="780" t="str">
        <f t="shared" si="162"/>
        <v/>
      </c>
      <c r="AI213" s="780" t="str">
        <f>IF(OR(AH213="",AH213=0,AH213="0"),"",LEFT(AH213,AD212+1))</f>
        <v/>
      </c>
      <c r="AJ213" s="782"/>
      <c r="AK213" s="796"/>
      <c r="AL213" s="759" t="str">
        <f>IF(LEN(TRIM(AM213))&gt;0,MAX(AL13:AL212)+1,"")</f>
        <v/>
      </c>
      <c r="AM213" s="805"/>
      <c r="AN213" s="805"/>
      <c r="AO213" s="805"/>
    </row>
    <row r="214" spans="5:41" ht="15.75">
      <c r="E214" s="26"/>
      <c r="F214" s="32"/>
      <c r="G214" s="33"/>
      <c r="H214" s="32"/>
      <c r="I214" s="34"/>
      <c r="J214" s="246"/>
      <c r="K214" s="247"/>
      <c r="L214" s="95"/>
      <c r="M214" s="248"/>
      <c r="N214" s="249"/>
      <c r="O214" s="250"/>
      <c r="P214" s="251"/>
      <c r="Q214" s="252"/>
      <c r="R214" s="253"/>
      <c r="S214" s="102"/>
      <c r="T214" s="254"/>
      <c r="U214" s="104"/>
      <c r="V214" s="255"/>
      <c r="W214" s="256"/>
      <c r="X214" s="107"/>
      <c r="Y214" s="116"/>
      <c r="AA214" s="4"/>
      <c r="AC214" s="759"/>
      <c r="AD214" s="786" t="str">
        <f>TRIM(SUBSTITUTE(SUBSTITUTE(SUBSTITUTE(SUBSTITUTE(SUBSTITUTE(SUBSTITUTE(SUBSTITUTE(SUBSTITUTE(SUBSTITUTE(SUBSTITUTE(AD211,","," "),";"," "),":"," "),"!"," "),"?"," "),"…"," "),"»"," "),"«"," "),"/"," "),"."," "))</f>
        <v>Mélanger la macédoine le fromage blanc et la gélatine fondue dans un mixeur *</v>
      </c>
      <c r="AE214" s="780" t="str" cm="1">
        <f t="array" ref="AE214">IF(ROW()=ROW(AE210),AD213,INDEX(AF210:AF223,ROW()-ROW(AE210)))</f>
        <v/>
      </c>
      <c r="AF214" s="781" t="str">
        <f>IF(OR(AE214="",AD212="",AD212&lt;=0,AG214=""),"",TRIM(MID(AE214,LEN(AG214)+1+IF(MID(AE214,LEN(AG214)+1,1)=" ",1,0),99999)))</f>
        <v/>
      </c>
      <c r="AG214" s="780" t="str">
        <f>IF(OR(AH214="",AH214=0,AH214="0"),"",IF(LEN(AH214)&lt;=AD212,AH214,IF(LEN(SUBSTITUTE(AI214," ",""))=AD212+1,LEFT(AH214,AD212),LEFT(AH214,FIND("§",SUBSTITUTE(AI214," ","§",LEN(AI214)-LEN(SUBSTITUTE(AI214," ",""))))-1))))</f>
        <v/>
      </c>
      <c r="AH214" s="780" t="str">
        <f t="shared" si="162"/>
        <v/>
      </c>
      <c r="AI214" s="780" t="str">
        <f>IF(OR(AH214="",AH214=0,AH214="0"),"",LEFT(AH214,AD212+1))</f>
        <v/>
      </c>
      <c r="AJ214" s="782"/>
      <c r="AK214" s="796"/>
      <c r="AL214" s="759" t="str">
        <f>IF(LEN(TRIM(AM214))&gt;0,MAX(AL13:AL213)+1,"")</f>
        <v/>
      </c>
      <c r="AM214" s="805"/>
      <c r="AN214" s="805"/>
      <c r="AO214" s="805"/>
    </row>
    <row r="215" spans="5:41" ht="15.75">
      <c r="E215" s="26"/>
      <c r="F215" s="32"/>
      <c r="G215" s="33"/>
      <c r="H215" s="32"/>
      <c r="I215" s="34"/>
      <c r="J215" s="246"/>
      <c r="K215" s="247"/>
      <c r="L215" s="95"/>
      <c r="M215" s="248"/>
      <c r="N215" s="249"/>
      <c r="O215" s="250"/>
      <c r="P215" s="251"/>
      <c r="Q215" s="252"/>
      <c r="R215" s="253"/>
      <c r="S215" s="102"/>
      <c r="T215" s="254"/>
      <c r="U215" s="104"/>
      <c r="V215" s="255"/>
      <c r="W215" s="256"/>
      <c r="X215" s="107"/>
      <c r="Y215" s="116"/>
      <c r="AA215" s="4"/>
      <c r="AC215" s="759"/>
      <c r="AD215" s="780" t="str">
        <f>TRIM(SUBSTITUTE(SUBSTITUTE(SUBSTITUTE(SUBSTITUTE(SUBSTITUTE(SUBSTITUTE(SUBSTITUTE(SUBSTITUTE(AD214,"("," "),")"," "),CHAR(34)," "),"-"," "),"_"," "),"&lt;"," "),"&gt;"," "),"="," "))</f>
        <v>Mélanger la macédoine le fromage blanc et la gélatine fondue dans un mixeur *</v>
      </c>
      <c r="AE215" s="780" t="str" cm="1">
        <f t="array" ref="AE215">IF(ROW()=ROW(AE210),AD213,INDEX(AF210:AF223,ROW()-ROW(AE210)))</f>
        <v/>
      </c>
      <c r="AF215" s="781" t="str">
        <f>IF(OR(AE215="",AD212="",AD212&lt;=0,AG215=""),"",TRIM(MID(AE215,LEN(AG215)+1+IF(MID(AE215,LEN(AG215)+1,1)=" ",1,0),99999)))</f>
        <v/>
      </c>
      <c r="AG215" s="780" t="str">
        <f>IF(OR(AH215="",AH215=0,AH215="0"),"",IF(LEN(AH215)&lt;=AD212,AH215,IF(LEN(SUBSTITUTE(AI215," ",""))=AD212+1,LEFT(AH215,AD212),LEFT(AH215,FIND("§",SUBSTITUTE(AI215," ","§",LEN(AI215)-LEN(SUBSTITUTE(AI215," ",""))))-1))))</f>
        <v/>
      </c>
      <c r="AH215" s="780" t="str">
        <f t="shared" si="162"/>
        <v/>
      </c>
      <c r="AI215" s="780" t="str">
        <f>IF(OR(AH215="",AH215=0,AH215="0"),"",LEFT(AH215,AD212+1))</f>
        <v/>
      </c>
      <c r="AJ215" s="782"/>
      <c r="AK215" s="796"/>
      <c r="AL215" s="759" t="str">
        <f>IF(LEN(TRIM(AM215))&gt;0,MAX(AL13:AL214)+1,"")</f>
        <v/>
      </c>
      <c r="AM215" s="805"/>
      <c r="AN215" s="805"/>
      <c r="AO215" s="805"/>
    </row>
    <row r="216" spans="5:41" ht="15.75">
      <c r="E216" s="26"/>
      <c r="F216" s="32"/>
      <c r="G216" s="33"/>
      <c r="H216" s="32"/>
      <c r="I216" s="34"/>
      <c r="J216" s="246"/>
      <c r="K216" s="247"/>
      <c r="L216" s="95"/>
      <c r="M216" s="248"/>
      <c r="N216" s="249"/>
      <c r="O216" s="250"/>
      <c r="P216" s="251"/>
      <c r="Q216" s="252"/>
      <c r="R216" s="253"/>
      <c r="S216" s="102"/>
      <c r="T216" s="254"/>
      <c r="U216" s="104"/>
      <c r="V216" s="255"/>
      <c r="W216" s="256"/>
      <c r="X216" s="107"/>
      <c r="Y216" s="116"/>
      <c r="AA216" s="4"/>
      <c r="AC216" s="759"/>
      <c r="AD216" s="784" t="str">
        <f>TRIM(SUBSTITUTE(SUBSTITUTE(SUBSTITUTE(SUBSTITUTE(AD215,"►"," "),"▼"," "),"▲"," "),"◄"," "))</f>
        <v>Mélanger la macédoine le fromage blanc et la gélatine fondue dans un mixeur *</v>
      </c>
      <c r="AE216" s="780" t="str" cm="1">
        <f t="array" ref="AE216">IF(ROW()=ROW(AE210),AD213,INDEX(AF210:AF223,ROW()-ROW(AE210)))</f>
        <v/>
      </c>
      <c r="AF216" s="781" t="str">
        <f>IF(OR(AE216="",AD212="",AD212&lt;=0,AG216=""),"",TRIM(MID(AE216,LEN(AG216)+1+IF(MID(AE216,LEN(AG216)+1,1)=" ",1,0),99999)))</f>
        <v/>
      </c>
      <c r="AG216" s="780" t="str">
        <f>IF(OR(AH216="",AH216=0,AH216="0"),"",IF(LEN(AH216)&lt;=AD212,AH216,IF(LEN(SUBSTITUTE(AI216," ",""))=AD212+1,LEFT(AH216,AD212),LEFT(AH216,FIND("§",SUBSTITUTE(AI216," ","§",LEN(AI216)-LEN(SUBSTITUTE(AI216," ",""))))-1))))</f>
        <v/>
      </c>
      <c r="AH216" s="780" t="str">
        <f t="shared" si="162"/>
        <v/>
      </c>
      <c r="AI216" s="780" t="str">
        <f>IF(OR(AH216="",AH216=0,AH216="0"),"",LEFT(AH216,AD212+1))</f>
        <v/>
      </c>
      <c r="AJ216" s="782"/>
      <c r="AK216" s="796"/>
      <c r="AL216" s="759" t="str">
        <f>IF(LEN(TRIM(AM216))&gt;0,MAX(AL13:AL215)+1,"")</f>
        <v/>
      </c>
      <c r="AM216" s="805"/>
      <c r="AN216" s="805"/>
      <c r="AO216" s="805"/>
    </row>
    <row r="217" spans="5:41" ht="15.75">
      <c r="E217" s="26"/>
      <c r="F217" s="32"/>
      <c r="G217" s="33"/>
      <c r="H217" s="32"/>
      <c r="I217" s="34"/>
      <c r="J217" s="246"/>
      <c r="K217" s="247"/>
      <c r="L217" s="95"/>
      <c r="M217" s="248"/>
      <c r="N217" s="249"/>
      <c r="O217" s="250"/>
      <c r="P217" s="251"/>
      <c r="Q217" s="252"/>
      <c r="R217" s="253"/>
      <c r="S217" s="102"/>
      <c r="T217" s="254"/>
      <c r="U217" s="104"/>
      <c r="V217" s="255"/>
      <c r="W217" s="256"/>
      <c r="X217" s="107"/>
      <c r="Y217" s="116"/>
      <c r="AA217" s="4"/>
      <c r="AC217" s="759"/>
      <c r="AD217" s="784" t="str">
        <f>TRIM(SUBSTITUTE(SUBSTITUTE(AD216,"“"," "),"”"," "))</f>
        <v>Mélanger la macédoine le fromage blanc et la gélatine fondue dans un mixeur *</v>
      </c>
      <c r="AE217" s="780" t="str" cm="1">
        <f t="array" ref="AE217">IF(ROW()=ROW(AE210),AD213,INDEX(AF210:AF223,ROW()-ROW(AE210)))</f>
        <v/>
      </c>
      <c r="AF217" s="781" t="str">
        <f>IF(OR(AE217="",AD212="",AD212&lt;=0,AG217=""),"",TRIM(MID(AE217,LEN(AG217)+1+IF(MID(AE217,LEN(AG217)+1,1)=" ",1,0),99999)))</f>
        <v/>
      </c>
      <c r="AG217" s="780" t="str">
        <f>IF(OR(AH217="",AH217=0,AH217="0"),"",IF(LEN(AH217)&lt;=AD212,AH217,IF(LEN(SUBSTITUTE(AI217," ",""))=AD212+1,LEFT(AH217,AD212),LEFT(AH217,FIND("§",SUBSTITUTE(AI217," ","§",LEN(AI217)-LEN(SUBSTITUTE(AI217," ",""))))-1))))</f>
        <v/>
      </c>
      <c r="AH217" s="780" t="str">
        <f t="shared" si="162"/>
        <v/>
      </c>
      <c r="AI217" s="780" t="str">
        <f>IF(OR(AH217="",AH217=0,AH217="0"),"",LEFT(AH217,AD212+1))</f>
        <v/>
      </c>
      <c r="AJ217" s="782"/>
      <c r="AK217" s="796"/>
      <c r="AL217" s="759" t="str">
        <f>IF(LEN(TRIM(AM217))&gt;0,MAX(AL13:AL216)+1,"")</f>
        <v/>
      </c>
      <c r="AM217" s="805"/>
      <c r="AN217" s="805"/>
      <c r="AO217" s="805"/>
    </row>
    <row r="218" spans="5:41" ht="15.75">
      <c r="E218" s="26"/>
      <c r="F218" s="32"/>
      <c r="G218" s="33"/>
      <c r="H218" s="32"/>
      <c r="I218" s="34"/>
      <c r="J218" s="246"/>
      <c r="K218" s="247"/>
      <c r="L218" s="95"/>
      <c r="M218" s="248"/>
      <c r="N218" s="249"/>
      <c r="O218" s="250"/>
      <c r="P218" s="251"/>
      <c r="Q218" s="252"/>
      <c r="R218" s="253"/>
      <c r="S218" s="102"/>
      <c r="T218" s="254"/>
      <c r="U218" s="104"/>
      <c r="V218" s="255"/>
      <c r="W218" s="256"/>
      <c r="X218" s="107"/>
      <c r="Y218" s="116"/>
      <c r="AA218" s="4"/>
      <c r="AC218" s="759"/>
      <c r="AD218" s="784"/>
      <c r="AE218" s="780" t="str" cm="1">
        <f t="array" ref="AE218">IF(ROW()=ROW(AE210),AD213,INDEX(AF210:AF223,ROW()-ROW(AE210)))</f>
        <v/>
      </c>
      <c r="AF218" s="781" t="str">
        <f>IF(OR(AE218="",AD212="",AD212&lt;=0,AG218=""),"",TRIM(MID(AE218,LEN(AG218)+1+IF(MID(AE218,LEN(AG218)+1,1)=" ",1,0),99999)))</f>
        <v/>
      </c>
      <c r="AG218" s="780" t="str">
        <f>IF(OR(AH218="",AH218=0,AH218="0"),"",IF(LEN(AH218)&lt;=AD212,AH218,IF(LEN(SUBSTITUTE(AI218," ",""))=AD212+1,LEFT(AH218,AD212),LEFT(AH218,FIND("§",SUBSTITUTE(AI218," ","§",LEN(AI218)-LEN(SUBSTITUTE(AI218," ",""))))-1))))</f>
        <v/>
      </c>
      <c r="AH218" s="780" t="str">
        <f t="shared" si="162"/>
        <v/>
      </c>
      <c r="AI218" s="780" t="str">
        <f>IF(OR(AH218="",AH218=0,AH218="0"),"",LEFT(AH218,AD212+1))</f>
        <v/>
      </c>
      <c r="AJ218" s="782"/>
      <c r="AK218" s="796"/>
      <c r="AL218" s="759" t="str">
        <f>IF(LEN(TRIM(AM218))&gt;0,MAX(AL13:AL217)+1,"")</f>
        <v/>
      </c>
      <c r="AM218" s="805"/>
      <c r="AN218" s="805"/>
      <c r="AO218" s="805"/>
    </row>
    <row r="219" spans="5:41" ht="15.75">
      <c r="E219" s="26"/>
      <c r="F219" s="32"/>
      <c r="G219" s="33"/>
      <c r="H219" s="32"/>
      <c r="I219" s="34"/>
      <c r="J219" s="246"/>
      <c r="K219" s="247"/>
      <c r="L219" s="95"/>
      <c r="M219" s="248"/>
      <c r="N219" s="249"/>
      <c r="O219" s="250"/>
      <c r="P219" s="251"/>
      <c r="Q219" s="252"/>
      <c r="R219" s="253"/>
      <c r="S219" s="102"/>
      <c r="T219" s="254"/>
      <c r="U219" s="104"/>
      <c r="V219" s="255"/>
      <c r="W219" s="256"/>
      <c r="X219" s="107"/>
      <c r="Y219" s="116"/>
      <c r="AA219" s="4"/>
      <c r="AC219" s="759"/>
      <c r="AD219" s="784"/>
      <c r="AE219" s="780" t="str" cm="1">
        <f t="array" ref="AE219">IF(ROW()=ROW(AE210),AD213,INDEX(AF210:AF223,ROW()-ROW(AE210)))</f>
        <v/>
      </c>
      <c r="AF219" s="781" t="str">
        <f>IF(OR(AE219="",AD212="",AD212&lt;=0,AG219=""),"",TRIM(MID(AE219,LEN(AG219)+1+IF(MID(AE219,LEN(AG219)+1,1)=" ",1,0),99999)))</f>
        <v/>
      </c>
      <c r="AG219" s="780" t="str">
        <f>IF(OR(AH219="",AH219=0,AH219="0"),"",IF(LEN(AH219)&lt;=AD212,AH219,IF(LEN(SUBSTITUTE(AI219," ",""))=AD212+1,LEFT(AH219,AD212),LEFT(AH219,FIND("§",SUBSTITUTE(AI219," ","§",LEN(AI219)-LEN(SUBSTITUTE(AI219," ",""))))-1))))</f>
        <v/>
      </c>
      <c r="AH219" s="780" t="str">
        <f t="shared" si="162"/>
        <v/>
      </c>
      <c r="AI219" s="780" t="str">
        <f>IF(OR(AH219="",AH219=0,AH219="0"),"",LEFT(AH219,AD212+1))</f>
        <v/>
      </c>
      <c r="AJ219" s="782"/>
      <c r="AK219" s="796"/>
      <c r="AL219" s="759" t="str">
        <f>IF(LEN(TRIM(AM219))&gt;0,MAX(AL13:AL218)+1,"")</f>
        <v/>
      </c>
      <c r="AM219" s="805"/>
      <c r="AN219" s="805"/>
      <c r="AO219" s="805"/>
    </row>
    <row r="220" spans="5:41" ht="15.75">
      <c r="E220" s="26"/>
      <c r="F220" s="32"/>
      <c r="G220" s="33"/>
      <c r="H220" s="32"/>
      <c r="I220" s="34"/>
      <c r="J220" s="246"/>
      <c r="K220" s="247"/>
      <c r="L220" s="95"/>
      <c r="M220" s="248"/>
      <c r="N220" s="249"/>
      <c r="O220" s="250"/>
      <c r="P220" s="251"/>
      <c r="Q220" s="252"/>
      <c r="R220" s="253"/>
      <c r="S220" s="102"/>
      <c r="T220" s="254"/>
      <c r="U220" s="104"/>
      <c r="V220" s="255"/>
      <c r="W220" s="256"/>
      <c r="X220" s="107"/>
      <c r="Y220" s="116"/>
      <c r="AA220" s="4"/>
      <c r="AC220" s="759"/>
      <c r="AD220" s="784"/>
      <c r="AE220" s="780" t="str" cm="1">
        <f t="array" ref="AE220">IF(ROW()=ROW(AE210),AD213,INDEX(AF210:AF223,ROW()-ROW(AE210)))</f>
        <v/>
      </c>
      <c r="AF220" s="781" t="str">
        <f>IF(OR(AE220="",AD212="",AD212&lt;=0,AG220=""),"",TRIM(MID(AE220,LEN(AG220)+1+IF(MID(AE220,LEN(AG220)+1,1)=" ",1,0),99999)))</f>
        <v/>
      </c>
      <c r="AG220" s="780" t="str">
        <f>IF(OR(AH220="",AH220=0,AH220="0"),"",IF(LEN(AH220)&lt;=AD212,AH220,IF(LEN(SUBSTITUTE(AI220," ",""))=AD212+1,LEFT(AH220,AD212),LEFT(AH220,FIND("§",SUBSTITUTE(AI220," ","§",LEN(AI220)-LEN(SUBSTITUTE(AI220," ",""))))-1))))</f>
        <v/>
      </c>
      <c r="AH220" s="780" t="str">
        <f t="shared" si="162"/>
        <v/>
      </c>
      <c r="AI220" s="780" t="str">
        <f>IF(OR(AH220="",AH220=0,AH220="0"),"",LEFT(AH220,AD212+1))</f>
        <v/>
      </c>
      <c r="AJ220" s="782"/>
      <c r="AK220" s="796"/>
      <c r="AL220" s="759" t="str">
        <f>IF(LEN(TRIM(AM220))&gt;0,MAX(AL13:AL219)+1,"")</f>
        <v/>
      </c>
      <c r="AM220" s="805"/>
      <c r="AN220" s="805"/>
      <c r="AO220" s="805"/>
    </row>
    <row r="221" spans="5:41" ht="15.75">
      <c r="E221" s="26"/>
      <c r="F221" s="32"/>
      <c r="G221" s="33"/>
      <c r="H221" s="32"/>
      <c r="I221" s="34"/>
      <c r="J221" s="246"/>
      <c r="K221" s="247"/>
      <c r="L221" s="95"/>
      <c r="M221" s="248"/>
      <c r="N221" s="249"/>
      <c r="O221" s="250"/>
      <c r="P221" s="251"/>
      <c r="Q221" s="252"/>
      <c r="R221" s="253"/>
      <c r="S221" s="102"/>
      <c r="T221" s="254"/>
      <c r="U221" s="104"/>
      <c r="V221" s="255"/>
      <c r="W221" s="256"/>
      <c r="X221" s="107"/>
      <c r="Y221" s="116"/>
      <c r="AA221" s="4"/>
      <c r="AC221" s="759"/>
      <c r="AD221" s="784"/>
      <c r="AE221" s="780" t="str" cm="1">
        <f t="array" ref="AE221">IF(ROW()=ROW(AE210),AD213,INDEX(AF210:AF223,ROW()-ROW(AE210)))</f>
        <v/>
      </c>
      <c r="AF221" s="781" t="str">
        <f>IF(OR(AE221="",AD212="",AD212&lt;=0,AG221=""),"",TRIM(MID(AE221,LEN(AG221)+1+IF(MID(AE221,LEN(AG221)+1,1)=" ",1,0),99999)))</f>
        <v/>
      </c>
      <c r="AG221" s="780" t="str">
        <f>IF(OR(AH221="",AH221=0,AH221="0"),"",IF(LEN(AH221)&lt;=AD212,AH221,IF(LEN(SUBSTITUTE(AI221," ",""))=AD212+1,LEFT(AH221,AD212),LEFT(AH221,FIND("§",SUBSTITUTE(AI221," ","§",LEN(AI221)-LEN(SUBSTITUTE(AI221," ",""))))-1))))</f>
        <v/>
      </c>
      <c r="AH221" s="780" t="str">
        <f t="shared" si="162"/>
        <v/>
      </c>
      <c r="AI221" s="780" t="str">
        <f>IF(OR(AH221="",AH221=0,AH221="0"),"",LEFT(AH221,AD212+1))</f>
        <v/>
      </c>
      <c r="AJ221" s="782"/>
      <c r="AK221" s="796"/>
      <c r="AL221" s="759" t="str">
        <f>IF(LEN(TRIM(AM221))&gt;0,MAX(AL13:AL220)+1,"")</f>
        <v/>
      </c>
      <c r="AM221" s="805"/>
      <c r="AN221" s="805"/>
      <c r="AO221" s="805"/>
    </row>
    <row r="222" spans="5:41" ht="15.75">
      <c r="E222" s="26"/>
      <c r="F222" s="32"/>
      <c r="G222" s="33"/>
      <c r="H222" s="32"/>
      <c r="I222" s="34"/>
      <c r="J222" s="246"/>
      <c r="K222" s="247"/>
      <c r="L222" s="95"/>
      <c r="M222" s="248"/>
      <c r="N222" s="249"/>
      <c r="O222" s="250"/>
      <c r="P222" s="251"/>
      <c r="Q222" s="252"/>
      <c r="R222" s="253"/>
      <c r="S222" s="102"/>
      <c r="T222" s="254"/>
      <c r="U222" s="104"/>
      <c r="V222" s="255"/>
      <c r="W222" s="256"/>
      <c r="X222" s="107"/>
      <c r="Y222" s="116"/>
      <c r="AA222" s="4"/>
      <c r="AC222" s="759"/>
      <c r="AD222" s="784"/>
      <c r="AE222" s="780" t="str" cm="1">
        <f t="array" ref="AE222">IF(ROW()=ROW(AE210),AD213,INDEX(AF210:AF223,ROW()-ROW(AE210)))</f>
        <v/>
      </c>
      <c r="AF222" s="781" t="str">
        <f>IF(OR(AE222="",AD212="",AD212&lt;=0,AG222=""),"",TRIM(MID(AE222,LEN(AG222)+1+IF(MID(AE222,LEN(AG222)+1,1)=" ",1,0),99999)))</f>
        <v/>
      </c>
      <c r="AG222" s="780" t="str">
        <f>IF(OR(AH222="",AH222=0,AH222="0"),"",IF(LEN(AH222)&lt;=AD212,AH222,IF(LEN(SUBSTITUTE(AI222," ",""))=AD212+1,LEFT(AH222,AD212),LEFT(AH222,FIND("§",SUBSTITUTE(AI222," ","§",LEN(AI222)-LEN(SUBSTITUTE(AI222," ",""))))-1))))</f>
        <v/>
      </c>
      <c r="AH222" s="780" t="str">
        <f t="shared" si="162"/>
        <v/>
      </c>
      <c r="AI222" s="780" t="str">
        <f>IF(OR(AH222="",AH222=0,AH222="0"),"",LEFT(AH222,AD212+1))</f>
        <v/>
      </c>
      <c r="AJ222" s="782"/>
      <c r="AK222" s="796"/>
      <c r="AL222" s="759" t="str">
        <f>IF(LEN(TRIM(AM222))&gt;0,MAX(AL13:AL221)+1,"")</f>
        <v/>
      </c>
      <c r="AM222" s="805"/>
      <c r="AN222" s="805"/>
      <c r="AO222" s="805"/>
    </row>
    <row r="223" spans="5:41" ht="15.75">
      <c r="E223" s="26"/>
      <c r="F223" s="32"/>
      <c r="G223" s="33"/>
      <c r="H223" s="32"/>
      <c r="I223" s="34"/>
      <c r="J223" s="246"/>
      <c r="K223" s="247"/>
      <c r="L223" s="95"/>
      <c r="M223" s="248"/>
      <c r="N223" s="249"/>
      <c r="O223" s="250"/>
      <c r="P223" s="251"/>
      <c r="Q223" s="252"/>
      <c r="R223" s="253"/>
      <c r="S223" s="102"/>
      <c r="T223" s="254"/>
      <c r="U223" s="104"/>
      <c r="V223" s="255"/>
      <c r="W223" s="256"/>
      <c r="X223" s="107"/>
      <c r="Y223" s="116"/>
      <c r="AA223" s="4"/>
      <c r="AC223" s="759"/>
      <c r="AD223" s="784"/>
      <c r="AE223" s="780" t="str" cm="1">
        <f t="array" ref="AE223">IF(ROW()=ROW(AE210),AD213,INDEX(AF210:AF223,ROW()-ROW(AE210)))</f>
        <v/>
      </c>
      <c r="AF223" s="781" t="str">
        <f>IF(OR(AE223="",AD212="",AD212&lt;=0,AG223=""),"",TRIM(MID(AE223,LEN(AG223)+1+IF(MID(AE223,LEN(AG223)+1,1)=" ",1,0),99999)))</f>
        <v/>
      </c>
      <c r="AG223" s="780" t="str">
        <f>IF(OR(AH223="",AH223=0,AH223="0"),"",IF(LEN(AH223)&lt;=AD212,AH223,IF(LEN(SUBSTITUTE(AI223," ",""))=AD212+1,LEFT(AH223,AD212),LEFT(AH223,FIND("§",SUBSTITUTE(AI223," ","§",LEN(AI223)-LEN(SUBSTITUTE(AI223," ",""))))-1))))</f>
        <v/>
      </c>
      <c r="AH223" s="780" t="str">
        <f t="shared" si="162"/>
        <v/>
      </c>
      <c r="AI223" s="780" t="str">
        <f>IF(OR(AH223="",AH223=0,AH223="0"),"",LEFT(AH223,AD212+1))</f>
        <v/>
      </c>
      <c r="AJ223" s="782"/>
      <c r="AK223" s="796"/>
      <c r="AL223" s="759" t="str">
        <f>IF(LEN(TRIM(AM223))&gt;0,MAX(AL13:AL222)+1,"")</f>
        <v/>
      </c>
      <c r="AM223" s="805"/>
      <c r="AN223" s="805"/>
      <c r="AO223" s="805"/>
    </row>
    <row r="224" spans="5:41" ht="15.75">
      <c r="E224" s="26"/>
      <c r="F224" s="32"/>
      <c r="G224" s="33"/>
      <c r="H224" s="32"/>
      <c r="I224" s="34"/>
      <c r="J224" s="246"/>
      <c r="K224" s="247"/>
      <c r="L224" s="95"/>
      <c r="M224" s="248"/>
      <c r="N224" s="249"/>
      <c r="O224" s="250"/>
      <c r="P224" s="251"/>
      <c r="Q224" s="252"/>
      <c r="R224" s="253"/>
      <c r="S224" s="102"/>
      <c r="T224" s="254"/>
      <c r="U224" s="104"/>
      <c r="V224" s="255"/>
      <c r="W224" s="256"/>
      <c r="X224" s="107"/>
      <c r="Y224" s="116"/>
      <c r="AA224" s="4"/>
      <c r="AC224" s="759"/>
      <c r="AD224" s="779" t="str">
        <f>IF(TRIM(SUBSTITUTE(AS29,CHAR(160),""))="","",AS29)</f>
        <v>Verser le mélange dans des petits ramequins.</v>
      </c>
      <c r="AE224" s="780" t="str" cm="1">
        <f t="array" ref="AE224">IF(ROW()=ROW(AE224),AD227,INDEX(AF224:AF237,ROW()-ROW(AE224)))</f>
        <v>Verser le mélange dans des petits ramequins.</v>
      </c>
      <c r="AF224" s="781" t="str">
        <f>IF(OR(AE224="",AD226="",AD226&lt;=0,AG224=""),"",TRIM(MID(AE224,LEN(AG224)+1+IF(MID(AE224,LEN(AG224)+1,1)=" ",1,0),99999)))</f>
        <v/>
      </c>
      <c r="AG224" s="780" t="str">
        <f>IF(OR(AH224="",AH224=0,AH224="0"),"",IF(LEN(AH224)&lt;=AD226,AH224,IF(LEN(SUBSTITUTE(AI224," ",""))=AD226+1,LEFT(AH224,AD226),LEFT(AH224,FIND("§",SUBSTITUTE(AI224," ","§",LEN(AI224)-LEN(SUBSTITUTE(AI224," ",""))))-1))))</f>
        <v>Verser le mélange dans des petits ramequins.</v>
      </c>
      <c r="AH224" s="780" t="str">
        <f t="shared" si="162"/>
        <v>Verser le mélange dans des petits ramequins.</v>
      </c>
      <c r="AI224" s="780" t="str">
        <f>IF(OR(AH224="",AH224=0,AH224="0"),"",LEFT(AH224,AD226+1))</f>
        <v>Verser le mélange dans des petits ramequins.</v>
      </c>
      <c r="AJ224" s="782"/>
      <c r="AK224" s="796"/>
      <c r="AL224" s="759" t="str">
        <f>IF(LEN(TRIM(AM224))&gt;0,MAX(AL13:AL223)+1,"")</f>
        <v/>
      </c>
      <c r="AM224" s="805"/>
      <c r="AN224" s="805"/>
      <c r="AO224" s="805"/>
    </row>
    <row r="225" spans="5:41" ht="15.75">
      <c r="E225" s="26"/>
      <c r="F225" s="32"/>
      <c r="G225" s="33"/>
      <c r="H225" s="32"/>
      <c r="I225" s="34"/>
      <c r="J225" s="246"/>
      <c r="K225" s="247"/>
      <c r="L225" s="95"/>
      <c r="M225" s="248"/>
      <c r="N225" s="249"/>
      <c r="O225" s="250"/>
      <c r="P225" s="251"/>
      <c r="Q225" s="252"/>
      <c r="R225" s="253"/>
      <c r="S225" s="102"/>
      <c r="T225" s="254"/>
      <c r="U225" s="104"/>
      <c r="V225" s="255"/>
      <c r="W225" s="256"/>
      <c r="X225" s="107"/>
      <c r="Y225" s="116"/>
      <c r="AA225" s="4"/>
      <c r="AC225" s="759"/>
      <c r="AD225" s="784" t="str">
        <f>TRIM(SUBSTITUTE(SUBSTITUTE(SUBSTITUTE(SUBSTITUTE(SUBSTITUTE(SUBSTITUTE(SUBSTITUTE(SUBSTITUTE(SUBSTITUTE(CLEAN(IF(OR(LEFT(AD224,1)="-",LEFT(AD224,1)="="),MID(AD224,2,99999),AD224)),"—","-"),"–","-"),CHAR(160)," "),CHAR(9)," "),CHAR(13)," "),CHAR(10)," ")," "," ")," "," ")," "," "))</f>
        <v>Verser le mélange dans des petits ramequins.</v>
      </c>
      <c r="AE225" s="780" t="str" cm="1">
        <f t="array" ref="AE225">IF(ROW()=ROW(AE224),AD227,INDEX(AF224:AF237,ROW()-ROW(AE224)))</f>
        <v/>
      </c>
      <c r="AF225" s="781" t="str">
        <f>IF(OR(AE225="",AD226="",AD226&lt;=0,AG225=""),"",TRIM(MID(AE225,LEN(AG225)+1+IF(MID(AE225,LEN(AG225)+1,1)=" ",1,0),99999)))</f>
        <v/>
      </c>
      <c r="AG225" s="780" t="str">
        <f>IF(OR(AH225="",AH225=0,AH225="0"),"",IF(LEN(AH225)&lt;=AD226,AH225,IF(LEN(SUBSTITUTE(AI225," ",""))=AD226+1,LEFT(AH225,AD226),LEFT(AH225,FIND("§",SUBSTITUTE(AI225," ","§",LEN(AI225)-LEN(SUBSTITUTE(AI225," ",""))))-1))))</f>
        <v/>
      </c>
      <c r="AH225" s="780" t="str">
        <f t="shared" si="162"/>
        <v/>
      </c>
      <c r="AI225" s="780" t="str">
        <f>IF(OR(AH225="",AH225=0,AH225="0"),"",LEFT(AH225,AD226+1))</f>
        <v/>
      </c>
      <c r="AJ225" s="782"/>
      <c r="AK225" s="796"/>
      <c r="AL225" s="759" t="str">
        <f>IF(LEN(TRIM(AM225))&gt;0,MAX(AL13:AL224)+1,"")</f>
        <v/>
      </c>
      <c r="AM225" s="805"/>
      <c r="AN225" s="805"/>
      <c r="AO225" s="805"/>
    </row>
    <row r="226" spans="5:41" ht="15.75">
      <c r="E226" s="26"/>
      <c r="F226" s="32"/>
      <c r="G226" s="33"/>
      <c r="H226" s="32"/>
      <c r="I226" s="34"/>
      <c r="J226" s="246"/>
      <c r="K226" s="247"/>
      <c r="L226" s="95"/>
      <c r="M226" s="248"/>
      <c r="N226" s="249"/>
      <c r="O226" s="250"/>
      <c r="P226" s="251"/>
      <c r="Q226" s="252"/>
      <c r="R226" s="253"/>
      <c r="S226" s="102"/>
      <c r="T226" s="254"/>
      <c r="U226" s="104"/>
      <c r="V226" s="255"/>
      <c r="W226" s="256"/>
      <c r="X226" s="107"/>
      <c r="Y226" s="116"/>
      <c r="AA226" s="4"/>
      <c r="AC226" s="759"/>
      <c r="AD226" s="785">
        <f>AL10</f>
        <v>120</v>
      </c>
      <c r="AE226" s="780" t="str" cm="1">
        <f t="array" ref="AE226">IF(ROW()=ROW(AE224),AD227,INDEX(AF224:AF237,ROW()-ROW(AE224)))</f>
        <v/>
      </c>
      <c r="AF226" s="781" t="str">
        <f>IF(OR(AE226="",AD226="",AD226&lt;=0,AG226=""),"",TRIM(MID(AE226,LEN(AG226)+1+IF(MID(AE226,LEN(AG226)+1,1)=" ",1,0),99999)))</f>
        <v/>
      </c>
      <c r="AG226" s="780" t="str">
        <f>IF(OR(AH226="",AH226=0,AH226="0"),"",IF(LEN(AH226)&lt;=AD226,AH226,IF(LEN(SUBSTITUTE(AI226," ",""))=AD226+1,LEFT(AH226,AD226),LEFT(AH226,FIND("§",SUBSTITUTE(AI226," ","§",LEN(AI226)-LEN(SUBSTITUTE(AI226," ",""))))-1))))</f>
        <v/>
      </c>
      <c r="AH226" s="780" t="str">
        <f t="shared" si="162"/>
        <v/>
      </c>
      <c r="AI226" s="780" t="str">
        <f>IF(OR(AH226="",AH226=0,AH226="0"),"",LEFT(AH226,AD226+1))</f>
        <v/>
      </c>
      <c r="AJ226" s="782"/>
      <c r="AK226" s="796"/>
      <c r="AL226" s="759" t="str">
        <f>IF(LEN(TRIM(AM226))&gt;0,MAX(AL13:AL225)+1,"")</f>
        <v/>
      </c>
      <c r="AM226" s="805"/>
      <c r="AN226" s="805"/>
      <c r="AO226" s="805"/>
    </row>
    <row r="227" spans="5:41" ht="15.75">
      <c r="E227" s="26"/>
      <c r="F227" s="32"/>
      <c r="G227" s="33"/>
      <c r="H227" s="32"/>
      <c r="I227" s="34"/>
      <c r="J227" s="246"/>
      <c r="K227" s="247"/>
      <c r="L227" s="95"/>
      <c r="M227" s="248"/>
      <c r="N227" s="249"/>
      <c r="O227" s="250"/>
      <c r="P227" s="251"/>
      <c r="Q227" s="252"/>
      <c r="R227" s="253"/>
      <c r="S227" s="102"/>
      <c r="T227" s="254"/>
      <c r="U227" s="104"/>
      <c r="V227" s="255"/>
      <c r="W227" s="256"/>
      <c r="X227" s="107"/>
      <c r="Y227" s="116"/>
      <c r="AA227" s="4"/>
      <c r="AC227" s="759"/>
      <c r="AD227" s="784" t="str">
        <f>IF(UPPER(TRIM(AL11))="X",AD231,AD225)</f>
        <v>Verser le mélange dans des petits ramequins.</v>
      </c>
      <c r="AE227" s="780" t="str" cm="1">
        <f t="array" ref="AE227">IF(ROW()=ROW(AE224),AD227,INDEX(AF224:AF237,ROW()-ROW(AE224)))</f>
        <v/>
      </c>
      <c r="AF227" s="781" t="str">
        <f>IF(OR(AE227="",AD226="",AD226&lt;=0,AG227=""),"",TRIM(MID(AE227,LEN(AG227)+1+IF(MID(AE227,LEN(AG227)+1,1)=" ",1,0),99999)))</f>
        <v/>
      </c>
      <c r="AG227" s="780" t="str">
        <f>IF(OR(AH227="",AH227=0,AH227="0"),"",IF(LEN(AH227)&lt;=AD226,AH227,IF(LEN(SUBSTITUTE(AI227," ",""))=AD226+1,LEFT(AH227,AD226),LEFT(AH227,FIND("§",SUBSTITUTE(AI227," ","§",LEN(AI227)-LEN(SUBSTITUTE(AI227," ",""))))-1))))</f>
        <v/>
      </c>
      <c r="AH227" s="780" t="str">
        <f t="shared" si="162"/>
        <v/>
      </c>
      <c r="AI227" s="780" t="str">
        <f>IF(OR(AH227="",AH227=0,AH227="0"),"",LEFT(AH227,AD226+1))</f>
        <v/>
      </c>
      <c r="AJ227" s="782"/>
      <c r="AK227" s="796"/>
      <c r="AL227" s="759" t="str">
        <f>IF(LEN(TRIM(AM227))&gt;0,MAX(AL13:AL226)+1,"")</f>
        <v/>
      </c>
      <c r="AM227" s="805"/>
      <c r="AN227" s="805"/>
      <c r="AO227" s="805"/>
    </row>
    <row r="228" spans="5:41" ht="15.75">
      <c r="E228" s="26"/>
      <c r="F228" s="32"/>
      <c r="G228" s="33"/>
      <c r="H228" s="32"/>
      <c r="I228" s="34"/>
      <c r="J228" s="246"/>
      <c r="K228" s="247"/>
      <c r="L228" s="95"/>
      <c r="M228" s="248"/>
      <c r="N228" s="249"/>
      <c r="O228" s="250"/>
      <c r="P228" s="251"/>
      <c r="Q228" s="252"/>
      <c r="R228" s="253"/>
      <c r="S228" s="102"/>
      <c r="T228" s="254"/>
      <c r="U228" s="104"/>
      <c r="V228" s="255"/>
      <c r="W228" s="256"/>
      <c r="X228" s="107"/>
      <c r="Y228" s="116"/>
      <c r="AA228" s="4"/>
      <c r="AC228" s="759"/>
      <c r="AD228" s="786" t="str">
        <f>TRIM(SUBSTITUTE(SUBSTITUTE(SUBSTITUTE(SUBSTITUTE(SUBSTITUTE(SUBSTITUTE(SUBSTITUTE(SUBSTITUTE(SUBSTITUTE(SUBSTITUTE(AD225,","," "),";"," "),":"," "),"!"," "),"?"," "),"…"," "),"»"," "),"«"," "),"/"," "),"."," "))</f>
        <v>Verser le mélange dans des petits ramequins</v>
      </c>
      <c r="AE228" s="780" t="str" cm="1">
        <f t="array" ref="AE228">IF(ROW()=ROW(AE224),AD227,INDEX(AF224:AF237,ROW()-ROW(AE224)))</f>
        <v/>
      </c>
      <c r="AF228" s="781" t="str">
        <f>IF(OR(AE228="",AD226="",AD226&lt;=0,AG228=""),"",TRIM(MID(AE228,LEN(AG228)+1+IF(MID(AE228,LEN(AG228)+1,1)=" ",1,0),99999)))</f>
        <v/>
      </c>
      <c r="AG228" s="780" t="str">
        <f>IF(OR(AH228="",AH228=0,AH228="0"),"",IF(LEN(AH228)&lt;=AD226,AH228,IF(LEN(SUBSTITUTE(AI228," ",""))=AD226+1,LEFT(AH228,AD226),LEFT(AH228,FIND("§",SUBSTITUTE(AI228," ","§",LEN(AI228)-LEN(SUBSTITUTE(AI228," ",""))))-1))))</f>
        <v/>
      </c>
      <c r="AH228" s="780" t="str">
        <f t="shared" si="162"/>
        <v/>
      </c>
      <c r="AI228" s="780" t="str">
        <f>IF(OR(AH228="",AH228=0,AH228="0"),"",LEFT(AH228,AD226+1))</f>
        <v/>
      </c>
      <c r="AJ228" s="782"/>
      <c r="AK228" s="796"/>
      <c r="AL228" s="759" t="str">
        <f>IF(LEN(TRIM(AM228))&gt;0,MAX(AL13:AL227)+1,"")</f>
        <v/>
      </c>
      <c r="AM228" s="805"/>
      <c r="AN228" s="805"/>
      <c r="AO228" s="805"/>
    </row>
    <row r="229" spans="5:41" ht="15.75">
      <c r="E229" s="26"/>
      <c r="F229" s="32"/>
      <c r="G229" s="33"/>
      <c r="H229" s="32"/>
      <c r="I229" s="34"/>
      <c r="J229" s="246"/>
      <c r="K229" s="247"/>
      <c r="L229" s="95"/>
      <c r="M229" s="248"/>
      <c r="N229" s="249"/>
      <c r="O229" s="250"/>
      <c r="P229" s="251"/>
      <c r="Q229" s="252"/>
      <c r="R229" s="253"/>
      <c r="S229" s="102"/>
      <c r="T229" s="254"/>
      <c r="U229" s="104"/>
      <c r="V229" s="255"/>
      <c r="W229" s="256"/>
      <c r="X229" s="107"/>
      <c r="Y229" s="116"/>
      <c r="AA229" s="4"/>
      <c r="AC229" s="759"/>
      <c r="AD229" s="780" t="str">
        <f>TRIM(SUBSTITUTE(SUBSTITUTE(SUBSTITUTE(SUBSTITUTE(SUBSTITUTE(SUBSTITUTE(SUBSTITUTE(SUBSTITUTE(AD228,"("," "),")"," "),CHAR(34)," "),"-"," "),"_"," "),"&lt;"," "),"&gt;"," "),"="," "))</f>
        <v>Verser le mélange dans des petits ramequins</v>
      </c>
      <c r="AE229" s="780" t="str" cm="1">
        <f t="array" ref="AE229">IF(ROW()=ROW(AE224),AD227,INDEX(AF224:AF237,ROW()-ROW(AE224)))</f>
        <v/>
      </c>
      <c r="AF229" s="781" t="str">
        <f>IF(OR(AE229="",AD226="",AD226&lt;=0,AG229=""),"",TRIM(MID(AE229,LEN(AG229)+1+IF(MID(AE229,LEN(AG229)+1,1)=" ",1,0),99999)))</f>
        <v/>
      </c>
      <c r="AG229" s="780" t="str">
        <f>IF(OR(AH229="",AH229=0,AH229="0"),"",IF(LEN(AH229)&lt;=AD226,AH229,IF(LEN(SUBSTITUTE(AI229," ",""))=AD226+1,LEFT(AH229,AD226),LEFT(AH229,FIND("§",SUBSTITUTE(AI229," ","§",LEN(AI229)-LEN(SUBSTITUTE(AI229," ",""))))-1))))</f>
        <v/>
      </c>
      <c r="AH229" s="780" t="str">
        <f t="shared" si="162"/>
        <v/>
      </c>
      <c r="AI229" s="780" t="str">
        <f>IF(OR(AH229="",AH229=0,AH229="0"),"",LEFT(AH229,AD226+1))</f>
        <v/>
      </c>
      <c r="AJ229" s="782"/>
      <c r="AK229" s="796"/>
      <c r="AL229" s="759" t="str">
        <f>IF(LEN(TRIM(AM229))&gt;0,MAX(AL13:AL228)+1,"")</f>
        <v/>
      </c>
      <c r="AM229" s="805"/>
      <c r="AN229" s="805"/>
      <c r="AO229" s="805"/>
    </row>
    <row r="230" spans="5:41" ht="15.75">
      <c r="E230" s="26"/>
      <c r="F230" s="32"/>
      <c r="G230" s="33"/>
      <c r="H230" s="32"/>
      <c r="I230" s="34"/>
      <c r="J230" s="246"/>
      <c r="K230" s="247"/>
      <c r="L230" s="95"/>
      <c r="M230" s="248"/>
      <c r="N230" s="249"/>
      <c r="O230" s="250"/>
      <c r="P230" s="251"/>
      <c r="Q230" s="252"/>
      <c r="R230" s="253"/>
      <c r="S230" s="102"/>
      <c r="T230" s="254"/>
      <c r="U230" s="104"/>
      <c r="V230" s="255"/>
      <c r="W230" s="256"/>
      <c r="X230" s="107"/>
      <c r="Y230" s="116"/>
      <c r="AA230" s="4"/>
      <c r="AC230" s="759"/>
      <c r="AD230" s="784" t="str">
        <f>TRIM(SUBSTITUTE(SUBSTITUTE(SUBSTITUTE(SUBSTITUTE(AD229,"►"," "),"▼"," "),"▲"," "),"◄"," "))</f>
        <v>Verser le mélange dans des petits ramequins</v>
      </c>
      <c r="AE230" s="780" t="str" cm="1">
        <f t="array" ref="AE230">IF(ROW()=ROW(AE224),AD227,INDEX(AF224:AF237,ROW()-ROW(AE224)))</f>
        <v/>
      </c>
      <c r="AF230" s="781" t="str">
        <f>IF(OR(AE230="",AD226="",AD226&lt;=0,AG230=""),"",TRIM(MID(AE230,LEN(AG230)+1+IF(MID(AE230,LEN(AG230)+1,1)=" ",1,0),99999)))</f>
        <v/>
      </c>
      <c r="AG230" s="780" t="str">
        <f>IF(OR(AH230="",AH230=0,AH230="0"),"",IF(LEN(AH230)&lt;=AD226,AH230,IF(LEN(SUBSTITUTE(AI230," ",""))=AD226+1,LEFT(AH230,AD226),LEFT(AH230,FIND("§",SUBSTITUTE(AI230," ","§",LEN(AI230)-LEN(SUBSTITUTE(AI230," ",""))))-1))))</f>
        <v/>
      </c>
      <c r="AH230" s="780" t="str">
        <f t="shared" si="162"/>
        <v/>
      </c>
      <c r="AI230" s="780" t="str">
        <f>IF(OR(AH230="",AH230=0,AH230="0"),"",LEFT(AH230,AD226+1))</f>
        <v/>
      </c>
      <c r="AJ230" s="782"/>
      <c r="AK230" s="796"/>
      <c r="AL230" s="759" t="str">
        <f>IF(LEN(TRIM(AM230))&gt;0,MAX(AL13:AL229)+1,"")</f>
        <v/>
      </c>
      <c r="AM230" s="805"/>
      <c r="AN230" s="805"/>
      <c r="AO230" s="805"/>
    </row>
    <row r="231" spans="5:41" ht="15.75">
      <c r="E231" s="26"/>
      <c r="F231" s="32"/>
      <c r="G231" s="33"/>
      <c r="H231" s="32"/>
      <c r="I231" s="34"/>
      <c r="J231" s="246"/>
      <c r="K231" s="247"/>
      <c r="L231" s="95"/>
      <c r="M231" s="248"/>
      <c r="N231" s="249"/>
      <c r="O231" s="250"/>
      <c r="P231" s="251"/>
      <c r="Q231" s="252"/>
      <c r="R231" s="253"/>
      <c r="S231" s="102"/>
      <c r="T231" s="254"/>
      <c r="U231" s="104"/>
      <c r="V231" s="255"/>
      <c r="W231" s="256"/>
      <c r="X231" s="107"/>
      <c r="Y231" s="116"/>
      <c r="AA231" s="4"/>
      <c r="AC231" s="759"/>
      <c r="AD231" s="784" t="str">
        <f>TRIM(SUBSTITUTE(SUBSTITUTE(AD230,"“"," "),"”"," "))</f>
        <v>Verser le mélange dans des petits ramequins</v>
      </c>
      <c r="AE231" s="780" t="str" cm="1">
        <f t="array" ref="AE231">IF(ROW()=ROW(AE224),AD227,INDEX(AF224:AF237,ROW()-ROW(AE224)))</f>
        <v/>
      </c>
      <c r="AF231" s="781" t="str">
        <f>IF(OR(AE231="",AD226="",AD226&lt;=0,AG231=""),"",TRIM(MID(AE231,LEN(AG231)+1+IF(MID(AE231,LEN(AG231)+1,1)=" ",1,0),99999)))</f>
        <v/>
      </c>
      <c r="AG231" s="780" t="str">
        <f>IF(OR(AH231="",AH231=0,AH231="0"),"",IF(LEN(AH231)&lt;=AD226,AH231,IF(LEN(SUBSTITUTE(AI231," ",""))=AD226+1,LEFT(AH231,AD226),LEFT(AH231,FIND("§",SUBSTITUTE(AI231," ","§",LEN(AI231)-LEN(SUBSTITUTE(AI231," ",""))))-1))))</f>
        <v/>
      </c>
      <c r="AH231" s="780" t="str">
        <f t="shared" si="162"/>
        <v/>
      </c>
      <c r="AI231" s="780" t="str">
        <f>IF(OR(AH231="",AH231=0,AH231="0"),"",LEFT(AH231,AD226+1))</f>
        <v/>
      </c>
      <c r="AJ231" s="782"/>
      <c r="AK231" s="796"/>
      <c r="AL231" s="759" t="str">
        <f>IF(LEN(TRIM(AM231))&gt;0,MAX(AL13:AL230)+1,"")</f>
        <v/>
      </c>
      <c r="AM231" s="805"/>
      <c r="AN231" s="805"/>
      <c r="AO231" s="805"/>
    </row>
    <row r="232" spans="5:41" ht="15.75">
      <c r="E232" s="26"/>
      <c r="F232" s="32"/>
      <c r="G232" s="33"/>
      <c r="H232" s="32"/>
      <c r="I232" s="34"/>
      <c r="J232" s="246"/>
      <c r="K232" s="247"/>
      <c r="L232" s="95"/>
      <c r="M232" s="248"/>
      <c r="N232" s="249"/>
      <c r="O232" s="250"/>
      <c r="P232" s="251"/>
      <c r="Q232" s="252"/>
      <c r="R232" s="253"/>
      <c r="S232" s="102"/>
      <c r="T232" s="254"/>
      <c r="U232" s="104"/>
      <c r="V232" s="255"/>
      <c r="W232" s="256"/>
      <c r="X232" s="107"/>
      <c r="Y232" s="116"/>
      <c r="AA232" s="4"/>
      <c r="AC232" s="759"/>
      <c r="AD232" s="784"/>
      <c r="AE232" s="780" t="str" cm="1">
        <f t="array" ref="AE232">IF(ROW()=ROW(AE224),AD227,INDEX(AF224:AF237,ROW()-ROW(AE224)))</f>
        <v/>
      </c>
      <c r="AF232" s="781" t="str">
        <f>IF(OR(AE232="",AD226="",AD226&lt;=0,AG232=""),"",TRIM(MID(AE232,LEN(AG232)+1+IF(MID(AE232,LEN(AG232)+1,1)=" ",1,0),99999)))</f>
        <v/>
      </c>
      <c r="AG232" s="780" t="str">
        <f>IF(OR(AH232="",AH232=0,AH232="0"),"",IF(LEN(AH232)&lt;=AD226,AH232,IF(LEN(SUBSTITUTE(AI232," ",""))=AD226+1,LEFT(AH232,AD226),LEFT(AH232,FIND("§",SUBSTITUTE(AI232," ","§",LEN(AI232)-LEN(SUBSTITUTE(AI232," ",""))))-1))))</f>
        <v/>
      </c>
      <c r="AH232" s="780" t="str">
        <f t="shared" si="162"/>
        <v/>
      </c>
      <c r="AI232" s="780" t="str">
        <f>IF(OR(AH232="",AH232=0,AH232="0"),"",LEFT(AH232,AD226+1))</f>
        <v/>
      </c>
      <c r="AJ232" s="782"/>
      <c r="AK232" s="796"/>
      <c r="AL232" s="759" t="str">
        <f>IF(LEN(TRIM(AM232))&gt;0,MAX(AL13:AL231)+1,"")</f>
        <v/>
      </c>
      <c r="AM232" s="805"/>
      <c r="AN232" s="805"/>
      <c r="AO232" s="805"/>
    </row>
    <row r="233" spans="5:41" ht="15.75">
      <c r="E233" s="26"/>
      <c r="F233" s="32"/>
      <c r="G233" s="33"/>
      <c r="H233" s="32"/>
      <c r="I233" s="34"/>
      <c r="J233" s="246"/>
      <c r="K233" s="247"/>
      <c r="L233" s="95"/>
      <c r="M233" s="248"/>
      <c r="N233" s="249"/>
      <c r="O233" s="250"/>
      <c r="P233" s="251"/>
      <c r="Q233" s="252"/>
      <c r="R233" s="253"/>
      <c r="S233" s="102"/>
      <c r="T233" s="254"/>
      <c r="U233" s="104"/>
      <c r="V233" s="255"/>
      <c r="W233" s="256"/>
      <c r="X233" s="107"/>
      <c r="Y233" s="116"/>
      <c r="AA233" s="4"/>
      <c r="AC233" s="759"/>
      <c r="AD233" s="784"/>
      <c r="AE233" s="780" t="str" cm="1">
        <f t="array" ref="AE233">IF(ROW()=ROW(AE224),AD227,INDEX(AF224:AF237,ROW()-ROW(AE224)))</f>
        <v/>
      </c>
      <c r="AF233" s="781" t="str">
        <f>IF(OR(AE233="",AD226="",AD226&lt;=0,AG233=""),"",TRIM(MID(AE233,LEN(AG233)+1+IF(MID(AE233,LEN(AG233)+1,1)=" ",1,0),99999)))</f>
        <v/>
      </c>
      <c r="AG233" s="780" t="str">
        <f>IF(OR(AH233="",AH233=0,AH233="0"),"",IF(LEN(AH233)&lt;=AD226,AH233,IF(LEN(SUBSTITUTE(AI233," ",""))=AD226+1,LEFT(AH233,AD226),LEFT(AH233,FIND("§",SUBSTITUTE(AI233," ","§",LEN(AI233)-LEN(SUBSTITUTE(AI233," ",""))))-1))))</f>
        <v/>
      </c>
      <c r="AH233" s="780" t="str">
        <f t="shared" si="162"/>
        <v/>
      </c>
      <c r="AI233" s="780" t="str">
        <f>IF(OR(AH233="",AH233=0,AH233="0"),"",LEFT(AH233,AD226+1))</f>
        <v/>
      </c>
      <c r="AJ233" s="782"/>
      <c r="AK233" s="796"/>
      <c r="AL233" s="759" t="str">
        <f>IF(LEN(TRIM(AM233))&gt;0,MAX(AL13:AL232)+1,"")</f>
        <v/>
      </c>
      <c r="AM233" s="805"/>
      <c r="AN233" s="805"/>
      <c r="AO233" s="805"/>
    </row>
    <row r="234" spans="5:41" ht="15.75">
      <c r="E234" s="26"/>
      <c r="F234" s="32"/>
      <c r="G234" s="33"/>
      <c r="H234" s="32"/>
      <c r="I234" s="34"/>
      <c r="J234" s="246"/>
      <c r="K234" s="247"/>
      <c r="L234" s="95"/>
      <c r="M234" s="248"/>
      <c r="N234" s="249"/>
      <c r="O234" s="250"/>
      <c r="P234" s="251"/>
      <c r="Q234" s="252"/>
      <c r="R234" s="253"/>
      <c r="S234" s="102"/>
      <c r="T234" s="254"/>
      <c r="U234" s="104"/>
      <c r="V234" s="255"/>
      <c r="W234" s="256"/>
      <c r="X234" s="107"/>
      <c r="Y234" s="116"/>
      <c r="AA234" s="4"/>
      <c r="AC234" s="759"/>
      <c r="AD234" s="784"/>
      <c r="AE234" s="780" t="str" cm="1">
        <f t="array" ref="AE234">IF(ROW()=ROW(AE224),AD227,INDEX(AF224:AF237,ROW()-ROW(AE224)))</f>
        <v/>
      </c>
      <c r="AF234" s="781" t="str">
        <f>IF(OR(AE234="",AD226="",AD226&lt;=0,AG234=""),"",TRIM(MID(AE234,LEN(AG234)+1+IF(MID(AE234,LEN(AG234)+1,1)=" ",1,0),99999)))</f>
        <v/>
      </c>
      <c r="AG234" s="780" t="str">
        <f>IF(OR(AH234="",AH234=0,AH234="0"),"",IF(LEN(AH234)&lt;=AD226,AH234,IF(LEN(SUBSTITUTE(AI234," ",""))=AD226+1,LEFT(AH234,AD226),LEFT(AH234,FIND("§",SUBSTITUTE(AI234," ","§",LEN(AI234)-LEN(SUBSTITUTE(AI234," ",""))))-1))))</f>
        <v/>
      </c>
      <c r="AH234" s="780" t="str">
        <f t="shared" si="162"/>
        <v/>
      </c>
      <c r="AI234" s="780" t="str">
        <f>IF(OR(AH234="",AH234=0,AH234="0"),"",LEFT(AH234,AD226+1))</f>
        <v/>
      </c>
      <c r="AJ234" s="782"/>
      <c r="AK234" s="796"/>
      <c r="AL234" s="759" t="str">
        <f>IF(LEN(TRIM(AM234))&gt;0,MAX(AL13:AL233)+1,"")</f>
        <v/>
      </c>
      <c r="AM234" s="805"/>
      <c r="AN234" s="805"/>
      <c r="AO234" s="805"/>
    </row>
    <row r="235" spans="5:41" ht="15.75">
      <c r="E235" s="26"/>
      <c r="F235" s="32"/>
      <c r="G235" s="33"/>
      <c r="H235" s="32"/>
      <c r="I235" s="34"/>
      <c r="J235" s="246"/>
      <c r="K235" s="247"/>
      <c r="L235" s="95"/>
      <c r="M235" s="248"/>
      <c r="N235" s="249"/>
      <c r="O235" s="250"/>
      <c r="P235" s="251"/>
      <c r="Q235" s="252"/>
      <c r="R235" s="253"/>
      <c r="S235" s="102"/>
      <c r="T235" s="254"/>
      <c r="U235" s="104"/>
      <c r="V235" s="255"/>
      <c r="W235" s="256"/>
      <c r="X235" s="107"/>
      <c r="Y235" s="116"/>
      <c r="AA235" s="4"/>
      <c r="AC235" s="759"/>
      <c r="AD235" s="784"/>
      <c r="AE235" s="780" t="str" cm="1">
        <f t="array" ref="AE235">IF(ROW()=ROW(AE224),AD227,INDEX(AF224:AF237,ROW()-ROW(AE224)))</f>
        <v/>
      </c>
      <c r="AF235" s="781" t="str">
        <f>IF(OR(AE235="",AD226="",AD226&lt;=0,AG235=""),"",TRIM(MID(AE235,LEN(AG235)+1+IF(MID(AE235,LEN(AG235)+1,1)=" ",1,0),99999)))</f>
        <v/>
      </c>
      <c r="AG235" s="780" t="str">
        <f>IF(OR(AH235="",AH235=0,AH235="0"),"",IF(LEN(AH235)&lt;=AD226,AH235,IF(LEN(SUBSTITUTE(AI235," ",""))=AD226+1,LEFT(AH235,AD226),LEFT(AH235,FIND("§",SUBSTITUTE(AI235," ","§",LEN(AI235)-LEN(SUBSTITUTE(AI235," ",""))))-1))))</f>
        <v/>
      </c>
      <c r="AH235" s="780" t="str">
        <f t="shared" si="162"/>
        <v/>
      </c>
      <c r="AI235" s="780" t="str">
        <f>IF(OR(AH235="",AH235=0,AH235="0"),"",LEFT(AH235,AD226+1))</f>
        <v/>
      </c>
      <c r="AJ235" s="782"/>
      <c r="AK235" s="796"/>
      <c r="AL235" s="759" t="str">
        <f>IF(LEN(TRIM(AM235))&gt;0,MAX(AL13:AL234)+1,"")</f>
        <v/>
      </c>
      <c r="AM235" s="805"/>
      <c r="AN235" s="805"/>
      <c r="AO235" s="805"/>
    </row>
    <row r="236" spans="5:41" ht="15.75">
      <c r="E236" s="26"/>
      <c r="F236" s="32"/>
      <c r="G236" s="33"/>
      <c r="H236" s="32"/>
      <c r="I236" s="34"/>
      <c r="J236" s="246"/>
      <c r="K236" s="247"/>
      <c r="L236" s="95"/>
      <c r="M236" s="248"/>
      <c r="N236" s="249"/>
      <c r="O236" s="250"/>
      <c r="P236" s="251"/>
      <c r="Q236" s="252"/>
      <c r="R236" s="253"/>
      <c r="S236" s="102"/>
      <c r="T236" s="254"/>
      <c r="U236" s="104"/>
      <c r="V236" s="255"/>
      <c r="W236" s="256"/>
      <c r="X236" s="107"/>
      <c r="Y236" s="116"/>
      <c r="AA236" s="4"/>
      <c r="AC236" s="759"/>
      <c r="AD236" s="784"/>
      <c r="AE236" s="780" t="str" cm="1">
        <f t="array" ref="AE236">IF(ROW()=ROW(AE224),AD227,INDEX(AF224:AF237,ROW()-ROW(AE224)))</f>
        <v/>
      </c>
      <c r="AF236" s="781" t="str">
        <f>IF(OR(AE236="",AD226="",AD226&lt;=0,AG236=""),"",TRIM(MID(AE236,LEN(AG236)+1+IF(MID(AE236,LEN(AG236)+1,1)=" ",1,0),99999)))</f>
        <v/>
      </c>
      <c r="AG236" s="780" t="str">
        <f>IF(OR(AH236="",AH236=0,AH236="0"),"",IF(LEN(AH236)&lt;=AD226,AH236,IF(LEN(SUBSTITUTE(AI236," ",""))=AD226+1,LEFT(AH236,AD226),LEFT(AH236,FIND("§",SUBSTITUTE(AI236," ","§",LEN(AI236)-LEN(SUBSTITUTE(AI236," ",""))))-1))))</f>
        <v/>
      </c>
      <c r="AH236" s="780" t="str">
        <f t="shared" si="162"/>
        <v/>
      </c>
      <c r="AI236" s="780" t="str">
        <f>IF(OR(AH236="",AH236=0,AH236="0"),"",LEFT(AH236,AD226+1))</f>
        <v/>
      </c>
      <c r="AJ236" s="782"/>
      <c r="AK236" s="796"/>
      <c r="AL236" s="759" t="str">
        <f>IF(LEN(TRIM(AM236))&gt;0,MAX(AL13:AL235)+1,"")</f>
        <v/>
      </c>
      <c r="AM236" s="805"/>
      <c r="AN236" s="805"/>
      <c r="AO236" s="805"/>
    </row>
    <row r="237" spans="5:41" ht="15.75">
      <c r="E237" s="26"/>
      <c r="F237" s="32"/>
      <c r="G237" s="33"/>
      <c r="H237" s="32"/>
      <c r="I237" s="34"/>
      <c r="J237" s="246"/>
      <c r="K237" s="247"/>
      <c r="L237" s="95"/>
      <c r="M237" s="248"/>
      <c r="N237" s="249"/>
      <c r="O237" s="250"/>
      <c r="P237" s="251"/>
      <c r="Q237" s="252"/>
      <c r="R237" s="253"/>
      <c r="S237" s="102"/>
      <c r="T237" s="254"/>
      <c r="U237" s="104"/>
      <c r="V237" s="255"/>
      <c r="W237" s="256"/>
      <c r="X237" s="107"/>
      <c r="Y237" s="116"/>
      <c r="AA237" s="4"/>
      <c r="AC237" s="759"/>
      <c r="AD237" s="784"/>
      <c r="AE237" s="780" t="str" cm="1">
        <f t="array" ref="AE237">IF(ROW()=ROW(AE224),AD227,INDEX(AF224:AF237,ROW()-ROW(AE224)))</f>
        <v/>
      </c>
      <c r="AF237" s="781" t="str">
        <f>IF(OR(AE237="",AD226="",AD226&lt;=0,AG237=""),"",TRIM(MID(AE237,LEN(AG237)+1+IF(MID(AE237,LEN(AG237)+1,1)=" ",1,0),99999)))</f>
        <v/>
      </c>
      <c r="AG237" s="780" t="str">
        <f>IF(OR(AH237="",AH237=0,AH237="0"),"",IF(LEN(AH237)&lt;=AD226,AH237,IF(LEN(SUBSTITUTE(AI237," ",""))=AD226+1,LEFT(AH237,AD226),LEFT(AH237,FIND("§",SUBSTITUTE(AI237," ","§",LEN(AI237)-LEN(SUBSTITUTE(AI237," ",""))))-1))))</f>
        <v/>
      </c>
      <c r="AH237" s="780" t="str">
        <f t="shared" si="162"/>
        <v/>
      </c>
      <c r="AI237" s="780" t="str">
        <f>IF(OR(AH237="",AH237=0,AH237="0"),"",LEFT(AH237,AD226+1))</f>
        <v/>
      </c>
      <c r="AJ237" s="782"/>
      <c r="AK237" s="796"/>
      <c r="AL237" s="759" t="str">
        <f>IF(LEN(TRIM(AM237))&gt;0,MAX(AL13:AL236)+1,"")</f>
        <v/>
      </c>
      <c r="AM237" s="805"/>
      <c r="AN237" s="805"/>
      <c r="AO237" s="805"/>
    </row>
    <row r="238" spans="5:41" ht="15.75">
      <c r="E238" s="26"/>
      <c r="F238" s="32"/>
      <c r="G238" s="33"/>
      <c r="H238" s="32"/>
      <c r="I238" s="34"/>
      <c r="J238" s="246"/>
      <c r="K238" s="247"/>
      <c r="L238" s="95"/>
      <c r="M238" s="248"/>
      <c r="N238" s="249"/>
      <c r="O238" s="250"/>
      <c r="P238" s="251"/>
      <c r="Q238" s="252"/>
      <c r="R238" s="253"/>
      <c r="S238" s="102"/>
      <c r="T238" s="254"/>
      <c r="U238" s="104"/>
      <c r="V238" s="255"/>
      <c r="W238" s="256"/>
      <c r="X238" s="107"/>
      <c r="Y238" s="116"/>
      <c r="AA238" s="4"/>
      <c r="AC238" s="759"/>
      <c r="AD238" s="779" t="str">
        <f>IF(TRIM(SUBSTITUTE(AS30,CHAR(160),""))="","",AS30)</f>
        <v>Filmer les ramequins et les mettre au réfrigérateur.</v>
      </c>
      <c r="AE238" s="780" t="str" cm="1">
        <f t="array" ref="AE238">IF(ROW()=ROW(AE238),AD241,INDEX(AF238:AF251,ROW()-ROW(AE238)))</f>
        <v>Filmer les ramequins et les mettre au réfrigérateur.</v>
      </c>
      <c r="AF238" s="781" t="str">
        <f>IF(OR(AE238="",AD240="",AD240&lt;=0,AG238=""),"",TRIM(MID(AE238,LEN(AG238)+1+IF(MID(AE238,LEN(AG238)+1,1)=" ",1,0),99999)))</f>
        <v/>
      </c>
      <c r="AG238" s="780" t="str">
        <f>IF(OR(AH238="",AH238=0,AH238="0"),"",IF(LEN(AH238)&lt;=AD240,AH238,IF(LEN(SUBSTITUTE(AI238," ",""))=AD240+1,LEFT(AH238,AD240),LEFT(AH238,FIND("§",SUBSTITUTE(AI238," ","§",LEN(AI238)-LEN(SUBSTITUTE(AI238," ",""))))-1))))</f>
        <v>Filmer les ramequins et les mettre au réfrigérateur.</v>
      </c>
      <c r="AH238" s="780" t="str">
        <f t="shared" si="162"/>
        <v>Filmer les ramequins et les mettre au réfrigérateur.</v>
      </c>
      <c r="AI238" s="780" t="str">
        <f>IF(OR(AH238="",AH238=0,AH238="0"),"",LEFT(AH238,AD240+1))</f>
        <v>Filmer les ramequins et les mettre au réfrigérateur.</v>
      </c>
      <c r="AJ238" s="782"/>
      <c r="AK238" s="796"/>
      <c r="AL238" s="759" t="str">
        <f>IF(LEN(TRIM(AM238))&gt;0,MAX(AL13:AL237)+1,"")</f>
        <v/>
      </c>
      <c r="AM238" s="805"/>
      <c r="AN238" s="805"/>
      <c r="AO238" s="805"/>
    </row>
    <row r="239" spans="5:41" ht="15.75">
      <c r="E239" s="26"/>
      <c r="F239" s="32"/>
      <c r="G239" s="33"/>
      <c r="H239" s="32"/>
      <c r="I239" s="34"/>
      <c r="J239" s="246"/>
      <c r="K239" s="247"/>
      <c r="L239" s="95"/>
      <c r="M239" s="248"/>
      <c r="N239" s="249"/>
      <c r="O239" s="250"/>
      <c r="P239" s="251"/>
      <c r="Q239" s="252"/>
      <c r="R239" s="253"/>
      <c r="S239" s="102"/>
      <c r="T239" s="254"/>
      <c r="U239" s="104"/>
      <c r="V239" s="255"/>
      <c r="W239" s="256"/>
      <c r="X239" s="107"/>
      <c r="Y239" s="116"/>
      <c r="AA239" s="4"/>
      <c r="AC239" s="759"/>
      <c r="AD239" s="784" t="str">
        <f>TRIM(SUBSTITUTE(SUBSTITUTE(SUBSTITUTE(SUBSTITUTE(SUBSTITUTE(SUBSTITUTE(SUBSTITUTE(SUBSTITUTE(SUBSTITUTE(CLEAN(IF(OR(LEFT(AD238,1)="-",LEFT(AD238,1)="="),MID(AD238,2,99999),AD238)),"—","-"),"–","-"),CHAR(160)," "),CHAR(9)," "),CHAR(13)," "),CHAR(10)," ")," "," ")," "," ")," "," "))</f>
        <v>Filmer les ramequins et les mettre au réfrigérateur.</v>
      </c>
      <c r="AE239" s="780" t="str" cm="1">
        <f t="array" ref="AE239">IF(ROW()=ROW(AE238),AD241,INDEX(AF238:AF251,ROW()-ROW(AE238)))</f>
        <v/>
      </c>
      <c r="AF239" s="781" t="str">
        <f>IF(OR(AE239="",AD240="",AD240&lt;=0,AG239=""),"",TRIM(MID(AE239,LEN(AG239)+1+IF(MID(AE239,LEN(AG239)+1,1)=" ",1,0),99999)))</f>
        <v/>
      </c>
      <c r="AG239" s="780" t="str">
        <f>IF(OR(AH239="",AH239=0,AH239="0"),"",IF(LEN(AH239)&lt;=AD240,AH239,IF(LEN(SUBSTITUTE(AI239," ",""))=AD240+1,LEFT(AH239,AD240),LEFT(AH239,FIND("§",SUBSTITUTE(AI239," ","§",LEN(AI239)-LEN(SUBSTITUTE(AI239," ",""))))-1))))</f>
        <v/>
      </c>
      <c r="AH239" s="780" t="str">
        <f t="shared" si="162"/>
        <v/>
      </c>
      <c r="AI239" s="780" t="str">
        <f>IF(OR(AH239="",AH239=0,AH239="0"),"",LEFT(AH239,AD240+1))</f>
        <v/>
      </c>
      <c r="AJ239" s="782"/>
      <c r="AK239" s="796"/>
      <c r="AL239" s="759" t="str">
        <f>IF(LEN(TRIM(AM239))&gt;0,MAX(AL13:AL238)+1,"")</f>
        <v/>
      </c>
      <c r="AM239" s="805"/>
      <c r="AN239" s="805"/>
      <c r="AO239" s="805"/>
    </row>
    <row r="240" spans="5:41" ht="15.75">
      <c r="E240" s="26"/>
      <c r="F240" s="32"/>
      <c r="G240" s="33"/>
      <c r="H240" s="32"/>
      <c r="I240" s="34"/>
      <c r="J240" s="246"/>
      <c r="K240" s="247"/>
      <c r="L240" s="95"/>
      <c r="M240" s="248"/>
      <c r="N240" s="249"/>
      <c r="O240" s="250"/>
      <c r="P240" s="251"/>
      <c r="Q240" s="252"/>
      <c r="R240" s="253"/>
      <c r="S240" s="102"/>
      <c r="T240" s="254"/>
      <c r="U240" s="104"/>
      <c r="V240" s="255"/>
      <c r="W240" s="256"/>
      <c r="X240" s="107"/>
      <c r="Y240" s="116"/>
      <c r="AA240" s="4"/>
      <c r="AC240" s="759"/>
      <c r="AD240" s="785">
        <f>AL10</f>
        <v>120</v>
      </c>
      <c r="AE240" s="780" t="str" cm="1">
        <f t="array" ref="AE240">IF(ROW()=ROW(AE238),AD241,INDEX(AF238:AF251,ROW()-ROW(AE238)))</f>
        <v/>
      </c>
      <c r="AF240" s="781" t="str">
        <f>IF(OR(AE240="",AD240="",AD240&lt;=0,AG240=""),"",TRIM(MID(AE240,LEN(AG240)+1+IF(MID(AE240,LEN(AG240)+1,1)=" ",1,0),99999)))</f>
        <v/>
      </c>
      <c r="AG240" s="780" t="str">
        <f>IF(OR(AH240="",AH240=0,AH240="0"),"",IF(LEN(AH240)&lt;=AD240,AH240,IF(LEN(SUBSTITUTE(AI240," ",""))=AD240+1,LEFT(AH240,AD240),LEFT(AH240,FIND("§",SUBSTITUTE(AI240," ","§",LEN(AI240)-LEN(SUBSTITUTE(AI240," ",""))))-1))))</f>
        <v/>
      </c>
      <c r="AH240" s="780" t="str">
        <f t="shared" si="162"/>
        <v/>
      </c>
      <c r="AI240" s="780" t="str">
        <f>IF(OR(AH240="",AH240=0,AH240="0"),"",LEFT(AH240,AD240+1))</f>
        <v/>
      </c>
      <c r="AJ240" s="782"/>
      <c r="AK240" s="796"/>
      <c r="AL240" s="759" t="str">
        <f>IF(LEN(TRIM(AM240))&gt;0,MAX(AL13:AL239)+1,"")</f>
        <v/>
      </c>
      <c r="AM240" s="805"/>
      <c r="AN240" s="805"/>
      <c r="AO240" s="805"/>
    </row>
    <row r="241" spans="5:41" ht="15.75">
      <c r="E241" s="26"/>
      <c r="F241" s="32"/>
      <c r="G241" s="33"/>
      <c r="H241" s="32"/>
      <c r="I241" s="34"/>
      <c r="J241" s="246"/>
      <c r="K241" s="247"/>
      <c r="L241" s="95"/>
      <c r="M241" s="248"/>
      <c r="N241" s="249"/>
      <c r="O241" s="250"/>
      <c r="P241" s="251"/>
      <c r="Q241" s="252"/>
      <c r="R241" s="253"/>
      <c r="S241" s="102"/>
      <c r="T241" s="254"/>
      <c r="U241" s="104"/>
      <c r="V241" s="255"/>
      <c r="W241" s="256"/>
      <c r="X241" s="107"/>
      <c r="Y241" s="116"/>
      <c r="AA241" s="4"/>
      <c r="AC241" s="759"/>
      <c r="AD241" s="784" t="str">
        <f>IF(UPPER(TRIM(AL11))="X",AD245,AD239)</f>
        <v>Filmer les ramequins et les mettre au réfrigérateur.</v>
      </c>
      <c r="AE241" s="780" t="str" cm="1">
        <f t="array" ref="AE241">IF(ROW()=ROW(AE238),AD241,INDEX(AF238:AF251,ROW()-ROW(AE238)))</f>
        <v/>
      </c>
      <c r="AF241" s="781" t="str">
        <f>IF(OR(AE241="",AD240="",AD240&lt;=0,AG241=""),"",TRIM(MID(AE241,LEN(AG241)+1+IF(MID(AE241,LEN(AG241)+1,1)=" ",1,0),99999)))</f>
        <v/>
      </c>
      <c r="AG241" s="780" t="str">
        <f>IF(OR(AH241="",AH241=0,AH241="0"),"",IF(LEN(AH241)&lt;=AD240,AH241,IF(LEN(SUBSTITUTE(AI241," ",""))=AD240+1,LEFT(AH241,AD240),LEFT(AH241,FIND("§",SUBSTITUTE(AI241," ","§",LEN(AI241)-LEN(SUBSTITUTE(AI241," ",""))))-1))))</f>
        <v/>
      </c>
      <c r="AH241" s="780" t="str">
        <f t="shared" si="162"/>
        <v/>
      </c>
      <c r="AI241" s="780" t="str">
        <f>IF(OR(AH241="",AH241=0,AH241="0"),"",LEFT(AH241,AD240+1))</f>
        <v/>
      </c>
      <c r="AJ241" s="782"/>
      <c r="AK241" s="796"/>
      <c r="AL241" s="759" t="str">
        <f>IF(LEN(TRIM(AM241))&gt;0,MAX(AL13:AL240)+1,"")</f>
        <v/>
      </c>
      <c r="AM241" s="805"/>
      <c r="AN241" s="805"/>
      <c r="AO241" s="805"/>
    </row>
    <row r="242" spans="5:41" ht="15.75">
      <c r="E242" s="26"/>
      <c r="F242" s="32"/>
      <c r="G242" s="33"/>
      <c r="H242" s="32"/>
      <c r="I242" s="34"/>
      <c r="J242" s="246"/>
      <c r="K242" s="247"/>
      <c r="L242" s="95"/>
      <c r="M242" s="248"/>
      <c r="N242" s="249"/>
      <c r="O242" s="250"/>
      <c r="P242" s="251"/>
      <c r="Q242" s="252"/>
      <c r="R242" s="253"/>
      <c r="S242" s="102"/>
      <c r="T242" s="254"/>
      <c r="U242" s="104"/>
      <c r="V242" s="255"/>
      <c r="W242" s="256"/>
      <c r="X242" s="107"/>
      <c r="Y242" s="116"/>
      <c r="AA242" s="4"/>
      <c r="AC242" s="759"/>
      <c r="AD242" s="786" t="str">
        <f>TRIM(SUBSTITUTE(SUBSTITUTE(SUBSTITUTE(SUBSTITUTE(SUBSTITUTE(SUBSTITUTE(SUBSTITUTE(SUBSTITUTE(SUBSTITUTE(SUBSTITUTE(AD239,","," "),";"," "),":"," "),"!"," "),"?"," "),"…"," "),"»"," "),"«"," "),"/"," "),"."," "))</f>
        <v>Filmer les ramequins et les mettre au réfrigérateur</v>
      </c>
      <c r="AE242" s="780" t="str" cm="1">
        <f t="array" ref="AE242">IF(ROW()=ROW(AE238),AD241,INDEX(AF238:AF251,ROW()-ROW(AE238)))</f>
        <v/>
      </c>
      <c r="AF242" s="781" t="str">
        <f>IF(OR(AE242="",AD240="",AD240&lt;=0,AG242=""),"",TRIM(MID(AE242,LEN(AG242)+1+IF(MID(AE242,LEN(AG242)+1,1)=" ",1,0),99999)))</f>
        <v/>
      </c>
      <c r="AG242" s="780" t="str">
        <f>IF(OR(AH242="",AH242=0,AH242="0"),"",IF(LEN(AH242)&lt;=AD240,AH242,IF(LEN(SUBSTITUTE(AI242," ",""))=AD240+1,LEFT(AH242,AD240),LEFT(AH242,FIND("§",SUBSTITUTE(AI242," ","§",LEN(AI242)-LEN(SUBSTITUTE(AI242," ",""))))-1))))</f>
        <v/>
      </c>
      <c r="AH242" s="780" t="str">
        <f t="shared" si="162"/>
        <v/>
      </c>
      <c r="AI242" s="780" t="str">
        <f>IF(OR(AH242="",AH242=0,AH242="0"),"",LEFT(AH242,AD240+1))</f>
        <v/>
      </c>
      <c r="AJ242" s="782"/>
      <c r="AK242" s="796"/>
      <c r="AL242" s="759" t="str">
        <f>IF(LEN(TRIM(AM242))&gt;0,MAX(AL13:AL241)+1,"")</f>
        <v/>
      </c>
      <c r="AM242" s="805"/>
      <c r="AN242" s="805"/>
      <c r="AO242" s="805"/>
    </row>
    <row r="243" spans="5:41" ht="15.75">
      <c r="E243" s="26"/>
      <c r="F243" s="32"/>
      <c r="G243" s="33"/>
      <c r="H243" s="32"/>
      <c r="I243" s="34"/>
      <c r="J243" s="246"/>
      <c r="K243" s="247"/>
      <c r="L243" s="95"/>
      <c r="M243" s="248"/>
      <c r="N243" s="249"/>
      <c r="O243" s="250"/>
      <c r="P243" s="251"/>
      <c r="Q243" s="252"/>
      <c r="R243" s="253"/>
      <c r="S243" s="102"/>
      <c r="T243" s="254"/>
      <c r="U243" s="104"/>
      <c r="V243" s="255"/>
      <c r="W243" s="256"/>
      <c r="X243" s="107"/>
      <c r="Y243" s="116"/>
      <c r="AA243" s="4"/>
      <c r="AC243" s="759"/>
      <c r="AD243" s="780" t="str">
        <f>TRIM(SUBSTITUTE(SUBSTITUTE(SUBSTITUTE(SUBSTITUTE(SUBSTITUTE(SUBSTITUTE(SUBSTITUTE(SUBSTITUTE(AD242,"("," "),")"," "),CHAR(34)," "),"-"," "),"_"," "),"&lt;"," "),"&gt;"," "),"="," "))</f>
        <v>Filmer les ramequins et les mettre au réfrigérateur</v>
      </c>
      <c r="AE243" s="780" t="str" cm="1">
        <f t="array" ref="AE243">IF(ROW()=ROW(AE238),AD241,INDEX(AF238:AF251,ROW()-ROW(AE238)))</f>
        <v/>
      </c>
      <c r="AF243" s="781" t="str">
        <f>IF(OR(AE243="",AD240="",AD240&lt;=0,AG243=""),"",TRIM(MID(AE243,LEN(AG243)+1+IF(MID(AE243,LEN(AG243)+1,1)=" ",1,0),99999)))</f>
        <v/>
      </c>
      <c r="AG243" s="780" t="str">
        <f>IF(OR(AH243="",AH243=0,AH243="0"),"",IF(LEN(AH243)&lt;=AD240,AH243,IF(LEN(SUBSTITUTE(AI243," ",""))=AD240+1,LEFT(AH243,AD240),LEFT(AH243,FIND("§",SUBSTITUTE(AI243," ","§",LEN(AI243)-LEN(SUBSTITUTE(AI243," ",""))))-1))))</f>
        <v/>
      </c>
      <c r="AH243" s="780" t="str">
        <f t="shared" si="162"/>
        <v/>
      </c>
      <c r="AI243" s="780" t="str">
        <f>IF(OR(AH243="",AH243=0,AH243="0"),"",LEFT(AH243,AD240+1))</f>
        <v/>
      </c>
      <c r="AJ243" s="782"/>
      <c r="AK243" s="796"/>
      <c r="AL243" s="759" t="str">
        <f>IF(LEN(TRIM(AM243))&gt;0,MAX(AL13:AL242)+1,"")</f>
        <v/>
      </c>
      <c r="AM243" s="805"/>
      <c r="AN243" s="805"/>
      <c r="AO243" s="805"/>
    </row>
    <row r="244" spans="5:41" ht="15.75">
      <c r="E244" s="26"/>
      <c r="F244" s="32"/>
      <c r="G244" s="33"/>
      <c r="H244" s="32"/>
      <c r="I244" s="34"/>
      <c r="J244" s="246"/>
      <c r="K244" s="247"/>
      <c r="L244" s="95"/>
      <c r="M244" s="248"/>
      <c r="N244" s="249"/>
      <c r="O244" s="250"/>
      <c r="P244" s="251"/>
      <c r="Q244" s="252"/>
      <c r="R244" s="253"/>
      <c r="S244" s="102"/>
      <c r="T244" s="254"/>
      <c r="U244" s="104"/>
      <c r="V244" s="255"/>
      <c r="W244" s="256"/>
      <c r="X244" s="107"/>
      <c r="Y244" s="116"/>
      <c r="AA244" s="4"/>
      <c r="AC244" s="759"/>
      <c r="AD244" s="784" t="str">
        <f>TRIM(SUBSTITUTE(SUBSTITUTE(SUBSTITUTE(SUBSTITUTE(AD243,"►"," "),"▼"," "),"▲"," "),"◄"," "))</f>
        <v>Filmer les ramequins et les mettre au réfrigérateur</v>
      </c>
      <c r="AE244" s="780" t="str" cm="1">
        <f t="array" ref="AE244">IF(ROW()=ROW(AE238),AD241,INDEX(AF238:AF251,ROW()-ROW(AE238)))</f>
        <v/>
      </c>
      <c r="AF244" s="781" t="str">
        <f>IF(OR(AE244="",AD240="",AD240&lt;=0,AG244=""),"",TRIM(MID(AE244,LEN(AG244)+1+IF(MID(AE244,LEN(AG244)+1,1)=" ",1,0),99999)))</f>
        <v/>
      </c>
      <c r="AG244" s="780" t="str">
        <f>IF(OR(AH244="",AH244=0,AH244="0"),"",IF(LEN(AH244)&lt;=AD240,AH244,IF(LEN(SUBSTITUTE(AI244," ",""))=AD240+1,LEFT(AH244,AD240),LEFT(AH244,FIND("§",SUBSTITUTE(AI244," ","§",LEN(AI244)-LEN(SUBSTITUTE(AI244," ",""))))-1))))</f>
        <v/>
      </c>
      <c r="AH244" s="780" t="str">
        <f t="shared" si="162"/>
        <v/>
      </c>
      <c r="AI244" s="780" t="str">
        <f>IF(OR(AH244="",AH244=0,AH244="0"),"",LEFT(AH244,AD240+1))</f>
        <v/>
      </c>
      <c r="AJ244" s="782"/>
      <c r="AK244" s="796"/>
      <c r="AL244" s="759" t="str">
        <f>IF(LEN(TRIM(AM244))&gt;0,MAX(AL13:AL243)+1,"")</f>
        <v/>
      </c>
      <c r="AM244" s="805"/>
      <c r="AN244" s="805"/>
      <c r="AO244" s="805"/>
    </row>
    <row r="245" spans="5:41" ht="15.75">
      <c r="E245" s="26"/>
      <c r="F245" s="32"/>
      <c r="G245" s="33"/>
      <c r="H245" s="32"/>
      <c r="I245" s="34"/>
      <c r="J245" s="246"/>
      <c r="K245" s="247"/>
      <c r="L245" s="95"/>
      <c r="M245" s="248"/>
      <c r="N245" s="249"/>
      <c r="O245" s="250"/>
      <c r="P245" s="251"/>
      <c r="Q245" s="252"/>
      <c r="R245" s="253"/>
      <c r="S245" s="102"/>
      <c r="T245" s="254"/>
      <c r="U245" s="104"/>
      <c r="V245" s="255"/>
      <c r="W245" s="256"/>
      <c r="X245" s="107"/>
      <c r="Y245" s="116"/>
      <c r="AA245" s="4"/>
      <c r="AC245" s="759"/>
      <c r="AD245" s="784" t="str">
        <f>TRIM(SUBSTITUTE(SUBSTITUTE(AD244,"“"," "),"”"," "))</f>
        <v>Filmer les ramequins et les mettre au réfrigérateur</v>
      </c>
      <c r="AE245" s="780" t="str" cm="1">
        <f t="array" ref="AE245">IF(ROW()=ROW(AE238),AD241,INDEX(AF238:AF251,ROW()-ROW(AE238)))</f>
        <v/>
      </c>
      <c r="AF245" s="781" t="str">
        <f>IF(OR(AE245="",AD240="",AD240&lt;=0,AG245=""),"",TRIM(MID(AE245,LEN(AG245)+1+IF(MID(AE245,LEN(AG245)+1,1)=" ",1,0),99999)))</f>
        <v/>
      </c>
      <c r="AG245" s="780" t="str">
        <f>IF(OR(AH245="",AH245=0,AH245="0"),"",IF(LEN(AH245)&lt;=AD240,AH245,IF(LEN(SUBSTITUTE(AI245," ",""))=AD240+1,LEFT(AH245,AD240),LEFT(AH245,FIND("§",SUBSTITUTE(AI245," ","§",LEN(AI245)-LEN(SUBSTITUTE(AI245," ",""))))-1))))</f>
        <v/>
      </c>
      <c r="AH245" s="780" t="str">
        <f t="shared" si="162"/>
        <v/>
      </c>
      <c r="AI245" s="780" t="str">
        <f>IF(OR(AH245="",AH245=0,AH245="0"),"",LEFT(AH245,AD240+1))</f>
        <v/>
      </c>
      <c r="AJ245" s="782"/>
      <c r="AK245" s="796"/>
      <c r="AL245" s="759" t="str">
        <f>IF(LEN(TRIM(AM245))&gt;0,MAX(AL13:AL244)+1,"")</f>
        <v/>
      </c>
      <c r="AM245" s="805"/>
      <c r="AN245" s="805"/>
      <c r="AO245" s="805"/>
    </row>
    <row r="246" spans="5:41" ht="15.75">
      <c r="E246" s="26"/>
      <c r="F246" s="32"/>
      <c r="G246" s="33"/>
      <c r="H246" s="32"/>
      <c r="I246" s="34"/>
      <c r="J246" s="246"/>
      <c r="K246" s="247"/>
      <c r="L246" s="95"/>
      <c r="M246" s="248"/>
      <c r="N246" s="249"/>
      <c r="O246" s="250"/>
      <c r="P246" s="251"/>
      <c r="Q246" s="252"/>
      <c r="R246" s="253"/>
      <c r="S246" s="102"/>
      <c r="T246" s="254"/>
      <c r="U246" s="104"/>
      <c r="V246" s="255"/>
      <c r="W246" s="256"/>
      <c r="X246" s="107"/>
      <c r="Y246" s="116"/>
      <c r="AA246" s="4"/>
      <c r="AC246" s="759"/>
      <c r="AD246" s="784"/>
      <c r="AE246" s="780" t="str" cm="1">
        <f t="array" ref="AE246">IF(ROW()=ROW(AE238),AD241,INDEX(AF238:AF251,ROW()-ROW(AE238)))</f>
        <v/>
      </c>
      <c r="AF246" s="781" t="str">
        <f>IF(OR(AE246="",AD240="",AD240&lt;=0,AG246=""),"",TRIM(MID(AE246,LEN(AG246)+1+IF(MID(AE246,LEN(AG246)+1,1)=" ",1,0),99999)))</f>
        <v/>
      </c>
      <c r="AG246" s="780" t="str">
        <f>IF(OR(AH246="",AH246=0,AH246="0"),"",IF(LEN(AH246)&lt;=AD240,AH246,IF(LEN(SUBSTITUTE(AI246," ",""))=AD240+1,LEFT(AH246,AD240),LEFT(AH246,FIND("§",SUBSTITUTE(AI246," ","§",LEN(AI246)-LEN(SUBSTITUTE(AI246," ",""))))-1))))</f>
        <v/>
      </c>
      <c r="AH246" s="780" t="str">
        <f t="shared" si="162"/>
        <v/>
      </c>
      <c r="AI246" s="780" t="str">
        <f>IF(OR(AH246="",AH246=0,AH246="0"),"",LEFT(AH246,AD240+1))</f>
        <v/>
      </c>
      <c r="AJ246" s="782"/>
      <c r="AK246" s="796"/>
      <c r="AL246" s="759" t="str">
        <f>IF(LEN(TRIM(AM246))&gt;0,MAX(AL13:AL245)+1,"")</f>
        <v/>
      </c>
      <c r="AM246" s="805"/>
      <c r="AN246" s="805"/>
      <c r="AO246" s="805"/>
    </row>
    <row r="247" spans="5:41" ht="15.75">
      <c r="E247" s="26"/>
      <c r="F247" s="32"/>
      <c r="G247" s="33"/>
      <c r="H247" s="32"/>
      <c r="I247" s="34"/>
      <c r="J247" s="246"/>
      <c r="K247" s="247"/>
      <c r="L247" s="95"/>
      <c r="M247" s="248"/>
      <c r="N247" s="249"/>
      <c r="O247" s="250"/>
      <c r="P247" s="251"/>
      <c r="Q247" s="252"/>
      <c r="R247" s="253"/>
      <c r="S247" s="102"/>
      <c r="T247" s="254"/>
      <c r="U247" s="104"/>
      <c r="V247" s="255"/>
      <c r="W247" s="256"/>
      <c r="X247" s="107"/>
      <c r="Y247" s="116"/>
      <c r="AA247" s="4"/>
      <c r="AC247" s="759"/>
      <c r="AD247" s="784"/>
      <c r="AE247" s="780" t="str" cm="1">
        <f t="array" ref="AE247">IF(ROW()=ROW(AE238),AD241,INDEX(AF238:AF251,ROW()-ROW(AE238)))</f>
        <v/>
      </c>
      <c r="AF247" s="781" t="str">
        <f>IF(OR(AE247="",AD240="",AD240&lt;=0,AG247=""),"",TRIM(MID(AE247,LEN(AG247)+1+IF(MID(AE247,LEN(AG247)+1,1)=" ",1,0),99999)))</f>
        <v/>
      </c>
      <c r="AG247" s="780" t="str">
        <f>IF(OR(AH247="",AH247=0,AH247="0"),"",IF(LEN(AH247)&lt;=AD240,AH247,IF(LEN(SUBSTITUTE(AI247," ",""))=AD240+1,LEFT(AH247,AD240),LEFT(AH247,FIND("§",SUBSTITUTE(AI247," ","§",LEN(AI247)-LEN(SUBSTITUTE(AI247," ",""))))-1))))</f>
        <v/>
      </c>
      <c r="AH247" s="780" t="str">
        <f t="shared" si="162"/>
        <v/>
      </c>
      <c r="AI247" s="780" t="str">
        <f>IF(OR(AH247="",AH247=0,AH247="0"),"",LEFT(AH247,AD240+1))</f>
        <v/>
      </c>
      <c r="AJ247" s="782"/>
      <c r="AK247" s="796"/>
      <c r="AL247" s="759" t="str">
        <f>IF(LEN(TRIM(AM247))&gt;0,MAX(AL13:AL246)+1,"")</f>
        <v/>
      </c>
      <c r="AM247" s="805"/>
      <c r="AN247" s="805"/>
      <c r="AO247" s="805"/>
    </row>
    <row r="248" spans="5:41" ht="15.75">
      <c r="E248" s="26"/>
      <c r="F248" s="32"/>
      <c r="G248" s="33"/>
      <c r="H248" s="32"/>
      <c r="I248" s="34"/>
      <c r="J248" s="246"/>
      <c r="K248" s="247"/>
      <c r="L248" s="95"/>
      <c r="M248" s="248"/>
      <c r="N248" s="249"/>
      <c r="O248" s="250"/>
      <c r="P248" s="251"/>
      <c r="Q248" s="252"/>
      <c r="R248" s="253"/>
      <c r="S248" s="102"/>
      <c r="T248" s="254"/>
      <c r="U248" s="104"/>
      <c r="V248" s="255"/>
      <c r="W248" s="256"/>
      <c r="X248" s="107"/>
      <c r="Y248" s="116"/>
      <c r="AA248" s="4"/>
      <c r="AC248" s="759"/>
      <c r="AD248" s="784"/>
      <c r="AE248" s="780" t="str" cm="1">
        <f t="array" ref="AE248">IF(ROW()=ROW(AE238),AD241,INDEX(AF238:AF251,ROW()-ROW(AE238)))</f>
        <v/>
      </c>
      <c r="AF248" s="781" t="str">
        <f>IF(OR(AE248="",AD240="",AD240&lt;=0,AG248=""),"",TRIM(MID(AE248,LEN(AG248)+1+IF(MID(AE248,LEN(AG248)+1,1)=" ",1,0),99999)))</f>
        <v/>
      </c>
      <c r="AG248" s="780" t="str">
        <f>IF(OR(AH248="",AH248=0,AH248="0"),"",IF(LEN(AH248)&lt;=AD240,AH248,IF(LEN(SUBSTITUTE(AI248," ",""))=AD240+1,LEFT(AH248,AD240),LEFT(AH248,FIND("§",SUBSTITUTE(AI248," ","§",LEN(AI248)-LEN(SUBSTITUTE(AI248," ",""))))-1))))</f>
        <v/>
      </c>
      <c r="AH248" s="780" t="str">
        <f t="shared" si="162"/>
        <v/>
      </c>
      <c r="AI248" s="780" t="str">
        <f>IF(OR(AH248="",AH248=0,AH248="0"),"",LEFT(AH248,AD240+1))</f>
        <v/>
      </c>
      <c r="AJ248" s="782"/>
      <c r="AK248" s="796"/>
      <c r="AL248" s="759" t="str">
        <f>IF(LEN(TRIM(AM248))&gt;0,MAX(AL13:AL247)+1,"")</f>
        <v/>
      </c>
      <c r="AM248" s="805"/>
      <c r="AN248" s="805"/>
      <c r="AO248" s="805"/>
    </row>
    <row r="249" spans="5:41" ht="15.75">
      <c r="E249" s="26"/>
      <c r="F249" s="32"/>
      <c r="G249" s="33"/>
      <c r="H249" s="32"/>
      <c r="I249" s="34"/>
      <c r="J249" s="246"/>
      <c r="K249" s="247"/>
      <c r="L249" s="95"/>
      <c r="M249" s="248"/>
      <c r="N249" s="249"/>
      <c r="O249" s="250"/>
      <c r="P249" s="251"/>
      <c r="Q249" s="252"/>
      <c r="R249" s="253"/>
      <c r="S249" s="102"/>
      <c r="T249" s="254"/>
      <c r="U249" s="104"/>
      <c r="V249" s="255"/>
      <c r="W249" s="256"/>
      <c r="X249" s="107"/>
      <c r="Y249" s="116"/>
      <c r="AA249" s="4"/>
      <c r="AC249" s="759"/>
      <c r="AD249" s="784"/>
      <c r="AE249" s="780" t="str" cm="1">
        <f t="array" ref="AE249">IF(ROW()=ROW(AE238),AD241,INDEX(AF238:AF251,ROW()-ROW(AE238)))</f>
        <v/>
      </c>
      <c r="AF249" s="781" t="str">
        <f>IF(OR(AE249="",AD240="",AD240&lt;=0,AG249=""),"",TRIM(MID(AE249,LEN(AG249)+1+IF(MID(AE249,LEN(AG249)+1,1)=" ",1,0),99999)))</f>
        <v/>
      </c>
      <c r="AG249" s="780" t="str">
        <f>IF(OR(AH249="",AH249=0,AH249="0"),"",IF(LEN(AH249)&lt;=AD240,AH249,IF(LEN(SUBSTITUTE(AI249," ",""))=AD240+1,LEFT(AH249,AD240),LEFT(AH249,FIND("§",SUBSTITUTE(AI249," ","§",LEN(AI249)-LEN(SUBSTITUTE(AI249," ",""))))-1))))</f>
        <v/>
      </c>
      <c r="AH249" s="780" t="str">
        <f t="shared" si="162"/>
        <v/>
      </c>
      <c r="AI249" s="780" t="str">
        <f>IF(OR(AH249="",AH249=0,AH249="0"),"",LEFT(AH249,AD240+1))</f>
        <v/>
      </c>
      <c r="AJ249" s="782"/>
      <c r="AK249" s="796"/>
      <c r="AL249" s="759" t="str">
        <f>IF(LEN(TRIM(AM249))&gt;0,MAX(AL13:AL248)+1,"")</f>
        <v/>
      </c>
      <c r="AM249" s="805"/>
      <c r="AN249" s="805"/>
      <c r="AO249" s="805"/>
    </row>
    <row r="250" spans="5:41" ht="15.75">
      <c r="E250" s="26"/>
      <c r="F250" s="32"/>
      <c r="G250" s="33"/>
      <c r="H250" s="32"/>
      <c r="I250" s="34"/>
      <c r="J250" s="246"/>
      <c r="K250" s="247"/>
      <c r="L250" s="95"/>
      <c r="M250" s="248"/>
      <c r="N250" s="249"/>
      <c r="O250" s="250"/>
      <c r="P250" s="251"/>
      <c r="Q250" s="252"/>
      <c r="R250" s="253"/>
      <c r="S250" s="102"/>
      <c r="T250" s="254"/>
      <c r="U250" s="104"/>
      <c r="V250" s="255"/>
      <c r="W250" s="256"/>
      <c r="X250" s="107"/>
      <c r="Y250" s="116"/>
      <c r="AA250" s="4"/>
      <c r="AC250" s="759"/>
      <c r="AD250" s="784"/>
      <c r="AE250" s="780" t="str" cm="1">
        <f t="array" ref="AE250">IF(ROW()=ROW(AE238),AD241,INDEX(AF238:AF251,ROW()-ROW(AE238)))</f>
        <v/>
      </c>
      <c r="AF250" s="781" t="str">
        <f>IF(OR(AE250="",AD240="",AD240&lt;=0,AG250=""),"",TRIM(MID(AE250,LEN(AG250)+1+IF(MID(AE250,LEN(AG250)+1,1)=" ",1,0),99999)))</f>
        <v/>
      </c>
      <c r="AG250" s="780" t="str">
        <f>IF(OR(AH250="",AH250=0,AH250="0"),"",IF(LEN(AH250)&lt;=AD240,AH250,IF(LEN(SUBSTITUTE(AI250," ",""))=AD240+1,LEFT(AH250,AD240),LEFT(AH250,FIND("§",SUBSTITUTE(AI250," ","§",LEN(AI250)-LEN(SUBSTITUTE(AI250," ",""))))-1))))</f>
        <v/>
      </c>
      <c r="AH250" s="780" t="str">
        <f t="shared" si="162"/>
        <v/>
      </c>
      <c r="AI250" s="780" t="str">
        <f>IF(OR(AH250="",AH250=0,AH250="0"),"",LEFT(AH250,AD240+1))</f>
        <v/>
      </c>
      <c r="AJ250" s="782"/>
      <c r="AK250" s="796"/>
      <c r="AL250" s="759" t="str">
        <f>IF(LEN(TRIM(AM250))&gt;0,MAX(AL13:AL249)+1,"")</f>
        <v/>
      </c>
      <c r="AM250" s="805"/>
      <c r="AN250" s="805"/>
      <c r="AO250" s="805"/>
    </row>
    <row r="251" spans="5:41" ht="15.75">
      <c r="E251" s="26"/>
      <c r="F251" s="32"/>
      <c r="G251" s="33"/>
      <c r="H251" s="32"/>
      <c r="I251" s="34"/>
      <c r="J251" s="246"/>
      <c r="K251" s="247"/>
      <c r="L251" s="95"/>
      <c r="M251" s="248"/>
      <c r="N251" s="249"/>
      <c r="O251" s="250"/>
      <c r="P251" s="251"/>
      <c r="Q251" s="252"/>
      <c r="R251" s="253"/>
      <c r="S251" s="102"/>
      <c r="T251" s="254"/>
      <c r="U251" s="104"/>
      <c r="V251" s="255"/>
      <c r="W251" s="256"/>
      <c r="X251" s="107"/>
      <c r="Y251" s="116"/>
      <c r="AA251" s="4"/>
      <c r="AC251" s="759"/>
      <c r="AD251" s="784"/>
      <c r="AE251" s="780" t="str" cm="1">
        <f t="array" ref="AE251">IF(ROW()=ROW(AE238),AD241,INDEX(AF238:AF251,ROW()-ROW(AE238)))</f>
        <v/>
      </c>
      <c r="AF251" s="781" t="str">
        <f>IF(OR(AE251="",AD240="",AD240&lt;=0,AG251=""),"",TRIM(MID(AE251,LEN(AG251)+1+IF(MID(AE251,LEN(AG251)+1,1)=" ",1,0),99999)))</f>
        <v/>
      </c>
      <c r="AG251" s="780" t="str">
        <f>IF(OR(AH251="",AH251=0,AH251="0"),"",IF(LEN(AH251)&lt;=AD240,AH251,IF(LEN(SUBSTITUTE(AI251," ",""))=AD240+1,LEFT(AH251,AD240),LEFT(AH251,FIND("§",SUBSTITUTE(AI251," ","§",LEN(AI251)-LEN(SUBSTITUTE(AI251," ",""))))-1))))</f>
        <v/>
      </c>
      <c r="AH251" s="780" t="str">
        <f t="shared" si="162"/>
        <v/>
      </c>
      <c r="AI251" s="780" t="str">
        <f>IF(OR(AH251="",AH251=0,AH251="0"),"",LEFT(AH251,AD240+1))</f>
        <v/>
      </c>
      <c r="AJ251" s="782"/>
      <c r="AK251" s="796"/>
      <c r="AL251" s="759" t="str">
        <f>IF(LEN(TRIM(AM251))&gt;0,MAX(AL13:AL250)+1,"")</f>
        <v/>
      </c>
      <c r="AM251" s="805"/>
      <c r="AN251" s="805"/>
      <c r="AO251" s="805"/>
    </row>
    <row r="252" spans="5:41" ht="15.75">
      <c r="E252" s="26"/>
      <c r="F252" s="32"/>
      <c r="G252" s="33"/>
      <c r="H252" s="32"/>
      <c r="I252" s="34"/>
      <c r="J252" s="246"/>
      <c r="K252" s="247"/>
      <c r="L252" s="95"/>
      <c r="M252" s="248"/>
      <c r="N252" s="249"/>
      <c r="O252" s="250"/>
      <c r="P252" s="251"/>
      <c r="Q252" s="252"/>
      <c r="R252" s="253"/>
      <c r="S252" s="102"/>
      <c r="T252" s="254"/>
      <c r="U252" s="104"/>
      <c r="V252" s="255"/>
      <c r="W252" s="256"/>
      <c r="X252" s="107"/>
      <c r="Y252" s="116"/>
      <c r="AA252" s="4"/>
      <c r="AC252" s="759"/>
      <c r="AD252" s="779" t="str">
        <f>IF(TRIM(SUBSTITUTE(AS31,CHAR(160),""))="","",AS31)</f>
        <v>1004</v>
      </c>
      <c r="AE252" s="780" t="str" cm="1">
        <f t="array" ref="AE252">IF(ROW()=ROW(AE252),AD255,INDEX(AF252:AF265,ROW()-ROW(AE252)))</f>
        <v>1004</v>
      </c>
      <c r="AF252" s="781" t="str">
        <f>IF(OR(AE252="",AD254="",AD254&lt;=0,AG252=""),"",TRIM(MID(AE252,LEN(AG252)+1+IF(MID(AE252,LEN(AG252)+1,1)=" ",1,0),99999)))</f>
        <v/>
      </c>
      <c r="AG252" s="780" t="str">
        <f>IF(OR(AH252="",AH252=0,AH252="0"),"",IF(LEN(AH252)&lt;=AD254,AH252,IF(LEN(SUBSTITUTE(AI252," ",""))=AD254+1,LEFT(AH252,AD254),LEFT(AH252,FIND("§",SUBSTITUTE(AI252," ","§",LEN(AI252)-LEN(SUBSTITUTE(AI252," ",""))))-1))))</f>
        <v>1004</v>
      </c>
      <c r="AH252" s="780" t="str">
        <f t="shared" si="162"/>
        <v>1004</v>
      </c>
      <c r="AI252" s="780" t="str">
        <f>IF(OR(AH252="",AH252=0,AH252="0"),"",LEFT(AH252,AD254+1))</f>
        <v>1004</v>
      </c>
      <c r="AJ252" s="782"/>
      <c r="AK252" s="796"/>
      <c r="AL252" s="759" t="str">
        <f>IF(LEN(TRIM(AM252))&gt;0,MAX(AL13:AL251)+1,"")</f>
        <v/>
      </c>
      <c r="AM252" s="805"/>
      <c r="AN252" s="805"/>
      <c r="AO252" s="805"/>
    </row>
    <row r="253" spans="5:41" ht="15.75">
      <c r="E253" s="26"/>
      <c r="F253" s="32"/>
      <c r="G253" s="33"/>
      <c r="H253" s="32"/>
      <c r="I253" s="34"/>
      <c r="J253" s="246"/>
      <c r="K253" s="247"/>
      <c r="L253" s="95"/>
      <c r="M253" s="248"/>
      <c r="N253" s="249"/>
      <c r="O253" s="250"/>
      <c r="P253" s="251"/>
      <c r="Q253" s="252"/>
      <c r="R253" s="253"/>
      <c r="S253" s="102"/>
      <c r="T253" s="254"/>
      <c r="U253" s="104"/>
      <c r="V253" s="255"/>
      <c r="W253" s="256"/>
      <c r="X253" s="107"/>
      <c r="Y253" s="116"/>
      <c r="AA253" s="4"/>
      <c r="AC253" s="759"/>
      <c r="AD253" s="784" t="str">
        <f>TRIM(SUBSTITUTE(SUBSTITUTE(SUBSTITUTE(SUBSTITUTE(SUBSTITUTE(SUBSTITUTE(SUBSTITUTE(SUBSTITUTE(SUBSTITUTE(CLEAN(IF(OR(LEFT(AD252,1)="-",LEFT(AD252,1)="="),MID(AD252,2,99999),AD252)),"—","-"),"–","-"),CHAR(160)," "),CHAR(9)," "),CHAR(13)," "),CHAR(10)," ")," "," ")," "," ")," "," "))</f>
        <v>1004</v>
      </c>
      <c r="AE253" s="780" t="str" cm="1">
        <f t="array" ref="AE253">IF(ROW()=ROW(AE252),AD255,INDEX(AF252:AF265,ROW()-ROW(AE252)))</f>
        <v/>
      </c>
      <c r="AF253" s="781" t="str">
        <f>IF(OR(AE253="",AD254="",AD254&lt;=0,AG253=""),"",TRIM(MID(AE253,LEN(AG253)+1+IF(MID(AE253,LEN(AG253)+1,1)=" ",1,0),99999)))</f>
        <v/>
      </c>
      <c r="AG253" s="780" t="str">
        <f>IF(OR(AH253="",AH253=0,AH253="0"),"",IF(LEN(AH253)&lt;=AD254,AH253,IF(LEN(SUBSTITUTE(AI253," ",""))=AD254+1,LEFT(AH253,AD254),LEFT(AH253,FIND("§",SUBSTITUTE(AI253," ","§",LEN(AI253)-LEN(SUBSTITUTE(AI253," ",""))))-1))))</f>
        <v/>
      </c>
      <c r="AH253" s="780" t="str">
        <f t="shared" si="162"/>
        <v/>
      </c>
      <c r="AI253" s="780" t="str">
        <f>IF(OR(AH253="",AH253=0,AH253="0"),"",LEFT(AH253,AD254+1))</f>
        <v/>
      </c>
      <c r="AJ253" s="782"/>
      <c r="AK253" s="796"/>
      <c r="AL253" s="759" t="str">
        <f>IF(LEN(TRIM(AM253))&gt;0,MAX(AL13:AL252)+1,"")</f>
        <v/>
      </c>
      <c r="AM253" s="805"/>
      <c r="AN253" s="805"/>
      <c r="AO253" s="805"/>
    </row>
    <row r="254" spans="5:41" ht="15.75">
      <c r="E254" s="26"/>
      <c r="F254" s="32"/>
      <c r="G254" s="33"/>
      <c r="H254" s="32"/>
      <c r="I254" s="34"/>
      <c r="J254" s="246"/>
      <c r="K254" s="247"/>
      <c r="L254" s="95"/>
      <c r="M254" s="248"/>
      <c r="N254" s="249"/>
      <c r="O254" s="250"/>
      <c r="P254" s="251"/>
      <c r="Q254" s="252"/>
      <c r="R254" s="253"/>
      <c r="S254" s="102"/>
      <c r="T254" s="254"/>
      <c r="U254" s="104"/>
      <c r="V254" s="255"/>
      <c r="W254" s="256"/>
      <c r="X254" s="107"/>
      <c r="Y254" s="116"/>
      <c r="AA254" s="4"/>
      <c r="AC254" s="759"/>
      <c r="AD254" s="785">
        <f>AL10</f>
        <v>120</v>
      </c>
      <c r="AE254" s="780" t="str" cm="1">
        <f t="array" ref="AE254">IF(ROW()=ROW(AE252),AD255,INDEX(AF252:AF265,ROW()-ROW(AE252)))</f>
        <v/>
      </c>
      <c r="AF254" s="781" t="str">
        <f>IF(OR(AE254="",AD254="",AD254&lt;=0,AG254=""),"",TRIM(MID(AE254,LEN(AG254)+1+IF(MID(AE254,LEN(AG254)+1,1)=" ",1,0),99999)))</f>
        <v/>
      </c>
      <c r="AG254" s="780" t="str">
        <f>IF(OR(AH254="",AH254=0,AH254="0"),"",IF(LEN(AH254)&lt;=AD254,AH254,IF(LEN(SUBSTITUTE(AI254," ",""))=AD254+1,LEFT(AH254,AD254),LEFT(AH254,FIND("§",SUBSTITUTE(AI254," ","§",LEN(AI254)-LEN(SUBSTITUTE(AI254," ",""))))-1))))</f>
        <v/>
      </c>
      <c r="AH254" s="780" t="str">
        <f t="shared" si="162"/>
        <v/>
      </c>
      <c r="AI254" s="780" t="str">
        <f>IF(OR(AH254="",AH254=0,AH254="0"),"",LEFT(AH254,AD254+1))</f>
        <v/>
      </c>
      <c r="AJ254" s="782"/>
      <c r="AK254" s="796"/>
      <c r="AL254" s="759" t="str">
        <f>IF(LEN(TRIM(AM254))&gt;0,MAX(AL13:AL253)+1,"")</f>
        <v/>
      </c>
      <c r="AM254" s="805"/>
      <c r="AN254" s="805"/>
      <c r="AO254" s="805"/>
    </row>
    <row r="255" spans="5:41" ht="15.75">
      <c r="E255" s="26"/>
      <c r="F255" s="32"/>
      <c r="G255" s="33"/>
      <c r="H255" s="32"/>
      <c r="I255" s="34"/>
      <c r="J255" s="246"/>
      <c r="K255" s="247"/>
      <c r="L255" s="95"/>
      <c r="M255" s="248"/>
      <c r="N255" s="249"/>
      <c r="O255" s="250"/>
      <c r="P255" s="251"/>
      <c r="Q255" s="252"/>
      <c r="R255" s="253"/>
      <c r="S255" s="102"/>
      <c r="T255" s="254"/>
      <c r="U255" s="104"/>
      <c r="V255" s="255"/>
      <c r="W255" s="256"/>
      <c r="X255" s="107"/>
      <c r="Y255" s="116"/>
      <c r="AA255" s="4"/>
      <c r="AC255" s="759"/>
      <c r="AD255" s="784" t="str">
        <f>IF(UPPER(TRIM(AL11))="X",AD259,AD253)</f>
        <v>1004</v>
      </c>
      <c r="AE255" s="780" t="str" cm="1">
        <f t="array" ref="AE255">IF(ROW()=ROW(AE252),AD255,INDEX(AF252:AF265,ROW()-ROW(AE252)))</f>
        <v/>
      </c>
      <c r="AF255" s="781" t="str">
        <f>IF(OR(AE255="",AD254="",AD254&lt;=0,AG255=""),"",TRIM(MID(AE255,LEN(AG255)+1+IF(MID(AE255,LEN(AG255)+1,1)=" ",1,0),99999)))</f>
        <v/>
      </c>
      <c r="AG255" s="780" t="str">
        <f>IF(OR(AH255="",AH255=0,AH255="0"),"",IF(LEN(AH255)&lt;=AD254,AH255,IF(LEN(SUBSTITUTE(AI255," ",""))=AD254+1,LEFT(AH255,AD254),LEFT(AH255,FIND("§",SUBSTITUTE(AI255," ","§",LEN(AI255)-LEN(SUBSTITUTE(AI255," ",""))))-1))))</f>
        <v/>
      </c>
      <c r="AH255" s="780" t="str">
        <f t="shared" si="162"/>
        <v/>
      </c>
      <c r="AI255" s="780" t="str">
        <f>IF(OR(AH255="",AH255=0,AH255="0"),"",LEFT(AH255,AD254+1))</f>
        <v/>
      </c>
      <c r="AJ255" s="782"/>
      <c r="AK255" s="796"/>
      <c r="AL255" s="759" t="str">
        <f>IF(LEN(TRIM(AM255))&gt;0,MAX(AL13:AL254)+1,"")</f>
        <v/>
      </c>
      <c r="AM255" s="805"/>
      <c r="AN255" s="805"/>
      <c r="AO255" s="805"/>
    </row>
    <row r="256" spans="5:41" ht="15.75">
      <c r="E256" s="26"/>
      <c r="F256" s="32"/>
      <c r="G256" s="33"/>
      <c r="H256" s="32"/>
      <c r="I256" s="34"/>
      <c r="J256" s="246"/>
      <c r="K256" s="247"/>
      <c r="L256" s="95"/>
      <c r="M256" s="248"/>
      <c r="N256" s="249"/>
      <c r="O256" s="250"/>
      <c r="P256" s="251"/>
      <c r="Q256" s="252"/>
      <c r="R256" s="253"/>
      <c r="S256" s="102"/>
      <c r="T256" s="254"/>
      <c r="U256" s="104"/>
      <c r="V256" s="255"/>
      <c r="W256" s="256"/>
      <c r="X256" s="107"/>
      <c r="Y256" s="116"/>
      <c r="AA256" s="4"/>
      <c r="AC256" s="759"/>
      <c r="AD256" s="786" t="str">
        <f>TRIM(SUBSTITUTE(SUBSTITUTE(SUBSTITUTE(SUBSTITUTE(SUBSTITUTE(SUBSTITUTE(SUBSTITUTE(SUBSTITUTE(SUBSTITUTE(SUBSTITUTE(AD253,","," "),";"," "),":"," "),"!"," "),"?"," "),"…"," "),"»"," "),"«"," "),"/"," "),"."," "))</f>
        <v>1004</v>
      </c>
      <c r="AE256" s="780" t="str" cm="1">
        <f t="array" ref="AE256">IF(ROW()=ROW(AE252),AD255,INDEX(AF252:AF265,ROW()-ROW(AE252)))</f>
        <v/>
      </c>
      <c r="AF256" s="781" t="str">
        <f>IF(OR(AE256="",AD254="",AD254&lt;=0,AG256=""),"",TRIM(MID(AE256,LEN(AG256)+1+IF(MID(AE256,LEN(AG256)+1,1)=" ",1,0),99999)))</f>
        <v/>
      </c>
      <c r="AG256" s="780" t="str">
        <f>IF(OR(AH256="",AH256=0,AH256="0"),"",IF(LEN(AH256)&lt;=AD254,AH256,IF(LEN(SUBSTITUTE(AI256," ",""))=AD254+1,LEFT(AH256,AD254),LEFT(AH256,FIND("§",SUBSTITUTE(AI256," ","§",LEN(AI256)-LEN(SUBSTITUTE(AI256," ",""))))-1))))</f>
        <v/>
      </c>
      <c r="AH256" s="780" t="str">
        <f t="shared" si="162"/>
        <v/>
      </c>
      <c r="AI256" s="780" t="str">
        <f>IF(OR(AH256="",AH256=0,AH256="0"),"",LEFT(AH256,AD254+1))</f>
        <v/>
      </c>
      <c r="AJ256" s="782"/>
      <c r="AK256" s="796"/>
      <c r="AL256" s="759" t="str">
        <f>IF(LEN(TRIM(AM256))&gt;0,MAX(AL13:AL255)+1,"")</f>
        <v/>
      </c>
      <c r="AM256" s="805"/>
      <c r="AN256" s="805"/>
      <c r="AO256" s="805"/>
    </row>
    <row r="257" spans="5:41" ht="15.75">
      <c r="E257" s="26"/>
      <c r="F257" s="32"/>
      <c r="G257" s="33"/>
      <c r="H257" s="32"/>
      <c r="I257" s="34"/>
      <c r="J257" s="246"/>
      <c r="K257" s="247"/>
      <c r="L257" s="95"/>
      <c r="M257" s="248"/>
      <c r="N257" s="249"/>
      <c r="O257" s="250"/>
      <c r="P257" s="251"/>
      <c r="Q257" s="252"/>
      <c r="R257" s="253"/>
      <c r="S257" s="102"/>
      <c r="T257" s="254"/>
      <c r="U257" s="104"/>
      <c r="V257" s="255"/>
      <c r="W257" s="256"/>
      <c r="X257" s="107"/>
      <c r="Y257" s="116"/>
      <c r="AA257" s="4"/>
      <c r="AC257" s="759"/>
      <c r="AD257" s="780" t="str">
        <f>TRIM(SUBSTITUTE(SUBSTITUTE(SUBSTITUTE(SUBSTITUTE(SUBSTITUTE(SUBSTITUTE(SUBSTITUTE(SUBSTITUTE(AD256,"("," "),")"," "),CHAR(34)," "),"-"," "),"_"," "),"&lt;"," "),"&gt;"," "),"="," "))</f>
        <v>1004</v>
      </c>
      <c r="AE257" s="780" t="str" cm="1">
        <f t="array" ref="AE257">IF(ROW()=ROW(AE252),AD255,INDEX(AF252:AF265,ROW()-ROW(AE252)))</f>
        <v/>
      </c>
      <c r="AF257" s="781" t="str">
        <f>IF(OR(AE257="",AD254="",AD254&lt;=0,AG257=""),"",TRIM(MID(AE257,LEN(AG257)+1+IF(MID(AE257,LEN(AG257)+1,1)=" ",1,0),99999)))</f>
        <v/>
      </c>
      <c r="AG257" s="780" t="str">
        <f>IF(OR(AH257="",AH257=0,AH257="0"),"",IF(LEN(AH257)&lt;=AD254,AH257,IF(LEN(SUBSTITUTE(AI257," ",""))=AD254+1,LEFT(AH257,AD254),LEFT(AH257,FIND("§",SUBSTITUTE(AI257," ","§",LEN(AI257)-LEN(SUBSTITUTE(AI257," ",""))))-1))))</f>
        <v/>
      </c>
      <c r="AH257" s="780" t="str">
        <f t="shared" si="162"/>
        <v/>
      </c>
      <c r="AI257" s="780" t="str">
        <f>IF(OR(AH257="",AH257=0,AH257="0"),"",LEFT(AH257,AD254+1))</f>
        <v/>
      </c>
      <c r="AJ257" s="782"/>
      <c r="AK257" s="796"/>
      <c r="AL257" s="759" t="str">
        <f>IF(LEN(TRIM(AM257))&gt;0,MAX(AL13:AL256)+1,"")</f>
        <v/>
      </c>
      <c r="AM257" s="805"/>
      <c r="AN257" s="805"/>
      <c r="AO257" s="805"/>
    </row>
    <row r="258" spans="5:41" ht="15.75">
      <c r="E258" s="26"/>
      <c r="F258" s="32"/>
      <c r="G258" s="33"/>
      <c r="H258" s="32"/>
      <c r="I258" s="34"/>
      <c r="J258" s="246"/>
      <c r="K258" s="247"/>
      <c r="L258" s="95"/>
      <c r="M258" s="248"/>
      <c r="N258" s="249"/>
      <c r="O258" s="250"/>
      <c r="P258" s="251"/>
      <c r="Q258" s="252"/>
      <c r="R258" s="253"/>
      <c r="S258" s="102"/>
      <c r="T258" s="254"/>
      <c r="U258" s="104"/>
      <c r="V258" s="255"/>
      <c r="W258" s="256"/>
      <c r="X258" s="107"/>
      <c r="Y258" s="116"/>
      <c r="AA258" s="4"/>
      <c r="AC258" s="759"/>
      <c r="AD258" s="784" t="str">
        <f>TRIM(SUBSTITUTE(SUBSTITUTE(SUBSTITUTE(SUBSTITUTE(AD257,"►"," "),"▼"," "),"▲"," "),"◄"," "))</f>
        <v>1004</v>
      </c>
      <c r="AE258" s="780" t="str" cm="1">
        <f t="array" ref="AE258">IF(ROW()=ROW(AE252),AD255,INDEX(AF252:AF265,ROW()-ROW(AE252)))</f>
        <v/>
      </c>
      <c r="AF258" s="781" t="str">
        <f>IF(OR(AE258="",AD254="",AD254&lt;=0,AG258=""),"",TRIM(MID(AE258,LEN(AG258)+1+IF(MID(AE258,LEN(AG258)+1,1)=" ",1,0),99999)))</f>
        <v/>
      </c>
      <c r="AG258" s="780" t="str">
        <f>IF(OR(AH258="",AH258=0,AH258="0"),"",IF(LEN(AH258)&lt;=AD254,AH258,IF(LEN(SUBSTITUTE(AI258," ",""))=AD254+1,LEFT(AH258,AD254),LEFT(AH258,FIND("§",SUBSTITUTE(AI258," ","§",LEN(AI258)-LEN(SUBSTITUTE(AI258," ",""))))-1))))</f>
        <v/>
      </c>
      <c r="AH258" s="780" t="str">
        <f t="shared" si="162"/>
        <v/>
      </c>
      <c r="AI258" s="780" t="str">
        <f>IF(OR(AH258="",AH258=0,AH258="0"),"",LEFT(AH258,AD254+1))</f>
        <v/>
      </c>
      <c r="AJ258" s="782"/>
      <c r="AK258" s="796"/>
      <c r="AL258" s="759" t="str">
        <f>IF(LEN(TRIM(AM258))&gt;0,MAX(AL13:AL257)+1,"")</f>
        <v/>
      </c>
      <c r="AM258" s="805"/>
      <c r="AN258" s="805"/>
      <c r="AO258" s="805"/>
    </row>
    <row r="259" spans="5:41" ht="15.75">
      <c r="E259" s="26"/>
      <c r="F259" s="32"/>
      <c r="G259" s="33"/>
      <c r="H259" s="32"/>
      <c r="I259" s="34"/>
      <c r="J259" s="246"/>
      <c r="K259" s="247"/>
      <c r="L259" s="95"/>
      <c r="M259" s="248"/>
      <c r="N259" s="249"/>
      <c r="O259" s="250"/>
      <c r="P259" s="251"/>
      <c r="Q259" s="252"/>
      <c r="R259" s="253"/>
      <c r="S259" s="102"/>
      <c r="T259" s="254"/>
      <c r="U259" s="104"/>
      <c r="V259" s="255"/>
      <c r="W259" s="256"/>
      <c r="X259" s="107"/>
      <c r="Y259" s="116"/>
      <c r="AA259" s="4"/>
      <c r="AC259" s="759"/>
      <c r="AD259" s="784" t="str">
        <f>TRIM(SUBSTITUTE(SUBSTITUTE(AD258,"“"," "),"”"," "))</f>
        <v>1004</v>
      </c>
      <c r="AE259" s="780" t="str" cm="1">
        <f t="array" ref="AE259">IF(ROW()=ROW(AE252),AD255,INDEX(AF252:AF265,ROW()-ROW(AE252)))</f>
        <v/>
      </c>
      <c r="AF259" s="781" t="str">
        <f>IF(OR(AE259="",AD254="",AD254&lt;=0,AG259=""),"",TRIM(MID(AE259,LEN(AG259)+1+IF(MID(AE259,LEN(AG259)+1,1)=" ",1,0),99999)))</f>
        <v/>
      </c>
      <c r="AG259" s="780" t="str">
        <f>IF(OR(AH259="",AH259=0,AH259="0"),"",IF(LEN(AH259)&lt;=AD254,AH259,IF(LEN(SUBSTITUTE(AI259," ",""))=AD254+1,LEFT(AH259,AD254),LEFT(AH259,FIND("§",SUBSTITUTE(AI259," ","§",LEN(AI259)-LEN(SUBSTITUTE(AI259," ",""))))-1))))</f>
        <v/>
      </c>
      <c r="AH259" s="780" t="str">
        <f t="shared" si="162"/>
        <v/>
      </c>
      <c r="AI259" s="780" t="str">
        <f>IF(OR(AH259="",AH259=0,AH259="0"),"",LEFT(AH259,AD254+1))</f>
        <v/>
      </c>
      <c r="AJ259" s="782"/>
      <c r="AK259" s="796"/>
      <c r="AL259" s="759" t="str">
        <f>IF(LEN(TRIM(AM259))&gt;0,MAX(AL13:AL258)+1,"")</f>
        <v/>
      </c>
      <c r="AM259" s="805"/>
      <c r="AN259" s="805"/>
      <c r="AO259" s="805"/>
    </row>
    <row r="260" spans="5:41" ht="15.75">
      <c r="E260" s="26"/>
      <c r="F260" s="32"/>
      <c r="G260" s="33"/>
      <c r="H260" s="32"/>
      <c r="I260" s="34"/>
      <c r="J260" s="246"/>
      <c r="K260" s="247"/>
      <c r="L260" s="95"/>
      <c r="M260" s="248"/>
      <c r="N260" s="249"/>
      <c r="O260" s="250"/>
      <c r="P260" s="251"/>
      <c r="Q260" s="252"/>
      <c r="R260" s="253"/>
      <c r="S260" s="102"/>
      <c r="T260" s="254"/>
      <c r="U260" s="104"/>
      <c r="V260" s="255"/>
      <c r="W260" s="256"/>
      <c r="X260" s="107"/>
      <c r="Y260" s="116"/>
      <c r="AA260" s="4"/>
      <c r="AC260" s="759"/>
      <c r="AD260" s="784"/>
      <c r="AE260" s="780" t="str" cm="1">
        <f t="array" ref="AE260">IF(ROW()=ROW(AE252),AD255,INDEX(AF252:AF265,ROW()-ROW(AE252)))</f>
        <v/>
      </c>
      <c r="AF260" s="781" t="str">
        <f>IF(OR(AE260="",AD254="",AD254&lt;=0,AG260=""),"",TRIM(MID(AE260,LEN(AG260)+1+IF(MID(AE260,LEN(AG260)+1,1)=" ",1,0),99999)))</f>
        <v/>
      </c>
      <c r="AG260" s="780" t="str">
        <f>IF(OR(AH260="",AH260=0,AH260="0"),"",IF(LEN(AH260)&lt;=AD254,AH260,IF(LEN(SUBSTITUTE(AI260," ",""))=AD254+1,LEFT(AH260,AD254),LEFT(AH260,FIND("§",SUBSTITUTE(AI260," ","§",LEN(AI260)-LEN(SUBSTITUTE(AI260," ",""))))-1))))</f>
        <v/>
      </c>
      <c r="AH260" s="780" t="str">
        <f t="shared" si="162"/>
        <v/>
      </c>
      <c r="AI260" s="780" t="str">
        <f>IF(OR(AH260="",AH260=0,AH260="0"),"",LEFT(AH260,AD254+1))</f>
        <v/>
      </c>
      <c r="AJ260" s="782"/>
      <c r="AK260" s="796"/>
      <c r="AL260" s="759" t="str">
        <f>IF(LEN(TRIM(AM260))&gt;0,MAX(AL13:AL259)+1,"")</f>
        <v/>
      </c>
      <c r="AM260" s="805"/>
      <c r="AN260" s="805"/>
      <c r="AO260" s="805"/>
    </row>
    <row r="261" spans="5:41" ht="15.75">
      <c r="E261" s="26"/>
      <c r="F261" s="32"/>
      <c r="G261" s="33"/>
      <c r="H261" s="32"/>
      <c r="I261" s="34"/>
      <c r="J261" s="246"/>
      <c r="K261" s="247"/>
      <c r="L261" s="95"/>
      <c r="M261" s="248"/>
      <c r="N261" s="249"/>
      <c r="O261" s="250"/>
      <c r="P261" s="251"/>
      <c r="Q261" s="252"/>
      <c r="R261" s="253"/>
      <c r="S261" s="102"/>
      <c r="T261" s="254"/>
      <c r="U261" s="104"/>
      <c r="V261" s="255"/>
      <c r="W261" s="256"/>
      <c r="X261" s="107"/>
      <c r="Y261" s="116"/>
      <c r="AA261" s="4"/>
      <c r="AC261" s="759"/>
      <c r="AD261" s="784"/>
      <c r="AE261" s="780" t="str" cm="1">
        <f t="array" ref="AE261">IF(ROW()=ROW(AE252),AD255,INDEX(AF252:AF265,ROW()-ROW(AE252)))</f>
        <v/>
      </c>
      <c r="AF261" s="781" t="str">
        <f>IF(OR(AE261="",AD254="",AD254&lt;=0,AG261=""),"",TRIM(MID(AE261,LEN(AG261)+1+IF(MID(AE261,LEN(AG261)+1,1)=" ",1,0),99999)))</f>
        <v/>
      </c>
      <c r="AG261" s="780" t="str">
        <f>IF(OR(AH261="",AH261=0,AH261="0"),"",IF(LEN(AH261)&lt;=AD254,AH261,IF(LEN(SUBSTITUTE(AI261," ",""))=AD254+1,LEFT(AH261,AD254),LEFT(AH261,FIND("§",SUBSTITUTE(AI261," ","§",LEN(AI261)-LEN(SUBSTITUTE(AI261," ",""))))-1))))</f>
        <v/>
      </c>
      <c r="AH261" s="780" t="str">
        <f t="shared" si="162"/>
        <v/>
      </c>
      <c r="AI261" s="780" t="str">
        <f>IF(OR(AH261="",AH261=0,AH261="0"),"",LEFT(AH261,AD254+1))</f>
        <v/>
      </c>
      <c r="AJ261" s="782"/>
      <c r="AK261" s="796"/>
      <c r="AL261" s="759" t="str">
        <f>IF(LEN(TRIM(AM261))&gt;0,MAX(AL13:AL260)+1,"")</f>
        <v/>
      </c>
      <c r="AM261" s="805"/>
      <c r="AN261" s="805"/>
      <c r="AO261" s="805"/>
    </row>
    <row r="262" spans="5:41" ht="15.75">
      <c r="E262" s="26"/>
      <c r="F262" s="32"/>
      <c r="G262" s="33"/>
      <c r="H262" s="32"/>
      <c r="I262" s="34"/>
      <c r="J262" s="246"/>
      <c r="K262" s="247"/>
      <c r="L262" s="95"/>
      <c r="M262" s="248"/>
      <c r="N262" s="249"/>
      <c r="O262" s="250"/>
      <c r="P262" s="251"/>
      <c r="Q262" s="252"/>
      <c r="R262" s="253"/>
      <c r="S262" s="102"/>
      <c r="T262" s="254"/>
      <c r="U262" s="104"/>
      <c r="V262" s="255"/>
      <c r="W262" s="256"/>
      <c r="X262" s="107"/>
      <c r="Y262" s="116"/>
      <c r="AA262" s="4"/>
      <c r="AC262" s="759"/>
      <c r="AD262" s="784"/>
      <c r="AE262" s="780" t="str" cm="1">
        <f t="array" ref="AE262">IF(ROW()=ROW(AE252),AD255,INDEX(AF252:AF265,ROW()-ROW(AE252)))</f>
        <v/>
      </c>
      <c r="AF262" s="781" t="str">
        <f>IF(OR(AE262="",AD254="",AD254&lt;=0,AG262=""),"",TRIM(MID(AE262,LEN(AG262)+1+IF(MID(AE262,LEN(AG262)+1,1)=" ",1,0),99999)))</f>
        <v/>
      </c>
      <c r="AG262" s="780" t="str">
        <f>IF(OR(AH262="",AH262=0,AH262="0"),"",IF(LEN(AH262)&lt;=AD254,AH262,IF(LEN(SUBSTITUTE(AI262," ",""))=AD254+1,LEFT(AH262,AD254),LEFT(AH262,FIND("§",SUBSTITUTE(AI262," ","§",LEN(AI262)-LEN(SUBSTITUTE(AI262," ",""))))-1))))</f>
        <v/>
      </c>
      <c r="AH262" s="780" t="str">
        <f t="shared" si="162"/>
        <v/>
      </c>
      <c r="AI262" s="780" t="str">
        <f>IF(OR(AH262="",AH262=0,AH262="0"),"",LEFT(AH262,AD254+1))</f>
        <v/>
      </c>
      <c r="AJ262" s="782"/>
      <c r="AK262" s="796"/>
      <c r="AL262" s="759" t="str">
        <f>IF(LEN(TRIM(AM262))&gt;0,MAX(AL13:AL261)+1,"")</f>
        <v/>
      </c>
      <c r="AM262" s="805"/>
      <c r="AN262" s="805"/>
      <c r="AO262" s="805"/>
    </row>
    <row r="263" spans="5:41" ht="15.75">
      <c r="E263" s="26"/>
      <c r="F263" s="32"/>
      <c r="G263" s="33"/>
      <c r="H263" s="32"/>
      <c r="I263" s="34"/>
      <c r="J263" s="246"/>
      <c r="K263" s="247"/>
      <c r="L263" s="95"/>
      <c r="M263" s="248"/>
      <c r="N263" s="249"/>
      <c r="O263" s="250"/>
      <c r="P263" s="251"/>
      <c r="Q263" s="252"/>
      <c r="R263" s="253"/>
      <c r="S263" s="102"/>
      <c r="T263" s="254"/>
      <c r="U263" s="104"/>
      <c r="V263" s="255"/>
      <c r="W263" s="256"/>
      <c r="X263" s="107"/>
      <c r="Y263" s="116"/>
      <c r="AA263" s="4"/>
      <c r="AC263" s="759"/>
      <c r="AD263" s="784"/>
      <c r="AE263" s="780" t="str" cm="1">
        <f t="array" ref="AE263">IF(ROW()=ROW(AE252),AD255,INDEX(AF252:AF265,ROW()-ROW(AE252)))</f>
        <v/>
      </c>
      <c r="AF263" s="781" t="str">
        <f>IF(OR(AE263="",AD254="",AD254&lt;=0,AG263=""),"",TRIM(MID(AE263,LEN(AG263)+1+IF(MID(AE263,LEN(AG263)+1,1)=" ",1,0),99999)))</f>
        <v/>
      </c>
      <c r="AG263" s="780" t="str">
        <f>IF(OR(AH263="",AH263=0,AH263="0"),"",IF(LEN(AH263)&lt;=AD254,AH263,IF(LEN(SUBSTITUTE(AI263," ",""))=AD254+1,LEFT(AH263,AD254),LEFT(AH263,FIND("§",SUBSTITUTE(AI263," ","§",LEN(AI263)-LEN(SUBSTITUTE(AI263," ",""))))-1))))</f>
        <v/>
      </c>
      <c r="AH263" s="780" t="str">
        <f t="shared" si="162"/>
        <v/>
      </c>
      <c r="AI263" s="780" t="str">
        <f>IF(OR(AH263="",AH263=0,AH263="0"),"",LEFT(AH263,AD254+1))</f>
        <v/>
      </c>
      <c r="AJ263" s="782"/>
      <c r="AK263" s="796"/>
      <c r="AL263" s="759" t="str">
        <f>IF(LEN(TRIM(AM263))&gt;0,MAX(AL13:AL262)+1,"")</f>
        <v/>
      </c>
      <c r="AM263" s="805"/>
      <c r="AN263" s="805"/>
      <c r="AO263" s="805"/>
    </row>
    <row r="264" spans="5:41" ht="15.75">
      <c r="E264" s="26"/>
      <c r="F264" s="32"/>
      <c r="G264" s="33"/>
      <c r="H264" s="32"/>
      <c r="I264" s="34"/>
      <c r="J264" s="246"/>
      <c r="K264" s="247"/>
      <c r="L264" s="95"/>
      <c r="M264" s="248"/>
      <c r="N264" s="249"/>
      <c r="O264" s="250"/>
      <c r="P264" s="251"/>
      <c r="Q264" s="252"/>
      <c r="R264" s="253"/>
      <c r="S264" s="102"/>
      <c r="T264" s="254"/>
      <c r="U264" s="104"/>
      <c r="V264" s="255"/>
      <c r="W264" s="256"/>
      <c r="X264" s="107"/>
      <c r="Y264" s="116"/>
      <c r="AA264" s="4"/>
      <c r="AC264" s="759"/>
      <c r="AD264" s="784"/>
      <c r="AE264" s="780" t="str" cm="1">
        <f t="array" ref="AE264">IF(ROW()=ROW(AE252),AD255,INDEX(AF252:AF265,ROW()-ROW(AE252)))</f>
        <v/>
      </c>
      <c r="AF264" s="781" t="str">
        <f>IF(OR(AE264="",AD254="",AD254&lt;=0,AG264=""),"",TRIM(MID(AE264,LEN(AG264)+1+IF(MID(AE264,LEN(AG264)+1,1)=" ",1,0),99999)))</f>
        <v/>
      </c>
      <c r="AG264" s="780" t="str">
        <f>IF(OR(AH264="",AH264=0,AH264="0"),"",IF(LEN(AH264)&lt;=AD254,AH264,IF(LEN(SUBSTITUTE(AI264," ",""))=AD254+1,LEFT(AH264,AD254),LEFT(AH264,FIND("§",SUBSTITUTE(AI264," ","§",LEN(AI264)-LEN(SUBSTITUTE(AI264," ",""))))-1))))</f>
        <v/>
      </c>
      <c r="AH264" s="780" t="str">
        <f t="shared" si="162"/>
        <v/>
      </c>
      <c r="AI264" s="780" t="str">
        <f>IF(OR(AH264="",AH264=0,AH264="0"),"",LEFT(AH264,AD254+1))</f>
        <v/>
      </c>
      <c r="AJ264" s="782"/>
      <c r="AK264" s="796"/>
      <c r="AL264" s="759" t="str">
        <f>IF(LEN(TRIM(AM264))&gt;0,MAX(AL13:AL263)+1,"")</f>
        <v/>
      </c>
      <c r="AM264" s="805"/>
      <c r="AN264" s="805"/>
      <c r="AO264" s="805"/>
    </row>
    <row r="265" spans="5:41" ht="15.75">
      <c r="E265" s="26"/>
      <c r="F265" s="32"/>
      <c r="G265" s="33"/>
      <c r="H265" s="32"/>
      <c r="I265" s="34"/>
      <c r="J265" s="246"/>
      <c r="K265" s="247"/>
      <c r="L265" s="95"/>
      <c r="M265" s="248"/>
      <c r="N265" s="249"/>
      <c r="O265" s="250"/>
      <c r="P265" s="251"/>
      <c r="Q265" s="252"/>
      <c r="R265" s="253"/>
      <c r="S265" s="102"/>
      <c r="T265" s="254"/>
      <c r="U265" s="104"/>
      <c r="V265" s="255"/>
      <c r="W265" s="256"/>
      <c r="X265" s="107"/>
      <c r="Y265" s="116"/>
      <c r="AA265" s="4"/>
      <c r="AC265" s="759"/>
      <c r="AD265" s="784"/>
      <c r="AE265" s="780" t="str" cm="1">
        <f t="array" ref="AE265">IF(ROW()=ROW(AE252),AD255,INDEX(AF252:AF265,ROW()-ROW(AE252)))</f>
        <v/>
      </c>
      <c r="AF265" s="781" t="str">
        <f>IF(OR(AE265="",AD254="",AD254&lt;=0,AG265=""),"",TRIM(MID(AE265,LEN(AG265)+1+IF(MID(AE265,LEN(AG265)+1,1)=" ",1,0),99999)))</f>
        <v/>
      </c>
      <c r="AG265" s="780" t="str">
        <f>IF(OR(AH265="",AH265=0,AH265="0"),"",IF(LEN(AH265)&lt;=AD254,AH265,IF(LEN(SUBSTITUTE(AI265," ",""))=AD254+1,LEFT(AH265,AD254),LEFT(AH265,FIND("§",SUBSTITUTE(AI265," ","§",LEN(AI265)-LEN(SUBSTITUTE(AI265," ",""))))-1))))</f>
        <v/>
      </c>
      <c r="AH265" s="780" t="str">
        <f t="shared" si="162"/>
        <v/>
      </c>
      <c r="AI265" s="780" t="str">
        <f>IF(OR(AH265="",AH265=0,AH265="0"),"",LEFT(AH265,AD254+1))</f>
        <v/>
      </c>
      <c r="AJ265" s="782"/>
      <c r="AK265" s="796"/>
      <c r="AL265" s="759" t="str">
        <f>IF(LEN(TRIM(AM265))&gt;0,MAX(AL13:AL264)+1,"")</f>
        <v/>
      </c>
      <c r="AM265" s="805"/>
      <c r="AN265" s="805"/>
      <c r="AO265" s="805"/>
    </row>
    <row r="266" spans="5:41" ht="15.75">
      <c r="E266" s="26"/>
      <c r="F266" s="32"/>
      <c r="G266" s="33"/>
      <c r="H266" s="32"/>
      <c r="I266" s="34"/>
      <c r="J266" s="246"/>
      <c r="K266" s="247"/>
      <c r="L266" s="95"/>
      <c r="M266" s="248"/>
      <c r="N266" s="249"/>
      <c r="O266" s="250"/>
      <c r="P266" s="251"/>
      <c r="Q266" s="252"/>
      <c r="R266" s="253"/>
      <c r="S266" s="102"/>
      <c r="T266" s="254"/>
      <c r="U266" s="104"/>
      <c r="V266" s="255"/>
      <c r="W266" s="256"/>
      <c r="X266" s="107"/>
      <c r="Y266" s="116"/>
      <c r="AA266" s="4"/>
      <c r="AC266" s="759"/>
      <c r="AD266" s="779" t="str">
        <f>IF(TRIM(SUBSTITUTE(AS32,CHAR(160),""))="","",AS32)</f>
        <v>Nettoyer les tomates, enlever le pédoncule et les couper en quarts.</v>
      </c>
      <c r="AE266" s="780" t="str" cm="1">
        <f t="array" ref="AE266">IF(ROW()=ROW(AE266),AD269,INDEX(AF266:AF279,ROW()-ROW(AE266)))</f>
        <v>Nettoyer les tomates, enlever le pédoncule et les couper en quarts.</v>
      </c>
      <c r="AF266" s="781" t="str">
        <f>IF(OR(AE266="",AD268="",AD268&lt;=0,AG266=""),"",TRIM(MID(AE266,LEN(AG266)+1+IF(MID(AE266,LEN(AG266)+1,1)=" ",1,0),99999)))</f>
        <v/>
      </c>
      <c r="AG266" s="780" t="str">
        <f>IF(OR(AH266="",AH266=0,AH266="0"),"",IF(LEN(AH266)&lt;=AD268,AH266,IF(LEN(SUBSTITUTE(AI266," ",""))=AD268+1,LEFT(AH266,AD268),LEFT(AH266,FIND("§",SUBSTITUTE(AI266," ","§",LEN(AI266)-LEN(SUBSTITUTE(AI266," ",""))))-1))))</f>
        <v>Nettoyer les tomates, enlever le pédoncule et les couper en quarts.</v>
      </c>
      <c r="AH266" s="780" t="str">
        <f t="shared" si="162"/>
        <v>Nettoyer les tomates, enlever le pédoncule et les couper en quarts.</v>
      </c>
      <c r="AI266" s="780" t="str">
        <f>IF(OR(AH266="",AH266=0,AH266="0"),"",LEFT(AH266,AD268+1))</f>
        <v>Nettoyer les tomates, enlever le pédoncule et les couper en quarts.</v>
      </c>
      <c r="AJ266" s="782"/>
      <c r="AK266" s="796"/>
      <c r="AL266" s="759" t="str">
        <f>IF(LEN(TRIM(AM266))&gt;0,MAX(AL13:AL265)+1,"")</f>
        <v/>
      </c>
      <c r="AM266" s="805"/>
      <c r="AN266" s="805"/>
      <c r="AO266" s="805"/>
    </row>
    <row r="267" spans="5:41" ht="15.75">
      <c r="E267" s="26"/>
      <c r="F267" s="32"/>
      <c r="G267" s="33"/>
      <c r="H267" s="32"/>
      <c r="I267" s="34"/>
      <c r="J267" s="246"/>
      <c r="K267" s="247"/>
      <c r="L267" s="95"/>
      <c r="M267" s="248"/>
      <c r="N267" s="249"/>
      <c r="O267" s="250"/>
      <c r="P267" s="251"/>
      <c r="Q267" s="252"/>
      <c r="R267" s="253"/>
      <c r="S267" s="102"/>
      <c r="T267" s="254"/>
      <c r="U267" s="104"/>
      <c r="V267" s="255"/>
      <c r="W267" s="256"/>
      <c r="X267" s="107"/>
      <c r="Y267" s="116"/>
      <c r="AA267" s="4"/>
      <c r="AC267" s="759"/>
      <c r="AD267" s="784" t="str">
        <f>TRIM(SUBSTITUTE(SUBSTITUTE(SUBSTITUTE(SUBSTITUTE(SUBSTITUTE(SUBSTITUTE(SUBSTITUTE(SUBSTITUTE(SUBSTITUTE(CLEAN(IF(OR(LEFT(AD266,1)="-",LEFT(AD266,1)="="),MID(AD266,2,99999),AD266)),"—","-"),"–","-"),CHAR(160)," "),CHAR(9)," "),CHAR(13)," "),CHAR(10)," ")," "," ")," "," ")," "," "))</f>
        <v>Nettoyer les tomates, enlever le pédoncule et les couper en quarts.</v>
      </c>
      <c r="AE267" s="780" t="str" cm="1">
        <f t="array" ref="AE267">IF(ROW()=ROW(AE266),AD269,INDEX(AF266:AF279,ROW()-ROW(AE266)))</f>
        <v/>
      </c>
      <c r="AF267" s="781" t="str">
        <f>IF(OR(AE267="",AD268="",AD268&lt;=0,AG267=""),"",TRIM(MID(AE267,LEN(AG267)+1+IF(MID(AE267,LEN(AG267)+1,1)=" ",1,0),99999)))</f>
        <v/>
      </c>
      <c r="AG267" s="780" t="str">
        <f>IF(OR(AH267="",AH267=0,AH267="0"),"",IF(LEN(AH267)&lt;=AD268,AH267,IF(LEN(SUBSTITUTE(AI267," ",""))=AD268+1,LEFT(AH267,AD268),LEFT(AH267,FIND("§",SUBSTITUTE(AI267," ","§",LEN(AI267)-LEN(SUBSTITUTE(AI267," ",""))))-1))))</f>
        <v/>
      </c>
      <c r="AH267" s="780" t="str">
        <f t="shared" si="162"/>
        <v/>
      </c>
      <c r="AI267" s="780" t="str">
        <f>IF(OR(AH267="",AH267=0,AH267="0"),"",LEFT(AH267,AD268+1))</f>
        <v/>
      </c>
      <c r="AJ267" s="782"/>
      <c r="AK267" s="796"/>
      <c r="AL267" s="759" t="str">
        <f>IF(LEN(TRIM(AM267))&gt;0,MAX(AL13:AL266)+1,"")</f>
        <v/>
      </c>
      <c r="AM267" s="805"/>
      <c r="AN267" s="805"/>
      <c r="AO267" s="805"/>
    </row>
    <row r="268" spans="5:41" ht="15.75">
      <c r="E268" s="26"/>
      <c r="F268" s="32"/>
      <c r="G268" s="33"/>
      <c r="H268" s="32"/>
      <c r="I268" s="34"/>
      <c r="J268" s="246"/>
      <c r="K268" s="247"/>
      <c r="L268" s="95"/>
      <c r="M268" s="248"/>
      <c r="N268" s="249"/>
      <c r="O268" s="250"/>
      <c r="P268" s="251"/>
      <c r="Q268" s="252"/>
      <c r="R268" s="253"/>
      <c r="S268" s="102"/>
      <c r="T268" s="254"/>
      <c r="U268" s="104"/>
      <c r="V268" s="255"/>
      <c r="W268" s="256"/>
      <c r="X268" s="107"/>
      <c r="Y268" s="116"/>
      <c r="AA268" s="4"/>
      <c r="AC268" s="759"/>
      <c r="AD268" s="785">
        <f>AL10</f>
        <v>120</v>
      </c>
      <c r="AE268" s="780" t="str" cm="1">
        <f t="array" ref="AE268">IF(ROW()=ROW(AE266),AD269,INDEX(AF266:AF279,ROW()-ROW(AE266)))</f>
        <v/>
      </c>
      <c r="AF268" s="781" t="str">
        <f>IF(OR(AE268="",AD268="",AD268&lt;=0,AG268=""),"",TRIM(MID(AE268,LEN(AG268)+1+IF(MID(AE268,LEN(AG268)+1,1)=" ",1,0),99999)))</f>
        <v/>
      </c>
      <c r="AG268" s="780" t="str">
        <f>IF(OR(AH268="",AH268=0,AH268="0"),"",IF(LEN(AH268)&lt;=AD268,AH268,IF(LEN(SUBSTITUTE(AI268," ",""))=AD268+1,LEFT(AH268,AD268),LEFT(AH268,FIND("§",SUBSTITUTE(AI268," ","§",LEN(AI268)-LEN(SUBSTITUTE(AI268," ",""))))-1))))</f>
        <v/>
      </c>
      <c r="AH268" s="780" t="str">
        <f t="shared" si="162"/>
        <v/>
      </c>
      <c r="AI268" s="780" t="str">
        <f>IF(OR(AH268="",AH268=0,AH268="0"),"",LEFT(AH268,AD268+1))</f>
        <v/>
      </c>
      <c r="AJ268" s="782"/>
      <c r="AK268" s="796"/>
      <c r="AL268" s="759" t="str">
        <f>IF(LEN(TRIM(AM268))&gt;0,MAX(AL13:AL267)+1,"")</f>
        <v/>
      </c>
      <c r="AM268" s="805"/>
      <c r="AN268" s="805"/>
      <c r="AO268" s="805"/>
    </row>
    <row r="269" spans="5:41" ht="15.75">
      <c r="E269" s="26"/>
      <c r="F269" s="32"/>
      <c r="G269" s="33"/>
      <c r="H269" s="32"/>
      <c r="I269" s="34"/>
      <c r="J269" s="246"/>
      <c r="K269" s="247"/>
      <c r="L269" s="95"/>
      <c r="M269" s="248"/>
      <c r="N269" s="249"/>
      <c r="O269" s="250"/>
      <c r="P269" s="251"/>
      <c r="Q269" s="252"/>
      <c r="R269" s="253"/>
      <c r="S269" s="102"/>
      <c r="T269" s="254"/>
      <c r="U269" s="104"/>
      <c r="V269" s="255"/>
      <c r="W269" s="256"/>
      <c r="X269" s="107"/>
      <c r="Y269" s="116"/>
      <c r="AA269" s="4"/>
      <c r="AC269" s="759"/>
      <c r="AD269" s="784" t="str">
        <f>IF(UPPER(TRIM(AL11))="X",AD273,AD267)</f>
        <v>Nettoyer les tomates, enlever le pédoncule et les couper en quarts.</v>
      </c>
      <c r="AE269" s="780" t="str" cm="1">
        <f t="array" ref="AE269">IF(ROW()=ROW(AE266),AD269,INDEX(AF266:AF279,ROW()-ROW(AE266)))</f>
        <v/>
      </c>
      <c r="AF269" s="781" t="str">
        <f>IF(OR(AE269="",AD268="",AD268&lt;=0,AG269=""),"",TRIM(MID(AE269,LEN(AG269)+1+IF(MID(AE269,LEN(AG269)+1,1)=" ",1,0),99999)))</f>
        <v/>
      </c>
      <c r="AG269" s="780" t="str">
        <f>IF(OR(AH269="",AH269=0,AH269="0"),"",IF(LEN(AH269)&lt;=AD268,AH269,IF(LEN(SUBSTITUTE(AI269," ",""))=AD268+1,LEFT(AH269,AD268),LEFT(AH269,FIND("§",SUBSTITUTE(AI269," ","§",LEN(AI269)-LEN(SUBSTITUTE(AI269," ",""))))-1))))</f>
        <v/>
      </c>
      <c r="AH269" s="780" t="str">
        <f t="shared" si="162"/>
        <v/>
      </c>
      <c r="AI269" s="780" t="str">
        <f>IF(OR(AH269="",AH269=0,AH269="0"),"",LEFT(AH269,AD268+1))</f>
        <v/>
      </c>
      <c r="AJ269" s="782"/>
      <c r="AK269" s="796"/>
      <c r="AL269" s="759" t="str">
        <f>IF(LEN(TRIM(AM269))&gt;0,MAX(AL13:AL268)+1,"")</f>
        <v/>
      </c>
      <c r="AM269" s="805"/>
      <c r="AN269" s="805"/>
      <c r="AO269" s="805"/>
    </row>
    <row r="270" spans="5:41" ht="15.75">
      <c r="E270" s="26"/>
      <c r="F270" s="32"/>
      <c r="G270" s="33"/>
      <c r="H270" s="32"/>
      <c r="I270" s="34"/>
      <c r="J270" s="246"/>
      <c r="K270" s="247"/>
      <c r="L270" s="95"/>
      <c r="M270" s="248"/>
      <c r="N270" s="249"/>
      <c r="O270" s="250"/>
      <c r="P270" s="251"/>
      <c r="Q270" s="252"/>
      <c r="R270" s="253"/>
      <c r="S270" s="102"/>
      <c r="T270" s="254"/>
      <c r="U270" s="104"/>
      <c r="V270" s="255"/>
      <c r="W270" s="256"/>
      <c r="X270" s="107"/>
      <c r="Y270" s="116"/>
      <c r="AA270" s="4"/>
      <c r="AC270" s="759"/>
      <c r="AD270" s="786" t="str">
        <f>TRIM(SUBSTITUTE(SUBSTITUTE(SUBSTITUTE(SUBSTITUTE(SUBSTITUTE(SUBSTITUTE(SUBSTITUTE(SUBSTITUTE(SUBSTITUTE(SUBSTITUTE(AD267,","," "),";"," "),":"," "),"!"," "),"?"," "),"…"," "),"»"," "),"«"," "),"/"," "),"."," "))</f>
        <v>Nettoyer les tomates enlever le pédoncule et les couper en quarts</v>
      </c>
      <c r="AE270" s="780" t="str" cm="1">
        <f t="array" ref="AE270">IF(ROW()=ROW(AE266),AD269,INDEX(AF266:AF279,ROW()-ROW(AE266)))</f>
        <v/>
      </c>
      <c r="AF270" s="781" t="str">
        <f>IF(OR(AE270="",AD268="",AD268&lt;=0,AG270=""),"",TRIM(MID(AE270,LEN(AG270)+1+IF(MID(AE270,LEN(AG270)+1,1)=" ",1,0),99999)))</f>
        <v/>
      </c>
      <c r="AG270" s="780" t="str">
        <f>IF(OR(AH270="",AH270=0,AH270="0"),"",IF(LEN(AH270)&lt;=AD268,AH270,IF(LEN(SUBSTITUTE(AI270," ",""))=AD268+1,LEFT(AH270,AD268),LEFT(AH270,FIND("§",SUBSTITUTE(AI270," ","§",LEN(AI270)-LEN(SUBSTITUTE(AI270," ",""))))-1))))</f>
        <v/>
      </c>
      <c r="AH270" s="780" t="str">
        <f t="shared" ref="AH270:AH333" si="163">IF(OR(AE270="",AE270=0),"",TRIM(SUBSTITUTE(SUBSTITUTE(AE270,CHAR(160)," "),CHAR(10)," ")))</f>
        <v/>
      </c>
      <c r="AI270" s="780" t="str">
        <f>IF(OR(AH270="",AH270=0,AH270="0"),"",LEFT(AH270,AD268+1))</f>
        <v/>
      </c>
      <c r="AJ270" s="782"/>
      <c r="AK270" s="796"/>
      <c r="AL270" s="759" t="str">
        <f>IF(LEN(TRIM(AM270))&gt;0,MAX(AL13:AL269)+1,"")</f>
        <v/>
      </c>
      <c r="AM270" s="805"/>
      <c r="AN270" s="805"/>
      <c r="AO270" s="805"/>
    </row>
    <row r="271" spans="5:41" ht="15.75">
      <c r="E271" s="26"/>
      <c r="F271" s="32"/>
      <c r="G271" s="33"/>
      <c r="H271" s="32"/>
      <c r="I271" s="34"/>
      <c r="J271" s="246"/>
      <c r="K271" s="247"/>
      <c r="L271" s="95"/>
      <c r="M271" s="248"/>
      <c r="N271" s="249"/>
      <c r="O271" s="250"/>
      <c r="P271" s="251"/>
      <c r="Q271" s="252"/>
      <c r="R271" s="253"/>
      <c r="S271" s="102"/>
      <c r="T271" s="254"/>
      <c r="U271" s="104"/>
      <c r="V271" s="255"/>
      <c r="W271" s="256"/>
      <c r="X271" s="107"/>
      <c r="Y271" s="116"/>
      <c r="AA271" s="4"/>
      <c r="AC271" s="759"/>
      <c r="AD271" s="780" t="str">
        <f>TRIM(SUBSTITUTE(SUBSTITUTE(SUBSTITUTE(SUBSTITUTE(SUBSTITUTE(SUBSTITUTE(SUBSTITUTE(SUBSTITUTE(AD270,"("," "),")"," "),CHAR(34)," "),"-"," "),"_"," "),"&lt;"," "),"&gt;"," "),"="," "))</f>
        <v>Nettoyer les tomates enlever le pédoncule et les couper en quarts</v>
      </c>
      <c r="AE271" s="780" t="str" cm="1">
        <f t="array" ref="AE271">IF(ROW()=ROW(AE266),AD269,INDEX(AF266:AF279,ROW()-ROW(AE266)))</f>
        <v/>
      </c>
      <c r="AF271" s="781" t="str">
        <f>IF(OR(AE271="",AD268="",AD268&lt;=0,AG271=""),"",TRIM(MID(AE271,LEN(AG271)+1+IF(MID(AE271,LEN(AG271)+1,1)=" ",1,0),99999)))</f>
        <v/>
      </c>
      <c r="AG271" s="780" t="str">
        <f>IF(OR(AH271="",AH271=0,AH271="0"),"",IF(LEN(AH271)&lt;=AD268,AH271,IF(LEN(SUBSTITUTE(AI271," ",""))=AD268+1,LEFT(AH271,AD268),LEFT(AH271,FIND("§",SUBSTITUTE(AI271," ","§",LEN(AI271)-LEN(SUBSTITUTE(AI271," ",""))))-1))))</f>
        <v/>
      </c>
      <c r="AH271" s="780" t="str">
        <f t="shared" si="163"/>
        <v/>
      </c>
      <c r="AI271" s="780" t="str">
        <f>IF(OR(AH271="",AH271=0,AH271="0"),"",LEFT(AH271,AD268+1))</f>
        <v/>
      </c>
      <c r="AJ271" s="782"/>
      <c r="AK271" s="796"/>
      <c r="AL271" s="759" t="str">
        <f>IF(LEN(TRIM(AM271))&gt;0,MAX(AL13:AL270)+1,"")</f>
        <v/>
      </c>
      <c r="AM271" s="805"/>
      <c r="AN271" s="805"/>
      <c r="AO271" s="805"/>
    </row>
    <row r="272" spans="5:41" ht="15.75">
      <c r="E272" s="26"/>
      <c r="F272" s="32"/>
      <c r="G272" s="33"/>
      <c r="H272" s="32"/>
      <c r="I272" s="34"/>
      <c r="J272" s="246"/>
      <c r="K272" s="247"/>
      <c r="L272" s="95"/>
      <c r="M272" s="248"/>
      <c r="N272" s="249"/>
      <c r="O272" s="250"/>
      <c r="P272" s="251"/>
      <c r="Q272" s="252"/>
      <c r="R272" s="253"/>
      <c r="S272" s="102"/>
      <c r="T272" s="254"/>
      <c r="U272" s="104"/>
      <c r="V272" s="255"/>
      <c r="W272" s="256"/>
      <c r="X272" s="107"/>
      <c r="Y272" s="116"/>
      <c r="AA272" s="4"/>
      <c r="AC272" s="759"/>
      <c r="AD272" s="784" t="str">
        <f>TRIM(SUBSTITUTE(SUBSTITUTE(SUBSTITUTE(SUBSTITUTE(AD271,"►"," "),"▼"," "),"▲"," "),"◄"," "))</f>
        <v>Nettoyer les tomates enlever le pédoncule et les couper en quarts</v>
      </c>
      <c r="AE272" s="780" t="str" cm="1">
        <f t="array" ref="AE272">IF(ROW()=ROW(AE266),AD269,INDEX(AF266:AF279,ROW()-ROW(AE266)))</f>
        <v/>
      </c>
      <c r="AF272" s="781" t="str">
        <f>IF(OR(AE272="",AD268="",AD268&lt;=0,AG272=""),"",TRIM(MID(AE272,LEN(AG272)+1+IF(MID(AE272,LEN(AG272)+1,1)=" ",1,0),99999)))</f>
        <v/>
      </c>
      <c r="AG272" s="780" t="str">
        <f>IF(OR(AH272="",AH272=0,AH272="0"),"",IF(LEN(AH272)&lt;=AD268,AH272,IF(LEN(SUBSTITUTE(AI272," ",""))=AD268+1,LEFT(AH272,AD268),LEFT(AH272,FIND("§",SUBSTITUTE(AI272," ","§",LEN(AI272)-LEN(SUBSTITUTE(AI272," ",""))))-1))))</f>
        <v/>
      </c>
      <c r="AH272" s="780" t="str">
        <f t="shared" si="163"/>
        <v/>
      </c>
      <c r="AI272" s="780" t="str">
        <f>IF(OR(AH272="",AH272=0,AH272="0"),"",LEFT(AH272,AD268+1))</f>
        <v/>
      </c>
      <c r="AJ272" s="782"/>
      <c r="AK272" s="796"/>
      <c r="AL272" s="759" t="str">
        <f>IF(LEN(TRIM(AM272))&gt;0,MAX(AL13:AL271)+1,"")</f>
        <v/>
      </c>
      <c r="AM272" s="805"/>
      <c r="AN272" s="805"/>
      <c r="AO272" s="805"/>
    </row>
    <row r="273" spans="5:41" ht="15.75">
      <c r="E273" s="26"/>
      <c r="F273" s="32"/>
      <c r="G273" s="33"/>
      <c r="H273" s="32"/>
      <c r="I273" s="34"/>
      <c r="J273" s="246"/>
      <c r="K273" s="247"/>
      <c r="L273" s="95"/>
      <c r="M273" s="248"/>
      <c r="N273" s="249"/>
      <c r="O273" s="250"/>
      <c r="P273" s="251"/>
      <c r="Q273" s="252"/>
      <c r="R273" s="253"/>
      <c r="S273" s="102"/>
      <c r="T273" s="254"/>
      <c r="U273" s="104"/>
      <c r="V273" s="255"/>
      <c r="W273" s="256"/>
      <c r="X273" s="107"/>
      <c r="Y273" s="116"/>
      <c r="AA273" s="4"/>
      <c r="AC273" s="759"/>
      <c r="AD273" s="784" t="str">
        <f>TRIM(SUBSTITUTE(SUBSTITUTE(AD272,"“"," "),"”"," "))</f>
        <v>Nettoyer les tomates enlever le pédoncule et les couper en quarts</v>
      </c>
      <c r="AE273" s="780" t="str" cm="1">
        <f t="array" ref="AE273">IF(ROW()=ROW(AE266),AD269,INDEX(AF266:AF279,ROW()-ROW(AE266)))</f>
        <v/>
      </c>
      <c r="AF273" s="781" t="str">
        <f>IF(OR(AE273="",AD268="",AD268&lt;=0,AG273=""),"",TRIM(MID(AE273,LEN(AG273)+1+IF(MID(AE273,LEN(AG273)+1,1)=" ",1,0),99999)))</f>
        <v/>
      </c>
      <c r="AG273" s="780" t="str">
        <f>IF(OR(AH273="",AH273=0,AH273="0"),"",IF(LEN(AH273)&lt;=AD268,AH273,IF(LEN(SUBSTITUTE(AI273," ",""))=AD268+1,LEFT(AH273,AD268),LEFT(AH273,FIND("§",SUBSTITUTE(AI273," ","§",LEN(AI273)-LEN(SUBSTITUTE(AI273," ",""))))-1))))</f>
        <v/>
      </c>
      <c r="AH273" s="780" t="str">
        <f t="shared" si="163"/>
        <v/>
      </c>
      <c r="AI273" s="780" t="str">
        <f>IF(OR(AH273="",AH273=0,AH273="0"),"",LEFT(AH273,AD268+1))</f>
        <v/>
      </c>
      <c r="AJ273" s="782"/>
      <c r="AK273" s="796"/>
      <c r="AL273" s="759" t="str">
        <f>IF(LEN(TRIM(AM273))&gt;0,MAX(AL13:AL272)+1,"")</f>
        <v/>
      </c>
      <c r="AM273" s="805"/>
      <c r="AN273" s="805"/>
      <c r="AO273" s="805"/>
    </row>
    <row r="274" spans="5:41" ht="15.75">
      <c r="E274" s="26"/>
      <c r="F274" s="32"/>
      <c r="G274" s="33"/>
      <c r="H274" s="32"/>
      <c r="I274" s="34"/>
      <c r="J274" s="246"/>
      <c r="K274" s="247"/>
      <c r="L274" s="95"/>
      <c r="M274" s="248"/>
      <c r="N274" s="249"/>
      <c r="O274" s="250"/>
      <c r="P274" s="251"/>
      <c r="Q274" s="252"/>
      <c r="R274" s="253"/>
      <c r="S274" s="102"/>
      <c r="T274" s="254"/>
      <c r="U274" s="104"/>
      <c r="V274" s="255"/>
      <c r="W274" s="256"/>
      <c r="X274" s="107"/>
      <c r="Y274" s="116"/>
      <c r="AA274" s="4"/>
      <c r="AC274" s="759"/>
      <c r="AD274" s="784"/>
      <c r="AE274" s="780" t="str" cm="1">
        <f t="array" ref="AE274">IF(ROW()=ROW(AE266),AD269,INDEX(AF266:AF279,ROW()-ROW(AE266)))</f>
        <v/>
      </c>
      <c r="AF274" s="781" t="str">
        <f>IF(OR(AE274="",AD268="",AD268&lt;=0,AG274=""),"",TRIM(MID(AE274,LEN(AG274)+1+IF(MID(AE274,LEN(AG274)+1,1)=" ",1,0),99999)))</f>
        <v/>
      </c>
      <c r="AG274" s="780" t="str">
        <f>IF(OR(AH274="",AH274=0,AH274="0"),"",IF(LEN(AH274)&lt;=AD268,AH274,IF(LEN(SUBSTITUTE(AI274," ",""))=AD268+1,LEFT(AH274,AD268),LEFT(AH274,FIND("§",SUBSTITUTE(AI274," ","§",LEN(AI274)-LEN(SUBSTITUTE(AI274," ",""))))-1))))</f>
        <v/>
      </c>
      <c r="AH274" s="780" t="str">
        <f t="shared" si="163"/>
        <v/>
      </c>
      <c r="AI274" s="780" t="str">
        <f>IF(OR(AH274="",AH274=0,AH274="0"),"",LEFT(AH274,AD268+1))</f>
        <v/>
      </c>
      <c r="AJ274" s="782"/>
      <c r="AK274" s="796"/>
      <c r="AL274" s="759" t="str">
        <f>IF(LEN(TRIM(AM274))&gt;0,MAX(AL13:AL273)+1,"")</f>
        <v/>
      </c>
      <c r="AM274" s="805"/>
      <c r="AN274" s="805"/>
      <c r="AO274" s="805"/>
    </row>
    <row r="275" spans="5:41" ht="15.75">
      <c r="E275" s="26"/>
      <c r="F275" s="32"/>
      <c r="G275" s="33"/>
      <c r="H275" s="32"/>
      <c r="I275" s="34"/>
      <c r="J275" s="246"/>
      <c r="K275" s="247"/>
      <c r="L275" s="95"/>
      <c r="M275" s="248"/>
      <c r="N275" s="249"/>
      <c r="O275" s="250"/>
      <c r="P275" s="251"/>
      <c r="Q275" s="252"/>
      <c r="R275" s="253"/>
      <c r="S275" s="102"/>
      <c r="T275" s="254"/>
      <c r="U275" s="104"/>
      <c r="V275" s="255"/>
      <c r="W275" s="256"/>
      <c r="X275" s="107"/>
      <c r="Y275" s="116"/>
      <c r="AA275" s="4"/>
      <c r="AC275" s="759"/>
      <c r="AD275" s="784"/>
      <c r="AE275" s="780" t="str" cm="1">
        <f t="array" ref="AE275">IF(ROW()=ROW(AE266),AD269,INDEX(AF266:AF279,ROW()-ROW(AE266)))</f>
        <v/>
      </c>
      <c r="AF275" s="781" t="str">
        <f>IF(OR(AE275="",AD268="",AD268&lt;=0,AG275=""),"",TRIM(MID(AE275,LEN(AG275)+1+IF(MID(AE275,LEN(AG275)+1,1)=" ",1,0),99999)))</f>
        <v/>
      </c>
      <c r="AG275" s="780" t="str">
        <f>IF(OR(AH275="",AH275=0,AH275="0"),"",IF(LEN(AH275)&lt;=AD268,AH275,IF(LEN(SUBSTITUTE(AI275," ",""))=AD268+1,LEFT(AH275,AD268),LEFT(AH275,FIND("§",SUBSTITUTE(AI275," ","§",LEN(AI275)-LEN(SUBSTITUTE(AI275," ",""))))-1))))</f>
        <v/>
      </c>
      <c r="AH275" s="780" t="str">
        <f t="shared" si="163"/>
        <v/>
      </c>
      <c r="AI275" s="780" t="str">
        <f>IF(OR(AH275="",AH275=0,AH275="0"),"",LEFT(AH275,AD268+1))</f>
        <v/>
      </c>
      <c r="AJ275" s="782"/>
      <c r="AK275" s="796"/>
      <c r="AL275" s="759" t="str">
        <f>IF(LEN(TRIM(AM275))&gt;0,MAX(AL13:AL274)+1,"")</f>
        <v/>
      </c>
      <c r="AM275" s="805"/>
      <c r="AN275" s="805"/>
      <c r="AO275" s="805"/>
    </row>
    <row r="276" spans="5:41" ht="15.75">
      <c r="E276" s="26"/>
      <c r="F276" s="32"/>
      <c r="G276" s="33"/>
      <c r="H276" s="32"/>
      <c r="I276" s="34"/>
      <c r="J276" s="246"/>
      <c r="K276" s="247"/>
      <c r="L276" s="95"/>
      <c r="M276" s="248"/>
      <c r="N276" s="249"/>
      <c r="O276" s="250"/>
      <c r="P276" s="251"/>
      <c r="Q276" s="252"/>
      <c r="R276" s="253"/>
      <c r="S276" s="102"/>
      <c r="T276" s="254"/>
      <c r="U276" s="104"/>
      <c r="V276" s="255"/>
      <c r="W276" s="256"/>
      <c r="X276" s="107"/>
      <c r="Y276" s="116"/>
      <c r="AA276" s="4"/>
      <c r="AC276" s="759"/>
      <c r="AD276" s="784"/>
      <c r="AE276" s="780" t="str" cm="1">
        <f t="array" ref="AE276">IF(ROW()=ROW(AE266),AD269,INDEX(AF266:AF279,ROW()-ROW(AE266)))</f>
        <v/>
      </c>
      <c r="AF276" s="781" t="str">
        <f>IF(OR(AE276="",AD268="",AD268&lt;=0,AG276=""),"",TRIM(MID(AE276,LEN(AG276)+1+IF(MID(AE276,LEN(AG276)+1,1)=" ",1,0),99999)))</f>
        <v/>
      </c>
      <c r="AG276" s="780" t="str">
        <f>IF(OR(AH276="",AH276=0,AH276="0"),"",IF(LEN(AH276)&lt;=AD268,AH276,IF(LEN(SUBSTITUTE(AI276," ",""))=AD268+1,LEFT(AH276,AD268),LEFT(AH276,FIND("§",SUBSTITUTE(AI276," ","§",LEN(AI276)-LEN(SUBSTITUTE(AI276," ",""))))-1))))</f>
        <v/>
      </c>
      <c r="AH276" s="780" t="str">
        <f t="shared" si="163"/>
        <v/>
      </c>
      <c r="AI276" s="780" t="str">
        <f>IF(OR(AH276="",AH276=0,AH276="0"),"",LEFT(AH276,AD268+1))</f>
        <v/>
      </c>
      <c r="AJ276" s="782"/>
      <c r="AK276" s="796"/>
      <c r="AL276" s="759" t="str">
        <f>IF(LEN(TRIM(AM276))&gt;0,MAX(AL13:AL275)+1,"")</f>
        <v/>
      </c>
      <c r="AM276" s="805"/>
      <c r="AN276" s="805"/>
      <c r="AO276" s="805"/>
    </row>
    <row r="277" spans="5:41" ht="15.75">
      <c r="E277" s="26"/>
      <c r="F277" s="32"/>
      <c r="G277" s="33"/>
      <c r="H277" s="32"/>
      <c r="I277" s="34"/>
      <c r="J277" s="246"/>
      <c r="K277" s="247"/>
      <c r="L277" s="95"/>
      <c r="M277" s="248"/>
      <c r="N277" s="249"/>
      <c r="O277" s="250"/>
      <c r="P277" s="251"/>
      <c r="Q277" s="252"/>
      <c r="R277" s="253"/>
      <c r="S277" s="102"/>
      <c r="T277" s="254"/>
      <c r="U277" s="104"/>
      <c r="V277" s="255"/>
      <c r="W277" s="256"/>
      <c r="X277" s="107"/>
      <c r="Y277" s="116"/>
      <c r="AA277" s="4"/>
      <c r="AC277" s="759"/>
      <c r="AD277" s="784"/>
      <c r="AE277" s="780" t="str" cm="1">
        <f t="array" ref="AE277">IF(ROW()=ROW(AE266),AD269,INDEX(AF266:AF279,ROW()-ROW(AE266)))</f>
        <v/>
      </c>
      <c r="AF277" s="781" t="str">
        <f>IF(OR(AE277="",AD268="",AD268&lt;=0,AG277=""),"",TRIM(MID(AE277,LEN(AG277)+1+IF(MID(AE277,LEN(AG277)+1,1)=" ",1,0),99999)))</f>
        <v/>
      </c>
      <c r="AG277" s="780" t="str">
        <f>IF(OR(AH277="",AH277=0,AH277="0"),"",IF(LEN(AH277)&lt;=AD268,AH277,IF(LEN(SUBSTITUTE(AI277," ",""))=AD268+1,LEFT(AH277,AD268),LEFT(AH277,FIND("§",SUBSTITUTE(AI277," ","§",LEN(AI277)-LEN(SUBSTITUTE(AI277," ",""))))-1))))</f>
        <v/>
      </c>
      <c r="AH277" s="780" t="str">
        <f t="shared" si="163"/>
        <v/>
      </c>
      <c r="AI277" s="780" t="str">
        <f>IF(OR(AH277="",AH277=0,AH277="0"),"",LEFT(AH277,AD268+1))</f>
        <v/>
      </c>
      <c r="AJ277" s="782"/>
      <c r="AK277" s="796"/>
      <c r="AL277" s="759" t="str">
        <f>IF(LEN(TRIM(AM277))&gt;0,MAX(AL13:AL276)+1,"")</f>
        <v/>
      </c>
      <c r="AM277" s="805"/>
      <c r="AN277" s="805"/>
      <c r="AO277" s="805"/>
    </row>
    <row r="278" spans="5:41" ht="15.75">
      <c r="E278" s="26"/>
      <c r="F278" s="32"/>
      <c r="G278" s="33"/>
      <c r="H278" s="32"/>
      <c r="I278" s="34"/>
      <c r="J278" s="246"/>
      <c r="K278" s="247"/>
      <c r="L278" s="95"/>
      <c r="M278" s="248"/>
      <c r="N278" s="249"/>
      <c r="O278" s="250"/>
      <c r="P278" s="251"/>
      <c r="Q278" s="252"/>
      <c r="R278" s="253"/>
      <c r="S278" s="102"/>
      <c r="T278" s="254"/>
      <c r="U278" s="104"/>
      <c r="V278" s="255"/>
      <c r="W278" s="256"/>
      <c r="X278" s="107"/>
      <c r="Y278" s="116"/>
      <c r="AA278" s="4"/>
      <c r="AC278" s="759"/>
      <c r="AD278" s="784"/>
      <c r="AE278" s="780" t="str" cm="1">
        <f t="array" ref="AE278">IF(ROW()=ROW(AE266),AD269,INDEX(AF266:AF279,ROW()-ROW(AE266)))</f>
        <v/>
      </c>
      <c r="AF278" s="781" t="str">
        <f>IF(OR(AE278="",AD268="",AD268&lt;=0,AG278=""),"",TRIM(MID(AE278,LEN(AG278)+1+IF(MID(AE278,LEN(AG278)+1,1)=" ",1,0),99999)))</f>
        <v/>
      </c>
      <c r="AG278" s="780" t="str">
        <f>IF(OR(AH278="",AH278=0,AH278="0"),"",IF(LEN(AH278)&lt;=AD268,AH278,IF(LEN(SUBSTITUTE(AI278," ",""))=AD268+1,LEFT(AH278,AD268),LEFT(AH278,FIND("§",SUBSTITUTE(AI278," ","§",LEN(AI278)-LEN(SUBSTITUTE(AI278," ",""))))-1))))</f>
        <v/>
      </c>
      <c r="AH278" s="780" t="str">
        <f t="shared" si="163"/>
        <v/>
      </c>
      <c r="AI278" s="780" t="str">
        <f>IF(OR(AH278="",AH278=0,AH278="0"),"",LEFT(AH278,AD268+1))</f>
        <v/>
      </c>
      <c r="AJ278" s="782"/>
      <c r="AK278" s="796"/>
      <c r="AL278" s="759" t="str">
        <f>IF(LEN(TRIM(AM278))&gt;0,MAX(AL13:AL277)+1,"")</f>
        <v/>
      </c>
      <c r="AM278" s="805"/>
      <c r="AN278" s="805"/>
      <c r="AO278" s="805"/>
    </row>
    <row r="279" spans="5:41" ht="15.75">
      <c r="E279" s="26"/>
      <c r="F279" s="32"/>
      <c r="G279" s="33"/>
      <c r="H279" s="32"/>
      <c r="I279" s="34"/>
      <c r="J279" s="246"/>
      <c r="K279" s="247"/>
      <c r="L279" s="95"/>
      <c r="M279" s="248"/>
      <c r="N279" s="249"/>
      <c r="O279" s="250"/>
      <c r="P279" s="251"/>
      <c r="Q279" s="252"/>
      <c r="R279" s="253"/>
      <c r="S279" s="102"/>
      <c r="T279" s="254"/>
      <c r="U279" s="104"/>
      <c r="V279" s="255"/>
      <c r="W279" s="256"/>
      <c r="X279" s="107"/>
      <c r="Y279" s="116"/>
      <c r="AA279" s="4"/>
      <c r="AC279" s="759"/>
      <c r="AD279" s="784"/>
      <c r="AE279" s="780" t="str" cm="1">
        <f t="array" ref="AE279">IF(ROW()=ROW(AE266),AD269,INDEX(AF266:AF279,ROW()-ROW(AE266)))</f>
        <v/>
      </c>
      <c r="AF279" s="781" t="str">
        <f>IF(OR(AE279="",AD268="",AD268&lt;=0,AG279=""),"",TRIM(MID(AE279,LEN(AG279)+1+IF(MID(AE279,LEN(AG279)+1,1)=" ",1,0),99999)))</f>
        <v/>
      </c>
      <c r="AG279" s="780" t="str">
        <f>IF(OR(AH279="",AH279=0,AH279="0"),"",IF(LEN(AH279)&lt;=AD268,AH279,IF(LEN(SUBSTITUTE(AI279," ",""))=AD268+1,LEFT(AH279,AD268),LEFT(AH279,FIND("§",SUBSTITUTE(AI279," ","§",LEN(AI279)-LEN(SUBSTITUTE(AI279," ",""))))-1))))</f>
        <v/>
      </c>
      <c r="AH279" s="780" t="str">
        <f t="shared" si="163"/>
        <v/>
      </c>
      <c r="AI279" s="780" t="str">
        <f>IF(OR(AH279="",AH279=0,AH279="0"),"",LEFT(AH279,AD268+1))</f>
        <v/>
      </c>
      <c r="AJ279" s="782"/>
      <c r="AK279" s="796"/>
      <c r="AL279" s="759" t="str">
        <f>IF(LEN(TRIM(AM279))&gt;0,MAX(AL13:AL278)+1,"")</f>
        <v/>
      </c>
      <c r="AM279" s="805"/>
      <c r="AN279" s="805"/>
      <c r="AO279" s="805"/>
    </row>
    <row r="280" spans="5:41" ht="15.75">
      <c r="E280" s="26"/>
      <c r="F280" s="32"/>
      <c r="G280" s="33"/>
      <c r="H280" s="32"/>
      <c r="I280" s="34"/>
      <c r="J280" s="246"/>
      <c r="K280" s="247"/>
      <c r="L280" s="95"/>
      <c r="M280" s="248"/>
      <c r="N280" s="249"/>
      <c r="O280" s="250"/>
      <c r="P280" s="251"/>
      <c r="Q280" s="252"/>
      <c r="R280" s="253"/>
      <c r="S280" s="102"/>
      <c r="T280" s="254"/>
      <c r="U280" s="104"/>
      <c r="V280" s="255"/>
      <c r="W280" s="256"/>
      <c r="X280" s="107"/>
      <c r="Y280" s="116"/>
      <c r="AA280" s="4"/>
      <c r="AC280" s="759"/>
      <c r="AD280" s="779" t="str">
        <f>IF(TRIM(SUBSTITUTE(AS33,CHAR(160),""))="","",AS33)</f>
        <v>Mixer les tomates avec du basilic dans un mixeur ou un blender.</v>
      </c>
      <c r="AE280" s="780" t="str" cm="1">
        <f t="array" ref="AE280">IF(ROW()=ROW(AE280),AD283,INDEX(AF280:AF293,ROW()-ROW(AE280)))</f>
        <v>Mixer les tomates avec du basilic dans un mixeur ou un blender.</v>
      </c>
      <c r="AF280" s="781" t="str">
        <f>IF(OR(AE280="",AD282="",AD282&lt;=0,AG280=""),"",TRIM(MID(AE280,LEN(AG280)+1+IF(MID(AE280,LEN(AG280)+1,1)=" ",1,0),99999)))</f>
        <v/>
      </c>
      <c r="AG280" s="780" t="str">
        <f>IF(OR(AH280="",AH280=0,AH280="0"),"",IF(LEN(AH280)&lt;=AD282,AH280,IF(LEN(SUBSTITUTE(AI280," ",""))=AD282+1,LEFT(AH280,AD282),LEFT(AH280,FIND("§",SUBSTITUTE(AI280," ","§",LEN(AI280)-LEN(SUBSTITUTE(AI280," ",""))))-1))))</f>
        <v>Mixer les tomates avec du basilic dans un mixeur ou un blender.</v>
      </c>
      <c r="AH280" s="780" t="str">
        <f t="shared" si="163"/>
        <v>Mixer les tomates avec du basilic dans un mixeur ou un blender.</v>
      </c>
      <c r="AI280" s="780" t="str">
        <f>IF(OR(AH280="",AH280=0,AH280="0"),"",LEFT(AH280,AD282+1))</f>
        <v>Mixer les tomates avec du basilic dans un mixeur ou un blender.</v>
      </c>
      <c r="AJ280" s="782"/>
      <c r="AK280" s="796"/>
      <c r="AL280" s="759" t="str">
        <f>IF(LEN(TRIM(AM280))&gt;0,MAX(AL13:AL279)+1,"")</f>
        <v/>
      </c>
      <c r="AM280" s="805"/>
      <c r="AN280" s="805"/>
      <c r="AO280" s="805"/>
    </row>
    <row r="281" spans="5:41" ht="15.75">
      <c r="E281" s="26"/>
      <c r="F281" s="32"/>
      <c r="G281" s="33"/>
      <c r="H281" s="32"/>
      <c r="I281" s="34"/>
      <c r="J281" s="246"/>
      <c r="K281" s="247"/>
      <c r="L281" s="95"/>
      <c r="M281" s="248"/>
      <c r="N281" s="249"/>
      <c r="O281" s="250"/>
      <c r="P281" s="251"/>
      <c r="Q281" s="252"/>
      <c r="R281" s="253"/>
      <c r="S281" s="102"/>
      <c r="T281" s="254"/>
      <c r="U281" s="104"/>
      <c r="V281" s="255"/>
      <c r="W281" s="256"/>
      <c r="X281" s="107"/>
      <c r="Y281" s="116"/>
      <c r="AA281" s="4"/>
      <c r="AC281" s="759"/>
      <c r="AD281" s="784" t="str">
        <f>TRIM(SUBSTITUTE(SUBSTITUTE(SUBSTITUTE(SUBSTITUTE(SUBSTITUTE(SUBSTITUTE(SUBSTITUTE(SUBSTITUTE(SUBSTITUTE(CLEAN(IF(OR(LEFT(AD280,1)="-",LEFT(AD280,1)="="),MID(AD280,2,99999),AD280)),"—","-"),"–","-"),CHAR(160)," "),CHAR(9)," "),CHAR(13)," "),CHAR(10)," ")," "," ")," "," ")," "," "))</f>
        <v>Mixer les tomates avec du basilic dans un mixeur ou un blender.</v>
      </c>
      <c r="AE281" s="780" t="str" cm="1">
        <f t="array" ref="AE281">IF(ROW()=ROW(AE280),AD283,INDEX(AF280:AF293,ROW()-ROW(AE280)))</f>
        <v/>
      </c>
      <c r="AF281" s="781" t="str">
        <f>IF(OR(AE281="",AD282="",AD282&lt;=0,AG281=""),"",TRIM(MID(AE281,LEN(AG281)+1+IF(MID(AE281,LEN(AG281)+1,1)=" ",1,0),99999)))</f>
        <v/>
      </c>
      <c r="AG281" s="780" t="str">
        <f>IF(OR(AH281="",AH281=0,AH281="0"),"",IF(LEN(AH281)&lt;=AD282,AH281,IF(LEN(SUBSTITUTE(AI281," ",""))=AD282+1,LEFT(AH281,AD282),LEFT(AH281,FIND("§",SUBSTITUTE(AI281," ","§",LEN(AI281)-LEN(SUBSTITUTE(AI281," ",""))))-1))))</f>
        <v/>
      </c>
      <c r="AH281" s="780" t="str">
        <f t="shared" si="163"/>
        <v/>
      </c>
      <c r="AI281" s="780" t="str">
        <f>IF(OR(AH281="",AH281=0,AH281="0"),"",LEFT(AH281,AD282+1))</f>
        <v/>
      </c>
      <c r="AJ281" s="782"/>
      <c r="AK281" s="796"/>
      <c r="AL281" s="759" t="str">
        <f>IF(LEN(TRIM(AM281))&gt;0,MAX(AL13:AL280)+1,"")</f>
        <v/>
      </c>
      <c r="AM281" s="805"/>
      <c r="AN281" s="805"/>
      <c r="AO281" s="805"/>
    </row>
    <row r="282" spans="5:41" ht="15.75">
      <c r="E282" s="26"/>
      <c r="F282" s="32"/>
      <c r="G282" s="33"/>
      <c r="H282" s="32"/>
      <c r="I282" s="34"/>
      <c r="J282" s="246"/>
      <c r="K282" s="247"/>
      <c r="L282" s="95"/>
      <c r="M282" s="248"/>
      <c r="N282" s="249"/>
      <c r="O282" s="250"/>
      <c r="P282" s="251"/>
      <c r="Q282" s="252"/>
      <c r="R282" s="253"/>
      <c r="S282" s="102"/>
      <c r="T282" s="254"/>
      <c r="U282" s="104"/>
      <c r="V282" s="255"/>
      <c r="W282" s="256"/>
      <c r="X282" s="107"/>
      <c r="Y282" s="116"/>
      <c r="AA282" s="4"/>
      <c r="AC282" s="759"/>
      <c r="AD282" s="785">
        <f>AL10</f>
        <v>120</v>
      </c>
      <c r="AE282" s="780" t="str" cm="1">
        <f t="array" ref="AE282">IF(ROW()=ROW(AE280),AD283,INDEX(AF280:AF293,ROW()-ROW(AE280)))</f>
        <v/>
      </c>
      <c r="AF282" s="781" t="str">
        <f>IF(OR(AE282="",AD282="",AD282&lt;=0,AG282=""),"",TRIM(MID(AE282,LEN(AG282)+1+IF(MID(AE282,LEN(AG282)+1,1)=" ",1,0),99999)))</f>
        <v/>
      </c>
      <c r="AG282" s="780" t="str">
        <f>IF(OR(AH282="",AH282=0,AH282="0"),"",IF(LEN(AH282)&lt;=AD282,AH282,IF(LEN(SUBSTITUTE(AI282," ",""))=AD282+1,LEFT(AH282,AD282),LEFT(AH282,FIND("§",SUBSTITUTE(AI282," ","§",LEN(AI282)-LEN(SUBSTITUTE(AI282," ",""))))-1))))</f>
        <v/>
      </c>
      <c r="AH282" s="780" t="str">
        <f t="shared" si="163"/>
        <v/>
      </c>
      <c r="AI282" s="780" t="str">
        <f>IF(OR(AH282="",AH282=0,AH282="0"),"",LEFT(AH282,AD282+1))</f>
        <v/>
      </c>
      <c r="AJ282" s="782"/>
      <c r="AK282" s="796"/>
      <c r="AL282" s="759" t="str">
        <f>IF(LEN(TRIM(AM282))&gt;0,MAX(AL13:AL281)+1,"")</f>
        <v/>
      </c>
      <c r="AM282" s="805"/>
      <c r="AN282" s="805"/>
      <c r="AO282" s="805"/>
    </row>
    <row r="283" spans="5:41" ht="15.75">
      <c r="E283" s="26"/>
      <c r="F283" s="32"/>
      <c r="G283" s="33"/>
      <c r="H283" s="32"/>
      <c r="I283" s="34"/>
      <c r="J283" s="246"/>
      <c r="K283" s="247"/>
      <c r="L283" s="95"/>
      <c r="M283" s="248"/>
      <c r="N283" s="249"/>
      <c r="O283" s="250"/>
      <c r="P283" s="251"/>
      <c r="Q283" s="252"/>
      <c r="R283" s="253"/>
      <c r="S283" s="102"/>
      <c r="T283" s="254"/>
      <c r="U283" s="104"/>
      <c r="V283" s="255"/>
      <c r="W283" s="256"/>
      <c r="X283" s="107"/>
      <c r="Y283" s="116"/>
      <c r="AA283" s="4"/>
      <c r="AC283" s="759"/>
      <c r="AD283" s="784" t="str">
        <f>IF(UPPER(TRIM(AL11))="X",AD287,AD281)</f>
        <v>Mixer les tomates avec du basilic dans un mixeur ou un blender.</v>
      </c>
      <c r="AE283" s="780" t="str" cm="1">
        <f t="array" ref="AE283">IF(ROW()=ROW(AE280),AD283,INDEX(AF280:AF293,ROW()-ROW(AE280)))</f>
        <v/>
      </c>
      <c r="AF283" s="781" t="str">
        <f>IF(OR(AE283="",AD282="",AD282&lt;=0,AG283=""),"",TRIM(MID(AE283,LEN(AG283)+1+IF(MID(AE283,LEN(AG283)+1,1)=" ",1,0),99999)))</f>
        <v/>
      </c>
      <c r="AG283" s="780" t="str">
        <f>IF(OR(AH283="",AH283=0,AH283="0"),"",IF(LEN(AH283)&lt;=AD282,AH283,IF(LEN(SUBSTITUTE(AI283," ",""))=AD282+1,LEFT(AH283,AD282),LEFT(AH283,FIND("§",SUBSTITUTE(AI283," ","§",LEN(AI283)-LEN(SUBSTITUTE(AI283," ",""))))-1))))</f>
        <v/>
      </c>
      <c r="AH283" s="780" t="str">
        <f t="shared" si="163"/>
        <v/>
      </c>
      <c r="AI283" s="780" t="str">
        <f>IF(OR(AH283="",AH283=0,AH283="0"),"",LEFT(AH283,AD282+1))</f>
        <v/>
      </c>
      <c r="AJ283" s="782"/>
      <c r="AK283" s="796"/>
      <c r="AL283" s="759" t="str">
        <f>IF(LEN(TRIM(AM283))&gt;0,MAX(AL13:AL282)+1,"")</f>
        <v/>
      </c>
      <c r="AM283" s="805"/>
      <c r="AN283" s="805"/>
      <c r="AO283" s="805"/>
    </row>
    <row r="284" spans="5:41" ht="15.75">
      <c r="E284" s="26"/>
      <c r="F284" s="32"/>
      <c r="G284" s="33"/>
      <c r="H284" s="32"/>
      <c r="I284" s="34"/>
      <c r="J284" s="246"/>
      <c r="K284" s="247"/>
      <c r="L284" s="95"/>
      <c r="M284" s="248"/>
      <c r="N284" s="249"/>
      <c r="O284" s="250"/>
      <c r="P284" s="251"/>
      <c r="Q284" s="252"/>
      <c r="R284" s="253"/>
      <c r="S284" s="102"/>
      <c r="T284" s="254"/>
      <c r="U284" s="104"/>
      <c r="V284" s="255"/>
      <c r="W284" s="256"/>
      <c r="X284" s="107"/>
      <c r="Y284" s="116"/>
      <c r="AA284" s="4"/>
      <c r="AC284" s="759"/>
      <c r="AD284" s="786" t="str">
        <f>TRIM(SUBSTITUTE(SUBSTITUTE(SUBSTITUTE(SUBSTITUTE(SUBSTITUTE(SUBSTITUTE(SUBSTITUTE(SUBSTITUTE(SUBSTITUTE(SUBSTITUTE(AD281,","," "),";"," "),":"," "),"!"," "),"?"," "),"…"," "),"»"," "),"«"," "),"/"," "),"."," "))</f>
        <v>Mixer les tomates avec du basilic dans un mixeur ou un blender</v>
      </c>
      <c r="AE284" s="780" t="str" cm="1">
        <f t="array" ref="AE284">IF(ROW()=ROW(AE280),AD283,INDEX(AF280:AF293,ROW()-ROW(AE280)))</f>
        <v/>
      </c>
      <c r="AF284" s="781" t="str">
        <f>IF(OR(AE284="",AD282="",AD282&lt;=0,AG284=""),"",TRIM(MID(AE284,LEN(AG284)+1+IF(MID(AE284,LEN(AG284)+1,1)=" ",1,0),99999)))</f>
        <v/>
      </c>
      <c r="AG284" s="780" t="str">
        <f>IF(OR(AH284="",AH284=0,AH284="0"),"",IF(LEN(AH284)&lt;=AD282,AH284,IF(LEN(SUBSTITUTE(AI284," ",""))=AD282+1,LEFT(AH284,AD282),LEFT(AH284,FIND("§",SUBSTITUTE(AI284," ","§",LEN(AI284)-LEN(SUBSTITUTE(AI284," ",""))))-1))))</f>
        <v/>
      </c>
      <c r="AH284" s="780" t="str">
        <f t="shared" si="163"/>
        <v/>
      </c>
      <c r="AI284" s="780" t="str">
        <f>IF(OR(AH284="",AH284=0,AH284="0"),"",LEFT(AH284,AD282+1))</f>
        <v/>
      </c>
      <c r="AJ284" s="782"/>
      <c r="AK284" s="796"/>
      <c r="AL284" s="759" t="str">
        <f>IF(LEN(TRIM(AM284))&gt;0,MAX(AL13:AL283)+1,"")</f>
        <v/>
      </c>
      <c r="AM284" s="805"/>
      <c r="AN284" s="805"/>
      <c r="AO284" s="805"/>
    </row>
    <row r="285" spans="5:41" ht="15.75">
      <c r="E285" s="26"/>
      <c r="F285" s="32"/>
      <c r="G285" s="33"/>
      <c r="H285" s="32"/>
      <c r="I285" s="34"/>
      <c r="J285" s="246"/>
      <c r="K285" s="247"/>
      <c r="L285" s="95"/>
      <c r="M285" s="248"/>
      <c r="N285" s="249"/>
      <c r="O285" s="250"/>
      <c r="P285" s="251"/>
      <c r="Q285" s="252"/>
      <c r="R285" s="253"/>
      <c r="S285" s="102"/>
      <c r="T285" s="254"/>
      <c r="U285" s="104"/>
      <c r="V285" s="255"/>
      <c r="W285" s="256"/>
      <c r="X285" s="107"/>
      <c r="Y285" s="116"/>
      <c r="AA285" s="4"/>
      <c r="AC285" s="759"/>
      <c r="AD285" s="780" t="str">
        <f>TRIM(SUBSTITUTE(SUBSTITUTE(SUBSTITUTE(SUBSTITUTE(SUBSTITUTE(SUBSTITUTE(SUBSTITUTE(SUBSTITUTE(AD284,"("," "),")"," "),CHAR(34)," "),"-"," "),"_"," "),"&lt;"," "),"&gt;"," "),"="," "))</f>
        <v>Mixer les tomates avec du basilic dans un mixeur ou un blender</v>
      </c>
      <c r="AE285" s="780" t="str" cm="1">
        <f t="array" ref="AE285">IF(ROW()=ROW(AE280),AD283,INDEX(AF280:AF293,ROW()-ROW(AE280)))</f>
        <v/>
      </c>
      <c r="AF285" s="781" t="str">
        <f>IF(OR(AE285="",AD282="",AD282&lt;=0,AG285=""),"",TRIM(MID(AE285,LEN(AG285)+1+IF(MID(AE285,LEN(AG285)+1,1)=" ",1,0),99999)))</f>
        <v/>
      </c>
      <c r="AG285" s="780" t="str">
        <f>IF(OR(AH285="",AH285=0,AH285="0"),"",IF(LEN(AH285)&lt;=AD282,AH285,IF(LEN(SUBSTITUTE(AI285," ",""))=AD282+1,LEFT(AH285,AD282),LEFT(AH285,FIND("§",SUBSTITUTE(AI285," ","§",LEN(AI285)-LEN(SUBSTITUTE(AI285," ",""))))-1))))</f>
        <v/>
      </c>
      <c r="AH285" s="780" t="str">
        <f t="shared" si="163"/>
        <v/>
      </c>
      <c r="AI285" s="780" t="str">
        <f>IF(OR(AH285="",AH285=0,AH285="0"),"",LEFT(AH285,AD282+1))</f>
        <v/>
      </c>
      <c r="AJ285" s="782"/>
      <c r="AK285" s="796"/>
      <c r="AL285" s="759" t="str">
        <f>IF(LEN(TRIM(AM285))&gt;0,MAX(AL13:AL284)+1,"")</f>
        <v/>
      </c>
      <c r="AM285" s="805"/>
      <c r="AN285" s="805"/>
      <c r="AO285" s="805"/>
    </row>
    <row r="286" spans="5:41" ht="15.75">
      <c r="E286" s="26"/>
      <c r="F286" s="32"/>
      <c r="G286" s="33"/>
      <c r="H286" s="32"/>
      <c r="I286" s="34"/>
      <c r="J286" s="246"/>
      <c r="K286" s="247"/>
      <c r="L286" s="95"/>
      <c r="M286" s="248"/>
      <c r="N286" s="249"/>
      <c r="O286" s="250"/>
      <c r="P286" s="251"/>
      <c r="Q286" s="252"/>
      <c r="R286" s="253"/>
      <c r="S286" s="102"/>
      <c r="T286" s="254"/>
      <c r="U286" s="104"/>
      <c r="V286" s="255"/>
      <c r="W286" s="256"/>
      <c r="X286" s="107"/>
      <c r="Y286" s="116"/>
      <c r="AA286" s="4"/>
      <c r="AC286" s="759"/>
      <c r="AD286" s="784" t="str">
        <f>TRIM(SUBSTITUTE(SUBSTITUTE(SUBSTITUTE(SUBSTITUTE(AD285,"►"," "),"▼"," "),"▲"," "),"◄"," "))</f>
        <v>Mixer les tomates avec du basilic dans un mixeur ou un blender</v>
      </c>
      <c r="AE286" s="780" t="str" cm="1">
        <f t="array" ref="AE286">IF(ROW()=ROW(AE280),AD283,INDEX(AF280:AF293,ROW()-ROW(AE280)))</f>
        <v/>
      </c>
      <c r="AF286" s="781" t="str">
        <f>IF(OR(AE286="",AD282="",AD282&lt;=0,AG286=""),"",TRIM(MID(AE286,LEN(AG286)+1+IF(MID(AE286,LEN(AG286)+1,1)=" ",1,0),99999)))</f>
        <v/>
      </c>
      <c r="AG286" s="780" t="str">
        <f>IF(OR(AH286="",AH286=0,AH286="0"),"",IF(LEN(AH286)&lt;=AD282,AH286,IF(LEN(SUBSTITUTE(AI286," ",""))=AD282+1,LEFT(AH286,AD282),LEFT(AH286,FIND("§",SUBSTITUTE(AI286," ","§",LEN(AI286)-LEN(SUBSTITUTE(AI286," ",""))))-1))))</f>
        <v/>
      </c>
      <c r="AH286" s="780" t="str">
        <f t="shared" si="163"/>
        <v/>
      </c>
      <c r="AI286" s="780" t="str">
        <f>IF(OR(AH286="",AH286=0,AH286="0"),"",LEFT(AH286,AD282+1))</f>
        <v/>
      </c>
      <c r="AJ286" s="782"/>
      <c r="AK286" s="796"/>
      <c r="AL286" s="759" t="str">
        <f>IF(LEN(TRIM(AM286))&gt;0,MAX(AL13:AL285)+1,"")</f>
        <v/>
      </c>
      <c r="AM286" s="805"/>
      <c r="AN286" s="805"/>
      <c r="AO286" s="805"/>
    </row>
    <row r="287" spans="5:41" ht="15.75">
      <c r="E287" s="26"/>
      <c r="F287" s="32"/>
      <c r="G287" s="33"/>
      <c r="H287" s="32"/>
      <c r="I287" s="34"/>
      <c r="J287" s="246"/>
      <c r="K287" s="247"/>
      <c r="L287" s="95"/>
      <c r="M287" s="248"/>
      <c r="N287" s="249"/>
      <c r="O287" s="250"/>
      <c r="P287" s="251"/>
      <c r="Q287" s="252"/>
      <c r="R287" s="253"/>
      <c r="S287" s="102"/>
      <c r="T287" s="254"/>
      <c r="U287" s="104"/>
      <c r="V287" s="255"/>
      <c r="W287" s="256"/>
      <c r="X287" s="107"/>
      <c r="Y287" s="116"/>
      <c r="AA287" s="4"/>
      <c r="AC287" s="759"/>
      <c r="AD287" s="784" t="str">
        <f>TRIM(SUBSTITUTE(SUBSTITUTE(AD286,"“"," "),"”"," "))</f>
        <v>Mixer les tomates avec du basilic dans un mixeur ou un blender</v>
      </c>
      <c r="AE287" s="780" t="str" cm="1">
        <f t="array" ref="AE287">IF(ROW()=ROW(AE280),AD283,INDEX(AF280:AF293,ROW()-ROW(AE280)))</f>
        <v/>
      </c>
      <c r="AF287" s="781" t="str">
        <f>IF(OR(AE287="",AD282="",AD282&lt;=0,AG287=""),"",TRIM(MID(AE287,LEN(AG287)+1+IF(MID(AE287,LEN(AG287)+1,1)=" ",1,0),99999)))</f>
        <v/>
      </c>
      <c r="AG287" s="780" t="str">
        <f>IF(OR(AH287="",AH287=0,AH287="0"),"",IF(LEN(AH287)&lt;=AD282,AH287,IF(LEN(SUBSTITUTE(AI287," ",""))=AD282+1,LEFT(AH287,AD282),LEFT(AH287,FIND("§",SUBSTITUTE(AI287," ","§",LEN(AI287)-LEN(SUBSTITUTE(AI287," ",""))))-1))))</f>
        <v/>
      </c>
      <c r="AH287" s="780" t="str">
        <f t="shared" si="163"/>
        <v/>
      </c>
      <c r="AI287" s="780" t="str">
        <f>IF(OR(AH287="",AH287=0,AH287="0"),"",LEFT(AH287,AD282+1))</f>
        <v/>
      </c>
      <c r="AJ287" s="782"/>
      <c r="AK287" s="796"/>
      <c r="AL287" s="759" t="str">
        <f>IF(LEN(TRIM(AM287))&gt;0,MAX(AL13:AL286)+1,"")</f>
        <v/>
      </c>
      <c r="AM287" s="805"/>
      <c r="AN287" s="805"/>
      <c r="AO287" s="805"/>
    </row>
    <row r="288" spans="5:41" ht="15.75">
      <c r="E288" s="26"/>
      <c r="F288" s="32"/>
      <c r="G288" s="33"/>
      <c r="H288" s="32"/>
      <c r="I288" s="34"/>
      <c r="J288" s="246"/>
      <c r="K288" s="247"/>
      <c r="L288" s="95"/>
      <c r="M288" s="248"/>
      <c r="N288" s="249"/>
      <c r="O288" s="250"/>
      <c r="P288" s="251"/>
      <c r="Q288" s="252"/>
      <c r="R288" s="253"/>
      <c r="S288" s="102"/>
      <c r="T288" s="254"/>
      <c r="U288" s="104"/>
      <c r="V288" s="255"/>
      <c r="W288" s="256"/>
      <c r="X288" s="107"/>
      <c r="Y288" s="116"/>
      <c r="AA288" s="4"/>
      <c r="AC288" s="759"/>
      <c r="AD288" s="784"/>
      <c r="AE288" s="780" t="str" cm="1">
        <f t="array" ref="AE288">IF(ROW()=ROW(AE280),AD283,INDEX(AF280:AF293,ROW()-ROW(AE280)))</f>
        <v/>
      </c>
      <c r="AF288" s="781" t="str">
        <f>IF(OR(AE288="",AD282="",AD282&lt;=0,AG288=""),"",TRIM(MID(AE288,LEN(AG288)+1+IF(MID(AE288,LEN(AG288)+1,1)=" ",1,0),99999)))</f>
        <v/>
      </c>
      <c r="AG288" s="780" t="str">
        <f>IF(OR(AH288="",AH288=0,AH288="0"),"",IF(LEN(AH288)&lt;=AD282,AH288,IF(LEN(SUBSTITUTE(AI288," ",""))=AD282+1,LEFT(AH288,AD282),LEFT(AH288,FIND("§",SUBSTITUTE(AI288," ","§",LEN(AI288)-LEN(SUBSTITUTE(AI288," ",""))))-1))))</f>
        <v/>
      </c>
      <c r="AH288" s="780" t="str">
        <f t="shared" si="163"/>
        <v/>
      </c>
      <c r="AI288" s="780" t="str">
        <f>IF(OR(AH288="",AH288=0,AH288="0"),"",LEFT(AH288,AD282+1))</f>
        <v/>
      </c>
      <c r="AJ288" s="782"/>
      <c r="AK288" s="796"/>
      <c r="AL288" s="759" t="str">
        <f>IF(LEN(TRIM(AM288))&gt;0,MAX(AL13:AL287)+1,"")</f>
        <v/>
      </c>
      <c r="AM288" s="805"/>
      <c r="AN288" s="805"/>
      <c r="AO288" s="805"/>
    </row>
    <row r="289" spans="5:41" ht="15.75">
      <c r="E289" s="26"/>
      <c r="F289" s="32"/>
      <c r="G289" s="33"/>
      <c r="H289" s="32"/>
      <c r="I289" s="34"/>
      <c r="J289" s="246"/>
      <c r="K289" s="247"/>
      <c r="L289" s="95"/>
      <c r="M289" s="248"/>
      <c r="N289" s="249"/>
      <c r="O289" s="250"/>
      <c r="P289" s="251"/>
      <c r="Q289" s="252"/>
      <c r="R289" s="253"/>
      <c r="S289" s="102"/>
      <c r="T289" s="254"/>
      <c r="U289" s="104"/>
      <c r="V289" s="255"/>
      <c r="W289" s="256"/>
      <c r="X289" s="107"/>
      <c r="Y289" s="116"/>
      <c r="AA289" s="4"/>
      <c r="AC289" s="759"/>
      <c r="AD289" s="784"/>
      <c r="AE289" s="780" t="str" cm="1">
        <f t="array" ref="AE289">IF(ROW()=ROW(AE280),AD283,INDEX(AF280:AF293,ROW()-ROW(AE280)))</f>
        <v/>
      </c>
      <c r="AF289" s="781" t="str">
        <f>IF(OR(AE289="",AD282="",AD282&lt;=0,AG289=""),"",TRIM(MID(AE289,LEN(AG289)+1+IF(MID(AE289,LEN(AG289)+1,1)=" ",1,0),99999)))</f>
        <v/>
      </c>
      <c r="AG289" s="780" t="str">
        <f>IF(OR(AH289="",AH289=0,AH289="0"),"",IF(LEN(AH289)&lt;=AD282,AH289,IF(LEN(SUBSTITUTE(AI289," ",""))=AD282+1,LEFT(AH289,AD282),LEFT(AH289,FIND("§",SUBSTITUTE(AI289," ","§",LEN(AI289)-LEN(SUBSTITUTE(AI289," ",""))))-1))))</f>
        <v/>
      </c>
      <c r="AH289" s="780" t="str">
        <f t="shared" si="163"/>
        <v/>
      </c>
      <c r="AI289" s="780" t="str">
        <f>IF(OR(AH289="",AH289=0,AH289="0"),"",LEFT(AH289,AD282+1))</f>
        <v/>
      </c>
      <c r="AJ289" s="782"/>
      <c r="AK289" s="796"/>
      <c r="AL289" s="759" t="str">
        <f>IF(LEN(TRIM(AM289))&gt;0,MAX(AL13:AL288)+1,"")</f>
        <v/>
      </c>
      <c r="AM289" s="805"/>
      <c r="AN289" s="805"/>
      <c r="AO289" s="805"/>
    </row>
    <row r="290" spans="5:41" ht="15.75">
      <c r="E290" s="26"/>
      <c r="F290" s="32"/>
      <c r="G290" s="33"/>
      <c r="H290" s="32"/>
      <c r="I290" s="34"/>
      <c r="J290" s="246"/>
      <c r="K290" s="247"/>
      <c r="L290" s="95"/>
      <c r="M290" s="248"/>
      <c r="N290" s="249"/>
      <c r="O290" s="250"/>
      <c r="P290" s="251"/>
      <c r="Q290" s="252"/>
      <c r="R290" s="253"/>
      <c r="S290" s="102"/>
      <c r="T290" s="254"/>
      <c r="U290" s="104"/>
      <c r="V290" s="255"/>
      <c r="W290" s="256"/>
      <c r="X290" s="107"/>
      <c r="Y290" s="116"/>
      <c r="AA290" s="4"/>
      <c r="AC290" s="759"/>
      <c r="AD290" s="784"/>
      <c r="AE290" s="780" t="str" cm="1">
        <f t="array" ref="AE290">IF(ROW()=ROW(AE280),AD283,INDEX(AF280:AF293,ROW()-ROW(AE280)))</f>
        <v/>
      </c>
      <c r="AF290" s="781" t="str">
        <f>IF(OR(AE290="",AD282="",AD282&lt;=0,AG290=""),"",TRIM(MID(AE290,LEN(AG290)+1+IF(MID(AE290,LEN(AG290)+1,1)=" ",1,0),99999)))</f>
        <v/>
      </c>
      <c r="AG290" s="780" t="str">
        <f>IF(OR(AH290="",AH290=0,AH290="0"),"",IF(LEN(AH290)&lt;=AD282,AH290,IF(LEN(SUBSTITUTE(AI290," ",""))=AD282+1,LEFT(AH290,AD282),LEFT(AH290,FIND("§",SUBSTITUTE(AI290," ","§",LEN(AI290)-LEN(SUBSTITUTE(AI290," ",""))))-1))))</f>
        <v/>
      </c>
      <c r="AH290" s="780" t="str">
        <f t="shared" si="163"/>
        <v/>
      </c>
      <c r="AI290" s="780" t="str">
        <f>IF(OR(AH290="",AH290=0,AH290="0"),"",LEFT(AH290,AD282+1))</f>
        <v/>
      </c>
      <c r="AJ290" s="782"/>
      <c r="AK290" s="796"/>
      <c r="AL290" s="759" t="str">
        <f>IF(LEN(TRIM(AM290))&gt;0,MAX(AL13:AL289)+1,"")</f>
        <v/>
      </c>
      <c r="AM290" s="805"/>
      <c r="AN290" s="805"/>
      <c r="AO290" s="805"/>
    </row>
    <row r="291" spans="5:41" ht="15.75">
      <c r="E291" s="26"/>
      <c r="F291" s="32"/>
      <c r="G291" s="33"/>
      <c r="H291" s="32"/>
      <c r="I291" s="34"/>
      <c r="J291" s="246"/>
      <c r="K291" s="247"/>
      <c r="L291" s="95"/>
      <c r="M291" s="248"/>
      <c r="N291" s="249"/>
      <c r="O291" s="250"/>
      <c r="P291" s="251"/>
      <c r="Q291" s="252"/>
      <c r="R291" s="253"/>
      <c r="S291" s="102"/>
      <c r="T291" s="254"/>
      <c r="U291" s="104"/>
      <c r="V291" s="255"/>
      <c r="W291" s="256"/>
      <c r="X291" s="107"/>
      <c r="Y291" s="116"/>
      <c r="AA291" s="4"/>
      <c r="AC291" s="759"/>
      <c r="AD291" s="784"/>
      <c r="AE291" s="780" t="str" cm="1">
        <f t="array" ref="AE291">IF(ROW()=ROW(AE280),AD283,INDEX(AF280:AF293,ROW()-ROW(AE280)))</f>
        <v/>
      </c>
      <c r="AF291" s="781" t="str">
        <f>IF(OR(AE291="",AD282="",AD282&lt;=0,AG291=""),"",TRIM(MID(AE291,LEN(AG291)+1+IF(MID(AE291,LEN(AG291)+1,1)=" ",1,0),99999)))</f>
        <v/>
      </c>
      <c r="AG291" s="780" t="str">
        <f>IF(OR(AH291="",AH291=0,AH291="0"),"",IF(LEN(AH291)&lt;=AD282,AH291,IF(LEN(SUBSTITUTE(AI291," ",""))=AD282+1,LEFT(AH291,AD282),LEFT(AH291,FIND("§",SUBSTITUTE(AI291," ","§",LEN(AI291)-LEN(SUBSTITUTE(AI291," ",""))))-1))))</f>
        <v/>
      </c>
      <c r="AH291" s="780" t="str">
        <f t="shared" si="163"/>
        <v/>
      </c>
      <c r="AI291" s="780" t="str">
        <f>IF(OR(AH291="",AH291=0,AH291="0"),"",LEFT(AH291,AD282+1))</f>
        <v/>
      </c>
      <c r="AJ291" s="782"/>
      <c r="AK291" s="796"/>
      <c r="AL291" s="759" t="str">
        <f>IF(LEN(TRIM(AM291))&gt;0,MAX(AL13:AL290)+1,"")</f>
        <v/>
      </c>
      <c r="AM291" s="805"/>
      <c r="AN291" s="805"/>
      <c r="AO291" s="805"/>
    </row>
    <row r="292" spans="5:41" ht="15.75">
      <c r="E292" s="26"/>
      <c r="F292" s="32"/>
      <c r="G292" s="33"/>
      <c r="H292" s="32"/>
      <c r="I292" s="34"/>
      <c r="J292" s="246"/>
      <c r="K292" s="247"/>
      <c r="L292" s="95"/>
      <c r="M292" s="248"/>
      <c r="N292" s="249"/>
      <c r="O292" s="250"/>
      <c r="P292" s="251"/>
      <c r="Q292" s="252"/>
      <c r="R292" s="253"/>
      <c r="S292" s="102"/>
      <c r="T292" s="254"/>
      <c r="U292" s="104"/>
      <c r="V292" s="255"/>
      <c r="W292" s="256"/>
      <c r="X292" s="107"/>
      <c r="Y292" s="116"/>
      <c r="AA292" s="4"/>
      <c r="AC292" s="759"/>
      <c r="AD292" s="784"/>
      <c r="AE292" s="780" t="str" cm="1">
        <f t="array" ref="AE292">IF(ROW()=ROW(AE280),AD283,INDEX(AF280:AF293,ROW()-ROW(AE280)))</f>
        <v/>
      </c>
      <c r="AF292" s="781" t="str">
        <f>IF(OR(AE292="",AD282="",AD282&lt;=0,AG292=""),"",TRIM(MID(AE292,LEN(AG292)+1+IF(MID(AE292,LEN(AG292)+1,1)=" ",1,0),99999)))</f>
        <v/>
      </c>
      <c r="AG292" s="780" t="str">
        <f>IF(OR(AH292="",AH292=0,AH292="0"),"",IF(LEN(AH292)&lt;=AD282,AH292,IF(LEN(SUBSTITUTE(AI292," ",""))=AD282+1,LEFT(AH292,AD282),LEFT(AH292,FIND("§",SUBSTITUTE(AI292," ","§",LEN(AI292)-LEN(SUBSTITUTE(AI292," ",""))))-1))))</f>
        <v/>
      </c>
      <c r="AH292" s="780" t="str">
        <f t="shared" si="163"/>
        <v/>
      </c>
      <c r="AI292" s="780" t="str">
        <f>IF(OR(AH292="",AH292=0,AH292="0"),"",LEFT(AH292,AD282+1))</f>
        <v/>
      </c>
      <c r="AJ292" s="782"/>
      <c r="AK292" s="796"/>
      <c r="AL292" s="759" t="str">
        <f>IF(LEN(TRIM(AM292))&gt;0,MAX(AL13:AL291)+1,"")</f>
        <v/>
      </c>
      <c r="AM292" s="805"/>
      <c r="AN292" s="805"/>
      <c r="AO292" s="805"/>
    </row>
    <row r="293" spans="5:41" ht="15.75">
      <c r="E293" s="26"/>
      <c r="F293" s="32"/>
      <c r="G293" s="33"/>
      <c r="H293" s="32"/>
      <c r="I293" s="34"/>
      <c r="J293" s="246"/>
      <c r="K293" s="247"/>
      <c r="L293" s="95"/>
      <c r="M293" s="248"/>
      <c r="N293" s="249"/>
      <c r="O293" s="250"/>
      <c r="P293" s="251"/>
      <c r="Q293" s="252"/>
      <c r="R293" s="253"/>
      <c r="S293" s="102"/>
      <c r="T293" s="254"/>
      <c r="U293" s="104"/>
      <c r="V293" s="255"/>
      <c r="W293" s="256"/>
      <c r="X293" s="107"/>
      <c r="Y293" s="116"/>
      <c r="AA293" s="4"/>
      <c r="AC293" s="759"/>
      <c r="AD293" s="784"/>
      <c r="AE293" s="780" t="str" cm="1">
        <f t="array" ref="AE293">IF(ROW()=ROW(AE280),AD283,INDEX(AF280:AF293,ROW()-ROW(AE280)))</f>
        <v/>
      </c>
      <c r="AF293" s="781" t="str">
        <f>IF(OR(AE293="",AD282="",AD282&lt;=0,AG293=""),"",TRIM(MID(AE293,LEN(AG293)+1+IF(MID(AE293,LEN(AG293)+1,1)=" ",1,0),99999)))</f>
        <v/>
      </c>
      <c r="AG293" s="780" t="str">
        <f>IF(OR(AH293="",AH293=0,AH293="0"),"",IF(LEN(AH293)&lt;=AD282,AH293,IF(LEN(SUBSTITUTE(AI293," ",""))=AD282+1,LEFT(AH293,AD282),LEFT(AH293,FIND("§",SUBSTITUTE(AI293," ","§",LEN(AI293)-LEN(SUBSTITUTE(AI293," ",""))))-1))))</f>
        <v/>
      </c>
      <c r="AH293" s="780" t="str">
        <f t="shared" si="163"/>
        <v/>
      </c>
      <c r="AI293" s="780" t="str">
        <f>IF(OR(AH293="",AH293=0,AH293="0"),"",LEFT(AH293,AD282+1))</f>
        <v/>
      </c>
      <c r="AJ293" s="782"/>
      <c r="AK293" s="796"/>
      <c r="AL293" s="759" t="str">
        <f>IF(LEN(TRIM(AM293))&gt;0,MAX(AL13:AL292)+1,"")</f>
        <v/>
      </c>
      <c r="AM293" s="805"/>
      <c r="AN293" s="805"/>
      <c r="AO293" s="805"/>
    </row>
    <row r="294" spans="5:41" ht="15.75">
      <c r="E294" s="26"/>
      <c r="F294" s="32"/>
      <c r="G294" s="33"/>
      <c r="H294" s="32"/>
      <c r="I294" s="34"/>
      <c r="J294" s="246"/>
      <c r="K294" s="247"/>
      <c r="L294" s="95"/>
      <c r="M294" s="248"/>
      <c r="N294" s="249"/>
      <c r="O294" s="250"/>
      <c r="P294" s="251"/>
      <c r="Q294" s="252"/>
      <c r="R294" s="253"/>
      <c r="S294" s="102"/>
      <c r="T294" s="254"/>
      <c r="U294" s="104"/>
      <c r="V294" s="255"/>
      <c r="W294" s="256"/>
      <c r="X294" s="107"/>
      <c r="Y294" s="116"/>
      <c r="AA294" s="4"/>
      <c r="AC294" s="759"/>
      <c r="AD294" s="779" t="str">
        <f>IF(TRIM(SUBSTITUTE(AS34,CHAR(160),""))="","",AS34)</f>
        <v>Ajuster l'assaisonnement selon vos goûts.</v>
      </c>
      <c r="AE294" s="780" t="str" cm="1">
        <f t="array" ref="AE294">IF(ROW()=ROW(AE294),AD297,INDEX(AF294:AF307,ROW()-ROW(AE294)))</f>
        <v>Ajuster l'assaisonnement selon vos goûts.</v>
      </c>
      <c r="AF294" s="781" t="str">
        <f>IF(OR(AE294="",AD296="",AD296&lt;=0,AG294=""),"",TRIM(MID(AE294,LEN(AG294)+1+IF(MID(AE294,LEN(AG294)+1,1)=" ",1,0),99999)))</f>
        <v/>
      </c>
      <c r="AG294" s="780" t="str">
        <f>IF(OR(AH294="",AH294=0,AH294="0"),"",IF(LEN(AH294)&lt;=AD296,AH294,IF(LEN(SUBSTITUTE(AI294," ",""))=AD296+1,LEFT(AH294,AD296),LEFT(AH294,FIND("§",SUBSTITUTE(AI294," ","§",LEN(AI294)-LEN(SUBSTITUTE(AI294," ",""))))-1))))</f>
        <v>Ajuster l'assaisonnement selon vos goûts.</v>
      </c>
      <c r="AH294" s="780" t="str">
        <f t="shared" si="163"/>
        <v>Ajuster l'assaisonnement selon vos goûts.</v>
      </c>
      <c r="AI294" s="780" t="str">
        <f>IF(OR(AH294="",AH294=0,AH294="0"),"",LEFT(AH294,AD296+1))</f>
        <v>Ajuster l'assaisonnement selon vos goûts.</v>
      </c>
      <c r="AJ294" s="782"/>
      <c r="AK294" s="796"/>
      <c r="AL294" s="759" t="str">
        <f>IF(LEN(TRIM(AM294))&gt;0,MAX(AL13:AL293)+1,"")</f>
        <v/>
      </c>
      <c r="AM294" s="805"/>
      <c r="AN294" s="805"/>
      <c r="AO294" s="805"/>
    </row>
    <row r="295" spans="5:41" ht="15.75">
      <c r="E295" s="26"/>
      <c r="F295" s="32"/>
      <c r="G295" s="33"/>
      <c r="H295" s="32"/>
      <c r="I295" s="34"/>
      <c r="J295" s="246"/>
      <c r="K295" s="247"/>
      <c r="L295" s="95"/>
      <c r="M295" s="248"/>
      <c r="N295" s="249"/>
      <c r="O295" s="250"/>
      <c r="P295" s="251"/>
      <c r="Q295" s="252"/>
      <c r="R295" s="253"/>
      <c r="S295" s="102"/>
      <c r="T295" s="254"/>
      <c r="U295" s="104"/>
      <c r="V295" s="255"/>
      <c r="W295" s="256"/>
      <c r="X295" s="107"/>
      <c r="Y295" s="116"/>
      <c r="AA295" s="4"/>
      <c r="AC295" s="759"/>
      <c r="AD295" s="784" t="str">
        <f>TRIM(SUBSTITUTE(SUBSTITUTE(SUBSTITUTE(SUBSTITUTE(SUBSTITUTE(SUBSTITUTE(SUBSTITUTE(SUBSTITUTE(SUBSTITUTE(CLEAN(IF(OR(LEFT(AD294,1)="-",LEFT(AD294,1)="="),MID(AD294,2,99999),AD294)),"—","-"),"–","-"),CHAR(160)," "),CHAR(9)," "),CHAR(13)," "),CHAR(10)," ")," "," ")," "," ")," "," "))</f>
        <v>Ajuster l'assaisonnement selon vos goûts.</v>
      </c>
      <c r="AE295" s="780" t="str" cm="1">
        <f t="array" ref="AE295">IF(ROW()=ROW(AE294),AD297,INDEX(AF294:AF307,ROW()-ROW(AE294)))</f>
        <v/>
      </c>
      <c r="AF295" s="781" t="str">
        <f>IF(OR(AE295="",AD296="",AD296&lt;=0,AG295=""),"",TRIM(MID(AE295,LEN(AG295)+1+IF(MID(AE295,LEN(AG295)+1,1)=" ",1,0),99999)))</f>
        <v/>
      </c>
      <c r="AG295" s="780" t="str">
        <f>IF(OR(AH295="",AH295=0,AH295="0"),"",IF(LEN(AH295)&lt;=AD296,AH295,IF(LEN(SUBSTITUTE(AI295," ",""))=AD296+1,LEFT(AH295,AD296),LEFT(AH295,FIND("§",SUBSTITUTE(AI295," ","§",LEN(AI295)-LEN(SUBSTITUTE(AI295," ",""))))-1))))</f>
        <v/>
      </c>
      <c r="AH295" s="780" t="str">
        <f t="shared" si="163"/>
        <v/>
      </c>
      <c r="AI295" s="780" t="str">
        <f>IF(OR(AH295="",AH295=0,AH295="0"),"",LEFT(AH295,AD296+1))</f>
        <v/>
      </c>
      <c r="AJ295" s="782"/>
      <c r="AK295" s="796"/>
      <c r="AL295" s="759" t="str">
        <f>IF(LEN(TRIM(AM295))&gt;0,MAX(AL13:AL294)+1,"")</f>
        <v/>
      </c>
      <c r="AM295" s="805"/>
      <c r="AN295" s="805"/>
      <c r="AO295" s="805"/>
    </row>
    <row r="296" spans="5:41" ht="15.75">
      <c r="E296" s="26"/>
      <c r="F296" s="32"/>
      <c r="G296" s="33"/>
      <c r="H296" s="32"/>
      <c r="I296" s="34"/>
      <c r="J296" s="246"/>
      <c r="K296" s="247"/>
      <c r="L296" s="95"/>
      <c r="M296" s="248"/>
      <c r="N296" s="249"/>
      <c r="O296" s="250"/>
      <c r="P296" s="251"/>
      <c r="Q296" s="252"/>
      <c r="R296" s="253"/>
      <c r="S296" s="102"/>
      <c r="T296" s="254"/>
      <c r="U296" s="104"/>
      <c r="V296" s="255"/>
      <c r="W296" s="256"/>
      <c r="X296" s="107"/>
      <c r="Y296" s="116"/>
      <c r="AA296" s="4"/>
      <c r="AC296" s="759"/>
      <c r="AD296" s="785">
        <f>AL10</f>
        <v>120</v>
      </c>
      <c r="AE296" s="780" t="str" cm="1">
        <f t="array" ref="AE296">IF(ROW()=ROW(AE294),AD297,INDEX(AF294:AF307,ROW()-ROW(AE294)))</f>
        <v/>
      </c>
      <c r="AF296" s="781" t="str">
        <f>IF(OR(AE296="",AD296="",AD296&lt;=0,AG296=""),"",TRIM(MID(AE296,LEN(AG296)+1+IF(MID(AE296,LEN(AG296)+1,1)=" ",1,0),99999)))</f>
        <v/>
      </c>
      <c r="AG296" s="780" t="str">
        <f>IF(OR(AH296="",AH296=0,AH296="0"),"",IF(LEN(AH296)&lt;=AD296,AH296,IF(LEN(SUBSTITUTE(AI296," ",""))=AD296+1,LEFT(AH296,AD296),LEFT(AH296,FIND("§",SUBSTITUTE(AI296," ","§",LEN(AI296)-LEN(SUBSTITUTE(AI296," ",""))))-1))))</f>
        <v/>
      </c>
      <c r="AH296" s="780" t="str">
        <f t="shared" si="163"/>
        <v/>
      </c>
      <c r="AI296" s="780" t="str">
        <f>IF(OR(AH296="",AH296=0,AH296="0"),"",LEFT(AH296,AD296+1))</f>
        <v/>
      </c>
      <c r="AJ296" s="782"/>
      <c r="AK296" s="796"/>
      <c r="AL296" s="759" t="str">
        <f>IF(LEN(TRIM(AM296))&gt;0,MAX(AL13:AL295)+1,"")</f>
        <v/>
      </c>
      <c r="AM296" s="805"/>
      <c r="AN296" s="805"/>
      <c r="AO296" s="805"/>
    </row>
    <row r="297" spans="5:41" ht="15.75">
      <c r="E297" s="26"/>
      <c r="F297" s="32"/>
      <c r="G297" s="33"/>
      <c r="H297" s="32"/>
      <c r="I297" s="34"/>
      <c r="J297" s="246"/>
      <c r="K297" s="247"/>
      <c r="L297" s="95"/>
      <c r="M297" s="248"/>
      <c r="N297" s="249"/>
      <c r="O297" s="250"/>
      <c r="P297" s="251"/>
      <c r="Q297" s="252"/>
      <c r="R297" s="253"/>
      <c r="S297" s="102"/>
      <c r="T297" s="254"/>
      <c r="U297" s="104"/>
      <c r="V297" s="255"/>
      <c r="W297" s="256"/>
      <c r="X297" s="107"/>
      <c r="Y297" s="116"/>
      <c r="AA297" s="4"/>
      <c r="AC297" s="759"/>
      <c r="AD297" s="784" t="str">
        <f>IF(UPPER(TRIM(AL11))="X",AD301,AD295)</f>
        <v>Ajuster l'assaisonnement selon vos goûts.</v>
      </c>
      <c r="AE297" s="780" t="str" cm="1">
        <f t="array" ref="AE297">IF(ROW()=ROW(AE294),AD297,INDEX(AF294:AF307,ROW()-ROW(AE294)))</f>
        <v/>
      </c>
      <c r="AF297" s="781" t="str">
        <f>IF(OR(AE297="",AD296="",AD296&lt;=0,AG297=""),"",TRIM(MID(AE297,LEN(AG297)+1+IF(MID(AE297,LEN(AG297)+1,1)=" ",1,0),99999)))</f>
        <v/>
      </c>
      <c r="AG297" s="780" t="str">
        <f>IF(OR(AH297="",AH297=0,AH297="0"),"",IF(LEN(AH297)&lt;=AD296,AH297,IF(LEN(SUBSTITUTE(AI297," ",""))=AD296+1,LEFT(AH297,AD296),LEFT(AH297,FIND("§",SUBSTITUTE(AI297," ","§",LEN(AI297)-LEN(SUBSTITUTE(AI297," ",""))))-1))))</f>
        <v/>
      </c>
      <c r="AH297" s="780" t="str">
        <f t="shared" si="163"/>
        <v/>
      </c>
      <c r="AI297" s="780" t="str">
        <f>IF(OR(AH297="",AH297=0,AH297="0"),"",LEFT(AH297,AD296+1))</f>
        <v/>
      </c>
      <c r="AJ297" s="782"/>
      <c r="AK297" s="796"/>
      <c r="AL297" s="759" t="str">
        <f>IF(LEN(TRIM(AM297))&gt;0,MAX(AL13:AL296)+1,"")</f>
        <v/>
      </c>
      <c r="AM297" s="805"/>
      <c r="AN297" s="805"/>
      <c r="AO297" s="805"/>
    </row>
    <row r="298" spans="5:41" ht="15.75">
      <c r="E298" s="26"/>
      <c r="F298" s="32"/>
      <c r="G298" s="33"/>
      <c r="H298" s="32"/>
      <c r="I298" s="34"/>
      <c r="J298" s="246"/>
      <c r="K298" s="247"/>
      <c r="L298" s="95"/>
      <c r="M298" s="248"/>
      <c r="N298" s="249"/>
      <c r="O298" s="250"/>
      <c r="P298" s="251"/>
      <c r="Q298" s="252"/>
      <c r="R298" s="253"/>
      <c r="S298" s="102"/>
      <c r="T298" s="254"/>
      <c r="U298" s="104"/>
      <c r="V298" s="255"/>
      <c r="W298" s="256"/>
      <c r="X298" s="107"/>
      <c r="Y298" s="116"/>
      <c r="AA298" s="4"/>
      <c r="AC298" s="759"/>
      <c r="AD298" s="786" t="str">
        <f>TRIM(SUBSTITUTE(SUBSTITUTE(SUBSTITUTE(SUBSTITUTE(SUBSTITUTE(SUBSTITUTE(SUBSTITUTE(SUBSTITUTE(SUBSTITUTE(SUBSTITUTE(AD295,","," "),";"," "),":"," "),"!"," "),"?"," "),"…"," "),"»"," "),"«"," "),"/"," "),"."," "))</f>
        <v>Ajuster l'assaisonnement selon vos goûts</v>
      </c>
      <c r="AE298" s="780" t="str" cm="1">
        <f t="array" ref="AE298">IF(ROW()=ROW(AE294),AD297,INDEX(AF294:AF307,ROW()-ROW(AE294)))</f>
        <v/>
      </c>
      <c r="AF298" s="781" t="str">
        <f>IF(OR(AE298="",AD296="",AD296&lt;=0,AG298=""),"",TRIM(MID(AE298,LEN(AG298)+1+IF(MID(AE298,LEN(AG298)+1,1)=" ",1,0),99999)))</f>
        <v/>
      </c>
      <c r="AG298" s="780" t="str">
        <f>IF(OR(AH298="",AH298=0,AH298="0"),"",IF(LEN(AH298)&lt;=AD296,AH298,IF(LEN(SUBSTITUTE(AI298," ",""))=AD296+1,LEFT(AH298,AD296),LEFT(AH298,FIND("§",SUBSTITUTE(AI298," ","§",LEN(AI298)-LEN(SUBSTITUTE(AI298," ",""))))-1))))</f>
        <v/>
      </c>
      <c r="AH298" s="780" t="str">
        <f t="shared" si="163"/>
        <v/>
      </c>
      <c r="AI298" s="780" t="str">
        <f>IF(OR(AH298="",AH298=0,AH298="0"),"",LEFT(AH298,AD296+1))</f>
        <v/>
      </c>
      <c r="AJ298" s="782"/>
      <c r="AK298" s="796"/>
      <c r="AL298" s="759" t="str">
        <f>IF(LEN(TRIM(AM298))&gt;0,MAX(AL13:AL297)+1,"")</f>
        <v/>
      </c>
      <c r="AM298" s="805"/>
      <c r="AN298" s="805"/>
      <c r="AO298" s="805"/>
    </row>
    <row r="299" spans="5:41" ht="15.75">
      <c r="E299" s="26"/>
      <c r="F299" s="32"/>
      <c r="G299" s="33"/>
      <c r="H299" s="32"/>
      <c r="I299" s="34"/>
      <c r="J299" s="246"/>
      <c r="K299" s="247"/>
      <c r="L299" s="95"/>
      <c r="M299" s="248"/>
      <c r="N299" s="249"/>
      <c r="O299" s="250"/>
      <c r="P299" s="251"/>
      <c r="Q299" s="252"/>
      <c r="R299" s="253"/>
      <c r="S299" s="102"/>
      <c r="T299" s="254"/>
      <c r="U299" s="104"/>
      <c r="V299" s="255"/>
      <c r="W299" s="256"/>
      <c r="X299" s="107"/>
      <c r="Y299" s="116"/>
      <c r="AA299" s="4"/>
      <c r="AC299" s="759"/>
      <c r="AD299" s="780" t="str">
        <f>TRIM(SUBSTITUTE(SUBSTITUTE(SUBSTITUTE(SUBSTITUTE(SUBSTITUTE(SUBSTITUTE(SUBSTITUTE(SUBSTITUTE(AD298,"("," "),")"," "),CHAR(34)," "),"-"," "),"_"," "),"&lt;"," "),"&gt;"," "),"="," "))</f>
        <v>Ajuster l'assaisonnement selon vos goûts</v>
      </c>
      <c r="AE299" s="780" t="str" cm="1">
        <f t="array" ref="AE299">IF(ROW()=ROW(AE294),AD297,INDEX(AF294:AF307,ROW()-ROW(AE294)))</f>
        <v/>
      </c>
      <c r="AF299" s="781" t="str">
        <f>IF(OR(AE299="",AD296="",AD296&lt;=0,AG299=""),"",TRIM(MID(AE299,LEN(AG299)+1+IF(MID(AE299,LEN(AG299)+1,1)=" ",1,0),99999)))</f>
        <v/>
      </c>
      <c r="AG299" s="780" t="str">
        <f>IF(OR(AH299="",AH299=0,AH299="0"),"",IF(LEN(AH299)&lt;=AD296,AH299,IF(LEN(SUBSTITUTE(AI299," ",""))=AD296+1,LEFT(AH299,AD296),LEFT(AH299,FIND("§",SUBSTITUTE(AI299," ","§",LEN(AI299)-LEN(SUBSTITUTE(AI299," ",""))))-1))))</f>
        <v/>
      </c>
      <c r="AH299" s="780" t="str">
        <f t="shared" si="163"/>
        <v/>
      </c>
      <c r="AI299" s="780" t="str">
        <f>IF(OR(AH299="",AH299=0,AH299="0"),"",LEFT(AH299,AD296+1))</f>
        <v/>
      </c>
      <c r="AJ299" s="782"/>
      <c r="AK299" s="796"/>
      <c r="AL299" s="759" t="str">
        <f>IF(LEN(TRIM(AM299))&gt;0,MAX(AL13:AL298)+1,"")</f>
        <v/>
      </c>
      <c r="AM299" s="805"/>
      <c r="AN299" s="805"/>
      <c r="AO299" s="805"/>
    </row>
    <row r="300" spans="5:41" ht="15.75">
      <c r="E300" s="26"/>
      <c r="F300" s="32"/>
      <c r="G300" s="33"/>
      <c r="H300" s="32"/>
      <c r="I300" s="34"/>
      <c r="J300" s="246"/>
      <c r="K300" s="247"/>
      <c r="L300" s="95"/>
      <c r="M300" s="248"/>
      <c r="N300" s="249"/>
      <c r="O300" s="250"/>
      <c r="P300" s="251"/>
      <c r="Q300" s="252"/>
      <c r="R300" s="253"/>
      <c r="S300" s="102"/>
      <c r="T300" s="254"/>
      <c r="U300" s="104"/>
      <c r="V300" s="255"/>
      <c r="W300" s="256"/>
      <c r="X300" s="107"/>
      <c r="Y300" s="116"/>
      <c r="AA300" s="4"/>
      <c r="AC300" s="759"/>
      <c r="AD300" s="784" t="str">
        <f>TRIM(SUBSTITUTE(SUBSTITUTE(SUBSTITUTE(SUBSTITUTE(AD299,"►"," "),"▼"," "),"▲"," "),"◄"," "))</f>
        <v>Ajuster l'assaisonnement selon vos goûts</v>
      </c>
      <c r="AE300" s="780" t="str" cm="1">
        <f t="array" ref="AE300">IF(ROW()=ROW(AE294),AD297,INDEX(AF294:AF307,ROW()-ROW(AE294)))</f>
        <v/>
      </c>
      <c r="AF300" s="781" t="str">
        <f>IF(OR(AE300="",AD296="",AD296&lt;=0,AG300=""),"",TRIM(MID(AE300,LEN(AG300)+1+IF(MID(AE300,LEN(AG300)+1,1)=" ",1,0),99999)))</f>
        <v/>
      </c>
      <c r="AG300" s="780" t="str">
        <f>IF(OR(AH300="",AH300=0,AH300="0"),"",IF(LEN(AH300)&lt;=AD296,AH300,IF(LEN(SUBSTITUTE(AI300," ",""))=AD296+1,LEFT(AH300,AD296),LEFT(AH300,FIND("§",SUBSTITUTE(AI300," ","§",LEN(AI300)-LEN(SUBSTITUTE(AI300," ",""))))-1))))</f>
        <v/>
      </c>
      <c r="AH300" s="780" t="str">
        <f t="shared" si="163"/>
        <v/>
      </c>
      <c r="AI300" s="780" t="str">
        <f>IF(OR(AH300="",AH300=0,AH300="0"),"",LEFT(AH300,AD296+1))</f>
        <v/>
      </c>
      <c r="AJ300" s="782"/>
      <c r="AK300" s="796"/>
      <c r="AL300" s="759" t="str">
        <f>IF(LEN(TRIM(AM300))&gt;0,MAX(AL13:AL299)+1,"")</f>
        <v/>
      </c>
      <c r="AM300" s="805"/>
      <c r="AN300" s="805"/>
      <c r="AO300" s="805"/>
    </row>
    <row r="301" spans="5:41" ht="15.75">
      <c r="E301" s="26"/>
      <c r="F301" s="32"/>
      <c r="G301" s="33"/>
      <c r="H301" s="32"/>
      <c r="I301" s="34"/>
      <c r="J301" s="246"/>
      <c r="K301" s="247"/>
      <c r="L301" s="95"/>
      <c r="M301" s="248"/>
      <c r="N301" s="249"/>
      <c r="O301" s="250"/>
      <c r="P301" s="251"/>
      <c r="Q301" s="252"/>
      <c r="R301" s="253"/>
      <c r="S301" s="102"/>
      <c r="T301" s="254"/>
      <c r="U301" s="104"/>
      <c r="V301" s="255"/>
      <c r="W301" s="256"/>
      <c r="X301" s="107"/>
      <c r="Y301" s="116"/>
      <c r="AA301" s="4"/>
      <c r="AC301" s="759"/>
      <c r="AD301" s="784" t="str">
        <f>TRIM(SUBSTITUTE(SUBSTITUTE(AD300,"“"," "),"”"," "))</f>
        <v>Ajuster l'assaisonnement selon vos goûts</v>
      </c>
      <c r="AE301" s="780" t="str" cm="1">
        <f t="array" ref="AE301">IF(ROW()=ROW(AE294),AD297,INDEX(AF294:AF307,ROW()-ROW(AE294)))</f>
        <v/>
      </c>
      <c r="AF301" s="781" t="str">
        <f>IF(OR(AE301="",AD296="",AD296&lt;=0,AG301=""),"",TRIM(MID(AE301,LEN(AG301)+1+IF(MID(AE301,LEN(AG301)+1,1)=" ",1,0),99999)))</f>
        <v/>
      </c>
      <c r="AG301" s="780" t="str">
        <f>IF(OR(AH301="",AH301=0,AH301="0"),"",IF(LEN(AH301)&lt;=AD296,AH301,IF(LEN(SUBSTITUTE(AI301," ",""))=AD296+1,LEFT(AH301,AD296),LEFT(AH301,FIND("§",SUBSTITUTE(AI301," ","§",LEN(AI301)-LEN(SUBSTITUTE(AI301," ",""))))-1))))</f>
        <v/>
      </c>
      <c r="AH301" s="780" t="str">
        <f t="shared" si="163"/>
        <v/>
      </c>
      <c r="AI301" s="780" t="str">
        <f>IF(OR(AH301="",AH301=0,AH301="0"),"",LEFT(AH301,AD296+1))</f>
        <v/>
      </c>
      <c r="AJ301" s="782"/>
      <c r="AK301" s="796"/>
      <c r="AL301" s="759" t="str">
        <f>IF(LEN(TRIM(AM301))&gt;0,MAX(AL13:AL300)+1,"")</f>
        <v/>
      </c>
      <c r="AM301" s="805"/>
      <c r="AN301" s="805"/>
      <c r="AO301" s="805"/>
    </row>
    <row r="302" spans="5:41" ht="15.75">
      <c r="E302" s="26"/>
      <c r="F302" s="32"/>
      <c r="G302" s="33"/>
      <c r="H302" s="32"/>
      <c r="I302" s="34"/>
      <c r="J302" s="246"/>
      <c r="K302" s="247"/>
      <c r="L302" s="95"/>
      <c r="M302" s="248"/>
      <c r="N302" s="249"/>
      <c r="O302" s="250"/>
      <c r="P302" s="251"/>
      <c r="Q302" s="252"/>
      <c r="R302" s="253"/>
      <c r="S302" s="102"/>
      <c r="T302" s="254"/>
      <c r="U302" s="104"/>
      <c r="V302" s="255"/>
      <c r="W302" s="256"/>
      <c r="X302" s="107"/>
      <c r="Y302" s="116"/>
      <c r="AA302" s="4"/>
      <c r="AC302" s="759"/>
      <c r="AD302" s="784"/>
      <c r="AE302" s="780" t="str" cm="1">
        <f t="array" ref="AE302">IF(ROW()=ROW(AE294),AD297,INDEX(AF294:AF307,ROW()-ROW(AE294)))</f>
        <v/>
      </c>
      <c r="AF302" s="781" t="str">
        <f>IF(OR(AE302="",AD296="",AD296&lt;=0,AG302=""),"",TRIM(MID(AE302,LEN(AG302)+1+IF(MID(AE302,LEN(AG302)+1,1)=" ",1,0),99999)))</f>
        <v/>
      </c>
      <c r="AG302" s="780" t="str">
        <f>IF(OR(AH302="",AH302=0,AH302="0"),"",IF(LEN(AH302)&lt;=AD296,AH302,IF(LEN(SUBSTITUTE(AI302," ",""))=AD296+1,LEFT(AH302,AD296),LEFT(AH302,FIND("§",SUBSTITUTE(AI302," ","§",LEN(AI302)-LEN(SUBSTITUTE(AI302," ",""))))-1))))</f>
        <v/>
      </c>
      <c r="AH302" s="780" t="str">
        <f t="shared" si="163"/>
        <v/>
      </c>
      <c r="AI302" s="780" t="str">
        <f>IF(OR(AH302="",AH302=0,AH302="0"),"",LEFT(AH302,AD296+1))</f>
        <v/>
      </c>
      <c r="AJ302" s="782"/>
      <c r="AK302" s="796"/>
      <c r="AL302" s="759" t="str">
        <f>IF(LEN(TRIM(AM302))&gt;0,MAX(AL13:AL301)+1,"")</f>
        <v/>
      </c>
      <c r="AM302" s="805"/>
      <c r="AN302" s="805"/>
      <c r="AO302" s="805"/>
    </row>
    <row r="303" spans="5:41" ht="15.75">
      <c r="E303" s="26"/>
      <c r="F303" s="32"/>
      <c r="G303" s="33"/>
      <c r="H303" s="32"/>
      <c r="I303" s="34"/>
      <c r="J303" s="246"/>
      <c r="K303" s="247"/>
      <c r="L303" s="95"/>
      <c r="M303" s="248"/>
      <c r="N303" s="249"/>
      <c r="O303" s="250"/>
      <c r="P303" s="251"/>
      <c r="Q303" s="252"/>
      <c r="R303" s="253"/>
      <c r="S303" s="102"/>
      <c r="T303" s="254"/>
      <c r="U303" s="104"/>
      <c r="V303" s="255"/>
      <c r="W303" s="256"/>
      <c r="X303" s="107"/>
      <c r="Y303" s="116"/>
      <c r="AA303" s="4"/>
      <c r="AC303" s="759"/>
      <c r="AD303" s="784"/>
      <c r="AE303" s="780" t="str" cm="1">
        <f t="array" ref="AE303">IF(ROW()=ROW(AE294),AD297,INDEX(AF294:AF307,ROW()-ROW(AE294)))</f>
        <v/>
      </c>
      <c r="AF303" s="781" t="str">
        <f>IF(OR(AE303="",AD296="",AD296&lt;=0,AG303=""),"",TRIM(MID(AE303,LEN(AG303)+1+IF(MID(AE303,LEN(AG303)+1,1)=" ",1,0),99999)))</f>
        <v/>
      </c>
      <c r="AG303" s="780" t="str">
        <f>IF(OR(AH303="",AH303=0,AH303="0"),"",IF(LEN(AH303)&lt;=AD296,AH303,IF(LEN(SUBSTITUTE(AI303," ",""))=AD296+1,LEFT(AH303,AD296),LEFT(AH303,FIND("§",SUBSTITUTE(AI303," ","§",LEN(AI303)-LEN(SUBSTITUTE(AI303," ",""))))-1))))</f>
        <v/>
      </c>
      <c r="AH303" s="780" t="str">
        <f t="shared" si="163"/>
        <v/>
      </c>
      <c r="AI303" s="780" t="str">
        <f>IF(OR(AH303="",AH303=0,AH303="0"),"",LEFT(AH303,AD296+1))</f>
        <v/>
      </c>
      <c r="AJ303" s="782"/>
      <c r="AK303" s="796"/>
      <c r="AL303" s="759" t="str">
        <f>IF(LEN(TRIM(AM303))&gt;0,MAX(AL13:AL302)+1,"")</f>
        <v/>
      </c>
      <c r="AM303" s="805"/>
      <c r="AN303" s="805"/>
      <c r="AO303" s="805"/>
    </row>
    <row r="304" spans="5:41" ht="15.75">
      <c r="E304" s="26"/>
      <c r="F304" s="32"/>
      <c r="G304" s="33"/>
      <c r="H304" s="32"/>
      <c r="I304" s="34"/>
      <c r="J304" s="246"/>
      <c r="K304" s="247"/>
      <c r="L304" s="95"/>
      <c r="M304" s="248"/>
      <c r="N304" s="249"/>
      <c r="O304" s="250"/>
      <c r="P304" s="251"/>
      <c r="Q304" s="252"/>
      <c r="R304" s="253"/>
      <c r="S304" s="102"/>
      <c r="T304" s="254"/>
      <c r="U304" s="104"/>
      <c r="V304" s="255"/>
      <c r="W304" s="256"/>
      <c r="X304" s="107"/>
      <c r="Y304" s="116"/>
      <c r="AA304" s="4"/>
      <c r="AC304" s="759"/>
      <c r="AD304" s="784"/>
      <c r="AE304" s="780" t="str" cm="1">
        <f t="array" ref="AE304">IF(ROW()=ROW(AE294),AD297,INDEX(AF294:AF307,ROW()-ROW(AE294)))</f>
        <v/>
      </c>
      <c r="AF304" s="781" t="str">
        <f>IF(OR(AE304="",AD296="",AD296&lt;=0,AG304=""),"",TRIM(MID(AE304,LEN(AG304)+1+IF(MID(AE304,LEN(AG304)+1,1)=" ",1,0),99999)))</f>
        <v/>
      </c>
      <c r="AG304" s="780" t="str">
        <f>IF(OR(AH304="",AH304=0,AH304="0"),"",IF(LEN(AH304)&lt;=AD296,AH304,IF(LEN(SUBSTITUTE(AI304," ",""))=AD296+1,LEFT(AH304,AD296),LEFT(AH304,FIND("§",SUBSTITUTE(AI304," ","§",LEN(AI304)-LEN(SUBSTITUTE(AI304," ",""))))-1))))</f>
        <v/>
      </c>
      <c r="AH304" s="780" t="str">
        <f t="shared" si="163"/>
        <v/>
      </c>
      <c r="AI304" s="780" t="str">
        <f>IF(OR(AH304="",AH304=0,AH304="0"),"",LEFT(AH304,AD296+1))</f>
        <v/>
      </c>
      <c r="AJ304" s="782"/>
      <c r="AK304" s="796"/>
      <c r="AL304" s="759" t="str">
        <f>IF(LEN(TRIM(AM304))&gt;0,MAX(AL13:AL303)+1,"")</f>
        <v/>
      </c>
      <c r="AM304" s="805"/>
      <c r="AN304" s="805"/>
      <c r="AO304" s="805"/>
    </row>
    <row r="305" spans="5:659" ht="15.75">
      <c r="E305" s="26"/>
      <c r="F305" s="32"/>
      <c r="G305" s="33"/>
      <c r="H305" s="32"/>
      <c r="I305" s="34"/>
      <c r="J305" s="246"/>
      <c r="K305" s="247"/>
      <c r="L305" s="95"/>
      <c r="M305" s="248"/>
      <c r="N305" s="249"/>
      <c r="O305" s="250"/>
      <c r="P305" s="251"/>
      <c r="Q305" s="252"/>
      <c r="R305" s="253"/>
      <c r="S305" s="102"/>
      <c r="T305" s="254"/>
      <c r="U305" s="104"/>
      <c r="V305" s="255"/>
      <c r="W305" s="256"/>
      <c r="X305" s="107"/>
      <c r="Y305" s="116"/>
      <c r="AA305" s="258"/>
      <c r="AC305" s="759"/>
      <c r="AD305" s="784"/>
      <c r="AE305" s="780" t="str" cm="1">
        <f t="array" ref="AE305">IF(ROW()=ROW(AE294),AD297,INDEX(AF294:AF307,ROW()-ROW(AE294)))</f>
        <v/>
      </c>
      <c r="AF305" s="781" t="str">
        <f>IF(OR(AE305="",AD296="",AD296&lt;=0,AG305=""),"",TRIM(MID(AE305,LEN(AG305)+1+IF(MID(AE305,LEN(AG305)+1,1)=" ",1,0),99999)))</f>
        <v/>
      </c>
      <c r="AG305" s="780" t="str">
        <f>IF(OR(AH305="",AH305=0,AH305="0"),"",IF(LEN(AH305)&lt;=AD296,AH305,IF(LEN(SUBSTITUTE(AI305," ",""))=AD296+1,LEFT(AH305,AD296),LEFT(AH305,FIND("§",SUBSTITUTE(AI305," ","§",LEN(AI305)-LEN(SUBSTITUTE(AI305," ",""))))-1))))</f>
        <v/>
      </c>
      <c r="AH305" s="780" t="str">
        <f t="shared" si="163"/>
        <v/>
      </c>
      <c r="AI305" s="780" t="str">
        <f>IF(OR(AH305="",AH305=0,AH305="0"),"",LEFT(AH305,AD296+1))</f>
        <v/>
      </c>
      <c r="AJ305" s="782"/>
      <c r="AK305" s="796"/>
      <c r="AL305" s="759" t="str">
        <f>IF(LEN(TRIM(AM305))&gt;0,MAX(AL13:AL304)+1,"")</f>
        <v/>
      </c>
      <c r="AM305" s="805"/>
      <c r="AN305" s="805"/>
      <c r="AO305" s="805"/>
    </row>
    <row r="306" spans="5:659" ht="15.75">
      <c r="E306" s="26"/>
      <c r="F306" s="32"/>
      <c r="G306" s="33"/>
      <c r="H306" s="32"/>
      <c r="I306" s="34"/>
      <c r="J306" s="246"/>
      <c r="K306" s="247"/>
      <c r="L306" s="95"/>
      <c r="M306" s="248"/>
      <c r="N306" s="249"/>
      <c r="O306" s="250"/>
      <c r="P306" s="251"/>
      <c r="Q306" s="252"/>
      <c r="R306" s="253"/>
      <c r="S306" s="102"/>
      <c r="T306" s="254"/>
      <c r="U306" s="104"/>
      <c r="V306" s="255"/>
      <c r="W306" s="256"/>
      <c r="X306" s="107"/>
      <c r="Y306" s="116"/>
      <c r="AC306" s="759"/>
      <c r="AD306" s="784"/>
      <c r="AE306" s="780" t="str" cm="1">
        <f t="array" ref="AE306">IF(ROW()=ROW(AE294),AD297,INDEX(AF294:AF307,ROW()-ROW(AE294)))</f>
        <v/>
      </c>
      <c r="AF306" s="781" t="str">
        <f>IF(OR(AE306="",AD296="",AD296&lt;=0,AG306=""),"",TRIM(MID(AE306,LEN(AG306)+1+IF(MID(AE306,LEN(AG306)+1,1)=" ",1,0),99999)))</f>
        <v/>
      </c>
      <c r="AG306" s="780" t="str">
        <f>IF(OR(AH306="",AH306=0,AH306="0"),"",IF(LEN(AH306)&lt;=AD296,AH306,IF(LEN(SUBSTITUTE(AI306," ",""))=AD296+1,LEFT(AH306,AD296),LEFT(AH306,FIND("§",SUBSTITUTE(AI306," ","§",LEN(AI306)-LEN(SUBSTITUTE(AI306," ",""))))-1))))</f>
        <v/>
      </c>
      <c r="AH306" s="780" t="str">
        <f t="shared" si="163"/>
        <v/>
      </c>
      <c r="AI306" s="780" t="str">
        <f>IF(OR(AH306="",AH306=0,AH306="0"),"",LEFT(AH306,AD296+1))</f>
        <v/>
      </c>
      <c r="AJ306" s="782"/>
      <c r="AK306" s="796"/>
      <c r="AL306" s="759" t="str">
        <f>IF(LEN(TRIM(AM306))&gt;0,MAX(AL13:AL305)+1,"")</f>
        <v/>
      </c>
      <c r="AM306" s="805"/>
      <c r="AN306" s="805"/>
      <c r="AO306" s="805"/>
    </row>
    <row r="307" spans="5:659" ht="15.75">
      <c r="E307" s="26"/>
      <c r="F307" s="32"/>
      <c r="G307" s="33"/>
      <c r="H307" s="32"/>
      <c r="I307" s="34"/>
      <c r="J307" s="246"/>
      <c r="K307" s="247"/>
      <c r="L307" s="95"/>
      <c r="M307" s="248"/>
      <c r="N307" s="249"/>
      <c r="O307" s="250"/>
      <c r="P307" s="251"/>
      <c r="Q307" s="252"/>
      <c r="R307" s="253"/>
      <c r="S307" s="102"/>
      <c r="T307" s="254"/>
      <c r="U307" s="104"/>
      <c r="V307" s="255"/>
      <c r="W307" s="256"/>
      <c r="X307" s="107"/>
      <c r="Y307" s="116"/>
      <c r="AC307" s="759"/>
      <c r="AD307" s="784"/>
      <c r="AE307" s="780" t="str" cm="1">
        <f t="array" ref="AE307">IF(ROW()=ROW(AE294),AD297,INDEX(AF294:AF307,ROW()-ROW(AE294)))</f>
        <v/>
      </c>
      <c r="AF307" s="781" t="str">
        <f>IF(OR(AE307="",AD296="",AD296&lt;=0,AG307=""),"",TRIM(MID(AE307,LEN(AG307)+1+IF(MID(AE307,LEN(AG307)+1,1)=" ",1,0),99999)))</f>
        <v/>
      </c>
      <c r="AG307" s="780" t="str">
        <f>IF(OR(AH307="",AH307=0,AH307="0"),"",IF(LEN(AH307)&lt;=AD296,AH307,IF(LEN(SUBSTITUTE(AI307," ",""))=AD296+1,LEFT(AH307,AD296),LEFT(AH307,FIND("§",SUBSTITUTE(AI307," ","§",LEN(AI307)-LEN(SUBSTITUTE(AI307," ",""))))-1))))</f>
        <v/>
      </c>
      <c r="AH307" s="780" t="str">
        <f t="shared" si="163"/>
        <v/>
      </c>
      <c r="AI307" s="780" t="str">
        <f>IF(OR(AH307="",AH307=0,AH307="0"),"",LEFT(AH307,AD296+1))</f>
        <v/>
      </c>
      <c r="AJ307" s="782"/>
      <c r="AK307" s="796"/>
      <c r="AL307" s="759" t="str">
        <f>IF(LEN(TRIM(AM307))&gt;0,MAX(AL13:AL306)+1,"")</f>
        <v/>
      </c>
      <c r="AM307" s="805"/>
      <c r="AN307" s="805"/>
      <c r="AO307" s="805"/>
    </row>
    <row r="308" spans="5:659" ht="15.75">
      <c r="E308" s="26"/>
      <c r="F308" s="32"/>
      <c r="G308" s="33"/>
      <c r="H308" s="32"/>
      <c r="I308" s="34"/>
      <c r="J308" s="246"/>
      <c r="K308" s="247"/>
      <c r="L308" s="95"/>
      <c r="M308" s="248"/>
      <c r="N308" s="249"/>
      <c r="O308" s="250"/>
      <c r="P308" s="251"/>
      <c r="Q308" s="252"/>
      <c r="R308" s="253"/>
      <c r="S308" s="102"/>
      <c r="T308" s="254"/>
      <c r="U308" s="104"/>
      <c r="V308" s="255"/>
      <c r="W308" s="256"/>
      <c r="X308" s="107"/>
      <c r="Y308" s="116"/>
      <c r="AC308" s="759"/>
      <c r="AD308" s="779" t="str">
        <f>IF(TRIM(SUBSTITUTE(AS35,CHAR(160),""))="","",AS35)</f>
        <v>Dresser sur assiette</v>
      </c>
      <c r="AE308" s="780" t="str" cm="1">
        <f t="array" ref="AE308">IF(ROW()=ROW(AE308),AD311,INDEX(AF308:AF321,ROW()-ROW(AE308)))</f>
        <v>Dresser sur assiette</v>
      </c>
      <c r="AF308" s="781" t="str">
        <f>IF(OR(AE308="",AD310="",AD310&lt;=0,AG308=""),"",TRIM(MID(AE308,LEN(AG308)+1+IF(MID(AE308,LEN(AG308)+1,1)=" ",1,0),99999)))</f>
        <v/>
      </c>
      <c r="AG308" s="780" t="str">
        <f>IF(OR(AH308="",AH308=0,AH308="0"),"",IF(LEN(AH308)&lt;=AD310,AH308,IF(LEN(SUBSTITUTE(AI308," ",""))=AD310+1,LEFT(AH308,AD310),LEFT(AH308,FIND("§",SUBSTITUTE(AI308," ","§",LEN(AI308)-LEN(SUBSTITUTE(AI308," ",""))))-1))))</f>
        <v>Dresser sur assiette</v>
      </c>
      <c r="AH308" s="780" t="str">
        <f t="shared" si="163"/>
        <v>Dresser sur assiette</v>
      </c>
      <c r="AI308" s="780" t="str">
        <f>IF(OR(AH308="",AH308=0,AH308="0"),"",LEFT(AH308,AD310+1))</f>
        <v>Dresser sur assiette</v>
      </c>
      <c r="AJ308" s="782"/>
      <c r="AK308" s="796"/>
      <c r="AL308" s="759" t="str">
        <f>IF(LEN(TRIM(AM308))&gt;0,MAX(AL13:AL307)+1,"")</f>
        <v/>
      </c>
      <c r="AM308" s="805"/>
      <c r="AN308" s="805"/>
      <c r="AO308" s="805"/>
    </row>
    <row r="309" spans="5:659" ht="15.75">
      <c r="E309" s="26"/>
      <c r="F309" s="32"/>
      <c r="G309" s="33"/>
      <c r="H309" s="32"/>
      <c r="I309" s="34"/>
      <c r="J309" s="246"/>
      <c r="K309" s="247"/>
      <c r="L309" s="95"/>
      <c r="M309" s="248"/>
      <c r="N309" s="249"/>
      <c r="O309" s="250"/>
      <c r="P309" s="251"/>
      <c r="Q309" s="252"/>
      <c r="R309" s="253"/>
      <c r="S309" s="102"/>
      <c r="T309" s="254"/>
      <c r="U309" s="104"/>
      <c r="V309" s="255"/>
      <c r="W309" s="256"/>
      <c r="X309" s="107"/>
      <c r="Y309" s="116"/>
      <c r="AC309" s="759"/>
      <c r="AD309" s="784" t="str">
        <f>TRIM(SUBSTITUTE(SUBSTITUTE(SUBSTITUTE(SUBSTITUTE(SUBSTITUTE(SUBSTITUTE(SUBSTITUTE(SUBSTITUTE(SUBSTITUTE(CLEAN(IF(OR(LEFT(AD308,1)="-",LEFT(AD308,1)="="),MID(AD308,2,99999),AD308)),"—","-"),"–","-"),CHAR(160)," "),CHAR(9)," "),CHAR(13)," "),CHAR(10)," ")," "," ")," "," ")," "," "))</f>
        <v>Dresser sur assiette</v>
      </c>
      <c r="AE309" s="780" t="str" cm="1">
        <f t="array" ref="AE309">IF(ROW()=ROW(AE308),AD311,INDEX(AF308:AF321,ROW()-ROW(AE308)))</f>
        <v/>
      </c>
      <c r="AF309" s="781" t="str">
        <f>IF(OR(AE309="",AD310="",AD310&lt;=0,AG309=""),"",TRIM(MID(AE309,LEN(AG309)+1+IF(MID(AE309,LEN(AG309)+1,1)=" ",1,0),99999)))</f>
        <v/>
      </c>
      <c r="AG309" s="780" t="str">
        <f>IF(OR(AH309="",AH309=0,AH309="0"),"",IF(LEN(AH309)&lt;=AD310,AH309,IF(LEN(SUBSTITUTE(AI309," ",""))=AD310+1,LEFT(AH309,AD310),LEFT(AH309,FIND("§",SUBSTITUTE(AI309," ","§",LEN(AI309)-LEN(SUBSTITUTE(AI309," ",""))))-1))))</f>
        <v/>
      </c>
      <c r="AH309" s="780" t="str">
        <f t="shared" si="163"/>
        <v/>
      </c>
      <c r="AI309" s="780" t="str">
        <f>IF(OR(AH309="",AH309=0,AH309="0"),"",LEFT(AH309,AD310+1))</f>
        <v/>
      </c>
      <c r="AJ309" s="782"/>
      <c r="AK309" s="796"/>
      <c r="AL309" s="759" t="str">
        <f>IF(LEN(TRIM(AM309))&gt;0,MAX(AL13:AL308)+1,"")</f>
        <v/>
      </c>
      <c r="AM309" s="805"/>
      <c r="AN309" s="805"/>
      <c r="AO309" s="805"/>
    </row>
    <row r="310" spans="5:659" ht="15.75">
      <c r="E310" s="26"/>
      <c r="F310" s="32"/>
      <c r="G310" s="33"/>
      <c r="H310" s="32"/>
      <c r="I310" s="34"/>
      <c r="J310" s="246"/>
      <c r="K310" s="247"/>
      <c r="L310" s="95"/>
      <c r="M310" s="248"/>
      <c r="N310" s="249"/>
      <c r="O310" s="250"/>
      <c r="P310" s="251"/>
      <c r="Q310" s="252"/>
      <c r="R310" s="253"/>
      <c r="S310" s="102"/>
      <c r="T310" s="254"/>
      <c r="U310" s="104"/>
      <c r="V310" s="255"/>
      <c r="W310" s="256"/>
      <c r="X310" s="107"/>
      <c r="Y310" s="116"/>
      <c r="AC310" s="759"/>
      <c r="AD310" s="785">
        <f>AL10</f>
        <v>120</v>
      </c>
      <c r="AE310" s="780" t="str" cm="1">
        <f t="array" ref="AE310">IF(ROW()=ROW(AE308),AD311,INDEX(AF308:AF321,ROW()-ROW(AE308)))</f>
        <v/>
      </c>
      <c r="AF310" s="781" t="str">
        <f>IF(OR(AE310="",AD310="",AD310&lt;=0,AG310=""),"",TRIM(MID(AE310,LEN(AG310)+1+IF(MID(AE310,LEN(AG310)+1,1)=" ",1,0),99999)))</f>
        <v/>
      </c>
      <c r="AG310" s="780" t="str">
        <f>IF(OR(AH310="",AH310=0,AH310="0"),"",IF(LEN(AH310)&lt;=AD310,AH310,IF(LEN(SUBSTITUTE(AI310," ",""))=AD310+1,LEFT(AH310,AD310),LEFT(AH310,FIND("§",SUBSTITUTE(AI310," ","§",LEN(AI310)-LEN(SUBSTITUTE(AI310," ",""))))-1))))</f>
        <v/>
      </c>
      <c r="AH310" s="780" t="str">
        <f t="shared" si="163"/>
        <v/>
      </c>
      <c r="AI310" s="780" t="str">
        <f>IF(OR(AH310="",AH310=0,AH310="0"),"",LEFT(AH310,AD310+1))</f>
        <v/>
      </c>
      <c r="AJ310" s="782"/>
      <c r="AK310" s="796"/>
      <c r="AL310" s="759" t="str">
        <f>IF(LEN(TRIM(AM310))&gt;0,MAX(AL13:AL309)+1,"")</f>
        <v/>
      </c>
      <c r="AM310" s="805"/>
      <c r="AN310" s="805"/>
      <c r="AO310" s="805"/>
    </row>
    <row r="311" spans="5:659" ht="15.75">
      <c r="E311" s="26"/>
      <c r="F311" s="32"/>
      <c r="G311" s="33"/>
      <c r="H311" s="32"/>
      <c r="I311" s="34"/>
      <c r="J311" s="246"/>
      <c r="K311" s="247"/>
      <c r="L311" s="95"/>
      <c r="M311" s="248"/>
      <c r="N311" s="249"/>
      <c r="O311" s="250"/>
      <c r="P311" s="251"/>
      <c r="Q311" s="252"/>
      <c r="R311" s="253"/>
      <c r="S311" s="102"/>
      <c r="T311" s="254"/>
      <c r="U311" s="104"/>
      <c r="V311" s="255"/>
      <c r="W311" s="256"/>
      <c r="X311" s="107"/>
      <c r="Y311" s="116"/>
      <c r="AC311" s="759"/>
      <c r="AD311" s="784" t="str">
        <f>IF(UPPER(TRIM(AL11))="X",AD315,AD309)</f>
        <v>Dresser sur assiette</v>
      </c>
      <c r="AE311" s="780" t="str" cm="1">
        <f t="array" ref="AE311">IF(ROW()=ROW(AE308),AD311,INDEX(AF308:AF321,ROW()-ROW(AE308)))</f>
        <v/>
      </c>
      <c r="AF311" s="781" t="str">
        <f>IF(OR(AE311="",AD310="",AD310&lt;=0,AG311=""),"",TRIM(MID(AE311,LEN(AG311)+1+IF(MID(AE311,LEN(AG311)+1,1)=" ",1,0),99999)))</f>
        <v/>
      </c>
      <c r="AG311" s="780" t="str">
        <f>IF(OR(AH311="",AH311=0,AH311="0"),"",IF(LEN(AH311)&lt;=AD310,AH311,IF(LEN(SUBSTITUTE(AI311," ",""))=AD310+1,LEFT(AH311,AD310),LEFT(AH311,FIND("§",SUBSTITUTE(AI311," ","§",LEN(AI311)-LEN(SUBSTITUTE(AI311," ",""))))-1))))</f>
        <v/>
      </c>
      <c r="AH311" s="780" t="str">
        <f t="shared" si="163"/>
        <v/>
      </c>
      <c r="AI311" s="780" t="str">
        <f>IF(OR(AH311="",AH311=0,AH311="0"),"",LEFT(AH311,AD310+1))</f>
        <v/>
      </c>
      <c r="AJ311" s="782"/>
      <c r="AK311" s="796"/>
      <c r="AL311" s="759" t="str">
        <f>IF(LEN(TRIM(AM311))&gt;0,MAX(AL13:AL310)+1,"")</f>
        <v/>
      </c>
      <c r="AM311" s="805"/>
      <c r="AN311" s="805"/>
      <c r="AO311" s="805"/>
    </row>
    <row r="312" spans="5:659" ht="15.75">
      <c r="E312" s="26"/>
      <c r="F312" s="32"/>
      <c r="G312" s="33"/>
      <c r="H312" s="32"/>
      <c r="I312" s="34"/>
      <c r="J312" s="246"/>
      <c r="K312" s="247"/>
      <c r="L312" s="95"/>
      <c r="M312" s="248"/>
      <c r="N312" s="249"/>
      <c r="O312" s="250"/>
      <c r="P312" s="251"/>
      <c r="Q312" s="252"/>
      <c r="R312" s="253"/>
      <c r="S312" s="102"/>
      <c r="T312" s="254"/>
      <c r="U312" s="104"/>
      <c r="V312" s="255"/>
      <c r="W312" s="256"/>
      <c r="X312" s="107"/>
      <c r="Y312" s="116"/>
      <c r="AC312" s="759"/>
      <c r="AD312" s="786" t="str">
        <f>TRIM(SUBSTITUTE(SUBSTITUTE(SUBSTITUTE(SUBSTITUTE(SUBSTITUTE(SUBSTITUTE(SUBSTITUTE(SUBSTITUTE(SUBSTITUTE(SUBSTITUTE(AD309,","," "),";"," "),":"," "),"!"," "),"?"," "),"…"," "),"»"," "),"«"," "),"/"," "),"."," "))</f>
        <v>Dresser sur assiette</v>
      </c>
      <c r="AE312" s="780" t="str" cm="1">
        <f t="array" ref="AE312">IF(ROW()=ROW(AE308),AD311,INDEX(AF308:AF321,ROW()-ROW(AE308)))</f>
        <v/>
      </c>
      <c r="AF312" s="781" t="str">
        <f>IF(OR(AE312="",AD310="",AD310&lt;=0,AG312=""),"",TRIM(MID(AE312,LEN(AG312)+1+IF(MID(AE312,LEN(AG312)+1,1)=" ",1,0),99999)))</f>
        <v/>
      </c>
      <c r="AG312" s="780" t="str">
        <f>IF(OR(AH312="",AH312=0,AH312="0"),"",IF(LEN(AH312)&lt;=AD310,AH312,IF(LEN(SUBSTITUTE(AI312," ",""))=AD310+1,LEFT(AH312,AD310),LEFT(AH312,FIND("§",SUBSTITUTE(AI312," ","§",LEN(AI312)-LEN(SUBSTITUTE(AI312," ",""))))-1))))</f>
        <v/>
      </c>
      <c r="AH312" s="780" t="str">
        <f t="shared" si="163"/>
        <v/>
      </c>
      <c r="AI312" s="780" t="str">
        <f>IF(OR(AH312="",AH312=0,AH312="0"),"",LEFT(AH312,AD310+1))</f>
        <v/>
      </c>
      <c r="AJ312" s="782"/>
      <c r="AK312" s="796"/>
      <c r="AL312" s="759" t="str">
        <f>IF(LEN(TRIM(AM312))&gt;0,MAX(AL13:AL311)+1,"")</f>
        <v/>
      </c>
      <c r="AM312" s="805"/>
      <c r="AN312" s="805"/>
      <c r="AO312" s="805"/>
    </row>
    <row r="313" spans="5:659" ht="15.75">
      <c r="E313" s="26"/>
      <c r="F313" s="32"/>
      <c r="G313" s="33"/>
      <c r="H313" s="32"/>
      <c r="I313" s="34"/>
      <c r="J313" s="246"/>
      <c r="K313" s="247"/>
      <c r="L313" s="95"/>
      <c r="M313" s="248"/>
      <c r="N313" s="249"/>
      <c r="O313" s="250"/>
      <c r="P313" s="251"/>
      <c r="Q313" s="252"/>
      <c r="R313" s="253"/>
      <c r="S313" s="102"/>
      <c r="T313" s="254"/>
      <c r="U313" s="104"/>
      <c r="V313" s="255"/>
      <c r="W313" s="256"/>
      <c r="X313" s="107"/>
      <c r="Y313" s="116"/>
      <c r="AC313" s="759"/>
      <c r="AD313" s="780" t="str">
        <f>TRIM(SUBSTITUTE(SUBSTITUTE(SUBSTITUTE(SUBSTITUTE(SUBSTITUTE(SUBSTITUTE(SUBSTITUTE(SUBSTITUTE(AD312,"("," "),")"," "),CHAR(34)," "),"-"," "),"_"," "),"&lt;"," "),"&gt;"," "),"="," "))</f>
        <v>Dresser sur assiette</v>
      </c>
      <c r="AE313" s="780" t="str" cm="1">
        <f t="array" ref="AE313">IF(ROW()=ROW(AE308),AD311,INDEX(AF308:AF321,ROW()-ROW(AE308)))</f>
        <v/>
      </c>
      <c r="AF313" s="781" t="str">
        <f>IF(OR(AE313="",AD310="",AD310&lt;=0,AG313=""),"",TRIM(MID(AE313,LEN(AG313)+1+IF(MID(AE313,LEN(AG313)+1,1)=" ",1,0),99999)))</f>
        <v/>
      </c>
      <c r="AG313" s="780" t="str">
        <f>IF(OR(AH313="",AH313=0,AH313="0"),"",IF(LEN(AH313)&lt;=AD310,AH313,IF(LEN(SUBSTITUTE(AI313," ",""))=AD310+1,LEFT(AH313,AD310),LEFT(AH313,FIND("§",SUBSTITUTE(AI313," ","§",LEN(AI313)-LEN(SUBSTITUTE(AI313," ",""))))-1))))</f>
        <v/>
      </c>
      <c r="AH313" s="780" t="str">
        <f t="shared" si="163"/>
        <v/>
      </c>
      <c r="AI313" s="780" t="str">
        <f>IF(OR(AH313="",AH313=0,AH313="0"),"",LEFT(AH313,AD310+1))</f>
        <v/>
      </c>
      <c r="AJ313" s="782"/>
      <c r="AK313" s="796"/>
      <c r="AL313" s="759" t="str">
        <f>IF(LEN(TRIM(AM313))&gt;0,MAX(AL13:AL312)+1,"")</f>
        <v/>
      </c>
      <c r="AM313" s="805"/>
      <c r="AN313" s="805"/>
      <c r="AO313" s="805"/>
    </row>
    <row r="314" spans="5:659" ht="15.75">
      <c r="E314" s="26"/>
      <c r="F314" s="32"/>
      <c r="G314" s="33"/>
      <c r="H314" s="32"/>
      <c r="I314" s="34"/>
      <c r="J314" s="246"/>
      <c r="K314" s="247"/>
      <c r="L314" s="95"/>
      <c r="M314" s="248"/>
      <c r="N314" s="249"/>
      <c r="O314" s="250"/>
      <c r="P314" s="251"/>
      <c r="Q314" s="252"/>
      <c r="R314" s="253"/>
      <c r="S314" s="102"/>
      <c r="T314" s="254"/>
      <c r="U314" s="104"/>
      <c r="V314" s="255"/>
      <c r="W314" s="256"/>
      <c r="X314" s="107"/>
      <c r="Y314" s="116"/>
      <c r="AC314" s="759"/>
      <c r="AD314" s="784" t="str">
        <f>TRIM(SUBSTITUTE(SUBSTITUTE(SUBSTITUTE(SUBSTITUTE(AD313,"►"," "),"▼"," "),"▲"," "),"◄"," "))</f>
        <v>Dresser sur assiette</v>
      </c>
      <c r="AE314" s="780" t="str" cm="1">
        <f t="array" ref="AE314">IF(ROW()=ROW(AE308),AD311,INDEX(AF308:AF321,ROW()-ROW(AE308)))</f>
        <v/>
      </c>
      <c r="AF314" s="781" t="str">
        <f>IF(OR(AE314="",AD310="",AD310&lt;=0,AG314=""),"",TRIM(MID(AE314,LEN(AG314)+1+IF(MID(AE314,LEN(AG314)+1,1)=" ",1,0),99999)))</f>
        <v/>
      </c>
      <c r="AG314" s="780" t="str">
        <f>IF(OR(AH314="",AH314=0,AH314="0"),"",IF(LEN(AH314)&lt;=AD310,AH314,IF(LEN(SUBSTITUTE(AI314," ",""))=AD310+1,LEFT(AH314,AD310),LEFT(AH314,FIND("§",SUBSTITUTE(AI314," ","§",LEN(AI314)-LEN(SUBSTITUTE(AI314," ",""))))-1))))</f>
        <v/>
      </c>
      <c r="AH314" s="780" t="str">
        <f t="shared" si="163"/>
        <v/>
      </c>
      <c r="AI314" s="780" t="str">
        <f>IF(OR(AH314="",AH314=0,AH314="0"),"",LEFT(AH314,AD310+1))</f>
        <v/>
      </c>
      <c r="AJ314" s="782"/>
      <c r="AK314" s="796"/>
      <c r="AL314" s="759" t="str">
        <f>IF(LEN(TRIM(AM314))&gt;0,MAX(AL13:AL313)+1,"")</f>
        <v/>
      </c>
      <c r="AM314" s="805"/>
      <c r="AN314" s="805"/>
      <c r="AO314" s="805"/>
    </row>
    <row r="315" spans="5:659" ht="15.75">
      <c r="E315" s="26"/>
      <c r="F315" s="32"/>
      <c r="G315" s="33"/>
      <c r="H315" s="32"/>
      <c r="I315" s="34"/>
      <c r="J315" s="246"/>
      <c r="K315" s="247"/>
      <c r="L315" s="95"/>
      <c r="M315" s="248"/>
      <c r="N315" s="249"/>
      <c r="O315" s="250"/>
      <c r="P315" s="251"/>
      <c r="Q315" s="252"/>
      <c r="R315" s="253"/>
      <c r="S315" s="102"/>
      <c r="T315" s="254"/>
      <c r="U315" s="104"/>
      <c r="V315" s="255"/>
      <c r="W315" s="256"/>
      <c r="X315" s="107"/>
      <c r="Y315" s="116"/>
      <c r="AC315" s="759"/>
      <c r="AD315" s="784" t="str">
        <f>TRIM(SUBSTITUTE(SUBSTITUTE(AD314,"“"," "),"”"," "))</f>
        <v>Dresser sur assiette</v>
      </c>
      <c r="AE315" s="780" t="str" cm="1">
        <f t="array" ref="AE315">IF(ROW()=ROW(AE308),AD311,INDEX(AF308:AF321,ROW()-ROW(AE308)))</f>
        <v/>
      </c>
      <c r="AF315" s="781" t="str">
        <f>IF(OR(AE315="",AD310="",AD310&lt;=0,AG315=""),"",TRIM(MID(AE315,LEN(AG315)+1+IF(MID(AE315,LEN(AG315)+1,1)=" ",1,0),99999)))</f>
        <v/>
      </c>
      <c r="AG315" s="780" t="str">
        <f>IF(OR(AH315="",AH315=0,AH315="0"),"",IF(LEN(AH315)&lt;=AD310,AH315,IF(LEN(SUBSTITUTE(AI315," ",""))=AD310+1,LEFT(AH315,AD310),LEFT(AH315,FIND("§",SUBSTITUTE(AI315," ","§",LEN(AI315)-LEN(SUBSTITUTE(AI315," ",""))))-1))))</f>
        <v/>
      </c>
      <c r="AH315" s="780" t="str">
        <f t="shared" si="163"/>
        <v/>
      </c>
      <c r="AI315" s="780" t="str">
        <f>IF(OR(AH315="",AH315=0,AH315="0"),"",LEFT(AH315,AD310+1))</f>
        <v/>
      </c>
      <c r="AJ315" s="782"/>
      <c r="AK315" s="796"/>
      <c r="AL315" s="759" t="str">
        <f>IF(LEN(TRIM(AM315))&gt;0,MAX(AL13:AL314)+1,"")</f>
        <v/>
      </c>
      <c r="AM315" s="805"/>
      <c r="AN315" s="805"/>
      <c r="AO315" s="805"/>
    </row>
    <row r="316" spans="5:659" ht="15.75">
      <c r="E316" s="26"/>
      <c r="F316" s="32"/>
      <c r="G316" s="33"/>
      <c r="H316" s="32"/>
      <c r="I316" s="34"/>
      <c r="J316" s="246"/>
      <c r="K316" s="247"/>
      <c r="L316" s="95"/>
      <c r="M316" s="248"/>
      <c r="N316" s="249"/>
      <c r="O316" s="250"/>
      <c r="P316" s="251"/>
      <c r="Q316" s="252"/>
      <c r="R316" s="253"/>
      <c r="S316" s="102"/>
      <c r="T316" s="254"/>
      <c r="U316" s="104"/>
      <c r="V316" s="255"/>
      <c r="W316" s="256"/>
      <c r="X316" s="107"/>
      <c r="Y316" s="116"/>
      <c r="AC316" s="759"/>
      <c r="AD316" s="784"/>
      <c r="AE316" s="780" t="str" cm="1">
        <f t="array" ref="AE316">IF(ROW()=ROW(AE308),AD311,INDEX(AF308:AF321,ROW()-ROW(AE308)))</f>
        <v/>
      </c>
      <c r="AF316" s="781" t="str">
        <f>IF(OR(AE316="",AD310="",AD310&lt;=0,AG316=""),"",TRIM(MID(AE316,LEN(AG316)+1+IF(MID(AE316,LEN(AG316)+1,1)=" ",1,0),99999)))</f>
        <v/>
      </c>
      <c r="AG316" s="780" t="str">
        <f>IF(OR(AH316="",AH316=0,AH316="0"),"",IF(LEN(AH316)&lt;=AD310,AH316,IF(LEN(SUBSTITUTE(AI316," ",""))=AD310+1,LEFT(AH316,AD310),LEFT(AH316,FIND("§",SUBSTITUTE(AI316," ","§",LEN(AI316)-LEN(SUBSTITUTE(AI316," ",""))))-1))))</f>
        <v/>
      </c>
      <c r="AH316" s="780" t="str">
        <f t="shared" si="163"/>
        <v/>
      </c>
      <c r="AI316" s="780" t="str">
        <f>IF(OR(AH316="",AH316=0,AH316="0"),"",LEFT(AH316,AD310+1))</f>
        <v/>
      </c>
      <c r="AJ316" s="782"/>
      <c r="AK316" s="796"/>
      <c r="AL316" s="759" t="str">
        <f>IF(LEN(TRIM(AM316))&gt;0,MAX(AL13:AL315)+1,"")</f>
        <v/>
      </c>
      <c r="AM316" s="805"/>
      <c r="AN316" s="805"/>
      <c r="AO316" s="805"/>
    </row>
    <row r="317" spans="5:659" ht="15.75">
      <c r="E317" s="26"/>
      <c r="F317" s="32"/>
      <c r="G317" s="33"/>
      <c r="H317" s="32"/>
      <c r="I317" s="34"/>
      <c r="J317" s="246"/>
      <c r="K317" s="247"/>
      <c r="L317" s="95"/>
      <c r="M317" s="248"/>
      <c r="N317" s="249"/>
      <c r="O317" s="250"/>
      <c r="P317" s="251"/>
      <c r="Q317" s="252"/>
      <c r="R317" s="253"/>
      <c r="S317" s="102"/>
      <c r="T317" s="254"/>
      <c r="U317" s="104"/>
      <c r="V317" s="255"/>
      <c r="W317" s="256"/>
      <c r="X317" s="107"/>
      <c r="Y317" s="116"/>
      <c r="AC317" s="759"/>
      <c r="AD317" s="784"/>
      <c r="AE317" s="780" t="str" cm="1">
        <f t="array" ref="AE317">IF(ROW()=ROW(AE308),AD311,INDEX(AF308:AF321,ROW()-ROW(AE308)))</f>
        <v/>
      </c>
      <c r="AF317" s="781" t="str">
        <f>IF(OR(AE317="",AD310="",AD310&lt;=0,AG317=""),"",TRIM(MID(AE317,LEN(AG317)+1+IF(MID(AE317,LEN(AG317)+1,1)=" ",1,0),99999)))</f>
        <v/>
      </c>
      <c r="AG317" s="780" t="str">
        <f>IF(OR(AH317="",AH317=0,AH317="0"),"",IF(LEN(AH317)&lt;=AD310,AH317,IF(LEN(SUBSTITUTE(AI317," ",""))=AD310+1,LEFT(AH317,AD310),LEFT(AH317,FIND("§",SUBSTITUTE(AI317," ","§",LEN(AI317)-LEN(SUBSTITUTE(AI317," ",""))))-1))))</f>
        <v/>
      </c>
      <c r="AH317" s="780" t="str">
        <f t="shared" si="163"/>
        <v/>
      </c>
      <c r="AI317" s="780" t="str">
        <f>IF(OR(AH317="",AH317=0,AH317="0"),"",LEFT(AH317,AD310+1))</f>
        <v/>
      </c>
      <c r="AJ317" s="782"/>
      <c r="AK317" s="796"/>
      <c r="AL317" s="759" t="str">
        <f>IF(LEN(TRIM(AM317))&gt;0,MAX(AL13:AL316)+1,"")</f>
        <v/>
      </c>
      <c r="AM317" s="805"/>
      <c r="AN317" s="805"/>
      <c r="AO317" s="805"/>
    </row>
    <row r="318" spans="5:659" ht="15.75">
      <c r="E318" s="26"/>
      <c r="F318" s="32"/>
      <c r="G318" s="33"/>
      <c r="H318" s="32"/>
      <c r="I318" s="34"/>
      <c r="J318" s="246"/>
      <c r="K318" s="247"/>
      <c r="L318" s="95"/>
      <c r="M318" s="248"/>
      <c r="N318" s="249"/>
      <c r="O318" s="250"/>
      <c r="P318" s="251"/>
      <c r="Q318" s="252"/>
      <c r="R318" s="253"/>
      <c r="S318" s="102"/>
      <c r="T318" s="254"/>
      <c r="U318" s="104"/>
      <c r="V318" s="255"/>
      <c r="W318" s="256"/>
      <c r="X318" s="107"/>
      <c r="Y318" s="116"/>
      <c r="AC318" s="759"/>
      <c r="AD318" s="784"/>
      <c r="AE318" s="780" t="str" cm="1">
        <f t="array" ref="AE318">IF(ROW()=ROW(AE308),AD311,INDEX(AF308:AF321,ROW()-ROW(AE308)))</f>
        <v/>
      </c>
      <c r="AF318" s="781" t="str">
        <f>IF(OR(AE318="",AD310="",AD310&lt;=0,AG318=""),"",TRIM(MID(AE318,LEN(AG318)+1+IF(MID(AE318,LEN(AG318)+1,1)=" ",1,0),99999)))</f>
        <v/>
      </c>
      <c r="AG318" s="780" t="str">
        <f>IF(OR(AH318="",AH318=0,AH318="0"),"",IF(LEN(AH318)&lt;=AD310,AH318,IF(LEN(SUBSTITUTE(AI318," ",""))=AD310+1,LEFT(AH318,AD310),LEFT(AH318,FIND("§",SUBSTITUTE(AI318," ","§",LEN(AI318)-LEN(SUBSTITUTE(AI318," ",""))))-1))))</f>
        <v/>
      </c>
      <c r="AH318" s="780" t="str">
        <f t="shared" si="163"/>
        <v/>
      </c>
      <c r="AI318" s="780" t="str">
        <f>IF(OR(AH318="",AH318=0,AH318="0"),"",LEFT(AH318,AD310+1))</f>
        <v/>
      </c>
      <c r="AJ318" s="782"/>
      <c r="AK318" s="796"/>
      <c r="AL318" s="759" t="str">
        <f>IF(LEN(TRIM(AM318))&gt;0,MAX(AL13:AL317)+1,"")</f>
        <v/>
      </c>
      <c r="AM318" s="805"/>
      <c r="AN318" s="805"/>
      <c r="AO318" s="805"/>
    </row>
    <row r="319" spans="5:659" ht="15.75">
      <c r="E319" s="26"/>
      <c r="F319" s="32"/>
      <c r="G319" s="33"/>
      <c r="H319" s="32"/>
      <c r="I319" s="34"/>
      <c r="J319" s="246"/>
      <c r="K319" s="247"/>
      <c r="L319" s="95"/>
      <c r="M319" s="248"/>
      <c r="N319" s="249"/>
      <c r="O319" s="250"/>
      <c r="P319" s="251"/>
      <c r="Q319" s="252"/>
      <c r="R319" s="253"/>
      <c r="S319" s="102"/>
      <c r="T319" s="254"/>
      <c r="U319" s="104"/>
      <c r="V319" s="255"/>
      <c r="W319" s="256"/>
      <c r="X319" s="107"/>
      <c r="Y319" s="116"/>
      <c r="AC319" s="759"/>
      <c r="AD319" s="784"/>
      <c r="AE319" s="780" t="str" cm="1">
        <f t="array" ref="AE319">IF(ROW()=ROW(AE308),AD311,INDEX(AF308:AF321,ROW()-ROW(AE308)))</f>
        <v/>
      </c>
      <c r="AF319" s="781" t="str">
        <f>IF(OR(AE319="",AD310="",AD310&lt;=0,AG319=""),"",TRIM(MID(AE319,LEN(AG319)+1+IF(MID(AE319,LEN(AG319)+1,1)=" ",1,0),99999)))</f>
        <v/>
      </c>
      <c r="AG319" s="780" t="str">
        <f>IF(OR(AH319="",AH319=0,AH319="0"),"",IF(LEN(AH319)&lt;=AD310,AH319,IF(LEN(SUBSTITUTE(AI319," ",""))=AD310+1,LEFT(AH319,AD310),LEFT(AH319,FIND("§",SUBSTITUTE(AI319," ","§",LEN(AI319)-LEN(SUBSTITUTE(AI319," ",""))))-1))))</f>
        <v/>
      </c>
      <c r="AH319" s="780" t="str">
        <f t="shared" si="163"/>
        <v/>
      </c>
      <c r="AI319" s="780" t="str">
        <f>IF(OR(AH319="",AH319=0,AH319="0"),"",LEFT(AH319,AD310+1))</f>
        <v/>
      </c>
      <c r="AJ319" s="782"/>
      <c r="AK319" s="796"/>
      <c r="AL319" s="759" t="str">
        <f>IF(LEN(TRIM(AM319))&gt;0,MAX(AL13:AL318)+1,"")</f>
        <v/>
      </c>
      <c r="AM319" s="805"/>
      <c r="AN319" s="805"/>
      <c r="AO319" s="805"/>
    </row>
    <row r="320" spans="5:659" ht="15.75">
      <c r="E320" s="26"/>
      <c r="F320" s="32"/>
      <c r="G320" s="33"/>
      <c r="H320" s="32"/>
      <c r="I320" s="34"/>
      <c r="J320" s="246"/>
      <c r="K320" s="247"/>
      <c r="L320" s="95"/>
      <c r="M320" s="248"/>
      <c r="N320" s="249"/>
      <c r="O320" s="250"/>
      <c r="P320" s="251"/>
      <c r="Q320" s="252"/>
      <c r="R320" s="253"/>
      <c r="S320" s="102"/>
      <c r="T320" s="254"/>
      <c r="U320" s="104"/>
      <c r="V320" s="255"/>
      <c r="W320" s="256"/>
      <c r="X320" s="107"/>
      <c r="Y320" s="116"/>
      <c r="AC320" s="759"/>
      <c r="AD320" s="784"/>
      <c r="AE320" s="780" t="str" cm="1">
        <f t="array" ref="AE320">IF(ROW()=ROW(AE308),AD311,INDEX(AF308:AF321,ROW()-ROW(AE308)))</f>
        <v/>
      </c>
      <c r="AF320" s="781" t="str">
        <f>IF(OR(AE320="",AD310="",AD310&lt;=0,AG320=""),"",TRIM(MID(AE320,LEN(AG320)+1+IF(MID(AE320,LEN(AG320)+1,1)=" ",1,0),99999)))</f>
        <v/>
      </c>
      <c r="AG320" s="780" t="str">
        <f>IF(OR(AH320="",AH320=0,AH320="0"),"",IF(LEN(AH320)&lt;=AD310,AH320,IF(LEN(SUBSTITUTE(AI320," ",""))=AD310+1,LEFT(AH320,AD310),LEFT(AH320,FIND("§",SUBSTITUTE(AI320," ","§",LEN(AI320)-LEN(SUBSTITUTE(AI320," ",""))))-1))))</f>
        <v/>
      </c>
      <c r="AH320" s="780" t="str">
        <f t="shared" si="163"/>
        <v/>
      </c>
      <c r="AI320" s="780" t="str">
        <f>IF(OR(AH320="",AH320=0,AH320="0"),"",LEFT(AH320,AD310+1))</f>
        <v/>
      </c>
      <c r="AJ320" s="782"/>
      <c r="AK320" s="796"/>
      <c r="AL320" s="759" t="str">
        <f>IF(LEN(TRIM(AM320))&gt;0,MAX(AL13:AL319)+1,"")</f>
        <v/>
      </c>
      <c r="AM320" s="805"/>
      <c r="AN320" s="805"/>
      <c r="AO320" s="805"/>
      <c r="XL320" s="3"/>
      <c r="XM320" s="3"/>
      <c r="XN320" s="3"/>
      <c r="XO320" s="3"/>
      <c r="XP320" s="3"/>
      <c r="XQ320" s="3"/>
      <c r="XR320" s="3"/>
      <c r="XS320" s="3"/>
      <c r="XT320" s="3"/>
      <c r="XU320" s="3"/>
      <c r="XV320" s="3"/>
      <c r="XW320" s="3"/>
      <c r="XX320" s="3"/>
      <c r="XY320" s="3"/>
      <c r="XZ320" s="3"/>
      <c r="YA320" s="3"/>
      <c r="YB320" s="3"/>
      <c r="YC320" s="3"/>
      <c r="YD320" s="3"/>
      <c r="YE320" s="3"/>
      <c r="YF320" s="3"/>
      <c r="YG320" s="3"/>
      <c r="YH320" s="3"/>
      <c r="YI320" s="3"/>
    </row>
    <row r="321" spans="5:659" ht="15.75">
      <c r="E321" s="26"/>
      <c r="F321" s="32"/>
      <c r="G321" s="33"/>
      <c r="H321" s="32"/>
      <c r="I321" s="34"/>
      <c r="J321" s="246"/>
      <c r="K321" s="247"/>
      <c r="L321" s="95"/>
      <c r="M321" s="248"/>
      <c r="N321" s="249"/>
      <c r="O321" s="250"/>
      <c r="P321" s="251"/>
      <c r="Q321" s="252"/>
      <c r="R321" s="253"/>
      <c r="S321" s="102"/>
      <c r="T321" s="254"/>
      <c r="U321" s="104"/>
      <c r="V321" s="255"/>
      <c r="W321" s="256"/>
      <c r="X321" s="107"/>
      <c r="Y321" s="116"/>
      <c r="AC321" s="759"/>
      <c r="AD321" s="784"/>
      <c r="AE321" s="780" t="str" cm="1">
        <f t="array" ref="AE321">IF(ROW()=ROW(AE308),AD311,INDEX(AF308:AF321,ROW()-ROW(AE308)))</f>
        <v/>
      </c>
      <c r="AF321" s="781" t="str">
        <f>IF(OR(AE321="",AD310="",AD310&lt;=0,AG321=""),"",TRIM(MID(AE321,LEN(AG321)+1+IF(MID(AE321,LEN(AG321)+1,1)=" ",1,0),99999)))</f>
        <v/>
      </c>
      <c r="AG321" s="780" t="str">
        <f>IF(OR(AH321="",AH321=0,AH321="0"),"",IF(LEN(AH321)&lt;=AD310,AH321,IF(LEN(SUBSTITUTE(AI321," ",""))=AD310+1,LEFT(AH321,AD310),LEFT(AH321,FIND("§",SUBSTITUTE(AI321," ","§",LEN(AI321)-LEN(SUBSTITUTE(AI321," ",""))))-1))))</f>
        <v/>
      </c>
      <c r="AH321" s="780" t="str">
        <f t="shared" si="163"/>
        <v/>
      </c>
      <c r="AI321" s="780" t="str">
        <f>IF(OR(AH321="",AH321=0,AH321="0"),"",LEFT(AH321,AD310+1))</f>
        <v/>
      </c>
      <c r="AJ321" s="782"/>
      <c r="AK321" s="796"/>
      <c r="AL321" s="759" t="str">
        <f>IF(LEN(TRIM(AM321))&gt;0,MAX(AL13:AL320)+1,"")</f>
        <v/>
      </c>
      <c r="AM321" s="805"/>
      <c r="AN321" s="805"/>
      <c r="AO321" s="805"/>
      <c r="XL321" s="3"/>
      <c r="XM321" s="3"/>
      <c r="XN321" s="3"/>
      <c r="XO321" s="3"/>
      <c r="XP321" s="3"/>
      <c r="XQ321" s="3"/>
      <c r="XR321" s="3"/>
      <c r="XS321" s="3"/>
      <c r="XT321" s="3"/>
      <c r="XU321" s="3"/>
      <c r="XV321" s="3"/>
      <c r="XW321" s="3"/>
      <c r="XX321" s="3"/>
      <c r="XY321" s="3"/>
      <c r="XZ321" s="3"/>
      <c r="YA321" s="3"/>
      <c r="YB321" s="3"/>
      <c r="YC321" s="3"/>
      <c r="YD321" s="3"/>
      <c r="YE321" s="3"/>
      <c r="YF321" s="3"/>
      <c r="YG321" s="3"/>
      <c r="YH321" s="3"/>
      <c r="YI321" s="3"/>
    </row>
    <row r="322" spans="5:659" ht="15.75">
      <c r="E322" s="26"/>
      <c r="F322" s="32"/>
      <c r="G322" s="33"/>
      <c r="H322" s="32"/>
      <c r="I322" s="34"/>
      <c r="J322" s="246"/>
      <c r="K322" s="247"/>
      <c r="L322" s="95"/>
      <c r="M322" s="248"/>
      <c r="N322" s="249"/>
      <c r="O322" s="250"/>
      <c r="P322" s="251"/>
      <c r="Q322" s="252"/>
      <c r="R322" s="253"/>
      <c r="S322" s="102"/>
      <c r="T322" s="254"/>
      <c r="U322" s="104"/>
      <c r="V322" s="255"/>
      <c r="W322" s="256"/>
      <c r="X322" s="107"/>
      <c r="Y322" s="116"/>
      <c r="AC322" s="759"/>
      <c r="AD322" s="779" t="str">
        <f>IF(TRIM(SUBSTITUTE(AS36,CHAR(160),""))="","",AS36)</f>
        <v>Ajouter un filet de coulis de tomates par-dessus.</v>
      </c>
      <c r="AE322" s="780" t="str" cm="1">
        <f t="array" ref="AE322">IF(ROW()=ROW(AE322),AD325,INDEX(AF322:AF335,ROW()-ROW(AE322)))</f>
        <v>Ajouter un filet de coulis de tomates par-dessus.</v>
      </c>
      <c r="AF322" s="781" t="str">
        <f>IF(OR(AE322="",AD324="",AD324&lt;=0,AG322=""),"",TRIM(MID(AE322,LEN(AG322)+1+IF(MID(AE322,LEN(AG322)+1,1)=" ",1,0),99999)))</f>
        <v/>
      </c>
      <c r="AG322" s="780" t="str">
        <f>IF(OR(AH322="",AH322=0,AH322="0"),"",IF(LEN(AH322)&lt;=AD324,AH322,IF(LEN(SUBSTITUTE(AI322," ",""))=AD324+1,LEFT(AH322,AD324),LEFT(AH322,FIND("§",SUBSTITUTE(AI322," ","§",LEN(AI322)-LEN(SUBSTITUTE(AI322," ",""))))-1))))</f>
        <v>Ajouter un filet de coulis de tomates par-dessus.</v>
      </c>
      <c r="AH322" s="780" t="str">
        <f t="shared" si="163"/>
        <v>Ajouter un filet de coulis de tomates par-dessus.</v>
      </c>
      <c r="AI322" s="780" t="str">
        <f>IF(OR(AH322="",AH322=0,AH322="0"),"",LEFT(AH322,AD324+1))</f>
        <v>Ajouter un filet de coulis de tomates par-dessus.</v>
      </c>
      <c r="AJ322" s="782"/>
      <c r="AK322" s="796"/>
      <c r="AL322" s="759" t="str">
        <f>IF(LEN(TRIM(AM322))&gt;0,MAX(AL13:AL321)+1,"")</f>
        <v/>
      </c>
      <c r="AM322" s="805"/>
      <c r="AN322" s="805"/>
      <c r="AO322" s="805"/>
      <c r="XL322" s="3"/>
      <c r="XM322" s="3"/>
      <c r="XN322" s="3"/>
      <c r="XO322" s="3"/>
      <c r="XP322" s="3"/>
      <c r="XQ322" s="3"/>
      <c r="XR322" s="3"/>
      <c r="XS322" s="3"/>
      <c r="XT322" s="3"/>
      <c r="XU322" s="3"/>
      <c r="XV322" s="3"/>
      <c r="XW322" s="3"/>
      <c r="XX322" s="3"/>
      <c r="XY322" s="3"/>
      <c r="XZ322" s="3"/>
      <c r="YA322" s="3"/>
      <c r="YB322" s="3"/>
      <c r="YC322" s="3"/>
      <c r="YD322" s="3"/>
      <c r="YE322" s="3"/>
      <c r="YF322" s="3"/>
      <c r="YG322" s="3"/>
      <c r="YH322" s="3"/>
      <c r="YI322" s="3"/>
    </row>
    <row r="323" spans="5:659" ht="15.75">
      <c r="E323" s="26"/>
      <c r="F323" s="32"/>
      <c r="G323" s="33"/>
      <c r="H323" s="32"/>
      <c r="I323" s="34"/>
      <c r="J323" s="246"/>
      <c r="K323" s="247"/>
      <c r="L323" s="95"/>
      <c r="M323" s="248"/>
      <c r="N323" s="249"/>
      <c r="O323" s="250"/>
      <c r="P323" s="251"/>
      <c r="Q323" s="252"/>
      <c r="R323" s="253"/>
      <c r="S323" s="102"/>
      <c r="T323" s="254"/>
      <c r="U323" s="104"/>
      <c r="V323" s="255"/>
      <c r="W323" s="256"/>
      <c r="X323" s="107"/>
      <c r="Y323" s="116"/>
      <c r="AC323" s="759"/>
      <c r="AD323" s="784" t="str">
        <f>TRIM(SUBSTITUTE(SUBSTITUTE(SUBSTITUTE(SUBSTITUTE(SUBSTITUTE(SUBSTITUTE(SUBSTITUTE(SUBSTITUTE(SUBSTITUTE(CLEAN(IF(OR(LEFT(AD322,1)="-",LEFT(AD322,1)="="),MID(AD322,2,99999),AD322)),"—","-"),"–","-"),CHAR(160)," "),CHAR(9)," "),CHAR(13)," "),CHAR(10)," ")," "," ")," "," ")," "," "))</f>
        <v>Ajouter un filet de coulis de tomates par-dessus.</v>
      </c>
      <c r="AE323" s="780" t="str" cm="1">
        <f t="array" ref="AE323">IF(ROW()=ROW(AE322),AD325,INDEX(AF322:AF335,ROW()-ROW(AE322)))</f>
        <v/>
      </c>
      <c r="AF323" s="781" t="str">
        <f>IF(OR(AE323="",AD324="",AD324&lt;=0,AG323=""),"",TRIM(MID(AE323,LEN(AG323)+1+IF(MID(AE323,LEN(AG323)+1,1)=" ",1,0),99999)))</f>
        <v/>
      </c>
      <c r="AG323" s="780" t="str">
        <f>IF(OR(AH323="",AH323=0,AH323="0"),"",IF(LEN(AH323)&lt;=AD324,AH323,IF(LEN(SUBSTITUTE(AI323," ",""))=AD324+1,LEFT(AH323,AD324),LEFT(AH323,FIND("§",SUBSTITUTE(AI323," ","§",LEN(AI323)-LEN(SUBSTITUTE(AI323," ",""))))-1))))</f>
        <v/>
      </c>
      <c r="AH323" s="780" t="str">
        <f t="shared" si="163"/>
        <v/>
      </c>
      <c r="AI323" s="780" t="str">
        <f>IF(OR(AH323="",AH323=0,AH323="0"),"",LEFT(AH323,AD324+1))</f>
        <v/>
      </c>
      <c r="AJ323" s="782"/>
      <c r="AK323" s="796"/>
      <c r="AL323" s="759" t="str">
        <f>IF(LEN(TRIM(AM323))&gt;0,MAX(AL13:AL322)+1,"")</f>
        <v/>
      </c>
      <c r="AM323" s="805"/>
      <c r="AN323" s="805"/>
      <c r="AO323" s="805"/>
      <c r="XL323" s="3"/>
      <c r="XM323" s="3"/>
      <c r="XN323" s="3"/>
      <c r="XO323" s="3"/>
      <c r="XP323" s="3"/>
      <c r="XQ323" s="3"/>
      <c r="XR323" s="3"/>
      <c r="XS323" s="3"/>
      <c r="XT323" s="3"/>
      <c r="XU323" s="3"/>
      <c r="XV323" s="3"/>
      <c r="XW323" s="3"/>
      <c r="XX323" s="3"/>
      <c r="XY323" s="3"/>
      <c r="XZ323" s="3"/>
      <c r="YA323" s="3"/>
      <c r="YB323" s="3"/>
      <c r="YC323" s="3"/>
      <c r="YD323" s="3"/>
      <c r="YE323" s="3"/>
      <c r="YF323" s="3"/>
      <c r="YG323" s="3"/>
      <c r="YH323" s="3"/>
      <c r="YI323" s="3"/>
    </row>
    <row r="324" spans="5:659" ht="15.75">
      <c r="E324" s="26"/>
      <c r="F324" s="32"/>
      <c r="G324" s="33"/>
      <c r="H324" s="32"/>
      <c r="I324" s="34"/>
      <c r="J324" s="246"/>
      <c r="K324" s="247"/>
      <c r="L324" s="95"/>
      <c r="M324" s="248"/>
      <c r="N324" s="249"/>
      <c r="O324" s="250"/>
      <c r="P324" s="251"/>
      <c r="Q324" s="252"/>
      <c r="R324" s="253"/>
      <c r="S324" s="102"/>
      <c r="T324" s="254"/>
      <c r="U324" s="104"/>
      <c r="V324" s="255"/>
      <c r="W324" s="256"/>
      <c r="X324" s="107"/>
      <c r="Y324" s="116"/>
      <c r="AC324" s="759"/>
      <c r="AD324" s="785">
        <f>AL10</f>
        <v>120</v>
      </c>
      <c r="AE324" s="780" t="str" cm="1">
        <f t="array" ref="AE324">IF(ROW()=ROW(AE322),AD325,INDEX(AF322:AF335,ROW()-ROW(AE322)))</f>
        <v/>
      </c>
      <c r="AF324" s="781" t="str">
        <f>IF(OR(AE324="",AD324="",AD324&lt;=0,AG324=""),"",TRIM(MID(AE324,LEN(AG324)+1+IF(MID(AE324,LEN(AG324)+1,1)=" ",1,0),99999)))</f>
        <v/>
      </c>
      <c r="AG324" s="780" t="str">
        <f>IF(OR(AH324="",AH324=0,AH324="0"),"",IF(LEN(AH324)&lt;=AD324,AH324,IF(LEN(SUBSTITUTE(AI324," ",""))=AD324+1,LEFT(AH324,AD324),LEFT(AH324,FIND("§",SUBSTITUTE(AI324," ","§",LEN(AI324)-LEN(SUBSTITUTE(AI324," ",""))))-1))))</f>
        <v/>
      </c>
      <c r="AH324" s="780" t="str">
        <f t="shared" si="163"/>
        <v/>
      </c>
      <c r="AI324" s="780" t="str">
        <f>IF(OR(AH324="",AH324=0,AH324="0"),"",LEFT(AH324,AD324+1))</f>
        <v/>
      </c>
      <c r="AJ324" s="782"/>
      <c r="AK324" s="796"/>
      <c r="AL324" s="759" t="str">
        <f>IF(LEN(TRIM(AM324))&gt;0,MAX(AL13:AL323)+1,"")</f>
        <v/>
      </c>
      <c r="AM324" s="805"/>
      <c r="AN324" s="805"/>
      <c r="AO324" s="805"/>
      <c r="XL324" s="3"/>
      <c r="XM324" s="3"/>
      <c r="XN324" s="3"/>
      <c r="XO324" s="3"/>
      <c r="XP324" s="3"/>
      <c r="XQ324" s="3"/>
      <c r="XR324" s="3"/>
      <c r="XS324" s="3"/>
      <c r="XT324" s="3"/>
      <c r="XU324" s="3"/>
      <c r="XV324" s="3"/>
      <c r="XW324" s="3"/>
      <c r="XX324" s="3"/>
      <c r="XY324" s="3"/>
      <c r="XZ324" s="3"/>
      <c r="YA324" s="3"/>
      <c r="YB324" s="3"/>
      <c r="YC324" s="3"/>
      <c r="YD324" s="3"/>
      <c r="YE324" s="3"/>
      <c r="YF324" s="3"/>
      <c r="YG324" s="3"/>
      <c r="YH324" s="3"/>
      <c r="YI324" s="3"/>
    </row>
    <row r="325" spans="5:659" ht="15.75">
      <c r="E325" s="26"/>
      <c r="F325" s="32"/>
      <c r="G325" s="33"/>
      <c r="H325" s="32"/>
      <c r="I325" s="34"/>
      <c r="J325" s="246"/>
      <c r="K325" s="247"/>
      <c r="L325" s="95"/>
      <c r="M325" s="248"/>
      <c r="N325" s="249"/>
      <c r="O325" s="250"/>
      <c r="P325" s="251"/>
      <c r="Q325" s="252"/>
      <c r="R325" s="253"/>
      <c r="S325" s="102"/>
      <c r="T325" s="254"/>
      <c r="U325" s="104"/>
      <c r="V325" s="255"/>
      <c r="W325" s="256"/>
      <c r="X325" s="107"/>
      <c r="Y325" s="116"/>
      <c r="AC325" s="759"/>
      <c r="AD325" s="784" t="str">
        <f>IF(UPPER(TRIM(AL11))="X",AD329,AD323)</f>
        <v>Ajouter un filet de coulis de tomates par-dessus.</v>
      </c>
      <c r="AE325" s="780" t="str" cm="1">
        <f t="array" ref="AE325">IF(ROW()=ROW(AE322),AD325,INDEX(AF322:AF335,ROW()-ROW(AE322)))</f>
        <v/>
      </c>
      <c r="AF325" s="781" t="str">
        <f>IF(OR(AE325="",AD324="",AD324&lt;=0,AG325=""),"",TRIM(MID(AE325,LEN(AG325)+1+IF(MID(AE325,LEN(AG325)+1,1)=" ",1,0),99999)))</f>
        <v/>
      </c>
      <c r="AG325" s="780" t="str">
        <f>IF(OR(AH325="",AH325=0,AH325="0"),"",IF(LEN(AH325)&lt;=AD324,AH325,IF(LEN(SUBSTITUTE(AI325," ",""))=AD324+1,LEFT(AH325,AD324),LEFT(AH325,FIND("§",SUBSTITUTE(AI325," ","§",LEN(AI325)-LEN(SUBSTITUTE(AI325," ",""))))-1))))</f>
        <v/>
      </c>
      <c r="AH325" s="780" t="str">
        <f t="shared" si="163"/>
        <v/>
      </c>
      <c r="AI325" s="780" t="str">
        <f>IF(OR(AH325="",AH325=0,AH325="0"),"",LEFT(AH325,AD324+1))</f>
        <v/>
      </c>
      <c r="AJ325" s="782"/>
      <c r="AK325" s="796"/>
      <c r="AL325" s="759" t="str">
        <f>IF(LEN(TRIM(AM325))&gt;0,MAX(AL13:AL324)+1,"")</f>
        <v/>
      </c>
      <c r="AM325" s="805"/>
      <c r="AN325" s="805"/>
      <c r="AO325" s="805"/>
      <c r="XL325" s="3"/>
      <c r="XM325" s="3"/>
      <c r="XN325" s="3"/>
      <c r="XO325" s="3"/>
      <c r="XP325" s="3"/>
      <c r="XQ325" s="3"/>
      <c r="XR325" s="3"/>
      <c r="XS325" s="3"/>
      <c r="XT325" s="3"/>
      <c r="XU325" s="3"/>
      <c r="XV325" s="3"/>
      <c r="XW325" s="3"/>
      <c r="XX325" s="3"/>
      <c r="XY325" s="3"/>
      <c r="XZ325" s="3"/>
      <c r="YA325" s="3"/>
      <c r="YB325" s="3"/>
      <c r="YC325" s="3"/>
      <c r="YD325" s="3"/>
      <c r="YE325" s="3"/>
      <c r="YF325" s="3"/>
      <c r="YG325" s="3"/>
      <c r="YH325" s="3"/>
      <c r="YI325" s="3"/>
    </row>
    <row r="326" spans="5:659" ht="15.75">
      <c r="E326" s="26"/>
      <c r="F326" s="32"/>
      <c r="G326" s="33"/>
      <c r="H326" s="32"/>
      <c r="I326" s="34"/>
      <c r="J326" s="246"/>
      <c r="K326" s="247"/>
      <c r="L326" s="95"/>
      <c r="M326" s="248"/>
      <c r="N326" s="249"/>
      <c r="O326" s="250"/>
      <c r="P326" s="251"/>
      <c r="Q326" s="252"/>
      <c r="R326" s="253"/>
      <c r="S326" s="102"/>
      <c r="T326" s="254"/>
      <c r="U326" s="104"/>
      <c r="V326" s="255"/>
      <c r="W326" s="256"/>
      <c r="X326" s="107"/>
      <c r="Y326" s="116"/>
      <c r="AC326" s="759"/>
      <c r="AD326" s="786" t="str">
        <f>TRIM(SUBSTITUTE(SUBSTITUTE(SUBSTITUTE(SUBSTITUTE(SUBSTITUTE(SUBSTITUTE(SUBSTITUTE(SUBSTITUTE(SUBSTITUTE(SUBSTITUTE(AD323,","," "),";"," "),":"," "),"!"," "),"?"," "),"…"," "),"»"," "),"«"," "),"/"," "),"."," "))</f>
        <v>Ajouter un filet de coulis de tomates par-dessus</v>
      </c>
      <c r="AE326" s="780" t="str" cm="1">
        <f t="array" ref="AE326">IF(ROW()=ROW(AE322),AD325,INDEX(AF322:AF335,ROW()-ROW(AE322)))</f>
        <v/>
      </c>
      <c r="AF326" s="781" t="str">
        <f>IF(OR(AE326="",AD324="",AD324&lt;=0,AG326=""),"",TRIM(MID(AE326,LEN(AG326)+1+IF(MID(AE326,LEN(AG326)+1,1)=" ",1,0),99999)))</f>
        <v/>
      </c>
      <c r="AG326" s="780" t="str">
        <f>IF(OR(AH326="",AH326=0,AH326="0"),"",IF(LEN(AH326)&lt;=AD324,AH326,IF(LEN(SUBSTITUTE(AI326," ",""))=AD324+1,LEFT(AH326,AD324),LEFT(AH326,FIND("§",SUBSTITUTE(AI326," ","§",LEN(AI326)-LEN(SUBSTITUTE(AI326," ",""))))-1))))</f>
        <v/>
      </c>
      <c r="AH326" s="780" t="str">
        <f t="shared" si="163"/>
        <v/>
      </c>
      <c r="AI326" s="780" t="str">
        <f>IF(OR(AH326="",AH326=0,AH326="0"),"",LEFT(AH326,AD324+1))</f>
        <v/>
      </c>
      <c r="AJ326" s="782"/>
      <c r="AK326" s="796"/>
      <c r="AL326" s="759" t="str">
        <f>IF(LEN(TRIM(AM326))&gt;0,MAX(AL13:AL325)+1,"")</f>
        <v/>
      </c>
      <c r="AM326" s="805"/>
      <c r="AN326" s="805"/>
      <c r="AO326" s="805"/>
      <c r="XL326" s="3"/>
      <c r="XM326" s="3"/>
      <c r="XN326" s="3"/>
      <c r="XO326" s="3"/>
      <c r="XP326" s="3"/>
      <c r="XQ326" s="3"/>
      <c r="XR326" s="3"/>
      <c r="XS326" s="3"/>
      <c r="XT326" s="3"/>
      <c r="XU326" s="3"/>
      <c r="XV326" s="3"/>
      <c r="XW326" s="3"/>
      <c r="XX326" s="3"/>
      <c r="XY326" s="3"/>
      <c r="XZ326" s="3"/>
      <c r="YA326" s="3"/>
      <c r="YB326" s="3"/>
      <c r="YC326" s="3"/>
      <c r="YD326" s="3"/>
      <c r="YE326" s="3"/>
      <c r="YF326" s="3"/>
      <c r="YG326" s="3"/>
      <c r="YH326" s="3"/>
      <c r="YI326" s="3"/>
    </row>
    <row r="327" spans="5:659" ht="15.75">
      <c r="E327" s="26"/>
      <c r="F327" s="32"/>
      <c r="G327" s="33"/>
      <c r="H327" s="32"/>
      <c r="I327" s="34"/>
      <c r="J327" s="246"/>
      <c r="K327" s="247"/>
      <c r="L327" s="95"/>
      <c r="M327" s="248"/>
      <c r="N327" s="249"/>
      <c r="O327" s="250"/>
      <c r="P327" s="251"/>
      <c r="Q327" s="252"/>
      <c r="R327" s="253"/>
      <c r="S327" s="102"/>
      <c r="T327" s="254"/>
      <c r="U327" s="104"/>
      <c r="V327" s="255"/>
      <c r="W327" s="256"/>
      <c r="X327" s="107"/>
      <c r="Y327" s="116"/>
      <c r="AC327" s="759"/>
      <c r="AD327" s="780" t="str">
        <f>TRIM(SUBSTITUTE(SUBSTITUTE(SUBSTITUTE(SUBSTITUTE(SUBSTITUTE(SUBSTITUTE(SUBSTITUTE(SUBSTITUTE(AD326,"("," "),")"," "),CHAR(34)," "),"-"," "),"_"," "),"&lt;"," "),"&gt;"," "),"="," "))</f>
        <v>Ajouter un filet de coulis de tomates par dessus</v>
      </c>
      <c r="AE327" s="780" t="str" cm="1">
        <f t="array" ref="AE327">IF(ROW()=ROW(AE322),AD325,INDEX(AF322:AF335,ROW()-ROW(AE322)))</f>
        <v/>
      </c>
      <c r="AF327" s="781" t="str">
        <f>IF(OR(AE327="",AD324="",AD324&lt;=0,AG327=""),"",TRIM(MID(AE327,LEN(AG327)+1+IF(MID(AE327,LEN(AG327)+1,1)=" ",1,0),99999)))</f>
        <v/>
      </c>
      <c r="AG327" s="780" t="str">
        <f>IF(OR(AH327="",AH327=0,AH327="0"),"",IF(LEN(AH327)&lt;=AD324,AH327,IF(LEN(SUBSTITUTE(AI327," ",""))=AD324+1,LEFT(AH327,AD324),LEFT(AH327,FIND("§",SUBSTITUTE(AI327," ","§",LEN(AI327)-LEN(SUBSTITUTE(AI327," ",""))))-1))))</f>
        <v/>
      </c>
      <c r="AH327" s="780" t="str">
        <f t="shared" si="163"/>
        <v/>
      </c>
      <c r="AI327" s="780" t="str">
        <f>IF(OR(AH327="",AH327=0,AH327="0"),"",LEFT(AH327,AD324+1))</f>
        <v/>
      </c>
      <c r="AJ327" s="782"/>
      <c r="AK327" s="796"/>
      <c r="AL327" s="759" t="str">
        <f>IF(LEN(TRIM(AM327))&gt;0,MAX(AL13:AL326)+1,"")</f>
        <v/>
      </c>
      <c r="AM327" s="805"/>
      <c r="AN327" s="805"/>
      <c r="AO327" s="805"/>
      <c r="XL327" s="3"/>
      <c r="XM327" s="3"/>
      <c r="XN327" s="3"/>
      <c r="XO327" s="3"/>
      <c r="XP327" s="3"/>
      <c r="XQ327" s="3"/>
      <c r="XR327" s="3"/>
      <c r="XS327" s="3"/>
      <c r="XT327" s="3"/>
      <c r="XU327" s="3"/>
      <c r="XV327" s="3"/>
      <c r="XW327" s="3"/>
      <c r="XX327" s="3"/>
      <c r="XY327" s="3"/>
      <c r="XZ327" s="3"/>
      <c r="YA327" s="3"/>
      <c r="YB327" s="3"/>
      <c r="YC327" s="3"/>
      <c r="YD327" s="3"/>
      <c r="YE327" s="3"/>
      <c r="YF327" s="3"/>
      <c r="YG327" s="3"/>
      <c r="YH327" s="3"/>
      <c r="YI327" s="3"/>
    </row>
    <row r="328" spans="5:659" ht="15.75">
      <c r="E328" s="26"/>
      <c r="F328" s="32"/>
      <c r="G328" s="33"/>
      <c r="H328" s="32"/>
      <c r="I328" s="34"/>
      <c r="J328" s="246"/>
      <c r="K328" s="247"/>
      <c r="L328" s="95"/>
      <c r="M328" s="248"/>
      <c r="N328" s="249"/>
      <c r="O328" s="250"/>
      <c r="P328" s="251"/>
      <c r="Q328" s="252"/>
      <c r="R328" s="253"/>
      <c r="S328" s="102"/>
      <c r="T328" s="254"/>
      <c r="U328" s="104"/>
      <c r="V328" s="255"/>
      <c r="W328" s="256"/>
      <c r="X328" s="107"/>
      <c r="Y328" s="116"/>
      <c r="AC328" s="759"/>
      <c r="AD328" s="784" t="str">
        <f>TRIM(SUBSTITUTE(SUBSTITUTE(SUBSTITUTE(SUBSTITUTE(AD327,"►"," "),"▼"," "),"▲"," "),"◄"," "))</f>
        <v>Ajouter un filet de coulis de tomates par dessus</v>
      </c>
      <c r="AE328" s="780" t="str" cm="1">
        <f t="array" ref="AE328">IF(ROW()=ROW(AE322),AD325,INDEX(AF322:AF335,ROW()-ROW(AE322)))</f>
        <v/>
      </c>
      <c r="AF328" s="781" t="str">
        <f>IF(OR(AE328="",AD324="",AD324&lt;=0,AG328=""),"",TRIM(MID(AE328,LEN(AG328)+1+IF(MID(AE328,LEN(AG328)+1,1)=" ",1,0),99999)))</f>
        <v/>
      </c>
      <c r="AG328" s="780" t="str">
        <f>IF(OR(AH328="",AH328=0,AH328="0"),"",IF(LEN(AH328)&lt;=AD324,AH328,IF(LEN(SUBSTITUTE(AI328," ",""))=AD324+1,LEFT(AH328,AD324),LEFT(AH328,FIND("§",SUBSTITUTE(AI328," ","§",LEN(AI328)-LEN(SUBSTITUTE(AI328," ",""))))-1))))</f>
        <v/>
      </c>
      <c r="AH328" s="780" t="str">
        <f t="shared" si="163"/>
        <v/>
      </c>
      <c r="AI328" s="780" t="str">
        <f>IF(OR(AH328="",AH328=0,AH328="0"),"",LEFT(AH328,AD324+1))</f>
        <v/>
      </c>
      <c r="AJ328" s="782"/>
      <c r="AK328" s="796"/>
      <c r="AL328" s="759" t="str">
        <f>IF(LEN(TRIM(AM328))&gt;0,MAX(AL13:AL327)+1,"")</f>
        <v/>
      </c>
      <c r="AM328" s="805"/>
      <c r="AN328" s="805"/>
      <c r="AO328" s="805"/>
      <c r="XL328" s="3"/>
      <c r="XM328" s="3"/>
      <c r="XN328" s="3"/>
      <c r="XO328" s="3"/>
      <c r="XP328" s="3"/>
      <c r="XQ328" s="3"/>
      <c r="XR328" s="3"/>
      <c r="XS328" s="3"/>
      <c r="XT328" s="3"/>
      <c r="XU328" s="3"/>
      <c r="XV328" s="3"/>
      <c r="XW328" s="3"/>
      <c r="XX328" s="3"/>
      <c r="XY328" s="3"/>
      <c r="XZ328" s="3"/>
      <c r="YA328" s="3"/>
      <c r="YB328" s="3"/>
      <c r="YC328" s="3"/>
      <c r="YD328" s="3"/>
      <c r="YE328" s="3"/>
      <c r="YF328" s="3"/>
      <c r="YG328" s="3"/>
      <c r="YH328" s="3"/>
      <c r="YI328" s="3"/>
    </row>
    <row r="329" spans="5:659" ht="15.75">
      <c r="E329" s="26"/>
      <c r="F329" s="32"/>
      <c r="G329" s="33"/>
      <c r="H329" s="32"/>
      <c r="I329" s="34"/>
      <c r="J329" s="246"/>
      <c r="K329" s="247"/>
      <c r="L329" s="95"/>
      <c r="M329" s="248"/>
      <c r="N329" s="249"/>
      <c r="O329" s="250"/>
      <c r="P329" s="251"/>
      <c r="Q329" s="252"/>
      <c r="R329" s="253"/>
      <c r="S329" s="102"/>
      <c r="T329" s="254"/>
      <c r="U329" s="104"/>
      <c r="V329" s="255"/>
      <c r="W329" s="256"/>
      <c r="X329" s="107"/>
      <c r="Y329" s="116"/>
      <c r="AC329" s="759"/>
      <c r="AD329" s="784" t="str">
        <f>TRIM(SUBSTITUTE(SUBSTITUTE(AD328,"“"," "),"”"," "))</f>
        <v>Ajouter un filet de coulis de tomates par dessus</v>
      </c>
      <c r="AE329" s="780" t="str" cm="1">
        <f t="array" ref="AE329">IF(ROW()=ROW(AE322),AD325,INDEX(AF322:AF335,ROW()-ROW(AE322)))</f>
        <v/>
      </c>
      <c r="AF329" s="781" t="str">
        <f>IF(OR(AE329="",AD324="",AD324&lt;=0,AG329=""),"",TRIM(MID(AE329,LEN(AG329)+1+IF(MID(AE329,LEN(AG329)+1,1)=" ",1,0),99999)))</f>
        <v/>
      </c>
      <c r="AG329" s="780" t="str">
        <f>IF(OR(AH329="",AH329=0,AH329="0"),"",IF(LEN(AH329)&lt;=AD324,AH329,IF(LEN(SUBSTITUTE(AI329," ",""))=AD324+1,LEFT(AH329,AD324),LEFT(AH329,FIND("§",SUBSTITUTE(AI329," ","§",LEN(AI329)-LEN(SUBSTITUTE(AI329," ",""))))-1))))</f>
        <v/>
      </c>
      <c r="AH329" s="780" t="str">
        <f t="shared" si="163"/>
        <v/>
      </c>
      <c r="AI329" s="780" t="str">
        <f>IF(OR(AH329="",AH329=0,AH329="0"),"",LEFT(AH329,AD324+1))</f>
        <v/>
      </c>
      <c r="AJ329" s="782"/>
      <c r="AK329" s="796"/>
      <c r="AL329" s="759" t="str">
        <f>IF(LEN(TRIM(AM329))&gt;0,MAX(AL13:AL328)+1,"")</f>
        <v/>
      </c>
      <c r="AM329" s="805"/>
      <c r="AN329" s="805"/>
      <c r="AO329" s="805"/>
      <c r="XL329" s="3"/>
      <c r="XM329" s="3"/>
      <c r="XN329" s="3"/>
      <c r="XO329" s="3"/>
      <c r="XP329" s="3"/>
      <c r="XQ329" s="3"/>
      <c r="XR329" s="3"/>
      <c r="XS329" s="3"/>
      <c r="XT329" s="3"/>
      <c r="XU329" s="3"/>
      <c r="XV329" s="3"/>
      <c r="XW329" s="3"/>
      <c r="XX329" s="3"/>
      <c r="XY329" s="3"/>
      <c r="XZ329" s="3"/>
      <c r="YA329" s="3"/>
      <c r="YB329" s="3"/>
      <c r="YC329" s="3"/>
      <c r="YD329" s="3"/>
      <c r="YE329" s="3"/>
      <c r="YF329" s="3"/>
      <c r="YG329" s="3"/>
      <c r="YH329" s="3"/>
      <c r="YI329" s="3"/>
    </row>
    <row r="330" spans="5:659" ht="15.75">
      <c r="E330" s="26"/>
      <c r="F330" s="32"/>
      <c r="G330" s="33"/>
      <c r="H330" s="32"/>
      <c r="I330" s="34"/>
      <c r="J330" s="246"/>
      <c r="K330" s="247"/>
      <c r="L330" s="95"/>
      <c r="M330" s="248"/>
      <c r="N330" s="249"/>
      <c r="O330" s="250"/>
      <c r="P330" s="251"/>
      <c r="Q330" s="252"/>
      <c r="R330" s="253"/>
      <c r="S330" s="102"/>
      <c r="T330" s="254"/>
      <c r="U330" s="104"/>
      <c r="V330" s="255"/>
      <c r="W330" s="256"/>
      <c r="X330" s="107"/>
      <c r="Y330" s="116"/>
      <c r="AC330" s="759"/>
      <c r="AD330" s="784"/>
      <c r="AE330" s="780" t="str" cm="1">
        <f t="array" ref="AE330">IF(ROW()=ROW(AE322),AD325,INDEX(AF322:AF335,ROW()-ROW(AE322)))</f>
        <v/>
      </c>
      <c r="AF330" s="781" t="str">
        <f>IF(OR(AE330="",AD324="",AD324&lt;=0,AG330=""),"",TRIM(MID(AE330,LEN(AG330)+1+IF(MID(AE330,LEN(AG330)+1,1)=" ",1,0),99999)))</f>
        <v/>
      </c>
      <c r="AG330" s="780" t="str">
        <f>IF(OR(AH330="",AH330=0,AH330="0"),"",IF(LEN(AH330)&lt;=AD324,AH330,IF(LEN(SUBSTITUTE(AI330," ",""))=AD324+1,LEFT(AH330,AD324),LEFT(AH330,FIND("§",SUBSTITUTE(AI330," ","§",LEN(AI330)-LEN(SUBSTITUTE(AI330," ",""))))-1))))</f>
        <v/>
      </c>
      <c r="AH330" s="780" t="str">
        <f t="shared" si="163"/>
        <v/>
      </c>
      <c r="AI330" s="780" t="str">
        <f>IF(OR(AH330="",AH330=0,AH330="0"),"",LEFT(AH330,AD324+1))</f>
        <v/>
      </c>
      <c r="AJ330" s="782"/>
      <c r="AK330" s="796"/>
      <c r="AL330" s="759" t="str">
        <f>IF(LEN(TRIM(AM330))&gt;0,MAX(AL13:AL329)+1,"")</f>
        <v/>
      </c>
      <c r="AM330" s="805"/>
      <c r="AN330" s="805"/>
      <c r="AO330" s="805"/>
      <c r="XL330" s="3"/>
      <c r="XM330" s="3"/>
      <c r="XN330" s="3"/>
      <c r="XO330" s="3"/>
      <c r="XP330" s="3"/>
      <c r="XQ330" s="3"/>
      <c r="XR330" s="3"/>
      <c r="XS330" s="3"/>
      <c r="XT330" s="3"/>
      <c r="XU330" s="3"/>
      <c r="XV330" s="3"/>
      <c r="XW330" s="3"/>
      <c r="XX330" s="3"/>
      <c r="XY330" s="3"/>
      <c r="XZ330" s="3"/>
      <c r="YA330" s="3"/>
      <c r="YB330" s="3"/>
      <c r="YC330" s="3"/>
      <c r="YD330" s="3"/>
      <c r="YE330" s="3"/>
      <c r="YF330" s="3"/>
      <c r="YG330" s="3"/>
      <c r="YH330" s="3"/>
      <c r="YI330" s="3"/>
    </row>
    <row r="331" spans="5:659" ht="15.75">
      <c r="E331" s="26"/>
      <c r="F331" s="32"/>
      <c r="G331" s="33"/>
      <c r="H331" s="32"/>
      <c r="I331" s="34"/>
      <c r="J331" s="246"/>
      <c r="K331" s="247"/>
      <c r="L331" s="95"/>
      <c r="M331" s="248"/>
      <c r="N331" s="249"/>
      <c r="O331" s="250"/>
      <c r="P331" s="251"/>
      <c r="Q331" s="252"/>
      <c r="R331" s="253"/>
      <c r="S331" s="102"/>
      <c r="T331" s="254"/>
      <c r="U331" s="104"/>
      <c r="V331" s="255"/>
      <c r="W331" s="256"/>
      <c r="X331" s="107"/>
      <c r="Y331" s="116"/>
      <c r="AC331" s="759"/>
      <c r="AD331" s="784"/>
      <c r="AE331" s="780" t="str" cm="1">
        <f t="array" ref="AE331">IF(ROW()=ROW(AE322),AD325,INDEX(AF322:AF335,ROW()-ROW(AE322)))</f>
        <v/>
      </c>
      <c r="AF331" s="781" t="str">
        <f>IF(OR(AE331="",AD324="",AD324&lt;=0,AG331=""),"",TRIM(MID(AE331,LEN(AG331)+1+IF(MID(AE331,LEN(AG331)+1,1)=" ",1,0),99999)))</f>
        <v/>
      </c>
      <c r="AG331" s="780" t="str">
        <f>IF(OR(AH331="",AH331=0,AH331="0"),"",IF(LEN(AH331)&lt;=AD324,AH331,IF(LEN(SUBSTITUTE(AI331," ",""))=AD324+1,LEFT(AH331,AD324),LEFT(AH331,FIND("§",SUBSTITUTE(AI331," ","§",LEN(AI331)-LEN(SUBSTITUTE(AI331," ",""))))-1))))</f>
        <v/>
      </c>
      <c r="AH331" s="780" t="str">
        <f t="shared" si="163"/>
        <v/>
      </c>
      <c r="AI331" s="780" t="str">
        <f>IF(OR(AH331="",AH331=0,AH331="0"),"",LEFT(AH331,AD324+1))</f>
        <v/>
      </c>
      <c r="AJ331" s="782"/>
      <c r="AK331" s="796"/>
      <c r="AL331" s="759" t="str">
        <f>IF(LEN(TRIM(AM331))&gt;0,MAX(AL13:AL330)+1,"")</f>
        <v/>
      </c>
      <c r="AM331" s="805"/>
      <c r="AN331" s="805"/>
      <c r="AO331" s="805"/>
      <c r="XL331" s="3"/>
      <c r="XM331" s="3"/>
      <c r="XN331" s="3"/>
      <c r="XO331" s="3"/>
      <c r="XP331" s="3"/>
      <c r="XQ331" s="3"/>
      <c r="XR331" s="3"/>
      <c r="XS331" s="3"/>
      <c r="XT331" s="3"/>
      <c r="XU331" s="3"/>
      <c r="XV331" s="3"/>
      <c r="XW331" s="3"/>
      <c r="XX331" s="3"/>
      <c r="XY331" s="3"/>
      <c r="XZ331" s="3"/>
      <c r="YA331" s="3"/>
      <c r="YB331" s="3"/>
      <c r="YC331" s="3"/>
      <c r="YD331" s="3"/>
      <c r="YE331" s="3"/>
      <c r="YF331" s="3"/>
      <c r="YG331" s="3"/>
      <c r="YH331" s="3"/>
      <c r="YI331" s="3"/>
    </row>
    <row r="332" spans="5:659" ht="15.75">
      <c r="E332" s="26"/>
      <c r="F332" s="32"/>
      <c r="G332" s="33"/>
      <c r="H332" s="32"/>
      <c r="I332" s="34"/>
      <c r="J332" s="246"/>
      <c r="K332" s="247"/>
      <c r="L332" s="95"/>
      <c r="M332" s="248"/>
      <c r="N332" s="249"/>
      <c r="O332" s="250"/>
      <c r="P332" s="251"/>
      <c r="Q332" s="252"/>
      <c r="R332" s="253"/>
      <c r="S332" s="102"/>
      <c r="T332" s="254"/>
      <c r="U332" s="104"/>
      <c r="V332" s="255"/>
      <c r="W332" s="256"/>
      <c r="X332" s="107"/>
      <c r="Y332" s="116"/>
      <c r="AC332" s="759"/>
      <c r="AD332" s="784"/>
      <c r="AE332" s="780" t="str" cm="1">
        <f t="array" ref="AE332">IF(ROW()=ROW(AE322),AD325,INDEX(AF322:AF335,ROW()-ROW(AE322)))</f>
        <v/>
      </c>
      <c r="AF332" s="781" t="str">
        <f>IF(OR(AE332="",AD324="",AD324&lt;=0,AG332=""),"",TRIM(MID(AE332,LEN(AG332)+1+IF(MID(AE332,LEN(AG332)+1,1)=" ",1,0),99999)))</f>
        <v/>
      </c>
      <c r="AG332" s="780" t="str">
        <f>IF(OR(AH332="",AH332=0,AH332="0"),"",IF(LEN(AH332)&lt;=AD324,AH332,IF(LEN(SUBSTITUTE(AI332," ",""))=AD324+1,LEFT(AH332,AD324),LEFT(AH332,FIND("§",SUBSTITUTE(AI332," ","§",LEN(AI332)-LEN(SUBSTITUTE(AI332," ",""))))-1))))</f>
        <v/>
      </c>
      <c r="AH332" s="780" t="str">
        <f t="shared" si="163"/>
        <v/>
      </c>
      <c r="AI332" s="780" t="str">
        <f>IF(OR(AH332="",AH332=0,AH332="0"),"",LEFT(AH332,AD324+1))</f>
        <v/>
      </c>
      <c r="AJ332" s="782"/>
      <c r="AK332" s="796"/>
      <c r="AL332" s="759" t="str">
        <f>IF(LEN(TRIM(AM332))&gt;0,MAX(AL13:AL331)+1,"")</f>
        <v/>
      </c>
      <c r="AM332" s="805"/>
      <c r="AN332" s="805"/>
      <c r="AO332" s="805"/>
      <c r="XL332" s="3"/>
      <c r="XM332" s="3"/>
      <c r="XN332" s="3"/>
      <c r="XO332" s="3"/>
      <c r="XP332" s="3"/>
      <c r="XQ332" s="3"/>
      <c r="XR332" s="3"/>
      <c r="XS332" s="3"/>
      <c r="XT332" s="3"/>
      <c r="XU332" s="3"/>
      <c r="XV332" s="3"/>
      <c r="XW332" s="3"/>
      <c r="XX332" s="3"/>
      <c r="XY332" s="3"/>
      <c r="XZ332" s="3"/>
      <c r="YA332" s="3"/>
      <c r="YB332" s="3"/>
      <c r="YC332" s="3"/>
      <c r="YD332" s="3"/>
      <c r="YE332" s="3"/>
      <c r="YF332" s="3"/>
      <c r="YG332" s="3"/>
      <c r="YH332" s="3"/>
      <c r="YI332" s="3"/>
    </row>
    <row r="333" spans="5:659" ht="15.75">
      <c r="E333" s="26"/>
      <c r="F333" s="32"/>
      <c r="G333" s="33"/>
      <c r="H333" s="32"/>
      <c r="I333" s="34"/>
      <c r="J333" s="246"/>
      <c r="K333" s="247"/>
      <c r="L333" s="95"/>
      <c r="M333" s="248"/>
      <c r="N333" s="249"/>
      <c r="O333" s="250"/>
      <c r="P333" s="251"/>
      <c r="Q333" s="252"/>
      <c r="R333" s="253"/>
      <c r="S333" s="102"/>
      <c r="T333" s="254"/>
      <c r="U333" s="104"/>
      <c r="V333" s="255"/>
      <c r="W333" s="256"/>
      <c r="X333" s="107"/>
      <c r="Y333" s="116"/>
      <c r="AC333" s="759"/>
      <c r="AD333" s="784"/>
      <c r="AE333" s="780" t="str" cm="1">
        <f t="array" ref="AE333">IF(ROW()=ROW(AE322),AD325,INDEX(AF322:AF335,ROW()-ROW(AE322)))</f>
        <v/>
      </c>
      <c r="AF333" s="781" t="str">
        <f>IF(OR(AE333="",AD324="",AD324&lt;=0,AG333=""),"",TRIM(MID(AE333,LEN(AG333)+1+IF(MID(AE333,LEN(AG333)+1,1)=" ",1,0),99999)))</f>
        <v/>
      </c>
      <c r="AG333" s="780" t="str">
        <f>IF(OR(AH333="",AH333=0,AH333="0"),"",IF(LEN(AH333)&lt;=AD324,AH333,IF(LEN(SUBSTITUTE(AI333," ",""))=AD324+1,LEFT(AH333,AD324),LEFT(AH333,FIND("§",SUBSTITUTE(AI333," ","§",LEN(AI333)-LEN(SUBSTITUTE(AI333," ",""))))-1))))</f>
        <v/>
      </c>
      <c r="AH333" s="780" t="str">
        <f t="shared" si="163"/>
        <v/>
      </c>
      <c r="AI333" s="780" t="str">
        <f>IF(OR(AH333="",AH333=0,AH333="0"),"",LEFT(AH333,AD324+1))</f>
        <v/>
      </c>
      <c r="AJ333" s="782"/>
      <c r="AK333" s="796"/>
      <c r="AL333" s="759" t="str">
        <f>IF(LEN(TRIM(AM333))&gt;0,MAX(AL13:AL332)+1,"")</f>
        <v/>
      </c>
      <c r="AM333" s="805"/>
      <c r="AN333" s="805"/>
      <c r="AO333" s="805"/>
      <c r="XL333" s="3"/>
      <c r="XM333" s="3"/>
      <c r="XN333" s="3"/>
      <c r="XO333" s="3"/>
      <c r="XP333" s="3"/>
      <c r="XQ333" s="3"/>
      <c r="XR333" s="3"/>
      <c r="XS333" s="3"/>
      <c r="XT333" s="3"/>
      <c r="XU333" s="3"/>
      <c r="XV333" s="3"/>
      <c r="XW333" s="3"/>
      <c r="XX333" s="3"/>
      <c r="XY333" s="3"/>
      <c r="XZ333" s="3"/>
      <c r="YA333" s="3"/>
      <c r="YB333" s="3"/>
      <c r="YC333" s="3"/>
      <c r="YD333" s="3"/>
      <c r="YE333" s="3"/>
      <c r="YF333" s="3"/>
      <c r="YG333" s="3"/>
      <c r="YH333" s="3"/>
      <c r="YI333" s="3"/>
    </row>
    <row r="334" spans="5:659" ht="15.75">
      <c r="E334" s="26"/>
      <c r="F334" s="32"/>
      <c r="G334" s="33"/>
      <c r="H334" s="32"/>
      <c r="I334" s="34"/>
      <c r="J334" s="246"/>
      <c r="K334" s="247"/>
      <c r="L334" s="95"/>
      <c r="M334" s="248"/>
      <c r="N334" s="249"/>
      <c r="O334" s="250"/>
      <c r="P334" s="251"/>
      <c r="Q334" s="252"/>
      <c r="R334" s="253"/>
      <c r="S334" s="102"/>
      <c r="T334" s="254"/>
      <c r="U334" s="104"/>
      <c r="V334" s="255"/>
      <c r="W334" s="256"/>
      <c r="X334" s="107"/>
      <c r="Y334" s="116"/>
      <c r="AC334" s="759"/>
      <c r="AD334" s="784"/>
      <c r="AE334" s="780" t="str" cm="1">
        <f t="array" ref="AE334">IF(ROW()=ROW(AE322),AD325,INDEX(AF322:AF335,ROW()-ROW(AE322)))</f>
        <v/>
      </c>
      <c r="AF334" s="781" t="str">
        <f>IF(OR(AE334="",AD324="",AD324&lt;=0,AG334=""),"",TRIM(MID(AE334,LEN(AG334)+1+IF(MID(AE334,LEN(AG334)+1,1)=" ",1,0),99999)))</f>
        <v/>
      </c>
      <c r="AG334" s="780" t="str">
        <f>IF(OR(AH334="",AH334=0,AH334="0"),"",IF(LEN(AH334)&lt;=AD324,AH334,IF(LEN(SUBSTITUTE(AI334," ",""))=AD324+1,LEFT(AH334,AD324),LEFT(AH334,FIND("§",SUBSTITUTE(AI334," ","§",LEN(AI334)-LEN(SUBSTITUTE(AI334," ",""))))-1))))</f>
        <v/>
      </c>
      <c r="AH334" s="780" t="str">
        <f t="shared" ref="AH334:AH397" si="164">IF(OR(AE334="",AE334=0),"",TRIM(SUBSTITUTE(SUBSTITUTE(AE334,CHAR(160)," "),CHAR(10)," ")))</f>
        <v/>
      </c>
      <c r="AI334" s="780" t="str">
        <f>IF(OR(AH334="",AH334=0,AH334="0"),"",LEFT(AH334,AD324+1))</f>
        <v/>
      </c>
      <c r="AJ334" s="782"/>
      <c r="AK334" s="796"/>
      <c r="AL334" s="759" t="str">
        <f>IF(LEN(TRIM(AM334))&gt;0,MAX(AL13:AL333)+1,"")</f>
        <v/>
      </c>
      <c r="AM334" s="805"/>
      <c r="AN334" s="805"/>
      <c r="AO334" s="805"/>
      <c r="XL334" s="3"/>
      <c r="XM334" s="3"/>
      <c r="XN334" s="3"/>
      <c r="XO334" s="3"/>
      <c r="XP334" s="3"/>
      <c r="XQ334" s="3"/>
      <c r="XR334" s="3"/>
      <c r="XS334" s="3"/>
      <c r="XT334" s="3"/>
      <c r="XU334" s="3"/>
      <c r="XV334" s="3"/>
      <c r="XW334" s="3"/>
      <c r="XX334" s="3"/>
      <c r="XY334" s="3"/>
      <c r="XZ334" s="3"/>
      <c r="YA334" s="3"/>
      <c r="YB334" s="3"/>
      <c r="YC334" s="3"/>
      <c r="YD334" s="3"/>
      <c r="YE334" s="3"/>
      <c r="YF334" s="3"/>
      <c r="YG334" s="3"/>
      <c r="YH334" s="3"/>
      <c r="YI334" s="3"/>
    </row>
    <row r="335" spans="5:659" ht="15.75">
      <c r="E335" s="26"/>
      <c r="F335" s="32"/>
      <c r="G335" s="33"/>
      <c r="H335" s="32"/>
      <c r="I335" s="34"/>
      <c r="J335" s="246"/>
      <c r="K335" s="247"/>
      <c r="L335" s="95"/>
      <c r="M335" s="248"/>
      <c r="N335" s="249"/>
      <c r="O335" s="250"/>
      <c r="P335" s="251"/>
      <c r="Q335" s="252"/>
      <c r="R335" s="253"/>
      <c r="S335" s="102"/>
      <c r="T335" s="254"/>
      <c r="U335" s="104"/>
      <c r="V335" s="255"/>
      <c r="W335" s="256"/>
      <c r="X335" s="107"/>
      <c r="Y335" s="116"/>
      <c r="AC335" s="759"/>
      <c r="AD335" s="784"/>
      <c r="AE335" s="780" t="str" cm="1">
        <f t="array" ref="AE335">IF(ROW()=ROW(AE322),AD325,INDEX(AF322:AF335,ROW()-ROW(AE322)))</f>
        <v/>
      </c>
      <c r="AF335" s="781" t="str">
        <f>IF(OR(AE335="",AD324="",AD324&lt;=0,AG335=""),"",TRIM(MID(AE335,LEN(AG335)+1+IF(MID(AE335,LEN(AG335)+1,1)=" ",1,0),99999)))</f>
        <v/>
      </c>
      <c r="AG335" s="780" t="str">
        <f>IF(OR(AH335="",AH335=0,AH335="0"),"",IF(LEN(AH335)&lt;=AD324,AH335,IF(LEN(SUBSTITUTE(AI335," ",""))=AD324+1,LEFT(AH335,AD324),LEFT(AH335,FIND("§",SUBSTITUTE(AI335," ","§",LEN(AI335)-LEN(SUBSTITUTE(AI335," ",""))))-1))))</f>
        <v/>
      </c>
      <c r="AH335" s="780" t="str">
        <f t="shared" si="164"/>
        <v/>
      </c>
      <c r="AI335" s="780" t="str">
        <f>IF(OR(AH335="",AH335=0,AH335="0"),"",LEFT(AH335,AD324+1))</f>
        <v/>
      </c>
      <c r="AJ335" s="782"/>
      <c r="AK335" s="796"/>
      <c r="AL335" s="759" t="str">
        <f>IF(LEN(TRIM(AM335))&gt;0,MAX(AL13:AL334)+1,"")</f>
        <v/>
      </c>
      <c r="AM335" s="805"/>
      <c r="AN335" s="805"/>
      <c r="AO335" s="805"/>
      <c r="XL335" s="3"/>
      <c r="XM335" s="3"/>
      <c r="XN335" s="3"/>
      <c r="XO335" s="3"/>
      <c r="XP335" s="3"/>
      <c r="XQ335" s="3"/>
      <c r="XR335" s="3"/>
      <c r="XS335" s="3"/>
      <c r="XT335" s="3"/>
      <c r="XU335" s="3"/>
      <c r="XV335" s="3"/>
      <c r="XW335" s="3"/>
      <c r="XX335" s="3"/>
      <c r="XY335" s="3"/>
      <c r="XZ335" s="3"/>
      <c r="YA335" s="3"/>
      <c r="YB335" s="3"/>
      <c r="YC335" s="3"/>
      <c r="YD335" s="3"/>
      <c r="YE335" s="3"/>
      <c r="YF335" s="3"/>
      <c r="YG335" s="3"/>
      <c r="YH335" s="3"/>
      <c r="YI335" s="3"/>
    </row>
    <row r="336" spans="5:659" ht="15.75">
      <c r="E336" s="26"/>
      <c r="F336" s="32"/>
      <c r="G336" s="33"/>
      <c r="H336" s="32"/>
      <c r="I336" s="34"/>
      <c r="J336" s="246"/>
      <c r="K336" s="247"/>
      <c r="L336" s="95"/>
      <c r="M336" s="248"/>
      <c r="N336" s="249"/>
      <c r="O336" s="250"/>
      <c r="P336" s="251"/>
      <c r="Q336" s="252"/>
      <c r="R336" s="253"/>
      <c r="S336" s="102"/>
      <c r="T336" s="254"/>
      <c r="U336" s="104"/>
      <c r="V336" s="255"/>
      <c r="W336" s="256"/>
      <c r="X336" s="107"/>
      <c r="Y336" s="116"/>
      <c r="AC336" s="759"/>
      <c r="AD336" s="779" t="str">
        <f>IF(TRIM(SUBSTITUTE(AS37,CHAR(160),""))="","",AS37)</f>
        <v/>
      </c>
      <c r="AE336" s="780" t="str" cm="1">
        <f t="array" ref="AE336">IF(ROW()=ROW(AE336),AD339,INDEX(AF336:AF349,ROW()-ROW(AE336)))</f>
        <v/>
      </c>
      <c r="AF336" s="781" t="str">
        <f>IF(OR(AE336="",AD338="",AD338&lt;=0,AG336=""),"",TRIM(MID(AE336,LEN(AG336)+1+IF(MID(AE336,LEN(AG336)+1,1)=" ",1,0),99999)))</f>
        <v/>
      </c>
      <c r="AG336" s="780" t="str">
        <f>IF(OR(AH336="",AH336=0,AH336="0"),"",IF(LEN(AH336)&lt;=AD338,AH336,IF(LEN(SUBSTITUTE(AI336," ",""))=AD338+1,LEFT(AH336,AD338),LEFT(AH336,FIND("§",SUBSTITUTE(AI336," ","§",LEN(AI336)-LEN(SUBSTITUTE(AI336," ",""))))-1))))</f>
        <v/>
      </c>
      <c r="AH336" s="780" t="str">
        <f t="shared" si="164"/>
        <v/>
      </c>
      <c r="AI336" s="780" t="str">
        <f>IF(OR(AH336="",AH336=0,AH336="0"),"",LEFT(AH336,AD338+1))</f>
        <v/>
      </c>
      <c r="AJ336" s="782"/>
      <c r="AK336" s="796"/>
      <c r="AL336" s="759" t="str">
        <f>IF(LEN(TRIM(AM336))&gt;0,MAX(AL13:AL335)+1,"")</f>
        <v/>
      </c>
      <c r="AM336" s="805"/>
      <c r="AN336" s="805"/>
      <c r="AO336" s="805"/>
      <c r="XL336" s="3"/>
      <c r="XM336" s="3"/>
      <c r="XN336" s="3"/>
      <c r="XO336" s="3"/>
      <c r="XP336" s="3"/>
      <c r="XQ336" s="3"/>
      <c r="XR336" s="3"/>
      <c r="XS336" s="3"/>
      <c r="XT336" s="3"/>
      <c r="XU336" s="3"/>
      <c r="XV336" s="3"/>
      <c r="XW336" s="3"/>
      <c r="XX336" s="3"/>
      <c r="XY336" s="3"/>
      <c r="XZ336" s="3"/>
      <c r="YA336" s="3"/>
      <c r="YB336" s="3"/>
      <c r="YC336" s="3"/>
      <c r="YD336" s="3"/>
      <c r="YE336" s="3"/>
      <c r="YF336" s="3"/>
      <c r="YG336" s="3"/>
      <c r="YH336" s="3"/>
      <c r="YI336" s="3"/>
    </row>
    <row r="337" spans="5:659" ht="15.75">
      <c r="E337" s="26"/>
      <c r="F337" s="32"/>
      <c r="G337" s="33"/>
      <c r="H337" s="32"/>
      <c r="I337" s="34"/>
      <c r="J337" s="246"/>
      <c r="K337" s="247"/>
      <c r="L337" s="95"/>
      <c r="M337" s="248"/>
      <c r="N337" s="249"/>
      <c r="O337" s="250"/>
      <c r="P337" s="251"/>
      <c r="Q337" s="252"/>
      <c r="R337" s="253"/>
      <c r="S337" s="102"/>
      <c r="T337" s="254"/>
      <c r="U337" s="104"/>
      <c r="V337" s="255"/>
      <c r="W337" s="256"/>
      <c r="X337" s="107"/>
      <c r="Y337" s="116"/>
      <c r="AC337" s="759"/>
      <c r="AD337" s="784" t="str">
        <f>TRIM(SUBSTITUTE(SUBSTITUTE(SUBSTITUTE(SUBSTITUTE(SUBSTITUTE(SUBSTITUTE(SUBSTITUTE(SUBSTITUTE(SUBSTITUTE(CLEAN(IF(OR(LEFT(AD336,1)="-",LEFT(AD336,1)="="),MID(AD336,2,99999),AD336)),"—","-"),"–","-"),CHAR(160)," "),CHAR(9)," "),CHAR(13)," "),CHAR(10)," ")," "," ")," "," ")," "," "))</f>
        <v/>
      </c>
      <c r="AE337" s="780" t="str" cm="1">
        <f t="array" ref="AE337">IF(ROW()=ROW(AE336),AD339,INDEX(AF336:AF349,ROW()-ROW(AE336)))</f>
        <v/>
      </c>
      <c r="AF337" s="781" t="str">
        <f>IF(OR(AE337="",AD338="",AD338&lt;=0,AG337=""),"",TRIM(MID(AE337,LEN(AG337)+1+IF(MID(AE337,LEN(AG337)+1,1)=" ",1,0),99999)))</f>
        <v/>
      </c>
      <c r="AG337" s="780" t="str">
        <f>IF(OR(AH337="",AH337=0,AH337="0"),"",IF(LEN(AH337)&lt;=AD338,AH337,IF(LEN(SUBSTITUTE(AI337," ",""))=AD338+1,LEFT(AH337,AD338),LEFT(AH337,FIND("§",SUBSTITUTE(AI337," ","§",LEN(AI337)-LEN(SUBSTITUTE(AI337," ",""))))-1))))</f>
        <v/>
      </c>
      <c r="AH337" s="780" t="str">
        <f t="shared" si="164"/>
        <v/>
      </c>
      <c r="AI337" s="780" t="str">
        <f>IF(OR(AH337="",AH337=0,AH337="0"),"",LEFT(AH337,AD338+1))</f>
        <v/>
      </c>
      <c r="AJ337" s="782"/>
      <c r="AK337" s="796"/>
      <c r="AL337" s="759" t="str">
        <f>IF(LEN(TRIM(AM337))&gt;0,MAX(AL13:AL336)+1,"")</f>
        <v/>
      </c>
      <c r="AM337" s="805"/>
      <c r="AN337" s="805"/>
      <c r="AO337" s="805"/>
      <c r="XL337" s="3"/>
      <c r="XM337" s="3"/>
      <c r="XN337" s="3"/>
      <c r="XO337" s="3"/>
      <c r="XP337" s="3"/>
      <c r="XQ337" s="3"/>
      <c r="XR337" s="3"/>
      <c r="XS337" s="3"/>
      <c r="XT337" s="3"/>
      <c r="XU337" s="3"/>
      <c r="XV337" s="3"/>
      <c r="XW337" s="3"/>
      <c r="XX337" s="3"/>
      <c r="XY337" s="3"/>
      <c r="XZ337" s="3"/>
      <c r="YA337" s="3"/>
      <c r="YB337" s="3"/>
      <c r="YC337" s="3"/>
      <c r="YD337" s="3"/>
      <c r="YE337" s="3"/>
      <c r="YF337" s="3"/>
      <c r="YG337" s="3"/>
      <c r="YH337" s="3"/>
      <c r="YI337" s="3"/>
    </row>
    <row r="338" spans="5:659" ht="15.75">
      <c r="E338" s="26"/>
      <c r="F338" s="32"/>
      <c r="G338" s="33"/>
      <c r="H338" s="32"/>
      <c r="I338" s="34"/>
      <c r="J338" s="246"/>
      <c r="K338" s="247"/>
      <c r="L338" s="95"/>
      <c r="M338" s="248"/>
      <c r="N338" s="249"/>
      <c r="O338" s="250"/>
      <c r="P338" s="251"/>
      <c r="Q338" s="252"/>
      <c r="R338" s="253"/>
      <c r="S338" s="102"/>
      <c r="T338" s="254"/>
      <c r="U338" s="104"/>
      <c r="V338" s="255"/>
      <c r="W338" s="256"/>
      <c r="X338" s="107"/>
      <c r="Y338" s="116"/>
      <c r="AC338" s="759"/>
      <c r="AD338" s="785">
        <f>AL10</f>
        <v>120</v>
      </c>
      <c r="AE338" s="780" t="str" cm="1">
        <f t="array" ref="AE338">IF(ROW()=ROW(AE336),AD339,INDEX(AF336:AF349,ROW()-ROW(AE336)))</f>
        <v/>
      </c>
      <c r="AF338" s="781" t="str">
        <f>IF(OR(AE338="",AD338="",AD338&lt;=0,AG338=""),"",TRIM(MID(AE338,LEN(AG338)+1+IF(MID(AE338,LEN(AG338)+1,1)=" ",1,0),99999)))</f>
        <v/>
      </c>
      <c r="AG338" s="780" t="str">
        <f>IF(OR(AH338="",AH338=0,AH338="0"),"",IF(LEN(AH338)&lt;=AD338,AH338,IF(LEN(SUBSTITUTE(AI338," ",""))=AD338+1,LEFT(AH338,AD338),LEFT(AH338,FIND("§",SUBSTITUTE(AI338," ","§",LEN(AI338)-LEN(SUBSTITUTE(AI338," ",""))))-1))))</f>
        <v/>
      </c>
      <c r="AH338" s="780" t="str">
        <f t="shared" si="164"/>
        <v/>
      </c>
      <c r="AI338" s="780" t="str">
        <f>IF(OR(AH338="",AH338=0,AH338="0"),"",LEFT(AH338,AD338+1))</f>
        <v/>
      </c>
      <c r="AJ338" s="782"/>
      <c r="AK338" s="796"/>
      <c r="AL338" s="759" t="str">
        <f>IF(LEN(TRIM(AM338))&gt;0,MAX(AL13:AL337)+1,"")</f>
        <v/>
      </c>
      <c r="AM338" s="805"/>
      <c r="AN338" s="805"/>
      <c r="AO338" s="805"/>
      <c r="XL338" s="3"/>
      <c r="XM338" s="3"/>
      <c r="XN338" s="3"/>
      <c r="XO338" s="3"/>
      <c r="XP338" s="3"/>
      <c r="XQ338" s="3"/>
      <c r="XR338" s="3"/>
      <c r="XS338" s="3"/>
      <c r="XT338" s="3"/>
      <c r="XU338" s="3"/>
      <c r="XV338" s="3"/>
      <c r="XW338" s="3"/>
      <c r="XX338" s="3"/>
      <c r="XY338" s="3"/>
      <c r="XZ338" s="3"/>
      <c r="YA338" s="3"/>
      <c r="YB338" s="3"/>
      <c r="YC338" s="3"/>
      <c r="YD338" s="3"/>
      <c r="YE338" s="3"/>
      <c r="YF338" s="3"/>
      <c r="YG338" s="3"/>
      <c r="YH338" s="3"/>
      <c r="YI338" s="3"/>
    </row>
    <row r="339" spans="5:659" ht="15.75">
      <c r="E339" s="26"/>
      <c r="F339" s="32"/>
      <c r="G339" s="33"/>
      <c r="H339" s="32"/>
      <c r="I339" s="34"/>
      <c r="J339" s="246"/>
      <c r="K339" s="247"/>
      <c r="L339" s="95"/>
      <c r="M339" s="248"/>
      <c r="N339" s="249"/>
      <c r="O339" s="250"/>
      <c r="P339" s="251"/>
      <c r="Q339" s="252"/>
      <c r="R339" s="253"/>
      <c r="S339" s="102"/>
      <c r="T339" s="254"/>
      <c r="U339" s="104"/>
      <c r="V339" s="255"/>
      <c r="W339" s="256"/>
      <c r="X339" s="107"/>
      <c r="Y339" s="116"/>
      <c r="AC339" s="759"/>
      <c r="AD339" s="784" t="str">
        <f>IF(UPPER(TRIM(AL11))="X",AD343,AD337)</f>
        <v/>
      </c>
      <c r="AE339" s="780" t="str" cm="1">
        <f t="array" ref="AE339">IF(ROW()=ROW(AE336),AD339,INDEX(AF336:AF349,ROW()-ROW(AE336)))</f>
        <v/>
      </c>
      <c r="AF339" s="781" t="str">
        <f>IF(OR(AE339="",AD338="",AD338&lt;=0,AG339=""),"",TRIM(MID(AE339,LEN(AG339)+1+IF(MID(AE339,LEN(AG339)+1,1)=" ",1,0),99999)))</f>
        <v/>
      </c>
      <c r="AG339" s="780" t="str">
        <f>IF(OR(AH339="",AH339=0,AH339="0"),"",IF(LEN(AH339)&lt;=AD338,AH339,IF(LEN(SUBSTITUTE(AI339," ",""))=AD338+1,LEFT(AH339,AD338),LEFT(AH339,FIND("§",SUBSTITUTE(AI339," ","§",LEN(AI339)-LEN(SUBSTITUTE(AI339," ",""))))-1))))</f>
        <v/>
      </c>
      <c r="AH339" s="780" t="str">
        <f t="shared" si="164"/>
        <v/>
      </c>
      <c r="AI339" s="780" t="str">
        <f>IF(OR(AH339="",AH339=0,AH339="0"),"",LEFT(AH339,AD338+1))</f>
        <v/>
      </c>
      <c r="AJ339" s="782"/>
      <c r="AK339" s="796"/>
      <c r="AL339" s="759" t="str">
        <f>IF(LEN(TRIM(AM339))&gt;0,MAX(AL13:AL338)+1,"")</f>
        <v/>
      </c>
      <c r="AM339" s="805"/>
      <c r="AN339" s="805"/>
      <c r="AO339" s="805"/>
      <c r="XL339" s="3"/>
      <c r="XM339" s="3"/>
      <c r="XN339" s="3"/>
      <c r="XO339" s="3"/>
      <c r="XP339" s="3"/>
      <c r="XQ339" s="3"/>
      <c r="XR339" s="3"/>
      <c r="XS339" s="3"/>
      <c r="XT339" s="3"/>
      <c r="XU339" s="3"/>
      <c r="XV339" s="3"/>
      <c r="XW339" s="3"/>
      <c r="XX339" s="3"/>
      <c r="XY339" s="3"/>
      <c r="XZ339" s="3"/>
      <c r="YA339" s="3"/>
      <c r="YB339" s="3"/>
      <c r="YC339" s="3"/>
      <c r="YD339" s="3"/>
      <c r="YE339" s="3"/>
      <c r="YF339" s="3"/>
      <c r="YG339" s="3"/>
      <c r="YH339" s="3"/>
      <c r="YI339" s="3"/>
    </row>
    <row r="340" spans="5:659" ht="15.75">
      <c r="E340" s="26"/>
      <c r="F340" s="32"/>
      <c r="G340" s="33"/>
      <c r="H340" s="32"/>
      <c r="I340" s="34"/>
      <c r="J340" s="246"/>
      <c r="K340" s="247"/>
      <c r="L340" s="95"/>
      <c r="M340" s="248"/>
      <c r="N340" s="249"/>
      <c r="O340" s="250"/>
      <c r="P340" s="251"/>
      <c r="Q340" s="252"/>
      <c r="R340" s="253"/>
      <c r="S340" s="102"/>
      <c r="T340" s="254"/>
      <c r="U340" s="104"/>
      <c r="V340" s="255"/>
      <c r="W340" s="256"/>
      <c r="X340" s="107"/>
      <c r="Y340" s="116"/>
      <c r="AC340" s="759"/>
      <c r="AD340" s="786" t="str">
        <f>TRIM(SUBSTITUTE(SUBSTITUTE(SUBSTITUTE(SUBSTITUTE(SUBSTITUTE(SUBSTITUTE(SUBSTITUTE(SUBSTITUTE(SUBSTITUTE(SUBSTITUTE(AD337,","," "),";"," "),":"," "),"!"," "),"?"," "),"…"," "),"»"," "),"«"," "),"/"," "),"."," "))</f>
        <v/>
      </c>
      <c r="AE340" s="780" t="str" cm="1">
        <f t="array" ref="AE340">IF(ROW()=ROW(AE336),AD339,INDEX(AF336:AF349,ROW()-ROW(AE336)))</f>
        <v/>
      </c>
      <c r="AF340" s="781" t="str">
        <f>IF(OR(AE340="",AD338="",AD338&lt;=0,AG340=""),"",TRIM(MID(AE340,LEN(AG340)+1+IF(MID(AE340,LEN(AG340)+1,1)=" ",1,0),99999)))</f>
        <v/>
      </c>
      <c r="AG340" s="780" t="str">
        <f>IF(OR(AH340="",AH340=0,AH340="0"),"",IF(LEN(AH340)&lt;=AD338,AH340,IF(LEN(SUBSTITUTE(AI340," ",""))=AD338+1,LEFT(AH340,AD338),LEFT(AH340,FIND("§",SUBSTITUTE(AI340," ","§",LEN(AI340)-LEN(SUBSTITUTE(AI340," ",""))))-1))))</f>
        <v/>
      </c>
      <c r="AH340" s="780" t="str">
        <f t="shared" si="164"/>
        <v/>
      </c>
      <c r="AI340" s="780" t="str">
        <f>IF(OR(AH340="",AH340=0,AH340="0"),"",LEFT(AH340,AD338+1))</f>
        <v/>
      </c>
      <c r="AJ340" s="782"/>
      <c r="AK340" s="796"/>
      <c r="AL340" s="759" t="str">
        <f>IF(LEN(TRIM(AM340))&gt;0,MAX(AL13:AL339)+1,"")</f>
        <v/>
      </c>
      <c r="AM340" s="805"/>
      <c r="AN340" s="805"/>
      <c r="AO340" s="805"/>
      <c r="XL340" s="3"/>
      <c r="XM340" s="3"/>
      <c r="XN340" s="3"/>
      <c r="XO340" s="3"/>
      <c r="XP340" s="3"/>
      <c r="XQ340" s="3"/>
      <c r="XR340" s="3"/>
      <c r="XS340" s="3"/>
      <c r="XT340" s="3"/>
      <c r="XU340" s="3"/>
      <c r="XV340" s="3"/>
      <c r="XW340" s="3"/>
      <c r="XX340" s="3"/>
      <c r="XY340" s="3"/>
      <c r="XZ340" s="3"/>
      <c r="YA340" s="3"/>
      <c r="YB340" s="3"/>
      <c r="YC340" s="3"/>
      <c r="YD340" s="3"/>
      <c r="YE340" s="3"/>
      <c r="YF340" s="3"/>
      <c r="YG340" s="3"/>
      <c r="YH340" s="3"/>
      <c r="YI340" s="3"/>
    </row>
    <row r="341" spans="5:659" ht="15.75">
      <c r="E341" s="26"/>
      <c r="F341" s="32"/>
      <c r="G341" s="33"/>
      <c r="H341" s="32"/>
      <c r="I341" s="34"/>
      <c r="J341" s="246"/>
      <c r="K341" s="247"/>
      <c r="L341" s="95"/>
      <c r="M341" s="248"/>
      <c r="N341" s="249"/>
      <c r="O341" s="250"/>
      <c r="P341" s="251"/>
      <c r="Q341" s="252"/>
      <c r="R341" s="253"/>
      <c r="S341" s="102"/>
      <c r="T341" s="254"/>
      <c r="U341" s="104"/>
      <c r="V341" s="255"/>
      <c r="W341" s="256"/>
      <c r="X341" s="107"/>
      <c r="Y341" s="116"/>
      <c r="AC341" s="759"/>
      <c r="AD341" s="780" t="str">
        <f>TRIM(SUBSTITUTE(SUBSTITUTE(SUBSTITUTE(SUBSTITUTE(SUBSTITUTE(SUBSTITUTE(SUBSTITUTE(SUBSTITUTE(AD340,"("," "),")"," "),CHAR(34)," "),"-"," "),"_"," "),"&lt;"," "),"&gt;"," "),"="," "))</f>
        <v/>
      </c>
      <c r="AE341" s="780" t="str" cm="1">
        <f t="array" ref="AE341">IF(ROW()=ROW(AE336),AD339,INDEX(AF336:AF349,ROW()-ROW(AE336)))</f>
        <v/>
      </c>
      <c r="AF341" s="781" t="str">
        <f>IF(OR(AE341="",AD338="",AD338&lt;=0,AG341=""),"",TRIM(MID(AE341,LEN(AG341)+1+IF(MID(AE341,LEN(AG341)+1,1)=" ",1,0),99999)))</f>
        <v/>
      </c>
      <c r="AG341" s="780" t="str">
        <f>IF(OR(AH341="",AH341=0,AH341="0"),"",IF(LEN(AH341)&lt;=AD338,AH341,IF(LEN(SUBSTITUTE(AI341," ",""))=AD338+1,LEFT(AH341,AD338),LEFT(AH341,FIND("§",SUBSTITUTE(AI341," ","§",LEN(AI341)-LEN(SUBSTITUTE(AI341," ",""))))-1))))</f>
        <v/>
      </c>
      <c r="AH341" s="780" t="str">
        <f t="shared" si="164"/>
        <v/>
      </c>
      <c r="AI341" s="780" t="str">
        <f>IF(OR(AH341="",AH341=0,AH341="0"),"",LEFT(AH341,AD338+1))</f>
        <v/>
      </c>
      <c r="AJ341" s="782"/>
      <c r="AK341" s="796"/>
      <c r="AL341" s="759" t="str">
        <f>IF(LEN(TRIM(AM341))&gt;0,MAX(AL13:AL340)+1,"")</f>
        <v/>
      </c>
      <c r="AM341" s="805"/>
      <c r="AN341" s="805"/>
      <c r="AO341" s="805"/>
      <c r="XL341" s="3"/>
      <c r="XM341" s="3"/>
      <c r="XN341" s="3"/>
      <c r="XO341" s="3"/>
      <c r="XP341" s="3"/>
      <c r="XQ341" s="3"/>
      <c r="XR341" s="3"/>
      <c r="XS341" s="3"/>
      <c r="XT341" s="3"/>
      <c r="XU341" s="3"/>
      <c r="XV341" s="3"/>
      <c r="XW341" s="3"/>
      <c r="XX341" s="3"/>
      <c r="XY341" s="3"/>
      <c r="XZ341" s="3"/>
      <c r="YA341" s="3"/>
      <c r="YB341" s="3"/>
      <c r="YC341" s="3"/>
      <c r="YD341" s="3"/>
      <c r="YE341" s="3"/>
      <c r="YF341" s="3"/>
      <c r="YG341" s="3"/>
      <c r="YH341" s="3"/>
      <c r="YI341" s="3"/>
    </row>
    <row r="342" spans="5:659" ht="15.75">
      <c r="E342" s="26"/>
      <c r="F342" s="32"/>
      <c r="G342" s="33"/>
      <c r="H342" s="32"/>
      <c r="I342" s="34"/>
      <c r="J342" s="246"/>
      <c r="K342" s="247"/>
      <c r="L342" s="95"/>
      <c r="M342" s="248"/>
      <c r="N342" s="249"/>
      <c r="O342" s="250"/>
      <c r="P342" s="251"/>
      <c r="Q342" s="252"/>
      <c r="R342" s="253"/>
      <c r="S342" s="102"/>
      <c r="T342" s="254"/>
      <c r="U342" s="104"/>
      <c r="V342" s="255"/>
      <c r="W342" s="256"/>
      <c r="X342" s="107"/>
      <c r="Y342" s="116"/>
      <c r="AC342" s="759"/>
      <c r="AD342" s="784" t="str">
        <f>TRIM(SUBSTITUTE(SUBSTITUTE(SUBSTITUTE(SUBSTITUTE(AD341,"►"," "),"▼"," "),"▲"," "),"◄"," "))</f>
        <v/>
      </c>
      <c r="AE342" s="780" t="str" cm="1">
        <f t="array" ref="AE342">IF(ROW()=ROW(AE336),AD339,INDEX(AF336:AF349,ROW()-ROW(AE336)))</f>
        <v/>
      </c>
      <c r="AF342" s="781" t="str">
        <f>IF(OR(AE342="",AD338="",AD338&lt;=0,AG342=""),"",TRIM(MID(AE342,LEN(AG342)+1+IF(MID(AE342,LEN(AG342)+1,1)=" ",1,0),99999)))</f>
        <v/>
      </c>
      <c r="AG342" s="780" t="str">
        <f>IF(OR(AH342="",AH342=0,AH342="0"),"",IF(LEN(AH342)&lt;=AD338,AH342,IF(LEN(SUBSTITUTE(AI342," ",""))=AD338+1,LEFT(AH342,AD338),LEFT(AH342,FIND("§",SUBSTITUTE(AI342," ","§",LEN(AI342)-LEN(SUBSTITUTE(AI342," ",""))))-1))))</f>
        <v/>
      </c>
      <c r="AH342" s="780" t="str">
        <f t="shared" si="164"/>
        <v/>
      </c>
      <c r="AI342" s="780" t="str">
        <f>IF(OR(AH342="",AH342=0,AH342="0"),"",LEFT(AH342,AD338+1))</f>
        <v/>
      </c>
      <c r="AJ342" s="782"/>
      <c r="AK342" s="796"/>
      <c r="AL342" s="759" t="str">
        <f>IF(LEN(TRIM(AM342))&gt;0,MAX(AL13:AL341)+1,"")</f>
        <v/>
      </c>
      <c r="AM342" s="805"/>
      <c r="AN342" s="805"/>
      <c r="AO342" s="805"/>
      <c r="XL342" s="3"/>
      <c r="XM342" s="3"/>
      <c r="XN342" s="3"/>
      <c r="XO342" s="3"/>
      <c r="XP342" s="3"/>
      <c r="XQ342" s="3"/>
      <c r="XR342" s="3"/>
      <c r="XS342" s="3"/>
      <c r="XT342" s="3"/>
      <c r="XU342" s="3"/>
      <c r="XV342" s="3"/>
      <c r="XW342" s="3"/>
      <c r="XX342" s="3"/>
      <c r="XY342" s="3"/>
      <c r="XZ342" s="3"/>
      <c r="YA342" s="3"/>
      <c r="YB342" s="3"/>
      <c r="YC342" s="3"/>
      <c r="YD342" s="3"/>
      <c r="YE342" s="3"/>
      <c r="YF342" s="3"/>
      <c r="YG342" s="3"/>
      <c r="YH342" s="3"/>
      <c r="YI342" s="3"/>
    </row>
    <row r="343" spans="5:659" ht="15.75">
      <c r="E343" s="26"/>
      <c r="F343" s="32"/>
      <c r="G343" s="33"/>
      <c r="H343" s="32"/>
      <c r="I343" s="34"/>
      <c r="J343" s="246"/>
      <c r="K343" s="247"/>
      <c r="L343" s="95"/>
      <c r="M343" s="248"/>
      <c r="N343" s="249"/>
      <c r="O343" s="250"/>
      <c r="P343" s="251"/>
      <c r="Q343" s="252"/>
      <c r="R343" s="253"/>
      <c r="S343" s="102"/>
      <c r="T343" s="254"/>
      <c r="U343" s="104"/>
      <c r="V343" s="255"/>
      <c r="W343" s="256"/>
      <c r="X343" s="107"/>
      <c r="Y343" s="116"/>
      <c r="AC343" s="759"/>
      <c r="AD343" s="784" t="str">
        <f>TRIM(SUBSTITUTE(SUBSTITUTE(AD342,"“"," "),"”"," "))</f>
        <v/>
      </c>
      <c r="AE343" s="780" t="str" cm="1">
        <f t="array" ref="AE343">IF(ROW()=ROW(AE336),AD339,INDEX(AF336:AF349,ROW()-ROW(AE336)))</f>
        <v/>
      </c>
      <c r="AF343" s="781" t="str">
        <f>IF(OR(AE343="",AD338="",AD338&lt;=0,AG343=""),"",TRIM(MID(AE343,LEN(AG343)+1+IF(MID(AE343,LEN(AG343)+1,1)=" ",1,0),99999)))</f>
        <v/>
      </c>
      <c r="AG343" s="780" t="str">
        <f>IF(OR(AH343="",AH343=0,AH343="0"),"",IF(LEN(AH343)&lt;=AD338,AH343,IF(LEN(SUBSTITUTE(AI343," ",""))=AD338+1,LEFT(AH343,AD338),LEFT(AH343,FIND("§",SUBSTITUTE(AI343," ","§",LEN(AI343)-LEN(SUBSTITUTE(AI343," ",""))))-1))))</f>
        <v/>
      </c>
      <c r="AH343" s="780" t="str">
        <f t="shared" si="164"/>
        <v/>
      </c>
      <c r="AI343" s="780" t="str">
        <f>IF(OR(AH343="",AH343=0,AH343="0"),"",LEFT(AH343,AD338+1))</f>
        <v/>
      </c>
      <c r="AJ343" s="782"/>
      <c r="AK343" s="796"/>
      <c r="AL343" s="759" t="str">
        <f>IF(LEN(TRIM(AM343))&gt;0,MAX(AL13:AL342)+1,"")</f>
        <v/>
      </c>
      <c r="AM343" s="805"/>
      <c r="AN343" s="805"/>
      <c r="AO343" s="805"/>
      <c r="XL343" s="3"/>
      <c r="XM343" s="3"/>
      <c r="XN343" s="3"/>
      <c r="XO343" s="3"/>
      <c r="XP343" s="3"/>
      <c r="XQ343" s="3"/>
      <c r="XR343" s="3"/>
      <c r="XS343" s="3"/>
      <c r="XT343" s="3"/>
      <c r="XU343" s="3"/>
      <c r="XV343" s="3"/>
      <c r="XW343" s="3"/>
      <c r="XX343" s="3"/>
      <c r="XY343" s="3"/>
      <c r="XZ343" s="3"/>
      <c r="YA343" s="3"/>
      <c r="YB343" s="3"/>
      <c r="YC343" s="3"/>
      <c r="YD343" s="3"/>
      <c r="YE343" s="3"/>
      <c r="YF343" s="3"/>
      <c r="YG343" s="3"/>
      <c r="YH343" s="3"/>
      <c r="YI343" s="3"/>
    </row>
    <row r="344" spans="5:659" ht="15.75">
      <c r="E344" s="26"/>
      <c r="F344" s="32"/>
      <c r="G344" s="33"/>
      <c r="H344" s="32"/>
      <c r="I344" s="34"/>
      <c r="J344" s="246"/>
      <c r="K344" s="247"/>
      <c r="L344" s="95"/>
      <c r="M344" s="248"/>
      <c r="N344" s="249"/>
      <c r="O344" s="250"/>
      <c r="P344" s="251"/>
      <c r="Q344" s="252"/>
      <c r="R344" s="253"/>
      <c r="S344" s="102"/>
      <c r="T344" s="254"/>
      <c r="U344" s="104"/>
      <c r="V344" s="255"/>
      <c r="W344" s="256"/>
      <c r="X344" s="107"/>
      <c r="Y344" s="116"/>
      <c r="AC344" s="759"/>
      <c r="AD344" s="784"/>
      <c r="AE344" s="780" t="str" cm="1">
        <f t="array" ref="AE344">IF(ROW()=ROW(AE336),AD339,INDEX(AF336:AF349,ROW()-ROW(AE336)))</f>
        <v/>
      </c>
      <c r="AF344" s="781" t="str">
        <f>IF(OR(AE344="",AD338="",AD338&lt;=0,AG344=""),"",TRIM(MID(AE344,LEN(AG344)+1+IF(MID(AE344,LEN(AG344)+1,1)=" ",1,0),99999)))</f>
        <v/>
      </c>
      <c r="AG344" s="780" t="str">
        <f>IF(OR(AH344="",AH344=0,AH344="0"),"",IF(LEN(AH344)&lt;=AD338,AH344,IF(LEN(SUBSTITUTE(AI344," ",""))=AD338+1,LEFT(AH344,AD338),LEFT(AH344,FIND("§",SUBSTITUTE(AI344," ","§",LEN(AI344)-LEN(SUBSTITUTE(AI344," ",""))))-1))))</f>
        <v/>
      </c>
      <c r="AH344" s="780" t="str">
        <f t="shared" si="164"/>
        <v/>
      </c>
      <c r="AI344" s="780" t="str">
        <f>IF(OR(AH344="",AH344=0,AH344="0"),"",LEFT(AH344,AD338+1))</f>
        <v/>
      </c>
      <c r="AJ344" s="782"/>
      <c r="AK344" s="796"/>
      <c r="AL344" s="759" t="str">
        <f>IF(LEN(TRIM(AM344))&gt;0,MAX(AL13:AL343)+1,"")</f>
        <v/>
      </c>
      <c r="AM344" s="805"/>
      <c r="AN344" s="805"/>
      <c r="AO344" s="805"/>
      <c r="XL344" s="3"/>
      <c r="XM344" s="3"/>
      <c r="XN344" s="3"/>
      <c r="XO344" s="3"/>
      <c r="XP344" s="3"/>
      <c r="XQ344" s="3"/>
      <c r="XR344" s="3"/>
      <c r="XS344" s="3"/>
      <c r="XT344" s="3"/>
      <c r="XU344" s="3"/>
      <c r="XV344" s="3"/>
      <c r="XW344" s="3"/>
      <c r="XX344" s="3"/>
      <c r="XY344" s="3"/>
      <c r="XZ344" s="3"/>
      <c r="YA344" s="3"/>
      <c r="YB344" s="3"/>
      <c r="YC344" s="3"/>
      <c r="YD344" s="3"/>
      <c r="YE344" s="3"/>
      <c r="YF344" s="3"/>
      <c r="YG344" s="3"/>
      <c r="YH344" s="3"/>
      <c r="YI344" s="3"/>
    </row>
    <row r="345" spans="5:659" ht="15.75">
      <c r="E345" s="26"/>
      <c r="F345" s="32"/>
      <c r="G345" s="33"/>
      <c r="H345" s="32"/>
      <c r="I345" s="34"/>
      <c r="J345" s="246"/>
      <c r="K345" s="247"/>
      <c r="L345" s="95"/>
      <c r="M345" s="248"/>
      <c r="N345" s="249"/>
      <c r="O345" s="250"/>
      <c r="P345" s="251"/>
      <c r="Q345" s="252"/>
      <c r="R345" s="253"/>
      <c r="S345" s="102"/>
      <c r="T345" s="254"/>
      <c r="U345" s="104"/>
      <c r="V345" s="255"/>
      <c r="W345" s="256"/>
      <c r="X345" s="107"/>
      <c r="Y345" s="116"/>
      <c r="AC345" s="759"/>
      <c r="AD345" s="784"/>
      <c r="AE345" s="780" t="str" cm="1">
        <f t="array" ref="AE345">IF(ROW()=ROW(AE336),AD339,INDEX(AF336:AF349,ROW()-ROW(AE336)))</f>
        <v/>
      </c>
      <c r="AF345" s="781" t="str">
        <f>IF(OR(AE345="",AD338="",AD338&lt;=0,AG345=""),"",TRIM(MID(AE345,LEN(AG345)+1+IF(MID(AE345,LEN(AG345)+1,1)=" ",1,0),99999)))</f>
        <v/>
      </c>
      <c r="AG345" s="780" t="str">
        <f>IF(OR(AH345="",AH345=0,AH345="0"),"",IF(LEN(AH345)&lt;=AD338,AH345,IF(LEN(SUBSTITUTE(AI345," ",""))=AD338+1,LEFT(AH345,AD338),LEFT(AH345,FIND("§",SUBSTITUTE(AI345," ","§",LEN(AI345)-LEN(SUBSTITUTE(AI345," ",""))))-1))))</f>
        <v/>
      </c>
      <c r="AH345" s="780" t="str">
        <f t="shared" si="164"/>
        <v/>
      </c>
      <c r="AI345" s="780" t="str">
        <f>IF(OR(AH345="",AH345=0,AH345="0"),"",LEFT(AH345,AD338+1))</f>
        <v/>
      </c>
      <c r="AJ345" s="782"/>
      <c r="AK345" s="796"/>
      <c r="AL345" s="759" t="str">
        <f>IF(LEN(TRIM(AM345))&gt;0,MAX(AL13:AL344)+1,"")</f>
        <v/>
      </c>
      <c r="AM345" s="805"/>
      <c r="AN345" s="805"/>
      <c r="AO345" s="805"/>
      <c r="XL345" s="3"/>
      <c r="XM345" s="3"/>
      <c r="XN345" s="3"/>
      <c r="XO345" s="3"/>
      <c r="XP345" s="3"/>
      <c r="XQ345" s="3"/>
      <c r="XR345" s="3"/>
      <c r="XS345" s="3"/>
      <c r="XT345" s="3"/>
      <c r="XU345" s="3"/>
      <c r="XV345" s="3"/>
      <c r="XW345" s="3"/>
      <c r="XX345" s="3"/>
      <c r="XY345" s="3"/>
      <c r="XZ345" s="3"/>
      <c r="YA345" s="3"/>
      <c r="YB345" s="3"/>
      <c r="YC345" s="3"/>
      <c r="YD345" s="3"/>
      <c r="YE345" s="3"/>
      <c r="YF345" s="3"/>
      <c r="YG345" s="3"/>
      <c r="YH345" s="3"/>
      <c r="YI345" s="3"/>
    </row>
    <row r="346" spans="5:659" ht="15.75">
      <c r="E346" s="26"/>
      <c r="F346" s="32"/>
      <c r="G346" s="33"/>
      <c r="H346" s="32"/>
      <c r="I346" s="34"/>
      <c r="J346" s="246"/>
      <c r="K346" s="247"/>
      <c r="L346" s="95"/>
      <c r="M346" s="248"/>
      <c r="N346" s="249"/>
      <c r="O346" s="250"/>
      <c r="P346" s="251"/>
      <c r="Q346" s="252"/>
      <c r="R346" s="253"/>
      <c r="S346" s="102"/>
      <c r="T346" s="254"/>
      <c r="U346" s="104"/>
      <c r="V346" s="255"/>
      <c r="W346" s="256"/>
      <c r="X346" s="107"/>
      <c r="Y346" s="116"/>
      <c r="AC346" s="759"/>
      <c r="AD346" s="784"/>
      <c r="AE346" s="780" t="str" cm="1">
        <f t="array" ref="AE346">IF(ROW()=ROW(AE336),AD339,INDEX(AF336:AF349,ROW()-ROW(AE336)))</f>
        <v/>
      </c>
      <c r="AF346" s="781" t="str">
        <f>IF(OR(AE346="",AD338="",AD338&lt;=0,AG346=""),"",TRIM(MID(AE346,LEN(AG346)+1+IF(MID(AE346,LEN(AG346)+1,1)=" ",1,0),99999)))</f>
        <v/>
      </c>
      <c r="AG346" s="780" t="str">
        <f>IF(OR(AH346="",AH346=0,AH346="0"),"",IF(LEN(AH346)&lt;=AD338,AH346,IF(LEN(SUBSTITUTE(AI346," ",""))=AD338+1,LEFT(AH346,AD338),LEFT(AH346,FIND("§",SUBSTITUTE(AI346," ","§",LEN(AI346)-LEN(SUBSTITUTE(AI346," ",""))))-1))))</f>
        <v/>
      </c>
      <c r="AH346" s="780" t="str">
        <f t="shared" si="164"/>
        <v/>
      </c>
      <c r="AI346" s="780" t="str">
        <f>IF(OR(AH346="",AH346=0,AH346="0"),"",LEFT(AH346,AD338+1))</f>
        <v/>
      </c>
      <c r="AJ346" s="782"/>
      <c r="AK346" s="796"/>
      <c r="AL346" s="759" t="str">
        <f>IF(LEN(TRIM(AM346))&gt;0,MAX(AL13:AL345)+1,"")</f>
        <v/>
      </c>
      <c r="AM346" s="805"/>
      <c r="AN346" s="805"/>
      <c r="AO346" s="805"/>
      <c r="XL346" s="3"/>
      <c r="XM346" s="3"/>
      <c r="XN346" s="3"/>
      <c r="XO346" s="3"/>
      <c r="XP346" s="3"/>
      <c r="XQ346" s="3"/>
      <c r="XR346" s="3"/>
      <c r="XS346" s="3"/>
      <c r="XT346" s="3"/>
      <c r="XU346" s="3"/>
      <c r="XV346" s="3"/>
      <c r="XW346" s="3"/>
      <c r="XX346" s="3"/>
      <c r="XY346" s="3"/>
      <c r="XZ346" s="3"/>
      <c r="YA346" s="3"/>
      <c r="YB346" s="3"/>
      <c r="YC346" s="3"/>
      <c r="YD346" s="3"/>
      <c r="YE346" s="3"/>
      <c r="YF346" s="3"/>
      <c r="YG346" s="3"/>
      <c r="YH346" s="3"/>
      <c r="YI346" s="3"/>
    </row>
    <row r="347" spans="5:659" ht="15.75">
      <c r="E347" s="26"/>
      <c r="F347" s="32"/>
      <c r="G347" s="33"/>
      <c r="H347" s="32"/>
      <c r="I347" s="34"/>
      <c r="J347" s="246"/>
      <c r="K347" s="247"/>
      <c r="L347" s="95"/>
      <c r="M347" s="248"/>
      <c r="N347" s="249"/>
      <c r="O347" s="250"/>
      <c r="P347" s="251"/>
      <c r="Q347" s="252"/>
      <c r="R347" s="253"/>
      <c r="S347" s="102"/>
      <c r="T347" s="254"/>
      <c r="U347" s="104"/>
      <c r="V347" s="255"/>
      <c r="W347" s="256"/>
      <c r="X347" s="107"/>
      <c r="Y347" s="116"/>
      <c r="AC347" s="759"/>
      <c r="AD347" s="784"/>
      <c r="AE347" s="780" t="str" cm="1">
        <f t="array" ref="AE347">IF(ROW()=ROW(AE336),AD339,INDEX(AF336:AF349,ROW()-ROW(AE336)))</f>
        <v/>
      </c>
      <c r="AF347" s="781" t="str">
        <f>IF(OR(AE347="",AD338="",AD338&lt;=0,AG347=""),"",TRIM(MID(AE347,LEN(AG347)+1+IF(MID(AE347,LEN(AG347)+1,1)=" ",1,0),99999)))</f>
        <v/>
      </c>
      <c r="AG347" s="780" t="str">
        <f>IF(OR(AH347="",AH347=0,AH347="0"),"",IF(LEN(AH347)&lt;=AD338,AH347,IF(LEN(SUBSTITUTE(AI347," ",""))=AD338+1,LEFT(AH347,AD338),LEFT(AH347,FIND("§",SUBSTITUTE(AI347," ","§",LEN(AI347)-LEN(SUBSTITUTE(AI347," ",""))))-1))))</f>
        <v/>
      </c>
      <c r="AH347" s="780" t="str">
        <f t="shared" si="164"/>
        <v/>
      </c>
      <c r="AI347" s="780" t="str">
        <f>IF(OR(AH347="",AH347=0,AH347="0"),"",LEFT(AH347,AD338+1))</f>
        <v/>
      </c>
      <c r="AJ347" s="782"/>
      <c r="AK347" s="796"/>
      <c r="AL347" s="759" t="str">
        <f>IF(LEN(TRIM(AM347))&gt;0,MAX(AL13:AL346)+1,"")</f>
        <v/>
      </c>
      <c r="AM347" s="805"/>
      <c r="AN347" s="805"/>
      <c r="AO347" s="805"/>
      <c r="XL347" s="3"/>
      <c r="XM347" s="3"/>
      <c r="XN347" s="3"/>
      <c r="XO347" s="3"/>
      <c r="XP347" s="3"/>
      <c r="XQ347" s="3"/>
      <c r="XR347" s="3"/>
      <c r="XS347" s="3"/>
      <c r="XT347" s="3"/>
      <c r="XU347" s="3"/>
      <c r="XV347" s="3"/>
      <c r="XW347" s="3"/>
      <c r="XX347" s="3"/>
      <c r="XY347" s="3"/>
      <c r="XZ347" s="3"/>
      <c r="YA347" s="3"/>
      <c r="YB347" s="3"/>
      <c r="YC347" s="3"/>
      <c r="YD347" s="3"/>
      <c r="YE347" s="3"/>
      <c r="YF347" s="3"/>
      <c r="YG347" s="3"/>
      <c r="YH347" s="3"/>
      <c r="YI347" s="3"/>
    </row>
    <row r="348" spans="5:659" ht="15.75">
      <c r="E348" s="26"/>
      <c r="F348" s="32"/>
      <c r="G348" s="33"/>
      <c r="H348" s="32"/>
      <c r="I348" s="34"/>
      <c r="J348" s="246"/>
      <c r="K348" s="247"/>
      <c r="L348" s="95"/>
      <c r="M348" s="248"/>
      <c r="N348" s="249"/>
      <c r="O348" s="250"/>
      <c r="P348" s="251"/>
      <c r="Q348" s="252"/>
      <c r="R348" s="253"/>
      <c r="S348" s="102"/>
      <c r="T348" s="254"/>
      <c r="U348" s="104"/>
      <c r="V348" s="255"/>
      <c r="W348" s="256"/>
      <c r="X348" s="107"/>
      <c r="Y348" s="116"/>
      <c r="AC348" s="759"/>
      <c r="AD348" s="784"/>
      <c r="AE348" s="780" t="str" cm="1">
        <f t="array" ref="AE348">IF(ROW()=ROW(AE336),AD339,INDEX(AF336:AF349,ROW()-ROW(AE336)))</f>
        <v/>
      </c>
      <c r="AF348" s="781" t="str">
        <f>IF(OR(AE348="",AD338="",AD338&lt;=0,AG348=""),"",TRIM(MID(AE348,LEN(AG348)+1+IF(MID(AE348,LEN(AG348)+1,1)=" ",1,0),99999)))</f>
        <v/>
      </c>
      <c r="AG348" s="780" t="str">
        <f>IF(OR(AH348="",AH348=0,AH348="0"),"",IF(LEN(AH348)&lt;=AD338,AH348,IF(LEN(SUBSTITUTE(AI348," ",""))=AD338+1,LEFT(AH348,AD338),LEFT(AH348,FIND("§",SUBSTITUTE(AI348," ","§",LEN(AI348)-LEN(SUBSTITUTE(AI348," ",""))))-1))))</f>
        <v/>
      </c>
      <c r="AH348" s="780" t="str">
        <f t="shared" si="164"/>
        <v/>
      </c>
      <c r="AI348" s="780" t="str">
        <f>IF(OR(AH348="",AH348=0,AH348="0"),"",LEFT(AH348,AD338+1))</f>
        <v/>
      </c>
      <c r="AJ348" s="782"/>
      <c r="AK348" s="796"/>
      <c r="AL348" s="759" t="str">
        <f>IF(LEN(TRIM(AM348))&gt;0,MAX(AL13:AL347)+1,"")</f>
        <v/>
      </c>
      <c r="AM348" s="805"/>
      <c r="AN348" s="805"/>
      <c r="AO348" s="805"/>
      <c r="XL348" s="3"/>
      <c r="XM348" s="3"/>
      <c r="XN348" s="3"/>
      <c r="XO348" s="3"/>
      <c r="XP348" s="3"/>
      <c r="XQ348" s="3"/>
      <c r="XR348" s="3"/>
      <c r="XS348" s="3"/>
      <c r="XT348" s="3"/>
      <c r="XU348" s="3"/>
      <c r="XV348" s="3"/>
      <c r="XW348" s="3"/>
      <c r="XX348" s="3"/>
      <c r="XY348" s="3"/>
      <c r="XZ348" s="3"/>
      <c r="YA348" s="3"/>
      <c r="YB348" s="3"/>
      <c r="YC348" s="3"/>
      <c r="YD348" s="3"/>
      <c r="YE348" s="3"/>
      <c r="YF348" s="3"/>
      <c r="YG348" s="3"/>
      <c r="YH348" s="3"/>
      <c r="YI348" s="3"/>
    </row>
    <row r="349" spans="5:659" ht="15.75">
      <c r="E349" s="26"/>
      <c r="F349" s="32"/>
      <c r="G349" s="33"/>
      <c r="H349" s="32"/>
      <c r="I349" s="34"/>
      <c r="J349" s="246"/>
      <c r="K349" s="247"/>
      <c r="L349" s="95"/>
      <c r="M349" s="248"/>
      <c r="N349" s="249"/>
      <c r="O349" s="250"/>
      <c r="P349" s="251"/>
      <c r="Q349" s="252"/>
      <c r="R349" s="253"/>
      <c r="S349" s="102"/>
      <c r="T349" s="254"/>
      <c r="U349" s="104"/>
      <c r="V349" s="255"/>
      <c r="W349" s="256"/>
      <c r="X349" s="107"/>
      <c r="Y349" s="116"/>
      <c r="AC349" s="759"/>
      <c r="AD349" s="784"/>
      <c r="AE349" s="780" t="str" cm="1">
        <f t="array" ref="AE349">IF(ROW()=ROW(AE336),AD339,INDEX(AF336:AF349,ROW()-ROW(AE336)))</f>
        <v/>
      </c>
      <c r="AF349" s="781" t="str">
        <f>IF(OR(AE349="",AD338="",AD338&lt;=0,AG349=""),"",TRIM(MID(AE349,LEN(AG349)+1+IF(MID(AE349,LEN(AG349)+1,1)=" ",1,0),99999)))</f>
        <v/>
      </c>
      <c r="AG349" s="780" t="str">
        <f>IF(OR(AH349="",AH349=0,AH349="0"),"",IF(LEN(AH349)&lt;=AD338,AH349,IF(LEN(SUBSTITUTE(AI349," ",""))=AD338+1,LEFT(AH349,AD338),LEFT(AH349,FIND("§",SUBSTITUTE(AI349," ","§",LEN(AI349)-LEN(SUBSTITUTE(AI349," ",""))))-1))))</f>
        <v/>
      </c>
      <c r="AH349" s="780" t="str">
        <f t="shared" si="164"/>
        <v/>
      </c>
      <c r="AI349" s="780" t="str">
        <f>IF(OR(AH349="",AH349=0,AH349="0"),"",LEFT(AH349,AD338+1))</f>
        <v/>
      </c>
      <c r="AJ349" s="782"/>
      <c r="AK349" s="796"/>
      <c r="AL349" s="759" t="str">
        <f>IF(LEN(TRIM(AM349))&gt;0,MAX(AL13:AL348)+1,"")</f>
        <v/>
      </c>
      <c r="AM349" s="805"/>
      <c r="AN349" s="805"/>
      <c r="AO349" s="805"/>
      <c r="XL349" s="3"/>
      <c r="XM349" s="3"/>
      <c r="XN349" s="3"/>
      <c r="XO349" s="3"/>
      <c r="XP349" s="3"/>
      <c r="XQ349" s="3"/>
      <c r="XR349" s="3"/>
      <c r="XS349" s="3"/>
      <c r="XT349" s="3"/>
      <c r="XU349" s="3"/>
      <c r="XV349" s="3"/>
      <c r="XW349" s="3"/>
      <c r="XX349" s="3"/>
      <c r="XY349" s="3"/>
      <c r="XZ349" s="3"/>
      <c r="YA349" s="3"/>
      <c r="YB349" s="3"/>
      <c r="YC349" s="3"/>
      <c r="YD349" s="3"/>
      <c r="YE349" s="3"/>
      <c r="YF349" s="3"/>
      <c r="YG349" s="3"/>
      <c r="YH349" s="3"/>
      <c r="YI349" s="3"/>
    </row>
    <row r="350" spans="5:659" ht="15.75">
      <c r="E350" s="26"/>
      <c r="F350" s="32"/>
      <c r="G350" s="33"/>
      <c r="H350" s="32"/>
      <c r="I350" s="34"/>
      <c r="J350" s="246"/>
      <c r="K350" s="247"/>
      <c r="L350" s="95"/>
      <c r="M350" s="248"/>
      <c r="N350" s="249"/>
      <c r="O350" s="250"/>
      <c r="P350" s="251"/>
      <c r="Q350" s="252"/>
      <c r="R350" s="253"/>
      <c r="S350" s="102"/>
      <c r="T350" s="254"/>
      <c r="U350" s="104"/>
      <c r="V350" s="255"/>
      <c r="W350" s="256"/>
      <c r="X350" s="107"/>
      <c r="Y350" s="116"/>
      <c r="AC350" s="759"/>
      <c r="AD350" s="779" t="str">
        <f>IF(TRIM(SUBSTITUTE(AS38,CHAR(160),""))="","",AS38)</f>
        <v/>
      </c>
      <c r="AE350" s="780" t="str" cm="1">
        <f t="array" ref="AE350">IF(ROW()=ROW(AE350),AD353,INDEX(AF350:AF363,ROW()-ROW(AE350)))</f>
        <v/>
      </c>
      <c r="AF350" s="781" t="str">
        <f>IF(OR(AE350="",AD352="",AD352&lt;=0,AG350=""),"",TRIM(MID(AE350,LEN(AG350)+1+IF(MID(AE350,LEN(AG350)+1,1)=" ",1,0),99999)))</f>
        <v/>
      </c>
      <c r="AG350" s="780" t="str">
        <f>IF(OR(AH350="",AH350=0,AH350="0"),"",IF(LEN(AH350)&lt;=AD352,AH350,IF(LEN(SUBSTITUTE(AI350," ",""))=AD352+1,LEFT(AH350,AD352),LEFT(AH350,FIND("§",SUBSTITUTE(AI350," ","§",LEN(AI350)-LEN(SUBSTITUTE(AI350," ",""))))-1))))</f>
        <v/>
      </c>
      <c r="AH350" s="780" t="str">
        <f t="shared" si="164"/>
        <v/>
      </c>
      <c r="AI350" s="780" t="str">
        <f>IF(OR(AH350="",AH350=0,AH350="0"),"",LEFT(AH350,AD352+1))</f>
        <v/>
      </c>
      <c r="AJ350" s="782"/>
      <c r="AK350" s="796"/>
      <c r="AL350" s="759" t="str">
        <f>IF(LEN(TRIM(AM350))&gt;0,MAX(AL13:AL349)+1,"")</f>
        <v/>
      </c>
      <c r="AM350" s="805"/>
      <c r="AN350" s="805"/>
      <c r="AO350" s="805"/>
      <c r="XL350" s="3"/>
      <c r="XM350" s="3"/>
      <c r="XN350" s="3"/>
      <c r="XO350" s="3"/>
      <c r="XP350" s="3"/>
      <c r="XQ350" s="3"/>
      <c r="XR350" s="3"/>
      <c r="XS350" s="3"/>
      <c r="XT350" s="3"/>
      <c r="XU350" s="3"/>
      <c r="XV350" s="3"/>
      <c r="XW350" s="3"/>
      <c r="XX350" s="3"/>
      <c r="XY350" s="3"/>
      <c r="XZ350" s="3"/>
      <c r="YA350" s="3"/>
      <c r="YB350" s="3"/>
      <c r="YC350" s="3"/>
      <c r="YD350" s="3"/>
      <c r="YE350" s="3"/>
      <c r="YF350" s="3"/>
      <c r="YG350" s="3"/>
      <c r="YH350" s="3"/>
      <c r="YI350" s="3"/>
    </row>
    <row r="351" spans="5:659" ht="15.75">
      <c r="E351" s="26"/>
      <c r="F351" s="32"/>
      <c r="G351" s="33"/>
      <c r="H351" s="32"/>
      <c r="I351" s="34"/>
      <c r="J351" s="246"/>
      <c r="K351" s="247"/>
      <c r="L351" s="95"/>
      <c r="M351" s="248"/>
      <c r="N351" s="249"/>
      <c r="O351" s="250"/>
      <c r="P351" s="251"/>
      <c r="Q351" s="252"/>
      <c r="R351" s="253"/>
      <c r="S351" s="102"/>
      <c r="T351" s="254"/>
      <c r="U351" s="104"/>
      <c r="V351" s="255"/>
      <c r="W351" s="256"/>
      <c r="X351" s="107"/>
      <c r="Y351" s="116"/>
      <c r="AC351" s="759"/>
      <c r="AD351" s="784" t="str">
        <f>TRIM(SUBSTITUTE(SUBSTITUTE(SUBSTITUTE(SUBSTITUTE(SUBSTITUTE(SUBSTITUTE(SUBSTITUTE(SUBSTITUTE(SUBSTITUTE(CLEAN(IF(OR(LEFT(AD350,1)="-",LEFT(AD350,1)="="),MID(AD350,2,99999),AD350)),"—","-"),"–","-"),CHAR(160)," "),CHAR(9)," "),CHAR(13)," "),CHAR(10)," ")," "," ")," "," ")," "," "))</f>
        <v/>
      </c>
      <c r="AE351" s="780" t="str" cm="1">
        <f t="array" ref="AE351">IF(ROW()=ROW(AE350),AD353,INDEX(AF350:AF363,ROW()-ROW(AE350)))</f>
        <v/>
      </c>
      <c r="AF351" s="781" t="str">
        <f>IF(OR(AE351="",AD352="",AD352&lt;=0,AG351=""),"",TRIM(MID(AE351,LEN(AG351)+1+IF(MID(AE351,LEN(AG351)+1,1)=" ",1,0),99999)))</f>
        <v/>
      </c>
      <c r="AG351" s="780" t="str">
        <f>IF(OR(AH351="",AH351=0,AH351="0"),"",IF(LEN(AH351)&lt;=AD352,AH351,IF(LEN(SUBSTITUTE(AI351," ",""))=AD352+1,LEFT(AH351,AD352),LEFT(AH351,FIND("§",SUBSTITUTE(AI351," ","§",LEN(AI351)-LEN(SUBSTITUTE(AI351," ",""))))-1))))</f>
        <v/>
      </c>
      <c r="AH351" s="780" t="str">
        <f t="shared" si="164"/>
        <v/>
      </c>
      <c r="AI351" s="780" t="str">
        <f>IF(OR(AH351="",AH351=0,AH351="0"),"",LEFT(AH351,AD352+1))</f>
        <v/>
      </c>
      <c r="AJ351" s="782"/>
      <c r="AK351" s="796"/>
      <c r="AL351" s="759" t="str">
        <f>IF(LEN(TRIM(AM351))&gt;0,MAX(AL13:AL350)+1,"")</f>
        <v/>
      </c>
      <c r="AM351" s="805"/>
      <c r="AN351" s="805"/>
      <c r="AO351" s="805"/>
      <c r="XL351" s="3"/>
      <c r="XM351" s="3"/>
      <c r="XN351" s="3"/>
      <c r="XO351" s="3"/>
      <c r="XP351" s="3"/>
      <c r="XQ351" s="3"/>
      <c r="XR351" s="3"/>
      <c r="XS351" s="3"/>
      <c r="XT351" s="3"/>
      <c r="XU351" s="3"/>
      <c r="XV351" s="3"/>
      <c r="XW351" s="3"/>
      <c r="XX351" s="3"/>
      <c r="XY351" s="3"/>
      <c r="XZ351" s="3"/>
      <c r="YA351" s="3"/>
      <c r="YB351" s="3"/>
      <c r="YC351" s="3"/>
      <c r="YD351" s="3"/>
      <c r="YE351" s="3"/>
      <c r="YF351" s="3"/>
      <c r="YG351" s="3"/>
      <c r="YH351" s="3"/>
      <c r="YI351" s="3"/>
    </row>
    <row r="352" spans="5:659" ht="15.75">
      <c r="E352" s="26"/>
      <c r="F352" s="32"/>
      <c r="G352" s="33"/>
      <c r="H352" s="32"/>
      <c r="I352" s="34"/>
      <c r="J352" s="246"/>
      <c r="K352" s="247"/>
      <c r="L352" s="95"/>
      <c r="M352" s="248"/>
      <c r="N352" s="249"/>
      <c r="O352" s="250"/>
      <c r="P352" s="251"/>
      <c r="Q352" s="252"/>
      <c r="R352" s="253"/>
      <c r="S352" s="102"/>
      <c r="T352" s="254"/>
      <c r="U352" s="104"/>
      <c r="V352" s="255"/>
      <c r="W352" s="256"/>
      <c r="X352" s="107"/>
      <c r="Y352" s="116"/>
      <c r="AC352" s="759"/>
      <c r="AD352" s="785">
        <f>AL10</f>
        <v>120</v>
      </c>
      <c r="AE352" s="780" t="str" cm="1">
        <f t="array" ref="AE352">IF(ROW()=ROW(AE350),AD353,INDEX(AF350:AF363,ROW()-ROW(AE350)))</f>
        <v/>
      </c>
      <c r="AF352" s="781" t="str">
        <f>IF(OR(AE352="",AD352="",AD352&lt;=0,AG352=""),"",TRIM(MID(AE352,LEN(AG352)+1+IF(MID(AE352,LEN(AG352)+1,1)=" ",1,0),99999)))</f>
        <v/>
      </c>
      <c r="AG352" s="780" t="str">
        <f>IF(OR(AH352="",AH352=0,AH352="0"),"",IF(LEN(AH352)&lt;=AD352,AH352,IF(LEN(SUBSTITUTE(AI352," ",""))=AD352+1,LEFT(AH352,AD352),LEFT(AH352,FIND("§",SUBSTITUTE(AI352," ","§",LEN(AI352)-LEN(SUBSTITUTE(AI352," ",""))))-1))))</f>
        <v/>
      </c>
      <c r="AH352" s="780" t="str">
        <f t="shared" si="164"/>
        <v/>
      </c>
      <c r="AI352" s="780" t="str">
        <f>IF(OR(AH352="",AH352=0,AH352="0"),"",LEFT(AH352,AD352+1))</f>
        <v/>
      </c>
      <c r="AJ352" s="782"/>
      <c r="AK352" s="796"/>
      <c r="AL352" s="759" t="str">
        <f>IF(LEN(TRIM(AM352))&gt;0,MAX(AL13:AL351)+1,"")</f>
        <v/>
      </c>
      <c r="AM352" s="805"/>
      <c r="AN352" s="805"/>
      <c r="AO352" s="805"/>
      <c r="XL352" s="3"/>
      <c r="XM352" s="3"/>
      <c r="XN352" s="3"/>
      <c r="XO352" s="3"/>
      <c r="XP352" s="3"/>
      <c r="XQ352" s="3"/>
      <c r="XR352" s="3"/>
      <c r="XS352" s="3"/>
      <c r="XT352" s="3"/>
      <c r="XU352" s="3"/>
      <c r="XV352" s="3"/>
      <c r="XW352" s="3"/>
      <c r="XX352" s="3"/>
      <c r="XY352" s="3"/>
      <c r="XZ352" s="3"/>
      <c r="YA352" s="3"/>
      <c r="YB352" s="3"/>
      <c r="YC352" s="3"/>
      <c r="YD352" s="3"/>
      <c r="YE352" s="3"/>
      <c r="YF352" s="3"/>
      <c r="YG352" s="3"/>
      <c r="YH352" s="3"/>
      <c r="YI352" s="3"/>
    </row>
    <row r="353" spans="5:659" ht="15.75">
      <c r="E353" s="26"/>
      <c r="F353" s="32"/>
      <c r="G353" s="33"/>
      <c r="H353" s="32"/>
      <c r="I353" s="34"/>
      <c r="J353" s="246"/>
      <c r="K353" s="247"/>
      <c r="L353" s="95"/>
      <c r="M353" s="248"/>
      <c r="N353" s="249"/>
      <c r="O353" s="250"/>
      <c r="P353" s="251"/>
      <c r="Q353" s="252"/>
      <c r="R353" s="253"/>
      <c r="S353" s="102"/>
      <c r="T353" s="254"/>
      <c r="U353" s="104"/>
      <c r="V353" s="255"/>
      <c r="W353" s="256"/>
      <c r="X353" s="107"/>
      <c r="Y353" s="116"/>
      <c r="AC353" s="759"/>
      <c r="AD353" s="784" t="str">
        <f>IF(UPPER(TRIM(AL11))="X",AD357,AD351)</f>
        <v/>
      </c>
      <c r="AE353" s="780" t="str" cm="1">
        <f t="array" ref="AE353">IF(ROW()=ROW(AE350),AD353,INDEX(AF350:AF363,ROW()-ROW(AE350)))</f>
        <v/>
      </c>
      <c r="AF353" s="781" t="str">
        <f>IF(OR(AE353="",AD352="",AD352&lt;=0,AG353=""),"",TRIM(MID(AE353,LEN(AG353)+1+IF(MID(AE353,LEN(AG353)+1,1)=" ",1,0),99999)))</f>
        <v/>
      </c>
      <c r="AG353" s="780" t="str">
        <f>IF(OR(AH353="",AH353=0,AH353="0"),"",IF(LEN(AH353)&lt;=AD352,AH353,IF(LEN(SUBSTITUTE(AI353," ",""))=AD352+1,LEFT(AH353,AD352),LEFT(AH353,FIND("§",SUBSTITUTE(AI353," ","§",LEN(AI353)-LEN(SUBSTITUTE(AI353," ",""))))-1))))</f>
        <v/>
      </c>
      <c r="AH353" s="780" t="str">
        <f t="shared" si="164"/>
        <v/>
      </c>
      <c r="AI353" s="780" t="str">
        <f>IF(OR(AH353="",AH353=0,AH353="0"),"",LEFT(AH353,AD352+1))</f>
        <v/>
      </c>
      <c r="AJ353" s="782"/>
      <c r="AK353" s="796"/>
      <c r="AL353" s="759" t="str">
        <f>IF(LEN(TRIM(AM353))&gt;0,MAX(AL13:AL352)+1,"")</f>
        <v/>
      </c>
      <c r="AM353" s="805"/>
      <c r="AN353" s="805"/>
      <c r="AO353" s="805"/>
      <c r="XL353" s="3"/>
      <c r="XM353" s="3"/>
      <c r="XN353" s="3"/>
      <c r="XO353" s="3"/>
      <c r="XP353" s="3"/>
      <c r="XQ353" s="3"/>
      <c r="XR353" s="3"/>
      <c r="XS353" s="3"/>
      <c r="XT353" s="3"/>
      <c r="XU353" s="3"/>
      <c r="XV353" s="3"/>
      <c r="XW353" s="3"/>
      <c r="XX353" s="3"/>
      <c r="XY353" s="3"/>
      <c r="XZ353" s="3"/>
      <c r="YA353" s="3"/>
      <c r="YB353" s="3"/>
      <c r="YC353" s="3"/>
      <c r="YD353" s="3"/>
      <c r="YE353" s="3"/>
      <c r="YF353" s="3"/>
      <c r="YG353" s="3"/>
      <c r="YH353" s="3"/>
      <c r="YI353" s="3"/>
    </row>
    <row r="354" spans="5:659" ht="15.75">
      <c r="E354" s="26"/>
      <c r="F354" s="32"/>
      <c r="G354" s="33"/>
      <c r="H354" s="32"/>
      <c r="I354" s="34"/>
      <c r="J354" s="246"/>
      <c r="K354" s="247"/>
      <c r="L354" s="95"/>
      <c r="M354" s="248"/>
      <c r="N354" s="249"/>
      <c r="O354" s="250"/>
      <c r="P354" s="251"/>
      <c r="Q354" s="252"/>
      <c r="R354" s="253"/>
      <c r="S354" s="102"/>
      <c r="T354" s="254"/>
      <c r="U354" s="104"/>
      <c r="V354" s="255"/>
      <c r="W354" s="256"/>
      <c r="X354" s="107"/>
      <c r="Y354" s="116"/>
      <c r="AC354" s="759"/>
      <c r="AD354" s="786" t="str">
        <f>TRIM(SUBSTITUTE(SUBSTITUTE(SUBSTITUTE(SUBSTITUTE(SUBSTITUTE(SUBSTITUTE(SUBSTITUTE(SUBSTITUTE(SUBSTITUTE(SUBSTITUTE(AD351,","," "),";"," "),":"," "),"!"," "),"?"," "),"…"," "),"»"," "),"«"," "),"/"," "),"."," "))</f>
        <v/>
      </c>
      <c r="AE354" s="780" t="str" cm="1">
        <f t="array" ref="AE354">IF(ROW()=ROW(AE350),AD353,INDEX(AF350:AF363,ROW()-ROW(AE350)))</f>
        <v/>
      </c>
      <c r="AF354" s="781" t="str">
        <f>IF(OR(AE354="",AD352="",AD352&lt;=0,AG354=""),"",TRIM(MID(AE354,LEN(AG354)+1+IF(MID(AE354,LEN(AG354)+1,1)=" ",1,0),99999)))</f>
        <v/>
      </c>
      <c r="AG354" s="780" t="str">
        <f>IF(OR(AH354="",AH354=0,AH354="0"),"",IF(LEN(AH354)&lt;=AD352,AH354,IF(LEN(SUBSTITUTE(AI354," ",""))=AD352+1,LEFT(AH354,AD352),LEFT(AH354,FIND("§",SUBSTITUTE(AI354," ","§",LEN(AI354)-LEN(SUBSTITUTE(AI354," ",""))))-1))))</f>
        <v/>
      </c>
      <c r="AH354" s="780" t="str">
        <f t="shared" si="164"/>
        <v/>
      </c>
      <c r="AI354" s="780" t="str">
        <f>IF(OR(AH354="",AH354=0,AH354="0"),"",LEFT(AH354,AD352+1))</f>
        <v/>
      </c>
      <c r="AJ354" s="782"/>
      <c r="AK354" s="796"/>
      <c r="AL354" s="759" t="str">
        <f>IF(LEN(TRIM(AM354))&gt;0,MAX(AL13:AL353)+1,"")</f>
        <v/>
      </c>
      <c r="AM354" s="805"/>
      <c r="AN354" s="805"/>
      <c r="AO354" s="805"/>
      <c r="XL354" s="3"/>
      <c r="XM354" s="3"/>
      <c r="XN354" s="3"/>
      <c r="XO354" s="3"/>
      <c r="XP354" s="3"/>
      <c r="XQ354" s="3"/>
      <c r="XR354" s="3"/>
      <c r="XS354" s="3"/>
      <c r="XT354" s="3"/>
      <c r="XU354" s="3"/>
      <c r="XV354" s="3"/>
      <c r="XW354" s="3"/>
      <c r="XX354" s="3"/>
      <c r="XY354" s="3"/>
      <c r="XZ354" s="3"/>
      <c r="YA354" s="3"/>
      <c r="YB354" s="3"/>
      <c r="YC354" s="3"/>
      <c r="YD354" s="3"/>
      <c r="YE354" s="3"/>
      <c r="YF354" s="3"/>
      <c r="YG354" s="3"/>
      <c r="YH354" s="3"/>
      <c r="YI354" s="3"/>
    </row>
    <row r="355" spans="5:659" ht="15.75">
      <c r="E355" s="26"/>
      <c r="F355" s="32"/>
      <c r="G355" s="33"/>
      <c r="H355" s="32"/>
      <c r="I355" s="34"/>
      <c r="J355" s="246"/>
      <c r="K355" s="247"/>
      <c r="L355" s="95"/>
      <c r="M355" s="248"/>
      <c r="N355" s="249"/>
      <c r="O355" s="250"/>
      <c r="P355" s="251"/>
      <c r="Q355" s="252"/>
      <c r="R355" s="253"/>
      <c r="S355" s="102"/>
      <c r="T355" s="254"/>
      <c r="U355" s="104"/>
      <c r="V355" s="255"/>
      <c r="W355" s="256"/>
      <c r="X355" s="107"/>
      <c r="Y355" s="116"/>
      <c r="AC355" s="759"/>
      <c r="AD355" s="780" t="str">
        <f>TRIM(SUBSTITUTE(SUBSTITUTE(SUBSTITUTE(SUBSTITUTE(SUBSTITUTE(SUBSTITUTE(SUBSTITUTE(SUBSTITUTE(AD354,"("," "),")"," "),CHAR(34)," "),"-"," "),"_"," "),"&lt;"," "),"&gt;"," "),"="," "))</f>
        <v/>
      </c>
      <c r="AE355" s="780" t="str" cm="1">
        <f t="array" ref="AE355">IF(ROW()=ROW(AE350),AD353,INDEX(AF350:AF363,ROW()-ROW(AE350)))</f>
        <v/>
      </c>
      <c r="AF355" s="781" t="str">
        <f>IF(OR(AE355="",AD352="",AD352&lt;=0,AG355=""),"",TRIM(MID(AE355,LEN(AG355)+1+IF(MID(AE355,LEN(AG355)+1,1)=" ",1,0),99999)))</f>
        <v/>
      </c>
      <c r="AG355" s="780" t="str">
        <f>IF(OR(AH355="",AH355=0,AH355="0"),"",IF(LEN(AH355)&lt;=AD352,AH355,IF(LEN(SUBSTITUTE(AI355," ",""))=AD352+1,LEFT(AH355,AD352),LEFT(AH355,FIND("§",SUBSTITUTE(AI355," ","§",LEN(AI355)-LEN(SUBSTITUTE(AI355," ",""))))-1))))</f>
        <v/>
      </c>
      <c r="AH355" s="780" t="str">
        <f t="shared" si="164"/>
        <v/>
      </c>
      <c r="AI355" s="780" t="str">
        <f>IF(OR(AH355="",AH355=0,AH355="0"),"",LEFT(AH355,AD352+1))</f>
        <v/>
      </c>
      <c r="AJ355" s="782"/>
      <c r="AK355" s="796"/>
      <c r="AL355" s="759" t="str">
        <f>IF(LEN(TRIM(AM355))&gt;0,MAX(AL13:AL354)+1,"")</f>
        <v/>
      </c>
      <c r="AM355" s="805"/>
      <c r="AN355" s="805"/>
      <c r="AO355" s="805"/>
      <c r="XL355" s="3"/>
      <c r="XM355" s="3"/>
      <c r="XN355" s="3"/>
      <c r="XO355" s="3"/>
      <c r="XP355" s="3"/>
      <c r="XQ355" s="3"/>
      <c r="XR355" s="3"/>
      <c r="XS355" s="3"/>
      <c r="XT355" s="3"/>
      <c r="XU355" s="3"/>
      <c r="XV355" s="3"/>
      <c r="XW355" s="3"/>
      <c r="XX355" s="3"/>
      <c r="XY355" s="3"/>
      <c r="XZ355" s="3"/>
      <c r="YA355" s="3"/>
      <c r="YB355" s="3"/>
      <c r="YC355" s="3"/>
      <c r="YD355" s="3"/>
      <c r="YE355" s="3"/>
      <c r="YF355" s="3"/>
      <c r="YG355" s="3"/>
      <c r="YH355" s="3"/>
      <c r="YI355" s="3"/>
    </row>
    <row r="356" spans="5:659" ht="15.75">
      <c r="E356" s="26"/>
      <c r="F356" s="32"/>
      <c r="G356" s="33"/>
      <c r="H356" s="32"/>
      <c r="I356" s="34"/>
      <c r="J356" s="246"/>
      <c r="K356" s="247"/>
      <c r="L356" s="95"/>
      <c r="M356" s="248"/>
      <c r="N356" s="249"/>
      <c r="O356" s="250"/>
      <c r="P356" s="251"/>
      <c r="Q356" s="252"/>
      <c r="R356" s="253"/>
      <c r="S356" s="102"/>
      <c r="T356" s="254"/>
      <c r="U356" s="104"/>
      <c r="V356" s="255"/>
      <c r="W356" s="256"/>
      <c r="X356" s="107"/>
      <c r="Y356" s="116"/>
      <c r="AC356" s="759"/>
      <c r="AD356" s="784" t="str">
        <f>TRIM(SUBSTITUTE(SUBSTITUTE(SUBSTITUTE(SUBSTITUTE(AD355,"►"," "),"▼"," "),"▲"," "),"◄"," "))</f>
        <v/>
      </c>
      <c r="AE356" s="780" t="str" cm="1">
        <f t="array" ref="AE356">IF(ROW()=ROW(AE350),AD353,INDEX(AF350:AF363,ROW()-ROW(AE350)))</f>
        <v/>
      </c>
      <c r="AF356" s="781" t="str">
        <f>IF(OR(AE356="",AD352="",AD352&lt;=0,AG356=""),"",TRIM(MID(AE356,LEN(AG356)+1+IF(MID(AE356,LEN(AG356)+1,1)=" ",1,0),99999)))</f>
        <v/>
      </c>
      <c r="AG356" s="780" t="str">
        <f>IF(OR(AH356="",AH356=0,AH356="0"),"",IF(LEN(AH356)&lt;=AD352,AH356,IF(LEN(SUBSTITUTE(AI356," ",""))=AD352+1,LEFT(AH356,AD352),LEFT(AH356,FIND("§",SUBSTITUTE(AI356," ","§",LEN(AI356)-LEN(SUBSTITUTE(AI356," ",""))))-1))))</f>
        <v/>
      </c>
      <c r="AH356" s="780" t="str">
        <f t="shared" si="164"/>
        <v/>
      </c>
      <c r="AI356" s="780" t="str">
        <f>IF(OR(AH356="",AH356=0,AH356="0"),"",LEFT(AH356,AD352+1))</f>
        <v/>
      </c>
      <c r="AJ356" s="782"/>
      <c r="AK356" s="796"/>
      <c r="AL356" s="759" t="str">
        <f>IF(LEN(TRIM(AM356))&gt;0,MAX(AL13:AL355)+1,"")</f>
        <v/>
      </c>
      <c r="AM356" s="805"/>
      <c r="AN356" s="805"/>
      <c r="AO356" s="805"/>
      <c r="XL356" s="3"/>
      <c r="XM356" s="3"/>
      <c r="XN356" s="3"/>
      <c r="XO356" s="3"/>
      <c r="XP356" s="3"/>
      <c r="XQ356" s="3"/>
      <c r="XR356" s="3"/>
      <c r="XS356" s="3"/>
      <c r="XT356" s="3"/>
      <c r="XU356" s="3"/>
      <c r="XV356" s="3"/>
      <c r="XW356" s="3"/>
      <c r="XX356" s="3"/>
      <c r="XY356" s="3"/>
      <c r="XZ356" s="3"/>
      <c r="YA356" s="3"/>
      <c r="YB356" s="3"/>
      <c r="YC356" s="3"/>
      <c r="YD356" s="3"/>
      <c r="YE356" s="3"/>
      <c r="YF356" s="3"/>
      <c r="YG356" s="3"/>
      <c r="YH356" s="3"/>
      <c r="YI356" s="3"/>
    </row>
    <row r="357" spans="5:659" ht="15.75">
      <c r="E357" s="26"/>
      <c r="F357" s="32"/>
      <c r="G357" s="33"/>
      <c r="H357" s="32"/>
      <c r="I357" s="34"/>
      <c r="J357" s="246"/>
      <c r="K357" s="247"/>
      <c r="L357" s="95"/>
      <c r="M357" s="248"/>
      <c r="N357" s="249"/>
      <c r="O357" s="250"/>
      <c r="P357" s="251"/>
      <c r="Q357" s="252"/>
      <c r="R357" s="253"/>
      <c r="S357" s="102"/>
      <c r="T357" s="254"/>
      <c r="U357" s="104"/>
      <c r="V357" s="255"/>
      <c r="W357" s="256"/>
      <c r="X357" s="107"/>
      <c r="Y357" s="116"/>
      <c r="AC357" s="759"/>
      <c r="AD357" s="784" t="str">
        <f>TRIM(SUBSTITUTE(SUBSTITUTE(AD356,"“"," "),"”"," "))</f>
        <v/>
      </c>
      <c r="AE357" s="780" t="str" cm="1">
        <f t="array" ref="AE357">IF(ROW()=ROW(AE350),AD353,INDEX(AF350:AF363,ROW()-ROW(AE350)))</f>
        <v/>
      </c>
      <c r="AF357" s="781" t="str">
        <f>IF(OR(AE357="",AD352="",AD352&lt;=0,AG357=""),"",TRIM(MID(AE357,LEN(AG357)+1+IF(MID(AE357,LEN(AG357)+1,1)=" ",1,0),99999)))</f>
        <v/>
      </c>
      <c r="AG357" s="780" t="str">
        <f>IF(OR(AH357="",AH357=0,AH357="0"),"",IF(LEN(AH357)&lt;=AD352,AH357,IF(LEN(SUBSTITUTE(AI357," ",""))=AD352+1,LEFT(AH357,AD352),LEFT(AH357,FIND("§",SUBSTITUTE(AI357," ","§",LEN(AI357)-LEN(SUBSTITUTE(AI357," ",""))))-1))))</f>
        <v/>
      </c>
      <c r="AH357" s="780" t="str">
        <f t="shared" si="164"/>
        <v/>
      </c>
      <c r="AI357" s="780" t="str">
        <f>IF(OR(AH357="",AH357=0,AH357="0"),"",LEFT(AH357,AD352+1))</f>
        <v/>
      </c>
      <c r="AJ357" s="782"/>
      <c r="AK357" s="796"/>
      <c r="AL357" s="759" t="str">
        <f>IF(LEN(TRIM(AM357))&gt;0,MAX(AL13:AL356)+1,"")</f>
        <v/>
      </c>
      <c r="AM357" s="805"/>
      <c r="AN357" s="805"/>
      <c r="AO357" s="805"/>
      <c r="XL357" s="3"/>
      <c r="XM357" s="3"/>
      <c r="XN357" s="3"/>
      <c r="XO357" s="3"/>
      <c r="XP357" s="3"/>
      <c r="XQ357" s="3"/>
      <c r="XR357" s="3"/>
      <c r="XS357" s="3"/>
      <c r="XT357" s="3"/>
      <c r="XU357" s="3"/>
      <c r="XV357" s="3"/>
      <c r="XW357" s="3"/>
      <c r="XX357" s="3"/>
      <c r="XY357" s="3"/>
      <c r="XZ357" s="3"/>
      <c r="YA357" s="3"/>
      <c r="YB357" s="3"/>
      <c r="YC357" s="3"/>
      <c r="YD357" s="3"/>
      <c r="YE357" s="3"/>
      <c r="YF357" s="3"/>
      <c r="YG357" s="3"/>
      <c r="YH357" s="3"/>
      <c r="YI357" s="3"/>
    </row>
    <row r="358" spans="5:659" ht="15.75">
      <c r="E358" s="26"/>
      <c r="F358" s="32"/>
      <c r="G358" s="33"/>
      <c r="H358" s="32"/>
      <c r="I358" s="34"/>
      <c r="J358" s="246"/>
      <c r="K358" s="247"/>
      <c r="L358" s="95"/>
      <c r="M358" s="248"/>
      <c r="N358" s="249"/>
      <c r="O358" s="250"/>
      <c r="P358" s="251"/>
      <c r="Q358" s="252"/>
      <c r="R358" s="253"/>
      <c r="S358" s="102"/>
      <c r="T358" s="254"/>
      <c r="U358" s="104"/>
      <c r="V358" s="255"/>
      <c r="W358" s="256"/>
      <c r="X358" s="107"/>
      <c r="Y358" s="116"/>
      <c r="AC358" s="759"/>
      <c r="AD358" s="784"/>
      <c r="AE358" s="780" t="str" cm="1">
        <f t="array" ref="AE358">IF(ROW()=ROW(AE350),AD353,INDEX(AF350:AF363,ROW()-ROW(AE350)))</f>
        <v/>
      </c>
      <c r="AF358" s="781" t="str">
        <f>IF(OR(AE358="",AD352="",AD352&lt;=0,AG358=""),"",TRIM(MID(AE358,LEN(AG358)+1+IF(MID(AE358,LEN(AG358)+1,1)=" ",1,0),99999)))</f>
        <v/>
      </c>
      <c r="AG358" s="780" t="str">
        <f>IF(OR(AH358="",AH358=0,AH358="0"),"",IF(LEN(AH358)&lt;=AD352,AH358,IF(LEN(SUBSTITUTE(AI358," ",""))=AD352+1,LEFT(AH358,AD352),LEFT(AH358,FIND("§",SUBSTITUTE(AI358," ","§",LEN(AI358)-LEN(SUBSTITUTE(AI358," ",""))))-1))))</f>
        <v/>
      </c>
      <c r="AH358" s="780" t="str">
        <f t="shared" si="164"/>
        <v/>
      </c>
      <c r="AI358" s="780" t="str">
        <f>IF(OR(AH358="",AH358=0,AH358="0"),"",LEFT(AH358,AD352+1))</f>
        <v/>
      </c>
      <c r="AJ358" s="782"/>
      <c r="AK358" s="796"/>
      <c r="AL358" s="759" t="str">
        <f>IF(LEN(TRIM(AM358))&gt;0,MAX(AL13:AL357)+1,"")</f>
        <v/>
      </c>
      <c r="AM358" s="805"/>
      <c r="AN358" s="805"/>
      <c r="AO358" s="805"/>
      <c r="XL358" s="3"/>
      <c r="XM358" s="3"/>
      <c r="XN358" s="3"/>
      <c r="XO358" s="3"/>
      <c r="XP358" s="3"/>
      <c r="XQ358" s="3"/>
      <c r="XR358" s="3"/>
      <c r="XS358" s="3"/>
      <c r="XT358" s="3"/>
      <c r="XU358" s="3"/>
      <c r="XV358" s="3"/>
      <c r="XW358" s="3"/>
      <c r="XX358" s="3"/>
      <c r="XY358" s="3"/>
      <c r="XZ358" s="3"/>
      <c r="YA358" s="3"/>
      <c r="YB358" s="3"/>
      <c r="YC358" s="3"/>
      <c r="YD358" s="3"/>
      <c r="YE358" s="3"/>
      <c r="YF358" s="3"/>
      <c r="YG358" s="3"/>
      <c r="YH358" s="3"/>
      <c r="YI358" s="3"/>
    </row>
    <row r="359" spans="5:659" ht="15.75">
      <c r="E359" s="26"/>
      <c r="F359" s="32"/>
      <c r="G359" s="33"/>
      <c r="H359" s="32"/>
      <c r="I359" s="34"/>
      <c r="J359" s="246"/>
      <c r="K359" s="247"/>
      <c r="L359" s="95"/>
      <c r="M359" s="248"/>
      <c r="N359" s="249"/>
      <c r="O359" s="250"/>
      <c r="P359" s="251"/>
      <c r="Q359" s="252"/>
      <c r="R359" s="253"/>
      <c r="S359" s="102"/>
      <c r="T359" s="254"/>
      <c r="U359" s="104"/>
      <c r="V359" s="255"/>
      <c r="W359" s="256"/>
      <c r="X359" s="107"/>
      <c r="Y359" s="116"/>
      <c r="AC359" s="759"/>
      <c r="AD359" s="784"/>
      <c r="AE359" s="780" t="str" cm="1">
        <f t="array" ref="AE359">IF(ROW()=ROW(AE350),AD353,INDEX(AF350:AF363,ROW()-ROW(AE350)))</f>
        <v/>
      </c>
      <c r="AF359" s="781" t="str">
        <f>IF(OR(AE359="",AD352="",AD352&lt;=0,AG359=""),"",TRIM(MID(AE359,LEN(AG359)+1+IF(MID(AE359,LEN(AG359)+1,1)=" ",1,0),99999)))</f>
        <v/>
      </c>
      <c r="AG359" s="780" t="str">
        <f>IF(OR(AH359="",AH359=0,AH359="0"),"",IF(LEN(AH359)&lt;=AD352,AH359,IF(LEN(SUBSTITUTE(AI359," ",""))=AD352+1,LEFT(AH359,AD352),LEFT(AH359,FIND("§",SUBSTITUTE(AI359," ","§",LEN(AI359)-LEN(SUBSTITUTE(AI359," ",""))))-1))))</f>
        <v/>
      </c>
      <c r="AH359" s="780" t="str">
        <f t="shared" si="164"/>
        <v/>
      </c>
      <c r="AI359" s="780" t="str">
        <f>IF(OR(AH359="",AH359=0,AH359="0"),"",LEFT(AH359,AD352+1))</f>
        <v/>
      </c>
      <c r="AJ359" s="782"/>
      <c r="AK359" s="796"/>
      <c r="AL359" s="759" t="str">
        <f>IF(LEN(TRIM(AM359))&gt;0,MAX(AL13:AL358)+1,"")</f>
        <v/>
      </c>
      <c r="AM359" s="805"/>
      <c r="AN359" s="805"/>
      <c r="AO359" s="805"/>
      <c r="XL359" s="3"/>
      <c r="XM359" s="3"/>
      <c r="XN359" s="3"/>
      <c r="XO359" s="3"/>
      <c r="XP359" s="3"/>
      <c r="XQ359" s="3"/>
      <c r="XR359" s="3"/>
      <c r="XS359" s="3"/>
      <c r="XT359" s="3"/>
      <c r="XU359" s="3"/>
      <c r="XV359" s="3"/>
      <c r="XW359" s="3"/>
      <c r="XX359" s="3"/>
      <c r="XY359" s="3"/>
      <c r="XZ359" s="3"/>
      <c r="YA359" s="3"/>
      <c r="YB359" s="3"/>
      <c r="YC359" s="3"/>
      <c r="YD359" s="3"/>
      <c r="YE359" s="3"/>
      <c r="YF359" s="3"/>
      <c r="YG359" s="3"/>
      <c r="YH359" s="3"/>
      <c r="YI359" s="3"/>
    </row>
    <row r="360" spans="5:659" ht="15.75">
      <c r="E360" s="26"/>
      <c r="F360" s="32"/>
      <c r="G360" s="33"/>
      <c r="H360" s="32"/>
      <c r="I360" s="34"/>
      <c r="J360" s="246"/>
      <c r="K360" s="247"/>
      <c r="L360" s="95"/>
      <c r="M360" s="248"/>
      <c r="N360" s="249"/>
      <c r="O360" s="250"/>
      <c r="P360" s="251"/>
      <c r="Q360" s="252"/>
      <c r="R360" s="253"/>
      <c r="S360" s="102"/>
      <c r="T360" s="254"/>
      <c r="U360" s="104"/>
      <c r="V360" s="255"/>
      <c r="W360" s="256"/>
      <c r="X360" s="107"/>
      <c r="Y360" s="116"/>
      <c r="AC360" s="759"/>
      <c r="AD360" s="784"/>
      <c r="AE360" s="780" t="str" cm="1">
        <f t="array" ref="AE360">IF(ROW()=ROW(AE350),AD353,INDEX(AF350:AF363,ROW()-ROW(AE350)))</f>
        <v/>
      </c>
      <c r="AF360" s="781" t="str">
        <f>IF(OR(AE360="",AD352="",AD352&lt;=0,AG360=""),"",TRIM(MID(AE360,LEN(AG360)+1+IF(MID(AE360,LEN(AG360)+1,1)=" ",1,0),99999)))</f>
        <v/>
      </c>
      <c r="AG360" s="780" t="str">
        <f>IF(OR(AH360="",AH360=0,AH360="0"),"",IF(LEN(AH360)&lt;=AD352,AH360,IF(LEN(SUBSTITUTE(AI360," ",""))=AD352+1,LEFT(AH360,AD352),LEFT(AH360,FIND("§",SUBSTITUTE(AI360," ","§",LEN(AI360)-LEN(SUBSTITUTE(AI360," ",""))))-1))))</f>
        <v/>
      </c>
      <c r="AH360" s="780" t="str">
        <f t="shared" si="164"/>
        <v/>
      </c>
      <c r="AI360" s="780" t="str">
        <f>IF(OR(AH360="",AH360=0,AH360="0"),"",LEFT(AH360,AD352+1))</f>
        <v/>
      </c>
      <c r="AJ360" s="782"/>
      <c r="AK360" s="796"/>
      <c r="AL360" s="759" t="str">
        <f>IF(LEN(TRIM(AM360))&gt;0,MAX(AL13:AL359)+1,"")</f>
        <v/>
      </c>
      <c r="AM360" s="805"/>
      <c r="AN360" s="805"/>
      <c r="AO360" s="805"/>
      <c r="XL360" s="3"/>
      <c r="XM360" s="3"/>
      <c r="XN360" s="3"/>
      <c r="XO360" s="3"/>
      <c r="XP360" s="3"/>
      <c r="XQ360" s="3"/>
      <c r="XR360" s="3"/>
      <c r="XS360" s="3"/>
      <c r="XT360" s="3"/>
      <c r="XU360" s="3"/>
      <c r="XV360" s="3"/>
      <c r="XW360" s="3"/>
      <c r="XX360" s="3"/>
      <c r="XY360" s="3"/>
      <c r="XZ360" s="3"/>
      <c r="YA360" s="3"/>
      <c r="YB360" s="3"/>
      <c r="YC360" s="3"/>
      <c r="YD360" s="3"/>
      <c r="YE360" s="3"/>
      <c r="YF360" s="3"/>
      <c r="YG360" s="3"/>
      <c r="YH360" s="3"/>
      <c r="YI360" s="3"/>
    </row>
    <row r="361" spans="5:659" ht="15.75">
      <c r="E361" s="26"/>
      <c r="F361" s="32"/>
      <c r="G361" s="33"/>
      <c r="H361" s="32"/>
      <c r="I361" s="34"/>
      <c r="J361" s="246"/>
      <c r="K361" s="247"/>
      <c r="L361" s="95"/>
      <c r="M361" s="248"/>
      <c r="N361" s="249"/>
      <c r="O361" s="250"/>
      <c r="P361" s="251"/>
      <c r="Q361" s="252"/>
      <c r="R361" s="253"/>
      <c r="S361" s="102"/>
      <c r="T361" s="254"/>
      <c r="U361" s="104"/>
      <c r="V361" s="255"/>
      <c r="W361" s="256"/>
      <c r="X361" s="107"/>
      <c r="Y361" s="116"/>
      <c r="AC361" s="759"/>
      <c r="AD361" s="784"/>
      <c r="AE361" s="780" t="str" cm="1">
        <f t="array" ref="AE361">IF(ROW()=ROW(AE350),AD353,INDEX(AF350:AF363,ROW()-ROW(AE350)))</f>
        <v/>
      </c>
      <c r="AF361" s="781" t="str">
        <f>IF(OR(AE361="",AD352="",AD352&lt;=0,AG361=""),"",TRIM(MID(AE361,LEN(AG361)+1+IF(MID(AE361,LEN(AG361)+1,1)=" ",1,0),99999)))</f>
        <v/>
      </c>
      <c r="AG361" s="780" t="str">
        <f>IF(OR(AH361="",AH361=0,AH361="0"),"",IF(LEN(AH361)&lt;=AD352,AH361,IF(LEN(SUBSTITUTE(AI361," ",""))=AD352+1,LEFT(AH361,AD352),LEFT(AH361,FIND("§",SUBSTITUTE(AI361," ","§",LEN(AI361)-LEN(SUBSTITUTE(AI361," ",""))))-1))))</f>
        <v/>
      </c>
      <c r="AH361" s="780" t="str">
        <f t="shared" si="164"/>
        <v/>
      </c>
      <c r="AI361" s="780" t="str">
        <f>IF(OR(AH361="",AH361=0,AH361="0"),"",LEFT(AH361,AD352+1))</f>
        <v/>
      </c>
      <c r="AJ361" s="782"/>
      <c r="AK361" s="796"/>
      <c r="AL361" s="759" t="str">
        <f>IF(LEN(TRIM(AM361))&gt;0,MAX(AL13:AL360)+1,"")</f>
        <v/>
      </c>
      <c r="AM361" s="805"/>
      <c r="AN361" s="805"/>
      <c r="AO361" s="805"/>
      <c r="XL361" s="3"/>
      <c r="XM361" s="3"/>
      <c r="XN361" s="3"/>
      <c r="XO361" s="3"/>
      <c r="XP361" s="3"/>
      <c r="XQ361" s="3"/>
      <c r="XR361" s="3"/>
      <c r="XS361" s="3"/>
      <c r="XT361" s="3"/>
      <c r="XU361" s="3"/>
      <c r="XV361" s="3"/>
      <c r="XW361" s="3"/>
      <c r="XX361" s="3"/>
      <c r="XY361" s="3"/>
      <c r="XZ361" s="3"/>
      <c r="YA361" s="3"/>
      <c r="YB361" s="3"/>
      <c r="YC361" s="3"/>
      <c r="YD361" s="3"/>
      <c r="YE361" s="3"/>
      <c r="YF361" s="3"/>
      <c r="YG361" s="3"/>
      <c r="YH361" s="3"/>
      <c r="YI361" s="3"/>
    </row>
    <row r="362" spans="5:659" ht="15.75">
      <c r="E362" s="26"/>
      <c r="F362" s="32"/>
      <c r="G362" s="33"/>
      <c r="H362" s="32"/>
      <c r="I362" s="34"/>
      <c r="J362" s="246"/>
      <c r="K362" s="247"/>
      <c r="L362" s="95"/>
      <c r="M362" s="248"/>
      <c r="N362" s="249"/>
      <c r="O362" s="250"/>
      <c r="P362" s="251"/>
      <c r="Q362" s="252"/>
      <c r="R362" s="253"/>
      <c r="S362" s="102"/>
      <c r="T362" s="254"/>
      <c r="U362" s="104"/>
      <c r="V362" s="255"/>
      <c r="W362" s="256"/>
      <c r="X362" s="107"/>
      <c r="Y362" s="116"/>
      <c r="AC362" s="759"/>
      <c r="AD362" s="784"/>
      <c r="AE362" s="780" t="str" cm="1">
        <f t="array" ref="AE362">IF(ROW()=ROW(AE350),AD353,INDEX(AF350:AF363,ROW()-ROW(AE350)))</f>
        <v/>
      </c>
      <c r="AF362" s="781" t="str">
        <f>IF(OR(AE362="",AD352="",AD352&lt;=0,AG362=""),"",TRIM(MID(AE362,LEN(AG362)+1+IF(MID(AE362,LEN(AG362)+1,1)=" ",1,0),99999)))</f>
        <v/>
      </c>
      <c r="AG362" s="780" t="str">
        <f>IF(OR(AH362="",AH362=0,AH362="0"),"",IF(LEN(AH362)&lt;=AD352,AH362,IF(LEN(SUBSTITUTE(AI362," ",""))=AD352+1,LEFT(AH362,AD352),LEFT(AH362,FIND("§",SUBSTITUTE(AI362," ","§",LEN(AI362)-LEN(SUBSTITUTE(AI362," ",""))))-1))))</f>
        <v/>
      </c>
      <c r="AH362" s="780" t="str">
        <f t="shared" si="164"/>
        <v/>
      </c>
      <c r="AI362" s="780" t="str">
        <f>IF(OR(AH362="",AH362=0,AH362="0"),"",LEFT(AH362,AD352+1))</f>
        <v/>
      </c>
      <c r="AJ362" s="782"/>
      <c r="AK362" s="796"/>
      <c r="AL362" s="759" t="str">
        <f>IF(LEN(TRIM(AM362))&gt;0,MAX(AL13:AL361)+1,"")</f>
        <v/>
      </c>
      <c r="AM362" s="805"/>
      <c r="AN362" s="805"/>
      <c r="AO362" s="805"/>
      <c r="XL362" s="3"/>
      <c r="XM362" s="3"/>
      <c r="XN362" s="3"/>
      <c r="XO362" s="3"/>
      <c r="XP362" s="3"/>
      <c r="XQ362" s="3"/>
      <c r="XR362" s="3"/>
      <c r="XS362" s="3"/>
      <c r="XT362" s="3"/>
      <c r="XU362" s="3"/>
      <c r="XV362" s="3"/>
      <c r="XW362" s="3"/>
      <c r="XX362" s="3"/>
      <c r="XY362" s="3"/>
      <c r="XZ362" s="3"/>
      <c r="YA362" s="3"/>
      <c r="YB362" s="3"/>
      <c r="YC362" s="3"/>
      <c r="YD362" s="3"/>
      <c r="YE362" s="3"/>
      <c r="YF362" s="3"/>
      <c r="YG362" s="3"/>
      <c r="YH362" s="3"/>
      <c r="YI362" s="3"/>
    </row>
    <row r="363" spans="5:659" ht="15.75">
      <c r="E363" s="26"/>
      <c r="F363" s="32"/>
      <c r="G363" s="33"/>
      <c r="H363" s="32"/>
      <c r="I363" s="34"/>
      <c r="J363" s="246"/>
      <c r="K363" s="247"/>
      <c r="L363" s="95"/>
      <c r="M363" s="248"/>
      <c r="N363" s="249"/>
      <c r="O363" s="250"/>
      <c r="P363" s="251"/>
      <c r="Q363" s="252"/>
      <c r="R363" s="253"/>
      <c r="S363" s="102"/>
      <c r="T363" s="254"/>
      <c r="U363" s="104"/>
      <c r="V363" s="255"/>
      <c r="W363" s="256"/>
      <c r="X363" s="107"/>
      <c r="Y363" s="116"/>
      <c r="AC363" s="759"/>
      <c r="AD363" s="784"/>
      <c r="AE363" s="780" t="str" cm="1">
        <f t="array" ref="AE363">IF(ROW()=ROW(AE350),AD353,INDEX(AF350:AF363,ROW()-ROW(AE350)))</f>
        <v/>
      </c>
      <c r="AF363" s="781" t="str">
        <f>IF(OR(AE363="",AD352="",AD352&lt;=0,AG363=""),"",TRIM(MID(AE363,LEN(AG363)+1+IF(MID(AE363,LEN(AG363)+1,1)=" ",1,0),99999)))</f>
        <v/>
      </c>
      <c r="AG363" s="780" t="str">
        <f>IF(OR(AH363="",AH363=0,AH363="0"),"",IF(LEN(AH363)&lt;=AD352,AH363,IF(LEN(SUBSTITUTE(AI363," ",""))=AD352+1,LEFT(AH363,AD352),LEFT(AH363,FIND("§",SUBSTITUTE(AI363," ","§",LEN(AI363)-LEN(SUBSTITUTE(AI363," ",""))))-1))))</f>
        <v/>
      </c>
      <c r="AH363" s="780" t="str">
        <f t="shared" si="164"/>
        <v/>
      </c>
      <c r="AI363" s="780" t="str">
        <f>IF(OR(AH363="",AH363=0,AH363="0"),"",LEFT(AH363,AD352+1))</f>
        <v/>
      </c>
      <c r="AJ363" s="782"/>
      <c r="AK363" s="796"/>
      <c r="AL363" s="759" t="str">
        <f>IF(LEN(TRIM(AM363))&gt;0,MAX(AL13:AL362)+1,"")</f>
        <v/>
      </c>
      <c r="AM363" s="805"/>
      <c r="AN363" s="805"/>
      <c r="AO363" s="805"/>
      <c r="XL363" s="3"/>
      <c r="XM363" s="3"/>
      <c r="XN363" s="3"/>
      <c r="XO363" s="3"/>
      <c r="XP363" s="3"/>
      <c r="XQ363" s="3"/>
      <c r="XR363" s="3"/>
      <c r="XS363" s="3"/>
      <c r="XT363" s="3"/>
      <c r="XU363" s="3"/>
      <c r="XV363" s="3"/>
      <c r="XW363" s="3"/>
      <c r="XX363" s="3"/>
      <c r="XY363" s="3"/>
      <c r="XZ363" s="3"/>
      <c r="YA363" s="3"/>
      <c r="YB363" s="3"/>
      <c r="YC363" s="3"/>
      <c r="YD363" s="3"/>
      <c r="YE363" s="3"/>
      <c r="YF363" s="3"/>
      <c r="YG363" s="3"/>
      <c r="YH363" s="3"/>
      <c r="YI363" s="3"/>
    </row>
    <row r="364" spans="5:659" ht="15.75">
      <c r="E364" s="26"/>
      <c r="F364" s="32"/>
      <c r="G364" s="33"/>
      <c r="H364" s="32"/>
      <c r="I364" s="34"/>
      <c r="J364" s="246"/>
      <c r="K364" s="247"/>
      <c r="L364" s="95"/>
      <c r="M364" s="248"/>
      <c r="N364" s="249"/>
      <c r="O364" s="250"/>
      <c r="P364" s="251"/>
      <c r="Q364" s="252"/>
      <c r="R364" s="253"/>
      <c r="S364" s="102"/>
      <c r="T364" s="254"/>
      <c r="U364" s="104"/>
      <c r="V364" s="255"/>
      <c r="W364" s="256"/>
      <c r="X364" s="107"/>
      <c r="Y364" s="116"/>
      <c r="AC364" s="759"/>
      <c r="AD364" s="779" t="str">
        <f>IF(TRIM(SUBSTITUTE(AS39,CHAR(160),""))="","",AS39)</f>
        <v/>
      </c>
      <c r="AE364" s="780" t="str" cm="1">
        <f t="array" ref="AE364">IF(ROW()=ROW(AE364),AD367,INDEX(AF364:AF377,ROW()-ROW(AE364)))</f>
        <v/>
      </c>
      <c r="AF364" s="781" t="str">
        <f>IF(OR(AE364="",AD366="",AD366&lt;=0,AG364=""),"",TRIM(MID(AE364,LEN(AG364)+1+IF(MID(AE364,LEN(AG364)+1,1)=" ",1,0),99999)))</f>
        <v/>
      </c>
      <c r="AG364" s="780" t="str">
        <f>IF(OR(AH364="",AH364=0,AH364="0"),"",IF(LEN(AH364)&lt;=AD366,AH364,IF(LEN(SUBSTITUTE(AI364," ",""))=AD366+1,LEFT(AH364,AD366),LEFT(AH364,FIND("§",SUBSTITUTE(AI364," ","§",LEN(AI364)-LEN(SUBSTITUTE(AI364," ",""))))-1))))</f>
        <v/>
      </c>
      <c r="AH364" s="780" t="str">
        <f t="shared" si="164"/>
        <v/>
      </c>
      <c r="AI364" s="780" t="str">
        <f>IF(OR(AH364="",AH364=0,AH364="0"),"",LEFT(AH364,AD366+1))</f>
        <v/>
      </c>
      <c r="AJ364" s="782"/>
      <c r="AK364" s="796"/>
      <c r="AL364" s="759" t="str">
        <f>IF(LEN(TRIM(AM364))&gt;0,MAX(AL13:AL363)+1,"")</f>
        <v/>
      </c>
      <c r="AM364" s="805"/>
      <c r="AN364" s="805"/>
      <c r="AO364" s="805"/>
      <c r="XL364" s="3"/>
      <c r="XM364" s="3"/>
      <c r="XN364" s="3"/>
      <c r="XO364" s="3"/>
      <c r="XP364" s="3"/>
      <c r="XQ364" s="3"/>
      <c r="XR364" s="3"/>
      <c r="XS364" s="3"/>
      <c r="XT364" s="3"/>
      <c r="XU364" s="3"/>
      <c r="XV364" s="3"/>
      <c r="XW364" s="3"/>
      <c r="XX364" s="3"/>
      <c r="XY364" s="3"/>
      <c r="XZ364" s="3"/>
      <c r="YA364" s="3"/>
      <c r="YB364" s="3"/>
      <c r="YC364" s="3"/>
      <c r="YD364" s="3"/>
      <c r="YE364" s="3"/>
      <c r="YF364" s="3"/>
      <c r="YG364" s="3"/>
      <c r="YH364" s="3"/>
      <c r="YI364" s="3"/>
    </row>
    <row r="365" spans="5:659" ht="15.75">
      <c r="E365" s="26"/>
      <c r="F365" s="32"/>
      <c r="G365" s="33"/>
      <c r="H365" s="32"/>
      <c r="I365" s="34"/>
      <c r="J365" s="246"/>
      <c r="K365" s="247"/>
      <c r="L365" s="95"/>
      <c r="M365" s="248"/>
      <c r="N365" s="249"/>
      <c r="O365" s="250"/>
      <c r="P365" s="251"/>
      <c r="Q365" s="252"/>
      <c r="R365" s="253"/>
      <c r="S365" s="102"/>
      <c r="T365" s="254"/>
      <c r="U365" s="104"/>
      <c r="V365" s="255"/>
      <c r="W365" s="256"/>
      <c r="X365" s="107"/>
      <c r="Y365" s="116"/>
      <c r="AC365" s="759"/>
      <c r="AD365" s="784" t="str">
        <f>TRIM(SUBSTITUTE(SUBSTITUTE(SUBSTITUTE(SUBSTITUTE(SUBSTITUTE(SUBSTITUTE(SUBSTITUTE(SUBSTITUTE(SUBSTITUTE(CLEAN(IF(OR(LEFT(AD364,1)="-",LEFT(AD364,1)="="),MID(AD364,2,99999),AD364)),"—","-"),"–","-"),CHAR(160)," "),CHAR(9)," "),CHAR(13)," "),CHAR(10)," ")," "," ")," "," ")," "," "))</f>
        <v/>
      </c>
      <c r="AE365" s="780" t="str" cm="1">
        <f t="array" ref="AE365">IF(ROW()=ROW(AE364),AD367,INDEX(AF364:AF377,ROW()-ROW(AE364)))</f>
        <v/>
      </c>
      <c r="AF365" s="781" t="str">
        <f>IF(OR(AE365="",AD366="",AD366&lt;=0,AG365=""),"",TRIM(MID(AE365,LEN(AG365)+1+IF(MID(AE365,LEN(AG365)+1,1)=" ",1,0),99999)))</f>
        <v/>
      </c>
      <c r="AG365" s="780" t="str">
        <f>IF(OR(AH365="",AH365=0,AH365="0"),"",IF(LEN(AH365)&lt;=AD366,AH365,IF(LEN(SUBSTITUTE(AI365," ",""))=AD366+1,LEFT(AH365,AD366),LEFT(AH365,FIND("§",SUBSTITUTE(AI365," ","§",LEN(AI365)-LEN(SUBSTITUTE(AI365," ",""))))-1))))</f>
        <v/>
      </c>
      <c r="AH365" s="780" t="str">
        <f t="shared" si="164"/>
        <v/>
      </c>
      <c r="AI365" s="780" t="str">
        <f>IF(OR(AH365="",AH365=0,AH365="0"),"",LEFT(AH365,AD366+1))</f>
        <v/>
      </c>
      <c r="AJ365" s="782"/>
      <c r="AK365" s="796"/>
      <c r="AL365" s="759" t="str">
        <f>IF(LEN(TRIM(AM365))&gt;0,MAX(AL13:AL364)+1,"")</f>
        <v/>
      </c>
      <c r="AM365" s="805"/>
      <c r="AN365" s="805"/>
      <c r="AO365" s="805"/>
      <c r="XL365" s="3"/>
      <c r="XM365" s="3"/>
      <c r="XN365" s="3"/>
      <c r="XO365" s="3"/>
      <c r="XP365" s="3"/>
      <c r="XQ365" s="3"/>
      <c r="XR365" s="3"/>
      <c r="XS365" s="3"/>
      <c r="XT365" s="3"/>
      <c r="XU365" s="3"/>
      <c r="XV365" s="3"/>
      <c r="XW365" s="3"/>
      <c r="XX365" s="3"/>
      <c r="XY365" s="3"/>
      <c r="XZ365" s="3"/>
      <c r="YA365" s="3"/>
      <c r="YB365" s="3"/>
      <c r="YC365" s="3"/>
      <c r="YD365" s="3"/>
      <c r="YE365" s="3"/>
      <c r="YF365" s="3"/>
      <c r="YG365" s="3"/>
      <c r="YH365" s="3"/>
      <c r="YI365" s="3"/>
    </row>
    <row r="366" spans="5:659" ht="15.75">
      <c r="E366" s="26"/>
      <c r="F366" s="32"/>
      <c r="G366" s="33"/>
      <c r="H366" s="32"/>
      <c r="I366" s="34"/>
      <c r="J366" s="246"/>
      <c r="K366" s="247"/>
      <c r="L366" s="95"/>
      <c r="M366" s="248"/>
      <c r="N366" s="249"/>
      <c r="O366" s="250"/>
      <c r="P366" s="251"/>
      <c r="Q366" s="252"/>
      <c r="R366" s="253"/>
      <c r="S366" s="102"/>
      <c r="T366" s="254"/>
      <c r="U366" s="104"/>
      <c r="V366" s="255"/>
      <c r="W366" s="256"/>
      <c r="X366" s="107"/>
      <c r="Y366" s="116"/>
      <c r="AC366" s="759"/>
      <c r="AD366" s="785">
        <f>AL10</f>
        <v>120</v>
      </c>
      <c r="AE366" s="780" t="str" cm="1">
        <f t="array" ref="AE366">IF(ROW()=ROW(AE364),AD367,INDEX(AF364:AF377,ROW()-ROW(AE364)))</f>
        <v/>
      </c>
      <c r="AF366" s="781" t="str">
        <f>IF(OR(AE366="",AD366="",AD366&lt;=0,AG366=""),"",TRIM(MID(AE366,LEN(AG366)+1+IF(MID(AE366,LEN(AG366)+1,1)=" ",1,0),99999)))</f>
        <v/>
      </c>
      <c r="AG366" s="780" t="str">
        <f>IF(OR(AH366="",AH366=0,AH366="0"),"",IF(LEN(AH366)&lt;=AD366,AH366,IF(LEN(SUBSTITUTE(AI366," ",""))=AD366+1,LEFT(AH366,AD366),LEFT(AH366,FIND("§",SUBSTITUTE(AI366," ","§",LEN(AI366)-LEN(SUBSTITUTE(AI366," ",""))))-1))))</f>
        <v/>
      </c>
      <c r="AH366" s="780" t="str">
        <f t="shared" si="164"/>
        <v/>
      </c>
      <c r="AI366" s="780" t="str">
        <f>IF(OR(AH366="",AH366=0,AH366="0"),"",LEFT(AH366,AD366+1))</f>
        <v/>
      </c>
      <c r="AJ366" s="782"/>
      <c r="AK366" s="796"/>
      <c r="AL366" s="759" t="str">
        <f>IF(LEN(TRIM(AM366))&gt;0,MAX(AL13:AL365)+1,"")</f>
        <v/>
      </c>
      <c r="AM366" s="805"/>
      <c r="AN366" s="805"/>
      <c r="AO366" s="805"/>
      <c r="XL366" s="3"/>
      <c r="XM366" s="3"/>
      <c r="XN366" s="3"/>
      <c r="XO366" s="3"/>
      <c r="XP366" s="3"/>
      <c r="XQ366" s="3"/>
      <c r="XR366" s="3"/>
      <c r="XS366" s="3"/>
      <c r="XT366" s="3"/>
      <c r="XU366" s="3"/>
      <c r="XV366" s="3"/>
      <c r="XW366" s="3"/>
      <c r="XX366" s="3"/>
      <c r="XY366" s="3"/>
      <c r="XZ366" s="3"/>
      <c r="YA366" s="3"/>
      <c r="YB366" s="3"/>
      <c r="YC366" s="3"/>
      <c r="YD366" s="3"/>
      <c r="YE366" s="3"/>
      <c r="YF366" s="3"/>
      <c r="YG366" s="3"/>
      <c r="YH366" s="3"/>
      <c r="YI366" s="3"/>
    </row>
    <row r="367" spans="5:659" ht="15.75">
      <c r="E367" s="26"/>
      <c r="F367" s="32"/>
      <c r="G367" s="33"/>
      <c r="H367" s="32"/>
      <c r="I367" s="34"/>
      <c r="J367" s="246"/>
      <c r="K367" s="247"/>
      <c r="L367" s="95"/>
      <c r="M367" s="248"/>
      <c r="N367" s="249"/>
      <c r="O367" s="250"/>
      <c r="P367" s="251"/>
      <c r="Q367" s="252"/>
      <c r="R367" s="253"/>
      <c r="S367" s="102"/>
      <c r="T367" s="254"/>
      <c r="U367" s="104"/>
      <c r="V367" s="255"/>
      <c r="W367" s="256"/>
      <c r="X367" s="107"/>
      <c r="Y367" s="116"/>
      <c r="AC367" s="759"/>
      <c r="AD367" s="784" t="str">
        <f>IF(UPPER(TRIM(AL11))="X",AD371,AD365)</f>
        <v/>
      </c>
      <c r="AE367" s="780" t="str" cm="1">
        <f t="array" ref="AE367">IF(ROW()=ROW(AE364),AD367,INDEX(AF364:AF377,ROW()-ROW(AE364)))</f>
        <v/>
      </c>
      <c r="AF367" s="781" t="str">
        <f>IF(OR(AE367="",AD366="",AD366&lt;=0,AG367=""),"",TRIM(MID(AE367,LEN(AG367)+1+IF(MID(AE367,LEN(AG367)+1,1)=" ",1,0),99999)))</f>
        <v/>
      </c>
      <c r="AG367" s="780" t="str">
        <f>IF(OR(AH367="",AH367=0,AH367="0"),"",IF(LEN(AH367)&lt;=AD366,AH367,IF(LEN(SUBSTITUTE(AI367," ",""))=AD366+1,LEFT(AH367,AD366),LEFT(AH367,FIND("§",SUBSTITUTE(AI367," ","§",LEN(AI367)-LEN(SUBSTITUTE(AI367," ",""))))-1))))</f>
        <v/>
      </c>
      <c r="AH367" s="780" t="str">
        <f t="shared" si="164"/>
        <v/>
      </c>
      <c r="AI367" s="780" t="str">
        <f>IF(OR(AH367="",AH367=0,AH367="0"),"",LEFT(AH367,AD366+1))</f>
        <v/>
      </c>
      <c r="AJ367" s="782"/>
      <c r="AK367" s="796"/>
      <c r="AL367" s="759" t="str">
        <f>IF(LEN(TRIM(AM367))&gt;0,MAX(AL13:AL366)+1,"")</f>
        <v/>
      </c>
      <c r="AM367" s="805"/>
      <c r="AN367" s="805"/>
      <c r="AO367" s="805"/>
      <c r="XL367" s="3"/>
      <c r="XM367" s="3"/>
      <c r="XN367" s="3"/>
      <c r="XO367" s="3"/>
      <c r="XP367" s="3"/>
      <c r="XQ367" s="3"/>
      <c r="XR367" s="3"/>
      <c r="XS367" s="3"/>
      <c r="XT367" s="3"/>
      <c r="XU367" s="3"/>
      <c r="XV367" s="3"/>
      <c r="XW367" s="3"/>
      <c r="XX367" s="3"/>
      <c r="XY367" s="3"/>
      <c r="XZ367" s="3"/>
      <c r="YA367" s="3"/>
      <c r="YB367" s="3"/>
      <c r="YC367" s="3"/>
      <c r="YD367" s="3"/>
      <c r="YE367" s="3"/>
      <c r="YF367" s="3"/>
      <c r="YG367" s="3"/>
      <c r="YH367" s="3"/>
      <c r="YI367" s="3"/>
    </row>
    <row r="368" spans="5:659" ht="15.75">
      <c r="E368" s="26"/>
      <c r="F368" s="32"/>
      <c r="G368" s="33"/>
      <c r="H368" s="32"/>
      <c r="I368" s="34"/>
      <c r="J368" s="246"/>
      <c r="K368" s="247"/>
      <c r="L368" s="95"/>
      <c r="M368" s="248"/>
      <c r="N368" s="249"/>
      <c r="O368" s="250"/>
      <c r="P368" s="251"/>
      <c r="Q368" s="252"/>
      <c r="R368" s="253"/>
      <c r="S368" s="102"/>
      <c r="T368" s="254"/>
      <c r="U368" s="104"/>
      <c r="V368" s="255"/>
      <c r="W368" s="256"/>
      <c r="X368" s="107"/>
      <c r="Y368" s="116"/>
      <c r="AC368" s="759"/>
      <c r="AD368" s="786" t="str">
        <f>TRIM(SUBSTITUTE(SUBSTITUTE(SUBSTITUTE(SUBSTITUTE(SUBSTITUTE(SUBSTITUTE(SUBSTITUTE(SUBSTITUTE(SUBSTITUTE(SUBSTITUTE(AD365,","," "),";"," "),":"," "),"!"," "),"?"," "),"…"," "),"»"," "),"«"," "),"/"," "),"."," "))</f>
        <v/>
      </c>
      <c r="AE368" s="780" t="str" cm="1">
        <f t="array" ref="AE368">IF(ROW()=ROW(AE364),AD367,INDEX(AF364:AF377,ROW()-ROW(AE364)))</f>
        <v/>
      </c>
      <c r="AF368" s="781" t="str">
        <f>IF(OR(AE368="",AD366="",AD366&lt;=0,AG368=""),"",TRIM(MID(AE368,LEN(AG368)+1+IF(MID(AE368,LEN(AG368)+1,1)=" ",1,0),99999)))</f>
        <v/>
      </c>
      <c r="AG368" s="780" t="str">
        <f>IF(OR(AH368="",AH368=0,AH368="0"),"",IF(LEN(AH368)&lt;=AD366,AH368,IF(LEN(SUBSTITUTE(AI368," ",""))=AD366+1,LEFT(AH368,AD366),LEFT(AH368,FIND("§",SUBSTITUTE(AI368," ","§",LEN(AI368)-LEN(SUBSTITUTE(AI368," ",""))))-1))))</f>
        <v/>
      </c>
      <c r="AH368" s="780" t="str">
        <f t="shared" si="164"/>
        <v/>
      </c>
      <c r="AI368" s="780" t="str">
        <f>IF(OR(AH368="",AH368=0,AH368="0"),"",LEFT(AH368,AD366+1))</f>
        <v/>
      </c>
      <c r="AJ368" s="782"/>
      <c r="AK368" s="796"/>
      <c r="AL368" s="759" t="str">
        <f>IF(LEN(TRIM(AM368))&gt;0,MAX(AL13:AL367)+1,"")</f>
        <v/>
      </c>
      <c r="AM368" s="805"/>
      <c r="AN368" s="805"/>
      <c r="AO368" s="805"/>
      <c r="XL368" s="3"/>
      <c r="XM368" s="3"/>
      <c r="XN368" s="3"/>
      <c r="XO368" s="3"/>
      <c r="XP368" s="3"/>
      <c r="XQ368" s="3"/>
      <c r="XR368" s="3"/>
      <c r="XS368" s="3"/>
      <c r="XT368" s="3"/>
      <c r="XU368" s="3"/>
      <c r="XV368" s="3"/>
      <c r="XW368" s="3"/>
      <c r="XX368" s="3"/>
      <c r="XY368" s="3"/>
      <c r="XZ368" s="3"/>
      <c r="YA368" s="3"/>
      <c r="YB368" s="3"/>
      <c r="YC368" s="3"/>
      <c r="YD368" s="3"/>
      <c r="YE368" s="3"/>
      <c r="YF368" s="3"/>
      <c r="YG368" s="3"/>
      <c r="YH368" s="3"/>
      <c r="YI368" s="3"/>
    </row>
    <row r="369" spans="5:659" ht="15.75">
      <c r="E369" s="26"/>
      <c r="F369" s="32"/>
      <c r="G369" s="33"/>
      <c r="H369" s="32"/>
      <c r="I369" s="34"/>
      <c r="J369" s="246"/>
      <c r="K369" s="247"/>
      <c r="L369" s="95"/>
      <c r="M369" s="248"/>
      <c r="N369" s="249"/>
      <c r="O369" s="250"/>
      <c r="P369" s="251"/>
      <c r="Q369" s="252"/>
      <c r="R369" s="253"/>
      <c r="S369" s="102"/>
      <c r="T369" s="254"/>
      <c r="U369" s="104"/>
      <c r="V369" s="255"/>
      <c r="W369" s="256"/>
      <c r="X369" s="107"/>
      <c r="Y369" s="116"/>
      <c r="AC369" s="759"/>
      <c r="AD369" s="780" t="str">
        <f>TRIM(SUBSTITUTE(SUBSTITUTE(SUBSTITUTE(SUBSTITUTE(SUBSTITUTE(SUBSTITUTE(SUBSTITUTE(SUBSTITUTE(AD368,"("," "),")"," "),CHAR(34)," "),"-"," "),"_"," "),"&lt;"," "),"&gt;"," "),"="," "))</f>
        <v/>
      </c>
      <c r="AE369" s="780" t="str" cm="1">
        <f t="array" ref="AE369">IF(ROW()=ROW(AE364),AD367,INDEX(AF364:AF377,ROW()-ROW(AE364)))</f>
        <v/>
      </c>
      <c r="AF369" s="781" t="str">
        <f>IF(OR(AE369="",AD366="",AD366&lt;=0,AG369=""),"",TRIM(MID(AE369,LEN(AG369)+1+IF(MID(AE369,LEN(AG369)+1,1)=" ",1,0),99999)))</f>
        <v/>
      </c>
      <c r="AG369" s="780" t="str">
        <f>IF(OR(AH369="",AH369=0,AH369="0"),"",IF(LEN(AH369)&lt;=AD366,AH369,IF(LEN(SUBSTITUTE(AI369," ",""))=AD366+1,LEFT(AH369,AD366),LEFT(AH369,FIND("§",SUBSTITUTE(AI369," ","§",LEN(AI369)-LEN(SUBSTITUTE(AI369," ",""))))-1))))</f>
        <v/>
      </c>
      <c r="AH369" s="780" t="str">
        <f t="shared" si="164"/>
        <v/>
      </c>
      <c r="AI369" s="780" t="str">
        <f>IF(OR(AH369="",AH369=0,AH369="0"),"",LEFT(AH369,AD366+1))</f>
        <v/>
      </c>
      <c r="AJ369" s="782"/>
      <c r="AK369" s="796"/>
      <c r="AL369" s="759" t="str">
        <f>IF(LEN(TRIM(AM369))&gt;0,MAX(AL13:AL368)+1,"")</f>
        <v/>
      </c>
      <c r="AM369" s="805"/>
      <c r="AN369" s="805"/>
      <c r="AO369" s="805"/>
      <c r="XL369" s="3"/>
      <c r="XM369" s="3"/>
      <c r="XN369" s="3"/>
      <c r="XO369" s="3"/>
      <c r="XP369" s="3"/>
      <c r="XQ369" s="3"/>
      <c r="XR369" s="3"/>
      <c r="XS369" s="3"/>
      <c r="XT369" s="3"/>
      <c r="XU369" s="3"/>
      <c r="XV369" s="3"/>
      <c r="XW369" s="3"/>
      <c r="XX369" s="3"/>
      <c r="XY369" s="3"/>
      <c r="XZ369" s="3"/>
      <c r="YA369" s="3"/>
      <c r="YB369" s="3"/>
      <c r="YC369" s="3"/>
      <c r="YD369" s="3"/>
      <c r="YE369" s="3"/>
      <c r="YF369" s="3"/>
      <c r="YG369" s="3"/>
      <c r="YH369" s="3"/>
      <c r="YI369" s="3"/>
    </row>
    <row r="370" spans="5:659" ht="15.75">
      <c r="E370" s="26"/>
      <c r="F370" s="32"/>
      <c r="G370" s="33"/>
      <c r="H370" s="32"/>
      <c r="I370" s="34"/>
      <c r="J370" s="246"/>
      <c r="K370" s="247"/>
      <c r="L370" s="95"/>
      <c r="M370" s="248"/>
      <c r="N370" s="249"/>
      <c r="O370" s="250"/>
      <c r="P370" s="251"/>
      <c r="Q370" s="252"/>
      <c r="R370" s="253"/>
      <c r="S370" s="102"/>
      <c r="T370" s="254"/>
      <c r="U370" s="104"/>
      <c r="V370" s="255"/>
      <c r="W370" s="256"/>
      <c r="X370" s="107"/>
      <c r="Y370" s="116"/>
      <c r="AC370" s="759"/>
      <c r="AD370" s="784" t="str">
        <f>TRIM(SUBSTITUTE(SUBSTITUTE(SUBSTITUTE(SUBSTITUTE(AD369,"►"," "),"▼"," "),"▲"," "),"◄"," "))</f>
        <v/>
      </c>
      <c r="AE370" s="780" t="str" cm="1">
        <f t="array" ref="AE370">IF(ROW()=ROW(AE364),AD367,INDEX(AF364:AF377,ROW()-ROW(AE364)))</f>
        <v/>
      </c>
      <c r="AF370" s="781" t="str">
        <f>IF(OR(AE370="",AD366="",AD366&lt;=0,AG370=""),"",TRIM(MID(AE370,LEN(AG370)+1+IF(MID(AE370,LEN(AG370)+1,1)=" ",1,0),99999)))</f>
        <v/>
      </c>
      <c r="AG370" s="780" t="str">
        <f>IF(OR(AH370="",AH370=0,AH370="0"),"",IF(LEN(AH370)&lt;=AD366,AH370,IF(LEN(SUBSTITUTE(AI370," ",""))=AD366+1,LEFT(AH370,AD366),LEFT(AH370,FIND("§",SUBSTITUTE(AI370," ","§",LEN(AI370)-LEN(SUBSTITUTE(AI370," ",""))))-1))))</f>
        <v/>
      </c>
      <c r="AH370" s="780" t="str">
        <f t="shared" si="164"/>
        <v/>
      </c>
      <c r="AI370" s="780" t="str">
        <f>IF(OR(AH370="",AH370=0,AH370="0"),"",LEFT(AH370,AD366+1))</f>
        <v/>
      </c>
      <c r="AJ370" s="782"/>
      <c r="AK370" s="796"/>
      <c r="AL370" s="759" t="str">
        <f>IF(LEN(TRIM(AM370))&gt;0,MAX(AL13:AL369)+1,"")</f>
        <v/>
      </c>
      <c r="AM370" s="805"/>
      <c r="AN370" s="805"/>
      <c r="AO370" s="805"/>
      <c r="XL370" s="3"/>
      <c r="XM370" s="3"/>
      <c r="XN370" s="3"/>
      <c r="XO370" s="3"/>
      <c r="XP370" s="3"/>
      <c r="XQ370" s="3"/>
      <c r="XR370" s="3"/>
      <c r="XS370" s="3"/>
      <c r="XT370" s="3"/>
      <c r="XU370" s="3"/>
      <c r="XV370" s="3"/>
      <c r="XW370" s="3"/>
      <c r="XX370" s="3"/>
      <c r="XY370" s="3"/>
      <c r="XZ370" s="3"/>
      <c r="YA370" s="3"/>
      <c r="YB370" s="3"/>
      <c r="YC370" s="3"/>
      <c r="YD370" s="3"/>
      <c r="YE370" s="3"/>
      <c r="YF370" s="3"/>
      <c r="YG370" s="3"/>
      <c r="YH370" s="3"/>
      <c r="YI370" s="3"/>
    </row>
    <row r="371" spans="5:659" ht="15.75">
      <c r="E371" s="26"/>
      <c r="F371" s="32"/>
      <c r="G371" s="33"/>
      <c r="H371" s="32"/>
      <c r="I371" s="34"/>
      <c r="J371" s="246"/>
      <c r="K371" s="247"/>
      <c r="L371" s="95"/>
      <c r="M371" s="248"/>
      <c r="N371" s="249"/>
      <c r="O371" s="250"/>
      <c r="P371" s="251"/>
      <c r="Q371" s="252"/>
      <c r="R371" s="253"/>
      <c r="S371" s="102"/>
      <c r="T371" s="254"/>
      <c r="U371" s="104"/>
      <c r="V371" s="255"/>
      <c r="W371" s="256"/>
      <c r="X371" s="107"/>
      <c r="Y371" s="116"/>
      <c r="AC371" s="759"/>
      <c r="AD371" s="784" t="str">
        <f>TRIM(SUBSTITUTE(SUBSTITUTE(AD370,"“"," "),"”"," "))</f>
        <v/>
      </c>
      <c r="AE371" s="780" t="str" cm="1">
        <f t="array" ref="AE371">IF(ROW()=ROW(AE364),AD367,INDEX(AF364:AF377,ROW()-ROW(AE364)))</f>
        <v/>
      </c>
      <c r="AF371" s="781" t="str">
        <f>IF(OR(AE371="",AD366="",AD366&lt;=0,AG371=""),"",TRIM(MID(AE371,LEN(AG371)+1+IF(MID(AE371,LEN(AG371)+1,1)=" ",1,0),99999)))</f>
        <v/>
      </c>
      <c r="AG371" s="780" t="str">
        <f>IF(OR(AH371="",AH371=0,AH371="0"),"",IF(LEN(AH371)&lt;=AD366,AH371,IF(LEN(SUBSTITUTE(AI371," ",""))=AD366+1,LEFT(AH371,AD366),LEFT(AH371,FIND("§",SUBSTITUTE(AI371," ","§",LEN(AI371)-LEN(SUBSTITUTE(AI371," ",""))))-1))))</f>
        <v/>
      </c>
      <c r="AH371" s="780" t="str">
        <f t="shared" si="164"/>
        <v/>
      </c>
      <c r="AI371" s="780" t="str">
        <f>IF(OR(AH371="",AH371=0,AH371="0"),"",LEFT(AH371,AD366+1))</f>
        <v/>
      </c>
      <c r="AJ371" s="782"/>
      <c r="AK371" s="796"/>
      <c r="AL371" s="759" t="str">
        <f>IF(LEN(TRIM(AM371))&gt;0,MAX(AL13:AL370)+1,"")</f>
        <v/>
      </c>
      <c r="AM371" s="805"/>
      <c r="AN371" s="805"/>
      <c r="AO371" s="805"/>
      <c r="XL371" s="3"/>
      <c r="XM371" s="3"/>
      <c r="XN371" s="3"/>
      <c r="XO371" s="3"/>
      <c r="XP371" s="3"/>
      <c r="XQ371" s="3"/>
      <c r="XR371" s="3"/>
      <c r="XS371" s="3"/>
      <c r="XT371" s="3"/>
      <c r="XU371" s="3"/>
      <c r="XV371" s="3"/>
      <c r="XW371" s="3"/>
      <c r="XX371" s="3"/>
      <c r="XY371" s="3"/>
      <c r="XZ371" s="3"/>
      <c r="YA371" s="3"/>
      <c r="YB371" s="3"/>
      <c r="YC371" s="3"/>
      <c r="YD371" s="3"/>
      <c r="YE371" s="3"/>
      <c r="YF371" s="3"/>
      <c r="YG371" s="3"/>
      <c r="YH371" s="3"/>
      <c r="YI371" s="3"/>
    </row>
    <row r="372" spans="5:659" ht="15.75">
      <c r="E372" s="26"/>
      <c r="F372" s="32"/>
      <c r="G372" s="33"/>
      <c r="H372" s="32"/>
      <c r="I372" s="34"/>
      <c r="J372" s="246"/>
      <c r="K372" s="247"/>
      <c r="L372" s="95"/>
      <c r="M372" s="248"/>
      <c r="N372" s="249"/>
      <c r="O372" s="250"/>
      <c r="P372" s="251"/>
      <c r="Q372" s="252"/>
      <c r="R372" s="253"/>
      <c r="S372" s="102"/>
      <c r="T372" s="254"/>
      <c r="U372" s="104"/>
      <c r="V372" s="255"/>
      <c r="W372" s="256"/>
      <c r="X372" s="107"/>
      <c r="Y372" s="116"/>
      <c r="AC372" s="759"/>
      <c r="AD372" s="784"/>
      <c r="AE372" s="780" t="str" cm="1">
        <f t="array" ref="AE372">IF(ROW()=ROW(AE364),AD367,INDEX(AF364:AF377,ROW()-ROW(AE364)))</f>
        <v/>
      </c>
      <c r="AF372" s="781" t="str">
        <f>IF(OR(AE372="",AD366="",AD366&lt;=0,AG372=""),"",TRIM(MID(AE372,LEN(AG372)+1+IF(MID(AE372,LEN(AG372)+1,1)=" ",1,0),99999)))</f>
        <v/>
      </c>
      <c r="AG372" s="780" t="str">
        <f>IF(OR(AH372="",AH372=0,AH372="0"),"",IF(LEN(AH372)&lt;=AD366,AH372,IF(LEN(SUBSTITUTE(AI372," ",""))=AD366+1,LEFT(AH372,AD366),LEFT(AH372,FIND("§",SUBSTITUTE(AI372," ","§",LEN(AI372)-LEN(SUBSTITUTE(AI372," ",""))))-1))))</f>
        <v/>
      </c>
      <c r="AH372" s="780" t="str">
        <f t="shared" si="164"/>
        <v/>
      </c>
      <c r="AI372" s="780" t="str">
        <f>IF(OR(AH372="",AH372=0,AH372="0"),"",LEFT(AH372,AD366+1))</f>
        <v/>
      </c>
      <c r="AJ372" s="782"/>
      <c r="AK372" s="796"/>
      <c r="AL372" s="759" t="str">
        <f>IF(LEN(TRIM(AM372))&gt;0,MAX(AL13:AL371)+1,"")</f>
        <v/>
      </c>
      <c r="AM372" s="805"/>
      <c r="AN372" s="805"/>
      <c r="AO372" s="805"/>
      <c r="XL372" s="3"/>
      <c r="XM372" s="3"/>
      <c r="XN372" s="3"/>
      <c r="XO372" s="3"/>
      <c r="XP372" s="3"/>
      <c r="XQ372" s="3"/>
      <c r="XR372" s="3"/>
      <c r="XS372" s="3"/>
      <c r="XT372" s="3"/>
      <c r="XU372" s="3"/>
      <c r="XV372" s="3"/>
      <c r="XW372" s="3"/>
      <c r="XX372" s="3"/>
      <c r="XY372" s="3"/>
      <c r="XZ372" s="3"/>
      <c r="YA372" s="3"/>
      <c r="YB372" s="3"/>
      <c r="YC372" s="3"/>
      <c r="YD372" s="3"/>
      <c r="YE372" s="3"/>
      <c r="YF372" s="3"/>
      <c r="YG372" s="3"/>
      <c r="YH372" s="3"/>
      <c r="YI372" s="3"/>
    </row>
    <row r="373" spans="5:659" ht="15.75">
      <c r="E373" s="26"/>
      <c r="F373" s="32"/>
      <c r="G373" s="33"/>
      <c r="H373" s="32"/>
      <c r="I373" s="34"/>
      <c r="J373" s="246"/>
      <c r="K373" s="247"/>
      <c r="L373" s="95"/>
      <c r="M373" s="248"/>
      <c r="N373" s="249"/>
      <c r="O373" s="250"/>
      <c r="P373" s="251"/>
      <c r="Q373" s="252"/>
      <c r="R373" s="253"/>
      <c r="S373" s="102"/>
      <c r="T373" s="254"/>
      <c r="U373" s="104"/>
      <c r="V373" s="255"/>
      <c r="W373" s="256"/>
      <c r="X373" s="107"/>
      <c r="Y373" s="116"/>
      <c r="AC373" s="759"/>
      <c r="AD373" s="784"/>
      <c r="AE373" s="780" t="str" cm="1">
        <f t="array" ref="AE373">IF(ROW()=ROW(AE364),AD367,INDEX(AF364:AF377,ROW()-ROW(AE364)))</f>
        <v/>
      </c>
      <c r="AF373" s="781" t="str">
        <f>IF(OR(AE373="",AD366="",AD366&lt;=0,AG373=""),"",TRIM(MID(AE373,LEN(AG373)+1+IF(MID(AE373,LEN(AG373)+1,1)=" ",1,0),99999)))</f>
        <v/>
      </c>
      <c r="AG373" s="780" t="str">
        <f>IF(OR(AH373="",AH373=0,AH373="0"),"",IF(LEN(AH373)&lt;=AD366,AH373,IF(LEN(SUBSTITUTE(AI373," ",""))=AD366+1,LEFT(AH373,AD366),LEFT(AH373,FIND("§",SUBSTITUTE(AI373," ","§",LEN(AI373)-LEN(SUBSTITUTE(AI373," ",""))))-1))))</f>
        <v/>
      </c>
      <c r="AH373" s="780" t="str">
        <f t="shared" si="164"/>
        <v/>
      </c>
      <c r="AI373" s="780" t="str">
        <f>IF(OR(AH373="",AH373=0,AH373="0"),"",LEFT(AH373,AD366+1))</f>
        <v/>
      </c>
      <c r="AJ373" s="782"/>
      <c r="AK373" s="796"/>
      <c r="AL373" s="759" t="str">
        <f>IF(LEN(TRIM(AM373))&gt;0,MAX(AL13:AL372)+1,"")</f>
        <v/>
      </c>
      <c r="AM373" s="805"/>
      <c r="AN373" s="805"/>
      <c r="AO373" s="805"/>
      <c r="XL373" s="3"/>
      <c r="XM373" s="3"/>
      <c r="XN373" s="3"/>
      <c r="XO373" s="3"/>
      <c r="XP373" s="3"/>
      <c r="XQ373" s="3"/>
      <c r="XR373" s="3"/>
      <c r="XS373" s="3"/>
      <c r="XT373" s="3"/>
      <c r="XU373" s="3"/>
      <c r="XV373" s="3"/>
      <c r="XW373" s="3"/>
      <c r="XX373" s="3"/>
      <c r="XY373" s="3"/>
      <c r="XZ373" s="3"/>
      <c r="YA373" s="3"/>
      <c r="YB373" s="3"/>
      <c r="YC373" s="3"/>
      <c r="YD373" s="3"/>
      <c r="YE373" s="3"/>
      <c r="YF373" s="3"/>
      <c r="YG373" s="3"/>
      <c r="YH373" s="3"/>
      <c r="YI373" s="3"/>
    </row>
    <row r="374" spans="5:659" ht="15.75">
      <c r="E374" s="26"/>
      <c r="F374" s="32"/>
      <c r="G374" s="33"/>
      <c r="H374" s="32"/>
      <c r="I374" s="34"/>
      <c r="J374" s="246"/>
      <c r="K374" s="247"/>
      <c r="L374" s="95"/>
      <c r="M374" s="248"/>
      <c r="N374" s="249"/>
      <c r="O374" s="250"/>
      <c r="P374" s="251"/>
      <c r="Q374" s="252"/>
      <c r="R374" s="253"/>
      <c r="S374" s="102"/>
      <c r="T374" s="254"/>
      <c r="U374" s="104"/>
      <c r="V374" s="255"/>
      <c r="W374" s="256"/>
      <c r="X374" s="107"/>
      <c r="Y374" s="116"/>
      <c r="AC374" s="759"/>
      <c r="AD374" s="784"/>
      <c r="AE374" s="780" t="str" cm="1">
        <f t="array" ref="AE374">IF(ROW()=ROW(AE364),AD367,INDEX(AF364:AF377,ROW()-ROW(AE364)))</f>
        <v/>
      </c>
      <c r="AF374" s="781" t="str">
        <f>IF(OR(AE374="",AD366="",AD366&lt;=0,AG374=""),"",TRIM(MID(AE374,LEN(AG374)+1+IF(MID(AE374,LEN(AG374)+1,1)=" ",1,0),99999)))</f>
        <v/>
      </c>
      <c r="AG374" s="780" t="str">
        <f>IF(OR(AH374="",AH374=0,AH374="0"),"",IF(LEN(AH374)&lt;=AD366,AH374,IF(LEN(SUBSTITUTE(AI374," ",""))=AD366+1,LEFT(AH374,AD366),LEFT(AH374,FIND("§",SUBSTITUTE(AI374," ","§",LEN(AI374)-LEN(SUBSTITUTE(AI374," ",""))))-1))))</f>
        <v/>
      </c>
      <c r="AH374" s="780" t="str">
        <f t="shared" si="164"/>
        <v/>
      </c>
      <c r="AI374" s="780" t="str">
        <f>IF(OR(AH374="",AH374=0,AH374="0"),"",LEFT(AH374,AD366+1))</f>
        <v/>
      </c>
      <c r="AJ374" s="782"/>
      <c r="AK374" s="796"/>
      <c r="AL374" s="759" t="str">
        <f>IF(LEN(TRIM(AM374))&gt;0,MAX(AL13:AL373)+1,"")</f>
        <v/>
      </c>
      <c r="AM374" s="805"/>
      <c r="AN374" s="805"/>
      <c r="AO374" s="805"/>
      <c r="XL374" s="3"/>
      <c r="XM374" s="3"/>
      <c r="XN374" s="3"/>
      <c r="XO374" s="3"/>
      <c r="XP374" s="3"/>
      <c r="XQ374" s="3"/>
      <c r="XR374" s="3"/>
      <c r="XS374" s="3"/>
      <c r="XT374" s="3"/>
      <c r="XU374" s="3"/>
      <c r="XV374" s="3"/>
      <c r="XW374" s="3"/>
      <c r="XX374" s="3"/>
      <c r="XY374" s="3"/>
      <c r="XZ374" s="3"/>
      <c r="YA374" s="3"/>
      <c r="YB374" s="3"/>
      <c r="YC374" s="3"/>
      <c r="YD374" s="3"/>
      <c r="YE374" s="3"/>
      <c r="YF374" s="3"/>
      <c r="YG374" s="3"/>
      <c r="YH374" s="3"/>
      <c r="YI374" s="3"/>
    </row>
    <row r="375" spans="5:659" ht="15.75">
      <c r="E375" s="26"/>
      <c r="F375" s="32"/>
      <c r="G375" s="33"/>
      <c r="H375" s="32"/>
      <c r="I375" s="34"/>
      <c r="J375" s="246"/>
      <c r="K375" s="247"/>
      <c r="L375" s="95"/>
      <c r="M375" s="248"/>
      <c r="N375" s="249"/>
      <c r="O375" s="250"/>
      <c r="P375" s="251"/>
      <c r="Q375" s="252"/>
      <c r="R375" s="253"/>
      <c r="S375" s="102"/>
      <c r="T375" s="254"/>
      <c r="U375" s="104"/>
      <c r="V375" s="255"/>
      <c r="W375" s="256"/>
      <c r="X375" s="107"/>
      <c r="Y375" s="116"/>
      <c r="AC375" s="759"/>
      <c r="AD375" s="784"/>
      <c r="AE375" s="780" t="str" cm="1">
        <f t="array" ref="AE375">IF(ROW()=ROW(AE364),AD367,INDEX(AF364:AF377,ROW()-ROW(AE364)))</f>
        <v/>
      </c>
      <c r="AF375" s="781" t="str">
        <f>IF(OR(AE375="",AD366="",AD366&lt;=0,AG375=""),"",TRIM(MID(AE375,LEN(AG375)+1+IF(MID(AE375,LEN(AG375)+1,1)=" ",1,0),99999)))</f>
        <v/>
      </c>
      <c r="AG375" s="780" t="str">
        <f>IF(OR(AH375="",AH375=0,AH375="0"),"",IF(LEN(AH375)&lt;=AD366,AH375,IF(LEN(SUBSTITUTE(AI375," ",""))=AD366+1,LEFT(AH375,AD366),LEFT(AH375,FIND("§",SUBSTITUTE(AI375," ","§",LEN(AI375)-LEN(SUBSTITUTE(AI375," ",""))))-1))))</f>
        <v/>
      </c>
      <c r="AH375" s="780" t="str">
        <f t="shared" si="164"/>
        <v/>
      </c>
      <c r="AI375" s="780" t="str">
        <f>IF(OR(AH375="",AH375=0,AH375="0"),"",LEFT(AH375,AD366+1))</f>
        <v/>
      </c>
      <c r="AJ375" s="782"/>
      <c r="AK375" s="796"/>
      <c r="AL375" s="759" t="str">
        <f>IF(LEN(TRIM(AM375))&gt;0,MAX(AL13:AL374)+1,"")</f>
        <v/>
      </c>
      <c r="AM375" s="805"/>
      <c r="AN375" s="805"/>
      <c r="AO375" s="805"/>
      <c r="XL375" s="3"/>
      <c r="XM375" s="3"/>
      <c r="XN375" s="3"/>
      <c r="XO375" s="3"/>
      <c r="XP375" s="3"/>
      <c r="XQ375" s="3"/>
      <c r="XR375" s="3"/>
      <c r="XS375" s="3"/>
      <c r="XT375" s="3"/>
      <c r="XU375" s="3"/>
      <c r="XV375" s="3"/>
      <c r="XW375" s="3"/>
      <c r="XX375" s="3"/>
      <c r="XY375" s="3"/>
      <c r="XZ375" s="3"/>
      <c r="YA375" s="3"/>
      <c r="YB375" s="3"/>
      <c r="YC375" s="3"/>
      <c r="YD375" s="3"/>
      <c r="YE375" s="3"/>
      <c r="YF375" s="3"/>
      <c r="YG375" s="3"/>
      <c r="YH375" s="3"/>
      <c r="YI375" s="3"/>
    </row>
    <row r="376" spans="5:659" ht="15.75">
      <c r="E376" s="26"/>
      <c r="F376" s="32"/>
      <c r="G376" s="33"/>
      <c r="H376" s="32"/>
      <c r="I376" s="34"/>
      <c r="J376" s="246"/>
      <c r="K376" s="247"/>
      <c r="L376" s="95"/>
      <c r="M376" s="248"/>
      <c r="N376" s="249"/>
      <c r="O376" s="250"/>
      <c r="P376" s="251"/>
      <c r="Q376" s="252"/>
      <c r="R376" s="253"/>
      <c r="S376" s="102"/>
      <c r="T376" s="254"/>
      <c r="U376" s="104"/>
      <c r="V376" s="255"/>
      <c r="W376" s="256"/>
      <c r="X376" s="107"/>
      <c r="Y376" s="116"/>
      <c r="AC376" s="759"/>
      <c r="AD376" s="784"/>
      <c r="AE376" s="780" t="str" cm="1">
        <f t="array" ref="AE376">IF(ROW()=ROW(AE364),AD367,INDEX(AF364:AF377,ROW()-ROW(AE364)))</f>
        <v/>
      </c>
      <c r="AF376" s="781" t="str">
        <f>IF(OR(AE376="",AD366="",AD366&lt;=0,AG376=""),"",TRIM(MID(AE376,LEN(AG376)+1+IF(MID(AE376,LEN(AG376)+1,1)=" ",1,0),99999)))</f>
        <v/>
      </c>
      <c r="AG376" s="780" t="str">
        <f>IF(OR(AH376="",AH376=0,AH376="0"),"",IF(LEN(AH376)&lt;=AD366,AH376,IF(LEN(SUBSTITUTE(AI376," ",""))=AD366+1,LEFT(AH376,AD366),LEFT(AH376,FIND("§",SUBSTITUTE(AI376," ","§",LEN(AI376)-LEN(SUBSTITUTE(AI376," ",""))))-1))))</f>
        <v/>
      </c>
      <c r="AH376" s="780" t="str">
        <f t="shared" si="164"/>
        <v/>
      </c>
      <c r="AI376" s="780" t="str">
        <f>IF(OR(AH376="",AH376=0,AH376="0"),"",LEFT(AH376,AD366+1))</f>
        <v/>
      </c>
      <c r="AJ376" s="782"/>
      <c r="AK376" s="796"/>
      <c r="AL376" s="759" t="str">
        <f>IF(LEN(TRIM(AM376))&gt;0,MAX(AL13:AL375)+1,"")</f>
        <v/>
      </c>
      <c r="AM376" s="805"/>
      <c r="AN376" s="805"/>
      <c r="AO376" s="805"/>
      <c r="XL376" s="3"/>
      <c r="XM376" s="3"/>
      <c r="XN376" s="3"/>
      <c r="XO376" s="3"/>
      <c r="XP376" s="3"/>
      <c r="XQ376" s="3"/>
      <c r="XR376" s="3"/>
      <c r="XS376" s="3"/>
      <c r="XT376" s="3"/>
      <c r="XU376" s="3"/>
      <c r="XV376" s="3"/>
      <c r="XW376" s="3"/>
      <c r="XX376" s="3"/>
      <c r="XY376" s="3"/>
      <c r="XZ376" s="3"/>
      <c r="YA376" s="3"/>
      <c r="YB376" s="3"/>
      <c r="YC376" s="3"/>
      <c r="YD376" s="3"/>
      <c r="YE376" s="3"/>
      <c r="YF376" s="3"/>
      <c r="YG376" s="3"/>
      <c r="YH376" s="3"/>
      <c r="YI376" s="3"/>
    </row>
    <row r="377" spans="5:659" ht="15.75">
      <c r="E377" s="26"/>
      <c r="F377" s="32"/>
      <c r="G377" s="33"/>
      <c r="H377" s="32"/>
      <c r="I377" s="34"/>
      <c r="J377" s="246"/>
      <c r="K377" s="247"/>
      <c r="L377" s="95"/>
      <c r="M377" s="248"/>
      <c r="N377" s="249"/>
      <c r="O377" s="250"/>
      <c r="P377" s="251"/>
      <c r="Q377" s="252"/>
      <c r="R377" s="253"/>
      <c r="S377" s="102"/>
      <c r="T377" s="254"/>
      <c r="U377" s="104"/>
      <c r="V377" s="255"/>
      <c r="W377" s="256"/>
      <c r="X377" s="107"/>
      <c r="Y377" s="116"/>
      <c r="AC377" s="759"/>
      <c r="AD377" s="784"/>
      <c r="AE377" s="780" t="str" cm="1">
        <f t="array" ref="AE377">IF(ROW()=ROW(AE364),AD367,INDEX(AF364:AF377,ROW()-ROW(AE364)))</f>
        <v/>
      </c>
      <c r="AF377" s="781" t="str">
        <f>IF(OR(AE377="",AD366="",AD366&lt;=0,AG377=""),"",TRIM(MID(AE377,LEN(AG377)+1+IF(MID(AE377,LEN(AG377)+1,1)=" ",1,0),99999)))</f>
        <v/>
      </c>
      <c r="AG377" s="780" t="str">
        <f>IF(OR(AH377="",AH377=0,AH377="0"),"",IF(LEN(AH377)&lt;=AD366,AH377,IF(LEN(SUBSTITUTE(AI377," ",""))=AD366+1,LEFT(AH377,AD366),LEFT(AH377,FIND("§",SUBSTITUTE(AI377," ","§",LEN(AI377)-LEN(SUBSTITUTE(AI377," ",""))))-1))))</f>
        <v/>
      </c>
      <c r="AH377" s="780" t="str">
        <f t="shared" si="164"/>
        <v/>
      </c>
      <c r="AI377" s="780" t="str">
        <f>IF(OR(AH377="",AH377=0,AH377="0"),"",LEFT(AH377,AD366+1))</f>
        <v/>
      </c>
      <c r="AJ377" s="782"/>
      <c r="AK377" s="796"/>
      <c r="AL377" s="759" t="str">
        <f>IF(LEN(TRIM(AM377))&gt;0,MAX(AL13:AL376)+1,"")</f>
        <v/>
      </c>
      <c r="AM377" s="805"/>
      <c r="AN377" s="805"/>
      <c r="AO377" s="805"/>
      <c r="XL377" s="3"/>
      <c r="XM377" s="3"/>
      <c r="XN377" s="3"/>
      <c r="XO377" s="3"/>
      <c r="XP377" s="3"/>
      <c r="XQ377" s="3"/>
      <c r="XR377" s="3"/>
      <c r="XS377" s="3"/>
      <c r="XT377" s="3"/>
      <c r="XU377" s="3"/>
      <c r="XV377" s="3"/>
      <c r="XW377" s="3"/>
      <c r="XX377" s="3"/>
      <c r="XY377" s="3"/>
      <c r="XZ377" s="3"/>
      <c r="YA377" s="3"/>
      <c r="YB377" s="3"/>
      <c r="YC377" s="3"/>
      <c r="YD377" s="3"/>
      <c r="YE377" s="3"/>
      <c r="YF377" s="3"/>
      <c r="YG377" s="3"/>
      <c r="YH377" s="3"/>
      <c r="YI377" s="3"/>
    </row>
    <row r="378" spans="5:659" ht="15.75">
      <c r="E378" s="26"/>
      <c r="F378" s="32"/>
      <c r="G378" s="33"/>
      <c r="H378" s="32"/>
      <c r="I378" s="34"/>
      <c r="J378" s="246"/>
      <c r="K378" s="247"/>
      <c r="L378" s="95"/>
      <c r="M378" s="248"/>
      <c r="N378" s="249"/>
      <c r="O378" s="250"/>
      <c r="P378" s="251"/>
      <c r="Q378" s="252"/>
      <c r="R378" s="253"/>
      <c r="S378" s="102"/>
      <c r="T378" s="254"/>
      <c r="U378" s="104"/>
      <c r="V378" s="255"/>
      <c r="W378" s="256"/>
      <c r="X378" s="107"/>
      <c r="Y378" s="116"/>
      <c r="AC378" s="759"/>
      <c r="AD378" s="779" t="str">
        <f>IF(TRIM(SUBSTITUTE(AS40,CHAR(160),""))="","",AS40)</f>
        <v/>
      </c>
      <c r="AE378" s="780" t="str" cm="1">
        <f t="array" ref="AE378">IF(ROW()=ROW(AE378),AD381,INDEX(AF378:AF391,ROW()-ROW(AE378)))</f>
        <v/>
      </c>
      <c r="AF378" s="781" t="str">
        <f>IF(OR(AE378="",AD380="",AD380&lt;=0,AG378=""),"",TRIM(MID(AE378,LEN(AG378)+1+IF(MID(AE378,LEN(AG378)+1,1)=" ",1,0),99999)))</f>
        <v/>
      </c>
      <c r="AG378" s="780" t="str">
        <f>IF(OR(AH378="",AH378=0,AH378="0"),"",IF(LEN(AH378)&lt;=AD380,AH378,IF(LEN(SUBSTITUTE(AI378," ",""))=AD380+1,LEFT(AH378,AD380),LEFT(AH378,FIND("§",SUBSTITUTE(AI378," ","§",LEN(AI378)-LEN(SUBSTITUTE(AI378," ",""))))-1))))</f>
        <v/>
      </c>
      <c r="AH378" s="780" t="str">
        <f t="shared" si="164"/>
        <v/>
      </c>
      <c r="AI378" s="780" t="str">
        <f>IF(OR(AH378="",AH378=0,AH378="0"),"",LEFT(AH378,AD380+1))</f>
        <v/>
      </c>
      <c r="AJ378" s="782"/>
      <c r="AK378" s="796"/>
      <c r="AL378" s="759" t="str">
        <f>IF(LEN(TRIM(AM378))&gt;0,MAX(AL13:AL377)+1,"")</f>
        <v/>
      </c>
      <c r="AM378" s="805"/>
      <c r="AN378" s="805"/>
      <c r="AO378" s="805"/>
      <c r="XL378" s="3"/>
      <c r="XM378" s="3"/>
      <c r="XN378" s="3"/>
      <c r="XO378" s="3"/>
      <c r="XP378" s="3"/>
      <c r="XQ378" s="3"/>
      <c r="XR378" s="3"/>
      <c r="XS378" s="3"/>
      <c r="XT378" s="3"/>
      <c r="XU378" s="3"/>
      <c r="XV378" s="3"/>
      <c r="XW378" s="3"/>
      <c r="XX378" s="3"/>
      <c r="XY378" s="3"/>
      <c r="XZ378" s="3"/>
      <c r="YA378" s="3"/>
      <c r="YB378" s="3"/>
      <c r="YC378" s="3"/>
      <c r="YD378" s="3"/>
      <c r="YE378" s="3"/>
      <c r="YF378" s="3"/>
      <c r="YG378" s="3"/>
      <c r="YH378" s="3"/>
      <c r="YI378" s="3"/>
    </row>
    <row r="379" spans="5:659" ht="15.75">
      <c r="E379" s="26"/>
      <c r="F379" s="32"/>
      <c r="G379" s="33"/>
      <c r="H379" s="32"/>
      <c r="I379" s="34"/>
      <c r="J379" s="246"/>
      <c r="K379" s="247"/>
      <c r="L379" s="95"/>
      <c r="M379" s="248"/>
      <c r="N379" s="249"/>
      <c r="O379" s="250"/>
      <c r="P379" s="251"/>
      <c r="Q379" s="252"/>
      <c r="R379" s="253"/>
      <c r="S379" s="102"/>
      <c r="T379" s="254"/>
      <c r="U379" s="104"/>
      <c r="V379" s="255"/>
      <c r="W379" s="256"/>
      <c r="X379" s="107"/>
      <c r="Y379" s="116"/>
      <c r="AC379" s="759"/>
      <c r="AD379" s="784" t="str">
        <f>TRIM(SUBSTITUTE(SUBSTITUTE(SUBSTITUTE(SUBSTITUTE(SUBSTITUTE(SUBSTITUTE(SUBSTITUTE(SUBSTITUTE(SUBSTITUTE(CLEAN(IF(OR(LEFT(AD378,1)="-",LEFT(AD378,1)="="),MID(AD378,2,99999),AD378)),"—","-"),"–","-"),CHAR(160)," "),CHAR(9)," "),CHAR(13)," "),CHAR(10)," ")," "," ")," "," ")," "," "))</f>
        <v/>
      </c>
      <c r="AE379" s="780" t="str" cm="1">
        <f t="array" ref="AE379">IF(ROW()=ROW(AE378),AD381,INDEX(AF378:AF391,ROW()-ROW(AE378)))</f>
        <v/>
      </c>
      <c r="AF379" s="781" t="str">
        <f>IF(OR(AE379="",AD380="",AD380&lt;=0,AG379=""),"",TRIM(MID(AE379,LEN(AG379)+1+IF(MID(AE379,LEN(AG379)+1,1)=" ",1,0),99999)))</f>
        <v/>
      </c>
      <c r="AG379" s="780" t="str">
        <f>IF(OR(AH379="",AH379=0,AH379="0"),"",IF(LEN(AH379)&lt;=AD380,AH379,IF(LEN(SUBSTITUTE(AI379," ",""))=AD380+1,LEFT(AH379,AD380),LEFT(AH379,FIND("§",SUBSTITUTE(AI379," ","§",LEN(AI379)-LEN(SUBSTITUTE(AI379," ",""))))-1))))</f>
        <v/>
      </c>
      <c r="AH379" s="780" t="str">
        <f t="shared" si="164"/>
        <v/>
      </c>
      <c r="AI379" s="780" t="str">
        <f>IF(OR(AH379="",AH379=0,AH379="0"),"",LEFT(AH379,AD380+1))</f>
        <v/>
      </c>
      <c r="AJ379" s="782"/>
      <c r="AK379" s="796"/>
      <c r="AL379" s="759" t="str">
        <f>IF(LEN(TRIM(AM379))&gt;0,MAX(AL13:AL378)+1,"")</f>
        <v/>
      </c>
      <c r="AM379" s="805"/>
      <c r="AN379" s="805"/>
      <c r="AO379" s="805"/>
      <c r="XL379" s="3"/>
      <c r="XM379" s="3"/>
      <c r="XN379" s="3"/>
      <c r="XO379" s="3"/>
      <c r="XP379" s="3"/>
      <c r="XQ379" s="3"/>
      <c r="XR379" s="3"/>
      <c r="XS379" s="3"/>
      <c r="XT379" s="3"/>
      <c r="XU379" s="3"/>
      <c r="XV379" s="3"/>
      <c r="XW379" s="3"/>
      <c r="XX379" s="3"/>
      <c r="XY379" s="3"/>
      <c r="XZ379" s="3"/>
      <c r="YA379" s="3"/>
      <c r="YB379" s="3"/>
      <c r="YC379" s="3"/>
      <c r="YD379" s="3"/>
      <c r="YE379" s="3"/>
      <c r="YF379" s="3"/>
      <c r="YG379" s="3"/>
      <c r="YH379" s="3"/>
      <c r="YI379" s="3"/>
    </row>
    <row r="380" spans="5:659" ht="15.75">
      <c r="E380" s="26"/>
      <c r="F380" s="32"/>
      <c r="G380" s="33"/>
      <c r="H380" s="32"/>
      <c r="I380" s="34"/>
      <c r="J380" s="246"/>
      <c r="K380" s="247"/>
      <c r="L380" s="95"/>
      <c r="M380" s="248"/>
      <c r="N380" s="249"/>
      <c r="O380" s="250"/>
      <c r="P380" s="251"/>
      <c r="Q380" s="252"/>
      <c r="R380" s="253"/>
      <c r="S380" s="102"/>
      <c r="T380" s="254"/>
      <c r="U380" s="104"/>
      <c r="V380" s="255"/>
      <c r="W380" s="256"/>
      <c r="X380" s="107"/>
      <c r="Y380" s="116"/>
      <c r="AC380" s="759"/>
      <c r="AD380" s="785">
        <f>AL10</f>
        <v>120</v>
      </c>
      <c r="AE380" s="780" t="str" cm="1">
        <f t="array" ref="AE380">IF(ROW()=ROW(AE378),AD381,INDEX(AF378:AF391,ROW()-ROW(AE378)))</f>
        <v/>
      </c>
      <c r="AF380" s="781" t="str">
        <f>IF(OR(AE380="",AD380="",AD380&lt;=0,AG380=""),"",TRIM(MID(AE380,LEN(AG380)+1+IF(MID(AE380,LEN(AG380)+1,1)=" ",1,0),99999)))</f>
        <v/>
      </c>
      <c r="AG380" s="780" t="str">
        <f>IF(OR(AH380="",AH380=0,AH380="0"),"",IF(LEN(AH380)&lt;=AD380,AH380,IF(LEN(SUBSTITUTE(AI380," ",""))=AD380+1,LEFT(AH380,AD380),LEFT(AH380,FIND("§",SUBSTITUTE(AI380," ","§",LEN(AI380)-LEN(SUBSTITUTE(AI380," ",""))))-1))))</f>
        <v/>
      </c>
      <c r="AH380" s="780" t="str">
        <f t="shared" si="164"/>
        <v/>
      </c>
      <c r="AI380" s="780" t="str">
        <f>IF(OR(AH380="",AH380=0,AH380="0"),"",LEFT(AH380,AD380+1))</f>
        <v/>
      </c>
      <c r="AJ380" s="782"/>
      <c r="AK380" s="796"/>
      <c r="AL380" s="759" t="str">
        <f>IF(LEN(TRIM(AM380))&gt;0,MAX(AL13:AL379)+1,"")</f>
        <v/>
      </c>
      <c r="AM380" s="805"/>
      <c r="AN380" s="805"/>
      <c r="AO380" s="805"/>
      <c r="XL380" s="3"/>
      <c r="XM380" s="3"/>
      <c r="XN380" s="3"/>
      <c r="XO380" s="3"/>
      <c r="XP380" s="3"/>
      <c r="XQ380" s="3"/>
      <c r="XR380" s="3"/>
      <c r="XS380" s="3"/>
      <c r="XT380" s="3"/>
      <c r="XU380" s="3"/>
      <c r="XV380" s="3"/>
      <c r="XW380" s="3"/>
      <c r="XX380" s="3"/>
      <c r="XY380" s="3"/>
      <c r="XZ380" s="3"/>
      <c r="YA380" s="3"/>
      <c r="YB380" s="3"/>
      <c r="YC380" s="3"/>
      <c r="YD380" s="3"/>
      <c r="YE380" s="3"/>
      <c r="YF380" s="3"/>
      <c r="YG380" s="3"/>
      <c r="YH380" s="3"/>
      <c r="YI380" s="3"/>
    </row>
    <row r="381" spans="5:659" ht="15.75">
      <c r="E381" s="26"/>
      <c r="F381" s="32"/>
      <c r="G381" s="33"/>
      <c r="H381" s="32"/>
      <c r="I381" s="34"/>
      <c r="J381" s="246"/>
      <c r="K381" s="247"/>
      <c r="L381" s="95"/>
      <c r="M381" s="248"/>
      <c r="N381" s="249"/>
      <c r="O381" s="250"/>
      <c r="P381" s="251"/>
      <c r="Q381" s="252"/>
      <c r="R381" s="253"/>
      <c r="S381" s="102"/>
      <c r="T381" s="254"/>
      <c r="U381" s="104"/>
      <c r="V381" s="255"/>
      <c r="W381" s="256"/>
      <c r="X381" s="107"/>
      <c r="Y381" s="116"/>
      <c r="AC381" s="759"/>
      <c r="AD381" s="784" t="str">
        <f>IF(UPPER(TRIM(AL11))="X",AD385,AD379)</f>
        <v/>
      </c>
      <c r="AE381" s="780" t="str" cm="1">
        <f t="array" ref="AE381">IF(ROW()=ROW(AE378),AD381,INDEX(AF378:AF391,ROW()-ROW(AE378)))</f>
        <v/>
      </c>
      <c r="AF381" s="781" t="str">
        <f>IF(OR(AE381="",AD380="",AD380&lt;=0,AG381=""),"",TRIM(MID(AE381,LEN(AG381)+1+IF(MID(AE381,LEN(AG381)+1,1)=" ",1,0),99999)))</f>
        <v/>
      </c>
      <c r="AG381" s="780" t="str">
        <f>IF(OR(AH381="",AH381=0,AH381="0"),"",IF(LEN(AH381)&lt;=AD380,AH381,IF(LEN(SUBSTITUTE(AI381," ",""))=AD380+1,LEFT(AH381,AD380),LEFT(AH381,FIND("§",SUBSTITUTE(AI381," ","§",LEN(AI381)-LEN(SUBSTITUTE(AI381," ",""))))-1))))</f>
        <v/>
      </c>
      <c r="AH381" s="780" t="str">
        <f t="shared" si="164"/>
        <v/>
      </c>
      <c r="AI381" s="780" t="str">
        <f>IF(OR(AH381="",AH381=0,AH381="0"),"",LEFT(AH381,AD380+1))</f>
        <v/>
      </c>
      <c r="AJ381" s="782"/>
      <c r="AK381" s="796"/>
      <c r="AL381" s="759" t="str">
        <f>IF(LEN(TRIM(AM381))&gt;0,MAX(AL13:AL380)+1,"")</f>
        <v/>
      </c>
      <c r="AM381" s="805"/>
      <c r="AN381" s="805"/>
      <c r="AO381" s="805"/>
      <c r="XL381" s="3"/>
      <c r="XM381" s="3"/>
      <c r="XN381" s="3"/>
      <c r="XO381" s="3"/>
      <c r="XP381" s="3"/>
      <c r="XQ381" s="3"/>
      <c r="XR381" s="3"/>
      <c r="XS381" s="3"/>
      <c r="XT381" s="3"/>
      <c r="XU381" s="3"/>
      <c r="XV381" s="3"/>
      <c r="XW381" s="3"/>
      <c r="XX381" s="3"/>
      <c r="XY381" s="3"/>
      <c r="XZ381" s="3"/>
      <c r="YA381" s="3"/>
      <c r="YB381" s="3"/>
      <c r="YC381" s="3"/>
      <c r="YD381" s="3"/>
      <c r="YE381" s="3"/>
      <c r="YF381" s="3"/>
      <c r="YG381" s="3"/>
      <c r="YH381" s="3"/>
      <c r="YI381" s="3"/>
    </row>
    <row r="382" spans="5:659" ht="15.75">
      <c r="E382" s="26"/>
      <c r="F382" s="32"/>
      <c r="G382" s="33"/>
      <c r="H382" s="32"/>
      <c r="I382" s="34"/>
      <c r="J382" s="246"/>
      <c r="K382" s="247"/>
      <c r="L382" s="95"/>
      <c r="M382" s="248"/>
      <c r="N382" s="249"/>
      <c r="O382" s="250"/>
      <c r="P382" s="251"/>
      <c r="Q382" s="252"/>
      <c r="R382" s="253"/>
      <c r="S382" s="102"/>
      <c r="T382" s="254"/>
      <c r="U382" s="104"/>
      <c r="V382" s="255"/>
      <c r="W382" s="256"/>
      <c r="X382" s="107"/>
      <c r="Y382" s="116"/>
      <c r="AC382" s="759"/>
      <c r="AD382" s="786" t="str">
        <f>TRIM(SUBSTITUTE(SUBSTITUTE(SUBSTITUTE(SUBSTITUTE(SUBSTITUTE(SUBSTITUTE(SUBSTITUTE(SUBSTITUTE(SUBSTITUTE(SUBSTITUTE(AD379,","," "),";"," "),":"," "),"!"," "),"?"," "),"…"," "),"»"," "),"«"," "),"/"," "),"."," "))</f>
        <v/>
      </c>
      <c r="AE382" s="780" t="str" cm="1">
        <f t="array" ref="AE382">IF(ROW()=ROW(AE378),AD381,INDEX(AF378:AF391,ROW()-ROW(AE378)))</f>
        <v/>
      </c>
      <c r="AF382" s="781" t="str">
        <f>IF(OR(AE382="",AD380="",AD380&lt;=0,AG382=""),"",TRIM(MID(AE382,LEN(AG382)+1+IF(MID(AE382,LEN(AG382)+1,1)=" ",1,0),99999)))</f>
        <v/>
      </c>
      <c r="AG382" s="780" t="str">
        <f>IF(OR(AH382="",AH382=0,AH382="0"),"",IF(LEN(AH382)&lt;=AD380,AH382,IF(LEN(SUBSTITUTE(AI382," ",""))=AD380+1,LEFT(AH382,AD380),LEFT(AH382,FIND("§",SUBSTITUTE(AI382," ","§",LEN(AI382)-LEN(SUBSTITUTE(AI382," ",""))))-1))))</f>
        <v/>
      </c>
      <c r="AH382" s="780" t="str">
        <f t="shared" si="164"/>
        <v/>
      </c>
      <c r="AI382" s="780" t="str">
        <f>IF(OR(AH382="",AH382=0,AH382="0"),"",LEFT(AH382,AD380+1))</f>
        <v/>
      </c>
      <c r="AJ382" s="782"/>
      <c r="AK382" s="796"/>
      <c r="AL382" s="759" t="str">
        <f>IF(LEN(TRIM(AM382))&gt;0,MAX(AL13:AL381)+1,"")</f>
        <v/>
      </c>
      <c r="AM382" s="805"/>
      <c r="AN382" s="805"/>
      <c r="AO382" s="805"/>
      <c r="XL382" s="3"/>
      <c r="XM382" s="3"/>
      <c r="XN382" s="3"/>
      <c r="XO382" s="3"/>
      <c r="XP382" s="3"/>
      <c r="XQ382" s="3"/>
      <c r="XR382" s="3"/>
      <c r="XS382" s="3"/>
      <c r="XT382" s="3"/>
      <c r="XU382" s="3"/>
      <c r="XV382" s="3"/>
      <c r="XW382" s="3"/>
      <c r="XX382" s="3"/>
      <c r="XY382" s="3"/>
      <c r="XZ382" s="3"/>
      <c r="YA382" s="3"/>
      <c r="YB382" s="3"/>
      <c r="YC382" s="3"/>
      <c r="YD382" s="3"/>
      <c r="YE382" s="3"/>
      <c r="YF382" s="3"/>
      <c r="YG382" s="3"/>
      <c r="YH382" s="3"/>
      <c r="YI382" s="3"/>
    </row>
    <row r="383" spans="5:659" ht="15.75">
      <c r="E383" s="26"/>
      <c r="F383" s="32"/>
      <c r="G383" s="33"/>
      <c r="H383" s="32"/>
      <c r="I383" s="34"/>
      <c r="J383" s="246"/>
      <c r="K383" s="247"/>
      <c r="L383" s="95"/>
      <c r="M383" s="248"/>
      <c r="N383" s="249"/>
      <c r="O383" s="250"/>
      <c r="P383" s="251"/>
      <c r="Q383" s="252"/>
      <c r="R383" s="253"/>
      <c r="S383" s="102"/>
      <c r="T383" s="254"/>
      <c r="U383" s="104"/>
      <c r="V383" s="255"/>
      <c r="W383" s="256"/>
      <c r="X383" s="107"/>
      <c r="Y383" s="116"/>
      <c r="AC383" s="759"/>
      <c r="AD383" s="780" t="str">
        <f>TRIM(SUBSTITUTE(SUBSTITUTE(SUBSTITUTE(SUBSTITUTE(SUBSTITUTE(SUBSTITUTE(SUBSTITUTE(SUBSTITUTE(AD382,"("," "),")"," "),CHAR(34)," "),"-"," "),"_"," "),"&lt;"," "),"&gt;"," "),"="," "))</f>
        <v/>
      </c>
      <c r="AE383" s="780" t="str" cm="1">
        <f t="array" ref="AE383">IF(ROW()=ROW(AE378),AD381,INDEX(AF378:AF391,ROW()-ROW(AE378)))</f>
        <v/>
      </c>
      <c r="AF383" s="781" t="str">
        <f>IF(OR(AE383="",AD380="",AD380&lt;=0,AG383=""),"",TRIM(MID(AE383,LEN(AG383)+1+IF(MID(AE383,LEN(AG383)+1,1)=" ",1,0),99999)))</f>
        <v/>
      </c>
      <c r="AG383" s="780" t="str">
        <f>IF(OR(AH383="",AH383=0,AH383="0"),"",IF(LEN(AH383)&lt;=AD380,AH383,IF(LEN(SUBSTITUTE(AI383," ",""))=AD380+1,LEFT(AH383,AD380),LEFT(AH383,FIND("§",SUBSTITUTE(AI383," ","§",LEN(AI383)-LEN(SUBSTITUTE(AI383," ",""))))-1))))</f>
        <v/>
      </c>
      <c r="AH383" s="780" t="str">
        <f t="shared" si="164"/>
        <v/>
      </c>
      <c r="AI383" s="780" t="str">
        <f>IF(OR(AH383="",AH383=0,AH383="0"),"",LEFT(AH383,AD380+1))</f>
        <v/>
      </c>
      <c r="AJ383" s="782"/>
      <c r="AK383" s="796"/>
      <c r="AL383" s="759" t="str">
        <f>IF(LEN(TRIM(AM383))&gt;0,MAX(AL13:AL382)+1,"")</f>
        <v/>
      </c>
      <c r="AM383" s="805"/>
      <c r="AN383" s="805"/>
      <c r="AO383" s="805"/>
      <c r="XL383" s="3"/>
      <c r="XM383" s="3"/>
      <c r="XN383" s="3"/>
      <c r="XO383" s="3"/>
      <c r="XP383" s="3"/>
      <c r="XQ383" s="3"/>
      <c r="XR383" s="3"/>
      <c r="XS383" s="3"/>
      <c r="XT383" s="3"/>
      <c r="XU383" s="3"/>
      <c r="XV383" s="3"/>
      <c r="XW383" s="3"/>
      <c r="XX383" s="3"/>
      <c r="XY383" s="3"/>
      <c r="XZ383" s="3"/>
      <c r="YA383" s="3"/>
      <c r="YB383" s="3"/>
      <c r="YC383" s="3"/>
      <c r="YD383" s="3"/>
      <c r="YE383" s="3"/>
      <c r="YF383" s="3"/>
      <c r="YG383" s="3"/>
      <c r="YH383" s="3"/>
      <c r="YI383" s="3"/>
    </row>
    <row r="384" spans="5:659" ht="15.75">
      <c r="E384" s="26"/>
      <c r="F384" s="32"/>
      <c r="G384" s="33"/>
      <c r="H384" s="32"/>
      <c r="I384" s="34"/>
      <c r="J384" s="246"/>
      <c r="K384" s="247"/>
      <c r="L384" s="95"/>
      <c r="M384" s="248"/>
      <c r="N384" s="249"/>
      <c r="O384" s="250"/>
      <c r="P384" s="251"/>
      <c r="Q384" s="252"/>
      <c r="R384" s="253"/>
      <c r="S384" s="102"/>
      <c r="T384" s="254"/>
      <c r="U384" s="104"/>
      <c r="V384" s="255"/>
      <c r="W384" s="256"/>
      <c r="X384" s="107"/>
      <c r="Y384" s="116"/>
      <c r="AC384" s="759"/>
      <c r="AD384" s="784" t="str">
        <f>TRIM(SUBSTITUTE(SUBSTITUTE(SUBSTITUTE(SUBSTITUTE(AD383,"►"," "),"▼"," "),"▲"," "),"◄"," "))</f>
        <v/>
      </c>
      <c r="AE384" s="780" t="str" cm="1">
        <f t="array" ref="AE384">IF(ROW()=ROW(AE378),AD381,INDEX(AF378:AF391,ROW()-ROW(AE378)))</f>
        <v/>
      </c>
      <c r="AF384" s="781" t="str">
        <f>IF(OR(AE384="",AD380="",AD380&lt;=0,AG384=""),"",TRIM(MID(AE384,LEN(AG384)+1+IF(MID(AE384,LEN(AG384)+1,1)=" ",1,0),99999)))</f>
        <v/>
      </c>
      <c r="AG384" s="780" t="str">
        <f>IF(OR(AH384="",AH384=0,AH384="0"),"",IF(LEN(AH384)&lt;=AD380,AH384,IF(LEN(SUBSTITUTE(AI384," ",""))=AD380+1,LEFT(AH384,AD380),LEFT(AH384,FIND("§",SUBSTITUTE(AI384," ","§",LEN(AI384)-LEN(SUBSTITUTE(AI384," ",""))))-1))))</f>
        <v/>
      </c>
      <c r="AH384" s="780" t="str">
        <f t="shared" si="164"/>
        <v/>
      </c>
      <c r="AI384" s="780" t="str">
        <f>IF(OR(AH384="",AH384=0,AH384="0"),"",LEFT(AH384,AD380+1))</f>
        <v/>
      </c>
      <c r="AJ384" s="782"/>
      <c r="AK384" s="796"/>
      <c r="AL384" s="759" t="str">
        <f>IF(LEN(TRIM(AM384))&gt;0,MAX(AL13:AL383)+1,"")</f>
        <v/>
      </c>
      <c r="AM384" s="805"/>
      <c r="AN384" s="805"/>
      <c r="AO384" s="805"/>
      <c r="XL384" s="3"/>
      <c r="XM384" s="3"/>
      <c r="XN384" s="3"/>
      <c r="XO384" s="3"/>
      <c r="XP384" s="3"/>
      <c r="XQ384" s="3"/>
      <c r="XR384" s="3"/>
      <c r="XS384" s="3"/>
      <c r="XT384" s="3"/>
      <c r="XU384" s="3"/>
      <c r="XV384" s="3"/>
      <c r="XW384" s="3"/>
      <c r="XX384" s="3"/>
      <c r="XY384" s="3"/>
      <c r="XZ384" s="3"/>
      <c r="YA384" s="3"/>
      <c r="YB384" s="3"/>
      <c r="YC384" s="3"/>
      <c r="YD384" s="3"/>
      <c r="YE384" s="3"/>
      <c r="YF384" s="3"/>
      <c r="YG384" s="3"/>
      <c r="YH384" s="3"/>
      <c r="YI384" s="3"/>
    </row>
    <row r="385" spans="5:659" ht="15.75">
      <c r="E385" s="26"/>
      <c r="F385" s="32"/>
      <c r="G385" s="33"/>
      <c r="H385" s="32"/>
      <c r="I385" s="34"/>
      <c r="J385" s="246"/>
      <c r="K385" s="247"/>
      <c r="L385" s="95"/>
      <c r="M385" s="248"/>
      <c r="N385" s="249"/>
      <c r="O385" s="250"/>
      <c r="P385" s="251"/>
      <c r="Q385" s="252"/>
      <c r="R385" s="253"/>
      <c r="S385" s="102"/>
      <c r="T385" s="254"/>
      <c r="U385" s="104"/>
      <c r="V385" s="255"/>
      <c r="W385" s="256"/>
      <c r="X385" s="107"/>
      <c r="Y385" s="116"/>
      <c r="AC385" s="759"/>
      <c r="AD385" s="784" t="str">
        <f>TRIM(SUBSTITUTE(SUBSTITUTE(AD384,"“"," "),"”"," "))</f>
        <v/>
      </c>
      <c r="AE385" s="780" t="str" cm="1">
        <f t="array" ref="AE385">IF(ROW()=ROW(AE378),AD381,INDEX(AF378:AF391,ROW()-ROW(AE378)))</f>
        <v/>
      </c>
      <c r="AF385" s="781" t="str">
        <f>IF(OR(AE385="",AD380="",AD380&lt;=0,AG385=""),"",TRIM(MID(AE385,LEN(AG385)+1+IF(MID(AE385,LEN(AG385)+1,1)=" ",1,0),99999)))</f>
        <v/>
      </c>
      <c r="AG385" s="780" t="str">
        <f>IF(OR(AH385="",AH385=0,AH385="0"),"",IF(LEN(AH385)&lt;=AD380,AH385,IF(LEN(SUBSTITUTE(AI385," ",""))=AD380+1,LEFT(AH385,AD380),LEFT(AH385,FIND("§",SUBSTITUTE(AI385," ","§",LEN(AI385)-LEN(SUBSTITUTE(AI385," ",""))))-1))))</f>
        <v/>
      </c>
      <c r="AH385" s="780" t="str">
        <f t="shared" si="164"/>
        <v/>
      </c>
      <c r="AI385" s="780" t="str">
        <f>IF(OR(AH385="",AH385=0,AH385="0"),"",LEFT(AH385,AD380+1))</f>
        <v/>
      </c>
      <c r="AJ385" s="782"/>
      <c r="AK385" s="796"/>
      <c r="AL385" s="759" t="str">
        <f>IF(LEN(TRIM(AM385))&gt;0,MAX(AL13:AL384)+1,"")</f>
        <v/>
      </c>
      <c r="AM385" s="805"/>
      <c r="AN385" s="805"/>
      <c r="AO385" s="805"/>
      <c r="XL385" s="3"/>
      <c r="XM385" s="3"/>
      <c r="XN385" s="3"/>
      <c r="XO385" s="3"/>
      <c r="XP385" s="3"/>
      <c r="XQ385" s="3"/>
      <c r="XR385" s="3"/>
      <c r="XS385" s="3"/>
      <c r="XT385" s="3"/>
      <c r="XU385" s="3"/>
      <c r="XV385" s="3"/>
      <c r="XW385" s="3"/>
      <c r="XX385" s="3"/>
      <c r="XY385" s="3"/>
      <c r="XZ385" s="3"/>
      <c r="YA385" s="3"/>
      <c r="YB385" s="3"/>
      <c r="YC385" s="3"/>
      <c r="YD385" s="3"/>
      <c r="YE385" s="3"/>
      <c r="YF385" s="3"/>
      <c r="YG385" s="3"/>
      <c r="YH385" s="3"/>
      <c r="YI385" s="3"/>
    </row>
    <row r="386" spans="5:659" ht="15.75">
      <c r="E386" s="26"/>
      <c r="F386" s="32"/>
      <c r="G386" s="33"/>
      <c r="H386" s="32"/>
      <c r="I386" s="34"/>
      <c r="J386" s="246"/>
      <c r="K386" s="247"/>
      <c r="L386" s="95"/>
      <c r="M386" s="248"/>
      <c r="N386" s="249"/>
      <c r="O386" s="250"/>
      <c r="P386" s="251"/>
      <c r="Q386" s="252"/>
      <c r="R386" s="253"/>
      <c r="S386" s="102"/>
      <c r="T386" s="254"/>
      <c r="U386" s="104"/>
      <c r="V386" s="255"/>
      <c r="W386" s="256"/>
      <c r="X386" s="107"/>
      <c r="Y386" s="116"/>
      <c r="AC386" s="759"/>
      <c r="AD386" s="784"/>
      <c r="AE386" s="780" t="str" cm="1">
        <f t="array" ref="AE386">IF(ROW()=ROW(AE378),AD381,INDEX(AF378:AF391,ROW()-ROW(AE378)))</f>
        <v/>
      </c>
      <c r="AF386" s="781" t="str">
        <f>IF(OR(AE386="",AD380="",AD380&lt;=0,AG386=""),"",TRIM(MID(AE386,LEN(AG386)+1+IF(MID(AE386,LEN(AG386)+1,1)=" ",1,0),99999)))</f>
        <v/>
      </c>
      <c r="AG386" s="780" t="str">
        <f>IF(OR(AH386="",AH386=0,AH386="0"),"",IF(LEN(AH386)&lt;=AD380,AH386,IF(LEN(SUBSTITUTE(AI386," ",""))=AD380+1,LEFT(AH386,AD380),LEFT(AH386,FIND("§",SUBSTITUTE(AI386," ","§",LEN(AI386)-LEN(SUBSTITUTE(AI386," ",""))))-1))))</f>
        <v/>
      </c>
      <c r="AH386" s="780" t="str">
        <f t="shared" si="164"/>
        <v/>
      </c>
      <c r="AI386" s="780" t="str">
        <f>IF(OR(AH386="",AH386=0,AH386="0"),"",LEFT(AH386,AD380+1))</f>
        <v/>
      </c>
      <c r="AJ386" s="782"/>
      <c r="AK386" s="796"/>
      <c r="AL386" s="759" t="str">
        <f>IF(LEN(TRIM(AM386))&gt;0,MAX(AL13:AL385)+1,"")</f>
        <v/>
      </c>
      <c r="AM386" s="805"/>
      <c r="AN386" s="805"/>
      <c r="AO386" s="805"/>
      <c r="XL386" s="3"/>
      <c r="XM386" s="3"/>
      <c r="XN386" s="3"/>
      <c r="XO386" s="3"/>
      <c r="XP386" s="3"/>
      <c r="XQ386" s="3"/>
      <c r="XR386" s="3"/>
      <c r="XS386" s="3"/>
      <c r="XT386" s="3"/>
      <c r="XU386" s="3"/>
      <c r="XV386" s="3"/>
      <c r="XW386" s="3"/>
      <c r="XX386" s="3"/>
      <c r="XY386" s="3"/>
      <c r="XZ386" s="3"/>
      <c r="YA386" s="3"/>
      <c r="YB386" s="3"/>
      <c r="YC386" s="3"/>
      <c r="YD386" s="3"/>
      <c r="YE386" s="3"/>
      <c r="YF386" s="3"/>
      <c r="YG386" s="3"/>
      <c r="YH386" s="3"/>
      <c r="YI386" s="3"/>
    </row>
    <row r="387" spans="5:659" ht="15.75">
      <c r="E387" s="26"/>
      <c r="F387" s="32"/>
      <c r="G387" s="33"/>
      <c r="H387" s="32"/>
      <c r="I387" s="34"/>
      <c r="J387" s="246"/>
      <c r="K387" s="247"/>
      <c r="L387" s="95"/>
      <c r="M387" s="248"/>
      <c r="N387" s="249"/>
      <c r="O387" s="250"/>
      <c r="P387" s="251"/>
      <c r="Q387" s="252"/>
      <c r="R387" s="253"/>
      <c r="S387" s="102"/>
      <c r="T387" s="254"/>
      <c r="U387" s="104"/>
      <c r="V387" s="255"/>
      <c r="W387" s="256"/>
      <c r="X387" s="107"/>
      <c r="Y387" s="116"/>
      <c r="AC387" s="759"/>
      <c r="AD387" s="784"/>
      <c r="AE387" s="780" t="str" cm="1">
        <f t="array" ref="AE387">IF(ROW()=ROW(AE378),AD381,INDEX(AF378:AF391,ROW()-ROW(AE378)))</f>
        <v/>
      </c>
      <c r="AF387" s="781" t="str">
        <f>IF(OR(AE387="",AD380="",AD380&lt;=0,AG387=""),"",TRIM(MID(AE387,LEN(AG387)+1+IF(MID(AE387,LEN(AG387)+1,1)=" ",1,0),99999)))</f>
        <v/>
      </c>
      <c r="AG387" s="780" t="str">
        <f>IF(OR(AH387="",AH387=0,AH387="0"),"",IF(LEN(AH387)&lt;=AD380,AH387,IF(LEN(SUBSTITUTE(AI387," ",""))=AD380+1,LEFT(AH387,AD380),LEFT(AH387,FIND("§",SUBSTITUTE(AI387," ","§",LEN(AI387)-LEN(SUBSTITUTE(AI387," ",""))))-1))))</f>
        <v/>
      </c>
      <c r="AH387" s="780" t="str">
        <f t="shared" si="164"/>
        <v/>
      </c>
      <c r="AI387" s="780" t="str">
        <f>IF(OR(AH387="",AH387=0,AH387="0"),"",LEFT(AH387,AD380+1))</f>
        <v/>
      </c>
      <c r="AJ387" s="782"/>
      <c r="AK387" s="796"/>
      <c r="AL387" s="759" t="str">
        <f>IF(LEN(TRIM(AM387))&gt;0,MAX(AL13:AL386)+1,"")</f>
        <v/>
      </c>
      <c r="AM387" s="805"/>
      <c r="AN387" s="805"/>
      <c r="AO387" s="805"/>
      <c r="XL387" s="3"/>
      <c r="XM387" s="3"/>
      <c r="XN387" s="3"/>
      <c r="XO387" s="3"/>
      <c r="XP387" s="3"/>
      <c r="XQ387" s="3"/>
      <c r="XR387" s="3"/>
      <c r="XS387" s="3"/>
      <c r="XT387" s="3"/>
      <c r="XU387" s="3"/>
      <c r="XV387" s="3"/>
      <c r="XW387" s="3"/>
      <c r="XX387" s="3"/>
      <c r="XY387" s="3"/>
      <c r="XZ387" s="3"/>
      <c r="YA387" s="3"/>
      <c r="YB387" s="3"/>
      <c r="YC387" s="3"/>
      <c r="YD387" s="3"/>
      <c r="YE387" s="3"/>
      <c r="YF387" s="3"/>
      <c r="YG387" s="3"/>
      <c r="YH387" s="3"/>
      <c r="YI387" s="3"/>
    </row>
    <row r="388" spans="5:659" ht="15.75">
      <c r="E388" s="26"/>
      <c r="F388" s="32"/>
      <c r="G388" s="33"/>
      <c r="H388" s="32"/>
      <c r="I388" s="34"/>
      <c r="J388" s="246"/>
      <c r="K388" s="247"/>
      <c r="L388" s="95"/>
      <c r="M388" s="248"/>
      <c r="N388" s="249"/>
      <c r="O388" s="250"/>
      <c r="P388" s="251"/>
      <c r="Q388" s="252"/>
      <c r="R388" s="253"/>
      <c r="S388" s="102"/>
      <c r="T388" s="254"/>
      <c r="U388" s="104"/>
      <c r="V388" s="255"/>
      <c r="W388" s="256"/>
      <c r="X388" s="107"/>
      <c r="Y388" s="116"/>
      <c r="AC388" s="759"/>
      <c r="AD388" s="784"/>
      <c r="AE388" s="780" t="str" cm="1">
        <f t="array" ref="AE388">IF(ROW()=ROW(AE378),AD381,INDEX(AF378:AF391,ROW()-ROW(AE378)))</f>
        <v/>
      </c>
      <c r="AF388" s="781" t="str">
        <f>IF(OR(AE388="",AD380="",AD380&lt;=0,AG388=""),"",TRIM(MID(AE388,LEN(AG388)+1+IF(MID(AE388,LEN(AG388)+1,1)=" ",1,0),99999)))</f>
        <v/>
      </c>
      <c r="AG388" s="780" t="str">
        <f>IF(OR(AH388="",AH388=0,AH388="0"),"",IF(LEN(AH388)&lt;=AD380,AH388,IF(LEN(SUBSTITUTE(AI388," ",""))=AD380+1,LEFT(AH388,AD380),LEFT(AH388,FIND("§",SUBSTITUTE(AI388," ","§",LEN(AI388)-LEN(SUBSTITUTE(AI388," ",""))))-1))))</f>
        <v/>
      </c>
      <c r="AH388" s="780" t="str">
        <f t="shared" si="164"/>
        <v/>
      </c>
      <c r="AI388" s="780" t="str">
        <f>IF(OR(AH388="",AH388=0,AH388="0"),"",LEFT(AH388,AD380+1))</f>
        <v/>
      </c>
      <c r="AJ388" s="782"/>
      <c r="AK388" s="796"/>
      <c r="AL388" s="759" t="str">
        <f>IF(LEN(TRIM(AM388))&gt;0,MAX(AL13:AL387)+1,"")</f>
        <v/>
      </c>
      <c r="AM388" s="805"/>
      <c r="AN388" s="805"/>
      <c r="AO388" s="805"/>
      <c r="XL388" s="3"/>
      <c r="XM388" s="3"/>
      <c r="XN388" s="3"/>
      <c r="XO388" s="3"/>
      <c r="XP388" s="3"/>
      <c r="XQ388" s="3"/>
      <c r="XR388" s="3"/>
      <c r="XS388" s="3"/>
      <c r="XT388" s="3"/>
      <c r="XU388" s="3"/>
      <c r="XV388" s="3"/>
      <c r="XW388" s="3"/>
      <c r="XX388" s="3"/>
      <c r="XY388" s="3"/>
      <c r="XZ388" s="3"/>
      <c r="YA388" s="3"/>
      <c r="YB388" s="3"/>
      <c r="YC388" s="3"/>
      <c r="YD388" s="3"/>
      <c r="YE388" s="3"/>
      <c r="YF388" s="3"/>
      <c r="YG388" s="3"/>
      <c r="YH388" s="3"/>
      <c r="YI388" s="3"/>
    </row>
    <row r="389" spans="5:659" ht="15.75">
      <c r="E389" s="26"/>
      <c r="F389" s="32"/>
      <c r="G389" s="33"/>
      <c r="H389" s="32"/>
      <c r="I389" s="34"/>
      <c r="J389" s="246"/>
      <c r="K389" s="247"/>
      <c r="L389" s="95"/>
      <c r="M389" s="248"/>
      <c r="N389" s="249"/>
      <c r="O389" s="250"/>
      <c r="P389" s="251"/>
      <c r="Q389" s="252"/>
      <c r="R389" s="253"/>
      <c r="S389" s="102"/>
      <c r="T389" s="254"/>
      <c r="U389" s="104"/>
      <c r="V389" s="255"/>
      <c r="W389" s="256"/>
      <c r="X389" s="107"/>
      <c r="Y389" s="116"/>
      <c r="AC389" s="759"/>
      <c r="AD389" s="784"/>
      <c r="AE389" s="780" t="str" cm="1">
        <f t="array" ref="AE389">IF(ROW()=ROW(AE378),AD381,INDEX(AF378:AF391,ROW()-ROW(AE378)))</f>
        <v/>
      </c>
      <c r="AF389" s="781" t="str">
        <f>IF(OR(AE389="",AD380="",AD380&lt;=0,AG389=""),"",TRIM(MID(AE389,LEN(AG389)+1+IF(MID(AE389,LEN(AG389)+1,1)=" ",1,0),99999)))</f>
        <v/>
      </c>
      <c r="AG389" s="780" t="str">
        <f>IF(OR(AH389="",AH389=0,AH389="0"),"",IF(LEN(AH389)&lt;=AD380,AH389,IF(LEN(SUBSTITUTE(AI389," ",""))=AD380+1,LEFT(AH389,AD380),LEFT(AH389,FIND("§",SUBSTITUTE(AI389," ","§",LEN(AI389)-LEN(SUBSTITUTE(AI389," ",""))))-1))))</f>
        <v/>
      </c>
      <c r="AH389" s="780" t="str">
        <f t="shared" si="164"/>
        <v/>
      </c>
      <c r="AI389" s="780" t="str">
        <f>IF(OR(AH389="",AH389=0,AH389="0"),"",LEFT(AH389,AD380+1))</f>
        <v/>
      </c>
      <c r="AJ389" s="782"/>
      <c r="AK389" s="796"/>
      <c r="AL389" s="759" t="str">
        <f>IF(LEN(TRIM(AM389))&gt;0,MAX(AL13:AL388)+1,"")</f>
        <v/>
      </c>
      <c r="AM389" s="805"/>
      <c r="AN389" s="805"/>
      <c r="AO389" s="805"/>
      <c r="XL389" s="3"/>
      <c r="XM389" s="3"/>
      <c r="XN389" s="3"/>
      <c r="XO389" s="3"/>
      <c r="XP389" s="3"/>
      <c r="XQ389" s="3"/>
      <c r="XR389" s="3"/>
      <c r="XS389" s="3"/>
      <c r="XT389" s="3"/>
      <c r="XU389" s="3"/>
      <c r="XV389" s="3"/>
      <c r="XW389" s="3"/>
      <c r="XX389" s="3"/>
      <c r="XY389" s="3"/>
      <c r="XZ389" s="3"/>
      <c r="YA389" s="3"/>
      <c r="YB389" s="3"/>
      <c r="YC389" s="3"/>
      <c r="YD389" s="3"/>
      <c r="YE389" s="3"/>
      <c r="YF389" s="3"/>
      <c r="YG389" s="3"/>
      <c r="YH389" s="3"/>
      <c r="YI389" s="3"/>
    </row>
    <row r="390" spans="5:659" ht="15.75">
      <c r="E390" s="26"/>
      <c r="F390" s="32"/>
      <c r="G390" s="33"/>
      <c r="H390" s="32"/>
      <c r="I390" s="34"/>
      <c r="J390" s="246"/>
      <c r="K390" s="247"/>
      <c r="L390" s="95"/>
      <c r="M390" s="248"/>
      <c r="N390" s="249"/>
      <c r="O390" s="250"/>
      <c r="P390" s="251"/>
      <c r="Q390" s="252"/>
      <c r="R390" s="253"/>
      <c r="S390" s="102"/>
      <c r="T390" s="254"/>
      <c r="U390" s="104"/>
      <c r="V390" s="255"/>
      <c r="W390" s="256"/>
      <c r="X390" s="107"/>
      <c r="Y390" s="116"/>
      <c r="AC390" s="759"/>
      <c r="AD390" s="784"/>
      <c r="AE390" s="780" t="str" cm="1">
        <f t="array" ref="AE390">IF(ROW()=ROW(AE378),AD381,INDEX(AF378:AF391,ROW()-ROW(AE378)))</f>
        <v/>
      </c>
      <c r="AF390" s="781" t="str">
        <f>IF(OR(AE390="",AD380="",AD380&lt;=0,AG390=""),"",TRIM(MID(AE390,LEN(AG390)+1+IF(MID(AE390,LEN(AG390)+1,1)=" ",1,0),99999)))</f>
        <v/>
      </c>
      <c r="AG390" s="780" t="str">
        <f>IF(OR(AH390="",AH390=0,AH390="0"),"",IF(LEN(AH390)&lt;=AD380,AH390,IF(LEN(SUBSTITUTE(AI390," ",""))=AD380+1,LEFT(AH390,AD380),LEFT(AH390,FIND("§",SUBSTITUTE(AI390," ","§",LEN(AI390)-LEN(SUBSTITUTE(AI390," ",""))))-1))))</f>
        <v/>
      </c>
      <c r="AH390" s="780" t="str">
        <f t="shared" si="164"/>
        <v/>
      </c>
      <c r="AI390" s="780" t="str">
        <f>IF(OR(AH390="",AH390=0,AH390="0"),"",LEFT(AH390,AD380+1))</f>
        <v/>
      </c>
      <c r="AJ390" s="782"/>
      <c r="AK390" s="796"/>
      <c r="AL390" s="759" t="str">
        <f>IF(LEN(TRIM(AM390))&gt;0,MAX(AL13:AL389)+1,"")</f>
        <v/>
      </c>
      <c r="AM390" s="805"/>
      <c r="AN390" s="805"/>
      <c r="AO390" s="805"/>
      <c r="XL390" s="3"/>
      <c r="XM390" s="3"/>
      <c r="XN390" s="3"/>
      <c r="XO390" s="3"/>
      <c r="XP390" s="3"/>
      <c r="XQ390" s="3"/>
      <c r="XR390" s="3"/>
      <c r="XS390" s="3"/>
      <c r="XT390" s="3"/>
      <c r="XU390" s="3"/>
      <c r="XV390" s="3"/>
      <c r="XW390" s="3"/>
      <c r="XX390" s="3"/>
      <c r="XY390" s="3"/>
      <c r="XZ390" s="3"/>
      <c r="YA390" s="3"/>
      <c r="YB390" s="3"/>
      <c r="YC390" s="3"/>
      <c r="YD390" s="3"/>
      <c r="YE390" s="3"/>
      <c r="YF390" s="3"/>
      <c r="YG390" s="3"/>
      <c r="YH390" s="3"/>
      <c r="YI390" s="3"/>
    </row>
    <row r="391" spans="5:659" ht="15.75">
      <c r="E391" s="26"/>
      <c r="F391" s="32"/>
      <c r="G391" s="33"/>
      <c r="H391" s="32"/>
      <c r="I391" s="34"/>
      <c r="J391" s="246"/>
      <c r="K391" s="247"/>
      <c r="L391" s="95"/>
      <c r="M391" s="248"/>
      <c r="N391" s="249"/>
      <c r="O391" s="250"/>
      <c r="P391" s="251"/>
      <c r="Q391" s="252"/>
      <c r="R391" s="253"/>
      <c r="S391" s="102"/>
      <c r="T391" s="254"/>
      <c r="U391" s="104"/>
      <c r="V391" s="255"/>
      <c r="W391" s="256"/>
      <c r="X391" s="107"/>
      <c r="Y391" s="116"/>
      <c r="AC391" s="759"/>
      <c r="AD391" s="784"/>
      <c r="AE391" s="780" t="str" cm="1">
        <f t="array" ref="AE391">IF(ROW()=ROW(AE378),AD381,INDEX(AF378:AF391,ROW()-ROW(AE378)))</f>
        <v/>
      </c>
      <c r="AF391" s="781" t="str">
        <f>IF(OR(AE391="",AD380="",AD380&lt;=0,AG391=""),"",TRIM(MID(AE391,LEN(AG391)+1+IF(MID(AE391,LEN(AG391)+1,1)=" ",1,0),99999)))</f>
        <v/>
      </c>
      <c r="AG391" s="780" t="str">
        <f>IF(OR(AH391="",AH391=0,AH391="0"),"",IF(LEN(AH391)&lt;=AD380,AH391,IF(LEN(SUBSTITUTE(AI391," ",""))=AD380+1,LEFT(AH391,AD380),LEFT(AH391,FIND("§",SUBSTITUTE(AI391," ","§",LEN(AI391)-LEN(SUBSTITUTE(AI391," ",""))))-1))))</f>
        <v/>
      </c>
      <c r="AH391" s="780" t="str">
        <f t="shared" si="164"/>
        <v/>
      </c>
      <c r="AI391" s="780" t="str">
        <f>IF(OR(AH391="",AH391=0,AH391="0"),"",LEFT(AH391,AD380+1))</f>
        <v/>
      </c>
      <c r="AJ391" s="782"/>
      <c r="AK391" s="796"/>
      <c r="AL391" s="759" t="str">
        <f>IF(LEN(TRIM(AM391))&gt;0,MAX(AL13:AL390)+1,"")</f>
        <v/>
      </c>
      <c r="AM391" s="805"/>
      <c r="AN391" s="805"/>
      <c r="AO391" s="805"/>
      <c r="XL391" s="3"/>
      <c r="XM391" s="3"/>
      <c r="XN391" s="3"/>
      <c r="XO391" s="3"/>
      <c r="XP391" s="3"/>
      <c r="XQ391" s="3"/>
      <c r="XR391" s="3"/>
      <c r="XS391" s="3"/>
      <c r="XT391" s="3"/>
      <c r="XU391" s="3"/>
      <c r="XV391" s="3"/>
      <c r="XW391" s="3"/>
      <c r="XX391" s="3"/>
      <c r="XY391" s="3"/>
      <c r="XZ391" s="3"/>
      <c r="YA391" s="3"/>
      <c r="YB391" s="3"/>
      <c r="YC391" s="3"/>
      <c r="YD391" s="3"/>
      <c r="YE391" s="3"/>
      <c r="YF391" s="3"/>
      <c r="YG391" s="3"/>
      <c r="YH391" s="3"/>
      <c r="YI391" s="3"/>
    </row>
    <row r="392" spans="5:659" ht="15.75">
      <c r="E392" s="26"/>
      <c r="F392" s="32"/>
      <c r="G392" s="33"/>
      <c r="H392" s="32"/>
      <c r="I392" s="34"/>
      <c r="J392" s="246"/>
      <c r="K392" s="247"/>
      <c r="L392" s="95"/>
      <c r="M392" s="248"/>
      <c r="N392" s="249"/>
      <c r="O392" s="250"/>
      <c r="P392" s="251"/>
      <c r="Q392" s="252"/>
      <c r="R392" s="253"/>
      <c r="S392" s="102"/>
      <c r="T392" s="254"/>
      <c r="U392" s="104"/>
      <c r="V392" s="255"/>
      <c r="W392" s="256"/>
      <c r="X392" s="107"/>
      <c r="Y392" s="116"/>
      <c r="AC392" s="759"/>
      <c r="AD392" s="779" t="str">
        <f>IF(TRIM(SUBSTITUTE(AS41,CHAR(160),""))="","",AS41)</f>
        <v/>
      </c>
      <c r="AE392" s="780" t="str" cm="1">
        <f t="array" ref="AE392">IF(ROW()=ROW(AE392),AD395,INDEX(AF392:AF405,ROW()-ROW(AE392)))</f>
        <v/>
      </c>
      <c r="AF392" s="781" t="str">
        <f>IF(OR(AE392="",AD394="",AD394&lt;=0,AG392=""),"",TRIM(MID(AE392,LEN(AG392)+1+IF(MID(AE392,LEN(AG392)+1,1)=" ",1,0),99999)))</f>
        <v/>
      </c>
      <c r="AG392" s="780" t="str">
        <f>IF(OR(AH392="",AH392=0,AH392="0"),"",IF(LEN(AH392)&lt;=AD394,AH392,IF(LEN(SUBSTITUTE(AI392," ",""))=AD394+1,LEFT(AH392,AD394),LEFT(AH392,FIND("§",SUBSTITUTE(AI392," ","§",LEN(AI392)-LEN(SUBSTITUTE(AI392," ",""))))-1))))</f>
        <v/>
      </c>
      <c r="AH392" s="780" t="str">
        <f t="shared" si="164"/>
        <v/>
      </c>
      <c r="AI392" s="780" t="str">
        <f>IF(OR(AH392="",AH392=0,AH392="0"),"",LEFT(AH392,AD394+1))</f>
        <v/>
      </c>
      <c r="AJ392" s="782"/>
      <c r="AK392" s="796"/>
      <c r="AL392" s="759" t="str">
        <f>IF(LEN(TRIM(AM392))&gt;0,MAX(AL13:AL391)+1,"")</f>
        <v/>
      </c>
      <c r="AM392" s="805"/>
      <c r="AN392" s="805"/>
      <c r="AO392" s="805"/>
      <c r="XL392" s="3"/>
      <c r="XM392" s="3"/>
      <c r="XN392" s="3"/>
      <c r="XO392" s="3"/>
      <c r="XP392" s="3"/>
      <c r="XQ392" s="3"/>
      <c r="XR392" s="3"/>
      <c r="XS392" s="3"/>
      <c r="XT392" s="3"/>
      <c r="XU392" s="3"/>
      <c r="XV392" s="3"/>
      <c r="XW392" s="3"/>
      <c r="XX392" s="3"/>
      <c r="XY392" s="3"/>
      <c r="XZ392" s="3"/>
      <c r="YA392" s="3"/>
      <c r="YB392" s="3"/>
      <c r="YC392" s="3"/>
      <c r="YD392" s="3"/>
      <c r="YE392" s="3"/>
      <c r="YF392" s="3"/>
      <c r="YG392" s="3"/>
      <c r="YH392" s="3"/>
      <c r="YI392" s="3"/>
    </row>
    <row r="393" spans="5:659" ht="15.75">
      <c r="E393" s="26"/>
      <c r="F393" s="32"/>
      <c r="G393" s="33"/>
      <c r="H393" s="32"/>
      <c r="I393" s="34"/>
      <c r="J393" s="246"/>
      <c r="K393" s="247"/>
      <c r="L393" s="95"/>
      <c r="M393" s="248"/>
      <c r="N393" s="249"/>
      <c r="O393" s="250"/>
      <c r="P393" s="251"/>
      <c r="Q393" s="252"/>
      <c r="R393" s="253"/>
      <c r="S393" s="102"/>
      <c r="T393" s="254"/>
      <c r="U393" s="104"/>
      <c r="V393" s="255"/>
      <c r="W393" s="256"/>
      <c r="X393" s="107"/>
      <c r="Y393" s="116"/>
      <c r="AC393" s="759"/>
      <c r="AD393" s="784" t="str">
        <f>TRIM(SUBSTITUTE(SUBSTITUTE(SUBSTITUTE(SUBSTITUTE(SUBSTITUTE(SUBSTITUTE(SUBSTITUTE(SUBSTITUTE(SUBSTITUTE(CLEAN(IF(OR(LEFT(AD392,1)="-",LEFT(AD392,1)="="),MID(AD392,2,99999),AD392)),"—","-"),"–","-"),CHAR(160)," "),CHAR(9)," "),CHAR(13)," "),CHAR(10)," ")," "," ")," "," ")," "," "))</f>
        <v/>
      </c>
      <c r="AE393" s="780" t="str" cm="1">
        <f t="array" ref="AE393">IF(ROW()=ROW(AE392),AD395,INDEX(AF392:AF405,ROW()-ROW(AE392)))</f>
        <v/>
      </c>
      <c r="AF393" s="781" t="str">
        <f>IF(OR(AE393="",AD394="",AD394&lt;=0,AG393=""),"",TRIM(MID(AE393,LEN(AG393)+1+IF(MID(AE393,LEN(AG393)+1,1)=" ",1,0),99999)))</f>
        <v/>
      </c>
      <c r="AG393" s="780" t="str">
        <f>IF(OR(AH393="",AH393=0,AH393="0"),"",IF(LEN(AH393)&lt;=AD394,AH393,IF(LEN(SUBSTITUTE(AI393," ",""))=AD394+1,LEFT(AH393,AD394),LEFT(AH393,FIND("§",SUBSTITUTE(AI393," ","§",LEN(AI393)-LEN(SUBSTITUTE(AI393," ",""))))-1))))</f>
        <v/>
      </c>
      <c r="AH393" s="780" t="str">
        <f t="shared" si="164"/>
        <v/>
      </c>
      <c r="AI393" s="780" t="str">
        <f>IF(OR(AH393="",AH393=0,AH393="0"),"",LEFT(AH393,AD394+1))</f>
        <v/>
      </c>
      <c r="AJ393" s="782"/>
      <c r="AK393" s="796"/>
      <c r="AL393" s="759" t="str">
        <f>IF(LEN(TRIM(AM393))&gt;0,MAX(AL13:AL392)+1,"")</f>
        <v/>
      </c>
      <c r="AM393" s="805"/>
      <c r="AN393" s="805"/>
      <c r="AO393" s="805"/>
      <c r="XL393" s="3"/>
      <c r="XM393" s="3"/>
      <c r="XN393" s="3"/>
      <c r="XO393" s="3"/>
      <c r="XP393" s="3"/>
      <c r="XQ393" s="3"/>
      <c r="XR393" s="3"/>
      <c r="XS393" s="3"/>
      <c r="XT393" s="3"/>
      <c r="XU393" s="3"/>
      <c r="XV393" s="3"/>
      <c r="XW393" s="3"/>
      <c r="XX393" s="3"/>
      <c r="XY393" s="3"/>
      <c r="XZ393" s="3"/>
      <c r="YA393" s="3"/>
      <c r="YB393" s="3"/>
      <c r="YC393" s="3"/>
      <c r="YD393" s="3"/>
      <c r="YE393" s="3"/>
      <c r="YF393" s="3"/>
      <c r="YG393" s="3"/>
      <c r="YH393" s="3"/>
      <c r="YI393" s="3"/>
    </row>
    <row r="394" spans="5:659" ht="15.75">
      <c r="E394" s="26"/>
      <c r="F394" s="32"/>
      <c r="G394" s="33"/>
      <c r="H394" s="32"/>
      <c r="I394" s="34"/>
      <c r="J394" s="246"/>
      <c r="K394" s="247"/>
      <c r="L394" s="95"/>
      <c r="M394" s="248"/>
      <c r="N394" s="249"/>
      <c r="O394" s="250"/>
      <c r="P394" s="251"/>
      <c r="Q394" s="252"/>
      <c r="R394" s="253"/>
      <c r="S394" s="102"/>
      <c r="T394" s="254"/>
      <c r="U394" s="104"/>
      <c r="V394" s="255"/>
      <c r="W394" s="256"/>
      <c r="X394" s="107"/>
      <c r="Y394" s="116"/>
      <c r="AC394" s="759"/>
      <c r="AD394" s="785">
        <f>AL10</f>
        <v>120</v>
      </c>
      <c r="AE394" s="780" t="str" cm="1">
        <f t="array" ref="AE394">IF(ROW()=ROW(AE392),AD395,INDEX(AF392:AF405,ROW()-ROW(AE392)))</f>
        <v/>
      </c>
      <c r="AF394" s="781" t="str">
        <f>IF(OR(AE394="",AD394="",AD394&lt;=0,AG394=""),"",TRIM(MID(AE394,LEN(AG394)+1+IF(MID(AE394,LEN(AG394)+1,1)=" ",1,0),99999)))</f>
        <v/>
      </c>
      <c r="AG394" s="780" t="str">
        <f>IF(OR(AH394="",AH394=0,AH394="0"),"",IF(LEN(AH394)&lt;=AD394,AH394,IF(LEN(SUBSTITUTE(AI394," ",""))=AD394+1,LEFT(AH394,AD394),LEFT(AH394,FIND("§",SUBSTITUTE(AI394," ","§",LEN(AI394)-LEN(SUBSTITUTE(AI394," ",""))))-1))))</f>
        <v/>
      </c>
      <c r="AH394" s="780" t="str">
        <f t="shared" si="164"/>
        <v/>
      </c>
      <c r="AI394" s="780" t="str">
        <f>IF(OR(AH394="",AH394=0,AH394="0"),"",LEFT(AH394,AD394+1))</f>
        <v/>
      </c>
      <c r="AJ394" s="782"/>
      <c r="AK394" s="796"/>
      <c r="AL394" s="759" t="str">
        <f>IF(LEN(TRIM(AM394))&gt;0,MAX(AL13:AL393)+1,"")</f>
        <v/>
      </c>
      <c r="AM394" s="805"/>
      <c r="AN394" s="805"/>
      <c r="AO394" s="805"/>
      <c r="XL394" s="3"/>
      <c r="XM394" s="3"/>
      <c r="XN394" s="3"/>
      <c r="XO394" s="3"/>
      <c r="XP394" s="3"/>
      <c r="XQ394" s="3"/>
      <c r="XR394" s="3"/>
      <c r="XS394" s="3"/>
      <c r="XT394" s="3"/>
      <c r="XU394" s="3"/>
      <c r="XV394" s="3"/>
      <c r="XW394" s="3"/>
      <c r="XX394" s="3"/>
      <c r="XY394" s="3"/>
      <c r="XZ394" s="3"/>
      <c r="YA394" s="3"/>
      <c r="YB394" s="3"/>
      <c r="YC394" s="3"/>
      <c r="YD394" s="3"/>
      <c r="YE394" s="3"/>
      <c r="YF394" s="3"/>
      <c r="YG394" s="3"/>
      <c r="YH394" s="3"/>
      <c r="YI394" s="3"/>
    </row>
    <row r="395" spans="5:659" ht="15.75">
      <c r="E395" s="26"/>
      <c r="F395" s="32"/>
      <c r="G395" s="33"/>
      <c r="H395" s="32"/>
      <c r="I395" s="34"/>
      <c r="J395" s="246"/>
      <c r="K395" s="247"/>
      <c r="L395" s="95"/>
      <c r="M395" s="248"/>
      <c r="N395" s="249"/>
      <c r="O395" s="250"/>
      <c r="P395" s="251"/>
      <c r="Q395" s="252"/>
      <c r="R395" s="253"/>
      <c r="S395" s="102"/>
      <c r="T395" s="254"/>
      <c r="U395" s="104"/>
      <c r="V395" s="255"/>
      <c r="W395" s="256"/>
      <c r="X395" s="107"/>
      <c r="Y395" s="116"/>
      <c r="AC395" s="759"/>
      <c r="AD395" s="784" t="str">
        <f>IF(UPPER(TRIM(AL11))="X",AD399,AD393)</f>
        <v/>
      </c>
      <c r="AE395" s="780" t="str" cm="1">
        <f t="array" ref="AE395">IF(ROW()=ROW(AE392),AD395,INDEX(AF392:AF405,ROW()-ROW(AE392)))</f>
        <v/>
      </c>
      <c r="AF395" s="781" t="str">
        <f>IF(OR(AE395="",AD394="",AD394&lt;=0,AG395=""),"",TRIM(MID(AE395,LEN(AG395)+1+IF(MID(AE395,LEN(AG395)+1,1)=" ",1,0),99999)))</f>
        <v/>
      </c>
      <c r="AG395" s="780" t="str">
        <f>IF(OR(AH395="",AH395=0,AH395="0"),"",IF(LEN(AH395)&lt;=AD394,AH395,IF(LEN(SUBSTITUTE(AI395," ",""))=AD394+1,LEFT(AH395,AD394),LEFT(AH395,FIND("§",SUBSTITUTE(AI395," ","§",LEN(AI395)-LEN(SUBSTITUTE(AI395," ",""))))-1))))</f>
        <v/>
      </c>
      <c r="AH395" s="780" t="str">
        <f t="shared" si="164"/>
        <v/>
      </c>
      <c r="AI395" s="780" t="str">
        <f>IF(OR(AH395="",AH395=0,AH395="0"),"",LEFT(AH395,AD394+1))</f>
        <v/>
      </c>
      <c r="AJ395" s="782"/>
      <c r="AK395" s="796"/>
      <c r="AL395" s="759" t="str">
        <f>IF(LEN(TRIM(AM395))&gt;0,MAX(AL13:AL394)+1,"")</f>
        <v/>
      </c>
      <c r="AM395" s="805"/>
      <c r="AN395" s="805"/>
      <c r="AO395" s="805"/>
      <c r="XL395" s="3"/>
      <c r="XM395" s="3"/>
      <c r="XN395" s="3"/>
      <c r="XO395" s="3"/>
      <c r="XP395" s="3"/>
      <c r="XQ395" s="3"/>
      <c r="XR395" s="3"/>
      <c r="XS395" s="3"/>
      <c r="XT395" s="3"/>
      <c r="XU395" s="3"/>
      <c r="XV395" s="3"/>
      <c r="XW395" s="3"/>
      <c r="XX395" s="3"/>
      <c r="XY395" s="3"/>
      <c r="XZ395" s="3"/>
      <c r="YA395" s="3"/>
      <c r="YB395" s="3"/>
      <c r="YC395" s="3"/>
      <c r="YD395" s="3"/>
      <c r="YE395" s="3"/>
      <c r="YF395" s="3"/>
      <c r="YG395" s="3"/>
      <c r="YH395" s="3"/>
      <c r="YI395" s="3"/>
    </row>
    <row r="396" spans="5:659" ht="15.75">
      <c r="E396" s="26"/>
      <c r="F396" s="32"/>
      <c r="G396" s="33"/>
      <c r="H396" s="32"/>
      <c r="I396" s="34"/>
      <c r="J396" s="246"/>
      <c r="K396" s="247"/>
      <c r="L396" s="95"/>
      <c r="M396" s="248"/>
      <c r="N396" s="249"/>
      <c r="O396" s="250"/>
      <c r="P396" s="251"/>
      <c r="Q396" s="252"/>
      <c r="R396" s="253"/>
      <c r="S396" s="102"/>
      <c r="T396" s="254"/>
      <c r="U396" s="104"/>
      <c r="V396" s="255"/>
      <c r="W396" s="256"/>
      <c r="X396" s="107"/>
      <c r="Y396" s="116"/>
      <c r="AC396" s="759"/>
      <c r="AD396" s="786" t="str">
        <f>TRIM(SUBSTITUTE(SUBSTITUTE(SUBSTITUTE(SUBSTITUTE(SUBSTITUTE(SUBSTITUTE(SUBSTITUTE(SUBSTITUTE(SUBSTITUTE(SUBSTITUTE(AD393,","," "),";"," "),":"," "),"!"," "),"?"," "),"…"," "),"»"," "),"«"," "),"/"," "),"."," "))</f>
        <v/>
      </c>
      <c r="AE396" s="780" t="str" cm="1">
        <f t="array" ref="AE396">IF(ROW()=ROW(AE392),AD395,INDEX(AF392:AF405,ROW()-ROW(AE392)))</f>
        <v/>
      </c>
      <c r="AF396" s="781" t="str">
        <f>IF(OR(AE396="",AD394="",AD394&lt;=0,AG396=""),"",TRIM(MID(AE396,LEN(AG396)+1+IF(MID(AE396,LEN(AG396)+1,1)=" ",1,0),99999)))</f>
        <v/>
      </c>
      <c r="AG396" s="780" t="str">
        <f>IF(OR(AH396="",AH396=0,AH396="0"),"",IF(LEN(AH396)&lt;=AD394,AH396,IF(LEN(SUBSTITUTE(AI396," ",""))=AD394+1,LEFT(AH396,AD394),LEFT(AH396,FIND("§",SUBSTITUTE(AI396," ","§",LEN(AI396)-LEN(SUBSTITUTE(AI396," ",""))))-1))))</f>
        <v/>
      </c>
      <c r="AH396" s="780" t="str">
        <f t="shared" si="164"/>
        <v/>
      </c>
      <c r="AI396" s="780" t="str">
        <f>IF(OR(AH396="",AH396=0,AH396="0"),"",LEFT(AH396,AD394+1))</f>
        <v/>
      </c>
      <c r="AJ396" s="782"/>
      <c r="AK396" s="796"/>
      <c r="AL396" s="759" t="str">
        <f>IF(LEN(TRIM(AM396))&gt;0,MAX(AL13:AL395)+1,"")</f>
        <v/>
      </c>
      <c r="AM396" s="805"/>
      <c r="AN396" s="805"/>
      <c r="AO396" s="805"/>
      <c r="XL396" s="3"/>
      <c r="XM396" s="3"/>
      <c r="XN396" s="3"/>
      <c r="XO396" s="3"/>
      <c r="XP396" s="3"/>
      <c r="XQ396" s="3"/>
      <c r="XR396" s="3"/>
      <c r="XS396" s="3"/>
      <c r="XT396" s="3"/>
      <c r="XU396" s="3"/>
      <c r="XV396" s="3"/>
      <c r="XW396" s="3"/>
      <c r="XX396" s="3"/>
      <c r="XY396" s="3"/>
      <c r="XZ396" s="3"/>
      <c r="YA396" s="3"/>
      <c r="YB396" s="3"/>
      <c r="YC396" s="3"/>
      <c r="YD396" s="3"/>
      <c r="YE396" s="3"/>
      <c r="YF396" s="3"/>
      <c r="YG396" s="3"/>
      <c r="YH396" s="3"/>
      <c r="YI396" s="3"/>
    </row>
    <row r="397" spans="5:659" ht="15.75">
      <c r="E397" s="26"/>
      <c r="F397" s="32"/>
      <c r="G397" s="33"/>
      <c r="H397" s="32"/>
      <c r="I397" s="34"/>
      <c r="J397" s="246"/>
      <c r="K397" s="247"/>
      <c r="L397" s="95"/>
      <c r="M397" s="248"/>
      <c r="N397" s="249"/>
      <c r="O397" s="250"/>
      <c r="P397" s="251"/>
      <c r="Q397" s="252"/>
      <c r="R397" s="253"/>
      <c r="S397" s="102"/>
      <c r="T397" s="254"/>
      <c r="U397" s="104"/>
      <c r="V397" s="255"/>
      <c r="W397" s="256"/>
      <c r="X397" s="107"/>
      <c r="Y397" s="116"/>
      <c r="AC397" s="759"/>
      <c r="AD397" s="780" t="str">
        <f>TRIM(SUBSTITUTE(SUBSTITUTE(SUBSTITUTE(SUBSTITUTE(SUBSTITUTE(SUBSTITUTE(SUBSTITUTE(SUBSTITUTE(AD396,"("," "),")"," "),CHAR(34)," "),"-"," "),"_"," "),"&lt;"," "),"&gt;"," "),"="," "))</f>
        <v/>
      </c>
      <c r="AE397" s="780" t="str" cm="1">
        <f t="array" ref="AE397">IF(ROW()=ROW(AE392),AD395,INDEX(AF392:AF405,ROW()-ROW(AE392)))</f>
        <v/>
      </c>
      <c r="AF397" s="781" t="str">
        <f>IF(OR(AE397="",AD394="",AD394&lt;=0,AG397=""),"",TRIM(MID(AE397,LEN(AG397)+1+IF(MID(AE397,LEN(AG397)+1,1)=" ",1,0),99999)))</f>
        <v/>
      </c>
      <c r="AG397" s="780" t="str">
        <f>IF(OR(AH397="",AH397=0,AH397="0"),"",IF(LEN(AH397)&lt;=AD394,AH397,IF(LEN(SUBSTITUTE(AI397," ",""))=AD394+1,LEFT(AH397,AD394),LEFT(AH397,FIND("§",SUBSTITUTE(AI397," ","§",LEN(AI397)-LEN(SUBSTITUTE(AI397," ",""))))-1))))</f>
        <v/>
      </c>
      <c r="AH397" s="780" t="str">
        <f t="shared" si="164"/>
        <v/>
      </c>
      <c r="AI397" s="780" t="str">
        <f>IF(OR(AH397="",AH397=0,AH397="0"),"",LEFT(AH397,AD394+1))</f>
        <v/>
      </c>
      <c r="AJ397" s="782"/>
      <c r="AK397" s="796"/>
      <c r="AL397" s="759" t="str">
        <f>IF(LEN(TRIM(AM397))&gt;0,MAX(AL13:AL396)+1,"")</f>
        <v/>
      </c>
      <c r="AM397" s="805"/>
      <c r="AN397" s="805"/>
      <c r="AO397" s="805"/>
      <c r="XL397" s="3"/>
      <c r="XM397" s="3"/>
      <c r="XN397" s="3"/>
      <c r="XO397" s="3"/>
      <c r="XP397" s="3"/>
      <c r="XQ397" s="3"/>
      <c r="XR397" s="3"/>
      <c r="XS397" s="3"/>
      <c r="XT397" s="3"/>
      <c r="XU397" s="3"/>
      <c r="XV397" s="3"/>
      <c r="XW397" s="3"/>
      <c r="XX397" s="3"/>
      <c r="XY397" s="3"/>
      <c r="XZ397" s="3"/>
      <c r="YA397" s="3"/>
      <c r="YB397" s="3"/>
      <c r="YC397" s="3"/>
      <c r="YD397" s="3"/>
      <c r="YE397" s="3"/>
      <c r="YF397" s="3"/>
      <c r="YG397" s="3"/>
      <c r="YH397" s="3"/>
      <c r="YI397" s="3"/>
    </row>
    <row r="398" spans="5:659" ht="15.75">
      <c r="E398" s="26"/>
      <c r="F398" s="32"/>
      <c r="G398" s="33"/>
      <c r="H398" s="32"/>
      <c r="I398" s="34"/>
      <c r="J398" s="246"/>
      <c r="K398" s="247"/>
      <c r="L398" s="95"/>
      <c r="M398" s="248"/>
      <c r="N398" s="249"/>
      <c r="O398" s="250"/>
      <c r="P398" s="251"/>
      <c r="Q398" s="252"/>
      <c r="R398" s="253"/>
      <c r="S398" s="102"/>
      <c r="T398" s="254"/>
      <c r="U398" s="104"/>
      <c r="V398" s="255"/>
      <c r="W398" s="256"/>
      <c r="X398" s="107"/>
      <c r="Y398" s="116"/>
      <c r="AC398" s="759"/>
      <c r="AD398" s="784" t="str">
        <f>TRIM(SUBSTITUTE(SUBSTITUTE(SUBSTITUTE(SUBSTITUTE(AD397,"►"," "),"▼"," "),"▲"," "),"◄"," "))</f>
        <v/>
      </c>
      <c r="AE398" s="780" t="str" cm="1">
        <f t="array" ref="AE398">IF(ROW()=ROW(AE392),AD395,INDEX(AF392:AF405,ROW()-ROW(AE392)))</f>
        <v/>
      </c>
      <c r="AF398" s="781" t="str">
        <f>IF(OR(AE398="",AD394="",AD394&lt;=0,AG398=""),"",TRIM(MID(AE398,LEN(AG398)+1+IF(MID(AE398,LEN(AG398)+1,1)=" ",1,0),99999)))</f>
        <v/>
      </c>
      <c r="AG398" s="780" t="str">
        <f>IF(OR(AH398="",AH398=0,AH398="0"),"",IF(LEN(AH398)&lt;=AD394,AH398,IF(LEN(SUBSTITUTE(AI398," ",""))=AD394+1,LEFT(AH398,AD394),LEFT(AH398,FIND("§",SUBSTITUTE(AI398," ","§",LEN(AI398)-LEN(SUBSTITUTE(AI398," ",""))))-1))))</f>
        <v/>
      </c>
      <c r="AH398" s="780" t="str">
        <f t="shared" ref="AH398:AH461" si="165">IF(OR(AE398="",AE398=0),"",TRIM(SUBSTITUTE(SUBSTITUTE(AE398,CHAR(160)," "),CHAR(10)," ")))</f>
        <v/>
      </c>
      <c r="AI398" s="780" t="str">
        <f>IF(OR(AH398="",AH398=0,AH398="0"),"",LEFT(AH398,AD394+1))</f>
        <v/>
      </c>
      <c r="AJ398" s="782"/>
      <c r="AK398" s="796"/>
      <c r="AL398" s="759" t="str">
        <f>IF(LEN(TRIM(AM398))&gt;0,MAX(AL13:AL397)+1,"")</f>
        <v/>
      </c>
      <c r="AM398" s="805"/>
      <c r="AN398" s="805"/>
      <c r="AO398" s="805"/>
      <c r="XL398" s="3"/>
      <c r="XM398" s="3"/>
      <c r="XN398" s="3"/>
      <c r="XO398" s="3"/>
      <c r="XP398" s="3"/>
      <c r="XQ398" s="3"/>
      <c r="XR398" s="3"/>
      <c r="XS398" s="3"/>
      <c r="XT398" s="3"/>
      <c r="XU398" s="3"/>
      <c r="XV398" s="3"/>
      <c r="XW398" s="3"/>
      <c r="XX398" s="3"/>
      <c r="XY398" s="3"/>
      <c r="XZ398" s="3"/>
      <c r="YA398" s="3"/>
      <c r="YB398" s="3"/>
      <c r="YC398" s="3"/>
      <c r="YD398" s="3"/>
      <c r="YE398" s="3"/>
      <c r="YF398" s="3"/>
      <c r="YG398" s="3"/>
      <c r="YH398" s="3"/>
      <c r="YI398" s="3"/>
    </row>
    <row r="399" spans="5:659" ht="15.75">
      <c r="E399" s="26"/>
      <c r="F399" s="32"/>
      <c r="G399" s="33"/>
      <c r="H399" s="32"/>
      <c r="I399" s="34"/>
      <c r="J399" s="246"/>
      <c r="K399" s="247"/>
      <c r="L399" s="95"/>
      <c r="M399" s="248"/>
      <c r="N399" s="249"/>
      <c r="O399" s="250"/>
      <c r="P399" s="251"/>
      <c r="Q399" s="252"/>
      <c r="R399" s="253"/>
      <c r="S399" s="102"/>
      <c r="T399" s="254"/>
      <c r="U399" s="104"/>
      <c r="V399" s="255"/>
      <c r="W399" s="256"/>
      <c r="X399" s="107"/>
      <c r="Y399" s="116"/>
      <c r="AC399" s="759"/>
      <c r="AD399" s="784" t="str">
        <f>TRIM(SUBSTITUTE(SUBSTITUTE(AD398,"“"," "),"”"," "))</f>
        <v/>
      </c>
      <c r="AE399" s="780" t="str" cm="1">
        <f t="array" ref="AE399">IF(ROW()=ROW(AE392),AD395,INDEX(AF392:AF405,ROW()-ROW(AE392)))</f>
        <v/>
      </c>
      <c r="AF399" s="781" t="str">
        <f>IF(OR(AE399="",AD394="",AD394&lt;=0,AG399=""),"",TRIM(MID(AE399,LEN(AG399)+1+IF(MID(AE399,LEN(AG399)+1,1)=" ",1,0),99999)))</f>
        <v/>
      </c>
      <c r="AG399" s="780" t="str">
        <f>IF(OR(AH399="",AH399=0,AH399="0"),"",IF(LEN(AH399)&lt;=AD394,AH399,IF(LEN(SUBSTITUTE(AI399," ",""))=AD394+1,LEFT(AH399,AD394),LEFT(AH399,FIND("§",SUBSTITUTE(AI399," ","§",LEN(AI399)-LEN(SUBSTITUTE(AI399," ",""))))-1))))</f>
        <v/>
      </c>
      <c r="AH399" s="780" t="str">
        <f t="shared" si="165"/>
        <v/>
      </c>
      <c r="AI399" s="780" t="str">
        <f>IF(OR(AH399="",AH399=0,AH399="0"),"",LEFT(AH399,AD394+1))</f>
        <v/>
      </c>
      <c r="AJ399" s="782"/>
      <c r="AK399" s="796"/>
      <c r="AL399" s="759" t="str">
        <f>IF(LEN(TRIM(AM399))&gt;0,MAX(AL13:AL398)+1,"")</f>
        <v/>
      </c>
      <c r="AM399" s="805"/>
      <c r="AN399" s="805"/>
      <c r="AO399" s="805"/>
      <c r="XL399" s="3"/>
      <c r="XM399" s="3"/>
      <c r="XN399" s="3"/>
      <c r="XO399" s="3"/>
      <c r="XP399" s="3"/>
      <c r="XQ399" s="3"/>
      <c r="XR399" s="3"/>
      <c r="XS399" s="3"/>
      <c r="XT399" s="3"/>
      <c r="XU399" s="3"/>
      <c r="XV399" s="3"/>
      <c r="XW399" s="3"/>
      <c r="XX399" s="3"/>
      <c r="XY399" s="3"/>
      <c r="XZ399" s="3"/>
      <c r="YA399" s="3"/>
      <c r="YB399" s="3"/>
      <c r="YC399" s="3"/>
      <c r="YD399" s="3"/>
      <c r="YE399" s="3"/>
      <c r="YF399" s="3"/>
      <c r="YG399" s="3"/>
      <c r="YH399" s="3"/>
      <c r="YI399" s="3"/>
    </row>
    <row r="400" spans="5:659" ht="15.75">
      <c r="E400" s="26"/>
      <c r="F400" s="32"/>
      <c r="G400" s="33"/>
      <c r="H400" s="32"/>
      <c r="I400" s="34"/>
      <c r="J400" s="246"/>
      <c r="K400" s="247"/>
      <c r="L400" s="95"/>
      <c r="M400" s="248"/>
      <c r="N400" s="249"/>
      <c r="O400" s="250"/>
      <c r="P400" s="251"/>
      <c r="Q400" s="252"/>
      <c r="R400" s="253"/>
      <c r="S400" s="102"/>
      <c r="T400" s="254"/>
      <c r="U400" s="104"/>
      <c r="V400" s="255"/>
      <c r="W400" s="256"/>
      <c r="X400" s="107"/>
      <c r="Y400" s="116"/>
      <c r="AC400" s="759"/>
      <c r="AD400" s="784"/>
      <c r="AE400" s="780" t="str" cm="1">
        <f t="array" ref="AE400">IF(ROW()=ROW(AE392),AD395,INDEX(AF392:AF405,ROW()-ROW(AE392)))</f>
        <v/>
      </c>
      <c r="AF400" s="781" t="str">
        <f>IF(OR(AE400="",AD394="",AD394&lt;=0,AG400=""),"",TRIM(MID(AE400,LEN(AG400)+1+IF(MID(AE400,LEN(AG400)+1,1)=" ",1,0),99999)))</f>
        <v/>
      </c>
      <c r="AG400" s="780" t="str">
        <f>IF(OR(AH400="",AH400=0,AH400="0"),"",IF(LEN(AH400)&lt;=AD394,AH400,IF(LEN(SUBSTITUTE(AI400," ",""))=AD394+1,LEFT(AH400,AD394),LEFT(AH400,FIND("§",SUBSTITUTE(AI400," ","§",LEN(AI400)-LEN(SUBSTITUTE(AI400," ",""))))-1))))</f>
        <v/>
      </c>
      <c r="AH400" s="780" t="str">
        <f t="shared" si="165"/>
        <v/>
      </c>
      <c r="AI400" s="780" t="str">
        <f>IF(OR(AH400="",AH400=0,AH400="0"),"",LEFT(AH400,AD394+1))</f>
        <v/>
      </c>
      <c r="AJ400" s="782"/>
      <c r="AK400" s="796"/>
      <c r="AL400" s="759" t="str">
        <f>IF(LEN(TRIM(AM400))&gt;0,MAX(AL13:AL399)+1,"")</f>
        <v/>
      </c>
      <c r="AM400" s="805"/>
      <c r="AN400" s="805"/>
      <c r="AO400" s="805"/>
      <c r="XL400" s="3"/>
      <c r="XM400" s="3"/>
      <c r="XN400" s="3"/>
      <c r="XO400" s="3"/>
      <c r="XP400" s="3"/>
      <c r="XQ400" s="3"/>
      <c r="XR400" s="3"/>
      <c r="XS400" s="3"/>
      <c r="XT400" s="3"/>
      <c r="XU400" s="3"/>
      <c r="XV400" s="3"/>
      <c r="XW400" s="3"/>
      <c r="XX400" s="3"/>
      <c r="XY400" s="3"/>
      <c r="XZ400" s="3"/>
      <c r="YA400" s="3"/>
      <c r="YB400" s="3"/>
      <c r="YC400" s="3"/>
      <c r="YD400" s="3"/>
      <c r="YE400" s="3"/>
      <c r="YF400" s="3"/>
      <c r="YG400" s="3"/>
      <c r="YH400" s="3"/>
      <c r="YI400" s="3"/>
    </row>
    <row r="401" spans="5:659" ht="15.75">
      <c r="E401" s="26"/>
      <c r="F401" s="32"/>
      <c r="G401" s="33"/>
      <c r="H401" s="32"/>
      <c r="I401" s="34"/>
      <c r="J401" s="246"/>
      <c r="K401" s="247"/>
      <c r="L401" s="95"/>
      <c r="M401" s="248"/>
      <c r="N401" s="249"/>
      <c r="O401" s="250"/>
      <c r="P401" s="251"/>
      <c r="Q401" s="252"/>
      <c r="R401" s="253"/>
      <c r="S401" s="102"/>
      <c r="T401" s="254"/>
      <c r="U401" s="104"/>
      <c r="V401" s="255"/>
      <c r="W401" s="256"/>
      <c r="X401" s="107"/>
      <c r="Y401" s="116"/>
      <c r="AC401" s="759"/>
      <c r="AD401" s="784"/>
      <c r="AE401" s="780" t="str" cm="1">
        <f t="array" ref="AE401">IF(ROW()=ROW(AE392),AD395,INDEX(AF392:AF405,ROW()-ROW(AE392)))</f>
        <v/>
      </c>
      <c r="AF401" s="781" t="str">
        <f>IF(OR(AE401="",AD394="",AD394&lt;=0,AG401=""),"",TRIM(MID(AE401,LEN(AG401)+1+IF(MID(AE401,LEN(AG401)+1,1)=" ",1,0),99999)))</f>
        <v/>
      </c>
      <c r="AG401" s="780" t="str">
        <f>IF(OR(AH401="",AH401=0,AH401="0"),"",IF(LEN(AH401)&lt;=AD394,AH401,IF(LEN(SUBSTITUTE(AI401," ",""))=AD394+1,LEFT(AH401,AD394),LEFT(AH401,FIND("§",SUBSTITUTE(AI401," ","§",LEN(AI401)-LEN(SUBSTITUTE(AI401," ",""))))-1))))</f>
        <v/>
      </c>
      <c r="AH401" s="780" t="str">
        <f t="shared" si="165"/>
        <v/>
      </c>
      <c r="AI401" s="780" t="str">
        <f>IF(OR(AH401="",AH401=0,AH401="0"),"",LEFT(AH401,AD394+1))</f>
        <v/>
      </c>
      <c r="AJ401" s="782"/>
      <c r="AK401" s="796"/>
      <c r="AL401" s="759" t="str">
        <f>IF(LEN(TRIM(AM401))&gt;0,MAX(AL13:AL400)+1,"")</f>
        <v/>
      </c>
      <c r="AM401" s="805"/>
      <c r="AN401" s="805"/>
      <c r="AO401" s="805"/>
      <c r="XL401" s="3"/>
      <c r="XM401" s="3"/>
      <c r="XN401" s="3"/>
      <c r="XO401" s="3"/>
      <c r="XP401" s="3"/>
      <c r="XQ401" s="3"/>
      <c r="XR401" s="3"/>
      <c r="XS401" s="3"/>
      <c r="XT401" s="3"/>
      <c r="XU401" s="3"/>
      <c r="XV401" s="3"/>
      <c r="XW401" s="3"/>
      <c r="XX401" s="3"/>
      <c r="XY401" s="3"/>
      <c r="XZ401" s="3"/>
      <c r="YA401" s="3"/>
      <c r="YB401" s="3"/>
      <c r="YC401" s="3"/>
      <c r="YD401" s="3"/>
      <c r="YE401" s="3"/>
      <c r="YF401" s="3"/>
      <c r="YG401" s="3"/>
      <c r="YH401" s="3"/>
      <c r="YI401" s="3"/>
    </row>
    <row r="402" spans="5:659" ht="15.75">
      <c r="E402" s="26"/>
      <c r="F402" s="32"/>
      <c r="G402" s="33"/>
      <c r="H402" s="32"/>
      <c r="I402" s="34"/>
      <c r="J402" s="246"/>
      <c r="K402" s="247"/>
      <c r="L402" s="95"/>
      <c r="M402" s="248"/>
      <c r="N402" s="249"/>
      <c r="O402" s="250"/>
      <c r="P402" s="251"/>
      <c r="Q402" s="252"/>
      <c r="R402" s="253"/>
      <c r="S402" s="102"/>
      <c r="T402" s="254"/>
      <c r="U402" s="104"/>
      <c r="V402" s="255"/>
      <c r="W402" s="256"/>
      <c r="X402" s="107"/>
      <c r="Y402" s="116"/>
      <c r="AC402" s="759"/>
      <c r="AD402" s="784"/>
      <c r="AE402" s="780" t="str" cm="1">
        <f t="array" ref="AE402">IF(ROW()=ROW(AE392),AD395,INDEX(AF392:AF405,ROW()-ROW(AE392)))</f>
        <v/>
      </c>
      <c r="AF402" s="781" t="str">
        <f>IF(OR(AE402="",AD394="",AD394&lt;=0,AG402=""),"",TRIM(MID(AE402,LEN(AG402)+1+IF(MID(AE402,LEN(AG402)+1,1)=" ",1,0),99999)))</f>
        <v/>
      </c>
      <c r="AG402" s="780" t="str">
        <f>IF(OR(AH402="",AH402=0,AH402="0"),"",IF(LEN(AH402)&lt;=AD394,AH402,IF(LEN(SUBSTITUTE(AI402," ",""))=AD394+1,LEFT(AH402,AD394),LEFT(AH402,FIND("§",SUBSTITUTE(AI402," ","§",LEN(AI402)-LEN(SUBSTITUTE(AI402," ",""))))-1))))</f>
        <v/>
      </c>
      <c r="AH402" s="780" t="str">
        <f t="shared" si="165"/>
        <v/>
      </c>
      <c r="AI402" s="780" t="str">
        <f>IF(OR(AH402="",AH402=0,AH402="0"),"",LEFT(AH402,AD394+1))</f>
        <v/>
      </c>
      <c r="AJ402" s="782"/>
      <c r="AK402" s="796"/>
      <c r="AL402" s="759" t="str">
        <f>IF(LEN(TRIM(AM402))&gt;0,MAX(AL13:AL401)+1,"")</f>
        <v/>
      </c>
      <c r="AM402" s="805"/>
      <c r="AN402" s="805"/>
      <c r="AO402" s="805"/>
      <c r="XL402" s="3"/>
      <c r="XM402" s="3"/>
      <c r="XN402" s="3"/>
      <c r="XO402" s="3"/>
      <c r="XP402" s="3"/>
      <c r="XQ402" s="3"/>
      <c r="XR402" s="3"/>
      <c r="XS402" s="3"/>
      <c r="XT402" s="3"/>
      <c r="XU402" s="3"/>
      <c r="XV402" s="3"/>
      <c r="XW402" s="3"/>
      <c r="XX402" s="3"/>
      <c r="XY402" s="3"/>
      <c r="XZ402" s="3"/>
      <c r="YA402" s="3"/>
      <c r="YB402" s="3"/>
      <c r="YC402" s="3"/>
      <c r="YD402" s="3"/>
      <c r="YE402" s="3"/>
      <c r="YF402" s="3"/>
      <c r="YG402" s="3"/>
      <c r="YH402" s="3"/>
      <c r="YI402" s="3"/>
    </row>
    <row r="403" spans="5:659" ht="15.75">
      <c r="E403" s="26"/>
      <c r="F403" s="32"/>
      <c r="G403" s="33"/>
      <c r="H403" s="32"/>
      <c r="I403" s="34"/>
      <c r="J403" s="246"/>
      <c r="K403" s="247"/>
      <c r="L403" s="95"/>
      <c r="M403" s="248"/>
      <c r="N403" s="249"/>
      <c r="O403" s="250"/>
      <c r="P403" s="251"/>
      <c r="Q403" s="252"/>
      <c r="R403" s="253"/>
      <c r="S403" s="102"/>
      <c r="T403" s="254"/>
      <c r="U403" s="104"/>
      <c r="V403" s="255"/>
      <c r="W403" s="256"/>
      <c r="X403" s="107"/>
      <c r="Y403" s="116"/>
      <c r="AC403" s="759"/>
      <c r="AD403" s="784"/>
      <c r="AE403" s="780" t="str" cm="1">
        <f t="array" ref="AE403">IF(ROW()=ROW(AE392),AD395,INDEX(AF392:AF405,ROW()-ROW(AE392)))</f>
        <v/>
      </c>
      <c r="AF403" s="781" t="str">
        <f>IF(OR(AE403="",AD394="",AD394&lt;=0,AG403=""),"",TRIM(MID(AE403,LEN(AG403)+1+IF(MID(AE403,LEN(AG403)+1,1)=" ",1,0),99999)))</f>
        <v/>
      </c>
      <c r="AG403" s="780" t="str">
        <f>IF(OR(AH403="",AH403=0,AH403="0"),"",IF(LEN(AH403)&lt;=AD394,AH403,IF(LEN(SUBSTITUTE(AI403," ",""))=AD394+1,LEFT(AH403,AD394),LEFT(AH403,FIND("§",SUBSTITUTE(AI403," ","§",LEN(AI403)-LEN(SUBSTITUTE(AI403," ",""))))-1))))</f>
        <v/>
      </c>
      <c r="AH403" s="780" t="str">
        <f t="shared" si="165"/>
        <v/>
      </c>
      <c r="AI403" s="780" t="str">
        <f>IF(OR(AH403="",AH403=0,AH403="0"),"",LEFT(AH403,AD394+1))</f>
        <v/>
      </c>
      <c r="AJ403" s="782"/>
      <c r="AK403" s="796"/>
      <c r="AL403" s="759" t="str">
        <f>IF(LEN(TRIM(AM403))&gt;0,MAX(AL13:AL402)+1,"")</f>
        <v/>
      </c>
      <c r="AM403" s="805"/>
      <c r="AN403" s="805"/>
      <c r="AO403" s="805"/>
      <c r="XL403" s="3"/>
      <c r="XM403" s="3"/>
      <c r="XN403" s="3"/>
      <c r="XO403" s="3"/>
      <c r="XP403" s="3"/>
      <c r="XQ403" s="3"/>
      <c r="XR403" s="3"/>
      <c r="XS403" s="3"/>
      <c r="XT403" s="3"/>
      <c r="XU403" s="3"/>
      <c r="XV403" s="3"/>
      <c r="XW403" s="3"/>
      <c r="XX403" s="3"/>
      <c r="XY403" s="3"/>
      <c r="XZ403" s="3"/>
      <c r="YA403" s="3"/>
      <c r="YB403" s="3"/>
      <c r="YC403" s="3"/>
      <c r="YD403" s="3"/>
      <c r="YE403" s="3"/>
      <c r="YF403" s="3"/>
      <c r="YG403" s="3"/>
      <c r="YH403" s="3"/>
      <c r="YI403" s="3"/>
    </row>
    <row r="404" spans="5:659" ht="15.75">
      <c r="E404" s="26"/>
      <c r="F404" s="32"/>
      <c r="G404" s="33"/>
      <c r="H404" s="32"/>
      <c r="I404" s="34"/>
      <c r="J404" s="246"/>
      <c r="K404" s="247"/>
      <c r="L404" s="95"/>
      <c r="M404" s="248"/>
      <c r="N404" s="249"/>
      <c r="O404" s="250"/>
      <c r="P404" s="251"/>
      <c r="Q404" s="252"/>
      <c r="R404" s="253"/>
      <c r="S404" s="102"/>
      <c r="T404" s="254"/>
      <c r="U404" s="104"/>
      <c r="V404" s="255"/>
      <c r="W404" s="256"/>
      <c r="X404" s="107"/>
      <c r="Y404" s="116"/>
      <c r="AC404" s="759"/>
      <c r="AD404" s="784"/>
      <c r="AE404" s="780" t="str" cm="1">
        <f t="array" ref="AE404">IF(ROW()=ROW(AE392),AD395,INDEX(AF392:AF405,ROW()-ROW(AE392)))</f>
        <v/>
      </c>
      <c r="AF404" s="781" t="str">
        <f>IF(OR(AE404="",AD394="",AD394&lt;=0,AG404=""),"",TRIM(MID(AE404,LEN(AG404)+1+IF(MID(AE404,LEN(AG404)+1,1)=" ",1,0),99999)))</f>
        <v/>
      </c>
      <c r="AG404" s="780" t="str">
        <f>IF(OR(AH404="",AH404=0,AH404="0"),"",IF(LEN(AH404)&lt;=AD394,AH404,IF(LEN(SUBSTITUTE(AI404," ",""))=AD394+1,LEFT(AH404,AD394),LEFT(AH404,FIND("§",SUBSTITUTE(AI404," ","§",LEN(AI404)-LEN(SUBSTITUTE(AI404," ",""))))-1))))</f>
        <v/>
      </c>
      <c r="AH404" s="780" t="str">
        <f t="shared" si="165"/>
        <v/>
      </c>
      <c r="AI404" s="780" t="str">
        <f>IF(OR(AH404="",AH404=0,AH404="0"),"",LEFT(AH404,AD394+1))</f>
        <v/>
      </c>
      <c r="AJ404" s="782"/>
      <c r="AK404" s="796"/>
      <c r="AL404" s="759" t="str">
        <f>IF(LEN(TRIM(AM404))&gt;0,MAX(AL13:AL403)+1,"")</f>
        <v/>
      </c>
      <c r="AM404" s="805"/>
      <c r="AN404" s="805"/>
      <c r="AO404" s="805"/>
      <c r="XL404" s="3"/>
      <c r="XM404" s="3"/>
      <c r="XN404" s="3"/>
      <c r="XO404" s="3"/>
      <c r="XP404" s="3"/>
      <c r="XQ404" s="3"/>
      <c r="XR404" s="3"/>
      <c r="XS404" s="3"/>
      <c r="XT404" s="3"/>
      <c r="XU404" s="3"/>
      <c r="XV404" s="3"/>
      <c r="XW404" s="3"/>
      <c r="XX404" s="3"/>
      <c r="XY404" s="3"/>
      <c r="XZ404" s="3"/>
      <c r="YA404" s="3"/>
      <c r="YB404" s="3"/>
      <c r="YC404" s="3"/>
      <c r="YD404" s="3"/>
      <c r="YE404" s="3"/>
      <c r="YF404" s="3"/>
      <c r="YG404" s="3"/>
      <c r="YH404" s="3"/>
      <c r="YI404" s="3"/>
    </row>
    <row r="405" spans="5:659" ht="15.75">
      <c r="E405" s="26"/>
      <c r="F405" s="32"/>
      <c r="G405" s="33"/>
      <c r="H405" s="32"/>
      <c r="I405" s="34"/>
      <c r="J405" s="246"/>
      <c r="K405" s="247"/>
      <c r="L405" s="95"/>
      <c r="M405" s="248"/>
      <c r="N405" s="249"/>
      <c r="O405" s="250"/>
      <c r="P405" s="251"/>
      <c r="Q405" s="252"/>
      <c r="R405" s="253"/>
      <c r="S405" s="102"/>
      <c r="T405" s="254"/>
      <c r="U405" s="104"/>
      <c r="V405" s="255"/>
      <c r="W405" s="256"/>
      <c r="X405" s="107"/>
      <c r="Y405" s="116"/>
      <c r="AC405" s="759"/>
      <c r="AD405" s="784"/>
      <c r="AE405" s="780" t="str" cm="1">
        <f t="array" ref="AE405">IF(ROW()=ROW(AE392),AD395,INDEX(AF392:AF405,ROW()-ROW(AE392)))</f>
        <v/>
      </c>
      <c r="AF405" s="781" t="str">
        <f>IF(OR(AE405="",AD394="",AD394&lt;=0,AG405=""),"",TRIM(MID(AE405,LEN(AG405)+1+IF(MID(AE405,LEN(AG405)+1,1)=" ",1,0),99999)))</f>
        <v/>
      </c>
      <c r="AG405" s="780" t="str">
        <f>IF(OR(AH405="",AH405=0,AH405="0"),"",IF(LEN(AH405)&lt;=AD394,AH405,IF(LEN(SUBSTITUTE(AI405," ",""))=AD394+1,LEFT(AH405,AD394),LEFT(AH405,FIND("§",SUBSTITUTE(AI405," ","§",LEN(AI405)-LEN(SUBSTITUTE(AI405," ",""))))-1))))</f>
        <v/>
      </c>
      <c r="AH405" s="780" t="str">
        <f t="shared" si="165"/>
        <v/>
      </c>
      <c r="AI405" s="780" t="str">
        <f>IF(OR(AH405="",AH405=0,AH405="0"),"",LEFT(AH405,AD394+1))</f>
        <v/>
      </c>
      <c r="AJ405" s="782"/>
      <c r="AK405" s="796"/>
      <c r="AL405" s="759" t="str">
        <f>IF(LEN(TRIM(AM405))&gt;0,MAX(AL13:AL404)+1,"")</f>
        <v/>
      </c>
      <c r="AM405" s="805"/>
      <c r="AN405" s="805"/>
      <c r="AO405" s="805"/>
      <c r="XL405" s="3"/>
      <c r="XM405" s="3"/>
      <c r="XN405" s="3"/>
      <c r="XO405" s="3"/>
      <c r="XP405" s="3"/>
      <c r="XQ405" s="3"/>
      <c r="XR405" s="3"/>
      <c r="XS405" s="3"/>
      <c r="XT405" s="3"/>
      <c r="XU405" s="3"/>
      <c r="XV405" s="3"/>
      <c r="XW405" s="3"/>
      <c r="XX405" s="3"/>
      <c r="XY405" s="3"/>
      <c r="XZ405" s="3"/>
      <c r="YA405" s="3"/>
      <c r="YB405" s="3"/>
      <c r="YC405" s="3"/>
      <c r="YD405" s="3"/>
      <c r="YE405" s="3"/>
      <c r="YF405" s="3"/>
      <c r="YG405" s="3"/>
      <c r="YH405" s="3"/>
      <c r="YI405" s="3"/>
    </row>
    <row r="406" spans="5:659" ht="15.75">
      <c r="E406" s="26"/>
      <c r="F406" s="32"/>
      <c r="G406" s="33"/>
      <c r="H406" s="32"/>
      <c r="I406" s="34"/>
      <c r="J406" s="246"/>
      <c r="K406" s="247"/>
      <c r="L406" s="95"/>
      <c r="M406" s="248"/>
      <c r="N406" s="249"/>
      <c r="O406" s="250"/>
      <c r="P406" s="251"/>
      <c r="Q406" s="252"/>
      <c r="R406" s="253"/>
      <c r="S406" s="102"/>
      <c r="T406" s="254"/>
      <c r="U406" s="104"/>
      <c r="V406" s="255"/>
      <c r="W406" s="256"/>
      <c r="X406" s="107"/>
      <c r="Y406" s="116"/>
      <c r="AC406" s="759"/>
      <c r="AD406" s="779" t="str">
        <f>IF(TRIM(SUBSTITUTE(AS42,CHAR(160),""))="","",AS42)</f>
        <v/>
      </c>
      <c r="AE406" s="780" t="str" cm="1">
        <f t="array" ref="AE406">IF(ROW()=ROW(AE406),AD409,INDEX(AF406:AF419,ROW()-ROW(AE406)))</f>
        <v/>
      </c>
      <c r="AF406" s="781" t="str">
        <f>IF(OR(AE406="",AD408="",AD408&lt;=0,AG406=""),"",TRIM(MID(AE406,LEN(AG406)+1+IF(MID(AE406,LEN(AG406)+1,1)=" ",1,0),99999)))</f>
        <v/>
      </c>
      <c r="AG406" s="780" t="str">
        <f>IF(OR(AH406="",AH406=0,AH406="0"),"",IF(LEN(AH406)&lt;=AD408,AH406,IF(LEN(SUBSTITUTE(AI406," ",""))=AD408+1,LEFT(AH406,AD408),LEFT(AH406,FIND("§",SUBSTITUTE(AI406," ","§",LEN(AI406)-LEN(SUBSTITUTE(AI406," ",""))))-1))))</f>
        <v/>
      </c>
      <c r="AH406" s="780" t="str">
        <f t="shared" si="165"/>
        <v/>
      </c>
      <c r="AI406" s="780" t="str">
        <f>IF(OR(AH406="",AH406=0,AH406="0"),"",LEFT(AH406,AD408+1))</f>
        <v/>
      </c>
      <c r="AJ406" s="782"/>
      <c r="AK406" s="796"/>
      <c r="AL406" s="759" t="str">
        <f>IF(LEN(TRIM(AM406))&gt;0,MAX(AL13:AL405)+1,"")</f>
        <v/>
      </c>
      <c r="AM406" s="805"/>
      <c r="AN406" s="805"/>
      <c r="AO406" s="805"/>
      <c r="XL406" s="3"/>
      <c r="XM406" s="3"/>
      <c r="XN406" s="3"/>
      <c r="XO406" s="3"/>
      <c r="XP406" s="3"/>
      <c r="XQ406" s="3"/>
      <c r="XR406" s="3"/>
      <c r="XS406" s="3"/>
      <c r="XT406" s="3"/>
      <c r="XU406" s="3"/>
      <c r="XV406" s="3"/>
      <c r="XW406" s="3"/>
      <c r="XX406" s="3"/>
      <c r="XY406" s="3"/>
      <c r="XZ406" s="3"/>
      <c r="YA406" s="3"/>
      <c r="YB406" s="3"/>
      <c r="YC406" s="3"/>
      <c r="YD406" s="3"/>
      <c r="YE406" s="3"/>
      <c r="YF406" s="3"/>
      <c r="YG406" s="3"/>
      <c r="YH406" s="3"/>
      <c r="YI406" s="3"/>
    </row>
    <row r="407" spans="5:659" ht="15.75">
      <c r="E407" s="26"/>
      <c r="F407" s="32"/>
      <c r="G407" s="33"/>
      <c r="H407" s="32"/>
      <c r="I407" s="34"/>
      <c r="J407" s="246"/>
      <c r="K407" s="247"/>
      <c r="L407" s="95"/>
      <c r="M407" s="248"/>
      <c r="N407" s="249"/>
      <c r="O407" s="250"/>
      <c r="P407" s="251"/>
      <c r="Q407" s="252"/>
      <c r="R407" s="253"/>
      <c r="S407" s="102"/>
      <c r="T407" s="254"/>
      <c r="U407" s="104"/>
      <c r="V407" s="255"/>
      <c r="W407" s="256"/>
      <c r="X407" s="107"/>
      <c r="Y407" s="116"/>
      <c r="AC407" s="759"/>
      <c r="AD407" s="784" t="str">
        <f>TRIM(SUBSTITUTE(SUBSTITUTE(SUBSTITUTE(SUBSTITUTE(SUBSTITUTE(SUBSTITUTE(SUBSTITUTE(SUBSTITUTE(SUBSTITUTE(CLEAN(IF(OR(LEFT(AD406,1)="-",LEFT(AD406,1)="="),MID(AD406,2,99999),AD406)),"—","-"),"–","-"),CHAR(160)," "),CHAR(9)," "),CHAR(13)," "),CHAR(10)," ")," "," ")," "," ")," "," "))</f>
        <v/>
      </c>
      <c r="AE407" s="780" t="str" cm="1">
        <f t="array" ref="AE407">IF(ROW()=ROW(AE406),AD409,INDEX(AF406:AF419,ROW()-ROW(AE406)))</f>
        <v/>
      </c>
      <c r="AF407" s="781" t="str">
        <f>IF(OR(AE407="",AD408="",AD408&lt;=0,AG407=""),"",TRIM(MID(AE407,LEN(AG407)+1+IF(MID(AE407,LEN(AG407)+1,1)=" ",1,0),99999)))</f>
        <v/>
      </c>
      <c r="AG407" s="780" t="str">
        <f>IF(OR(AH407="",AH407=0,AH407="0"),"",IF(LEN(AH407)&lt;=AD408,AH407,IF(LEN(SUBSTITUTE(AI407," ",""))=AD408+1,LEFT(AH407,AD408),LEFT(AH407,FIND("§",SUBSTITUTE(AI407," ","§",LEN(AI407)-LEN(SUBSTITUTE(AI407," ",""))))-1))))</f>
        <v/>
      </c>
      <c r="AH407" s="780" t="str">
        <f t="shared" si="165"/>
        <v/>
      </c>
      <c r="AI407" s="780" t="str">
        <f>IF(OR(AH407="",AH407=0,AH407="0"),"",LEFT(AH407,AD408+1))</f>
        <v/>
      </c>
      <c r="AJ407" s="782"/>
      <c r="AK407" s="796"/>
      <c r="AL407" s="759" t="str">
        <f>IF(LEN(TRIM(AM407))&gt;0,MAX(AL13:AL406)+1,"")</f>
        <v/>
      </c>
      <c r="AM407" s="805"/>
      <c r="AN407" s="805"/>
      <c r="AO407" s="805"/>
      <c r="XL407" s="3"/>
      <c r="XM407" s="3"/>
      <c r="XN407" s="3"/>
      <c r="XO407" s="3"/>
      <c r="XP407" s="3"/>
      <c r="XQ407" s="3"/>
      <c r="XR407" s="3"/>
      <c r="XS407" s="3"/>
      <c r="XT407" s="3"/>
      <c r="XU407" s="3"/>
      <c r="XV407" s="3"/>
      <c r="XW407" s="3"/>
      <c r="XX407" s="3"/>
      <c r="XY407" s="3"/>
      <c r="XZ407" s="3"/>
      <c r="YA407" s="3"/>
      <c r="YB407" s="3"/>
      <c r="YC407" s="3"/>
      <c r="YD407" s="3"/>
      <c r="YE407" s="3"/>
      <c r="YF407" s="3"/>
      <c r="YG407" s="3"/>
      <c r="YH407" s="3"/>
      <c r="YI407" s="3"/>
    </row>
    <row r="408" spans="5:659" ht="15.75">
      <c r="E408" s="26"/>
      <c r="F408" s="32"/>
      <c r="G408" s="33"/>
      <c r="H408" s="32"/>
      <c r="I408" s="34"/>
      <c r="J408" s="246"/>
      <c r="K408" s="247"/>
      <c r="L408" s="95"/>
      <c r="M408" s="248"/>
      <c r="N408" s="249"/>
      <c r="O408" s="250"/>
      <c r="P408" s="251"/>
      <c r="Q408" s="252"/>
      <c r="R408" s="253"/>
      <c r="S408" s="102"/>
      <c r="T408" s="254"/>
      <c r="U408" s="104"/>
      <c r="V408" s="255"/>
      <c r="W408" s="256"/>
      <c r="X408" s="107"/>
      <c r="Y408" s="116"/>
      <c r="AC408" s="759"/>
      <c r="AD408" s="785">
        <f>AL10</f>
        <v>120</v>
      </c>
      <c r="AE408" s="780" t="str" cm="1">
        <f t="array" ref="AE408">IF(ROW()=ROW(AE406),AD409,INDEX(AF406:AF419,ROW()-ROW(AE406)))</f>
        <v/>
      </c>
      <c r="AF408" s="781" t="str">
        <f>IF(OR(AE408="",AD408="",AD408&lt;=0,AG408=""),"",TRIM(MID(AE408,LEN(AG408)+1+IF(MID(AE408,LEN(AG408)+1,1)=" ",1,0),99999)))</f>
        <v/>
      </c>
      <c r="AG408" s="780" t="str">
        <f>IF(OR(AH408="",AH408=0,AH408="0"),"",IF(LEN(AH408)&lt;=AD408,AH408,IF(LEN(SUBSTITUTE(AI408," ",""))=AD408+1,LEFT(AH408,AD408),LEFT(AH408,FIND("§",SUBSTITUTE(AI408," ","§",LEN(AI408)-LEN(SUBSTITUTE(AI408," ",""))))-1))))</f>
        <v/>
      </c>
      <c r="AH408" s="780" t="str">
        <f t="shared" si="165"/>
        <v/>
      </c>
      <c r="AI408" s="780" t="str">
        <f>IF(OR(AH408="",AH408=0,AH408="0"),"",LEFT(AH408,AD408+1))</f>
        <v/>
      </c>
      <c r="AJ408" s="782"/>
      <c r="AK408" s="796"/>
      <c r="AL408" s="759" t="str">
        <f>IF(LEN(TRIM(AM408))&gt;0,MAX(AL13:AL407)+1,"")</f>
        <v/>
      </c>
      <c r="AM408" s="805"/>
      <c r="AN408" s="805"/>
      <c r="AO408" s="805"/>
      <c r="XL408" s="3"/>
      <c r="XM408" s="3"/>
      <c r="XN408" s="3"/>
      <c r="XO408" s="3"/>
      <c r="XP408" s="3"/>
      <c r="XQ408" s="3"/>
      <c r="XR408" s="3"/>
      <c r="XS408" s="3"/>
      <c r="XT408" s="3"/>
      <c r="XU408" s="3"/>
      <c r="XV408" s="3"/>
      <c r="XW408" s="3"/>
      <c r="XX408" s="3"/>
      <c r="XY408" s="3"/>
      <c r="XZ408" s="3"/>
      <c r="YA408" s="3"/>
      <c r="YB408" s="3"/>
      <c r="YC408" s="3"/>
      <c r="YD408" s="3"/>
      <c r="YE408" s="3"/>
      <c r="YF408" s="3"/>
      <c r="YG408" s="3"/>
      <c r="YH408" s="3"/>
      <c r="YI408" s="3"/>
    </row>
    <row r="409" spans="5:659" ht="15.75">
      <c r="E409" s="26"/>
      <c r="F409" s="32"/>
      <c r="G409" s="33"/>
      <c r="H409" s="32"/>
      <c r="I409" s="34"/>
      <c r="J409" s="246"/>
      <c r="K409" s="247"/>
      <c r="L409" s="95"/>
      <c r="M409" s="248"/>
      <c r="N409" s="249"/>
      <c r="O409" s="250"/>
      <c r="P409" s="251"/>
      <c r="Q409" s="252"/>
      <c r="R409" s="253"/>
      <c r="S409" s="102"/>
      <c r="T409" s="254"/>
      <c r="U409" s="104"/>
      <c r="V409" s="255"/>
      <c r="W409" s="256"/>
      <c r="X409" s="107"/>
      <c r="Y409" s="116"/>
      <c r="AC409" s="759"/>
      <c r="AD409" s="784" t="str">
        <f>IF(UPPER(TRIM(AL11))="X",AD413,AD407)</f>
        <v/>
      </c>
      <c r="AE409" s="780" t="str" cm="1">
        <f t="array" ref="AE409">IF(ROW()=ROW(AE406),AD409,INDEX(AF406:AF419,ROW()-ROW(AE406)))</f>
        <v/>
      </c>
      <c r="AF409" s="781" t="str">
        <f>IF(OR(AE409="",AD408="",AD408&lt;=0,AG409=""),"",TRIM(MID(AE409,LEN(AG409)+1+IF(MID(AE409,LEN(AG409)+1,1)=" ",1,0),99999)))</f>
        <v/>
      </c>
      <c r="AG409" s="780" t="str">
        <f>IF(OR(AH409="",AH409=0,AH409="0"),"",IF(LEN(AH409)&lt;=AD408,AH409,IF(LEN(SUBSTITUTE(AI409," ",""))=AD408+1,LEFT(AH409,AD408),LEFT(AH409,FIND("§",SUBSTITUTE(AI409," ","§",LEN(AI409)-LEN(SUBSTITUTE(AI409," ",""))))-1))))</f>
        <v/>
      </c>
      <c r="AH409" s="780" t="str">
        <f t="shared" si="165"/>
        <v/>
      </c>
      <c r="AI409" s="780" t="str">
        <f>IF(OR(AH409="",AH409=0,AH409="0"),"",LEFT(AH409,AD408+1))</f>
        <v/>
      </c>
      <c r="AJ409" s="782"/>
      <c r="AK409" s="796"/>
      <c r="AL409" s="759" t="str">
        <f>IF(LEN(TRIM(AM409))&gt;0,MAX(AL13:AL408)+1,"")</f>
        <v/>
      </c>
      <c r="AM409" s="805"/>
      <c r="AN409" s="805"/>
      <c r="AO409" s="805"/>
      <c r="XL409" s="3"/>
      <c r="XM409" s="3"/>
      <c r="XN409" s="3"/>
      <c r="XO409" s="3"/>
      <c r="XP409" s="3"/>
      <c r="XQ409" s="3"/>
      <c r="XR409" s="3"/>
      <c r="XS409" s="3"/>
      <c r="XT409" s="3"/>
      <c r="XU409" s="3"/>
      <c r="XV409" s="3"/>
      <c r="XW409" s="3"/>
      <c r="XX409" s="3"/>
      <c r="XY409" s="3"/>
      <c r="XZ409" s="3"/>
      <c r="YA409" s="3"/>
      <c r="YB409" s="3"/>
      <c r="YC409" s="3"/>
      <c r="YD409" s="3"/>
      <c r="YE409" s="3"/>
      <c r="YF409" s="3"/>
      <c r="YG409" s="3"/>
      <c r="YH409" s="3"/>
      <c r="YI409" s="3"/>
    </row>
    <row r="410" spans="5:659" ht="15.75">
      <c r="E410" s="26"/>
      <c r="F410" s="32"/>
      <c r="G410" s="33"/>
      <c r="H410" s="32"/>
      <c r="I410" s="34"/>
      <c r="J410" s="246"/>
      <c r="K410" s="247"/>
      <c r="L410" s="95"/>
      <c r="M410" s="248"/>
      <c r="N410" s="249"/>
      <c r="O410" s="250"/>
      <c r="P410" s="251"/>
      <c r="Q410" s="252"/>
      <c r="R410" s="253"/>
      <c r="S410" s="102"/>
      <c r="T410" s="254"/>
      <c r="U410" s="104"/>
      <c r="V410" s="255"/>
      <c r="W410" s="256"/>
      <c r="X410" s="107"/>
      <c r="Y410" s="116"/>
      <c r="AC410" s="759"/>
      <c r="AD410" s="786" t="str">
        <f>TRIM(SUBSTITUTE(SUBSTITUTE(SUBSTITUTE(SUBSTITUTE(SUBSTITUTE(SUBSTITUTE(SUBSTITUTE(SUBSTITUTE(SUBSTITUTE(SUBSTITUTE(AD407,","," "),";"," "),":"," "),"!"," "),"?"," "),"…"," "),"»"," "),"«"," "),"/"," "),"."," "))</f>
        <v/>
      </c>
      <c r="AE410" s="780" t="str" cm="1">
        <f t="array" ref="AE410">IF(ROW()=ROW(AE406),AD409,INDEX(AF406:AF419,ROW()-ROW(AE406)))</f>
        <v/>
      </c>
      <c r="AF410" s="781" t="str">
        <f>IF(OR(AE410="",AD408="",AD408&lt;=0,AG410=""),"",TRIM(MID(AE410,LEN(AG410)+1+IF(MID(AE410,LEN(AG410)+1,1)=" ",1,0),99999)))</f>
        <v/>
      </c>
      <c r="AG410" s="780" t="str">
        <f>IF(OR(AH410="",AH410=0,AH410="0"),"",IF(LEN(AH410)&lt;=AD408,AH410,IF(LEN(SUBSTITUTE(AI410," ",""))=AD408+1,LEFT(AH410,AD408),LEFT(AH410,FIND("§",SUBSTITUTE(AI410," ","§",LEN(AI410)-LEN(SUBSTITUTE(AI410," ",""))))-1))))</f>
        <v/>
      </c>
      <c r="AH410" s="780" t="str">
        <f t="shared" si="165"/>
        <v/>
      </c>
      <c r="AI410" s="780" t="str">
        <f>IF(OR(AH410="",AH410=0,AH410="0"),"",LEFT(AH410,AD408+1))</f>
        <v/>
      </c>
      <c r="AJ410" s="782"/>
      <c r="AK410" s="796"/>
      <c r="AL410" s="759" t="str">
        <f>IF(LEN(TRIM(AM410))&gt;0,MAX(AL13:AL409)+1,"")</f>
        <v/>
      </c>
      <c r="AM410" s="805"/>
      <c r="AN410" s="805"/>
      <c r="AO410" s="805"/>
      <c r="XL410" s="3"/>
      <c r="XM410" s="3"/>
      <c r="XN410" s="3"/>
      <c r="XO410" s="3"/>
      <c r="XP410" s="3"/>
      <c r="XQ410" s="3"/>
      <c r="XR410" s="3"/>
      <c r="XS410" s="3"/>
      <c r="XT410" s="3"/>
      <c r="XU410" s="3"/>
      <c r="XV410" s="3"/>
      <c r="XW410" s="3"/>
      <c r="XX410" s="3"/>
      <c r="XY410" s="3"/>
      <c r="XZ410" s="3"/>
      <c r="YA410" s="3"/>
      <c r="YB410" s="3"/>
      <c r="YC410" s="3"/>
      <c r="YD410" s="3"/>
      <c r="YE410" s="3"/>
      <c r="YF410" s="3"/>
      <c r="YG410" s="3"/>
      <c r="YH410" s="3"/>
      <c r="YI410" s="3"/>
    </row>
    <row r="411" spans="5:659" ht="15.75">
      <c r="E411" s="26"/>
      <c r="F411" s="32"/>
      <c r="G411" s="33"/>
      <c r="H411" s="32"/>
      <c r="I411" s="34"/>
      <c r="J411" s="246"/>
      <c r="K411" s="247"/>
      <c r="L411" s="95"/>
      <c r="M411" s="248"/>
      <c r="N411" s="249"/>
      <c r="O411" s="250"/>
      <c r="P411" s="251"/>
      <c r="Q411" s="252"/>
      <c r="R411" s="253"/>
      <c r="S411" s="102"/>
      <c r="T411" s="254"/>
      <c r="U411" s="104"/>
      <c r="V411" s="255"/>
      <c r="W411" s="256"/>
      <c r="X411" s="107"/>
      <c r="Y411" s="116"/>
      <c r="AC411" s="759"/>
      <c r="AD411" s="780" t="str">
        <f>TRIM(SUBSTITUTE(SUBSTITUTE(SUBSTITUTE(SUBSTITUTE(SUBSTITUTE(SUBSTITUTE(SUBSTITUTE(SUBSTITUTE(AD410,"("," "),")"," "),CHAR(34)," "),"-"," "),"_"," "),"&lt;"," "),"&gt;"," "),"="," "))</f>
        <v/>
      </c>
      <c r="AE411" s="780" t="str" cm="1">
        <f t="array" ref="AE411">IF(ROW()=ROW(AE406),AD409,INDEX(AF406:AF419,ROW()-ROW(AE406)))</f>
        <v/>
      </c>
      <c r="AF411" s="781" t="str">
        <f>IF(OR(AE411="",AD408="",AD408&lt;=0,AG411=""),"",TRIM(MID(AE411,LEN(AG411)+1+IF(MID(AE411,LEN(AG411)+1,1)=" ",1,0),99999)))</f>
        <v/>
      </c>
      <c r="AG411" s="780" t="str">
        <f>IF(OR(AH411="",AH411=0,AH411="0"),"",IF(LEN(AH411)&lt;=AD408,AH411,IF(LEN(SUBSTITUTE(AI411," ",""))=AD408+1,LEFT(AH411,AD408),LEFT(AH411,FIND("§",SUBSTITUTE(AI411," ","§",LEN(AI411)-LEN(SUBSTITUTE(AI411," ",""))))-1))))</f>
        <v/>
      </c>
      <c r="AH411" s="780" t="str">
        <f t="shared" si="165"/>
        <v/>
      </c>
      <c r="AI411" s="780" t="str">
        <f>IF(OR(AH411="",AH411=0,AH411="0"),"",LEFT(AH411,AD408+1))</f>
        <v/>
      </c>
      <c r="AJ411" s="782"/>
      <c r="AK411" s="796"/>
      <c r="AL411" s="759" t="str">
        <f>IF(LEN(TRIM(AM411))&gt;0,MAX(AL13:AL410)+1,"")</f>
        <v/>
      </c>
      <c r="AM411" s="805"/>
      <c r="AN411" s="805"/>
      <c r="AO411" s="805"/>
      <c r="XL411" s="3"/>
      <c r="XM411" s="3"/>
      <c r="XN411" s="3"/>
      <c r="XO411" s="3"/>
      <c r="XP411" s="3"/>
      <c r="XQ411" s="3"/>
      <c r="XR411" s="3"/>
      <c r="XS411" s="3"/>
      <c r="XT411" s="3"/>
      <c r="XU411" s="3"/>
      <c r="XV411" s="3"/>
      <c r="XW411" s="3"/>
      <c r="XX411" s="3"/>
      <c r="XY411" s="3"/>
      <c r="XZ411" s="3"/>
      <c r="YA411" s="3"/>
      <c r="YB411" s="3"/>
      <c r="YC411" s="3"/>
      <c r="YD411" s="3"/>
      <c r="YE411" s="3"/>
      <c r="YF411" s="3"/>
      <c r="YG411" s="3"/>
      <c r="YH411" s="3"/>
      <c r="YI411" s="3"/>
    </row>
    <row r="412" spans="5:659" ht="15.75">
      <c r="E412" s="26"/>
      <c r="F412" s="32"/>
      <c r="G412" s="33"/>
      <c r="H412" s="32"/>
      <c r="I412" s="34"/>
      <c r="J412" s="246"/>
      <c r="K412" s="247"/>
      <c r="L412" s="95"/>
      <c r="M412" s="248"/>
      <c r="N412" s="249"/>
      <c r="O412" s="250"/>
      <c r="P412" s="251"/>
      <c r="Q412" s="252"/>
      <c r="R412" s="253"/>
      <c r="S412" s="102"/>
      <c r="T412" s="254"/>
      <c r="U412" s="104"/>
      <c r="V412" s="255"/>
      <c r="W412" s="256"/>
      <c r="X412" s="107"/>
      <c r="Y412" s="116"/>
      <c r="AC412" s="759"/>
      <c r="AD412" s="784" t="str">
        <f>TRIM(SUBSTITUTE(SUBSTITUTE(SUBSTITUTE(SUBSTITUTE(AD411,"►"," "),"▼"," "),"▲"," "),"◄"," "))</f>
        <v/>
      </c>
      <c r="AE412" s="780" t="str" cm="1">
        <f t="array" ref="AE412">IF(ROW()=ROW(AE406),AD409,INDEX(AF406:AF419,ROW()-ROW(AE406)))</f>
        <v/>
      </c>
      <c r="AF412" s="781" t="str">
        <f>IF(OR(AE412="",AD408="",AD408&lt;=0,AG412=""),"",TRIM(MID(AE412,LEN(AG412)+1+IF(MID(AE412,LEN(AG412)+1,1)=" ",1,0),99999)))</f>
        <v/>
      </c>
      <c r="AG412" s="780" t="str">
        <f>IF(OR(AH412="",AH412=0,AH412="0"),"",IF(LEN(AH412)&lt;=AD408,AH412,IF(LEN(SUBSTITUTE(AI412," ",""))=AD408+1,LEFT(AH412,AD408),LEFT(AH412,FIND("§",SUBSTITUTE(AI412," ","§",LEN(AI412)-LEN(SUBSTITUTE(AI412," ",""))))-1))))</f>
        <v/>
      </c>
      <c r="AH412" s="780" t="str">
        <f t="shared" si="165"/>
        <v/>
      </c>
      <c r="AI412" s="780" t="str">
        <f>IF(OR(AH412="",AH412=0,AH412="0"),"",LEFT(AH412,AD408+1))</f>
        <v/>
      </c>
      <c r="AJ412" s="782"/>
      <c r="AK412" s="796"/>
      <c r="AL412" s="759" t="str">
        <f>IF(LEN(TRIM(AM412))&gt;0,MAX(AL13:AL411)+1,"")</f>
        <v/>
      </c>
      <c r="AM412" s="805"/>
      <c r="AN412" s="805"/>
      <c r="AO412" s="805"/>
      <c r="XL412" s="3"/>
      <c r="XM412" s="3"/>
      <c r="XN412" s="3"/>
      <c r="XO412" s="3"/>
      <c r="XP412" s="3"/>
      <c r="XQ412" s="3"/>
      <c r="XR412" s="3"/>
      <c r="XS412" s="3"/>
      <c r="XT412" s="3"/>
      <c r="XU412" s="3"/>
      <c r="XV412" s="3"/>
      <c r="XW412" s="3"/>
      <c r="XX412" s="3"/>
      <c r="XY412" s="3"/>
      <c r="XZ412" s="3"/>
      <c r="YA412" s="3"/>
      <c r="YB412" s="3"/>
      <c r="YC412" s="3"/>
      <c r="YD412" s="3"/>
      <c r="YE412" s="3"/>
      <c r="YF412" s="3"/>
      <c r="YG412" s="3"/>
      <c r="YH412" s="3"/>
      <c r="YI412" s="3"/>
    </row>
    <row r="413" spans="5:659" ht="15.75">
      <c r="E413" s="26"/>
      <c r="F413" s="32"/>
      <c r="G413" s="33"/>
      <c r="H413" s="32"/>
      <c r="I413" s="34"/>
      <c r="J413" s="246"/>
      <c r="K413" s="247"/>
      <c r="L413" s="95"/>
      <c r="M413" s="248"/>
      <c r="N413" s="249"/>
      <c r="O413" s="250"/>
      <c r="P413" s="251"/>
      <c r="Q413" s="252"/>
      <c r="R413" s="253"/>
      <c r="S413" s="102"/>
      <c r="T413" s="254"/>
      <c r="U413" s="104"/>
      <c r="V413" s="255"/>
      <c r="W413" s="256"/>
      <c r="X413" s="107"/>
      <c r="Y413" s="116"/>
      <c r="AC413" s="759"/>
      <c r="AD413" s="784" t="str">
        <f>TRIM(SUBSTITUTE(SUBSTITUTE(AD412,"“"," "),"”"," "))</f>
        <v/>
      </c>
      <c r="AE413" s="780" t="str" cm="1">
        <f t="array" ref="AE413">IF(ROW()=ROW(AE406),AD409,INDEX(AF406:AF419,ROW()-ROW(AE406)))</f>
        <v/>
      </c>
      <c r="AF413" s="781" t="str">
        <f>IF(OR(AE413="",AD408="",AD408&lt;=0,AG413=""),"",TRIM(MID(AE413,LEN(AG413)+1+IF(MID(AE413,LEN(AG413)+1,1)=" ",1,0),99999)))</f>
        <v/>
      </c>
      <c r="AG413" s="780" t="str">
        <f>IF(OR(AH413="",AH413=0,AH413="0"),"",IF(LEN(AH413)&lt;=AD408,AH413,IF(LEN(SUBSTITUTE(AI413," ",""))=AD408+1,LEFT(AH413,AD408),LEFT(AH413,FIND("§",SUBSTITUTE(AI413," ","§",LEN(AI413)-LEN(SUBSTITUTE(AI413," ",""))))-1))))</f>
        <v/>
      </c>
      <c r="AH413" s="780" t="str">
        <f t="shared" si="165"/>
        <v/>
      </c>
      <c r="AI413" s="780" t="str">
        <f>IF(OR(AH413="",AH413=0,AH413="0"),"",LEFT(AH413,AD408+1))</f>
        <v/>
      </c>
      <c r="AJ413" s="782"/>
      <c r="AK413" s="796"/>
      <c r="AL413" s="759" t="str">
        <f>IF(LEN(TRIM(AM413))&gt;0,MAX(AL13:AL412)+1,"")</f>
        <v/>
      </c>
      <c r="AM413" s="805"/>
      <c r="AN413" s="805"/>
      <c r="AO413" s="805"/>
      <c r="XL413" s="3"/>
      <c r="XM413" s="3"/>
      <c r="XN413" s="3"/>
      <c r="XO413" s="3"/>
      <c r="XP413" s="3"/>
      <c r="XQ413" s="3"/>
      <c r="XR413" s="3"/>
      <c r="XS413" s="3"/>
      <c r="XT413" s="3"/>
      <c r="XU413" s="3"/>
      <c r="XV413" s="3"/>
      <c r="XW413" s="3"/>
      <c r="XX413" s="3"/>
      <c r="XY413" s="3"/>
      <c r="XZ413" s="3"/>
      <c r="YA413" s="3"/>
      <c r="YB413" s="3"/>
      <c r="YC413" s="3"/>
      <c r="YD413" s="3"/>
      <c r="YE413" s="3"/>
      <c r="YF413" s="3"/>
      <c r="YG413" s="3"/>
      <c r="YH413" s="3"/>
      <c r="YI413" s="3"/>
    </row>
    <row r="414" spans="5:659" ht="15.75">
      <c r="E414" s="26"/>
      <c r="F414" s="32"/>
      <c r="G414" s="33"/>
      <c r="H414" s="32"/>
      <c r="I414" s="34"/>
      <c r="J414" s="246"/>
      <c r="K414" s="247"/>
      <c r="L414" s="95"/>
      <c r="M414" s="248"/>
      <c r="N414" s="249"/>
      <c r="O414" s="250"/>
      <c r="P414" s="251"/>
      <c r="Q414" s="252"/>
      <c r="R414" s="253"/>
      <c r="S414" s="102"/>
      <c r="T414" s="254"/>
      <c r="U414" s="104"/>
      <c r="V414" s="255"/>
      <c r="W414" s="256"/>
      <c r="X414" s="107"/>
      <c r="Y414" s="116"/>
      <c r="AC414" s="759"/>
      <c r="AD414" s="784"/>
      <c r="AE414" s="780" t="str" cm="1">
        <f t="array" ref="AE414">IF(ROW()=ROW(AE406),AD409,INDEX(AF406:AF419,ROW()-ROW(AE406)))</f>
        <v/>
      </c>
      <c r="AF414" s="781" t="str">
        <f>IF(OR(AE414="",AD408="",AD408&lt;=0,AG414=""),"",TRIM(MID(AE414,LEN(AG414)+1+IF(MID(AE414,LEN(AG414)+1,1)=" ",1,0),99999)))</f>
        <v/>
      </c>
      <c r="AG414" s="780" t="str">
        <f>IF(OR(AH414="",AH414=0,AH414="0"),"",IF(LEN(AH414)&lt;=AD408,AH414,IF(LEN(SUBSTITUTE(AI414," ",""))=AD408+1,LEFT(AH414,AD408),LEFT(AH414,FIND("§",SUBSTITUTE(AI414," ","§",LEN(AI414)-LEN(SUBSTITUTE(AI414," ",""))))-1))))</f>
        <v/>
      </c>
      <c r="AH414" s="780" t="str">
        <f t="shared" si="165"/>
        <v/>
      </c>
      <c r="AI414" s="780" t="str">
        <f>IF(OR(AH414="",AH414=0,AH414="0"),"",LEFT(AH414,AD408+1))</f>
        <v/>
      </c>
      <c r="AJ414" s="782"/>
      <c r="AK414" s="796"/>
      <c r="AL414" s="759" t="str">
        <f>IF(LEN(TRIM(AM414))&gt;0,MAX(AL13:AL413)+1,"")</f>
        <v/>
      </c>
      <c r="AM414" s="805"/>
      <c r="AN414" s="805"/>
      <c r="AO414" s="805"/>
      <c r="XL414" s="3"/>
      <c r="XM414" s="3"/>
      <c r="XN414" s="3"/>
      <c r="XO414" s="3"/>
      <c r="XP414" s="3"/>
      <c r="XQ414" s="3"/>
      <c r="XR414" s="3"/>
      <c r="XS414" s="3"/>
      <c r="XT414" s="3"/>
      <c r="XU414" s="3"/>
      <c r="XV414" s="3"/>
      <c r="XW414" s="3"/>
      <c r="XX414" s="3"/>
      <c r="XY414" s="3"/>
      <c r="XZ414" s="3"/>
      <c r="YA414" s="3"/>
      <c r="YB414" s="3"/>
      <c r="YC414" s="3"/>
      <c r="YD414" s="3"/>
      <c r="YE414" s="3"/>
      <c r="YF414" s="3"/>
      <c r="YG414" s="3"/>
      <c r="YH414" s="3"/>
      <c r="YI414" s="3"/>
    </row>
    <row r="415" spans="5:659" ht="15.75">
      <c r="E415" s="26"/>
      <c r="F415" s="32"/>
      <c r="G415" s="33"/>
      <c r="H415" s="32"/>
      <c r="I415" s="34"/>
      <c r="J415" s="246"/>
      <c r="K415" s="247"/>
      <c r="L415" s="95"/>
      <c r="M415" s="248"/>
      <c r="N415" s="249"/>
      <c r="O415" s="250"/>
      <c r="P415" s="251"/>
      <c r="Q415" s="252"/>
      <c r="R415" s="253"/>
      <c r="S415" s="102"/>
      <c r="T415" s="254"/>
      <c r="U415" s="104"/>
      <c r="V415" s="255"/>
      <c r="W415" s="256"/>
      <c r="X415" s="107"/>
      <c r="Y415" s="116"/>
      <c r="AC415" s="759"/>
      <c r="AD415" s="784"/>
      <c r="AE415" s="780" t="str" cm="1">
        <f t="array" ref="AE415">IF(ROW()=ROW(AE406),AD409,INDEX(AF406:AF419,ROW()-ROW(AE406)))</f>
        <v/>
      </c>
      <c r="AF415" s="781" t="str">
        <f>IF(OR(AE415="",AD408="",AD408&lt;=0,AG415=""),"",TRIM(MID(AE415,LEN(AG415)+1+IF(MID(AE415,LEN(AG415)+1,1)=" ",1,0),99999)))</f>
        <v/>
      </c>
      <c r="AG415" s="780" t="str">
        <f>IF(OR(AH415="",AH415=0,AH415="0"),"",IF(LEN(AH415)&lt;=AD408,AH415,IF(LEN(SUBSTITUTE(AI415," ",""))=AD408+1,LEFT(AH415,AD408),LEFT(AH415,FIND("§",SUBSTITUTE(AI415," ","§",LEN(AI415)-LEN(SUBSTITUTE(AI415," ",""))))-1))))</f>
        <v/>
      </c>
      <c r="AH415" s="780" t="str">
        <f t="shared" si="165"/>
        <v/>
      </c>
      <c r="AI415" s="780" t="str">
        <f>IF(OR(AH415="",AH415=0,AH415="0"),"",LEFT(AH415,AD408+1))</f>
        <v/>
      </c>
      <c r="AJ415" s="782"/>
      <c r="AK415" s="796"/>
      <c r="AL415" s="759" t="str">
        <f>IF(LEN(TRIM(AM415))&gt;0,MAX(AL13:AL414)+1,"")</f>
        <v/>
      </c>
      <c r="AM415" s="805"/>
      <c r="AN415" s="805"/>
      <c r="AO415" s="805"/>
      <c r="XL415" s="3"/>
      <c r="XM415" s="3"/>
      <c r="XN415" s="3"/>
      <c r="XO415" s="3"/>
      <c r="XP415" s="3"/>
      <c r="XQ415" s="3"/>
      <c r="XR415" s="3"/>
      <c r="XS415" s="3"/>
      <c r="XT415" s="3"/>
      <c r="XU415" s="3"/>
      <c r="XV415" s="3"/>
      <c r="XW415" s="3"/>
      <c r="XX415" s="3"/>
      <c r="XY415" s="3"/>
      <c r="XZ415" s="3"/>
      <c r="YA415" s="3"/>
      <c r="YB415" s="3"/>
      <c r="YC415" s="3"/>
      <c r="YD415" s="3"/>
      <c r="YE415" s="3"/>
      <c r="YF415" s="3"/>
      <c r="YG415" s="3"/>
      <c r="YH415" s="3"/>
      <c r="YI415" s="3"/>
    </row>
    <row r="416" spans="5:659" ht="15.75">
      <c r="E416" s="26"/>
      <c r="F416" s="32"/>
      <c r="G416" s="33"/>
      <c r="H416" s="32"/>
      <c r="I416" s="34"/>
      <c r="J416" s="246"/>
      <c r="K416" s="247"/>
      <c r="L416" s="95"/>
      <c r="M416" s="248"/>
      <c r="N416" s="249"/>
      <c r="O416" s="250"/>
      <c r="P416" s="251"/>
      <c r="Q416" s="252"/>
      <c r="R416" s="253"/>
      <c r="S416" s="102"/>
      <c r="T416" s="254"/>
      <c r="U416" s="104"/>
      <c r="V416" s="255"/>
      <c r="W416" s="256"/>
      <c r="X416" s="107"/>
      <c r="Y416" s="116"/>
      <c r="AC416" s="759"/>
      <c r="AD416" s="784"/>
      <c r="AE416" s="780" t="str" cm="1">
        <f t="array" ref="AE416">IF(ROW()=ROW(AE406),AD409,INDEX(AF406:AF419,ROW()-ROW(AE406)))</f>
        <v/>
      </c>
      <c r="AF416" s="781" t="str">
        <f>IF(OR(AE416="",AD408="",AD408&lt;=0,AG416=""),"",TRIM(MID(AE416,LEN(AG416)+1+IF(MID(AE416,LEN(AG416)+1,1)=" ",1,0),99999)))</f>
        <v/>
      </c>
      <c r="AG416" s="780" t="str">
        <f>IF(OR(AH416="",AH416=0,AH416="0"),"",IF(LEN(AH416)&lt;=AD408,AH416,IF(LEN(SUBSTITUTE(AI416," ",""))=AD408+1,LEFT(AH416,AD408),LEFT(AH416,FIND("§",SUBSTITUTE(AI416," ","§",LEN(AI416)-LEN(SUBSTITUTE(AI416," ",""))))-1))))</f>
        <v/>
      </c>
      <c r="AH416" s="780" t="str">
        <f t="shared" si="165"/>
        <v/>
      </c>
      <c r="AI416" s="780" t="str">
        <f>IF(OR(AH416="",AH416=0,AH416="0"),"",LEFT(AH416,AD408+1))</f>
        <v/>
      </c>
      <c r="AJ416" s="782"/>
      <c r="AK416" s="796"/>
      <c r="AL416" s="759" t="str">
        <f>IF(LEN(TRIM(AM416))&gt;0,MAX(AL13:AL415)+1,"")</f>
        <v/>
      </c>
      <c r="AM416" s="805"/>
      <c r="AN416" s="805"/>
      <c r="AO416" s="805"/>
      <c r="XL416" s="3"/>
      <c r="XM416" s="3"/>
      <c r="XN416" s="3"/>
      <c r="XO416" s="3"/>
      <c r="XP416" s="3"/>
      <c r="XQ416" s="3"/>
      <c r="XR416" s="3"/>
      <c r="XS416" s="3"/>
      <c r="XT416" s="3"/>
      <c r="XU416" s="3"/>
      <c r="XV416" s="3"/>
      <c r="XW416" s="3"/>
      <c r="XX416" s="3"/>
      <c r="XY416" s="3"/>
      <c r="XZ416" s="3"/>
      <c r="YA416" s="3"/>
      <c r="YB416" s="3"/>
      <c r="YC416" s="3"/>
      <c r="YD416" s="3"/>
      <c r="YE416" s="3"/>
      <c r="YF416" s="3"/>
      <c r="YG416" s="3"/>
      <c r="YH416" s="3"/>
      <c r="YI416" s="3"/>
    </row>
    <row r="417" spans="5:659" ht="15.75">
      <c r="E417" s="26"/>
      <c r="F417" s="32"/>
      <c r="G417" s="33"/>
      <c r="H417" s="32"/>
      <c r="I417" s="34"/>
      <c r="J417" s="246"/>
      <c r="K417" s="247"/>
      <c r="L417" s="95"/>
      <c r="M417" s="248"/>
      <c r="N417" s="249"/>
      <c r="O417" s="250"/>
      <c r="P417" s="251"/>
      <c r="Q417" s="252"/>
      <c r="R417" s="253"/>
      <c r="S417" s="102"/>
      <c r="T417" s="254"/>
      <c r="U417" s="104"/>
      <c r="V417" s="255"/>
      <c r="W417" s="256"/>
      <c r="X417" s="107"/>
      <c r="Y417" s="116"/>
      <c r="AC417" s="759"/>
      <c r="AD417" s="784"/>
      <c r="AE417" s="780" t="str" cm="1">
        <f t="array" ref="AE417">IF(ROW()=ROW(AE406),AD409,INDEX(AF406:AF419,ROW()-ROW(AE406)))</f>
        <v/>
      </c>
      <c r="AF417" s="781" t="str">
        <f>IF(OR(AE417="",AD408="",AD408&lt;=0,AG417=""),"",TRIM(MID(AE417,LEN(AG417)+1+IF(MID(AE417,LEN(AG417)+1,1)=" ",1,0),99999)))</f>
        <v/>
      </c>
      <c r="AG417" s="780" t="str">
        <f>IF(OR(AH417="",AH417=0,AH417="0"),"",IF(LEN(AH417)&lt;=AD408,AH417,IF(LEN(SUBSTITUTE(AI417," ",""))=AD408+1,LEFT(AH417,AD408),LEFT(AH417,FIND("§",SUBSTITUTE(AI417," ","§",LEN(AI417)-LEN(SUBSTITUTE(AI417," ",""))))-1))))</f>
        <v/>
      </c>
      <c r="AH417" s="780" t="str">
        <f t="shared" si="165"/>
        <v/>
      </c>
      <c r="AI417" s="780" t="str">
        <f>IF(OR(AH417="",AH417=0,AH417="0"),"",LEFT(AH417,AD408+1))</f>
        <v/>
      </c>
      <c r="AJ417" s="782"/>
      <c r="AK417" s="796"/>
      <c r="AL417" s="759" t="str">
        <f>IF(LEN(TRIM(AM417))&gt;0,MAX(AL13:AL416)+1,"")</f>
        <v/>
      </c>
      <c r="AM417" s="805"/>
      <c r="AN417" s="805"/>
      <c r="AO417" s="805"/>
      <c r="XL417" s="3"/>
      <c r="XM417" s="3"/>
      <c r="XN417" s="3"/>
      <c r="XO417" s="3"/>
      <c r="XP417" s="3"/>
      <c r="XQ417" s="3"/>
      <c r="XR417" s="3"/>
      <c r="XS417" s="3"/>
      <c r="XT417" s="3"/>
      <c r="XU417" s="3"/>
      <c r="XV417" s="3"/>
      <c r="XW417" s="3"/>
      <c r="XX417" s="3"/>
      <c r="XY417" s="3"/>
      <c r="XZ417" s="3"/>
      <c r="YA417" s="3"/>
      <c r="YB417" s="3"/>
      <c r="YC417" s="3"/>
      <c r="YD417" s="3"/>
      <c r="YE417" s="3"/>
      <c r="YF417" s="3"/>
      <c r="YG417" s="3"/>
      <c r="YH417" s="3"/>
      <c r="YI417" s="3"/>
    </row>
    <row r="418" spans="5:659" ht="15.75">
      <c r="E418" s="26"/>
      <c r="F418" s="32"/>
      <c r="G418" s="33"/>
      <c r="H418" s="32"/>
      <c r="I418" s="34"/>
      <c r="J418" s="246"/>
      <c r="K418" s="247"/>
      <c r="L418" s="95"/>
      <c r="M418" s="248"/>
      <c r="N418" s="249"/>
      <c r="O418" s="250"/>
      <c r="P418" s="251"/>
      <c r="Q418" s="252"/>
      <c r="R418" s="253"/>
      <c r="S418" s="102"/>
      <c r="T418" s="254"/>
      <c r="U418" s="104"/>
      <c r="V418" s="255"/>
      <c r="W418" s="256"/>
      <c r="X418" s="107"/>
      <c r="Y418" s="116"/>
      <c r="AC418" s="759"/>
      <c r="AD418" s="784"/>
      <c r="AE418" s="780" t="str" cm="1">
        <f t="array" ref="AE418">IF(ROW()=ROW(AE406),AD409,INDEX(AF406:AF419,ROW()-ROW(AE406)))</f>
        <v/>
      </c>
      <c r="AF418" s="781" t="str">
        <f>IF(OR(AE418="",AD408="",AD408&lt;=0,AG418=""),"",TRIM(MID(AE418,LEN(AG418)+1+IF(MID(AE418,LEN(AG418)+1,1)=" ",1,0),99999)))</f>
        <v/>
      </c>
      <c r="AG418" s="780" t="str">
        <f>IF(OR(AH418="",AH418=0,AH418="0"),"",IF(LEN(AH418)&lt;=AD408,AH418,IF(LEN(SUBSTITUTE(AI418," ",""))=AD408+1,LEFT(AH418,AD408),LEFT(AH418,FIND("§",SUBSTITUTE(AI418," ","§",LEN(AI418)-LEN(SUBSTITUTE(AI418," ",""))))-1))))</f>
        <v/>
      </c>
      <c r="AH418" s="780" t="str">
        <f t="shared" si="165"/>
        <v/>
      </c>
      <c r="AI418" s="780" t="str">
        <f>IF(OR(AH418="",AH418=0,AH418="0"),"",LEFT(AH418,AD408+1))</f>
        <v/>
      </c>
      <c r="AJ418" s="782"/>
      <c r="AK418" s="796"/>
      <c r="AL418" s="759" t="str">
        <f>IF(LEN(TRIM(AM418))&gt;0,MAX(AL13:AL417)+1,"")</f>
        <v/>
      </c>
      <c r="AM418" s="805"/>
      <c r="AN418" s="805"/>
      <c r="AO418" s="805"/>
      <c r="XL418" s="3"/>
      <c r="XM418" s="3"/>
      <c r="XN418" s="3"/>
      <c r="XO418" s="3"/>
      <c r="XP418" s="3"/>
      <c r="XQ418" s="3"/>
      <c r="XR418" s="3"/>
      <c r="XS418" s="3"/>
      <c r="XT418" s="3"/>
      <c r="XU418" s="3"/>
      <c r="XV418" s="3"/>
      <c r="XW418" s="3"/>
      <c r="XX418" s="3"/>
      <c r="XY418" s="3"/>
      <c r="XZ418" s="3"/>
      <c r="YA418" s="3"/>
      <c r="YB418" s="3"/>
      <c r="YC418" s="3"/>
      <c r="YD418" s="3"/>
      <c r="YE418" s="3"/>
      <c r="YF418" s="3"/>
      <c r="YG418" s="3"/>
      <c r="YH418" s="3"/>
      <c r="YI418" s="3"/>
    </row>
    <row r="419" spans="5:659" ht="15.75">
      <c r="E419" s="26"/>
      <c r="F419" s="32"/>
      <c r="G419" s="33"/>
      <c r="H419" s="32"/>
      <c r="I419" s="34"/>
      <c r="J419" s="246"/>
      <c r="K419" s="247"/>
      <c r="L419" s="95"/>
      <c r="M419" s="248"/>
      <c r="N419" s="249"/>
      <c r="O419" s="250"/>
      <c r="P419" s="251"/>
      <c r="Q419" s="252"/>
      <c r="R419" s="253"/>
      <c r="S419" s="102"/>
      <c r="T419" s="254"/>
      <c r="U419" s="104"/>
      <c r="V419" s="255"/>
      <c r="W419" s="256"/>
      <c r="X419" s="107"/>
      <c r="Y419" s="116"/>
      <c r="AC419" s="759"/>
      <c r="AD419" s="784"/>
      <c r="AE419" s="780" t="str" cm="1">
        <f t="array" ref="AE419">IF(ROW()=ROW(AE406),AD409,INDEX(AF406:AF419,ROW()-ROW(AE406)))</f>
        <v/>
      </c>
      <c r="AF419" s="781" t="str">
        <f>IF(OR(AE419="",AD408="",AD408&lt;=0,AG419=""),"",TRIM(MID(AE419,LEN(AG419)+1+IF(MID(AE419,LEN(AG419)+1,1)=" ",1,0),99999)))</f>
        <v/>
      </c>
      <c r="AG419" s="780" t="str">
        <f>IF(OR(AH419="",AH419=0,AH419="0"),"",IF(LEN(AH419)&lt;=AD408,AH419,IF(LEN(SUBSTITUTE(AI419," ",""))=AD408+1,LEFT(AH419,AD408),LEFT(AH419,FIND("§",SUBSTITUTE(AI419," ","§",LEN(AI419)-LEN(SUBSTITUTE(AI419," ",""))))-1))))</f>
        <v/>
      </c>
      <c r="AH419" s="780" t="str">
        <f t="shared" si="165"/>
        <v/>
      </c>
      <c r="AI419" s="780" t="str">
        <f>IF(OR(AH419="",AH419=0,AH419="0"),"",LEFT(AH419,AD408+1))</f>
        <v/>
      </c>
      <c r="AJ419" s="782"/>
      <c r="AK419" s="796"/>
      <c r="AL419" s="759" t="str">
        <f>IF(LEN(TRIM(AM419))&gt;0,MAX(AL13:AL418)+1,"")</f>
        <v/>
      </c>
      <c r="AM419" s="805"/>
      <c r="AN419" s="805"/>
      <c r="AO419" s="805"/>
      <c r="XL419" s="3"/>
      <c r="XM419" s="3"/>
      <c r="XN419" s="3"/>
      <c r="XO419" s="3"/>
      <c r="XP419" s="3"/>
      <c r="XQ419" s="3"/>
      <c r="XR419" s="3"/>
      <c r="XS419" s="3"/>
      <c r="XT419" s="3"/>
      <c r="XU419" s="3"/>
      <c r="XV419" s="3"/>
      <c r="XW419" s="3"/>
      <c r="XX419" s="3"/>
      <c r="XY419" s="3"/>
      <c r="XZ419" s="3"/>
      <c r="YA419" s="3"/>
      <c r="YB419" s="3"/>
      <c r="YC419" s="3"/>
      <c r="YD419" s="3"/>
      <c r="YE419" s="3"/>
      <c r="YF419" s="3"/>
      <c r="YG419" s="3"/>
      <c r="YH419" s="3"/>
      <c r="YI419" s="3"/>
    </row>
    <row r="420" spans="5:659" ht="15.75">
      <c r="E420" s="26"/>
      <c r="F420" s="32"/>
      <c r="G420" s="33"/>
      <c r="H420" s="32"/>
      <c r="I420" s="34"/>
      <c r="J420" s="246"/>
      <c r="K420" s="247"/>
      <c r="L420" s="95"/>
      <c r="M420" s="248"/>
      <c r="N420" s="249"/>
      <c r="O420" s="250"/>
      <c r="P420" s="251"/>
      <c r="Q420" s="252"/>
      <c r="R420" s="253"/>
      <c r="S420" s="102"/>
      <c r="T420" s="254"/>
      <c r="U420" s="104"/>
      <c r="V420" s="255"/>
      <c r="W420" s="256"/>
      <c r="X420" s="107"/>
      <c r="Y420" s="116"/>
      <c r="AC420" s="759"/>
      <c r="AD420" s="779" t="str">
        <f>IF(TRIM(SUBSTITUTE(AS43,CHAR(160),""))="","",AS43)</f>
        <v/>
      </c>
      <c r="AE420" s="780" t="str" cm="1">
        <f t="array" ref="AE420">IF(ROW()=ROW(AE420),AD423,INDEX(AF420:AF433,ROW()-ROW(AE420)))</f>
        <v/>
      </c>
      <c r="AF420" s="781" t="str">
        <f>IF(OR(AE420="",AD422="",AD422&lt;=0,AG420=""),"",TRIM(MID(AE420,LEN(AG420)+1+IF(MID(AE420,LEN(AG420)+1,1)=" ",1,0),99999)))</f>
        <v/>
      </c>
      <c r="AG420" s="780" t="str">
        <f>IF(OR(AH420="",AH420=0,AH420="0"),"",IF(LEN(AH420)&lt;=AD422,AH420,IF(LEN(SUBSTITUTE(AI420," ",""))=AD422+1,LEFT(AH420,AD422),LEFT(AH420,FIND("§",SUBSTITUTE(AI420," ","§",LEN(AI420)-LEN(SUBSTITUTE(AI420," ",""))))-1))))</f>
        <v/>
      </c>
      <c r="AH420" s="780" t="str">
        <f t="shared" si="165"/>
        <v/>
      </c>
      <c r="AI420" s="780" t="str">
        <f>IF(OR(AH420="",AH420=0,AH420="0"),"",LEFT(AH420,AD422+1))</f>
        <v/>
      </c>
      <c r="AJ420" s="782"/>
      <c r="AK420" s="796"/>
      <c r="AL420" s="759" t="str">
        <f>IF(LEN(TRIM(AM420))&gt;0,MAX(AL13:AL419)+1,"")</f>
        <v/>
      </c>
      <c r="AM420" s="805"/>
      <c r="AN420" s="805"/>
      <c r="AO420" s="805"/>
      <c r="XL420" s="3"/>
      <c r="XM420" s="3"/>
      <c r="XN420" s="3"/>
      <c r="XO420" s="3"/>
      <c r="XP420" s="3"/>
      <c r="XQ420" s="3"/>
      <c r="XR420" s="3"/>
      <c r="XS420" s="3"/>
      <c r="XT420" s="3"/>
      <c r="XU420" s="3"/>
      <c r="XV420" s="3"/>
      <c r="XW420" s="3"/>
      <c r="XX420" s="3"/>
      <c r="XY420" s="3"/>
      <c r="XZ420" s="3"/>
      <c r="YA420" s="3"/>
      <c r="YB420" s="3"/>
      <c r="YC420" s="3"/>
      <c r="YD420" s="3"/>
      <c r="YE420" s="3"/>
      <c r="YF420" s="3"/>
      <c r="YG420" s="3"/>
      <c r="YH420" s="3"/>
      <c r="YI420" s="3"/>
    </row>
    <row r="421" spans="5:659" ht="15.75">
      <c r="E421" s="26"/>
      <c r="F421" s="32"/>
      <c r="G421" s="33"/>
      <c r="H421" s="32"/>
      <c r="I421" s="34"/>
      <c r="J421" s="246"/>
      <c r="K421" s="247"/>
      <c r="L421" s="95"/>
      <c r="M421" s="248"/>
      <c r="N421" s="249"/>
      <c r="O421" s="250"/>
      <c r="P421" s="251"/>
      <c r="Q421" s="252"/>
      <c r="R421" s="253"/>
      <c r="S421" s="102"/>
      <c r="T421" s="254"/>
      <c r="U421" s="104"/>
      <c r="V421" s="255"/>
      <c r="W421" s="256"/>
      <c r="X421" s="107"/>
      <c r="Y421" s="116"/>
      <c r="AC421" s="759"/>
      <c r="AD421" s="784" t="str">
        <f>TRIM(SUBSTITUTE(SUBSTITUTE(SUBSTITUTE(SUBSTITUTE(SUBSTITUTE(SUBSTITUTE(SUBSTITUTE(SUBSTITUTE(SUBSTITUTE(CLEAN(IF(OR(LEFT(AD420,1)="-",LEFT(AD420,1)="="),MID(AD420,2,99999),AD420)),"—","-"),"–","-"),CHAR(160)," "),CHAR(9)," "),CHAR(13)," "),CHAR(10)," ")," "," ")," "," ")," "," "))</f>
        <v/>
      </c>
      <c r="AE421" s="780" t="str" cm="1">
        <f t="array" ref="AE421">IF(ROW()=ROW(AE420),AD423,INDEX(AF420:AF433,ROW()-ROW(AE420)))</f>
        <v/>
      </c>
      <c r="AF421" s="781" t="str">
        <f>IF(OR(AE421="",AD422="",AD422&lt;=0,AG421=""),"",TRIM(MID(AE421,LEN(AG421)+1+IF(MID(AE421,LEN(AG421)+1,1)=" ",1,0),99999)))</f>
        <v/>
      </c>
      <c r="AG421" s="780" t="str">
        <f>IF(OR(AH421="",AH421=0,AH421="0"),"",IF(LEN(AH421)&lt;=AD422,AH421,IF(LEN(SUBSTITUTE(AI421," ",""))=AD422+1,LEFT(AH421,AD422),LEFT(AH421,FIND("§",SUBSTITUTE(AI421," ","§",LEN(AI421)-LEN(SUBSTITUTE(AI421," ",""))))-1))))</f>
        <v/>
      </c>
      <c r="AH421" s="780" t="str">
        <f t="shared" si="165"/>
        <v/>
      </c>
      <c r="AI421" s="780" t="str">
        <f>IF(OR(AH421="",AH421=0,AH421="0"),"",LEFT(AH421,AD422+1))</f>
        <v/>
      </c>
      <c r="AJ421" s="782"/>
      <c r="AK421" s="796"/>
      <c r="AL421" s="759" t="str">
        <f>IF(LEN(TRIM(AM421))&gt;0,MAX(AL13:AL420)+1,"")</f>
        <v/>
      </c>
      <c r="AM421" s="805"/>
      <c r="AN421" s="805"/>
      <c r="AO421" s="805"/>
      <c r="XL421" s="3"/>
      <c r="XM421" s="3"/>
      <c r="XN421" s="3"/>
      <c r="XO421" s="3"/>
      <c r="XP421" s="3"/>
      <c r="XQ421" s="3"/>
      <c r="XR421" s="3"/>
      <c r="XS421" s="3"/>
      <c r="XT421" s="3"/>
      <c r="XU421" s="3"/>
      <c r="XV421" s="3"/>
      <c r="XW421" s="3"/>
      <c r="XX421" s="3"/>
      <c r="XY421" s="3"/>
      <c r="XZ421" s="3"/>
      <c r="YA421" s="3"/>
      <c r="YB421" s="3"/>
      <c r="YC421" s="3"/>
      <c r="YD421" s="3"/>
      <c r="YE421" s="3"/>
      <c r="YF421" s="3"/>
      <c r="YG421" s="3"/>
      <c r="YH421" s="3"/>
      <c r="YI421" s="3"/>
    </row>
    <row r="422" spans="5:659" ht="15.75">
      <c r="E422" s="26"/>
      <c r="F422" s="32"/>
      <c r="G422" s="33"/>
      <c r="H422" s="32"/>
      <c r="I422" s="34"/>
      <c r="J422" s="246"/>
      <c r="K422" s="247"/>
      <c r="L422" s="95"/>
      <c r="M422" s="248"/>
      <c r="N422" s="249"/>
      <c r="O422" s="250"/>
      <c r="P422" s="251"/>
      <c r="Q422" s="252"/>
      <c r="R422" s="253"/>
      <c r="S422" s="102"/>
      <c r="T422" s="254"/>
      <c r="U422" s="104"/>
      <c r="V422" s="255"/>
      <c r="W422" s="256"/>
      <c r="X422" s="107"/>
      <c r="Y422" s="116"/>
      <c r="AC422" s="759"/>
      <c r="AD422" s="785">
        <f>AL10</f>
        <v>120</v>
      </c>
      <c r="AE422" s="780" t="str" cm="1">
        <f t="array" ref="AE422">IF(ROW()=ROW(AE420),AD423,INDEX(AF420:AF433,ROW()-ROW(AE420)))</f>
        <v/>
      </c>
      <c r="AF422" s="781" t="str">
        <f>IF(OR(AE422="",AD422="",AD422&lt;=0,AG422=""),"",TRIM(MID(AE422,LEN(AG422)+1+IF(MID(AE422,LEN(AG422)+1,1)=" ",1,0),99999)))</f>
        <v/>
      </c>
      <c r="AG422" s="780" t="str">
        <f>IF(OR(AH422="",AH422=0,AH422="0"),"",IF(LEN(AH422)&lt;=AD422,AH422,IF(LEN(SUBSTITUTE(AI422," ",""))=AD422+1,LEFT(AH422,AD422),LEFT(AH422,FIND("§",SUBSTITUTE(AI422," ","§",LEN(AI422)-LEN(SUBSTITUTE(AI422," ",""))))-1))))</f>
        <v/>
      </c>
      <c r="AH422" s="780" t="str">
        <f t="shared" si="165"/>
        <v/>
      </c>
      <c r="AI422" s="780" t="str">
        <f>IF(OR(AH422="",AH422=0,AH422="0"),"",LEFT(AH422,AD422+1))</f>
        <v/>
      </c>
      <c r="AJ422" s="782"/>
      <c r="AK422" s="796"/>
      <c r="AL422" s="759" t="str">
        <f>IF(LEN(TRIM(AM422))&gt;0,MAX(AL13:AL421)+1,"")</f>
        <v/>
      </c>
      <c r="AM422" s="805"/>
      <c r="AN422" s="805"/>
      <c r="AO422" s="805"/>
      <c r="XL422" s="3"/>
      <c r="XM422" s="3"/>
      <c r="XN422" s="3"/>
      <c r="XO422" s="3"/>
      <c r="XP422" s="3"/>
      <c r="XQ422" s="3"/>
      <c r="XR422" s="3"/>
      <c r="XS422" s="3"/>
      <c r="XT422" s="3"/>
      <c r="XU422" s="3"/>
      <c r="XV422" s="3"/>
      <c r="XW422" s="3"/>
      <c r="XX422" s="3"/>
      <c r="XY422" s="3"/>
      <c r="XZ422" s="3"/>
      <c r="YA422" s="3"/>
      <c r="YB422" s="3"/>
      <c r="YC422" s="3"/>
      <c r="YD422" s="3"/>
      <c r="YE422" s="3"/>
      <c r="YF422" s="3"/>
      <c r="YG422" s="3"/>
      <c r="YH422" s="3"/>
      <c r="YI422" s="3"/>
    </row>
    <row r="423" spans="5:659" ht="15.75">
      <c r="E423" s="26"/>
      <c r="F423" s="32"/>
      <c r="G423" s="33"/>
      <c r="H423" s="32"/>
      <c r="I423" s="34"/>
      <c r="J423" s="246"/>
      <c r="K423" s="247"/>
      <c r="L423" s="95"/>
      <c r="M423" s="248"/>
      <c r="N423" s="249"/>
      <c r="O423" s="250"/>
      <c r="P423" s="251"/>
      <c r="Q423" s="252"/>
      <c r="R423" s="253"/>
      <c r="S423" s="102"/>
      <c r="T423" s="254"/>
      <c r="U423" s="104"/>
      <c r="V423" s="255"/>
      <c r="W423" s="256"/>
      <c r="X423" s="107"/>
      <c r="Y423" s="116"/>
      <c r="AC423" s="759"/>
      <c r="AD423" s="784" t="str">
        <f>IF(UPPER(TRIM(AL11))="X",AD427,AD421)</f>
        <v/>
      </c>
      <c r="AE423" s="780" t="str" cm="1">
        <f t="array" ref="AE423">IF(ROW()=ROW(AE420),AD423,INDEX(AF420:AF433,ROW()-ROW(AE420)))</f>
        <v/>
      </c>
      <c r="AF423" s="781" t="str">
        <f>IF(OR(AE423="",AD422="",AD422&lt;=0,AG423=""),"",TRIM(MID(AE423,LEN(AG423)+1+IF(MID(AE423,LEN(AG423)+1,1)=" ",1,0),99999)))</f>
        <v/>
      </c>
      <c r="AG423" s="780" t="str">
        <f>IF(OR(AH423="",AH423=0,AH423="0"),"",IF(LEN(AH423)&lt;=AD422,AH423,IF(LEN(SUBSTITUTE(AI423," ",""))=AD422+1,LEFT(AH423,AD422),LEFT(AH423,FIND("§",SUBSTITUTE(AI423," ","§",LEN(AI423)-LEN(SUBSTITUTE(AI423," ",""))))-1))))</f>
        <v/>
      </c>
      <c r="AH423" s="780" t="str">
        <f t="shared" si="165"/>
        <v/>
      </c>
      <c r="AI423" s="780" t="str">
        <f>IF(OR(AH423="",AH423=0,AH423="0"),"",LEFT(AH423,AD422+1))</f>
        <v/>
      </c>
      <c r="AJ423" s="782"/>
      <c r="AK423" s="796"/>
      <c r="AL423" s="759" t="str">
        <f>IF(LEN(TRIM(AM423))&gt;0,MAX(AL13:AL422)+1,"")</f>
        <v/>
      </c>
      <c r="AM423" s="805"/>
      <c r="AN423" s="805"/>
      <c r="AO423" s="805"/>
      <c r="XL423" s="3"/>
      <c r="XM423" s="3"/>
      <c r="XN423" s="3"/>
      <c r="XO423" s="3"/>
      <c r="XP423" s="3"/>
      <c r="XQ423" s="3"/>
      <c r="XR423" s="3"/>
      <c r="XS423" s="3"/>
      <c r="XT423" s="3"/>
      <c r="XU423" s="3"/>
      <c r="XV423" s="3"/>
      <c r="XW423" s="3"/>
      <c r="XX423" s="3"/>
      <c r="XY423" s="3"/>
      <c r="XZ423" s="3"/>
      <c r="YA423" s="3"/>
      <c r="YB423" s="3"/>
      <c r="YC423" s="3"/>
      <c r="YD423" s="3"/>
      <c r="YE423" s="3"/>
      <c r="YF423" s="3"/>
      <c r="YG423" s="3"/>
      <c r="YH423" s="3"/>
      <c r="YI423" s="3"/>
    </row>
    <row r="424" spans="5:659" ht="15.75">
      <c r="E424" s="26"/>
      <c r="F424" s="32"/>
      <c r="G424" s="33"/>
      <c r="H424" s="32"/>
      <c r="I424" s="34"/>
      <c r="J424" s="246"/>
      <c r="K424" s="247"/>
      <c r="L424" s="95"/>
      <c r="M424" s="248"/>
      <c r="N424" s="249"/>
      <c r="O424" s="250"/>
      <c r="P424" s="251"/>
      <c r="Q424" s="252"/>
      <c r="R424" s="253"/>
      <c r="S424" s="102"/>
      <c r="T424" s="254"/>
      <c r="U424" s="104"/>
      <c r="V424" s="255"/>
      <c r="W424" s="256"/>
      <c r="X424" s="107"/>
      <c r="Y424" s="116"/>
      <c r="AC424" s="759"/>
      <c r="AD424" s="786" t="str">
        <f>TRIM(SUBSTITUTE(SUBSTITUTE(SUBSTITUTE(SUBSTITUTE(SUBSTITUTE(SUBSTITUTE(SUBSTITUTE(SUBSTITUTE(SUBSTITUTE(SUBSTITUTE(AD421,","," "),";"," "),":"," "),"!"," "),"?"," "),"…"," "),"»"," "),"«"," "),"/"," "),"."," "))</f>
        <v/>
      </c>
      <c r="AE424" s="780" t="str" cm="1">
        <f t="array" ref="AE424">IF(ROW()=ROW(AE420),AD423,INDEX(AF420:AF433,ROW()-ROW(AE420)))</f>
        <v/>
      </c>
      <c r="AF424" s="781" t="str">
        <f>IF(OR(AE424="",AD422="",AD422&lt;=0,AG424=""),"",TRIM(MID(AE424,LEN(AG424)+1+IF(MID(AE424,LEN(AG424)+1,1)=" ",1,0),99999)))</f>
        <v/>
      </c>
      <c r="AG424" s="780" t="str">
        <f>IF(OR(AH424="",AH424=0,AH424="0"),"",IF(LEN(AH424)&lt;=AD422,AH424,IF(LEN(SUBSTITUTE(AI424," ",""))=AD422+1,LEFT(AH424,AD422),LEFT(AH424,FIND("§",SUBSTITUTE(AI424," ","§",LEN(AI424)-LEN(SUBSTITUTE(AI424," ",""))))-1))))</f>
        <v/>
      </c>
      <c r="AH424" s="780" t="str">
        <f t="shared" si="165"/>
        <v/>
      </c>
      <c r="AI424" s="780" t="str">
        <f>IF(OR(AH424="",AH424=0,AH424="0"),"",LEFT(AH424,AD422+1))</f>
        <v/>
      </c>
      <c r="AJ424" s="782"/>
      <c r="AK424" s="796"/>
      <c r="AL424" s="759" t="str">
        <f>IF(LEN(TRIM(AM424))&gt;0,MAX(AL13:AL423)+1,"")</f>
        <v/>
      </c>
      <c r="AM424" s="805"/>
      <c r="AN424" s="805"/>
      <c r="AO424" s="805"/>
      <c r="XL424" s="3"/>
      <c r="XM424" s="3"/>
      <c r="XN424" s="3"/>
      <c r="XO424" s="3"/>
      <c r="XP424" s="3"/>
      <c r="XQ424" s="3"/>
      <c r="XR424" s="3"/>
      <c r="XS424" s="3"/>
      <c r="XT424" s="3"/>
      <c r="XU424" s="3"/>
      <c r="XV424" s="3"/>
      <c r="XW424" s="3"/>
      <c r="XX424" s="3"/>
      <c r="XY424" s="3"/>
      <c r="XZ424" s="3"/>
      <c r="YA424" s="3"/>
      <c r="YB424" s="3"/>
      <c r="YC424" s="3"/>
      <c r="YD424" s="3"/>
      <c r="YE424" s="3"/>
      <c r="YF424" s="3"/>
      <c r="YG424" s="3"/>
      <c r="YH424" s="3"/>
      <c r="YI424" s="3"/>
    </row>
    <row r="425" spans="5:659" ht="15.75">
      <c r="E425" s="26"/>
      <c r="F425" s="32"/>
      <c r="G425" s="33"/>
      <c r="H425" s="32"/>
      <c r="I425" s="34"/>
      <c r="J425" s="246"/>
      <c r="K425" s="247"/>
      <c r="L425" s="95"/>
      <c r="M425" s="248"/>
      <c r="N425" s="249"/>
      <c r="O425" s="250"/>
      <c r="P425" s="251"/>
      <c r="Q425" s="252"/>
      <c r="R425" s="253"/>
      <c r="S425" s="102"/>
      <c r="T425" s="254"/>
      <c r="U425" s="104"/>
      <c r="V425" s="255"/>
      <c r="W425" s="256"/>
      <c r="X425" s="107"/>
      <c r="Y425" s="116"/>
      <c r="AC425" s="759"/>
      <c r="AD425" s="780" t="str">
        <f>TRIM(SUBSTITUTE(SUBSTITUTE(SUBSTITUTE(SUBSTITUTE(SUBSTITUTE(SUBSTITUTE(SUBSTITUTE(SUBSTITUTE(AD424,"("," "),")"," "),CHAR(34)," "),"-"," "),"_"," "),"&lt;"," "),"&gt;"," "),"="," "))</f>
        <v/>
      </c>
      <c r="AE425" s="780" t="str" cm="1">
        <f t="array" ref="AE425">IF(ROW()=ROW(AE420),AD423,INDEX(AF420:AF433,ROW()-ROW(AE420)))</f>
        <v/>
      </c>
      <c r="AF425" s="781" t="str">
        <f>IF(OR(AE425="",AD422="",AD422&lt;=0,AG425=""),"",TRIM(MID(AE425,LEN(AG425)+1+IF(MID(AE425,LEN(AG425)+1,1)=" ",1,0),99999)))</f>
        <v/>
      </c>
      <c r="AG425" s="780" t="str">
        <f>IF(OR(AH425="",AH425=0,AH425="0"),"",IF(LEN(AH425)&lt;=AD422,AH425,IF(LEN(SUBSTITUTE(AI425," ",""))=AD422+1,LEFT(AH425,AD422),LEFT(AH425,FIND("§",SUBSTITUTE(AI425," ","§",LEN(AI425)-LEN(SUBSTITUTE(AI425," ",""))))-1))))</f>
        <v/>
      </c>
      <c r="AH425" s="780" t="str">
        <f t="shared" si="165"/>
        <v/>
      </c>
      <c r="AI425" s="780" t="str">
        <f>IF(OR(AH425="",AH425=0,AH425="0"),"",LEFT(AH425,AD422+1))</f>
        <v/>
      </c>
      <c r="AJ425" s="782"/>
      <c r="AK425" s="796"/>
      <c r="AL425" s="759" t="str">
        <f>IF(LEN(TRIM(AM425))&gt;0,MAX(AL13:AL424)+1,"")</f>
        <v/>
      </c>
      <c r="AM425" s="805"/>
      <c r="AN425" s="805"/>
      <c r="AO425" s="805"/>
      <c r="XL425" s="3"/>
      <c r="XM425" s="3"/>
      <c r="XN425" s="3"/>
      <c r="XO425" s="3"/>
      <c r="XP425" s="3"/>
      <c r="XQ425" s="3"/>
      <c r="XR425" s="3"/>
      <c r="XS425" s="3"/>
      <c r="XT425" s="3"/>
      <c r="XU425" s="3"/>
      <c r="XV425" s="3"/>
      <c r="XW425" s="3"/>
      <c r="XX425" s="3"/>
      <c r="XY425" s="3"/>
      <c r="XZ425" s="3"/>
      <c r="YA425" s="3"/>
      <c r="YB425" s="3"/>
      <c r="YC425" s="3"/>
      <c r="YD425" s="3"/>
      <c r="YE425" s="3"/>
      <c r="YF425" s="3"/>
      <c r="YG425" s="3"/>
      <c r="YH425" s="3"/>
      <c r="YI425" s="3"/>
    </row>
    <row r="426" spans="5:659" ht="15.75">
      <c r="E426" s="26"/>
      <c r="F426" s="32"/>
      <c r="G426" s="33"/>
      <c r="H426" s="32"/>
      <c r="I426" s="34"/>
      <c r="J426" s="246"/>
      <c r="K426" s="247"/>
      <c r="L426" s="95"/>
      <c r="M426" s="248"/>
      <c r="N426" s="249"/>
      <c r="O426" s="250"/>
      <c r="P426" s="251"/>
      <c r="Q426" s="252"/>
      <c r="R426" s="253"/>
      <c r="S426" s="102"/>
      <c r="T426" s="254"/>
      <c r="U426" s="104"/>
      <c r="V426" s="255"/>
      <c r="W426" s="256"/>
      <c r="X426" s="107"/>
      <c r="Y426" s="116"/>
      <c r="AC426" s="759"/>
      <c r="AD426" s="784" t="str">
        <f>TRIM(SUBSTITUTE(SUBSTITUTE(SUBSTITUTE(SUBSTITUTE(AD425,"►"," "),"▼"," "),"▲"," "),"◄"," "))</f>
        <v/>
      </c>
      <c r="AE426" s="780" t="str" cm="1">
        <f t="array" ref="AE426">IF(ROW()=ROW(AE420),AD423,INDEX(AF420:AF433,ROW()-ROW(AE420)))</f>
        <v/>
      </c>
      <c r="AF426" s="781" t="str">
        <f>IF(OR(AE426="",AD422="",AD422&lt;=0,AG426=""),"",TRIM(MID(AE426,LEN(AG426)+1+IF(MID(AE426,LEN(AG426)+1,1)=" ",1,0),99999)))</f>
        <v/>
      </c>
      <c r="AG426" s="780" t="str">
        <f>IF(OR(AH426="",AH426=0,AH426="0"),"",IF(LEN(AH426)&lt;=AD422,AH426,IF(LEN(SUBSTITUTE(AI426," ",""))=AD422+1,LEFT(AH426,AD422),LEFT(AH426,FIND("§",SUBSTITUTE(AI426," ","§",LEN(AI426)-LEN(SUBSTITUTE(AI426," ",""))))-1))))</f>
        <v/>
      </c>
      <c r="AH426" s="780" t="str">
        <f t="shared" si="165"/>
        <v/>
      </c>
      <c r="AI426" s="780" t="str">
        <f>IF(OR(AH426="",AH426=0,AH426="0"),"",LEFT(AH426,AD422+1))</f>
        <v/>
      </c>
      <c r="AJ426" s="782"/>
      <c r="AK426" s="796"/>
      <c r="AL426" s="759" t="str">
        <f>IF(LEN(TRIM(AM426))&gt;0,MAX(AL13:AL425)+1,"")</f>
        <v/>
      </c>
      <c r="AM426" s="805"/>
      <c r="AN426" s="805"/>
      <c r="AO426" s="805"/>
      <c r="XL426" s="3"/>
      <c r="XM426" s="3"/>
      <c r="XN426" s="3"/>
      <c r="XO426" s="3"/>
      <c r="XP426" s="3"/>
      <c r="XQ426" s="3"/>
      <c r="XR426" s="3"/>
      <c r="XS426" s="3"/>
      <c r="XT426" s="3"/>
      <c r="XU426" s="3"/>
      <c r="XV426" s="3"/>
      <c r="XW426" s="3"/>
      <c r="XX426" s="3"/>
      <c r="XY426" s="3"/>
      <c r="XZ426" s="3"/>
      <c r="YA426" s="3"/>
      <c r="YB426" s="3"/>
      <c r="YC426" s="3"/>
      <c r="YD426" s="3"/>
      <c r="YE426" s="3"/>
      <c r="YF426" s="3"/>
      <c r="YG426" s="3"/>
      <c r="YH426" s="3"/>
      <c r="YI426" s="3"/>
    </row>
    <row r="427" spans="5:659" ht="15.75">
      <c r="E427" s="26"/>
      <c r="F427" s="32"/>
      <c r="G427" s="33"/>
      <c r="H427" s="32"/>
      <c r="I427" s="34"/>
      <c r="J427" s="246"/>
      <c r="K427" s="247"/>
      <c r="L427" s="95"/>
      <c r="M427" s="248"/>
      <c r="N427" s="249"/>
      <c r="O427" s="250"/>
      <c r="P427" s="251"/>
      <c r="Q427" s="252"/>
      <c r="R427" s="253"/>
      <c r="S427" s="102"/>
      <c r="T427" s="254"/>
      <c r="U427" s="104"/>
      <c r="V427" s="255"/>
      <c r="W427" s="256"/>
      <c r="X427" s="107"/>
      <c r="Y427" s="116"/>
      <c r="AC427" s="759"/>
      <c r="AD427" s="784" t="str">
        <f>TRIM(SUBSTITUTE(SUBSTITUTE(AD426,"“"," "),"”"," "))</f>
        <v/>
      </c>
      <c r="AE427" s="780" t="str" cm="1">
        <f t="array" ref="AE427">IF(ROW()=ROW(AE420),AD423,INDEX(AF420:AF433,ROW()-ROW(AE420)))</f>
        <v/>
      </c>
      <c r="AF427" s="781" t="str">
        <f>IF(OR(AE427="",AD422="",AD422&lt;=0,AG427=""),"",TRIM(MID(AE427,LEN(AG427)+1+IF(MID(AE427,LEN(AG427)+1,1)=" ",1,0),99999)))</f>
        <v/>
      </c>
      <c r="AG427" s="780" t="str">
        <f>IF(OR(AH427="",AH427=0,AH427="0"),"",IF(LEN(AH427)&lt;=AD422,AH427,IF(LEN(SUBSTITUTE(AI427," ",""))=AD422+1,LEFT(AH427,AD422),LEFT(AH427,FIND("§",SUBSTITUTE(AI427," ","§",LEN(AI427)-LEN(SUBSTITUTE(AI427," ",""))))-1))))</f>
        <v/>
      </c>
      <c r="AH427" s="780" t="str">
        <f t="shared" si="165"/>
        <v/>
      </c>
      <c r="AI427" s="780" t="str">
        <f>IF(OR(AH427="",AH427=0,AH427="0"),"",LEFT(AH427,AD422+1))</f>
        <v/>
      </c>
      <c r="AJ427" s="782"/>
      <c r="AK427" s="796"/>
      <c r="AL427" s="759" t="str">
        <f>IF(LEN(TRIM(AM427))&gt;0,MAX(AL13:AL426)+1,"")</f>
        <v/>
      </c>
      <c r="AM427" s="805"/>
      <c r="AN427" s="805"/>
      <c r="AO427" s="805"/>
      <c r="XL427" s="3"/>
      <c r="XM427" s="3"/>
      <c r="XN427" s="3"/>
      <c r="XO427" s="3"/>
      <c r="XP427" s="3"/>
      <c r="XQ427" s="3"/>
      <c r="XR427" s="3"/>
      <c r="XS427" s="3"/>
      <c r="XT427" s="3"/>
      <c r="XU427" s="3"/>
      <c r="XV427" s="3"/>
      <c r="XW427" s="3"/>
      <c r="XX427" s="3"/>
      <c r="XY427" s="3"/>
      <c r="XZ427" s="3"/>
      <c r="YA427" s="3"/>
      <c r="YB427" s="3"/>
      <c r="YC427" s="3"/>
      <c r="YD427" s="3"/>
      <c r="YE427" s="3"/>
      <c r="YF427" s="3"/>
      <c r="YG427" s="3"/>
      <c r="YH427" s="3"/>
      <c r="YI427" s="3"/>
    </row>
    <row r="428" spans="5:659" ht="15.75">
      <c r="E428" s="26"/>
      <c r="F428" s="32"/>
      <c r="G428" s="33"/>
      <c r="H428" s="32"/>
      <c r="I428" s="34"/>
      <c r="J428" s="246"/>
      <c r="K428" s="247"/>
      <c r="L428" s="95"/>
      <c r="M428" s="248"/>
      <c r="N428" s="249"/>
      <c r="O428" s="250"/>
      <c r="P428" s="251"/>
      <c r="Q428" s="252"/>
      <c r="R428" s="253"/>
      <c r="S428" s="102"/>
      <c r="T428" s="254"/>
      <c r="U428" s="104"/>
      <c r="V428" s="255"/>
      <c r="W428" s="256"/>
      <c r="X428" s="107"/>
      <c r="Y428" s="116"/>
      <c r="AC428" s="759"/>
      <c r="AD428" s="784"/>
      <c r="AE428" s="780" t="str" cm="1">
        <f t="array" ref="AE428">IF(ROW()=ROW(AE420),AD423,INDEX(AF420:AF433,ROW()-ROW(AE420)))</f>
        <v/>
      </c>
      <c r="AF428" s="781" t="str">
        <f>IF(OR(AE428="",AD422="",AD422&lt;=0,AG428=""),"",TRIM(MID(AE428,LEN(AG428)+1+IF(MID(AE428,LEN(AG428)+1,1)=" ",1,0),99999)))</f>
        <v/>
      </c>
      <c r="AG428" s="780" t="str">
        <f>IF(OR(AH428="",AH428=0,AH428="0"),"",IF(LEN(AH428)&lt;=AD422,AH428,IF(LEN(SUBSTITUTE(AI428," ",""))=AD422+1,LEFT(AH428,AD422),LEFT(AH428,FIND("§",SUBSTITUTE(AI428," ","§",LEN(AI428)-LEN(SUBSTITUTE(AI428," ",""))))-1))))</f>
        <v/>
      </c>
      <c r="AH428" s="780" t="str">
        <f t="shared" si="165"/>
        <v/>
      </c>
      <c r="AI428" s="780" t="str">
        <f>IF(OR(AH428="",AH428=0,AH428="0"),"",LEFT(AH428,AD422+1))</f>
        <v/>
      </c>
      <c r="AJ428" s="782"/>
      <c r="AK428" s="796"/>
      <c r="AL428" s="759" t="str">
        <f>IF(LEN(TRIM(AM428))&gt;0,MAX(AL13:AL427)+1,"")</f>
        <v/>
      </c>
      <c r="AM428" s="805"/>
      <c r="AN428" s="805"/>
      <c r="AO428" s="805"/>
      <c r="XL428" s="3"/>
      <c r="XM428" s="3"/>
      <c r="XN428" s="3"/>
      <c r="XO428" s="3"/>
      <c r="XP428" s="3"/>
      <c r="XQ428" s="3"/>
      <c r="XR428" s="3"/>
      <c r="XS428" s="3"/>
      <c r="XT428" s="3"/>
      <c r="XU428" s="3"/>
      <c r="XV428" s="3"/>
      <c r="XW428" s="3"/>
      <c r="XX428" s="3"/>
      <c r="XY428" s="3"/>
      <c r="XZ428" s="3"/>
      <c r="YA428" s="3"/>
      <c r="YB428" s="3"/>
      <c r="YC428" s="3"/>
      <c r="YD428" s="3"/>
      <c r="YE428" s="3"/>
      <c r="YF428" s="3"/>
      <c r="YG428" s="3"/>
      <c r="YH428" s="3"/>
      <c r="YI428" s="3"/>
    </row>
    <row r="429" spans="5:659" ht="15.75">
      <c r="E429" s="26"/>
      <c r="F429" s="32"/>
      <c r="G429" s="33"/>
      <c r="H429" s="32"/>
      <c r="I429" s="34"/>
      <c r="J429" s="246"/>
      <c r="K429" s="247"/>
      <c r="L429" s="95"/>
      <c r="M429" s="248"/>
      <c r="N429" s="249"/>
      <c r="O429" s="250"/>
      <c r="P429" s="251"/>
      <c r="Q429" s="252"/>
      <c r="R429" s="253"/>
      <c r="S429" s="102"/>
      <c r="T429" s="254"/>
      <c r="U429" s="104"/>
      <c r="V429" s="255"/>
      <c r="W429" s="256"/>
      <c r="X429" s="107"/>
      <c r="Y429" s="116"/>
      <c r="AC429" s="759"/>
      <c r="AD429" s="784"/>
      <c r="AE429" s="780" t="str" cm="1">
        <f t="array" ref="AE429">IF(ROW()=ROW(AE420),AD423,INDEX(AF420:AF433,ROW()-ROW(AE420)))</f>
        <v/>
      </c>
      <c r="AF429" s="781" t="str">
        <f>IF(OR(AE429="",AD422="",AD422&lt;=0,AG429=""),"",TRIM(MID(AE429,LEN(AG429)+1+IF(MID(AE429,LEN(AG429)+1,1)=" ",1,0),99999)))</f>
        <v/>
      </c>
      <c r="AG429" s="780" t="str">
        <f>IF(OR(AH429="",AH429=0,AH429="0"),"",IF(LEN(AH429)&lt;=AD422,AH429,IF(LEN(SUBSTITUTE(AI429," ",""))=AD422+1,LEFT(AH429,AD422),LEFT(AH429,FIND("§",SUBSTITUTE(AI429," ","§",LEN(AI429)-LEN(SUBSTITUTE(AI429," ",""))))-1))))</f>
        <v/>
      </c>
      <c r="AH429" s="780" t="str">
        <f t="shared" si="165"/>
        <v/>
      </c>
      <c r="AI429" s="780" t="str">
        <f>IF(OR(AH429="",AH429=0,AH429="0"),"",LEFT(AH429,AD422+1))</f>
        <v/>
      </c>
      <c r="AJ429" s="782"/>
      <c r="AK429" s="796"/>
      <c r="AL429" s="759" t="str">
        <f>IF(LEN(TRIM(AM429))&gt;0,MAX(AL13:AL428)+1,"")</f>
        <v/>
      </c>
      <c r="AM429" s="805"/>
      <c r="AN429" s="805"/>
      <c r="AO429" s="805"/>
      <c r="XL429" s="3"/>
      <c r="XM429" s="3"/>
      <c r="XN429" s="3"/>
      <c r="XO429" s="3"/>
      <c r="XP429" s="3"/>
      <c r="XQ429" s="3"/>
      <c r="XR429" s="3"/>
      <c r="XS429" s="3"/>
      <c r="XT429" s="3"/>
      <c r="XU429" s="3"/>
      <c r="XV429" s="3"/>
      <c r="XW429" s="3"/>
      <c r="XX429" s="3"/>
      <c r="XY429" s="3"/>
      <c r="XZ429" s="3"/>
      <c r="YA429" s="3"/>
      <c r="YB429" s="3"/>
      <c r="YC429" s="3"/>
      <c r="YD429" s="3"/>
      <c r="YE429" s="3"/>
      <c r="YF429" s="3"/>
      <c r="YG429" s="3"/>
      <c r="YH429" s="3"/>
      <c r="YI429" s="3"/>
    </row>
    <row r="430" spans="5:659" ht="15.75">
      <c r="E430" s="26"/>
      <c r="F430" s="32"/>
      <c r="G430" s="33"/>
      <c r="H430" s="32"/>
      <c r="I430" s="34"/>
      <c r="J430" s="246"/>
      <c r="K430" s="247"/>
      <c r="L430" s="95"/>
      <c r="M430" s="248"/>
      <c r="N430" s="249"/>
      <c r="O430" s="250"/>
      <c r="P430" s="251"/>
      <c r="Q430" s="252"/>
      <c r="R430" s="253"/>
      <c r="S430" s="102"/>
      <c r="T430" s="254"/>
      <c r="U430" s="104"/>
      <c r="V430" s="255"/>
      <c r="W430" s="256"/>
      <c r="X430" s="107"/>
      <c r="Y430" s="116"/>
      <c r="AC430" s="759"/>
      <c r="AD430" s="784"/>
      <c r="AE430" s="780" t="str" cm="1">
        <f t="array" ref="AE430">IF(ROW()=ROW(AE420),AD423,INDEX(AF420:AF433,ROW()-ROW(AE420)))</f>
        <v/>
      </c>
      <c r="AF430" s="781" t="str">
        <f>IF(OR(AE430="",AD422="",AD422&lt;=0,AG430=""),"",TRIM(MID(AE430,LEN(AG430)+1+IF(MID(AE430,LEN(AG430)+1,1)=" ",1,0),99999)))</f>
        <v/>
      </c>
      <c r="AG430" s="780" t="str">
        <f>IF(OR(AH430="",AH430=0,AH430="0"),"",IF(LEN(AH430)&lt;=AD422,AH430,IF(LEN(SUBSTITUTE(AI430," ",""))=AD422+1,LEFT(AH430,AD422),LEFT(AH430,FIND("§",SUBSTITUTE(AI430," ","§",LEN(AI430)-LEN(SUBSTITUTE(AI430," ",""))))-1))))</f>
        <v/>
      </c>
      <c r="AH430" s="780" t="str">
        <f t="shared" si="165"/>
        <v/>
      </c>
      <c r="AI430" s="780" t="str">
        <f>IF(OR(AH430="",AH430=0,AH430="0"),"",LEFT(AH430,AD422+1))</f>
        <v/>
      </c>
      <c r="AJ430" s="782"/>
      <c r="AK430" s="796"/>
      <c r="AL430" s="759" t="str">
        <f>IF(LEN(TRIM(AM430))&gt;0,MAX(AL13:AL429)+1,"")</f>
        <v/>
      </c>
      <c r="AM430" s="805"/>
      <c r="AN430" s="805"/>
      <c r="AO430" s="805"/>
      <c r="XL430" s="3"/>
      <c r="XM430" s="3"/>
      <c r="XN430" s="3"/>
      <c r="XO430" s="3"/>
      <c r="XP430" s="3"/>
      <c r="XQ430" s="3"/>
      <c r="XR430" s="3"/>
      <c r="XS430" s="3"/>
      <c r="XT430" s="3"/>
      <c r="XU430" s="3"/>
      <c r="XV430" s="3"/>
      <c r="XW430" s="3"/>
      <c r="XX430" s="3"/>
      <c r="XY430" s="3"/>
      <c r="XZ430" s="3"/>
      <c r="YA430" s="3"/>
      <c r="YB430" s="3"/>
      <c r="YC430" s="3"/>
      <c r="YD430" s="3"/>
      <c r="YE430" s="3"/>
      <c r="YF430" s="3"/>
      <c r="YG430" s="3"/>
      <c r="YH430" s="3"/>
      <c r="YI430" s="3"/>
    </row>
    <row r="431" spans="5:659" ht="15.75">
      <c r="E431" s="26"/>
      <c r="F431" s="32"/>
      <c r="G431" s="33"/>
      <c r="H431" s="32"/>
      <c r="I431" s="34"/>
      <c r="J431" s="246"/>
      <c r="K431" s="247"/>
      <c r="L431" s="95"/>
      <c r="M431" s="248"/>
      <c r="N431" s="249"/>
      <c r="O431" s="250"/>
      <c r="P431" s="251"/>
      <c r="Q431" s="252"/>
      <c r="R431" s="253"/>
      <c r="S431" s="102"/>
      <c r="T431" s="254"/>
      <c r="U431" s="104"/>
      <c r="V431" s="255"/>
      <c r="W431" s="256"/>
      <c r="X431" s="107"/>
      <c r="Y431" s="116"/>
      <c r="AC431" s="759"/>
      <c r="AD431" s="784"/>
      <c r="AE431" s="780" t="str" cm="1">
        <f t="array" ref="AE431">IF(ROW()=ROW(AE420),AD423,INDEX(AF420:AF433,ROW()-ROW(AE420)))</f>
        <v/>
      </c>
      <c r="AF431" s="781" t="str">
        <f>IF(OR(AE431="",AD422="",AD422&lt;=0,AG431=""),"",TRIM(MID(AE431,LEN(AG431)+1+IF(MID(AE431,LEN(AG431)+1,1)=" ",1,0),99999)))</f>
        <v/>
      </c>
      <c r="AG431" s="780" t="str">
        <f>IF(OR(AH431="",AH431=0,AH431="0"),"",IF(LEN(AH431)&lt;=AD422,AH431,IF(LEN(SUBSTITUTE(AI431," ",""))=AD422+1,LEFT(AH431,AD422),LEFT(AH431,FIND("§",SUBSTITUTE(AI431," ","§",LEN(AI431)-LEN(SUBSTITUTE(AI431," ",""))))-1))))</f>
        <v/>
      </c>
      <c r="AH431" s="780" t="str">
        <f t="shared" si="165"/>
        <v/>
      </c>
      <c r="AI431" s="780" t="str">
        <f>IF(OR(AH431="",AH431=0,AH431="0"),"",LEFT(AH431,AD422+1))</f>
        <v/>
      </c>
      <c r="AJ431" s="782"/>
      <c r="AK431" s="796"/>
      <c r="AL431" s="759" t="str">
        <f>IF(LEN(TRIM(AM431))&gt;0,MAX(AL13:AL430)+1,"")</f>
        <v/>
      </c>
      <c r="AM431" s="805"/>
      <c r="AN431" s="805"/>
      <c r="AO431" s="805"/>
      <c r="XL431" s="3"/>
      <c r="XM431" s="3"/>
      <c r="XN431" s="3"/>
      <c r="XO431" s="3"/>
      <c r="XP431" s="3"/>
      <c r="XQ431" s="3"/>
      <c r="XR431" s="3"/>
      <c r="XS431" s="3"/>
      <c r="XT431" s="3"/>
      <c r="XU431" s="3"/>
      <c r="XV431" s="3"/>
      <c r="XW431" s="3"/>
      <c r="XX431" s="3"/>
      <c r="XY431" s="3"/>
      <c r="XZ431" s="3"/>
      <c r="YA431" s="3"/>
      <c r="YB431" s="3"/>
      <c r="YC431" s="3"/>
      <c r="YD431" s="3"/>
      <c r="YE431" s="3"/>
      <c r="YF431" s="3"/>
      <c r="YG431" s="3"/>
      <c r="YH431" s="3"/>
      <c r="YI431" s="3"/>
    </row>
    <row r="432" spans="5:659" ht="15.75">
      <c r="E432" s="26"/>
      <c r="F432" s="32"/>
      <c r="G432" s="33"/>
      <c r="H432" s="32"/>
      <c r="I432" s="34"/>
      <c r="J432" s="246"/>
      <c r="K432" s="247"/>
      <c r="L432" s="95"/>
      <c r="M432" s="248"/>
      <c r="N432" s="249"/>
      <c r="O432" s="250"/>
      <c r="P432" s="251"/>
      <c r="Q432" s="252"/>
      <c r="R432" s="253"/>
      <c r="S432" s="102"/>
      <c r="T432" s="254"/>
      <c r="U432" s="104"/>
      <c r="V432" s="255"/>
      <c r="W432" s="256"/>
      <c r="X432" s="107"/>
      <c r="Y432" s="116"/>
      <c r="AC432" s="759"/>
      <c r="AD432" s="784"/>
      <c r="AE432" s="780" t="str" cm="1">
        <f t="array" ref="AE432">IF(ROW()=ROW(AE420),AD423,INDEX(AF420:AF433,ROW()-ROW(AE420)))</f>
        <v/>
      </c>
      <c r="AF432" s="781" t="str">
        <f>IF(OR(AE432="",AD422="",AD422&lt;=0,AG432=""),"",TRIM(MID(AE432,LEN(AG432)+1+IF(MID(AE432,LEN(AG432)+1,1)=" ",1,0),99999)))</f>
        <v/>
      </c>
      <c r="AG432" s="780" t="str">
        <f>IF(OR(AH432="",AH432=0,AH432="0"),"",IF(LEN(AH432)&lt;=AD422,AH432,IF(LEN(SUBSTITUTE(AI432," ",""))=AD422+1,LEFT(AH432,AD422),LEFT(AH432,FIND("§",SUBSTITUTE(AI432," ","§",LEN(AI432)-LEN(SUBSTITUTE(AI432," ",""))))-1))))</f>
        <v/>
      </c>
      <c r="AH432" s="780" t="str">
        <f t="shared" si="165"/>
        <v/>
      </c>
      <c r="AI432" s="780" t="str">
        <f>IF(OR(AH432="",AH432=0,AH432="0"),"",LEFT(AH432,AD422+1))</f>
        <v/>
      </c>
      <c r="AJ432" s="782"/>
      <c r="AK432" s="796"/>
      <c r="AL432" s="759" t="str">
        <f>IF(LEN(TRIM(AM432))&gt;0,MAX(AL13:AL431)+1,"")</f>
        <v/>
      </c>
      <c r="AM432" s="805"/>
      <c r="AN432" s="805"/>
      <c r="AO432" s="805"/>
      <c r="XL432" s="3"/>
      <c r="XM432" s="3"/>
      <c r="XN432" s="3"/>
      <c r="XO432" s="3"/>
      <c r="XP432" s="3"/>
      <c r="XQ432" s="3"/>
      <c r="XR432" s="3"/>
      <c r="XS432" s="3"/>
      <c r="XT432" s="3"/>
      <c r="XU432" s="3"/>
      <c r="XV432" s="3"/>
      <c r="XW432" s="3"/>
      <c r="XX432" s="3"/>
      <c r="XY432" s="3"/>
      <c r="XZ432" s="3"/>
      <c r="YA432" s="3"/>
      <c r="YB432" s="3"/>
      <c r="YC432" s="3"/>
      <c r="YD432" s="3"/>
      <c r="YE432" s="3"/>
      <c r="YF432" s="3"/>
      <c r="YG432" s="3"/>
      <c r="YH432" s="3"/>
      <c r="YI432" s="3"/>
    </row>
    <row r="433" spans="5:659" ht="15.75">
      <c r="E433" s="26"/>
      <c r="F433" s="32"/>
      <c r="G433" s="33"/>
      <c r="H433" s="32"/>
      <c r="I433" s="34"/>
      <c r="J433" s="246"/>
      <c r="K433" s="247"/>
      <c r="L433" s="95"/>
      <c r="M433" s="248"/>
      <c r="N433" s="249"/>
      <c r="O433" s="250"/>
      <c r="P433" s="251"/>
      <c r="Q433" s="252"/>
      <c r="R433" s="253"/>
      <c r="S433" s="102"/>
      <c r="T433" s="254"/>
      <c r="U433" s="104"/>
      <c r="V433" s="255"/>
      <c r="W433" s="256"/>
      <c r="X433" s="107"/>
      <c r="Y433" s="116"/>
      <c r="AC433" s="759"/>
      <c r="AD433" s="784"/>
      <c r="AE433" s="780" t="str" cm="1">
        <f t="array" ref="AE433">IF(ROW()=ROW(AE420),AD423,INDEX(AF420:AF433,ROW()-ROW(AE420)))</f>
        <v/>
      </c>
      <c r="AF433" s="781" t="str">
        <f>IF(OR(AE433="",AD422="",AD422&lt;=0,AG433=""),"",TRIM(MID(AE433,LEN(AG433)+1+IF(MID(AE433,LEN(AG433)+1,1)=" ",1,0),99999)))</f>
        <v/>
      </c>
      <c r="AG433" s="780" t="str">
        <f>IF(OR(AH433="",AH433=0,AH433="0"),"",IF(LEN(AH433)&lt;=AD422,AH433,IF(LEN(SUBSTITUTE(AI433," ",""))=AD422+1,LEFT(AH433,AD422),LEFT(AH433,FIND("§",SUBSTITUTE(AI433," ","§",LEN(AI433)-LEN(SUBSTITUTE(AI433," ",""))))-1))))</f>
        <v/>
      </c>
      <c r="AH433" s="780" t="str">
        <f t="shared" si="165"/>
        <v/>
      </c>
      <c r="AI433" s="780" t="str">
        <f>IF(OR(AH433="",AH433=0,AH433="0"),"",LEFT(AH433,AD422+1))</f>
        <v/>
      </c>
      <c r="AJ433" s="782"/>
      <c r="AK433" s="796"/>
      <c r="AL433" s="759" t="str">
        <f>IF(LEN(TRIM(AM433))&gt;0,MAX(AL13:AL432)+1,"")</f>
        <v/>
      </c>
      <c r="AM433" s="805"/>
      <c r="AN433" s="805"/>
      <c r="AO433" s="805"/>
      <c r="XL433" s="3"/>
      <c r="XM433" s="3"/>
      <c r="XN433" s="3"/>
      <c r="XO433" s="3"/>
      <c r="XP433" s="3"/>
      <c r="XQ433" s="3"/>
      <c r="XR433" s="3"/>
      <c r="XS433" s="3"/>
      <c r="XT433" s="3"/>
      <c r="XU433" s="3"/>
      <c r="XV433" s="3"/>
      <c r="XW433" s="3"/>
      <c r="XX433" s="3"/>
      <c r="XY433" s="3"/>
      <c r="XZ433" s="3"/>
      <c r="YA433" s="3"/>
      <c r="YB433" s="3"/>
      <c r="YC433" s="3"/>
      <c r="YD433" s="3"/>
      <c r="YE433" s="3"/>
      <c r="YF433" s="3"/>
      <c r="YG433" s="3"/>
      <c r="YH433" s="3"/>
      <c r="YI433" s="3"/>
    </row>
    <row r="434" spans="5:659" ht="15.75">
      <c r="E434" s="26"/>
      <c r="F434" s="32"/>
      <c r="G434" s="33"/>
      <c r="H434" s="32"/>
      <c r="I434" s="34"/>
      <c r="J434" s="246"/>
      <c r="K434" s="247"/>
      <c r="L434" s="95"/>
      <c r="M434" s="248"/>
      <c r="N434" s="249"/>
      <c r="O434" s="250"/>
      <c r="P434" s="251"/>
      <c r="Q434" s="252"/>
      <c r="R434" s="253"/>
      <c r="S434" s="102"/>
      <c r="T434" s="254"/>
      <c r="U434" s="104"/>
      <c r="V434" s="255"/>
      <c r="W434" s="256"/>
      <c r="X434" s="107"/>
      <c r="Y434" s="116"/>
      <c r="AC434" s="759"/>
      <c r="AD434" s="779" t="str">
        <f>IF(TRIM(SUBSTITUTE(AS44,CHAR(160),""))="","",AS44)</f>
        <v/>
      </c>
      <c r="AE434" s="780" t="str" cm="1">
        <f t="array" ref="AE434">IF(ROW()=ROW(AE434),AD437,INDEX(AF434:AF447,ROW()-ROW(AE434)))</f>
        <v/>
      </c>
      <c r="AF434" s="781" t="str">
        <f>IF(OR(AE434="",AD436="",AD436&lt;=0,AG434=""),"",TRIM(MID(AE434,LEN(AG434)+1+IF(MID(AE434,LEN(AG434)+1,1)=" ",1,0),99999)))</f>
        <v/>
      </c>
      <c r="AG434" s="780" t="str">
        <f>IF(OR(AH434="",AH434=0,AH434="0"),"",IF(LEN(AH434)&lt;=AD436,AH434,IF(LEN(SUBSTITUTE(AI434," ",""))=AD436+1,LEFT(AH434,AD436),LEFT(AH434,FIND("§",SUBSTITUTE(AI434," ","§",LEN(AI434)-LEN(SUBSTITUTE(AI434," ",""))))-1))))</f>
        <v/>
      </c>
      <c r="AH434" s="780" t="str">
        <f t="shared" si="165"/>
        <v/>
      </c>
      <c r="AI434" s="780" t="str">
        <f>IF(OR(AH434="",AH434=0,AH434="0"),"",LEFT(AH434,AD436+1))</f>
        <v/>
      </c>
      <c r="AJ434" s="782"/>
      <c r="AK434" s="796"/>
      <c r="AL434" s="759" t="str">
        <f>IF(LEN(TRIM(AM434))&gt;0,MAX(AL13:AL433)+1,"")</f>
        <v/>
      </c>
      <c r="AM434" s="805"/>
      <c r="AN434" s="805"/>
      <c r="AO434" s="805"/>
      <c r="XL434" s="3"/>
      <c r="XM434" s="3"/>
      <c r="XN434" s="3"/>
      <c r="XO434" s="3"/>
      <c r="XP434" s="3"/>
      <c r="XQ434" s="3"/>
      <c r="XR434" s="3"/>
      <c r="XS434" s="3"/>
      <c r="XT434" s="3"/>
      <c r="XU434" s="3"/>
      <c r="XV434" s="3"/>
      <c r="XW434" s="3"/>
      <c r="XX434" s="3"/>
      <c r="XY434" s="3"/>
      <c r="XZ434" s="3"/>
      <c r="YA434" s="3"/>
      <c r="YB434" s="3"/>
      <c r="YC434" s="3"/>
      <c r="YD434" s="3"/>
      <c r="YE434" s="3"/>
      <c r="YF434" s="3"/>
      <c r="YG434" s="3"/>
      <c r="YH434" s="3"/>
      <c r="YI434" s="3"/>
    </row>
    <row r="435" spans="5:659" ht="15.75">
      <c r="E435" s="26"/>
      <c r="F435" s="32"/>
      <c r="G435" s="33"/>
      <c r="H435" s="32"/>
      <c r="I435" s="34"/>
      <c r="J435" s="246"/>
      <c r="K435" s="247"/>
      <c r="L435" s="95"/>
      <c r="M435" s="248"/>
      <c r="N435" s="249"/>
      <c r="O435" s="250"/>
      <c r="P435" s="251"/>
      <c r="Q435" s="252"/>
      <c r="R435" s="253"/>
      <c r="S435" s="102"/>
      <c r="T435" s="254"/>
      <c r="U435" s="104"/>
      <c r="V435" s="255"/>
      <c r="W435" s="256"/>
      <c r="X435" s="107"/>
      <c r="Y435" s="116"/>
      <c r="AC435" s="759"/>
      <c r="AD435" s="784" t="str">
        <f>TRIM(SUBSTITUTE(SUBSTITUTE(SUBSTITUTE(SUBSTITUTE(SUBSTITUTE(SUBSTITUTE(SUBSTITUTE(SUBSTITUTE(SUBSTITUTE(CLEAN(IF(OR(LEFT(AD434,1)="-",LEFT(AD434,1)="="),MID(AD434,2,99999),AD434)),"—","-"),"–","-"),CHAR(160)," "),CHAR(9)," "),CHAR(13)," "),CHAR(10)," ")," "," ")," "," ")," "," "))</f>
        <v/>
      </c>
      <c r="AE435" s="780" t="str" cm="1">
        <f t="array" ref="AE435">IF(ROW()=ROW(AE434),AD437,INDEX(AF434:AF447,ROW()-ROW(AE434)))</f>
        <v/>
      </c>
      <c r="AF435" s="781" t="str">
        <f>IF(OR(AE435="",AD436="",AD436&lt;=0,AG435=""),"",TRIM(MID(AE435,LEN(AG435)+1+IF(MID(AE435,LEN(AG435)+1,1)=" ",1,0),99999)))</f>
        <v/>
      </c>
      <c r="AG435" s="780" t="str">
        <f>IF(OR(AH435="",AH435=0,AH435="0"),"",IF(LEN(AH435)&lt;=AD436,AH435,IF(LEN(SUBSTITUTE(AI435," ",""))=AD436+1,LEFT(AH435,AD436),LEFT(AH435,FIND("§",SUBSTITUTE(AI435," ","§",LEN(AI435)-LEN(SUBSTITUTE(AI435," ",""))))-1))))</f>
        <v/>
      </c>
      <c r="AH435" s="780" t="str">
        <f t="shared" si="165"/>
        <v/>
      </c>
      <c r="AI435" s="780" t="str">
        <f>IF(OR(AH435="",AH435=0,AH435="0"),"",LEFT(AH435,AD436+1))</f>
        <v/>
      </c>
      <c r="AJ435" s="782"/>
      <c r="AK435" s="796"/>
      <c r="AL435" s="759" t="str">
        <f>IF(LEN(TRIM(AM435))&gt;0,MAX(AL13:AL434)+1,"")</f>
        <v/>
      </c>
      <c r="AM435" s="805"/>
      <c r="AN435" s="805"/>
      <c r="AO435" s="805"/>
      <c r="XL435" s="3"/>
      <c r="XM435" s="3"/>
      <c r="XN435" s="3"/>
      <c r="XO435" s="3"/>
      <c r="XP435" s="3"/>
      <c r="XQ435" s="3"/>
      <c r="XR435" s="3"/>
      <c r="XS435" s="3"/>
      <c r="XT435" s="3"/>
      <c r="XU435" s="3"/>
      <c r="XV435" s="3"/>
      <c r="XW435" s="3"/>
      <c r="XX435" s="3"/>
      <c r="XY435" s="3"/>
      <c r="XZ435" s="3"/>
      <c r="YA435" s="3"/>
      <c r="YB435" s="3"/>
      <c r="YC435" s="3"/>
      <c r="YD435" s="3"/>
      <c r="YE435" s="3"/>
      <c r="YF435" s="3"/>
      <c r="YG435" s="3"/>
      <c r="YH435" s="3"/>
      <c r="YI435" s="3"/>
    </row>
    <row r="436" spans="5:659" ht="15.75">
      <c r="E436" s="26"/>
      <c r="F436" s="32"/>
      <c r="G436" s="33"/>
      <c r="H436" s="32"/>
      <c r="I436" s="34"/>
      <c r="J436" s="246"/>
      <c r="K436" s="247"/>
      <c r="L436" s="95"/>
      <c r="M436" s="248"/>
      <c r="N436" s="249"/>
      <c r="O436" s="250"/>
      <c r="P436" s="251"/>
      <c r="Q436" s="252"/>
      <c r="R436" s="253"/>
      <c r="S436" s="102"/>
      <c r="T436" s="254"/>
      <c r="U436" s="104"/>
      <c r="V436" s="255"/>
      <c r="W436" s="256"/>
      <c r="X436" s="107"/>
      <c r="Y436" s="116"/>
      <c r="AC436" s="759"/>
      <c r="AD436" s="785">
        <f>AL10</f>
        <v>120</v>
      </c>
      <c r="AE436" s="780" t="str" cm="1">
        <f t="array" ref="AE436">IF(ROW()=ROW(AE434),AD437,INDEX(AF434:AF447,ROW()-ROW(AE434)))</f>
        <v/>
      </c>
      <c r="AF436" s="781" t="str">
        <f>IF(OR(AE436="",AD436="",AD436&lt;=0,AG436=""),"",TRIM(MID(AE436,LEN(AG436)+1+IF(MID(AE436,LEN(AG436)+1,1)=" ",1,0),99999)))</f>
        <v/>
      </c>
      <c r="AG436" s="780" t="str">
        <f>IF(OR(AH436="",AH436=0,AH436="0"),"",IF(LEN(AH436)&lt;=AD436,AH436,IF(LEN(SUBSTITUTE(AI436," ",""))=AD436+1,LEFT(AH436,AD436),LEFT(AH436,FIND("§",SUBSTITUTE(AI436," ","§",LEN(AI436)-LEN(SUBSTITUTE(AI436," ",""))))-1))))</f>
        <v/>
      </c>
      <c r="AH436" s="780" t="str">
        <f t="shared" si="165"/>
        <v/>
      </c>
      <c r="AI436" s="780" t="str">
        <f>IF(OR(AH436="",AH436=0,AH436="0"),"",LEFT(AH436,AD436+1))</f>
        <v/>
      </c>
      <c r="AJ436" s="782"/>
      <c r="AK436" s="796"/>
      <c r="AL436" s="759" t="str">
        <f>IF(LEN(TRIM(AM436))&gt;0,MAX(AL13:AL435)+1,"")</f>
        <v/>
      </c>
      <c r="AM436" s="805"/>
      <c r="AN436" s="805"/>
      <c r="AO436" s="805"/>
      <c r="XL436" s="3"/>
      <c r="XM436" s="3"/>
      <c r="XN436" s="3"/>
      <c r="XO436" s="3"/>
      <c r="XP436" s="3"/>
      <c r="XQ436" s="3"/>
      <c r="XR436" s="3"/>
      <c r="XS436" s="3"/>
      <c r="XT436" s="3"/>
      <c r="XU436" s="3"/>
      <c r="XV436" s="3"/>
      <c r="XW436" s="3"/>
      <c r="XX436" s="3"/>
      <c r="XY436" s="3"/>
      <c r="XZ436" s="3"/>
      <c r="YA436" s="3"/>
      <c r="YB436" s="3"/>
      <c r="YC436" s="3"/>
      <c r="YD436" s="3"/>
      <c r="YE436" s="3"/>
      <c r="YF436" s="3"/>
      <c r="YG436" s="3"/>
      <c r="YH436" s="3"/>
      <c r="YI436" s="3"/>
    </row>
    <row r="437" spans="5:659" ht="15.75">
      <c r="E437" s="26"/>
      <c r="F437" s="32"/>
      <c r="G437" s="33"/>
      <c r="H437" s="32"/>
      <c r="I437" s="34"/>
      <c r="J437" s="246"/>
      <c r="K437" s="247"/>
      <c r="L437" s="95"/>
      <c r="M437" s="248"/>
      <c r="N437" s="249"/>
      <c r="O437" s="250"/>
      <c r="P437" s="251"/>
      <c r="Q437" s="252"/>
      <c r="R437" s="253"/>
      <c r="S437" s="102"/>
      <c r="T437" s="254"/>
      <c r="U437" s="104"/>
      <c r="V437" s="255"/>
      <c r="W437" s="256"/>
      <c r="X437" s="107"/>
      <c r="Y437" s="116"/>
      <c r="AC437" s="759"/>
      <c r="AD437" s="784" t="str">
        <f>IF(UPPER(TRIM(AL11))="X",AD441,AD435)</f>
        <v/>
      </c>
      <c r="AE437" s="780" t="str" cm="1">
        <f t="array" ref="AE437">IF(ROW()=ROW(AE434),AD437,INDEX(AF434:AF447,ROW()-ROW(AE434)))</f>
        <v/>
      </c>
      <c r="AF437" s="781" t="str">
        <f>IF(OR(AE437="",AD436="",AD436&lt;=0,AG437=""),"",TRIM(MID(AE437,LEN(AG437)+1+IF(MID(AE437,LEN(AG437)+1,1)=" ",1,0),99999)))</f>
        <v/>
      </c>
      <c r="AG437" s="780" t="str">
        <f>IF(OR(AH437="",AH437=0,AH437="0"),"",IF(LEN(AH437)&lt;=AD436,AH437,IF(LEN(SUBSTITUTE(AI437," ",""))=AD436+1,LEFT(AH437,AD436),LEFT(AH437,FIND("§",SUBSTITUTE(AI437," ","§",LEN(AI437)-LEN(SUBSTITUTE(AI437," ",""))))-1))))</f>
        <v/>
      </c>
      <c r="AH437" s="780" t="str">
        <f t="shared" si="165"/>
        <v/>
      </c>
      <c r="AI437" s="780" t="str">
        <f>IF(OR(AH437="",AH437=0,AH437="0"),"",LEFT(AH437,AD436+1))</f>
        <v/>
      </c>
      <c r="AJ437" s="782"/>
      <c r="AK437" s="796"/>
      <c r="AL437" s="759" t="str">
        <f>IF(LEN(TRIM(AM437))&gt;0,MAX(AL13:AL436)+1,"")</f>
        <v/>
      </c>
      <c r="AM437" s="805"/>
      <c r="AN437" s="805"/>
      <c r="AO437" s="805"/>
      <c r="XL437" s="3"/>
      <c r="XM437" s="3"/>
      <c r="XN437" s="3"/>
      <c r="XO437" s="3"/>
      <c r="XP437" s="3"/>
      <c r="XQ437" s="3"/>
      <c r="XR437" s="3"/>
      <c r="XS437" s="3"/>
      <c r="XT437" s="3"/>
      <c r="XU437" s="3"/>
      <c r="XV437" s="3"/>
      <c r="XW437" s="3"/>
      <c r="XX437" s="3"/>
      <c r="XY437" s="3"/>
      <c r="XZ437" s="3"/>
      <c r="YA437" s="3"/>
      <c r="YB437" s="3"/>
      <c r="YC437" s="3"/>
      <c r="YD437" s="3"/>
      <c r="YE437" s="3"/>
      <c r="YF437" s="3"/>
      <c r="YG437" s="3"/>
      <c r="YH437" s="3"/>
      <c r="YI437" s="3"/>
    </row>
    <row r="438" spans="5:659" ht="15.75">
      <c r="E438" s="26"/>
      <c r="F438" s="32"/>
      <c r="G438" s="33"/>
      <c r="H438" s="32"/>
      <c r="I438" s="34"/>
      <c r="J438" s="246"/>
      <c r="K438" s="247"/>
      <c r="L438" s="95"/>
      <c r="M438" s="248"/>
      <c r="N438" s="249"/>
      <c r="O438" s="250"/>
      <c r="P438" s="251"/>
      <c r="Q438" s="252"/>
      <c r="R438" s="253"/>
      <c r="S438" s="102"/>
      <c r="T438" s="254"/>
      <c r="U438" s="104"/>
      <c r="V438" s="255"/>
      <c r="W438" s="256"/>
      <c r="X438" s="107"/>
      <c r="Y438" s="116"/>
      <c r="AC438" s="759"/>
      <c r="AD438" s="786" t="str">
        <f>TRIM(SUBSTITUTE(SUBSTITUTE(SUBSTITUTE(SUBSTITUTE(SUBSTITUTE(SUBSTITUTE(SUBSTITUTE(SUBSTITUTE(SUBSTITUTE(SUBSTITUTE(AD435,","," "),";"," "),":"," "),"!"," "),"?"," "),"…"," "),"»"," "),"«"," "),"/"," "),"."," "))</f>
        <v/>
      </c>
      <c r="AE438" s="780" t="str" cm="1">
        <f t="array" ref="AE438">IF(ROW()=ROW(AE434),AD437,INDEX(AF434:AF447,ROW()-ROW(AE434)))</f>
        <v/>
      </c>
      <c r="AF438" s="781" t="str">
        <f>IF(OR(AE438="",AD436="",AD436&lt;=0,AG438=""),"",TRIM(MID(AE438,LEN(AG438)+1+IF(MID(AE438,LEN(AG438)+1,1)=" ",1,0),99999)))</f>
        <v/>
      </c>
      <c r="AG438" s="780" t="str">
        <f>IF(OR(AH438="",AH438=0,AH438="0"),"",IF(LEN(AH438)&lt;=AD436,AH438,IF(LEN(SUBSTITUTE(AI438," ",""))=AD436+1,LEFT(AH438,AD436),LEFT(AH438,FIND("§",SUBSTITUTE(AI438," ","§",LEN(AI438)-LEN(SUBSTITUTE(AI438," ",""))))-1))))</f>
        <v/>
      </c>
      <c r="AH438" s="780" t="str">
        <f t="shared" si="165"/>
        <v/>
      </c>
      <c r="AI438" s="780" t="str">
        <f>IF(OR(AH438="",AH438=0,AH438="0"),"",LEFT(AH438,AD436+1))</f>
        <v/>
      </c>
      <c r="AJ438" s="782"/>
      <c r="AK438" s="796"/>
      <c r="AL438" s="759" t="str">
        <f>IF(LEN(TRIM(AM438))&gt;0,MAX(AL13:AL437)+1,"")</f>
        <v/>
      </c>
      <c r="AM438" s="805"/>
      <c r="AN438" s="805"/>
      <c r="AO438" s="805"/>
      <c r="XL438" s="3"/>
      <c r="XM438" s="3"/>
      <c r="XN438" s="3"/>
      <c r="XO438" s="3"/>
      <c r="XP438" s="3"/>
      <c r="XQ438" s="3"/>
      <c r="XR438" s="3"/>
      <c r="XS438" s="3"/>
      <c r="XT438" s="3"/>
      <c r="XU438" s="3"/>
      <c r="XV438" s="3"/>
      <c r="XW438" s="3"/>
      <c r="XX438" s="3"/>
      <c r="XY438" s="3"/>
      <c r="XZ438" s="3"/>
      <c r="YA438" s="3"/>
      <c r="YB438" s="3"/>
      <c r="YC438" s="3"/>
      <c r="YD438" s="3"/>
      <c r="YE438" s="3"/>
      <c r="YF438" s="3"/>
      <c r="YG438" s="3"/>
      <c r="YH438" s="3"/>
      <c r="YI438" s="3"/>
    </row>
    <row r="439" spans="5:659" ht="15.75">
      <c r="E439" s="26"/>
      <c r="F439" s="32"/>
      <c r="G439" s="33"/>
      <c r="H439" s="32"/>
      <c r="I439" s="34"/>
      <c r="J439" s="246"/>
      <c r="K439" s="247"/>
      <c r="L439" s="95"/>
      <c r="M439" s="248"/>
      <c r="N439" s="249"/>
      <c r="O439" s="250"/>
      <c r="P439" s="251"/>
      <c r="Q439" s="252"/>
      <c r="R439" s="253"/>
      <c r="S439" s="102"/>
      <c r="T439" s="254"/>
      <c r="U439" s="104"/>
      <c r="V439" s="255"/>
      <c r="W439" s="256"/>
      <c r="X439" s="107"/>
      <c r="Y439" s="116"/>
      <c r="AC439" s="759"/>
      <c r="AD439" s="780" t="str">
        <f>TRIM(SUBSTITUTE(SUBSTITUTE(SUBSTITUTE(SUBSTITUTE(SUBSTITUTE(SUBSTITUTE(SUBSTITUTE(SUBSTITUTE(AD438,"("," "),")"," "),CHAR(34)," "),"-"," "),"_"," "),"&lt;"," "),"&gt;"," "),"="," "))</f>
        <v/>
      </c>
      <c r="AE439" s="780" t="str" cm="1">
        <f t="array" ref="AE439">IF(ROW()=ROW(AE434),AD437,INDEX(AF434:AF447,ROW()-ROW(AE434)))</f>
        <v/>
      </c>
      <c r="AF439" s="781" t="str">
        <f>IF(OR(AE439="",AD436="",AD436&lt;=0,AG439=""),"",TRIM(MID(AE439,LEN(AG439)+1+IF(MID(AE439,LEN(AG439)+1,1)=" ",1,0),99999)))</f>
        <v/>
      </c>
      <c r="AG439" s="780" t="str">
        <f>IF(OR(AH439="",AH439=0,AH439="0"),"",IF(LEN(AH439)&lt;=AD436,AH439,IF(LEN(SUBSTITUTE(AI439," ",""))=AD436+1,LEFT(AH439,AD436),LEFT(AH439,FIND("§",SUBSTITUTE(AI439," ","§",LEN(AI439)-LEN(SUBSTITUTE(AI439," ",""))))-1))))</f>
        <v/>
      </c>
      <c r="AH439" s="780" t="str">
        <f t="shared" si="165"/>
        <v/>
      </c>
      <c r="AI439" s="780" t="str">
        <f>IF(OR(AH439="",AH439=0,AH439="0"),"",LEFT(AH439,AD436+1))</f>
        <v/>
      </c>
      <c r="AJ439" s="782"/>
      <c r="AK439" s="796"/>
      <c r="AL439" s="759" t="str">
        <f>IF(LEN(TRIM(AM439))&gt;0,MAX(AL13:AL438)+1,"")</f>
        <v/>
      </c>
      <c r="AM439" s="805"/>
      <c r="AN439" s="805"/>
      <c r="AO439" s="805"/>
      <c r="XL439" s="3"/>
      <c r="XM439" s="3"/>
      <c r="XN439" s="3"/>
      <c r="XO439" s="3"/>
      <c r="XP439" s="3"/>
      <c r="XQ439" s="3"/>
      <c r="XR439" s="3"/>
      <c r="XS439" s="3"/>
      <c r="XT439" s="3"/>
      <c r="XU439" s="3"/>
      <c r="XV439" s="3"/>
      <c r="XW439" s="3"/>
      <c r="XX439" s="3"/>
      <c r="XY439" s="3"/>
      <c r="XZ439" s="3"/>
      <c r="YA439" s="3"/>
      <c r="YB439" s="3"/>
      <c r="YC439" s="3"/>
      <c r="YD439" s="3"/>
      <c r="YE439" s="3"/>
      <c r="YF439" s="3"/>
      <c r="YG439" s="3"/>
      <c r="YH439" s="3"/>
      <c r="YI439" s="3"/>
    </row>
    <row r="440" spans="5:659" ht="15.75">
      <c r="E440" s="26"/>
      <c r="F440" s="32"/>
      <c r="G440" s="33"/>
      <c r="H440" s="32"/>
      <c r="I440" s="34"/>
      <c r="J440" s="246"/>
      <c r="K440" s="247"/>
      <c r="L440" s="95"/>
      <c r="M440" s="248"/>
      <c r="N440" s="249"/>
      <c r="O440" s="250"/>
      <c r="P440" s="251"/>
      <c r="Q440" s="252"/>
      <c r="R440" s="253"/>
      <c r="S440" s="102"/>
      <c r="T440" s="254"/>
      <c r="U440" s="104"/>
      <c r="V440" s="255"/>
      <c r="W440" s="256"/>
      <c r="X440" s="107"/>
      <c r="Y440" s="116"/>
      <c r="AC440" s="759"/>
      <c r="AD440" s="784" t="str">
        <f>TRIM(SUBSTITUTE(SUBSTITUTE(SUBSTITUTE(SUBSTITUTE(AD439,"►"," "),"▼"," "),"▲"," "),"◄"," "))</f>
        <v/>
      </c>
      <c r="AE440" s="780" t="str" cm="1">
        <f t="array" ref="AE440">IF(ROW()=ROW(AE434),AD437,INDEX(AF434:AF447,ROW()-ROW(AE434)))</f>
        <v/>
      </c>
      <c r="AF440" s="781" t="str">
        <f>IF(OR(AE440="",AD436="",AD436&lt;=0,AG440=""),"",TRIM(MID(AE440,LEN(AG440)+1+IF(MID(AE440,LEN(AG440)+1,1)=" ",1,0),99999)))</f>
        <v/>
      </c>
      <c r="AG440" s="780" t="str">
        <f>IF(OR(AH440="",AH440=0,AH440="0"),"",IF(LEN(AH440)&lt;=AD436,AH440,IF(LEN(SUBSTITUTE(AI440," ",""))=AD436+1,LEFT(AH440,AD436),LEFT(AH440,FIND("§",SUBSTITUTE(AI440," ","§",LEN(AI440)-LEN(SUBSTITUTE(AI440," ",""))))-1))))</f>
        <v/>
      </c>
      <c r="AH440" s="780" t="str">
        <f t="shared" si="165"/>
        <v/>
      </c>
      <c r="AI440" s="780" t="str">
        <f>IF(OR(AH440="",AH440=0,AH440="0"),"",LEFT(AH440,AD436+1))</f>
        <v/>
      </c>
      <c r="AJ440" s="782"/>
      <c r="AK440" s="796"/>
      <c r="AL440" s="759" t="str">
        <f>IF(LEN(TRIM(AM440))&gt;0,MAX(AL13:AL439)+1,"")</f>
        <v/>
      </c>
      <c r="AM440" s="805"/>
      <c r="AN440" s="805"/>
      <c r="AO440" s="805"/>
      <c r="XL440" s="3"/>
      <c r="XM440" s="3"/>
      <c r="XN440" s="3"/>
      <c r="XO440" s="3"/>
      <c r="XP440" s="3"/>
      <c r="XQ440" s="3"/>
      <c r="XR440" s="3"/>
      <c r="XS440" s="3"/>
      <c r="XT440" s="3"/>
      <c r="XU440" s="3"/>
      <c r="XV440" s="3"/>
      <c r="XW440" s="3"/>
      <c r="XX440" s="3"/>
      <c r="XY440" s="3"/>
      <c r="XZ440" s="3"/>
      <c r="YA440" s="3"/>
      <c r="YB440" s="3"/>
      <c r="YC440" s="3"/>
      <c r="YD440" s="3"/>
      <c r="YE440" s="3"/>
      <c r="YF440" s="3"/>
      <c r="YG440" s="3"/>
      <c r="YH440" s="3"/>
      <c r="YI440" s="3"/>
    </row>
    <row r="441" spans="5:659" ht="15.75">
      <c r="E441" s="26"/>
      <c r="F441" s="32"/>
      <c r="G441" s="33"/>
      <c r="H441" s="32"/>
      <c r="I441" s="34"/>
      <c r="J441" s="246"/>
      <c r="K441" s="247"/>
      <c r="L441" s="95"/>
      <c r="M441" s="248"/>
      <c r="N441" s="249"/>
      <c r="O441" s="250"/>
      <c r="P441" s="251"/>
      <c r="Q441" s="252"/>
      <c r="R441" s="253"/>
      <c r="S441" s="102"/>
      <c r="T441" s="254"/>
      <c r="U441" s="104"/>
      <c r="V441" s="255"/>
      <c r="W441" s="256"/>
      <c r="X441" s="107"/>
      <c r="Y441" s="116"/>
      <c r="AC441" s="759"/>
      <c r="AD441" s="784" t="str">
        <f>TRIM(SUBSTITUTE(SUBSTITUTE(AD440,"“"," "),"”"," "))</f>
        <v/>
      </c>
      <c r="AE441" s="780" t="str" cm="1">
        <f t="array" ref="AE441">IF(ROW()=ROW(AE434),AD437,INDEX(AF434:AF447,ROW()-ROW(AE434)))</f>
        <v/>
      </c>
      <c r="AF441" s="781" t="str">
        <f>IF(OR(AE441="",AD436="",AD436&lt;=0,AG441=""),"",TRIM(MID(AE441,LEN(AG441)+1+IF(MID(AE441,LEN(AG441)+1,1)=" ",1,0),99999)))</f>
        <v/>
      </c>
      <c r="AG441" s="780" t="str">
        <f>IF(OR(AH441="",AH441=0,AH441="0"),"",IF(LEN(AH441)&lt;=AD436,AH441,IF(LEN(SUBSTITUTE(AI441," ",""))=AD436+1,LEFT(AH441,AD436),LEFT(AH441,FIND("§",SUBSTITUTE(AI441," ","§",LEN(AI441)-LEN(SUBSTITUTE(AI441," ",""))))-1))))</f>
        <v/>
      </c>
      <c r="AH441" s="780" t="str">
        <f t="shared" si="165"/>
        <v/>
      </c>
      <c r="AI441" s="780" t="str">
        <f>IF(OR(AH441="",AH441=0,AH441="0"),"",LEFT(AH441,AD436+1))</f>
        <v/>
      </c>
      <c r="AJ441" s="782"/>
      <c r="AK441" s="796"/>
      <c r="AL441" s="759" t="str">
        <f>IF(LEN(TRIM(AM441))&gt;0,MAX(AL13:AL440)+1,"")</f>
        <v/>
      </c>
      <c r="AM441" s="805"/>
      <c r="AN441" s="805"/>
      <c r="AO441" s="805"/>
      <c r="XL441" s="3"/>
      <c r="XM441" s="3"/>
      <c r="XN441" s="3"/>
      <c r="XO441" s="3"/>
      <c r="XP441" s="3"/>
      <c r="XQ441" s="3"/>
      <c r="XR441" s="3"/>
      <c r="XS441" s="3"/>
      <c r="XT441" s="3"/>
      <c r="XU441" s="3"/>
      <c r="XV441" s="3"/>
      <c r="XW441" s="3"/>
      <c r="XX441" s="3"/>
      <c r="XY441" s="3"/>
      <c r="XZ441" s="3"/>
      <c r="YA441" s="3"/>
      <c r="YB441" s="3"/>
      <c r="YC441" s="3"/>
      <c r="YD441" s="3"/>
      <c r="YE441" s="3"/>
      <c r="YF441" s="3"/>
      <c r="YG441" s="3"/>
      <c r="YH441" s="3"/>
      <c r="YI441" s="3"/>
    </row>
    <row r="442" spans="5:659" ht="15.75">
      <c r="E442" s="26"/>
      <c r="F442" s="32"/>
      <c r="G442" s="33"/>
      <c r="H442" s="32"/>
      <c r="I442" s="34"/>
      <c r="J442" s="246"/>
      <c r="K442" s="247"/>
      <c r="L442" s="95"/>
      <c r="M442" s="248"/>
      <c r="N442" s="249"/>
      <c r="O442" s="250"/>
      <c r="P442" s="251"/>
      <c r="Q442" s="252"/>
      <c r="R442" s="253"/>
      <c r="S442" s="102"/>
      <c r="T442" s="254"/>
      <c r="U442" s="104"/>
      <c r="V442" s="255"/>
      <c r="W442" s="256"/>
      <c r="X442" s="107"/>
      <c r="Y442" s="116"/>
      <c r="AC442" s="759"/>
      <c r="AD442" s="784"/>
      <c r="AE442" s="780" t="str" cm="1">
        <f t="array" ref="AE442">IF(ROW()=ROW(AE434),AD437,INDEX(AF434:AF447,ROW()-ROW(AE434)))</f>
        <v/>
      </c>
      <c r="AF442" s="781" t="str">
        <f>IF(OR(AE442="",AD436="",AD436&lt;=0,AG442=""),"",TRIM(MID(AE442,LEN(AG442)+1+IF(MID(AE442,LEN(AG442)+1,1)=" ",1,0),99999)))</f>
        <v/>
      </c>
      <c r="AG442" s="780" t="str">
        <f>IF(OR(AH442="",AH442=0,AH442="0"),"",IF(LEN(AH442)&lt;=AD436,AH442,IF(LEN(SUBSTITUTE(AI442," ",""))=AD436+1,LEFT(AH442,AD436),LEFT(AH442,FIND("§",SUBSTITUTE(AI442," ","§",LEN(AI442)-LEN(SUBSTITUTE(AI442," ",""))))-1))))</f>
        <v/>
      </c>
      <c r="AH442" s="780" t="str">
        <f t="shared" si="165"/>
        <v/>
      </c>
      <c r="AI442" s="780" t="str">
        <f>IF(OR(AH442="",AH442=0,AH442="0"),"",LEFT(AH442,AD436+1))</f>
        <v/>
      </c>
      <c r="AJ442" s="782"/>
      <c r="AK442" s="796"/>
      <c r="AL442" s="759" t="str">
        <f>IF(LEN(TRIM(AM442))&gt;0,MAX(AL13:AL441)+1,"")</f>
        <v/>
      </c>
      <c r="AM442" s="805"/>
      <c r="AN442" s="805"/>
      <c r="AO442" s="805"/>
      <c r="XL442" s="3"/>
      <c r="XM442" s="3"/>
      <c r="XN442" s="3"/>
      <c r="XO442" s="3"/>
      <c r="XP442" s="3"/>
      <c r="XQ442" s="3"/>
      <c r="XR442" s="3"/>
      <c r="XS442" s="3"/>
      <c r="XT442" s="3"/>
      <c r="XU442" s="3"/>
      <c r="XV442" s="3"/>
      <c r="XW442" s="3"/>
      <c r="XX442" s="3"/>
      <c r="XY442" s="3"/>
      <c r="XZ442" s="3"/>
      <c r="YA442" s="3"/>
      <c r="YB442" s="3"/>
      <c r="YC442" s="3"/>
      <c r="YD442" s="3"/>
      <c r="YE442" s="3"/>
      <c r="YF442" s="3"/>
      <c r="YG442" s="3"/>
      <c r="YH442" s="3"/>
      <c r="YI442" s="3"/>
    </row>
    <row r="443" spans="5:659" ht="15.75">
      <c r="E443" s="26"/>
      <c r="F443" s="32"/>
      <c r="G443" s="33"/>
      <c r="H443" s="32"/>
      <c r="I443" s="34"/>
      <c r="J443" s="246"/>
      <c r="K443" s="247"/>
      <c r="L443" s="95"/>
      <c r="M443" s="248"/>
      <c r="N443" s="249"/>
      <c r="O443" s="250"/>
      <c r="P443" s="251"/>
      <c r="Q443" s="252"/>
      <c r="R443" s="253"/>
      <c r="S443" s="102"/>
      <c r="T443" s="254"/>
      <c r="U443" s="104"/>
      <c r="V443" s="255"/>
      <c r="W443" s="256"/>
      <c r="X443" s="107"/>
      <c r="Y443" s="116"/>
      <c r="AC443" s="759"/>
      <c r="AD443" s="784"/>
      <c r="AE443" s="780" t="str" cm="1">
        <f t="array" ref="AE443">IF(ROW()=ROW(AE434),AD437,INDEX(AF434:AF447,ROW()-ROW(AE434)))</f>
        <v/>
      </c>
      <c r="AF443" s="781" t="str">
        <f>IF(OR(AE443="",AD436="",AD436&lt;=0,AG443=""),"",TRIM(MID(AE443,LEN(AG443)+1+IF(MID(AE443,LEN(AG443)+1,1)=" ",1,0),99999)))</f>
        <v/>
      </c>
      <c r="AG443" s="780" t="str">
        <f>IF(OR(AH443="",AH443=0,AH443="0"),"",IF(LEN(AH443)&lt;=AD436,AH443,IF(LEN(SUBSTITUTE(AI443," ",""))=AD436+1,LEFT(AH443,AD436),LEFT(AH443,FIND("§",SUBSTITUTE(AI443," ","§",LEN(AI443)-LEN(SUBSTITUTE(AI443," ",""))))-1))))</f>
        <v/>
      </c>
      <c r="AH443" s="780" t="str">
        <f t="shared" si="165"/>
        <v/>
      </c>
      <c r="AI443" s="780" t="str">
        <f>IF(OR(AH443="",AH443=0,AH443="0"),"",LEFT(AH443,AD436+1))</f>
        <v/>
      </c>
      <c r="AJ443" s="782"/>
      <c r="AK443" s="796"/>
      <c r="AL443" s="759" t="str">
        <f>IF(LEN(TRIM(AM443))&gt;0,MAX(AL13:AL442)+1,"")</f>
        <v/>
      </c>
      <c r="AM443" s="805"/>
      <c r="AN443" s="805"/>
      <c r="AO443" s="805"/>
      <c r="XL443" s="3"/>
      <c r="XM443" s="3"/>
      <c r="XN443" s="3"/>
      <c r="XO443" s="3"/>
      <c r="XP443" s="3"/>
      <c r="XQ443" s="3"/>
      <c r="XR443" s="3"/>
      <c r="XS443" s="3"/>
      <c r="XT443" s="3"/>
      <c r="XU443" s="3"/>
      <c r="XV443" s="3"/>
      <c r="XW443" s="3"/>
      <c r="XX443" s="3"/>
      <c r="XY443" s="3"/>
      <c r="XZ443" s="3"/>
      <c r="YA443" s="3"/>
      <c r="YB443" s="3"/>
      <c r="YC443" s="3"/>
      <c r="YD443" s="3"/>
      <c r="YE443" s="3"/>
      <c r="YF443" s="3"/>
      <c r="YG443" s="3"/>
      <c r="YH443" s="3"/>
      <c r="YI443" s="3"/>
    </row>
    <row r="444" spans="5:659" ht="15.75">
      <c r="E444" s="26"/>
      <c r="F444" s="32"/>
      <c r="G444" s="33"/>
      <c r="H444" s="32"/>
      <c r="I444" s="34"/>
      <c r="J444" s="246"/>
      <c r="K444" s="247"/>
      <c r="L444" s="95"/>
      <c r="M444" s="248"/>
      <c r="N444" s="249"/>
      <c r="O444" s="250"/>
      <c r="P444" s="251"/>
      <c r="Q444" s="252"/>
      <c r="R444" s="253"/>
      <c r="S444" s="102"/>
      <c r="T444" s="254"/>
      <c r="U444" s="104"/>
      <c r="V444" s="255"/>
      <c r="W444" s="256"/>
      <c r="X444" s="107"/>
      <c r="Y444" s="116"/>
      <c r="AC444" s="759"/>
      <c r="AD444" s="784"/>
      <c r="AE444" s="780" t="str" cm="1">
        <f t="array" ref="AE444">IF(ROW()=ROW(AE434),AD437,INDEX(AF434:AF447,ROW()-ROW(AE434)))</f>
        <v/>
      </c>
      <c r="AF444" s="781" t="str">
        <f>IF(OR(AE444="",AD436="",AD436&lt;=0,AG444=""),"",TRIM(MID(AE444,LEN(AG444)+1+IF(MID(AE444,LEN(AG444)+1,1)=" ",1,0),99999)))</f>
        <v/>
      </c>
      <c r="AG444" s="780" t="str">
        <f>IF(OR(AH444="",AH444=0,AH444="0"),"",IF(LEN(AH444)&lt;=AD436,AH444,IF(LEN(SUBSTITUTE(AI444," ",""))=AD436+1,LEFT(AH444,AD436),LEFT(AH444,FIND("§",SUBSTITUTE(AI444," ","§",LEN(AI444)-LEN(SUBSTITUTE(AI444," ",""))))-1))))</f>
        <v/>
      </c>
      <c r="AH444" s="780" t="str">
        <f t="shared" si="165"/>
        <v/>
      </c>
      <c r="AI444" s="780" t="str">
        <f>IF(OR(AH444="",AH444=0,AH444="0"),"",LEFT(AH444,AD436+1))</f>
        <v/>
      </c>
      <c r="AJ444" s="782"/>
      <c r="AK444" s="796"/>
      <c r="AL444" s="759" t="str">
        <f>IF(LEN(TRIM(AM444))&gt;0,MAX(AL13:AL443)+1,"")</f>
        <v/>
      </c>
      <c r="AM444" s="805"/>
      <c r="AN444" s="805"/>
      <c r="AO444" s="805"/>
      <c r="XL444" s="3"/>
      <c r="XM444" s="3"/>
      <c r="XN444" s="3"/>
      <c r="XO444" s="3"/>
      <c r="XP444" s="3"/>
      <c r="XQ444" s="3"/>
      <c r="XR444" s="3"/>
      <c r="XS444" s="3"/>
      <c r="XT444" s="3"/>
      <c r="XU444" s="3"/>
      <c r="XV444" s="3"/>
      <c r="XW444" s="3"/>
      <c r="XX444" s="3"/>
      <c r="XY444" s="3"/>
      <c r="XZ444" s="3"/>
      <c r="YA444" s="3"/>
      <c r="YB444" s="3"/>
      <c r="YC444" s="3"/>
      <c r="YD444" s="3"/>
      <c r="YE444" s="3"/>
      <c r="YF444" s="3"/>
      <c r="YG444" s="3"/>
      <c r="YH444" s="3"/>
      <c r="YI444" s="3"/>
    </row>
    <row r="445" spans="5:659" ht="15.75">
      <c r="E445" s="26"/>
      <c r="F445" s="32"/>
      <c r="G445" s="33"/>
      <c r="H445" s="32"/>
      <c r="I445" s="34"/>
      <c r="J445" s="246"/>
      <c r="K445" s="247"/>
      <c r="L445" s="95"/>
      <c r="M445" s="248"/>
      <c r="N445" s="249"/>
      <c r="O445" s="250"/>
      <c r="P445" s="251"/>
      <c r="Q445" s="252"/>
      <c r="R445" s="253"/>
      <c r="S445" s="102"/>
      <c r="T445" s="254"/>
      <c r="U445" s="104"/>
      <c r="V445" s="255"/>
      <c r="W445" s="256"/>
      <c r="X445" s="107"/>
      <c r="Y445" s="116"/>
      <c r="AC445" s="759"/>
      <c r="AD445" s="784"/>
      <c r="AE445" s="780" t="str" cm="1">
        <f t="array" ref="AE445">IF(ROW()=ROW(AE434),AD437,INDEX(AF434:AF447,ROW()-ROW(AE434)))</f>
        <v/>
      </c>
      <c r="AF445" s="781" t="str">
        <f>IF(OR(AE445="",AD436="",AD436&lt;=0,AG445=""),"",TRIM(MID(AE445,LEN(AG445)+1+IF(MID(AE445,LEN(AG445)+1,1)=" ",1,0),99999)))</f>
        <v/>
      </c>
      <c r="AG445" s="780" t="str">
        <f>IF(OR(AH445="",AH445=0,AH445="0"),"",IF(LEN(AH445)&lt;=AD436,AH445,IF(LEN(SUBSTITUTE(AI445," ",""))=AD436+1,LEFT(AH445,AD436),LEFT(AH445,FIND("§",SUBSTITUTE(AI445," ","§",LEN(AI445)-LEN(SUBSTITUTE(AI445," ",""))))-1))))</f>
        <v/>
      </c>
      <c r="AH445" s="780" t="str">
        <f t="shared" si="165"/>
        <v/>
      </c>
      <c r="AI445" s="780" t="str">
        <f>IF(OR(AH445="",AH445=0,AH445="0"),"",LEFT(AH445,AD436+1))</f>
        <v/>
      </c>
      <c r="AJ445" s="782"/>
      <c r="AK445" s="796"/>
      <c r="AL445" s="759" t="str">
        <f>IF(LEN(TRIM(AM445))&gt;0,MAX(AL13:AL444)+1,"")</f>
        <v/>
      </c>
      <c r="AM445" s="805"/>
      <c r="AN445" s="805"/>
      <c r="AO445" s="805"/>
      <c r="XL445" s="3"/>
      <c r="XM445" s="3"/>
      <c r="XN445" s="3"/>
      <c r="XO445" s="3"/>
      <c r="XP445" s="3"/>
      <c r="XQ445" s="3"/>
      <c r="XR445" s="3"/>
      <c r="XS445" s="3"/>
      <c r="XT445" s="3"/>
      <c r="XU445" s="3"/>
      <c r="XV445" s="3"/>
      <c r="XW445" s="3"/>
      <c r="XX445" s="3"/>
      <c r="XY445" s="3"/>
      <c r="XZ445" s="3"/>
      <c r="YA445" s="3"/>
      <c r="YB445" s="3"/>
      <c r="YC445" s="3"/>
      <c r="YD445" s="3"/>
      <c r="YE445" s="3"/>
      <c r="YF445" s="3"/>
      <c r="YG445" s="3"/>
      <c r="YH445" s="3"/>
      <c r="YI445" s="3"/>
    </row>
    <row r="446" spans="5:659" ht="15.75">
      <c r="E446" s="26"/>
      <c r="F446" s="32"/>
      <c r="G446" s="33"/>
      <c r="H446" s="32"/>
      <c r="I446" s="34"/>
      <c r="J446" s="246"/>
      <c r="K446" s="247"/>
      <c r="L446" s="95"/>
      <c r="M446" s="248"/>
      <c r="N446" s="249"/>
      <c r="O446" s="250"/>
      <c r="P446" s="251"/>
      <c r="Q446" s="252"/>
      <c r="R446" s="253"/>
      <c r="S446" s="102"/>
      <c r="T446" s="254"/>
      <c r="U446" s="104"/>
      <c r="V446" s="255"/>
      <c r="W446" s="256"/>
      <c r="X446" s="107"/>
      <c r="Y446" s="116"/>
      <c r="AC446" s="759"/>
      <c r="AD446" s="784"/>
      <c r="AE446" s="780" t="str" cm="1">
        <f t="array" ref="AE446">IF(ROW()=ROW(AE434),AD437,INDEX(AF434:AF447,ROW()-ROW(AE434)))</f>
        <v/>
      </c>
      <c r="AF446" s="781" t="str">
        <f>IF(OR(AE446="",AD436="",AD436&lt;=0,AG446=""),"",TRIM(MID(AE446,LEN(AG446)+1+IF(MID(AE446,LEN(AG446)+1,1)=" ",1,0),99999)))</f>
        <v/>
      </c>
      <c r="AG446" s="780" t="str">
        <f>IF(OR(AH446="",AH446=0,AH446="0"),"",IF(LEN(AH446)&lt;=AD436,AH446,IF(LEN(SUBSTITUTE(AI446," ",""))=AD436+1,LEFT(AH446,AD436),LEFT(AH446,FIND("§",SUBSTITUTE(AI446," ","§",LEN(AI446)-LEN(SUBSTITUTE(AI446," ",""))))-1))))</f>
        <v/>
      </c>
      <c r="AH446" s="780" t="str">
        <f t="shared" si="165"/>
        <v/>
      </c>
      <c r="AI446" s="780" t="str">
        <f>IF(OR(AH446="",AH446=0,AH446="0"),"",LEFT(AH446,AD436+1))</f>
        <v/>
      </c>
      <c r="AJ446" s="782"/>
      <c r="AK446" s="796"/>
      <c r="AL446" s="759" t="str">
        <f>IF(LEN(TRIM(AM446))&gt;0,MAX(AL13:AL445)+1,"")</f>
        <v/>
      </c>
      <c r="AM446" s="805"/>
      <c r="AN446" s="805"/>
      <c r="AO446" s="805"/>
      <c r="XL446" s="3"/>
      <c r="XM446" s="3"/>
      <c r="XN446" s="3"/>
      <c r="XO446" s="3"/>
      <c r="XP446" s="3"/>
      <c r="XQ446" s="3"/>
      <c r="XR446" s="3"/>
      <c r="XS446" s="3"/>
      <c r="XT446" s="3"/>
      <c r="XU446" s="3"/>
      <c r="XV446" s="3"/>
      <c r="XW446" s="3"/>
      <c r="XX446" s="3"/>
      <c r="XY446" s="3"/>
      <c r="XZ446" s="3"/>
      <c r="YA446" s="3"/>
      <c r="YB446" s="3"/>
      <c r="YC446" s="3"/>
      <c r="YD446" s="3"/>
      <c r="YE446" s="3"/>
      <c r="YF446" s="3"/>
      <c r="YG446" s="3"/>
      <c r="YH446" s="3"/>
      <c r="YI446" s="3"/>
    </row>
    <row r="447" spans="5:659" ht="15.75">
      <c r="E447" s="26"/>
      <c r="F447" s="32"/>
      <c r="G447" s="33"/>
      <c r="H447" s="32"/>
      <c r="I447" s="34"/>
      <c r="J447" s="246"/>
      <c r="K447" s="247"/>
      <c r="L447" s="95"/>
      <c r="M447" s="248"/>
      <c r="N447" s="249"/>
      <c r="O447" s="250"/>
      <c r="P447" s="251"/>
      <c r="Q447" s="252"/>
      <c r="R447" s="253"/>
      <c r="S447" s="102"/>
      <c r="T447" s="254"/>
      <c r="U447" s="104"/>
      <c r="V447" s="255"/>
      <c r="W447" s="256"/>
      <c r="X447" s="107"/>
      <c r="Y447" s="116"/>
      <c r="AC447" s="759"/>
      <c r="AD447" s="784"/>
      <c r="AE447" s="780" t="str" cm="1">
        <f t="array" ref="AE447">IF(ROW()=ROW(AE434),AD437,INDEX(AF434:AF447,ROW()-ROW(AE434)))</f>
        <v/>
      </c>
      <c r="AF447" s="781" t="str">
        <f>IF(OR(AE447="",AD436="",AD436&lt;=0,AG447=""),"",TRIM(MID(AE447,LEN(AG447)+1+IF(MID(AE447,LEN(AG447)+1,1)=" ",1,0),99999)))</f>
        <v/>
      </c>
      <c r="AG447" s="780" t="str">
        <f>IF(OR(AH447="",AH447=0,AH447="0"),"",IF(LEN(AH447)&lt;=AD436,AH447,IF(LEN(SUBSTITUTE(AI447," ",""))=AD436+1,LEFT(AH447,AD436),LEFT(AH447,FIND("§",SUBSTITUTE(AI447," ","§",LEN(AI447)-LEN(SUBSTITUTE(AI447," ",""))))-1))))</f>
        <v/>
      </c>
      <c r="AH447" s="780" t="str">
        <f t="shared" si="165"/>
        <v/>
      </c>
      <c r="AI447" s="780" t="str">
        <f>IF(OR(AH447="",AH447=0,AH447="0"),"",LEFT(AH447,AD436+1))</f>
        <v/>
      </c>
      <c r="AJ447" s="782"/>
      <c r="AK447" s="796"/>
      <c r="AL447" s="759" t="str">
        <f>IF(LEN(TRIM(AM447))&gt;0,MAX(AL13:AL446)+1,"")</f>
        <v/>
      </c>
      <c r="AM447" s="805"/>
      <c r="AN447" s="805"/>
      <c r="AO447" s="805"/>
      <c r="XL447" s="3"/>
      <c r="XM447" s="3"/>
      <c r="XN447" s="3"/>
      <c r="XO447" s="3"/>
      <c r="XP447" s="3"/>
      <c r="XQ447" s="3"/>
      <c r="XR447" s="3"/>
      <c r="XS447" s="3"/>
      <c r="XT447" s="3"/>
      <c r="XU447" s="3"/>
      <c r="XV447" s="3"/>
      <c r="XW447" s="3"/>
      <c r="XX447" s="3"/>
      <c r="XY447" s="3"/>
      <c r="XZ447" s="3"/>
      <c r="YA447" s="3"/>
      <c r="YB447" s="3"/>
      <c r="YC447" s="3"/>
      <c r="YD447" s="3"/>
      <c r="YE447" s="3"/>
      <c r="YF447" s="3"/>
      <c r="YG447" s="3"/>
      <c r="YH447" s="3"/>
      <c r="YI447" s="3"/>
    </row>
    <row r="448" spans="5:659" ht="15.75">
      <c r="E448" s="26"/>
      <c r="F448" s="32"/>
      <c r="G448" s="33"/>
      <c r="H448" s="32"/>
      <c r="I448" s="34"/>
      <c r="J448" s="246"/>
      <c r="K448" s="247"/>
      <c r="L448" s="95"/>
      <c r="M448" s="248"/>
      <c r="N448" s="249"/>
      <c r="O448" s="250"/>
      <c r="P448" s="251"/>
      <c r="Q448" s="252"/>
      <c r="R448" s="253"/>
      <c r="S448" s="102"/>
      <c r="T448" s="254"/>
      <c r="U448" s="104"/>
      <c r="V448" s="255"/>
      <c r="W448" s="256"/>
      <c r="X448" s="107"/>
      <c r="Y448" s="116"/>
      <c r="AC448" s="759"/>
      <c r="AD448" s="779" t="str">
        <f>IF(TRIM(SUBSTITUTE(AS45,CHAR(160),""))="","",AS45)</f>
        <v/>
      </c>
      <c r="AE448" s="780" t="str" cm="1">
        <f t="array" ref="AE448">IF(ROW()=ROW(AE448),AD451,INDEX(AF448:AF461,ROW()-ROW(AE448)))</f>
        <v/>
      </c>
      <c r="AF448" s="781" t="str">
        <f>IF(OR(AE448="",AD450="",AD450&lt;=0,AG448=""),"",TRIM(MID(AE448,LEN(AG448)+1+IF(MID(AE448,LEN(AG448)+1,1)=" ",1,0),99999)))</f>
        <v/>
      </c>
      <c r="AG448" s="780" t="str">
        <f>IF(OR(AH448="",AH448=0,AH448="0"),"",IF(LEN(AH448)&lt;=AD450,AH448,IF(LEN(SUBSTITUTE(AI448," ",""))=AD450+1,LEFT(AH448,AD450),LEFT(AH448,FIND("§",SUBSTITUTE(AI448," ","§",LEN(AI448)-LEN(SUBSTITUTE(AI448," ",""))))-1))))</f>
        <v/>
      </c>
      <c r="AH448" s="780" t="str">
        <f t="shared" si="165"/>
        <v/>
      </c>
      <c r="AI448" s="780" t="str">
        <f>IF(OR(AH448="",AH448=0,AH448="0"),"",LEFT(AH448,AD450+1))</f>
        <v/>
      </c>
      <c r="AJ448" s="782"/>
      <c r="AK448" s="796"/>
      <c r="AL448" s="759" t="str">
        <f>IF(LEN(TRIM(AM448))&gt;0,MAX(AL13:AL447)+1,"")</f>
        <v/>
      </c>
      <c r="AM448" s="805"/>
      <c r="AN448" s="805"/>
      <c r="AO448" s="805"/>
      <c r="XL448" s="3"/>
      <c r="XM448" s="3"/>
      <c r="XN448" s="3"/>
      <c r="XO448" s="3"/>
      <c r="XP448" s="3"/>
      <c r="XQ448" s="3"/>
      <c r="XR448" s="3"/>
      <c r="XS448" s="3"/>
      <c r="XT448" s="3"/>
      <c r="XU448" s="3"/>
      <c r="XV448" s="3"/>
      <c r="XW448" s="3"/>
      <c r="XX448" s="3"/>
      <c r="XY448" s="3"/>
      <c r="XZ448" s="3"/>
      <c r="YA448" s="3"/>
      <c r="YB448" s="3"/>
      <c r="YC448" s="3"/>
      <c r="YD448" s="3"/>
      <c r="YE448" s="3"/>
      <c r="YF448" s="3"/>
      <c r="YG448" s="3"/>
      <c r="YH448" s="3"/>
      <c r="YI448" s="3"/>
    </row>
    <row r="449" spans="5:659" ht="15.75">
      <c r="E449" s="26"/>
      <c r="F449" s="32"/>
      <c r="G449" s="33"/>
      <c r="H449" s="32"/>
      <c r="I449" s="34"/>
      <c r="J449" s="246"/>
      <c r="K449" s="247"/>
      <c r="L449" s="95"/>
      <c r="M449" s="248"/>
      <c r="N449" s="249"/>
      <c r="O449" s="250"/>
      <c r="P449" s="251"/>
      <c r="Q449" s="252"/>
      <c r="R449" s="253"/>
      <c r="S449" s="102"/>
      <c r="T449" s="254"/>
      <c r="U449" s="104"/>
      <c r="V449" s="255"/>
      <c r="W449" s="256"/>
      <c r="X449" s="107"/>
      <c r="Y449" s="116"/>
      <c r="AC449" s="759"/>
      <c r="AD449" s="784" t="str">
        <f>TRIM(SUBSTITUTE(SUBSTITUTE(SUBSTITUTE(SUBSTITUTE(SUBSTITUTE(SUBSTITUTE(SUBSTITUTE(SUBSTITUTE(SUBSTITUTE(CLEAN(IF(OR(LEFT(AD448,1)="-",LEFT(AD448,1)="="),MID(AD448,2,99999),AD448)),"—","-"),"–","-"),CHAR(160)," "),CHAR(9)," "),CHAR(13)," "),CHAR(10)," ")," "," ")," "," ")," "," "))</f>
        <v/>
      </c>
      <c r="AE449" s="780" t="str" cm="1">
        <f t="array" ref="AE449">IF(ROW()=ROW(AE448),AD451,INDEX(AF448:AF461,ROW()-ROW(AE448)))</f>
        <v/>
      </c>
      <c r="AF449" s="781" t="str">
        <f>IF(OR(AE449="",AD450="",AD450&lt;=0,AG449=""),"",TRIM(MID(AE449,LEN(AG449)+1+IF(MID(AE449,LEN(AG449)+1,1)=" ",1,0),99999)))</f>
        <v/>
      </c>
      <c r="AG449" s="780" t="str">
        <f>IF(OR(AH449="",AH449=0,AH449="0"),"",IF(LEN(AH449)&lt;=AD450,AH449,IF(LEN(SUBSTITUTE(AI449," ",""))=AD450+1,LEFT(AH449,AD450),LEFT(AH449,FIND("§",SUBSTITUTE(AI449," ","§",LEN(AI449)-LEN(SUBSTITUTE(AI449," ",""))))-1))))</f>
        <v/>
      </c>
      <c r="AH449" s="780" t="str">
        <f t="shared" si="165"/>
        <v/>
      </c>
      <c r="AI449" s="780" t="str">
        <f>IF(OR(AH449="",AH449=0,AH449="0"),"",LEFT(AH449,AD450+1))</f>
        <v/>
      </c>
      <c r="AJ449" s="782"/>
      <c r="AK449" s="796"/>
      <c r="AL449" s="759" t="str">
        <f>IF(LEN(TRIM(AM449))&gt;0,MAX(AL13:AL448)+1,"")</f>
        <v/>
      </c>
      <c r="AM449" s="805"/>
      <c r="AN449" s="805"/>
      <c r="AO449" s="805"/>
      <c r="XL449" s="3"/>
      <c r="XM449" s="3"/>
      <c r="XN449" s="3"/>
      <c r="XO449" s="3"/>
      <c r="XP449" s="3"/>
      <c r="XQ449" s="3"/>
      <c r="XR449" s="3"/>
      <c r="XS449" s="3"/>
      <c r="XT449" s="3"/>
      <c r="XU449" s="3"/>
      <c r="XV449" s="3"/>
      <c r="XW449" s="3"/>
      <c r="XX449" s="3"/>
      <c r="XY449" s="3"/>
      <c r="XZ449" s="3"/>
      <c r="YA449" s="3"/>
      <c r="YB449" s="3"/>
      <c r="YC449" s="3"/>
      <c r="YD449" s="3"/>
      <c r="YE449" s="3"/>
      <c r="YF449" s="3"/>
      <c r="YG449" s="3"/>
      <c r="YH449" s="3"/>
      <c r="YI449" s="3"/>
    </row>
    <row r="450" spans="5:659" ht="15.75">
      <c r="E450" s="26"/>
      <c r="F450" s="32"/>
      <c r="G450" s="33"/>
      <c r="H450" s="32"/>
      <c r="I450" s="34"/>
      <c r="J450" s="246"/>
      <c r="K450" s="247"/>
      <c r="L450" s="95"/>
      <c r="M450" s="248"/>
      <c r="N450" s="249"/>
      <c r="O450" s="250"/>
      <c r="P450" s="251"/>
      <c r="Q450" s="252"/>
      <c r="R450" s="253"/>
      <c r="S450" s="102"/>
      <c r="T450" s="254"/>
      <c r="U450" s="104"/>
      <c r="V450" s="255"/>
      <c r="W450" s="256"/>
      <c r="X450" s="107"/>
      <c r="Y450" s="116"/>
      <c r="AC450" s="759"/>
      <c r="AD450" s="785">
        <f>AL10</f>
        <v>120</v>
      </c>
      <c r="AE450" s="780" t="str" cm="1">
        <f t="array" ref="AE450">IF(ROW()=ROW(AE448),AD451,INDEX(AF448:AF461,ROW()-ROW(AE448)))</f>
        <v/>
      </c>
      <c r="AF450" s="781" t="str">
        <f>IF(OR(AE450="",AD450="",AD450&lt;=0,AG450=""),"",TRIM(MID(AE450,LEN(AG450)+1+IF(MID(AE450,LEN(AG450)+1,1)=" ",1,0),99999)))</f>
        <v/>
      </c>
      <c r="AG450" s="780" t="str">
        <f>IF(OR(AH450="",AH450=0,AH450="0"),"",IF(LEN(AH450)&lt;=AD450,AH450,IF(LEN(SUBSTITUTE(AI450," ",""))=AD450+1,LEFT(AH450,AD450),LEFT(AH450,FIND("§",SUBSTITUTE(AI450," ","§",LEN(AI450)-LEN(SUBSTITUTE(AI450," ",""))))-1))))</f>
        <v/>
      </c>
      <c r="AH450" s="780" t="str">
        <f t="shared" si="165"/>
        <v/>
      </c>
      <c r="AI450" s="780" t="str">
        <f>IF(OR(AH450="",AH450=0,AH450="0"),"",LEFT(AH450,AD450+1))</f>
        <v/>
      </c>
      <c r="AJ450" s="782"/>
      <c r="AK450" s="796"/>
      <c r="AL450" s="759" t="str">
        <f>IF(LEN(TRIM(AM450))&gt;0,MAX(AL13:AL449)+1,"")</f>
        <v/>
      </c>
      <c r="AM450" s="805"/>
      <c r="AN450" s="805"/>
      <c r="AO450" s="805"/>
      <c r="XL450" s="3"/>
      <c r="XM450" s="3"/>
      <c r="XN450" s="3"/>
      <c r="XO450" s="3"/>
      <c r="XP450" s="3"/>
      <c r="XQ450" s="3"/>
      <c r="XR450" s="3"/>
      <c r="XS450" s="3"/>
      <c r="XT450" s="3"/>
      <c r="XU450" s="3"/>
      <c r="XV450" s="3"/>
      <c r="XW450" s="3"/>
      <c r="XX450" s="3"/>
      <c r="XY450" s="3"/>
      <c r="XZ450" s="3"/>
      <c r="YA450" s="3"/>
      <c r="YB450" s="3"/>
      <c r="YC450" s="3"/>
      <c r="YD450" s="3"/>
      <c r="YE450" s="3"/>
      <c r="YF450" s="3"/>
      <c r="YG450" s="3"/>
      <c r="YH450" s="3"/>
      <c r="YI450" s="3"/>
    </row>
    <row r="451" spans="5:659" ht="15.75">
      <c r="E451" s="26"/>
      <c r="F451" s="32"/>
      <c r="G451" s="33"/>
      <c r="H451" s="32"/>
      <c r="I451" s="34"/>
      <c r="J451" s="246"/>
      <c r="K451" s="247"/>
      <c r="L451" s="95"/>
      <c r="M451" s="248"/>
      <c r="N451" s="249"/>
      <c r="O451" s="250"/>
      <c r="P451" s="251"/>
      <c r="Q451" s="252"/>
      <c r="R451" s="253"/>
      <c r="S451" s="102"/>
      <c r="T451" s="254"/>
      <c r="U451" s="104"/>
      <c r="V451" s="255"/>
      <c r="W451" s="256"/>
      <c r="X451" s="107"/>
      <c r="Y451" s="116"/>
      <c r="AC451" s="759"/>
      <c r="AD451" s="784" t="str">
        <f>IF(UPPER(TRIM(AL11))="X",AD455,AD449)</f>
        <v/>
      </c>
      <c r="AE451" s="780" t="str" cm="1">
        <f t="array" ref="AE451">IF(ROW()=ROW(AE448),AD451,INDEX(AF448:AF461,ROW()-ROW(AE448)))</f>
        <v/>
      </c>
      <c r="AF451" s="781" t="str">
        <f>IF(OR(AE451="",AD450="",AD450&lt;=0,AG451=""),"",TRIM(MID(AE451,LEN(AG451)+1+IF(MID(AE451,LEN(AG451)+1,1)=" ",1,0),99999)))</f>
        <v/>
      </c>
      <c r="AG451" s="780" t="str">
        <f>IF(OR(AH451="",AH451=0,AH451="0"),"",IF(LEN(AH451)&lt;=AD450,AH451,IF(LEN(SUBSTITUTE(AI451," ",""))=AD450+1,LEFT(AH451,AD450),LEFT(AH451,FIND("§",SUBSTITUTE(AI451," ","§",LEN(AI451)-LEN(SUBSTITUTE(AI451," ",""))))-1))))</f>
        <v/>
      </c>
      <c r="AH451" s="780" t="str">
        <f t="shared" si="165"/>
        <v/>
      </c>
      <c r="AI451" s="780" t="str">
        <f>IF(OR(AH451="",AH451=0,AH451="0"),"",LEFT(AH451,AD450+1))</f>
        <v/>
      </c>
      <c r="AJ451" s="782"/>
      <c r="AK451" s="796"/>
      <c r="AL451" s="759" t="str">
        <f>IF(LEN(TRIM(AM451))&gt;0,MAX(AL13:AL450)+1,"")</f>
        <v/>
      </c>
      <c r="AM451" s="805"/>
      <c r="AN451" s="805"/>
      <c r="AO451" s="805"/>
      <c r="XL451" s="3"/>
      <c r="XM451" s="3"/>
      <c r="XN451" s="3"/>
      <c r="XO451" s="3"/>
      <c r="XP451" s="3"/>
      <c r="XQ451" s="3"/>
      <c r="XR451" s="3"/>
      <c r="XS451" s="3"/>
      <c r="XT451" s="3"/>
      <c r="XU451" s="3"/>
      <c r="XV451" s="3"/>
      <c r="XW451" s="3"/>
      <c r="XX451" s="3"/>
      <c r="XY451" s="3"/>
      <c r="XZ451" s="3"/>
      <c r="YA451" s="3"/>
      <c r="YB451" s="3"/>
      <c r="YC451" s="3"/>
      <c r="YD451" s="3"/>
      <c r="YE451" s="3"/>
      <c r="YF451" s="3"/>
      <c r="YG451" s="3"/>
      <c r="YH451" s="3"/>
      <c r="YI451" s="3"/>
    </row>
    <row r="452" spans="5:659" ht="15.75">
      <c r="E452" s="26"/>
      <c r="F452" s="32"/>
      <c r="G452" s="33"/>
      <c r="H452" s="32"/>
      <c r="I452" s="34"/>
      <c r="J452" s="246"/>
      <c r="K452" s="247"/>
      <c r="L452" s="95"/>
      <c r="M452" s="248"/>
      <c r="N452" s="249"/>
      <c r="O452" s="250"/>
      <c r="P452" s="251"/>
      <c r="Q452" s="252"/>
      <c r="R452" s="253"/>
      <c r="S452" s="102"/>
      <c r="T452" s="254"/>
      <c r="U452" s="104"/>
      <c r="V452" s="255"/>
      <c r="W452" s="256"/>
      <c r="X452" s="107"/>
      <c r="Y452" s="116"/>
      <c r="AC452" s="759"/>
      <c r="AD452" s="786" t="str">
        <f>TRIM(SUBSTITUTE(SUBSTITUTE(SUBSTITUTE(SUBSTITUTE(SUBSTITUTE(SUBSTITUTE(SUBSTITUTE(SUBSTITUTE(SUBSTITUTE(SUBSTITUTE(AD449,","," "),";"," "),":"," "),"!"," "),"?"," "),"…"," "),"»"," "),"«"," "),"/"," "),"."," "))</f>
        <v/>
      </c>
      <c r="AE452" s="780" t="str" cm="1">
        <f t="array" ref="AE452">IF(ROW()=ROW(AE448),AD451,INDEX(AF448:AF461,ROW()-ROW(AE448)))</f>
        <v/>
      </c>
      <c r="AF452" s="781" t="str">
        <f>IF(OR(AE452="",AD450="",AD450&lt;=0,AG452=""),"",TRIM(MID(AE452,LEN(AG452)+1+IF(MID(AE452,LEN(AG452)+1,1)=" ",1,0),99999)))</f>
        <v/>
      </c>
      <c r="AG452" s="780" t="str">
        <f>IF(OR(AH452="",AH452=0,AH452="0"),"",IF(LEN(AH452)&lt;=AD450,AH452,IF(LEN(SUBSTITUTE(AI452," ",""))=AD450+1,LEFT(AH452,AD450),LEFT(AH452,FIND("§",SUBSTITUTE(AI452," ","§",LEN(AI452)-LEN(SUBSTITUTE(AI452," ",""))))-1))))</f>
        <v/>
      </c>
      <c r="AH452" s="780" t="str">
        <f t="shared" si="165"/>
        <v/>
      </c>
      <c r="AI452" s="780" t="str">
        <f>IF(OR(AH452="",AH452=0,AH452="0"),"",LEFT(AH452,AD450+1))</f>
        <v/>
      </c>
      <c r="AJ452" s="782"/>
      <c r="AK452" s="796"/>
      <c r="AL452" s="759" t="str">
        <f>IF(LEN(TRIM(AM452))&gt;0,MAX(AL13:AL451)+1,"")</f>
        <v/>
      </c>
      <c r="AM452" s="805"/>
      <c r="AN452" s="805"/>
      <c r="AO452" s="805"/>
      <c r="XL452" s="3"/>
      <c r="XM452" s="3"/>
      <c r="XN452" s="3"/>
      <c r="XO452" s="3"/>
      <c r="XP452" s="3"/>
      <c r="XQ452" s="3"/>
      <c r="XR452" s="3"/>
      <c r="XS452" s="3"/>
      <c r="XT452" s="3"/>
      <c r="XU452" s="3"/>
      <c r="XV452" s="3"/>
      <c r="XW452" s="3"/>
      <c r="XX452" s="3"/>
      <c r="XY452" s="3"/>
      <c r="XZ452" s="3"/>
      <c r="YA452" s="3"/>
      <c r="YB452" s="3"/>
      <c r="YC452" s="3"/>
      <c r="YD452" s="3"/>
      <c r="YE452" s="3"/>
      <c r="YF452" s="3"/>
      <c r="YG452" s="3"/>
      <c r="YH452" s="3"/>
      <c r="YI452" s="3"/>
    </row>
    <row r="453" spans="5:659" ht="15.75">
      <c r="E453" s="26"/>
      <c r="F453" s="32"/>
      <c r="G453" s="33"/>
      <c r="H453" s="32"/>
      <c r="I453" s="34"/>
      <c r="J453" s="246"/>
      <c r="K453" s="247"/>
      <c r="L453" s="95"/>
      <c r="M453" s="248"/>
      <c r="N453" s="249"/>
      <c r="O453" s="250"/>
      <c r="P453" s="251"/>
      <c r="Q453" s="252"/>
      <c r="R453" s="253"/>
      <c r="S453" s="102"/>
      <c r="T453" s="254"/>
      <c r="U453" s="104"/>
      <c r="V453" s="255"/>
      <c r="W453" s="256"/>
      <c r="X453" s="107"/>
      <c r="Y453" s="116"/>
      <c r="AC453" s="759"/>
      <c r="AD453" s="780" t="str">
        <f>TRIM(SUBSTITUTE(SUBSTITUTE(SUBSTITUTE(SUBSTITUTE(SUBSTITUTE(SUBSTITUTE(SUBSTITUTE(SUBSTITUTE(AD452,"("," "),")"," "),CHAR(34)," "),"-"," "),"_"," "),"&lt;"," "),"&gt;"," "),"="," "))</f>
        <v/>
      </c>
      <c r="AE453" s="780" t="str" cm="1">
        <f t="array" ref="AE453">IF(ROW()=ROW(AE448),AD451,INDEX(AF448:AF461,ROW()-ROW(AE448)))</f>
        <v/>
      </c>
      <c r="AF453" s="781" t="str">
        <f>IF(OR(AE453="",AD450="",AD450&lt;=0,AG453=""),"",TRIM(MID(AE453,LEN(AG453)+1+IF(MID(AE453,LEN(AG453)+1,1)=" ",1,0),99999)))</f>
        <v/>
      </c>
      <c r="AG453" s="780" t="str">
        <f>IF(OR(AH453="",AH453=0,AH453="0"),"",IF(LEN(AH453)&lt;=AD450,AH453,IF(LEN(SUBSTITUTE(AI453," ",""))=AD450+1,LEFT(AH453,AD450),LEFT(AH453,FIND("§",SUBSTITUTE(AI453," ","§",LEN(AI453)-LEN(SUBSTITUTE(AI453," ",""))))-1))))</f>
        <v/>
      </c>
      <c r="AH453" s="780" t="str">
        <f t="shared" si="165"/>
        <v/>
      </c>
      <c r="AI453" s="780" t="str">
        <f>IF(OR(AH453="",AH453=0,AH453="0"),"",LEFT(AH453,AD450+1))</f>
        <v/>
      </c>
      <c r="AJ453" s="782"/>
      <c r="AK453" s="796"/>
      <c r="AL453" s="759" t="str">
        <f>IF(LEN(TRIM(AM453))&gt;0,MAX(AL13:AL452)+1,"")</f>
        <v/>
      </c>
      <c r="AM453" s="805"/>
      <c r="AN453" s="805"/>
      <c r="AO453" s="805"/>
      <c r="XL453" s="3"/>
      <c r="XM453" s="3"/>
      <c r="XN453" s="3"/>
      <c r="XO453" s="3"/>
      <c r="XP453" s="3"/>
      <c r="XQ453" s="3"/>
      <c r="XR453" s="3"/>
      <c r="XS453" s="3"/>
      <c r="XT453" s="3"/>
      <c r="XU453" s="3"/>
      <c r="XV453" s="3"/>
      <c r="XW453" s="3"/>
      <c r="XX453" s="3"/>
      <c r="XY453" s="3"/>
      <c r="XZ453" s="3"/>
      <c r="YA453" s="3"/>
      <c r="YB453" s="3"/>
      <c r="YC453" s="3"/>
      <c r="YD453" s="3"/>
      <c r="YE453" s="3"/>
      <c r="YF453" s="3"/>
      <c r="YG453" s="3"/>
      <c r="YH453" s="3"/>
      <c r="YI453" s="3"/>
    </row>
    <row r="454" spans="5:659" ht="15.75">
      <c r="E454" s="26"/>
      <c r="F454" s="32"/>
      <c r="G454" s="33"/>
      <c r="H454" s="32"/>
      <c r="I454" s="34"/>
      <c r="J454" s="246"/>
      <c r="K454" s="247"/>
      <c r="L454" s="95"/>
      <c r="M454" s="248"/>
      <c r="N454" s="249"/>
      <c r="O454" s="250"/>
      <c r="P454" s="251"/>
      <c r="Q454" s="252"/>
      <c r="R454" s="253"/>
      <c r="S454" s="102"/>
      <c r="T454" s="254"/>
      <c r="U454" s="104"/>
      <c r="V454" s="255"/>
      <c r="W454" s="256"/>
      <c r="X454" s="107"/>
      <c r="Y454" s="116"/>
      <c r="AC454" s="759"/>
      <c r="AD454" s="784" t="str">
        <f>TRIM(SUBSTITUTE(SUBSTITUTE(SUBSTITUTE(SUBSTITUTE(AD453,"►"," "),"▼"," "),"▲"," "),"◄"," "))</f>
        <v/>
      </c>
      <c r="AE454" s="780" t="str" cm="1">
        <f t="array" ref="AE454">IF(ROW()=ROW(AE448),AD451,INDEX(AF448:AF461,ROW()-ROW(AE448)))</f>
        <v/>
      </c>
      <c r="AF454" s="781" t="str">
        <f>IF(OR(AE454="",AD450="",AD450&lt;=0,AG454=""),"",TRIM(MID(AE454,LEN(AG454)+1+IF(MID(AE454,LEN(AG454)+1,1)=" ",1,0),99999)))</f>
        <v/>
      </c>
      <c r="AG454" s="780" t="str">
        <f>IF(OR(AH454="",AH454=0,AH454="0"),"",IF(LEN(AH454)&lt;=AD450,AH454,IF(LEN(SUBSTITUTE(AI454," ",""))=AD450+1,LEFT(AH454,AD450),LEFT(AH454,FIND("§",SUBSTITUTE(AI454," ","§",LEN(AI454)-LEN(SUBSTITUTE(AI454," ",""))))-1))))</f>
        <v/>
      </c>
      <c r="AH454" s="780" t="str">
        <f t="shared" si="165"/>
        <v/>
      </c>
      <c r="AI454" s="780" t="str">
        <f>IF(OR(AH454="",AH454=0,AH454="0"),"",LEFT(AH454,AD450+1))</f>
        <v/>
      </c>
      <c r="AJ454" s="782"/>
      <c r="AK454" s="796"/>
      <c r="AL454" s="759" t="str">
        <f>IF(LEN(TRIM(AM454))&gt;0,MAX(AL13:AL453)+1,"")</f>
        <v/>
      </c>
      <c r="AM454" s="805"/>
      <c r="AN454" s="805"/>
      <c r="AO454" s="805"/>
      <c r="XL454" s="3"/>
      <c r="XM454" s="3"/>
      <c r="XN454" s="3"/>
      <c r="XO454" s="3"/>
      <c r="XP454" s="3"/>
      <c r="XQ454" s="3"/>
      <c r="XR454" s="3"/>
      <c r="XS454" s="3"/>
      <c r="XT454" s="3"/>
      <c r="XU454" s="3"/>
      <c r="XV454" s="3"/>
      <c r="XW454" s="3"/>
      <c r="XX454" s="3"/>
      <c r="XY454" s="3"/>
      <c r="XZ454" s="3"/>
      <c r="YA454" s="3"/>
      <c r="YB454" s="3"/>
      <c r="YC454" s="3"/>
      <c r="YD454" s="3"/>
      <c r="YE454" s="3"/>
      <c r="YF454" s="3"/>
      <c r="YG454" s="3"/>
      <c r="YH454" s="3"/>
      <c r="YI454" s="3"/>
    </row>
    <row r="455" spans="5:659" ht="15.75">
      <c r="E455" s="26"/>
      <c r="F455" s="32"/>
      <c r="G455" s="33"/>
      <c r="H455" s="32"/>
      <c r="I455" s="34"/>
      <c r="J455" s="246"/>
      <c r="K455" s="247"/>
      <c r="L455" s="95"/>
      <c r="M455" s="248"/>
      <c r="N455" s="249"/>
      <c r="O455" s="250"/>
      <c r="P455" s="251"/>
      <c r="Q455" s="252"/>
      <c r="R455" s="253"/>
      <c r="S455" s="102"/>
      <c r="T455" s="254"/>
      <c r="U455" s="104"/>
      <c r="V455" s="255"/>
      <c r="W455" s="256"/>
      <c r="X455" s="107"/>
      <c r="Y455" s="116"/>
      <c r="AC455" s="759"/>
      <c r="AD455" s="784" t="str">
        <f>TRIM(SUBSTITUTE(SUBSTITUTE(AD454,"“"," "),"”"," "))</f>
        <v/>
      </c>
      <c r="AE455" s="780" t="str" cm="1">
        <f t="array" ref="AE455">IF(ROW()=ROW(AE448),AD451,INDEX(AF448:AF461,ROW()-ROW(AE448)))</f>
        <v/>
      </c>
      <c r="AF455" s="781" t="str">
        <f>IF(OR(AE455="",AD450="",AD450&lt;=0,AG455=""),"",TRIM(MID(AE455,LEN(AG455)+1+IF(MID(AE455,LEN(AG455)+1,1)=" ",1,0),99999)))</f>
        <v/>
      </c>
      <c r="AG455" s="780" t="str">
        <f>IF(OR(AH455="",AH455=0,AH455="0"),"",IF(LEN(AH455)&lt;=AD450,AH455,IF(LEN(SUBSTITUTE(AI455," ",""))=AD450+1,LEFT(AH455,AD450),LEFT(AH455,FIND("§",SUBSTITUTE(AI455," ","§",LEN(AI455)-LEN(SUBSTITUTE(AI455," ",""))))-1))))</f>
        <v/>
      </c>
      <c r="AH455" s="780" t="str">
        <f t="shared" si="165"/>
        <v/>
      </c>
      <c r="AI455" s="780" t="str">
        <f>IF(OR(AH455="",AH455=0,AH455="0"),"",LEFT(AH455,AD450+1))</f>
        <v/>
      </c>
      <c r="AJ455" s="782"/>
      <c r="AK455" s="796"/>
      <c r="AL455" s="759" t="str">
        <f>IF(LEN(TRIM(AM455))&gt;0,MAX(AL13:AL454)+1,"")</f>
        <v/>
      </c>
      <c r="AM455" s="805"/>
      <c r="AN455" s="805"/>
      <c r="AO455" s="805"/>
      <c r="XL455" s="3"/>
      <c r="XM455" s="3"/>
      <c r="XN455" s="3"/>
      <c r="XO455" s="3"/>
      <c r="XP455" s="3"/>
      <c r="XQ455" s="3"/>
      <c r="XR455" s="3"/>
      <c r="XS455" s="3"/>
      <c r="XT455" s="3"/>
      <c r="XU455" s="3"/>
      <c r="XV455" s="3"/>
      <c r="XW455" s="3"/>
      <c r="XX455" s="3"/>
      <c r="XY455" s="3"/>
      <c r="XZ455" s="3"/>
      <c r="YA455" s="3"/>
      <c r="YB455" s="3"/>
      <c r="YC455" s="3"/>
      <c r="YD455" s="3"/>
      <c r="YE455" s="3"/>
      <c r="YF455" s="3"/>
      <c r="YG455" s="3"/>
      <c r="YH455" s="3"/>
      <c r="YI455" s="3"/>
    </row>
    <row r="456" spans="5:659" ht="15.75">
      <c r="E456" s="26"/>
      <c r="F456" s="32"/>
      <c r="G456" s="33"/>
      <c r="H456" s="32"/>
      <c r="I456" s="34"/>
      <c r="J456" s="246"/>
      <c r="K456" s="247"/>
      <c r="L456" s="95"/>
      <c r="M456" s="248"/>
      <c r="N456" s="249"/>
      <c r="O456" s="250"/>
      <c r="P456" s="251"/>
      <c r="Q456" s="252"/>
      <c r="R456" s="253"/>
      <c r="S456" s="102"/>
      <c r="T456" s="254"/>
      <c r="U456" s="104"/>
      <c r="V456" s="255"/>
      <c r="W456" s="256"/>
      <c r="X456" s="107"/>
      <c r="Y456" s="116"/>
      <c r="AC456" s="759"/>
      <c r="AD456" s="784"/>
      <c r="AE456" s="780" t="str" cm="1">
        <f t="array" ref="AE456">IF(ROW()=ROW(AE448),AD451,INDEX(AF448:AF461,ROW()-ROW(AE448)))</f>
        <v/>
      </c>
      <c r="AF456" s="781" t="str">
        <f>IF(OR(AE456="",AD450="",AD450&lt;=0,AG456=""),"",TRIM(MID(AE456,LEN(AG456)+1+IF(MID(AE456,LEN(AG456)+1,1)=" ",1,0),99999)))</f>
        <v/>
      </c>
      <c r="AG456" s="780" t="str">
        <f>IF(OR(AH456="",AH456=0,AH456="0"),"",IF(LEN(AH456)&lt;=AD450,AH456,IF(LEN(SUBSTITUTE(AI456," ",""))=AD450+1,LEFT(AH456,AD450),LEFT(AH456,FIND("§",SUBSTITUTE(AI456," ","§",LEN(AI456)-LEN(SUBSTITUTE(AI456," ",""))))-1))))</f>
        <v/>
      </c>
      <c r="AH456" s="780" t="str">
        <f t="shared" si="165"/>
        <v/>
      </c>
      <c r="AI456" s="780" t="str">
        <f>IF(OR(AH456="",AH456=0,AH456="0"),"",LEFT(AH456,AD450+1))</f>
        <v/>
      </c>
      <c r="AJ456" s="782"/>
      <c r="AK456" s="796"/>
      <c r="AL456" s="759" t="str">
        <f>IF(LEN(TRIM(AM456))&gt;0,MAX(AL13:AL455)+1,"")</f>
        <v/>
      </c>
      <c r="AM456" s="805"/>
      <c r="AN456" s="805"/>
      <c r="AO456" s="805"/>
      <c r="XL456" s="3"/>
      <c r="XM456" s="3"/>
      <c r="XN456" s="3"/>
      <c r="XO456" s="3"/>
      <c r="XP456" s="3"/>
      <c r="XQ456" s="3"/>
      <c r="XR456" s="3"/>
      <c r="XS456" s="3"/>
      <c r="XT456" s="3"/>
      <c r="XU456" s="3"/>
      <c r="XV456" s="3"/>
      <c r="XW456" s="3"/>
      <c r="XX456" s="3"/>
      <c r="XY456" s="3"/>
      <c r="XZ456" s="3"/>
      <c r="YA456" s="3"/>
      <c r="YB456" s="3"/>
      <c r="YC456" s="3"/>
      <c r="YD456" s="3"/>
      <c r="YE456" s="3"/>
      <c r="YF456" s="3"/>
      <c r="YG456" s="3"/>
      <c r="YH456" s="3"/>
      <c r="YI456" s="3"/>
    </row>
    <row r="457" spans="5:659" ht="15.75">
      <c r="E457" s="26"/>
      <c r="F457" s="32"/>
      <c r="G457" s="33"/>
      <c r="H457" s="32"/>
      <c r="I457" s="34"/>
      <c r="J457" s="246"/>
      <c r="K457" s="247"/>
      <c r="L457" s="95"/>
      <c r="M457" s="248"/>
      <c r="N457" s="249"/>
      <c r="O457" s="250"/>
      <c r="P457" s="251"/>
      <c r="Q457" s="252"/>
      <c r="R457" s="253"/>
      <c r="S457" s="102"/>
      <c r="T457" s="254"/>
      <c r="U457" s="104"/>
      <c r="V457" s="255"/>
      <c r="W457" s="256"/>
      <c r="X457" s="107"/>
      <c r="Y457" s="116"/>
      <c r="AC457" s="759"/>
      <c r="AD457" s="784"/>
      <c r="AE457" s="780" t="str" cm="1">
        <f t="array" ref="AE457">IF(ROW()=ROW(AE448),AD451,INDEX(AF448:AF461,ROW()-ROW(AE448)))</f>
        <v/>
      </c>
      <c r="AF457" s="781" t="str">
        <f>IF(OR(AE457="",AD450="",AD450&lt;=0,AG457=""),"",TRIM(MID(AE457,LEN(AG457)+1+IF(MID(AE457,LEN(AG457)+1,1)=" ",1,0),99999)))</f>
        <v/>
      </c>
      <c r="AG457" s="780" t="str">
        <f>IF(OR(AH457="",AH457=0,AH457="0"),"",IF(LEN(AH457)&lt;=AD450,AH457,IF(LEN(SUBSTITUTE(AI457," ",""))=AD450+1,LEFT(AH457,AD450),LEFT(AH457,FIND("§",SUBSTITUTE(AI457," ","§",LEN(AI457)-LEN(SUBSTITUTE(AI457," ",""))))-1))))</f>
        <v/>
      </c>
      <c r="AH457" s="780" t="str">
        <f t="shared" si="165"/>
        <v/>
      </c>
      <c r="AI457" s="780" t="str">
        <f>IF(OR(AH457="",AH457=0,AH457="0"),"",LEFT(AH457,AD450+1))</f>
        <v/>
      </c>
      <c r="AJ457" s="782"/>
      <c r="AK457" s="796"/>
      <c r="AL457" s="759" t="str">
        <f>IF(LEN(TRIM(AM457))&gt;0,MAX(AL13:AL456)+1,"")</f>
        <v/>
      </c>
      <c r="AM457" s="805"/>
      <c r="AN457" s="805"/>
      <c r="AO457" s="805"/>
      <c r="XL457" s="3"/>
      <c r="XM457" s="3"/>
      <c r="XN457" s="3"/>
      <c r="XO457" s="3"/>
      <c r="XP457" s="3"/>
      <c r="XQ457" s="3"/>
      <c r="XR457" s="3"/>
      <c r="XS457" s="3"/>
      <c r="XT457" s="3"/>
      <c r="XU457" s="3"/>
      <c r="XV457" s="3"/>
      <c r="XW457" s="3"/>
      <c r="XX457" s="3"/>
      <c r="XY457" s="3"/>
      <c r="XZ457" s="3"/>
      <c r="YA457" s="3"/>
      <c r="YB457" s="3"/>
      <c r="YC457" s="3"/>
      <c r="YD457" s="3"/>
      <c r="YE457" s="3"/>
      <c r="YF457" s="3"/>
      <c r="YG457" s="3"/>
      <c r="YH457" s="3"/>
      <c r="YI457" s="3"/>
    </row>
    <row r="458" spans="5:659" ht="15.75">
      <c r="E458" s="26"/>
      <c r="F458" s="32"/>
      <c r="G458" s="33"/>
      <c r="H458" s="32"/>
      <c r="I458" s="34"/>
      <c r="J458" s="246"/>
      <c r="K458" s="247"/>
      <c r="L458" s="95"/>
      <c r="M458" s="248"/>
      <c r="N458" s="249"/>
      <c r="O458" s="250"/>
      <c r="P458" s="251"/>
      <c r="Q458" s="252"/>
      <c r="R458" s="253"/>
      <c r="S458" s="102"/>
      <c r="T458" s="254"/>
      <c r="U458" s="104"/>
      <c r="V458" s="255"/>
      <c r="W458" s="256"/>
      <c r="X458" s="107"/>
      <c r="Y458" s="116"/>
      <c r="AC458" s="759"/>
      <c r="AD458" s="784"/>
      <c r="AE458" s="780" t="str" cm="1">
        <f t="array" ref="AE458">IF(ROW()=ROW(AE448),AD451,INDEX(AF448:AF461,ROW()-ROW(AE448)))</f>
        <v/>
      </c>
      <c r="AF458" s="781" t="str">
        <f>IF(OR(AE458="",AD450="",AD450&lt;=0,AG458=""),"",TRIM(MID(AE458,LEN(AG458)+1+IF(MID(AE458,LEN(AG458)+1,1)=" ",1,0),99999)))</f>
        <v/>
      </c>
      <c r="AG458" s="780" t="str">
        <f>IF(OR(AH458="",AH458=0,AH458="0"),"",IF(LEN(AH458)&lt;=AD450,AH458,IF(LEN(SUBSTITUTE(AI458," ",""))=AD450+1,LEFT(AH458,AD450),LEFT(AH458,FIND("§",SUBSTITUTE(AI458," ","§",LEN(AI458)-LEN(SUBSTITUTE(AI458," ",""))))-1))))</f>
        <v/>
      </c>
      <c r="AH458" s="780" t="str">
        <f t="shared" si="165"/>
        <v/>
      </c>
      <c r="AI458" s="780" t="str">
        <f>IF(OR(AH458="",AH458=0,AH458="0"),"",LEFT(AH458,AD450+1))</f>
        <v/>
      </c>
      <c r="AJ458" s="782"/>
      <c r="AK458" s="796"/>
      <c r="AL458" s="759" t="str">
        <f>IF(LEN(TRIM(AM458))&gt;0,MAX(AL13:AL457)+1,"")</f>
        <v/>
      </c>
      <c r="AM458" s="805"/>
      <c r="AN458" s="805"/>
      <c r="AO458" s="805"/>
      <c r="XL458" s="3"/>
      <c r="XM458" s="3"/>
      <c r="XN458" s="3"/>
      <c r="XO458" s="3"/>
      <c r="XP458" s="3"/>
      <c r="XQ458" s="3"/>
      <c r="XR458" s="3"/>
      <c r="XS458" s="3"/>
      <c r="XT458" s="3"/>
      <c r="XU458" s="3"/>
      <c r="XV458" s="3"/>
      <c r="XW458" s="3"/>
      <c r="XX458" s="3"/>
      <c r="XY458" s="3"/>
      <c r="XZ458" s="3"/>
      <c r="YA458" s="3"/>
      <c r="YB458" s="3"/>
      <c r="YC458" s="3"/>
      <c r="YD458" s="3"/>
      <c r="YE458" s="3"/>
      <c r="YF458" s="3"/>
      <c r="YG458" s="3"/>
      <c r="YH458" s="3"/>
      <c r="YI458" s="3"/>
    </row>
    <row r="459" spans="5:659" ht="15.75">
      <c r="E459" s="26"/>
      <c r="F459" s="32"/>
      <c r="G459" s="33"/>
      <c r="H459" s="32"/>
      <c r="I459" s="34"/>
      <c r="J459" s="246"/>
      <c r="K459" s="247"/>
      <c r="L459" s="95"/>
      <c r="M459" s="248"/>
      <c r="N459" s="249"/>
      <c r="O459" s="250"/>
      <c r="P459" s="251"/>
      <c r="Q459" s="252"/>
      <c r="R459" s="253"/>
      <c r="S459" s="102"/>
      <c r="T459" s="254"/>
      <c r="U459" s="104"/>
      <c r="V459" s="255"/>
      <c r="W459" s="256"/>
      <c r="X459" s="107"/>
      <c r="Y459" s="116"/>
      <c r="AC459" s="759"/>
      <c r="AD459" s="784"/>
      <c r="AE459" s="780" t="str" cm="1">
        <f t="array" ref="AE459">IF(ROW()=ROW(AE448),AD451,INDEX(AF448:AF461,ROW()-ROW(AE448)))</f>
        <v/>
      </c>
      <c r="AF459" s="781" t="str">
        <f>IF(OR(AE459="",AD450="",AD450&lt;=0,AG459=""),"",TRIM(MID(AE459,LEN(AG459)+1+IF(MID(AE459,LEN(AG459)+1,1)=" ",1,0),99999)))</f>
        <v/>
      </c>
      <c r="AG459" s="780" t="str">
        <f>IF(OR(AH459="",AH459=0,AH459="0"),"",IF(LEN(AH459)&lt;=AD450,AH459,IF(LEN(SUBSTITUTE(AI459," ",""))=AD450+1,LEFT(AH459,AD450),LEFT(AH459,FIND("§",SUBSTITUTE(AI459," ","§",LEN(AI459)-LEN(SUBSTITUTE(AI459," ",""))))-1))))</f>
        <v/>
      </c>
      <c r="AH459" s="780" t="str">
        <f t="shared" si="165"/>
        <v/>
      </c>
      <c r="AI459" s="780" t="str">
        <f>IF(OR(AH459="",AH459=0,AH459="0"),"",LEFT(AH459,AD450+1))</f>
        <v/>
      </c>
      <c r="AJ459" s="782"/>
      <c r="AK459" s="796"/>
      <c r="AL459" s="759" t="str">
        <f>IF(LEN(TRIM(AM459))&gt;0,MAX(AL13:AL458)+1,"")</f>
        <v/>
      </c>
      <c r="AM459" s="805"/>
      <c r="AN459" s="805"/>
      <c r="AO459" s="805"/>
      <c r="XL459" s="3"/>
      <c r="XM459" s="3"/>
      <c r="XN459" s="3"/>
      <c r="XO459" s="3"/>
      <c r="XP459" s="3"/>
      <c r="XQ459" s="3"/>
      <c r="XR459" s="3"/>
      <c r="XS459" s="3"/>
      <c r="XT459" s="3"/>
      <c r="XU459" s="3"/>
      <c r="XV459" s="3"/>
      <c r="XW459" s="3"/>
      <c r="XX459" s="3"/>
      <c r="XY459" s="3"/>
      <c r="XZ459" s="3"/>
      <c r="YA459" s="3"/>
      <c r="YB459" s="3"/>
      <c r="YC459" s="3"/>
      <c r="YD459" s="3"/>
      <c r="YE459" s="3"/>
      <c r="YF459" s="3"/>
      <c r="YG459" s="3"/>
      <c r="YH459" s="3"/>
      <c r="YI459" s="3"/>
    </row>
    <row r="460" spans="5:659" ht="15.75">
      <c r="E460" s="26"/>
      <c r="F460" s="32"/>
      <c r="G460" s="33"/>
      <c r="H460" s="32"/>
      <c r="I460" s="34"/>
      <c r="J460" s="246"/>
      <c r="K460" s="247"/>
      <c r="L460" s="95"/>
      <c r="M460" s="248"/>
      <c r="N460" s="249"/>
      <c r="O460" s="250"/>
      <c r="P460" s="251"/>
      <c r="Q460" s="252"/>
      <c r="R460" s="253"/>
      <c r="S460" s="102"/>
      <c r="T460" s="254"/>
      <c r="U460" s="104"/>
      <c r="V460" s="255"/>
      <c r="W460" s="256"/>
      <c r="X460" s="107"/>
      <c r="Y460" s="116"/>
      <c r="AC460" s="759"/>
      <c r="AD460" s="784"/>
      <c r="AE460" s="780" t="str" cm="1">
        <f t="array" ref="AE460">IF(ROW()=ROW(AE448),AD451,INDEX(AF448:AF461,ROW()-ROW(AE448)))</f>
        <v/>
      </c>
      <c r="AF460" s="781" t="str">
        <f>IF(OR(AE460="",AD450="",AD450&lt;=0,AG460=""),"",TRIM(MID(AE460,LEN(AG460)+1+IF(MID(AE460,LEN(AG460)+1,1)=" ",1,0),99999)))</f>
        <v/>
      </c>
      <c r="AG460" s="780" t="str">
        <f>IF(OR(AH460="",AH460=0,AH460="0"),"",IF(LEN(AH460)&lt;=AD450,AH460,IF(LEN(SUBSTITUTE(AI460," ",""))=AD450+1,LEFT(AH460,AD450),LEFT(AH460,FIND("§",SUBSTITUTE(AI460," ","§",LEN(AI460)-LEN(SUBSTITUTE(AI460," ",""))))-1))))</f>
        <v/>
      </c>
      <c r="AH460" s="780" t="str">
        <f t="shared" si="165"/>
        <v/>
      </c>
      <c r="AI460" s="780" t="str">
        <f>IF(OR(AH460="",AH460=0,AH460="0"),"",LEFT(AH460,AD450+1))</f>
        <v/>
      </c>
      <c r="AJ460" s="782"/>
      <c r="AK460" s="796"/>
      <c r="AL460" s="759" t="str">
        <f>IF(LEN(TRIM(AM460))&gt;0,MAX(AL13:AL459)+1,"")</f>
        <v/>
      </c>
      <c r="AM460" s="805"/>
      <c r="AN460" s="805"/>
      <c r="AO460" s="805"/>
      <c r="XL460" s="3"/>
      <c r="XM460" s="3"/>
      <c r="XN460" s="3"/>
      <c r="XO460" s="3"/>
      <c r="XP460" s="3"/>
      <c r="XQ460" s="3"/>
      <c r="XR460" s="3"/>
      <c r="XS460" s="3"/>
      <c r="XT460" s="3"/>
      <c r="XU460" s="3"/>
      <c r="XV460" s="3"/>
      <c r="XW460" s="3"/>
      <c r="XX460" s="3"/>
      <c r="XY460" s="3"/>
      <c r="XZ460" s="3"/>
      <c r="YA460" s="3"/>
      <c r="YB460" s="3"/>
      <c r="YC460" s="3"/>
      <c r="YD460" s="3"/>
      <c r="YE460" s="3"/>
      <c r="YF460" s="3"/>
      <c r="YG460" s="3"/>
      <c r="YH460" s="3"/>
      <c r="YI460" s="3"/>
    </row>
    <row r="461" spans="5:659" ht="15.75">
      <c r="E461" s="26"/>
      <c r="F461" s="32"/>
      <c r="G461" s="33"/>
      <c r="H461" s="32"/>
      <c r="I461" s="34"/>
      <c r="J461" s="246"/>
      <c r="K461" s="247"/>
      <c r="L461" s="95"/>
      <c r="M461" s="248"/>
      <c r="N461" s="249"/>
      <c r="O461" s="250"/>
      <c r="P461" s="251"/>
      <c r="Q461" s="252"/>
      <c r="R461" s="253"/>
      <c r="S461" s="102"/>
      <c r="T461" s="254"/>
      <c r="U461" s="104"/>
      <c r="V461" s="255"/>
      <c r="W461" s="256"/>
      <c r="X461" s="107"/>
      <c r="Y461" s="116"/>
      <c r="AC461" s="759"/>
      <c r="AD461" s="784"/>
      <c r="AE461" s="780" t="str" cm="1">
        <f t="array" ref="AE461">IF(ROW()=ROW(AE448),AD451,INDEX(AF448:AF461,ROW()-ROW(AE448)))</f>
        <v/>
      </c>
      <c r="AF461" s="781" t="str">
        <f>IF(OR(AE461="",AD450="",AD450&lt;=0,AG461=""),"",TRIM(MID(AE461,LEN(AG461)+1+IF(MID(AE461,LEN(AG461)+1,1)=" ",1,0),99999)))</f>
        <v/>
      </c>
      <c r="AG461" s="780" t="str">
        <f>IF(OR(AH461="",AH461=0,AH461="0"),"",IF(LEN(AH461)&lt;=AD450,AH461,IF(LEN(SUBSTITUTE(AI461," ",""))=AD450+1,LEFT(AH461,AD450),LEFT(AH461,FIND("§",SUBSTITUTE(AI461," ","§",LEN(AI461)-LEN(SUBSTITUTE(AI461," ",""))))-1))))</f>
        <v/>
      </c>
      <c r="AH461" s="780" t="str">
        <f t="shared" si="165"/>
        <v/>
      </c>
      <c r="AI461" s="780" t="str">
        <f>IF(OR(AH461="",AH461=0,AH461="0"),"",LEFT(AH461,AD450+1))</f>
        <v/>
      </c>
      <c r="AJ461" s="782"/>
      <c r="AK461" s="796"/>
      <c r="AL461" s="759" t="str">
        <f>IF(LEN(TRIM(AM461))&gt;0,MAX(AL13:AL460)+1,"")</f>
        <v/>
      </c>
      <c r="AM461" s="805"/>
      <c r="AN461" s="805"/>
      <c r="AO461" s="805"/>
      <c r="XL461" s="3"/>
      <c r="XM461" s="3"/>
      <c r="XN461" s="3"/>
      <c r="XO461" s="3"/>
      <c r="XP461" s="3"/>
      <c r="XQ461" s="3"/>
      <c r="XR461" s="3"/>
      <c r="XS461" s="3"/>
      <c r="XT461" s="3"/>
      <c r="XU461" s="3"/>
      <c r="XV461" s="3"/>
      <c r="XW461" s="3"/>
      <c r="XX461" s="3"/>
      <c r="XY461" s="3"/>
      <c r="XZ461" s="3"/>
      <c r="YA461" s="3"/>
      <c r="YB461" s="3"/>
      <c r="YC461" s="3"/>
      <c r="YD461" s="3"/>
      <c r="YE461" s="3"/>
      <c r="YF461" s="3"/>
      <c r="YG461" s="3"/>
      <c r="YH461" s="3"/>
      <c r="YI461" s="3"/>
    </row>
    <row r="462" spans="5:659" ht="15.75">
      <c r="E462" s="26"/>
      <c r="F462" s="32"/>
      <c r="G462" s="33"/>
      <c r="H462" s="32"/>
      <c r="I462" s="34"/>
      <c r="J462" s="246"/>
      <c r="K462" s="247"/>
      <c r="L462" s="95"/>
      <c r="M462" s="248"/>
      <c r="N462" s="249"/>
      <c r="O462" s="250"/>
      <c r="P462" s="251"/>
      <c r="Q462" s="252"/>
      <c r="R462" s="253"/>
      <c r="S462" s="102"/>
      <c r="T462" s="254"/>
      <c r="U462" s="104"/>
      <c r="V462" s="255"/>
      <c r="W462" s="256"/>
      <c r="X462" s="107"/>
      <c r="Y462" s="116"/>
      <c r="AC462" s="759"/>
      <c r="AD462" s="779" t="str">
        <f>IF(TRIM(SUBSTITUTE(AS46,CHAR(160),""))="","",AS46)</f>
        <v/>
      </c>
      <c r="AE462" s="780" t="str" cm="1">
        <f t="array" ref="AE462">IF(ROW()=ROW(AE462),AD465,INDEX(AF462:AF475,ROW()-ROW(AE462)))</f>
        <v/>
      </c>
      <c r="AF462" s="781" t="str">
        <f>IF(OR(AE462="",AD464="",AD464&lt;=0,AG462=""),"",TRIM(MID(AE462,LEN(AG462)+1+IF(MID(AE462,LEN(AG462)+1,1)=" ",1,0),99999)))</f>
        <v/>
      </c>
      <c r="AG462" s="780" t="str">
        <f>IF(OR(AH462="",AH462=0,AH462="0"),"",IF(LEN(AH462)&lt;=AD464,AH462,IF(LEN(SUBSTITUTE(AI462," ",""))=AD464+1,LEFT(AH462,AD464),LEFT(AH462,FIND("§",SUBSTITUTE(AI462," ","§",LEN(AI462)-LEN(SUBSTITUTE(AI462," ",""))))-1))))</f>
        <v/>
      </c>
      <c r="AH462" s="780" t="str">
        <f t="shared" ref="AH462:AH525" si="166">IF(OR(AE462="",AE462=0),"",TRIM(SUBSTITUTE(SUBSTITUTE(AE462,CHAR(160)," "),CHAR(10)," ")))</f>
        <v/>
      </c>
      <c r="AI462" s="780" t="str">
        <f>IF(OR(AH462="",AH462=0,AH462="0"),"",LEFT(AH462,AD464+1))</f>
        <v/>
      </c>
      <c r="AJ462" s="782"/>
      <c r="AK462" s="796"/>
      <c r="AL462" s="759" t="str">
        <f>IF(LEN(TRIM(AM462))&gt;0,MAX(AL13:AL461)+1,"")</f>
        <v/>
      </c>
      <c r="AM462" s="805"/>
      <c r="AN462" s="805"/>
      <c r="AO462" s="805"/>
      <c r="XL462" s="3"/>
      <c r="XM462" s="3"/>
      <c r="XN462" s="3"/>
      <c r="XO462" s="3"/>
      <c r="XP462" s="3"/>
      <c r="XQ462" s="3"/>
      <c r="XR462" s="3"/>
      <c r="XS462" s="3"/>
      <c r="XT462" s="3"/>
      <c r="XU462" s="3"/>
      <c r="XV462" s="3"/>
      <c r="XW462" s="3"/>
      <c r="XX462" s="3"/>
      <c r="XY462" s="3"/>
      <c r="XZ462" s="3"/>
      <c r="YA462" s="3"/>
      <c r="YB462" s="3"/>
      <c r="YC462" s="3"/>
      <c r="YD462" s="3"/>
      <c r="YE462" s="3"/>
      <c r="YF462" s="3"/>
      <c r="YG462" s="3"/>
      <c r="YH462" s="3"/>
      <c r="YI462" s="3"/>
    </row>
    <row r="463" spans="5:659" ht="15.75">
      <c r="E463" s="26"/>
      <c r="F463" s="32"/>
      <c r="G463" s="33"/>
      <c r="H463" s="32"/>
      <c r="I463" s="34"/>
      <c r="J463" s="246"/>
      <c r="K463" s="247"/>
      <c r="L463" s="95"/>
      <c r="M463" s="248"/>
      <c r="N463" s="249"/>
      <c r="O463" s="250"/>
      <c r="P463" s="251"/>
      <c r="Q463" s="252"/>
      <c r="R463" s="253"/>
      <c r="S463" s="102"/>
      <c r="T463" s="254"/>
      <c r="U463" s="104"/>
      <c r="V463" s="255"/>
      <c r="W463" s="256"/>
      <c r="X463" s="107"/>
      <c r="Y463" s="116"/>
      <c r="AC463" s="759"/>
      <c r="AD463" s="784" t="str">
        <f>TRIM(SUBSTITUTE(SUBSTITUTE(SUBSTITUTE(SUBSTITUTE(SUBSTITUTE(SUBSTITUTE(SUBSTITUTE(SUBSTITUTE(SUBSTITUTE(CLEAN(IF(OR(LEFT(AD462,1)="-",LEFT(AD462,1)="="),MID(AD462,2,99999),AD462)),"—","-"),"–","-"),CHAR(160)," "),CHAR(9)," "),CHAR(13)," "),CHAR(10)," ")," "," ")," "," ")," "," "))</f>
        <v/>
      </c>
      <c r="AE463" s="780" t="str" cm="1">
        <f t="array" ref="AE463">IF(ROW()=ROW(AE462),AD465,INDEX(AF462:AF475,ROW()-ROW(AE462)))</f>
        <v/>
      </c>
      <c r="AF463" s="781" t="str">
        <f>IF(OR(AE463="",AD464="",AD464&lt;=0,AG463=""),"",TRIM(MID(AE463,LEN(AG463)+1+IF(MID(AE463,LEN(AG463)+1,1)=" ",1,0),99999)))</f>
        <v/>
      </c>
      <c r="AG463" s="780" t="str">
        <f>IF(OR(AH463="",AH463=0,AH463="0"),"",IF(LEN(AH463)&lt;=AD464,AH463,IF(LEN(SUBSTITUTE(AI463," ",""))=AD464+1,LEFT(AH463,AD464),LEFT(AH463,FIND("§",SUBSTITUTE(AI463," ","§",LEN(AI463)-LEN(SUBSTITUTE(AI463," ",""))))-1))))</f>
        <v/>
      </c>
      <c r="AH463" s="780" t="str">
        <f t="shared" si="166"/>
        <v/>
      </c>
      <c r="AI463" s="780" t="str">
        <f>IF(OR(AH463="",AH463=0,AH463="0"),"",LEFT(AH463,AD464+1))</f>
        <v/>
      </c>
      <c r="AJ463" s="782"/>
      <c r="AK463" s="796"/>
      <c r="AL463" s="759" t="str">
        <f>IF(LEN(TRIM(AM463))&gt;0,MAX(AL13:AL462)+1,"")</f>
        <v/>
      </c>
      <c r="AM463" s="805"/>
      <c r="AN463" s="805"/>
      <c r="AO463" s="805"/>
      <c r="XL463" s="3"/>
      <c r="XM463" s="3"/>
      <c r="XN463" s="3"/>
      <c r="XO463" s="3"/>
      <c r="XP463" s="3"/>
      <c r="XQ463" s="3"/>
      <c r="XR463" s="3"/>
      <c r="XS463" s="3"/>
      <c r="XT463" s="3"/>
      <c r="XU463" s="3"/>
      <c r="XV463" s="3"/>
      <c r="XW463" s="3"/>
      <c r="XX463" s="3"/>
      <c r="XY463" s="3"/>
      <c r="XZ463" s="3"/>
      <c r="YA463" s="3"/>
      <c r="YB463" s="3"/>
      <c r="YC463" s="3"/>
      <c r="YD463" s="3"/>
      <c r="YE463" s="3"/>
      <c r="YF463" s="3"/>
      <c r="YG463" s="3"/>
      <c r="YH463" s="3"/>
      <c r="YI463" s="3"/>
    </row>
    <row r="464" spans="5:659" ht="15.75">
      <c r="E464" s="26"/>
      <c r="F464" s="32"/>
      <c r="G464" s="33"/>
      <c r="H464" s="32"/>
      <c r="I464" s="34"/>
      <c r="J464" s="246"/>
      <c r="K464" s="247"/>
      <c r="L464" s="95"/>
      <c r="M464" s="248"/>
      <c r="N464" s="249"/>
      <c r="O464" s="250"/>
      <c r="P464" s="251"/>
      <c r="Q464" s="252"/>
      <c r="R464" s="253"/>
      <c r="S464" s="102"/>
      <c r="T464" s="254"/>
      <c r="U464" s="104"/>
      <c r="V464" s="255"/>
      <c r="W464" s="256"/>
      <c r="X464" s="107"/>
      <c r="Y464" s="116"/>
      <c r="AC464" s="759"/>
      <c r="AD464" s="785">
        <f>AL10</f>
        <v>120</v>
      </c>
      <c r="AE464" s="780" t="str" cm="1">
        <f t="array" ref="AE464">IF(ROW()=ROW(AE462),AD465,INDEX(AF462:AF475,ROW()-ROW(AE462)))</f>
        <v/>
      </c>
      <c r="AF464" s="781" t="str">
        <f>IF(OR(AE464="",AD464="",AD464&lt;=0,AG464=""),"",TRIM(MID(AE464,LEN(AG464)+1+IF(MID(AE464,LEN(AG464)+1,1)=" ",1,0),99999)))</f>
        <v/>
      </c>
      <c r="AG464" s="780" t="str">
        <f>IF(OR(AH464="",AH464=0,AH464="0"),"",IF(LEN(AH464)&lt;=AD464,AH464,IF(LEN(SUBSTITUTE(AI464," ",""))=AD464+1,LEFT(AH464,AD464),LEFT(AH464,FIND("§",SUBSTITUTE(AI464," ","§",LEN(AI464)-LEN(SUBSTITUTE(AI464," ",""))))-1))))</f>
        <v/>
      </c>
      <c r="AH464" s="780" t="str">
        <f t="shared" si="166"/>
        <v/>
      </c>
      <c r="AI464" s="780" t="str">
        <f>IF(OR(AH464="",AH464=0,AH464="0"),"",LEFT(AH464,AD464+1))</f>
        <v/>
      </c>
      <c r="AJ464" s="782"/>
      <c r="AK464" s="796"/>
      <c r="AL464" s="759" t="str">
        <f>IF(LEN(TRIM(AM464))&gt;0,MAX(AL13:AL463)+1,"")</f>
        <v/>
      </c>
      <c r="AM464" s="805"/>
      <c r="AN464" s="805"/>
      <c r="AO464" s="805"/>
      <c r="XL464" s="3"/>
      <c r="XM464" s="3"/>
      <c r="XN464" s="3"/>
      <c r="XO464" s="3"/>
      <c r="XP464" s="3"/>
      <c r="XQ464" s="3"/>
      <c r="XR464" s="3"/>
      <c r="XS464" s="3"/>
      <c r="XT464" s="3"/>
      <c r="XU464" s="3"/>
      <c r="XV464" s="3"/>
      <c r="XW464" s="3"/>
      <c r="XX464" s="3"/>
      <c r="XY464" s="3"/>
      <c r="XZ464" s="3"/>
      <c r="YA464" s="3"/>
      <c r="YB464" s="3"/>
      <c r="YC464" s="3"/>
      <c r="YD464" s="3"/>
      <c r="YE464" s="3"/>
      <c r="YF464" s="3"/>
      <c r="YG464" s="3"/>
      <c r="YH464" s="3"/>
      <c r="YI464" s="3"/>
    </row>
    <row r="465" spans="5:659" ht="15.75">
      <c r="E465" s="26"/>
      <c r="F465" s="32"/>
      <c r="G465" s="33"/>
      <c r="H465" s="32"/>
      <c r="I465" s="34"/>
      <c r="J465" s="246"/>
      <c r="K465" s="247"/>
      <c r="L465" s="95"/>
      <c r="M465" s="248"/>
      <c r="N465" s="249"/>
      <c r="O465" s="250"/>
      <c r="P465" s="251"/>
      <c r="Q465" s="252"/>
      <c r="R465" s="253"/>
      <c r="S465" s="102"/>
      <c r="T465" s="254"/>
      <c r="U465" s="104"/>
      <c r="V465" s="255"/>
      <c r="W465" s="256"/>
      <c r="X465" s="107"/>
      <c r="Y465" s="116"/>
      <c r="AC465" s="759"/>
      <c r="AD465" s="784" t="str">
        <f>IF(UPPER(TRIM(AL11))="X",AD469,AD463)</f>
        <v/>
      </c>
      <c r="AE465" s="780" t="str" cm="1">
        <f t="array" ref="AE465">IF(ROW()=ROW(AE462),AD465,INDEX(AF462:AF475,ROW()-ROW(AE462)))</f>
        <v/>
      </c>
      <c r="AF465" s="781" t="str">
        <f>IF(OR(AE465="",AD464="",AD464&lt;=0,AG465=""),"",TRIM(MID(AE465,LEN(AG465)+1+IF(MID(AE465,LEN(AG465)+1,1)=" ",1,0),99999)))</f>
        <v/>
      </c>
      <c r="AG465" s="780" t="str">
        <f>IF(OR(AH465="",AH465=0,AH465="0"),"",IF(LEN(AH465)&lt;=AD464,AH465,IF(LEN(SUBSTITUTE(AI465," ",""))=AD464+1,LEFT(AH465,AD464),LEFT(AH465,FIND("§",SUBSTITUTE(AI465," ","§",LEN(AI465)-LEN(SUBSTITUTE(AI465," ",""))))-1))))</f>
        <v/>
      </c>
      <c r="AH465" s="780" t="str">
        <f t="shared" si="166"/>
        <v/>
      </c>
      <c r="AI465" s="780" t="str">
        <f>IF(OR(AH465="",AH465=0,AH465="0"),"",LEFT(AH465,AD464+1))</f>
        <v/>
      </c>
      <c r="AJ465" s="782"/>
      <c r="AK465" s="796"/>
      <c r="AL465" s="759" t="str">
        <f>IF(LEN(TRIM(AM465))&gt;0,MAX(AL13:AL464)+1,"")</f>
        <v/>
      </c>
      <c r="AM465" s="805"/>
      <c r="AN465" s="805"/>
      <c r="AO465" s="805"/>
      <c r="XL465" s="3"/>
      <c r="XM465" s="3"/>
      <c r="XN465" s="3"/>
      <c r="XO465" s="3"/>
      <c r="XP465" s="3"/>
      <c r="XQ465" s="3"/>
      <c r="XR465" s="3"/>
      <c r="XS465" s="3"/>
      <c r="XT465" s="3"/>
      <c r="XU465" s="3"/>
      <c r="XV465" s="3"/>
      <c r="XW465" s="3"/>
      <c r="XX465" s="3"/>
      <c r="XY465" s="3"/>
      <c r="XZ465" s="3"/>
      <c r="YA465" s="3"/>
      <c r="YB465" s="3"/>
      <c r="YC465" s="3"/>
      <c r="YD465" s="3"/>
      <c r="YE465" s="3"/>
      <c r="YF465" s="3"/>
      <c r="YG465" s="3"/>
      <c r="YH465" s="3"/>
      <c r="YI465" s="3"/>
    </row>
    <row r="466" spans="5:659" ht="15.75">
      <c r="E466" s="26"/>
      <c r="F466" s="32"/>
      <c r="G466" s="33"/>
      <c r="H466" s="32"/>
      <c r="I466" s="34"/>
      <c r="J466" s="246"/>
      <c r="K466" s="247"/>
      <c r="L466" s="95"/>
      <c r="M466" s="248"/>
      <c r="N466" s="249"/>
      <c r="O466" s="250"/>
      <c r="P466" s="251"/>
      <c r="Q466" s="252"/>
      <c r="R466" s="253"/>
      <c r="S466" s="102"/>
      <c r="T466" s="254"/>
      <c r="U466" s="104"/>
      <c r="V466" s="255"/>
      <c r="W466" s="256"/>
      <c r="X466" s="107"/>
      <c r="Y466" s="116"/>
      <c r="AC466" s="759"/>
      <c r="AD466" s="786" t="str">
        <f>TRIM(SUBSTITUTE(SUBSTITUTE(SUBSTITUTE(SUBSTITUTE(SUBSTITUTE(SUBSTITUTE(SUBSTITUTE(SUBSTITUTE(SUBSTITUTE(SUBSTITUTE(AD463,","," "),";"," "),":"," "),"!"," "),"?"," "),"…"," "),"»"," "),"«"," "),"/"," "),"."," "))</f>
        <v/>
      </c>
      <c r="AE466" s="780" t="str" cm="1">
        <f t="array" ref="AE466">IF(ROW()=ROW(AE462),AD465,INDEX(AF462:AF475,ROW()-ROW(AE462)))</f>
        <v/>
      </c>
      <c r="AF466" s="781" t="str">
        <f>IF(OR(AE466="",AD464="",AD464&lt;=0,AG466=""),"",TRIM(MID(AE466,LEN(AG466)+1+IF(MID(AE466,LEN(AG466)+1,1)=" ",1,0),99999)))</f>
        <v/>
      </c>
      <c r="AG466" s="780" t="str">
        <f>IF(OR(AH466="",AH466=0,AH466="0"),"",IF(LEN(AH466)&lt;=AD464,AH466,IF(LEN(SUBSTITUTE(AI466," ",""))=AD464+1,LEFT(AH466,AD464),LEFT(AH466,FIND("§",SUBSTITUTE(AI466," ","§",LEN(AI466)-LEN(SUBSTITUTE(AI466," ",""))))-1))))</f>
        <v/>
      </c>
      <c r="AH466" s="780" t="str">
        <f t="shared" si="166"/>
        <v/>
      </c>
      <c r="AI466" s="780" t="str">
        <f>IF(OR(AH466="",AH466=0,AH466="0"),"",LEFT(AH466,AD464+1))</f>
        <v/>
      </c>
      <c r="AJ466" s="782"/>
      <c r="AK466" s="796"/>
      <c r="AL466" s="759" t="str">
        <f>IF(LEN(TRIM(AM466))&gt;0,MAX(AL13:AL465)+1,"")</f>
        <v/>
      </c>
      <c r="AM466" s="805"/>
      <c r="AN466" s="805"/>
      <c r="AO466" s="805"/>
      <c r="XL466" s="3"/>
      <c r="XM466" s="3"/>
      <c r="XN466" s="3"/>
      <c r="XO466" s="3"/>
      <c r="XP466" s="3"/>
      <c r="XQ466" s="3"/>
      <c r="XR466" s="3"/>
      <c r="XS466" s="3"/>
      <c r="XT466" s="3"/>
      <c r="XU466" s="3"/>
      <c r="XV466" s="3"/>
      <c r="XW466" s="3"/>
      <c r="XX466" s="3"/>
      <c r="XY466" s="3"/>
      <c r="XZ466" s="3"/>
      <c r="YA466" s="3"/>
      <c r="YB466" s="3"/>
      <c r="YC466" s="3"/>
      <c r="YD466" s="3"/>
      <c r="YE466" s="3"/>
      <c r="YF466" s="3"/>
      <c r="YG466" s="3"/>
      <c r="YH466" s="3"/>
      <c r="YI466" s="3"/>
    </row>
    <row r="467" spans="5:659" ht="15.75">
      <c r="E467" s="26"/>
      <c r="F467" s="32"/>
      <c r="G467" s="33"/>
      <c r="H467" s="32"/>
      <c r="I467" s="34"/>
      <c r="J467" s="246"/>
      <c r="K467" s="247"/>
      <c r="L467" s="95"/>
      <c r="M467" s="248"/>
      <c r="N467" s="249"/>
      <c r="O467" s="250"/>
      <c r="P467" s="251"/>
      <c r="Q467" s="252"/>
      <c r="R467" s="253"/>
      <c r="S467" s="102"/>
      <c r="T467" s="254"/>
      <c r="U467" s="104"/>
      <c r="V467" s="255"/>
      <c r="W467" s="256"/>
      <c r="X467" s="107"/>
      <c r="Y467" s="116"/>
      <c r="AC467" s="759"/>
      <c r="AD467" s="780" t="str">
        <f>TRIM(SUBSTITUTE(SUBSTITUTE(SUBSTITUTE(SUBSTITUTE(SUBSTITUTE(SUBSTITUTE(SUBSTITUTE(SUBSTITUTE(AD466,"("," "),")"," "),CHAR(34)," "),"-"," "),"_"," "),"&lt;"," "),"&gt;"," "),"="," "))</f>
        <v/>
      </c>
      <c r="AE467" s="780" t="str" cm="1">
        <f t="array" ref="AE467">IF(ROW()=ROW(AE462),AD465,INDEX(AF462:AF475,ROW()-ROW(AE462)))</f>
        <v/>
      </c>
      <c r="AF467" s="781" t="str">
        <f>IF(OR(AE467="",AD464="",AD464&lt;=0,AG467=""),"",TRIM(MID(AE467,LEN(AG467)+1+IF(MID(AE467,LEN(AG467)+1,1)=" ",1,0),99999)))</f>
        <v/>
      </c>
      <c r="AG467" s="780" t="str">
        <f>IF(OR(AH467="",AH467=0,AH467="0"),"",IF(LEN(AH467)&lt;=AD464,AH467,IF(LEN(SUBSTITUTE(AI467," ",""))=AD464+1,LEFT(AH467,AD464),LEFT(AH467,FIND("§",SUBSTITUTE(AI467," ","§",LEN(AI467)-LEN(SUBSTITUTE(AI467," ",""))))-1))))</f>
        <v/>
      </c>
      <c r="AH467" s="780" t="str">
        <f t="shared" si="166"/>
        <v/>
      </c>
      <c r="AI467" s="780" t="str">
        <f>IF(OR(AH467="",AH467=0,AH467="0"),"",LEFT(AH467,AD464+1))</f>
        <v/>
      </c>
      <c r="AJ467" s="782"/>
      <c r="AK467" s="796"/>
      <c r="AL467" s="759" t="str">
        <f>IF(LEN(TRIM(AM467))&gt;0,MAX(AL13:AL466)+1,"")</f>
        <v/>
      </c>
      <c r="AM467" s="805"/>
      <c r="AN467" s="805"/>
      <c r="AO467" s="805"/>
      <c r="XL467" s="3"/>
      <c r="XM467" s="3"/>
      <c r="XN467" s="3"/>
      <c r="XO467" s="3"/>
      <c r="XP467" s="3"/>
      <c r="XQ467" s="3"/>
      <c r="XR467" s="3"/>
      <c r="XS467" s="3"/>
      <c r="XT467" s="3"/>
      <c r="XU467" s="3"/>
      <c r="XV467" s="3"/>
      <c r="XW467" s="3"/>
      <c r="XX467" s="3"/>
      <c r="XY467" s="3"/>
      <c r="XZ467" s="3"/>
      <c r="YA467" s="3"/>
      <c r="YB467" s="3"/>
      <c r="YC467" s="3"/>
      <c r="YD467" s="3"/>
      <c r="YE467" s="3"/>
      <c r="YF467" s="3"/>
      <c r="YG467" s="3"/>
      <c r="YH467" s="3"/>
      <c r="YI467" s="3"/>
    </row>
    <row r="468" spans="5:659" ht="15.75">
      <c r="E468" s="26"/>
      <c r="F468" s="32"/>
      <c r="G468" s="33"/>
      <c r="H468" s="32"/>
      <c r="I468" s="34"/>
      <c r="J468" s="246"/>
      <c r="K468" s="247"/>
      <c r="L468" s="95"/>
      <c r="M468" s="248"/>
      <c r="N468" s="249"/>
      <c r="O468" s="250"/>
      <c r="P468" s="251"/>
      <c r="Q468" s="252"/>
      <c r="R468" s="253"/>
      <c r="S468" s="102"/>
      <c r="T468" s="254"/>
      <c r="U468" s="104"/>
      <c r="V468" s="255"/>
      <c r="W468" s="256"/>
      <c r="X468" s="107"/>
      <c r="Y468" s="116"/>
      <c r="AC468" s="759"/>
      <c r="AD468" s="784" t="str">
        <f>TRIM(SUBSTITUTE(SUBSTITUTE(SUBSTITUTE(SUBSTITUTE(AD467,"►"," "),"▼"," "),"▲"," "),"◄"," "))</f>
        <v/>
      </c>
      <c r="AE468" s="780" t="str" cm="1">
        <f t="array" ref="AE468">IF(ROW()=ROW(AE462),AD465,INDEX(AF462:AF475,ROW()-ROW(AE462)))</f>
        <v/>
      </c>
      <c r="AF468" s="781" t="str">
        <f>IF(OR(AE468="",AD464="",AD464&lt;=0,AG468=""),"",TRIM(MID(AE468,LEN(AG468)+1+IF(MID(AE468,LEN(AG468)+1,1)=" ",1,0),99999)))</f>
        <v/>
      </c>
      <c r="AG468" s="780" t="str">
        <f>IF(OR(AH468="",AH468=0,AH468="0"),"",IF(LEN(AH468)&lt;=AD464,AH468,IF(LEN(SUBSTITUTE(AI468," ",""))=AD464+1,LEFT(AH468,AD464),LEFT(AH468,FIND("§",SUBSTITUTE(AI468," ","§",LEN(AI468)-LEN(SUBSTITUTE(AI468," ",""))))-1))))</f>
        <v/>
      </c>
      <c r="AH468" s="780" t="str">
        <f t="shared" si="166"/>
        <v/>
      </c>
      <c r="AI468" s="780" t="str">
        <f>IF(OR(AH468="",AH468=0,AH468="0"),"",LEFT(AH468,AD464+1))</f>
        <v/>
      </c>
      <c r="AJ468" s="782"/>
      <c r="AK468" s="796"/>
      <c r="AL468" s="759" t="str">
        <f>IF(LEN(TRIM(AM468))&gt;0,MAX(AL13:AL467)+1,"")</f>
        <v/>
      </c>
      <c r="AM468" s="805"/>
      <c r="AN468" s="805"/>
      <c r="AO468" s="805"/>
      <c r="XL468" s="3"/>
      <c r="XM468" s="3"/>
      <c r="XN468" s="3"/>
      <c r="XO468" s="3"/>
      <c r="XP468" s="3"/>
      <c r="XQ468" s="3"/>
      <c r="XR468" s="3"/>
      <c r="XS468" s="3"/>
      <c r="XT468" s="3"/>
      <c r="XU468" s="3"/>
      <c r="XV468" s="3"/>
      <c r="XW468" s="3"/>
      <c r="XX468" s="3"/>
      <c r="XY468" s="3"/>
      <c r="XZ468" s="3"/>
      <c r="YA468" s="3"/>
      <c r="YB468" s="3"/>
      <c r="YC468" s="3"/>
      <c r="YD468" s="3"/>
      <c r="YE468" s="3"/>
      <c r="YF468" s="3"/>
      <c r="YG468" s="3"/>
      <c r="YH468" s="3"/>
      <c r="YI468" s="3"/>
    </row>
    <row r="469" spans="5:659" ht="15.75">
      <c r="E469" s="26"/>
      <c r="F469" s="32"/>
      <c r="G469" s="33"/>
      <c r="H469" s="32"/>
      <c r="I469" s="34"/>
      <c r="J469" s="246"/>
      <c r="K469" s="247"/>
      <c r="L469" s="95"/>
      <c r="M469" s="248"/>
      <c r="N469" s="249"/>
      <c r="O469" s="250"/>
      <c r="P469" s="251"/>
      <c r="Q469" s="252"/>
      <c r="R469" s="253"/>
      <c r="S469" s="102"/>
      <c r="T469" s="254"/>
      <c r="U469" s="104"/>
      <c r="V469" s="255"/>
      <c r="W469" s="256"/>
      <c r="X469" s="107"/>
      <c r="Y469" s="116"/>
      <c r="AC469" s="759"/>
      <c r="AD469" s="784" t="str">
        <f>TRIM(SUBSTITUTE(SUBSTITUTE(AD468,"“"," "),"”"," "))</f>
        <v/>
      </c>
      <c r="AE469" s="780" t="str" cm="1">
        <f t="array" ref="AE469">IF(ROW()=ROW(AE462),AD465,INDEX(AF462:AF475,ROW()-ROW(AE462)))</f>
        <v/>
      </c>
      <c r="AF469" s="781" t="str">
        <f>IF(OR(AE469="",AD464="",AD464&lt;=0,AG469=""),"",TRIM(MID(AE469,LEN(AG469)+1+IF(MID(AE469,LEN(AG469)+1,1)=" ",1,0),99999)))</f>
        <v/>
      </c>
      <c r="AG469" s="780" t="str">
        <f>IF(OR(AH469="",AH469=0,AH469="0"),"",IF(LEN(AH469)&lt;=AD464,AH469,IF(LEN(SUBSTITUTE(AI469," ",""))=AD464+1,LEFT(AH469,AD464),LEFT(AH469,FIND("§",SUBSTITUTE(AI469," ","§",LEN(AI469)-LEN(SUBSTITUTE(AI469," ",""))))-1))))</f>
        <v/>
      </c>
      <c r="AH469" s="780" t="str">
        <f t="shared" si="166"/>
        <v/>
      </c>
      <c r="AI469" s="780" t="str">
        <f>IF(OR(AH469="",AH469=0,AH469="0"),"",LEFT(AH469,AD464+1))</f>
        <v/>
      </c>
      <c r="AJ469" s="782"/>
      <c r="AK469" s="796"/>
      <c r="AL469" s="759" t="str">
        <f>IF(LEN(TRIM(AM469))&gt;0,MAX(AL13:AL468)+1,"")</f>
        <v/>
      </c>
      <c r="AM469" s="805"/>
      <c r="AN469" s="805"/>
      <c r="AO469" s="805"/>
      <c r="XL469" s="3"/>
      <c r="XM469" s="3"/>
      <c r="XN469" s="3"/>
      <c r="XO469" s="3"/>
      <c r="XP469" s="3"/>
      <c r="XQ469" s="3"/>
      <c r="XR469" s="3"/>
      <c r="XS469" s="3"/>
      <c r="XT469" s="3"/>
      <c r="XU469" s="3"/>
      <c r="XV469" s="3"/>
      <c r="XW469" s="3"/>
      <c r="XX469" s="3"/>
      <c r="XY469" s="3"/>
      <c r="XZ469" s="3"/>
      <c r="YA469" s="3"/>
      <c r="YB469" s="3"/>
      <c r="YC469" s="3"/>
      <c r="YD469" s="3"/>
      <c r="YE469" s="3"/>
      <c r="YF469" s="3"/>
      <c r="YG469" s="3"/>
      <c r="YH469" s="3"/>
      <c r="YI469" s="3"/>
    </row>
    <row r="470" spans="5:659" ht="15.75">
      <c r="E470" s="26"/>
      <c r="F470" s="32"/>
      <c r="G470" s="33"/>
      <c r="H470" s="32"/>
      <c r="I470" s="34"/>
      <c r="J470" s="246"/>
      <c r="K470" s="247"/>
      <c r="L470" s="95"/>
      <c r="M470" s="248"/>
      <c r="N470" s="249"/>
      <c r="O470" s="250"/>
      <c r="P470" s="251"/>
      <c r="Q470" s="252"/>
      <c r="R470" s="253"/>
      <c r="S470" s="102"/>
      <c r="T470" s="254"/>
      <c r="U470" s="104"/>
      <c r="V470" s="255"/>
      <c r="W470" s="256"/>
      <c r="X470" s="107"/>
      <c r="Y470" s="116"/>
      <c r="AC470" s="759"/>
      <c r="AD470" s="784"/>
      <c r="AE470" s="780" t="str" cm="1">
        <f t="array" ref="AE470">IF(ROW()=ROW(AE462),AD465,INDEX(AF462:AF475,ROW()-ROW(AE462)))</f>
        <v/>
      </c>
      <c r="AF470" s="781" t="str">
        <f>IF(OR(AE470="",AD464="",AD464&lt;=0,AG470=""),"",TRIM(MID(AE470,LEN(AG470)+1+IF(MID(AE470,LEN(AG470)+1,1)=" ",1,0),99999)))</f>
        <v/>
      </c>
      <c r="AG470" s="780" t="str">
        <f>IF(OR(AH470="",AH470=0,AH470="0"),"",IF(LEN(AH470)&lt;=AD464,AH470,IF(LEN(SUBSTITUTE(AI470," ",""))=AD464+1,LEFT(AH470,AD464),LEFT(AH470,FIND("§",SUBSTITUTE(AI470," ","§",LEN(AI470)-LEN(SUBSTITUTE(AI470," ",""))))-1))))</f>
        <v/>
      </c>
      <c r="AH470" s="780" t="str">
        <f t="shared" si="166"/>
        <v/>
      </c>
      <c r="AI470" s="780" t="str">
        <f>IF(OR(AH470="",AH470=0,AH470="0"),"",LEFT(AH470,AD464+1))</f>
        <v/>
      </c>
      <c r="AJ470" s="782"/>
      <c r="AK470" s="796"/>
      <c r="AL470" s="759" t="str">
        <f>IF(LEN(TRIM(AM470))&gt;0,MAX(AL13:AL469)+1,"")</f>
        <v/>
      </c>
      <c r="AM470" s="805"/>
      <c r="AN470" s="805"/>
      <c r="AO470" s="805"/>
      <c r="XL470" s="3"/>
      <c r="XM470" s="3"/>
      <c r="XN470" s="3"/>
      <c r="XO470" s="3"/>
      <c r="XP470" s="3"/>
      <c r="XQ470" s="3"/>
      <c r="XR470" s="3"/>
      <c r="XS470" s="3"/>
      <c r="XT470" s="3"/>
      <c r="XU470" s="3"/>
      <c r="XV470" s="3"/>
      <c r="XW470" s="3"/>
      <c r="XX470" s="3"/>
      <c r="XY470" s="3"/>
      <c r="XZ470" s="3"/>
      <c r="YA470" s="3"/>
      <c r="YB470" s="3"/>
      <c r="YC470" s="3"/>
      <c r="YD470" s="3"/>
      <c r="YE470" s="3"/>
      <c r="YF470" s="3"/>
      <c r="YG470" s="3"/>
      <c r="YH470" s="3"/>
      <c r="YI470" s="3"/>
    </row>
    <row r="471" spans="5:659" ht="15.75">
      <c r="E471" s="26"/>
      <c r="F471" s="32"/>
      <c r="G471" s="33"/>
      <c r="H471" s="32"/>
      <c r="I471" s="34"/>
      <c r="J471" s="246"/>
      <c r="K471" s="247"/>
      <c r="L471" s="95"/>
      <c r="M471" s="248"/>
      <c r="N471" s="249"/>
      <c r="O471" s="250"/>
      <c r="P471" s="251"/>
      <c r="Q471" s="252"/>
      <c r="R471" s="253"/>
      <c r="S471" s="102"/>
      <c r="T471" s="254"/>
      <c r="U471" s="104"/>
      <c r="V471" s="255"/>
      <c r="W471" s="256"/>
      <c r="X471" s="107"/>
      <c r="Y471" s="116"/>
      <c r="AC471" s="759"/>
      <c r="AD471" s="784"/>
      <c r="AE471" s="780" t="str" cm="1">
        <f t="array" ref="AE471">IF(ROW()=ROW(AE462),AD465,INDEX(AF462:AF475,ROW()-ROW(AE462)))</f>
        <v/>
      </c>
      <c r="AF471" s="781" t="str">
        <f>IF(OR(AE471="",AD464="",AD464&lt;=0,AG471=""),"",TRIM(MID(AE471,LEN(AG471)+1+IF(MID(AE471,LEN(AG471)+1,1)=" ",1,0),99999)))</f>
        <v/>
      </c>
      <c r="AG471" s="780" t="str">
        <f>IF(OR(AH471="",AH471=0,AH471="0"),"",IF(LEN(AH471)&lt;=AD464,AH471,IF(LEN(SUBSTITUTE(AI471," ",""))=AD464+1,LEFT(AH471,AD464),LEFT(AH471,FIND("§",SUBSTITUTE(AI471," ","§",LEN(AI471)-LEN(SUBSTITUTE(AI471," ",""))))-1))))</f>
        <v/>
      </c>
      <c r="AH471" s="780" t="str">
        <f t="shared" si="166"/>
        <v/>
      </c>
      <c r="AI471" s="780" t="str">
        <f>IF(OR(AH471="",AH471=0,AH471="0"),"",LEFT(AH471,AD464+1))</f>
        <v/>
      </c>
      <c r="AJ471" s="782"/>
      <c r="AK471" s="796"/>
      <c r="AL471" s="759" t="str">
        <f>IF(LEN(TRIM(AM471))&gt;0,MAX(AL13:AL470)+1,"")</f>
        <v/>
      </c>
      <c r="AM471" s="805"/>
      <c r="AN471" s="805"/>
      <c r="AO471" s="805"/>
      <c r="XL471" s="3"/>
      <c r="XM471" s="3"/>
      <c r="XN471" s="3"/>
      <c r="XO471" s="3"/>
      <c r="XP471" s="3"/>
      <c r="XQ471" s="3"/>
      <c r="XR471" s="3"/>
      <c r="XS471" s="3"/>
      <c r="XT471" s="3"/>
      <c r="XU471" s="3"/>
      <c r="XV471" s="3"/>
      <c r="XW471" s="3"/>
      <c r="XX471" s="3"/>
      <c r="XY471" s="3"/>
      <c r="XZ471" s="3"/>
      <c r="YA471" s="3"/>
      <c r="YB471" s="3"/>
      <c r="YC471" s="3"/>
      <c r="YD471" s="3"/>
      <c r="YE471" s="3"/>
      <c r="YF471" s="3"/>
      <c r="YG471" s="3"/>
      <c r="YH471" s="3"/>
      <c r="YI471" s="3"/>
    </row>
    <row r="472" spans="5:659" ht="15.75">
      <c r="E472" s="26"/>
      <c r="F472" s="32"/>
      <c r="G472" s="33"/>
      <c r="H472" s="32"/>
      <c r="I472" s="34"/>
      <c r="J472" s="246"/>
      <c r="K472" s="247"/>
      <c r="L472" s="95"/>
      <c r="M472" s="248"/>
      <c r="N472" s="249"/>
      <c r="O472" s="250"/>
      <c r="P472" s="251"/>
      <c r="Q472" s="252"/>
      <c r="R472" s="253"/>
      <c r="S472" s="102"/>
      <c r="T472" s="254"/>
      <c r="U472" s="104"/>
      <c r="V472" s="255"/>
      <c r="W472" s="256"/>
      <c r="X472" s="107"/>
      <c r="Y472" s="116"/>
      <c r="AC472" s="759"/>
      <c r="AD472" s="784"/>
      <c r="AE472" s="780" t="str" cm="1">
        <f t="array" ref="AE472">IF(ROW()=ROW(AE462),AD465,INDEX(AF462:AF475,ROW()-ROW(AE462)))</f>
        <v/>
      </c>
      <c r="AF472" s="781" t="str">
        <f>IF(OR(AE472="",AD464="",AD464&lt;=0,AG472=""),"",TRIM(MID(AE472,LEN(AG472)+1+IF(MID(AE472,LEN(AG472)+1,1)=" ",1,0),99999)))</f>
        <v/>
      </c>
      <c r="AG472" s="780" t="str">
        <f>IF(OR(AH472="",AH472=0,AH472="0"),"",IF(LEN(AH472)&lt;=AD464,AH472,IF(LEN(SUBSTITUTE(AI472," ",""))=AD464+1,LEFT(AH472,AD464),LEFT(AH472,FIND("§",SUBSTITUTE(AI472," ","§",LEN(AI472)-LEN(SUBSTITUTE(AI472," ",""))))-1))))</f>
        <v/>
      </c>
      <c r="AH472" s="780" t="str">
        <f t="shared" si="166"/>
        <v/>
      </c>
      <c r="AI472" s="780" t="str">
        <f>IF(OR(AH472="",AH472=0,AH472="0"),"",LEFT(AH472,AD464+1))</f>
        <v/>
      </c>
      <c r="AJ472" s="782"/>
      <c r="AK472" s="796"/>
      <c r="AL472" s="759" t="str">
        <f>IF(LEN(TRIM(AM472))&gt;0,MAX(AL13:AL471)+1,"")</f>
        <v/>
      </c>
      <c r="AM472" s="805"/>
      <c r="AN472" s="805"/>
      <c r="AO472" s="805"/>
      <c r="XL472" s="3"/>
      <c r="XM472" s="3"/>
      <c r="XN472" s="3"/>
      <c r="XO472" s="3"/>
      <c r="XP472" s="3"/>
      <c r="XQ472" s="3"/>
      <c r="XR472" s="3"/>
      <c r="XS472" s="3"/>
      <c r="XT472" s="3"/>
      <c r="XU472" s="3"/>
      <c r="XV472" s="3"/>
      <c r="XW472" s="3"/>
      <c r="XX472" s="3"/>
      <c r="XY472" s="3"/>
      <c r="XZ472" s="3"/>
      <c r="YA472" s="3"/>
      <c r="YB472" s="3"/>
      <c r="YC472" s="3"/>
      <c r="YD472" s="3"/>
      <c r="YE472" s="3"/>
      <c r="YF472" s="3"/>
      <c r="YG472" s="3"/>
      <c r="YH472" s="3"/>
      <c r="YI472" s="3"/>
    </row>
    <row r="473" spans="5:659" ht="15.75">
      <c r="E473" s="26"/>
      <c r="F473" s="32"/>
      <c r="G473" s="33"/>
      <c r="H473" s="32"/>
      <c r="I473" s="34"/>
      <c r="J473" s="246"/>
      <c r="K473" s="247"/>
      <c r="L473" s="95"/>
      <c r="M473" s="248"/>
      <c r="N473" s="249"/>
      <c r="O473" s="250"/>
      <c r="P473" s="251"/>
      <c r="Q473" s="252"/>
      <c r="R473" s="253"/>
      <c r="S473" s="102"/>
      <c r="T473" s="254"/>
      <c r="U473" s="104"/>
      <c r="V473" s="255"/>
      <c r="W473" s="256"/>
      <c r="X473" s="107"/>
      <c r="Y473" s="116"/>
      <c r="AC473" s="759"/>
      <c r="AD473" s="784"/>
      <c r="AE473" s="780" t="str" cm="1">
        <f t="array" ref="AE473">IF(ROW()=ROW(AE462),AD465,INDEX(AF462:AF475,ROW()-ROW(AE462)))</f>
        <v/>
      </c>
      <c r="AF473" s="781" t="str">
        <f>IF(OR(AE473="",AD464="",AD464&lt;=0,AG473=""),"",TRIM(MID(AE473,LEN(AG473)+1+IF(MID(AE473,LEN(AG473)+1,1)=" ",1,0),99999)))</f>
        <v/>
      </c>
      <c r="AG473" s="780" t="str">
        <f>IF(OR(AH473="",AH473=0,AH473="0"),"",IF(LEN(AH473)&lt;=AD464,AH473,IF(LEN(SUBSTITUTE(AI473," ",""))=AD464+1,LEFT(AH473,AD464),LEFT(AH473,FIND("§",SUBSTITUTE(AI473," ","§",LEN(AI473)-LEN(SUBSTITUTE(AI473," ",""))))-1))))</f>
        <v/>
      </c>
      <c r="AH473" s="780" t="str">
        <f t="shared" si="166"/>
        <v/>
      </c>
      <c r="AI473" s="780" t="str">
        <f>IF(OR(AH473="",AH473=0,AH473="0"),"",LEFT(AH473,AD464+1))</f>
        <v/>
      </c>
      <c r="AJ473" s="782"/>
      <c r="AK473" s="796"/>
      <c r="AL473" s="759" t="str">
        <f>IF(LEN(TRIM(AM473))&gt;0,MAX(AL13:AL472)+1,"")</f>
        <v/>
      </c>
      <c r="AM473" s="805"/>
      <c r="AN473" s="805"/>
      <c r="AO473" s="805"/>
      <c r="XL473" s="3"/>
      <c r="XM473" s="3"/>
      <c r="XN473" s="3"/>
      <c r="XO473" s="3"/>
      <c r="XP473" s="3"/>
      <c r="XQ473" s="3"/>
      <c r="XR473" s="3"/>
      <c r="XS473" s="3"/>
      <c r="XT473" s="3"/>
      <c r="XU473" s="3"/>
      <c r="XV473" s="3"/>
      <c r="XW473" s="3"/>
      <c r="XX473" s="3"/>
      <c r="XY473" s="3"/>
      <c r="XZ473" s="3"/>
      <c r="YA473" s="3"/>
      <c r="YB473" s="3"/>
      <c r="YC473" s="3"/>
      <c r="YD473" s="3"/>
      <c r="YE473" s="3"/>
      <c r="YF473" s="3"/>
      <c r="YG473" s="3"/>
      <c r="YH473" s="3"/>
      <c r="YI473" s="3"/>
    </row>
    <row r="474" spans="5:659" ht="15.75">
      <c r="E474" s="26"/>
      <c r="F474" s="32"/>
      <c r="G474" s="33"/>
      <c r="H474" s="32"/>
      <c r="I474" s="34"/>
      <c r="J474" s="246"/>
      <c r="K474" s="247"/>
      <c r="L474" s="95"/>
      <c r="M474" s="248"/>
      <c r="N474" s="249"/>
      <c r="O474" s="250"/>
      <c r="P474" s="251"/>
      <c r="Q474" s="252"/>
      <c r="R474" s="253"/>
      <c r="S474" s="102"/>
      <c r="T474" s="254"/>
      <c r="U474" s="104"/>
      <c r="V474" s="255"/>
      <c r="W474" s="256"/>
      <c r="X474" s="107"/>
      <c r="Y474" s="116"/>
      <c r="AC474" s="759"/>
      <c r="AD474" s="784"/>
      <c r="AE474" s="780" t="str" cm="1">
        <f t="array" ref="AE474">IF(ROW()=ROW(AE462),AD465,INDEX(AF462:AF475,ROW()-ROW(AE462)))</f>
        <v/>
      </c>
      <c r="AF474" s="781" t="str">
        <f>IF(OR(AE474="",AD464="",AD464&lt;=0,AG474=""),"",TRIM(MID(AE474,LEN(AG474)+1+IF(MID(AE474,LEN(AG474)+1,1)=" ",1,0),99999)))</f>
        <v/>
      </c>
      <c r="AG474" s="780" t="str">
        <f>IF(OR(AH474="",AH474=0,AH474="0"),"",IF(LEN(AH474)&lt;=AD464,AH474,IF(LEN(SUBSTITUTE(AI474," ",""))=AD464+1,LEFT(AH474,AD464),LEFT(AH474,FIND("§",SUBSTITUTE(AI474," ","§",LEN(AI474)-LEN(SUBSTITUTE(AI474," ",""))))-1))))</f>
        <v/>
      </c>
      <c r="AH474" s="780" t="str">
        <f t="shared" si="166"/>
        <v/>
      </c>
      <c r="AI474" s="780" t="str">
        <f>IF(OR(AH474="",AH474=0,AH474="0"),"",LEFT(AH474,AD464+1))</f>
        <v/>
      </c>
      <c r="AJ474" s="782"/>
      <c r="AK474" s="796"/>
      <c r="AL474" s="759" t="str">
        <f>IF(LEN(TRIM(AM474))&gt;0,MAX(AL13:AL473)+1,"")</f>
        <v/>
      </c>
      <c r="AM474" s="805"/>
      <c r="AN474" s="805"/>
      <c r="AO474" s="805"/>
      <c r="XL474" s="3"/>
      <c r="XM474" s="3"/>
      <c r="XN474" s="3"/>
      <c r="XO474" s="3"/>
      <c r="XP474" s="3"/>
      <c r="XQ474" s="3"/>
      <c r="XR474" s="3"/>
      <c r="XS474" s="3"/>
      <c r="XT474" s="3"/>
      <c r="XU474" s="3"/>
      <c r="XV474" s="3"/>
      <c r="XW474" s="3"/>
      <c r="XX474" s="3"/>
      <c r="XY474" s="3"/>
      <c r="XZ474" s="3"/>
      <c r="YA474" s="3"/>
      <c r="YB474" s="3"/>
      <c r="YC474" s="3"/>
      <c r="YD474" s="3"/>
      <c r="YE474" s="3"/>
      <c r="YF474" s="3"/>
      <c r="YG474" s="3"/>
      <c r="YH474" s="3"/>
      <c r="YI474" s="3"/>
    </row>
    <row r="475" spans="5:659" ht="15.75">
      <c r="E475" s="26"/>
      <c r="F475" s="32"/>
      <c r="G475" s="33"/>
      <c r="H475" s="32"/>
      <c r="I475" s="34"/>
      <c r="J475" s="246"/>
      <c r="K475" s="247"/>
      <c r="L475" s="95"/>
      <c r="M475" s="248"/>
      <c r="N475" s="249"/>
      <c r="O475" s="250"/>
      <c r="P475" s="251"/>
      <c r="Q475" s="252"/>
      <c r="R475" s="253"/>
      <c r="S475" s="102"/>
      <c r="T475" s="254"/>
      <c r="U475" s="104"/>
      <c r="V475" s="255"/>
      <c r="W475" s="256"/>
      <c r="X475" s="107"/>
      <c r="Y475" s="116"/>
      <c r="AC475" s="759"/>
      <c r="AD475" s="784"/>
      <c r="AE475" s="780" t="str" cm="1">
        <f t="array" ref="AE475">IF(ROW()=ROW(AE462),AD465,INDEX(AF462:AF475,ROW()-ROW(AE462)))</f>
        <v/>
      </c>
      <c r="AF475" s="781" t="str">
        <f>IF(OR(AE475="",AD464="",AD464&lt;=0,AG475=""),"",TRIM(MID(AE475,LEN(AG475)+1+IF(MID(AE475,LEN(AG475)+1,1)=" ",1,0),99999)))</f>
        <v/>
      </c>
      <c r="AG475" s="780" t="str">
        <f>IF(OR(AH475="",AH475=0,AH475="0"),"",IF(LEN(AH475)&lt;=AD464,AH475,IF(LEN(SUBSTITUTE(AI475," ",""))=AD464+1,LEFT(AH475,AD464),LEFT(AH475,FIND("§",SUBSTITUTE(AI475," ","§",LEN(AI475)-LEN(SUBSTITUTE(AI475," ",""))))-1))))</f>
        <v/>
      </c>
      <c r="AH475" s="780" t="str">
        <f t="shared" si="166"/>
        <v/>
      </c>
      <c r="AI475" s="780" t="str">
        <f>IF(OR(AH475="",AH475=0,AH475="0"),"",LEFT(AH475,AD464+1))</f>
        <v/>
      </c>
      <c r="AJ475" s="782"/>
      <c r="AK475" s="796"/>
      <c r="AL475" s="759" t="str">
        <f>IF(LEN(TRIM(AM475))&gt;0,MAX(AL13:AL474)+1,"")</f>
        <v/>
      </c>
      <c r="AM475" s="805"/>
      <c r="AN475" s="805"/>
      <c r="AO475" s="805"/>
      <c r="XL475" s="3"/>
      <c r="XM475" s="3"/>
      <c r="XN475" s="3"/>
      <c r="XO475" s="3"/>
      <c r="XP475" s="3"/>
      <c r="XQ475" s="3"/>
      <c r="XR475" s="3"/>
      <c r="XS475" s="3"/>
      <c r="XT475" s="3"/>
      <c r="XU475" s="3"/>
      <c r="XV475" s="3"/>
      <c r="XW475" s="3"/>
      <c r="XX475" s="3"/>
      <c r="XY475" s="3"/>
      <c r="XZ475" s="3"/>
      <c r="YA475" s="3"/>
      <c r="YB475" s="3"/>
      <c r="YC475" s="3"/>
      <c r="YD475" s="3"/>
      <c r="YE475" s="3"/>
      <c r="YF475" s="3"/>
      <c r="YG475" s="3"/>
      <c r="YH475" s="3"/>
      <c r="YI475" s="3"/>
    </row>
    <row r="476" spans="5:659" ht="15.75">
      <c r="E476" s="26"/>
      <c r="F476" s="32"/>
      <c r="G476" s="33"/>
      <c r="H476" s="32"/>
      <c r="I476" s="34"/>
      <c r="J476" s="246"/>
      <c r="K476" s="247"/>
      <c r="L476" s="95"/>
      <c r="M476" s="248"/>
      <c r="N476" s="249"/>
      <c r="O476" s="250"/>
      <c r="P476" s="251"/>
      <c r="Q476" s="252"/>
      <c r="R476" s="253"/>
      <c r="S476" s="102"/>
      <c r="T476" s="254"/>
      <c r="U476" s="104"/>
      <c r="V476" s="255"/>
      <c r="W476" s="256"/>
      <c r="X476" s="107"/>
      <c r="Y476" s="116"/>
      <c r="AC476" s="759"/>
      <c r="AD476" s="779" t="str">
        <f>IF(TRIM(SUBSTITUTE(AS47,CHAR(160),""))="","",AS47)</f>
        <v/>
      </c>
      <c r="AE476" s="780" t="str" cm="1">
        <f t="array" ref="AE476">IF(ROW()=ROW(AE476),AD479,INDEX(AF476:AF489,ROW()-ROW(AE476)))</f>
        <v/>
      </c>
      <c r="AF476" s="781" t="str">
        <f>IF(OR(AE476="",AD478="",AD478&lt;=0,AG476=""),"",TRIM(MID(AE476,LEN(AG476)+1+IF(MID(AE476,LEN(AG476)+1,1)=" ",1,0),99999)))</f>
        <v/>
      </c>
      <c r="AG476" s="780" t="str">
        <f>IF(OR(AH476="",AH476=0,AH476="0"),"",IF(LEN(AH476)&lt;=AD478,AH476,IF(LEN(SUBSTITUTE(AI476," ",""))=AD478+1,LEFT(AH476,AD478),LEFT(AH476,FIND("§",SUBSTITUTE(AI476," ","§",LEN(AI476)-LEN(SUBSTITUTE(AI476," ",""))))-1))))</f>
        <v/>
      </c>
      <c r="AH476" s="780" t="str">
        <f t="shared" si="166"/>
        <v/>
      </c>
      <c r="AI476" s="780" t="str">
        <f>IF(OR(AH476="",AH476=0,AH476="0"),"",LEFT(AH476,AD478+1))</f>
        <v/>
      </c>
      <c r="AJ476" s="782"/>
      <c r="AK476" s="796"/>
      <c r="AL476" s="759" t="str">
        <f>IF(LEN(TRIM(AM476))&gt;0,MAX(AL13:AL475)+1,"")</f>
        <v/>
      </c>
      <c r="AM476" s="805"/>
      <c r="AN476" s="805"/>
      <c r="AO476" s="805"/>
      <c r="XL476" s="3"/>
      <c r="XM476" s="3"/>
      <c r="XN476" s="3"/>
      <c r="XO476" s="3"/>
      <c r="XP476" s="3"/>
      <c r="XQ476" s="3"/>
      <c r="XR476" s="3"/>
      <c r="XS476" s="3"/>
      <c r="XT476" s="3"/>
      <c r="XU476" s="3"/>
      <c r="XV476" s="3"/>
      <c r="XW476" s="3"/>
      <c r="XX476" s="3"/>
      <c r="XY476" s="3"/>
      <c r="XZ476" s="3"/>
      <c r="YA476" s="3"/>
      <c r="YB476" s="3"/>
      <c r="YC476" s="3"/>
      <c r="YD476" s="3"/>
      <c r="YE476" s="3"/>
      <c r="YF476" s="3"/>
      <c r="YG476" s="3"/>
      <c r="YH476" s="3"/>
      <c r="YI476" s="3"/>
    </row>
    <row r="477" spans="5:659" ht="15.75">
      <c r="E477" s="26"/>
      <c r="F477" s="32"/>
      <c r="G477" s="33"/>
      <c r="H477" s="32"/>
      <c r="I477" s="34"/>
      <c r="J477" s="246"/>
      <c r="K477" s="247"/>
      <c r="L477" s="95"/>
      <c r="M477" s="248"/>
      <c r="N477" s="249"/>
      <c r="O477" s="250"/>
      <c r="P477" s="251"/>
      <c r="Q477" s="252"/>
      <c r="R477" s="253"/>
      <c r="S477" s="102"/>
      <c r="T477" s="254"/>
      <c r="U477" s="104"/>
      <c r="V477" s="255"/>
      <c r="W477" s="256"/>
      <c r="X477" s="107"/>
      <c r="Y477" s="116"/>
      <c r="AC477" s="759"/>
      <c r="AD477" s="784" t="str">
        <f>TRIM(SUBSTITUTE(SUBSTITUTE(SUBSTITUTE(SUBSTITUTE(SUBSTITUTE(SUBSTITUTE(SUBSTITUTE(SUBSTITUTE(SUBSTITUTE(CLEAN(IF(OR(LEFT(AD476,1)="-",LEFT(AD476,1)="="),MID(AD476,2,99999),AD476)),"—","-"),"–","-"),CHAR(160)," "),CHAR(9)," "),CHAR(13)," "),CHAR(10)," ")," "," ")," "," ")," "," "))</f>
        <v/>
      </c>
      <c r="AE477" s="780" t="str" cm="1">
        <f t="array" ref="AE477">IF(ROW()=ROW(AE476),AD479,INDEX(AF476:AF489,ROW()-ROW(AE476)))</f>
        <v/>
      </c>
      <c r="AF477" s="781" t="str">
        <f>IF(OR(AE477="",AD478="",AD478&lt;=0,AG477=""),"",TRIM(MID(AE477,LEN(AG477)+1+IF(MID(AE477,LEN(AG477)+1,1)=" ",1,0),99999)))</f>
        <v/>
      </c>
      <c r="AG477" s="780" t="str">
        <f>IF(OR(AH477="",AH477=0,AH477="0"),"",IF(LEN(AH477)&lt;=AD478,AH477,IF(LEN(SUBSTITUTE(AI477," ",""))=AD478+1,LEFT(AH477,AD478),LEFT(AH477,FIND("§",SUBSTITUTE(AI477," ","§",LEN(AI477)-LEN(SUBSTITUTE(AI477," ",""))))-1))))</f>
        <v/>
      </c>
      <c r="AH477" s="780" t="str">
        <f t="shared" si="166"/>
        <v/>
      </c>
      <c r="AI477" s="780" t="str">
        <f>IF(OR(AH477="",AH477=0,AH477="0"),"",LEFT(AH477,AD478+1))</f>
        <v/>
      </c>
      <c r="AJ477" s="782"/>
      <c r="AK477" s="796"/>
      <c r="AL477" s="759" t="str">
        <f>IF(LEN(TRIM(AM477))&gt;0,MAX(AL13:AL476)+1,"")</f>
        <v/>
      </c>
      <c r="AM477" s="805"/>
      <c r="AN477" s="805"/>
      <c r="AO477" s="805"/>
      <c r="XL477" s="3"/>
      <c r="XM477" s="3"/>
      <c r="XN477" s="3"/>
      <c r="XO477" s="3"/>
      <c r="XP477" s="3"/>
      <c r="XQ477" s="3"/>
      <c r="XR477" s="3"/>
      <c r="XS477" s="3"/>
      <c r="XT477" s="3"/>
      <c r="XU477" s="3"/>
      <c r="XV477" s="3"/>
      <c r="XW477" s="3"/>
      <c r="XX477" s="3"/>
      <c r="XY477" s="3"/>
      <c r="XZ477" s="3"/>
      <c r="YA477" s="3"/>
      <c r="YB477" s="3"/>
      <c r="YC477" s="3"/>
      <c r="YD477" s="3"/>
      <c r="YE477" s="3"/>
      <c r="YF477" s="3"/>
      <c r="YG477" s="3"/>
      <c r="YH477" s="3"/>
      <c r="YI477" s="3"/>
    </row>
    <row r="478" spans="5:659" ht="15.75">
      <c r="E478" s="26"/>
      <c r="F478" s="32"/>
      <c r="G478" s="33"/>
      <c r="H478" s="32"/>
      <c r="I478" s="34"/>
      <c r="J478" s="246"/>
      <c r="K478" s="247"/>
      <c r="L478" s="95"/>
      <c r="M478" s="248"/>
      <c r="N478" s="249"/>
      <c r="O478" s="250"/>
      <c r="P478" s="251"/>
      <c r="Q478" s="252"/>
      <c r="R478" s="253"/>
      <c r="S478" s="102"/>
      <c r="T478" s="254"/>
      <c r="U478" s="104"/>
      <c r="V478" s="255"/>
      <c r="W478" s="256"/>
      <c r="X478" s="107"/>
      <c r="Y478" s="116"/>
      <c r="AC478" s="759"/>
      <c r="AD478" s="785">
        <f>AL10</f>
        <v>120</v>
      </c>
      <c r="AE478" s="780" t="str" cm="1">
        <f t="array" ref="AE478">IF(ROW()=ROW(AE476),AD479,INDEX(AF476:AF489,ROW()-ROW(AE476)))</f>
        <v/>
      </c>
      <c r="AF478" s="781" t="str">
        <f>IF(OR(AE478="",AD478="",AD478&lt;=0,AG478=""),"",TRIM(MID(AE478,LEN(AG478)+1+IF(MID(AE478,LEN(AG478)+1,1)=" ",1,0),99999)))</f>
        <v/>
      </c>
      <c r="AG478" s="780" t="str">
        <f>IF(OR(AH478="",AH478=0,AH478="0"),"",IF(LEN(AH478)&lt;=AD478,AH478,IF(LEN(SUBSTITUTE(AI478," ",""))=AD478+1,LEFT(AH478,AD478),LEFT(AH478,FIND("§",SUBSTITUTE(AI478," ","§",LEN(AI478)-LEN(SUBSTITUTE(AI478," ",""))))-1))))</f>
        <v/>
      </c>
      <c r="AH478" s="780" t="str">
        <f t="shared" si="166"/>
        <v/>
      </c>
      <c r="AI478" s="780" t="str">
        <f>IF(OR(AH478="",AH478=0,AH478="0"),"",LEFT(AH478,AD478+1))</f>
        <v/>
      </c>
      <c r="AJ478" s="782"/>
      <c r="AK478" s="796"/>
      <c r="AL478" s="759" t="str">
        <f>IF(LEN(TRIM(AM478))&gt;0,MAX(AL13:AL477)+1,"")</f>
        <v/>
      </c>
      <c r="AM478" s="805"/>
      <c r="AN478" s="805"/>
      <c r="AO478" s="805"/>
      <c r="XL478" s="3"/>
      <c r="XM478" s="3"/>
      <c r="XN478" s="3"/>
      <c r="XO478" s="3"/>
      <c r="XP478" s="3"/>
      <c r="XQ478" s="3"/>
      <c r="XR478" s="3"/>
      <c r="XS478" s="3"/>
      <c r="XT478" s="3"/>
      <c r="XU478" s="3"/>
      <c r="XV478" s="3"/>
      <c r="XW478" s="3"/>
      <c r="XX478" s="3"/>
      <c r="XY478" s="3"/>
      <c r="XZ478" s="3"/>
      <c r="YA478" s="3"/>
      <c r="YB478" s="3"/>
      <c r="YC478" s="3"/>
      <c r="YD478" s="3"/>
      <c r="YE478" s="3"/>
      <c r="YF478" s="3"/>
      <c r="YG478" s="3"/>
      <c r="YH478" s="3"/>
      <c r="YI478" s="3"/>
    </row>
    <row r="479" spans="5:659" ht="15.75">
      <c r="E479" s="26"/>
      <c r="F479" s="32"/>
      <c r="G479" s="33"/>
      <c r="H479" s="32"/>
      <c r="I479" s="34"/>
      <c r="J479" s="246"/>
      <c r="K479" s="247"/>
      <c r="L479" s="95"/>
      <c r="M479" s="248"/>
      <c r="N479" s="249"/>
      <c r="O479" s="250"/>
      <c r="P479" s="251"/>
      <c r="Q479" s="252"/>
      <c r="R479" s="253"/>
      <c r="S479" s="102"/>
      <c r="T479" s="254"/>
      <c r="U479" s="104"/>
      <c r="V479" s="255"/>
      <c r="W479" s="256"/>
      <c r="X479" s="107"/>
      <c r="Y479" s="116"/>
      <c r="AC479" s="759"/>
      <c r="AD479" s="784" t="str">
        <f>IF(UPPER(TRIM(AL11))="X",AD483,AD477)</f>
        <v/>
      </c>
      <c r="AE479" s="780" t="str" cm="1">
        <f t="array" ref="AE479">IF(ROW()=ROW(AE476),AD479,INDEX(AF476:AF489,ROW()-ROW(AE476)))</f>
        <v/>
      </c>
      <c r="AF479" s="781" t="str">
        <f>IF(OR(AE479="",AD478="",AD478&lt;=0,AG479=""),"",TRIM(MID(AE479,LEN(AG479)+1+IF(MID(AE479,LEN(AG479)+1,1)=" ",1,0),99999)))</f>
        <v/>
      </c>
      <c r="AG479" s="780" t="str">
        <f>IF(OR(AH479="",AH479=0,AH479="0"),"",IF(LEN(AH479)&lt;=AD478,AH479,IF(LEN(SUBSTITUTE(AI479," ",""))=AD478+1,LEFT(AH479,AD478),LEFT(AH479,FIND("§",SUBSTITUTE(AI479," ","§",LEN(AI479)-LEN(SUBSTITUTE(AI479," ",""))))-1))))</f>
        <v/>
      </c>
      <c r="AH479" s="780" t="str">
        <f t="shared" si="166"/>
        <v/>
      </c>
      <c r="AI479" s="780" t="str">
        <f>IF(OR(AH479="",AH479=0,AH479="0"),"",LEFT(AH479,AD478+1))</f>
        <v/>
      </c>
      <c r="AJ479" s="782"/>
      <c r="AK479" s="796"/>
      <c r="AL479" s="759" t="str">
        <f>IF(LEN(TRIM(AM479))&gt;0,MAX(AL13:AL478)+1,"")</f>
        <v/>
      </c>
      <c r="AM479" s="805"/>
      <c r="AN479" s="805"/>
      <c r="AO479" s="805"/>
      <c r="XL479" s="3"/>
      <c r="XM479" s="3"/>
      <c r="XN479" s="3"/>
      <c r="XO479" s="3"/>
      <c r="XP479" s="3"/>
      <c r="XQ479" s="3"/>
      <c r="XR479" s="3"/>
      <c r="XS479" s="3"/>
      <c r="XT479" s="3"/>
      <c r="XU479" s="3"/>
      <c r="XV479" s="3"/>
      <c r="XW479" s="3"/>
      <c r="XX479" s="3"/>
      <c r="XY479" s="3"/>
      <c r="XZ479" s="3"/>
      <c r="YA479" s="3"/>
      <c r="YB479" s="3"/>
      <c r="YC479" s="3"/>
      <c r="YD479" s="3"/>
      <c r="YE479" s="3"/>
      <c r="YF479" s="3"/>
      <c r="YG479" s="3"/>
      <c r="YH479" s="3"/>
      <c r="YI479" s="3"/>
    </row>
    <row r="480" spans="5:659" ht="15.75">
      <c r="E480" s="26"/>
      <c r="F480" s="32"/>
      <c r="G480" s="33"/>
      <c r="H480" s="32"/>
      <c r="I480" s="34"/>
      <c r="J480" s="246"/>
      <c r="K480" s="247"/>
      <c r="L480" s="95"/>
      <c r="M480" s="248"/>
      <c r="N480" s="249"/>
      <c r="O480" s="250"/>
      <c r="P480" s="251"/>
      <c r="Q480" s="252"/>
      <c r="R480" s="253"/>
      <c r="S480" s="102"/>
      <c r="T480" s="254"/>
      <c r="U480" s="104"/>
      <c r="V480" s="255"/>
      <c r="W480" s="256"/>
      <c r="X480" s="107"/>
      <c r="Y480" s="116"/>
      <c r="AC480" s="759"/>
      <c r="AD480" s="786" t="str">
        <f>TRIM(SUBSTITUTE(SUBSTITUTE(SUBSTITUTE(SUBSTITUTE(SUBSTITUTE(SUBSTITUTE(SUBSTITUTE(SUBSTITUTE(SUBSTITUTE(SUBSTITUTE(AD477,","," "),";"," "),":"," "),"!"," "),"?"," "),"…"," "),"»"," "),"«"," "),"/"," "),"."," "))</f>
        <v/>
      </c>
      <c r="AE480" s="780" t="str" cm="1">
        <f t="array" ref="AE480">IF(ROW()=ROW(AE476),AD479,INDEX(AF476:AF489,ROW()-ROW(AE476)))</f>
        <v/>
      </c>
      <c r="AF480" s="781" t="str">
        <f>IF(OR(AE480="",AD478="",AD478&lt;=0,AG480=""),"",TRIM(MID(AE480,LEN(AG480)+1+IF(MID(AE480,LEN(AG480)+1,1)=" ",1,0),99999)))</f>
        <v/>
      </c>
      <c r="AG480" s="780" t="str">
        <f>IF(OR(AH480="",AH480=0,AH480="0"),"",IF(LEN(AH480)&lt;=AD478,AH480,IF(LEN(SUBSTITUTE(AI480," ",""))=AD478+1,LEFT(AH480,AD478),LEFT(AH480,FIND("§",SUBSTITUTE(AI480," ","§",LEN(AI480)-LEN(SUBSTITUTE(AI480," ",""))))-1))))</f>
        <v/>
      </c>
      <c r="AH480" s="780" t="str">
        <f t="shared" si="166"/>
        <v/>
      </c>
      <c r="AI480" s="780" t="str">
        <f>IF(OR(AH480="",AH480=0,AH480="0"),"",LEFT(AH480,AD478+1))</f>
        <v/>
      </c>
      <c r="AJ480" s="782"/>
      <c r="AK480" s="796"/>
      <c r="AL480" s="759" t="str">
        <f>IF(LEN(TRIM(AM480))&gt;0,MAX(AL13:AL479)+1,"")</f>
        <v/>
      </c>
      <c r="AM480" s="805"/>
      <c r="AN480" s="805"/>
      <c r="AO480" s="805"/>
      <c r="XL480" s="3"/>
      <c r="XM480" s="3"/>
      <c r="XN480" s="3"/>
      <c r="XO480" s="3"/>
      <c r="XP480" s="3"/>
      <c r="XQ480" s="3"/>
      <c r="XR480" s="3"/>
      <c r="XS480" s="3"/>
      <c r="XT480" s="3"/>
      <c r="XU480" s="3"/>
      <c r="XV480" s="3"/>
      <c r="XW480" s="3"/>
      <c r="XX480" s="3"/>
      <c r="XY480" s="3"/>
      <c r="XZ480" s="3"/>
      <c r="YA480" s="3"/>
      <c r="YB480" s="3"/>
      <c r="YC480" s="3"/>
      <c r="YD480" s="3"/>
      <c r="YE480" s="3"/>
      <c r="YF480" s="3"/>
      <c r="YG480" s="3"/>
      <c r="YH480" s="3"/>
      <c r="YI480" s="3"/>
    </row>
    <row r="481" spans="5:659" ht="15.75">
      <c r="E481" s="26"/>
      <c r="F481" s="32"/>
      <c r="G481" s="33"/>
      <c r="H481" s="32"/>
      <c r="I481" s="34"/>
      <c r="J481" s="246"/>
      <c r="K481" s="247"/>
      <c r="L481" s="95"/>
      <c r="M481" s="248"/>
      <c r="N481" s="249"/>
      <c r="O481" s="250"/>
      <c r="P481" s="251"/>
      <c r="Q481" s="252"/>
      <c r="R481" s="253"/>
      <c r="S481" s="102"/>
      <c r="T481" s="254"/>
      <c r="U481" s="104"/>
      <c r="V481" s="255"/>
      <c r="W481" s="256"/>
      <c r="X481" s="107"/>
      <c r="Y481" s="116"/>
      <c r="AC481" s="759"/>
      <c r="AD481" s="780" t="str">
        <f>TRIM(SUBSTITUTE(SUBSTITUTE(SUBSTITUTE(SUBSTITUTE(SUBSTITUTE(SUBSTITUTE(SUBSTITUTE(SUBSTITUTE(AD480,"("," "),")"," "),CHAR(34)," "),"-"," "),"_"," "),"&lt;"," "),"&gt;"," "),"="," "))</f>
        <v/>
      </c>
      <c r="AE481" s="780" t="str" cm="1">
        <f t="array" ref="AE481">IF(ROW()=ROW(AE476),AD479,INDEX(AF476:AF489,ROW()-ROW(AE476)))</f>
        <v/>
      </c>
      <c r="AF481" s="781" t="str">
        <f>IF(OR(AE481="",AD478="",AD478&lt;=0,AG481=""),"",TRIM(MID(AE481,LEN(AG481)+1+IF(MID(AE481,LEN(AG481)+1,1)=" ",1,0),99999)))</f>
        <v/>
      </c>
      <c r="AG481" s="780" t="str">
        <f>IF(OR(AH481="",AH481=0,AH481="0"),"",IF(LEN(AH481)&lt;=AD478,AH481,IF(LEN(SUBSTITUTE(AI481," ",""))=AD478+1,LEFT(AH481,AD478),LEFT(AH481,FIND("§",SUBSTITUTE(AI481," ","§",LEN(AI481)-LEN(SUBSTITUTE(AI481," ",""))))-1))))</f>
        <v/>
      </c>
      <c r="AH481" s="780" t="str">
        <f t="shared" si="166"/>
        <v/>
      </c>
      <c r="AI481" s="780" t="str">
        <f>IF(OR(AH481="",AH481=0,AH481="0"),"",LEFT(AH481,AD478+1))</f>
        <v/>
      </c>
      <c r="AJ481" s="782"/>
      <c r="AK481" s="796"/>
      <c r="AL481" s="759" t="str">
        <f>IF(LEN(TRIM(AM481))&gt;0,MAX(AL13:AL480)+1,"")</f>
        <v/>
      </c>
      <c r="AM481" s="805"/>
      <c r="AN481" s="805"/>
      <c r="AO481" s="805"/>
      <c r="XL481" s="3"/>
      <c r="XM481" s="3"/>
      <c r="XN481" s="3"/>
      <c r="XO481" s="3"/>
      <c r="XP481" s="3"/>
      <c r="XQ481" s="3"/>
      <c r="XR481" s="3"/>
      <c r="XS481" s="3"/>
      <c r="XT481" s="3"/>
      <c r="XU481" s="3"/>
      <c r="XV481" s="3"/>
      <c r="XW481" s="3"/>
      <c r="XX481" s="3"/>
      <c r="XY481" s="3"/>
      <c r="XZ481" s="3"/>
      <c r="YA481" s="3"/>
      <c r="YB481" s="3"/>
      <c r="YC481" s="3"/>
      <c r="YD481" s="3"/>
      <c r="YE481" s="3"/>
      <c r="YF481" s="3"/>
      <c r="YG481" s="3"/>
      <c r="YH481" s="3"/>
      <c r="YI481" s="3"/>
    </row>
    <row r="482" spans="5:659" ht="15.75">
      <c r="E482" s="26"/>
      <c r="F482" s="32"/>
      <c r="G482" s="33"/>
      <c r="H482" s="32"/>
      <c r="I482" s="34"/>
      <c r="J482" s="246"/>
      <c r="K482" s="247"/>
      <c r="L482" s="95"/>
      <c r="M482" s="248"/>
      <c r="N482" s="249"/>
      <c r="O482" s="250"/>
      <c r="P482" s="251"/>
      <c r="Q482" s="252"/>
      <c r="R482" s="253"/>
      <c r="S482" s="102"/>
      <c r="T482" s="254"/>
      <c r="U482" s="104"/>
      <c r="V482" s="255"/>
      <c r="W482" s="256"/>
      <c r="X482" s="107"/>
      <c r="Y482" s="116"/>
      <c r="AC482" s="759"/>
      <c r="AD482" s="784" t="str">
        <f>TRIM(SUBSTITUTE(SUBSTITUTE(SUBSTITUTE(SUBSTITUTE(AD481,"►"," "),"▼"," "),"▲"," "),"◄"," "))</f>
        <v/>
      </c>
      <c r="AE482" s="780" t="str" cm="1">
        <f t="array" ref="AE482">IF(ROW()=ROW(AE476),AD479,INDEX(AF476:AF489,ROW()-ROW(AE476)))</f>
        <v/>
      </c>
      <c r="AF482" s="781" t="str">
        <f>IF(OR(AE482="",AD478="",AD478&lt;=0,AG482=""),"",TRIM(MID(AE482,LEN(AG482)+1+IF(MID(AE482,LEN(AG482)+1,1)=" ",1,0),99999)))</f>
        <v/>
      </c>
      <c r="AG482" s="780" t="str">
        <f>IF(OR(AH482="",AH482=0,AH482="0"),"",IF(LEN(AH482)&lt;=AD478,AH482,IF(LEN(SUBSTITUTE(AI482," ",""))=AD478+1,LEFT(AH482,AD478),LEFT(AH482,FIND("§",SUBSTITUTE(AI482," ","§",LEN(AI482)-LEN(SUBSTITUTE(AI482," ",""))))-1))))</f>
        <v/>
      </c>
      <c r="AH482" s="780" t="str">
        <f t="shared" si="166"/>
        <v/>
      </c>
      <c r="AI482" s="780" t="str">
        <f>IF(OR(AH482="",AH482=0,AH482="0"),"",LEFT(AH482,AD478+1))</f>
        <v/>
      </c>
      <c r="AJ482" s="782"/>
      <c r="AK482" s="796"/>
      <c r="AL482" s="759" t="str">
        <f>IF(LEN(TRIM(AM482))&gt;0,MAX(AL13:AL481)+1,"")</f>
        <v/>
      </c>
      <c r="AM482" s="805"/>
      <c r="AN482" s="805"/>
      <c r="AO482" s="805"/>
      <c r="XL482" s="3"/>
      <c r="XM482" s="3"/>
      <c r="XN482" s="3"/>
      <c r="XO482" s="3"/>
      <c r="XP482" s="3"/>
      <c r="XQ482" s="3"/>
      <c r="XR482" s="3"/>
      <c r="XS482" s="3"/>
      <c r="XT482" s="3"/>
      <c r="XU482" s="3"/>
      <c r="XV482" s="3"/>
      <c r="XW482" s="3"/>
      <c r="XX482" s="3"/>
      <c r="XY482" s="3"/>
      <c r="XZ482" s="3"/>
      <c r="YA482" s="3"/>
      <c r="YB482" s="3"/>
      <c r="YC482" s="3"/>
      <c r="YD482" s="3"/>
      <c r="YE482" s="3"/>
      <c r="YF482" s="3"/>
      <c r="YG482" s="3"/>
      <c r="YH482" s="3"/>
      <c r="YI482" s="3"/>
    </row>
    <row r="483" spans="5:659" ht="15.75">
      <c r="E483" s="26"/>
      <c r="F483" s="32"/>
      <c r="G483" s="33"/>
      <c r="H483" s="32"/>
      <c r="I483" s="34"/>
      <c r="J483" s="246"/>
      <c r="K483" s="247"/>
      <c r="L483" s="95"/>
      <c r="M483" s="248"/>
      <c r="N483" s="249"/>
      <c r="O483" s="250"/>
      <c r="P483" s="251"/>
      <c r="Q483" s="252"/>
      <c r="R483" s="253"/>
      <c r="S483" s="102"/>
      <c r="T483" s="254"/>
      <c r="U483" s="104"/>
      <c r="V483" s="255"/>
      <c r="W483" s="256"/>
      <c r="X483" s="107"/>
      <c r="Y483" s="116"/>
      <c r="AC483" s="759"/>
      <c r="AD483" s="784" t="str">
        <f>TRIM(SUBSTITUTE(SUBSTITUTE(AD482,"“"," "),"”"," "))</f>
        <v/>
      </c>
      <c r="AE483" s="780" t="str" cm="1">
        <f t="array" ref="AE483">IF(ROW()=ROW(AE476),AD479,INDEX(AF476:AF489,ROW()-ROW(AE476)))</f>
        <v/>
      </c>
      <c r="AF483" s="781" t="str">
        <f>IF(OR(AE483="",AD478="",AD478&lt;=0,AG483=""),"",TRIM(MID(AE483,LEN(AG483)+1+IF(MID(AE483,LEN(AG483)+1,1)=" ",1,0),99999)))</f>
        <v/>
      </c>
      <c r="AG483" s="780" t="str">
        <f>IF(OR(AH483="",AH483=0,AH483="0"),"",IF(LEN(AH483)&lt;=AD478,AH483,IF(LEN(SUBSTITUTE(AI483," ",""))=AD478+1,LEFT(AH483,AD478),LEFT(AH483,FIND("§",SUBSTITUTE(AI483," ","§",LEN(AI483)-LEN(SUBSTITUTE(AI483," ",""))))-1))))</f>
        <v/>
      </c>
      <c r="AH483" s="780" t="str">
        <f t="shared" si="166"/>
        <v/>
      </c>
      <c r="AI483" s="780" t="str">
        <f>IF(OR(AH483="",AH483=0,AH483="0"),"",LEFT(AH483,AD478+1))</f>
        <v/>
      </c>
      <c r="AJ483" s="782"/>
      <c r="AK483" s="796"/>
      <c r="AL483" s="759" t="str">
        <f>IF(LEN(TRIM(AM483))&gt;0,MAX(AL13:AL482)+1,"")</f>
        <v/>
      </c>
      <c r="AM483" s="805"/>
      <c r="AN483" s="805"/>
      <c r="AO483" s="805"/>
      <c r="XL483" s="3"/>
      <c r="XM483" s="3"/>
      <c r="XN483" s="3"/>
      <c r="XO483" s="3"/>
      <c r="XP483" s="3"/>
      <c r="XQ483" s="3"/>
      <c r="XR483" s="3"/>
      <c r="XS483" s="3"/>
      <c r="XT483" s="3"/>
      <c r="XU483" s="3"/>
      <c r="XV483" s="3"/>
      <c r="XW483" s="3"/>
      <c r="XX483" s="3"/>
      <c r="XY483" s="3"/>
      <c r="XZ483" s="3"/>
      <c r="YA483" s="3"/>
      <c r="YB483" s="3"/>
      <c r="YC483" s="3"/>
      <c r="YD483" s="3"/>
      <c r="YE483" s="3"/>
      <c r="YF483" s="3"/>
      <c r="YG483" s="3"/>
      <c r="YH483" s="3"/>
      <c r="YI483" s="3"/>
    </row>
    <row r="484" spans="5:659" ht="15.75">
      <c r="E484" s="26"/>
      <c r="F484" s="32"/>
      <c r="G484" s="33"/>
      <c r="H484" s="32"/>
      <c r="I484" s="34"/>
      <c r="J484" s="246"/>
      <c r="K484" s="247"/>
      <c r="L484" s="95"/>
      <c r="M484" s="248"/>
      <c r="N484" s="249"/>
      <c r="O484" s="250"/>
      <c r="P484" s="251"/>
      <c r="Q484" s="252"/>
      <c r="R484" s="253"/>
      <c r="S484" s="102"/>
      <c r="T484" s="254"/>
      <c r="U484" s="104"/>
      <c r="V484" s="255"/>
      <c r="W484" s="256"/>
      <c r="X484" s="107"/>
      <c r="Y484" s="116"/>
      <c r="AC484" s="759"/>
      <c r="AD484" s="784"/>
      <c r="AE484" s="780" t="str" cm="1">
        <f t="array" ref="AE484">IF(ROW()=ROW(AE476),AD479,INDEX(AF476:AF489,ROW()-ROW(AE476)))</f>
        <v/>
      </c>
      <c r="AF484" s="781" t="str">
        <f>IF(OR(AE484="",AD478="",AD478&lt;=0,AG484=""),"",TRIM(MID(AE484,LEN(AG484)+1+IF(MID(AE484,LEN(AG484)+1,1)=" ",1,0),99999)))</f>
        <v/>
      </c>
      <c r="AG484" s="780" t="str">
        <f>IF(OR(AH484="",AH484=0,AH484="0"),"",IF(LEN(AH484)&lt;=AD478,AH484,IF(LEN(SUBSTITUTE(AI484," ",""))=AD478+1,LEFT(AH484,AD478),LEFT(AH484,FIND("§",SUBSTITUTE(AI484," ","§",LEN(AI484)-LEN(SUBSTITUTE(AI484," ",""))))-1))))</f>
        <v/>
      </c>
      <c r="AH484" s="780" t="str">
        <f t="shared" si="166"/>
        <v/>
      </c>
      <c r="AI484" s="780" t="str">
        <f>IF(OR(AH484="",AH484=0,AH484="0"),"",LEFT(AH484,AD478+1))</f>
        <v/>
      </c>
      <c r="AJ484" s="782"/>
      <c r="AK484" s="796"/>
      <c r="AL484" s="759" t="str">
        <f>IF(LEN(TRIM(AM484))&gt;0,MAX(AL13:AL483)+1,"")</f>
        <v/>
      </c>
      <c r="AM484" s="805"/>
      <c r="AN484" s="805"/>
      <c r="AO484" s="805"/>
      <c r="XL484" s="3"/>
      <c r="XM484" s="3"/>
      <c r="XN484" s="3"/>
      <c r="XO484" s="3"/>
      <c r="XP484" s="3"/>
      <c r="XQ484" s="3"/>
      <c r="XR484" s="3"/>
      <c r="XS484" s="3"/>
      <c r="XT484" s="3"/>
      <c r="XU484" s="3"/>
      <c r="XV484" s="3"/>
      <c r="XW484" s="3"/>
      <c r="XX484" s="3"/>
      <c r="XY484" s="3"/>
      <c r="XZ484" s="3"/>
      <c r="YA484" s="3"/>
      <c r="YB484" s="3"/>
      <c r="YC484" s="3"/>
      <c r="YD484" s="3"/>
      <c r="YE484" s="3"/>
      <c r="YF484" s="3"/>
      <c r="YG484" s="3"/>
      <c r="YH484" s="3"/>
      <c r="YI484" s="3"/>
    </row>
    <row r="485" spans="5:659" ht="15.75">
      <c r="E485" s="26"/>
      <c r="F485" s="32"/>
      <c r="G485" s="33"/>
      <c r="H485" s="32"/>
      <c r="I485" s="34"/>
      <c r="J485" s="246"/>
      <c r="K485" s="247"/>
      <c r="L485" s="95"/>
      <c r="M485" s="248"/>
      <c r="N485" s="249"/>
      <c r="O485" s="250"/>
      <c r="P485" s="251"/>
      <c r="Q485" s="252"/>
      <c r="R485" s="253"/>
      <c r="S485" s="102"/>
      <c r="T485" s="254"/>
      <c r="U485" s="104"/>
      <c r="V485" s="255"/>
      <c r="W485" s="256"/>
      <c r="X485" s="107"/>
      <c r="Y485" s="116"/>
      <c r="AC485" s="759"/>
      <c r="AD485" s="784"/>
      <c r="AE485" s="780" t="str" cm="1">
        <f t="array" ref="AE485">IF(ROW()=ROW(AE476),AD479,INDEX(AF476:AF489,ROW()-ROW(AE476)))</f>
        <v/>
      </c>
      <c r="AF485" s="781" t="str">
        <f>IF(OR(AE485="",AD478="",AD478&lt;=0,AG485=""),"",TRIM(MID(AE485,LEN(AG485)+1+IF(MID(AE485,LEN(AG485)+1,1)=" ",1,0),99999)))</f>
        <v/>
      </c>
      <c r="AG485" s="780" t="str">
        <f>IF(OR(AH485="",AH485=0,AH485="0"),"",IF(LEN(AH485)&lt;=AD478,AH485,IF(LEN(SUBSTITUTE(AI485," ",""))=AD478+1,LEFT(AH485,AD478),LEFT(AH485,FIND("§",SUBSTITUTE(AI485," ","§",LEN(AI485)-LEN(SUBSTITUTE(AI485," ",""))))-1))))</f>
        <v/>
      </c>
      <c r="AH485" s="780" t="str">
        <f t="shared" si="166"/>
        <v/>
      </c>
      <c r="AI485" s="780" t="str">
        <f>IF(OR(AH485="",AH485=0,AH485="0"),"",LEFT(AH485,AD478+1))</f>
        <v/>
      </c>
      <c r="AJ485" s="782"/>
      <c r="AK485" s="796"/>
      <c r="AL485" s="759" t="str">
        <f>IF(LEN(TRIM(AM485))&gt;0,MAX(AL13:AL484)+1,"")</f>
        <v/>
      </c>
      <c r="AM485" s="805"/>
      <c r="AN485" s="805"/>
      <c r="AO485" s="805"/>
      <c r="XL485" s="3"/>
      <c r="XM485" s="3"/>
      <c r="XN485" s="3"/>
      <c r="XO485" s="3"/>
      <c r="XP485" s="3"/>
      <c r="XQ485" s="3"/>
      <c r="XR485" s="3"/>
      <c r="XS485" s="3"/>
      <c r="XT485" s="3"/>
      <c r="XU485" s="3"/>
      <c r="XV485" s="3"/>
      <c r="XW485" s="3"/>
      <c r="XX485" s="3"/>
      <c r="XY485" s="3"/>
      <c r="XZ485" s="3"/>
      <c r="YA485" s="3"/>
      <c r="YB485" s="3"/>
      <c r="YC485" s="3"/>
      <c r="YD485" s="3"/>
      <c r="YE485" s="3"/>
      <c r="YF485" s="3"/>
      <c r="YG485" s="3"/>
      <c r="YH485" s="3"/>
      <c r="YI485" s="3"/>
    </row>
    <row r="486" spans="5:659" ht="15.75">
      <c r="E486" s="26"/>
      <c r="F486" s="32"/>
      <c r="G486" s="33"/>
      <c r="H486" s="32"/>
      <c r="I486" s="34"/>
      <c r="J486" s="246"/>
      <c r="K486" s="247"/>
      <c r="L486" s="95"/>
      <c r="M486" s="248"/>
      <c r="N486" s="249"/>
      <c r="O486" s="250"/>
      <c r="P486" s="251"/>
      <c r="Q486" s="252"/>
      <c r="R486" s="253"/>
      <c r="S486" s="102"/>
      <c r="T486" s="254"/>
      <c r="U486" s="104"/>
      <c r="V486" s="255"/>
      <c r="W486" s="256"/>
      <c r="X486" s="107"/>
      <c r="Y486" s="116"/>
      <c r="AC486" s="759"/>
      <c r="AD486" s="784"/>
      <c r="AE486" s="780" t="str" cm="1">
        <f t="array" ref="AE486">IF(ROW()=ROW(AE476),AD479,INDEX(AF476:AF489,ROW()-ROW(AE476)))</f>
        <v/>
      </c>
      <c r="AF486" s="781" t="str">
        <f>IF(OR(AE486="",AD478="",AD478&lt;=0,AG486=""),"",TRIM(MID(AE486,LEN(AG486)+1+IF(MID(AE486,LEN(AG486)+1,1)=" ",1,0),99999)))</f>
        <v/>
      </c>
      <c r="AG486" s="780" t="str">
        <f>IF(OR(AH486="",AH486=0,AH486="0"),"",IF(LEN(AH486)&lt;=AD478,AH486,IF(LEN(SUBSTITUTE(AI486," ",""))=AD478+1,LEFT(AH486,AD478),LEFT(AH486,FIND("§",SUBSTITUTE(AI486," ","§",LEN(AI486)-LEN(SUBSTITUTE(AI486," ",""))))-1))))</f>
        <v/>
      </c>
      <c r="AH486" s="780" t="str">
        <f t="shared" si="166"/>
        <v/>
      </c>
      <c r="AI486" s="780" t="str">
        <f>IF(OR(AH486="",AH486=0,AH486="0"),"",LEFT(AH486,AD478+1))</f>
        <v/>
      </c>
      <c r="AJ486" s="782"/>
      <c r="AK486" s="796"/>
      <c r="AL486" s="759" t="str">
        <f>IF(LEN(TRIM(AM486))&gt;0,MAX(AL13:AL485)+1,"")</f>
        <v/>
      </c>
      <c r="AM486" s="805"/>
      <c r="AN486" s="805"/>
      <c r="AO486" s="805"/>
      <c r="XL486" s="3"/>
      <c r="XM486" s="3"/>
      <c r="XN486" s="3"/>
      <c r="XO486" s="3"/>
      <c r="XP486" s="3"/>
      <c r="XQ486" s="3"/>
      <c r="XR486" s="3"/>
      <c r="XS486" s="3"/>
      <c r="XT486" s="3"/>
      <c r="XU486" s="3"/>
      <c r="XV486" s="3"/>
      <c r="XW486" s="3"/>
      <c r="XX486" s="3"/>
      <c r="XY486" s="3"/>
      <c r="XZ486" s="3"/>
      <c r="YA486" s="3"/>
      <c r="YB486" s="3"/>
      <c r="YC486" s="3"/>
      <c r="YD486" s="3"/>
      <c r="YE486" s="3"/>
      <c r="YF486" s="3"/>
      <c r="YG486" s="3"/>
      <c r="YH486" s="3"/>
      <c r="YI486" s="3"/>
    </row>
    <row r="487" spans="5:659" ht="15.75">
      <c r="E487" s="26"/>
      <c r="F487" s="32"/>
      <c r="G487" s="33"/>
      <c r="H487" s="32"/>
      <c r="I487" s="34"/>
      <c r="J487" s="246"/>
      <c r="K487" s="247"/>
      <c r="L487" s="95"/>
      <c r="M487" s="248"/>
      <c r="N487" s="249"/>
      <c r="O487" s="250"/>
      <c r="P487" s="251"/>
      <c r="Q487" s="252"/>
      <c r="R487" s="253"/>
      <c r="S487" s="102"/>
      <c r="T487" s="254"/>
      <c r="U487" s="104"/>
      <c r="V487" s="255"/>
      <c r="W487" s="256"/>
      <c r="X487" s="107"/>
      <c r="Y487" s="116"/>
      <c r="AC487" s="759"/>
      <c r="AD487" s="784"/>
      <c r="AE487" s="780" t="str" cm="1">
        <f t="array" ref="AE487">IF(ROW()=ROW(AE476),AD479,INDEX(AF476:AF489,ROW()-ROW(AE476)))</f>
        <v/>
      </c>
      <c r="AF487" s="781" t="str">
        <f>IF(OR(AE487="",AD478="",AD478&lt;=0,AG487=""),"",TRIM(MID(AE487,LEN(AG487)+1+IF(MID(AE487,LEN(AG487)+1,1)=" ",1,0),99999)))</f>
        <v/>
      </c>
      <c r="AG487" s="780" t="str">
        <f>IF(OR(AH487="",AH487=0,AH487="0"),"",IF(LEN(AH487)&lt;=AD478,AH487,IF(LEN(SUBSTITUTE(AI487," ",""))=AD478+1,LEFT(AH487,AD478),LEFT(AH487,FIND("§",SUBSTITUTE(AI487," ","§",LEN(AI487)-LEN(SUBSTITUTE(AI487," ",""))))-1))))</f>
        <v/>
      </c>
      <c r="AH487" s="780" t="str">
        <f t="shared" si="166"/>
        <v/>
      </c>
      <c r="AI487" s="780" t="str">
        <f>IF(OR(AH487="",AH487=0,AH487="0"),"",LEFT(AH487,AD478+1))</f>
        <v/>
      </c>
      <c r="AJ487" s="782"/>
      <c r="AK487" s="796"/>
      <c r="AL487" s="759" t="str">
        <f>IF(LEN(TRIM(AM487))&gt;0,MAX(AL13:AL486)+1,"")</f>
        <v/>
      </c>
      <c r="AM487" s="805"/>
      <c r="AN487" s="805"/>
      <c r="AO487" s="805"/>
      <c r="XL487" s="3"/>
      <c r="XM487" s="3"/>
      <c r="XN487" s="3"/>
      <c r="XO487" s="3"/>
      <c r="XP487" s="3"/>
      <c r="XQ487" s="3"/>
      <c r="XR487" s="3"/>
      <c r="XS487" s="3"/>
      <c r="XT487" s="3"/>
      <c r="XU487" s="3"/>
      <c r="XV487" s="3"/>
      <c r="XW487" s="3"/>
      <c r="XX487" s="3"/>
      <c r="XY487" s="3"/>
      <c r="XZ487" s="3"/>
      <c r="YA487" s="3"/>
      <c r="YB487" s="3"/>
      <c r="YC487" s="3"/>
      <c r="YD487" s="3"/>
      <c r="YE487" s="3"/>
      <c r="YF487" s="3"/>
      <c r="YG487" s="3"/>
      <c r="YH487" s="3"/>
      <c r="YI487" s="3"/>
    </row>
    <row r="488" spans="5:659" ht="15.75">
      <c r="E488" s="26"/>
      <c r="F488" s="32"/>
      <c r="G488" s="33"/>
      <c r="H488" s="32"/>
      <c r="I488" s="34"/>
      <c r="J488" s="246"/>
      <c r="K488" s="247"/>
      <c r="L488" s="95"/>
      <c r="M488" s="248"/>
      <c r="N488" s="249"/>
      <c r="O488" s="250"/>
      <c r="P488" s="251"/>
      <c r="Q488" s="252"/>
      <c r="R488" s="253"/>
      <c r="S488" s="102"/>
      <c r="T488" s="254"/>
      <c r="U488" s="104"/>
      <c r="V488" s="255"/>
      <c r="W488" s="256"/>
      <c r="X488" s="107"/>
      <c r="Y488" s="116"/>
      <c r="AC488" s="759"/>
      <c r="AD488" s="784"/>
      <c r="AE488" s="780" t="str" cm="1">
        <f t="array" ref="AE488">IF(ROW()=ROW(AE476),AD479,INDEX(AF476:AF489,ROW()-ROW(AE476)))</f>
        <v/>
      </c>
      <c r="AF488" s="781" t="str">
        <f>IF(OR(AE488="",AD478="",AD478&lt;=0,AG488=""),"",TRIM(MID(AE488,LEN(AG488)+1+IF(MID(AE488,LEN(AG488)+1,1)=" ",1,0),99999)))</f>
        <v/>
      </c>
      <c r="AG488" s="780" t="str">
        <f>IF(OR(AH488="",AH488=0,AH488="0"),"",IF(LEN(AH488)&lt;=AD478,AH488,IF(LEN(SUBSTITUTE(AI488," ",""))=AD478+1,LEFT(AH488,AD478),LEFT(AH488,FIND("§",SUBSTITUTE(AI488," ","§",LEN(AI488)-LEN(SUBSTITUTE(AI488," ",""))))-1))))</f>
        <v/>
      </c>
      <c r="AH488" s="780" t="str">
        <f t="shared" si="166"/>
        <v/>
      </c>
      <c r="AI488" s="780" t="str">
        <f>IF(OR(AH488="",AH488=0,AH488="0"),"",LEFT(AH488,AD478+1))</f>
        <v/>
      </c>
      <c r="AJ488" s="782"/>
      <c r="AK488" s="796"/>
      <c r="AL488" s="759" t="str">
        <f>IF(LEN(TRIM(AM488))&gt;0,MAX(AL13:AL487)+1,"")</f>
        <v/>
      </c>
      <c r="AM488" s="805"/>
      <c r="AN488" s="805"/>
      <c r="AO488" s="805"/>
      <c r="XL488" s="3"/>
      <c r="XM488" s="3"/>
      <c r="XN488" s="3"/>
      <c r="XO488" s="3"/>
      <c r="XP488" s="3"/>
      <c r="XQ488" s="3"/>
      <c r="XR488" s="3"/>
      <c r="XS488" s="3"/>
      <c r="XT488" s="3"/>
      <c r="XU488" s="3"/>
      <c r="XV488" s="3"/>
      <c r="XW488" s="3"/>
      <c r="XX488" s="3"/>
      <c r="XY488" s="3"/>
      <c r="XZ488" s="3"/>
      <c r="YA488" s="3"/>
      <c r="YB488" s="3"/>
      <c r="YC488" s="3"/>
      <c r="YD488" s="3"/>
      <c r="YE488" s="3"/>
      <c r="YF488" s="3"/>
      <c r="YG488" s="3"/>
      <c r="YH488" s="3"/>
      <c r="YI488" s="3"/>
    </row>
    <row r="489" spans="5:659" ht="15.75">
      <c r="E489" s="26"/>
      <c r="F489" s="32"/>
      <c r="G489" s="33"/>
      <c r="H489" s="32"/>
      <c r="I489" s="34"/>
      <c r="J489" s="246"/>
      <c r="K489" s="247"/>
      <c r="L489" s="95"/>
      <c r="M489" s="248"/>
      <c r="N489" s="249"/>
      <c r="O489" s="250"/>
      <c r="P489" s="251"/>
      <c r="Q489" s="252"/>
      <c r="R489" s="253"/>
      <c r="S489" s="102"/>
      <c r="T489" s="254"/>
      <c r="U489" s="104"/>
      <c r="V489" s="255"/>
      <c r="W489" s="256"/>
      <c r="X489" s="107"/>
      <c r="Y489" s="116"/>
      <c r="AC489" s="759"/>
      <c r="AD489" s="784"/>
      <c r="AE489" s="780" t="str" cm="1">
        <f t="array" ref="AE489">IF(ROW()=ROW(AE476),AD479,INDEX(AF476:AF489,ROW()-ROW(AE476)))</f>
        <v/>
      </c>
      <c r="AF489" s="781" t="str">
        <f>IF(OR(AE489="",AD478="",AD478&lt;=0,AG489=""),"",TRIM(MID(AE489,LEN(AG489)+1+IF(MID(AE489,LEN(AG489)+1,1)=" ",1,0),99999)))</f>
        <v/>
      </c>
      <c r="AG489" s="780" t="str">
        <f>IF(OR(AH489="",AH489=0,AH489="0"),"",IF(LEN(AH489)&lt;=AD478,AH489,IF(LEN(SUBSTITUTE(AI489," ",""))=AD478+1,LEFT(AH489,AD478),LEFT(AH489,FIND("§",SUBSTITUTE(AI489," ","§",LEN(AI489)-LEN(SUBSTITUTE(AI489," ",""))))-1))))</f>
        <v/>
      </c>
      <c r="AH489" s="780" t="str">
        <f t="shared" si="166"/>
        <v/>
      </c>
      <c r="AI489" s="780" t="str">
        <f>IF(OR(AH489="",AH489=0,AH489="0"),"",LEFT(AH489,AD478+1))</f>
        <v/>
      </c>
      <c r="AJ489" s="782"/>
      <c r="AK489" s="796"/>
      <c r="AL489" s="759" t="str">
        <f>IF(LEN(TRIM(AM489))&gt;0,MAX(AL13:AL488)+1,"")</f>
        <v/>
      </c>
      <c r="AM489" s="805"/>
      <c r="AN489" s="805"/>
      <c r="AO489" s="805"/>
      <c r="XL489" s="3"/>
      <c r="XM489" s="3"/>
      <c r="XN489" s="3"/>
      <c r="XO489" s="3"/>
      <c r="XP489" s="3"/>
      <c r="XQ489" s="3"/>
      <c r="XR489" s="3"/>
      <c r="XS489" s="3"/>
      <c r="XT489" s="3"/>
      <c r="XU489" s="3"/>
      <c r="XV489" s="3"/>
      <c r="XW489" s="3"/>
      <c r="XX489" s="3"/>
      <c r="XY489" s="3"/>
      <c r="XZ489" s="3"/>
      <c r="YA489" s="3"/>
      <c r="YB489" s="3"/>
      <c r="YC489" s="3"/>
      <c r="YD489" s="3"/>
      <c r="YE489" s="3"/>
      <c r="YF489" s="3"/>
      <c r="YG489" s="3"/>
      <c r="YH489" s="3"/>
      <c r="YI489" s="3"/>
    </row>
    <row r="490" spans="5:659" ht="15.75">
      <c r="E490" s="26"/>
      <c r="F490" s="32"/>
      <c r="G490" s="33"/>
      <c r="H490" s="32"/>
      <c r="I490" s="34"/>
      <c r="J490" s="246"/>
      <c r="K490" s="247"/>
      <c r="L490" s="95"/>
      <c r="M490" s="248"/>
      <c r="N490" s="249"/>
      <c r="O490" s="250"/>
      <c r="P490" s="251"/>
      <c r="Q490" s="252"/>
      <c r="R490" s="253"/>
      <c r="S490" s="102"/>
      <c r="T490" s="254"/>
      <c r="U490" s="104"/>
      <c r="V490" s="255"/>
      <c r="W490" s="256"/>
      <c r="X490" s="107"/>
      <c r="Y490" s="116"/>
      <c r="AC490" s="759"/>
      <c r="AD490" s="779" t="str">
        <f>IF(TRIM(SUBSTITUTE(AS48,CHAR(160),""))="","",AS48)</f>
        <v/>
      </c>
      <c r="AE490" s="780" t="str" cm="1">
        <f t="array" ref="AE490">IF(ROW()=ROW(AE490),AD493,INDEX(AF490:AF503,ROW()-ROW(AE490)))</f>
        <v/>
      </c>
      <c r="AF490" s="781" t="str">
        <f>IF(OR(AE490="",AD492="",AD492&lt;=0,AG490=""),"",TRIM(MID(AE490,LEN(AG490)+1+IF(MID(AE490,LEN(AG490)+1,1)=" ",1,0),99999)))</f>
        <v/>
      </c>
      <c r="AG490" s="780" t="str">
        <f>IF(OR(AH490="",AH490=0,AH490="0"),"",IF(LEN(AH490)&lt;=AD492,AH490,IF(LEN(SUBSTITUTE(AI490," ",""))=AD492+1,LEFT(AH490,AD492),LEFT(AH490,FIND("§",SUBSTITUTE(AI490," ","§",LEN(AI490)-LEN(SUBSTITUTE(AI490," ",""))))-1))))</f>
        <v/>
      </c>
      <c r="AH490" s="780" t="str">
        <f t="shared" si="166"/>
        <v/>
      </c>
      <c r="AI490" s="780" t="str">
        <f>IF(OR(AH490="",AH490=0,AH490="0"),"",LEFT(AH490,AD492+1))</f>
        <v/>
      </c>
      <c r="AJ490" s="782"/>
      <c r="AK490" s="796"/>
      <c r="AL490" s="759" t="str">
        <f>IF(LEN(TRIM(AM490))&gt;0,MAX(AL13:AL489)+1,"")</f>
        <v/>
      </c>
      <c r="AM490" s="805"/>
      <c r="AN490" s="805"/>
      <c r="AO490" s="805"/>
      <c r="XL490" s="3"/>
      <c r="XM490" s="3"/>
      <c r="XN490" s="3"/>
      <c r="XO490" s="3"/>
      <c r="XP490" s="3"/>
      <c r="XQ490" s="3"/>
      <c r="XR490" s="3"/>
      <c r="XS490" s="3"/>
      <c r="XT490" s="3"/>
      <c r="XU490" s="3"/>
      <c r="XV490" s="3"/>
      <c r="XW490" s="3"/>
      <c r="XX490" s="3"/>
      <c r="XY490" s="3"/>
      <c r="XZ490" s="3"/>
      <c r="YA490" s="3"/>
      <c r="YB490" s="3"/>
      <c r="YC490" s="3"/>
      <c r="YD490" s="3"/>
      <c r="YE490" s="3"/>
      <c r="YF490" s="3"/>
      <c r="YG490" s="3"/>
      <c r="YH490" s="3"/>
      <c r="YI490" s="3"/>
    </row>
    <row r="491" spans="5:659" ht="15.75">
      <c r="E491" s="26"/>
      <c r="F491" s="32"/>
      <c r="G491" s="33"/>
      <c r="H491" s="32"/>
      <c r="I491" s="34"/>
      <c r="J491" s="246"/>
      <c r="K491" s="247"/>
      <c r="L491" s="95"/>
      <c r="M491" s="248"/>
      <c r="N491" s="249"/>
      <c r="O491" s="250"/>
      <c r="P491" s="251"/>
      <c r="Q491" s="252"/>
      <c r="R491" s="253"/>
      <c r="S491" s="102"/>
      <c r="T491" s="254"/>
      <c r="U491" s="104"/>
      <c r="V491" s="255"/>
      <c r="W491" s="256"/>
      <c r="X491" s="107"/>
      <c r="Y491" s="116"/>
      <c r="AC491" s="759"/>
      <c r="AD491" s="784" t="str">
        <f>TRIM(SUBSTITUTE(SUBSTITUTE(SUBSTITUTE(SUBSTITUTE(SUBSTITUTE(SUBSTITUTE(SUBSTITUTE(SUBSTITUTE(SUBSTITUTE(CLEAN(IF(OR(LEFT(AD490,1)="-",LEFT(AD490,1)="="),MID(AD490,2,99999),AD490)),"—","-"),"–","-"),CHAR(160)," "),CHAR(9)," "),CHAR(13)," "),CHAR(10)," ")," "," ")," "," ")," "," "))</f>
        <v/>
      </c>
      <c r="AE491" s="780" t="str" cm="1">
        <f t="array" ref="AE491">IF(ROW()=ROW(AE490),AD493,INDEX(AF490:AF503,ROW()-ROW(AE490)))</f>
        <v/>
      </c>
      <c r="AF491" s="781" t="str">
        <f>IF(OR(AE491="",AD492="",AD492&lt;=0,AG491=""),"",TRIM(MID(AE491,LEN(AG491)+1+IF(MID(AE491,LEN(AG491)+1,1)=" ",1,0),99999)))</f>
        <v/>
      </c>
      <c r="AG491" s="780" t="str">
        <f>IF(OR(AH491="",AH491=0,AH491="0"),"",IF(LEN(AH491)&lt;=AD492,AH491,IF(LEN(SUBSTITUTE(AI491," ",""))=AD492+1,LEFT(AH491,AD492),LEFT(AH491,FIND("§",SUBSTITUTE(AI491," ","§",LEN(AI491)-LEN(SUBSTITUTE(AI491," ",""))))-1))))</f>
        <v/>
      </c>
      <c r="AH491" s="780" t="str">
        <f t="shared" si="166"/>
        <v/>
      </c>
      <c r="AI491" s="780" t="str">
        <f>IF(OR(AH491="",AH491=0,AH491="0"),"",LEFT(AH491,AD492+1))</f>
        <v/>
      </c>
      <c r="AJ491" s="782"/>
      <c r="AK491" s="796"/>
      <c r="AL491" s="759" t="str">
        <f>IF(LEN(TRIM(AM491))&gt;0,MAX(AL13:AL490)+1,"")</f>
        <v/>
      </c>
      <c r="AM491" s="805"/>
      <c r="AN491" s="805"/>
      <c r="AO491" s="805"/>
      <c r="XL491" s="3"/>
      <c r="XM491" s="3"/>
      <c r="XN491" s="3"/>
      <c r="XO491" s="3"/>
      <c r="XP491" s="3"/>
      <c r="XQ491" s="3"/>
      <c r="XR491" s="3"/>
      <c r="XS491" s="3"/>
      <c r="XT491" s="3"/>
      <c r="XU491" s="3"/>
      <c r="XV491" s="3"/>
      <c r="XW491" s="3"/>
      <c r="XX491" s="3"/>
      <c r="XY491" s="3"/>
      <c r="XZ491" s="3"/>
      <c r="YA491" s="3"/>
      <c r="YB491" s="3"/>
      <c r="YC491" s="3"/>
      <c r="YD491" s="3"/>
      <c r="YE491" s="3"/>
      <c r="YF491" s="3"/>
      <c r="YG491" s="3"/>
      <c r="YH491" s="3"/>
      <c r="YI491" s="3"/>
    </row>
    <row r="492" spans="5:659" ht="15.75">
      <c r="E492" s="26"/>
      <c r="F492" s="32"/>
      <c r="G492" s="33"/>
      <c r="H492" s="32"/>
      <c r="I492" s="34"/>
      <c r="J492" s="246"/>
      <c r="K492" s="247"/>
      <c r="L492" s="95"/>
      <c r="M492" s="248"/>
      <c r="N492" s="249"/>
      <c r="O492" s="250"/>
      <c r="P492" s="251"/>
      <c r="Q492" s="252"/>
      <c r="R492" s="253"/>
      <c r="S492" s="102"/>
      <c r="T492" s="254"/>
      <c r="U492" s="104"/>
      <c r="V492" s="255"/>
      <c r="W492" s="256"/>
      <c r="X492" s="107"/>
      <c r="Y492" s="116"/>
      <c r="AC492" s="759"/>
      <c r="AD492" s="785">
        <f>AL10</f>
        <v>120</v>
      </c>
      <c r="AE492" s="780" t="str" cm="1">
        <f t="array" ref="AE492">IF(ROW()=ROW(AE490),AD493,INDEX(AF490:AF503,ROW()-ROW(AE490)))</f>
        <v/>
      </c>
      <c r="AF492" s="781" t="str">
        <f>IF(OR(AE492="",AD492="",AD492&lt;=0,AG492=""),"",TRIM(MID(AE492,LEN(AG492)+1+IF(MID(AE492,LEN(AG492)+1,1)=" ",1,0),99999)))</f>
        <v/>
      </c>
      <c r="AG492" s="780" t="str">
        <f>IF(OR(AH492="",AH492=0,AH492="0"),"",IF(LEN(AH492)&lt;=AD492,AH492,IF(LEN(SUBSTITUTE(AI492," ",""))=AD492+1,LEFT(AH492,AD492),LEFT(AH492,FIND("§",SUBSTITUTE(AI492," ","§",LEN(AI492)-LEN(SUBSTITUTE(AI492," ",""))))-1))))</f>
        <v/>
      </c>
      <c r="AH492" s="780" t="str">
        <f t="shared" si="166"/>
        <v/>
      </c>
      <c r="AI492" s="780" t="str">
        <f>IF(OR(AH492="",AH492=0,AH492="0"),"",LEFT(AH492,AD492+1))</f>
        <v/>
      </c>
      <c r="AJ492" s="782"/>
      <c r="AK492" s="796"/>
      <c r="AL492" s="759" t="str">
        <f>IF(LEN(TRIM(AM492))&gt;0,MAX(AL13:AL491)+1,"")</f>
        <v/>
      </c>
      <c r="AM492" s="805"/>
      <c r="AN492" s="805"/>
      <c r="AO492" s="805"/>
      <c r="XL492" s="3"/>
      <c r="XM492" s="3"/>
      <c r="XN492" s="3"/>
      <c r="XO492" s="3"/>
      <c r="XP492" s="3"/>
      <c r="XQ492" s="3"/>
      <c r="XR492" s="3"/>
      <c r="XS492" s="3"/>
      <c r="XT492" s="3"/>
      <c r="XU492" s="3"/>
      <c r="XV492" s="3"/>
      <c r="XW492" s="3"/>
      <c r="XX492" s="3"/>
      <c r="XY492" s="3"/>
      <c r="XZ492" s="3"/>
      <c r="YA492" s="3"/>
      <c r="YB492" s="3"/>
      <c r="YC492" s="3"/>
      <c r="YD492" s="3"/>
      <c r="YE492" s="3"/>
      <c r="YF492" s="3"/>
      <c r="YG492" s="3"/>
      <c r="YH492" s="3"/>
      <c r="YI492" s="3"/>
    </row>
    <row r="493" spans="5:659" ht="15.75">
      <c r="E493" s="26"/>
      <c r="F493" s="32"/>
      <c r="G493" s="33"/>
      <c r="H493" s="32"/>
      <c r="I493" s="34"/>
      <c r="J493" s="246"/>
      <c r="K493" s="247"/>
      <c r="L493" s="95"/>
      <c r="M493" s="248"/>
      <c r="N493" s="249"/>
      <c r="O493" s="250"/>
      <c r="P493" s="251"/>
      <c r="Q493" s="252"/>
      <c r="R493" s="253"/>
      <c r="S493" s="102"/>
      <c r="T493" s="254"/>
      <c r="U493" s="104"/>
      <c r="V493" s="255"/>
      <c r="W493" s="256"/>
      <c r="X493" s="107"/>
      <c r="Y493" s="116"/>
      <c r="AC493" s="759"/>
      <c r="AD493" s="784" t="str">
        <f>IF(UPPER(TRIM(AL11))="X",AD497,AD491)</f>
        <v/>
      </c>
      <c r="AE493" s="780" t="str" cm="1">
        <f t="array" ref="AE493">IF(ROW()=ROW(AE490),AD493,INDEX(AF490:AF503,ROW()-ROW(AE490)))</f>
        <v/>
      </c>
      <c r="AF493" s="781" t="str">
        <f>IF(OR(AE493="",AD492="",AD492&lt;=0,AG493=""),"",TRIM(MID(AE493,LEN(AG493)+1+IF(MID(AE493,LEN(AG493)+1,1)=" ",1,0),99999)))</f>
        <v/>
      </c>
      <c r="AG493" s="780" t="str">
        <f>IF(OR(AH493="",AH493=0,AH493="0"),"",IF(LEN(AH493)&lt;=AD492,AH493,IF(LEN(SUBSTITUTE(AI493," ",""))=AD492+1,LEFT(AH493,AD492),LEFT(AH493,FIND("§",SUBSTITUTE(AI493," ","§",LEN(AI493)-LEN(SUBSTITUTE(AI493," ",""))))-1))))</f>
        <v/>
      </c>
      <c r="AH493" s="780" t="str">
        <f t="shared" si="166"/>
        <v/>
      </c>
      <c r="AI493" s="780" t="str">
        <f>IF(OR(AH493="",AH493=0,AH493="0"),"",LEFT(AH493,AD492+1))</f>
        <v/>
      </c>
      <c r="AJ493" s="782"/>
      <c r="AK493" s="796"/>
      <c r="AL493" s="759" t="str">
        <f>IF(LEN(TRIM(AM493))&gt;0,MAX(AL13:AL492)+1,"")</f>
        <v/>
      </c>
      <c r="AM493" s="805"/>
      <c r="AN493" s="805"/>
      <c r="AO493" s="805"/>
      <c r="XL493" s="3"/>
      <c r="XM493" s="3"/>
      <c r="XN493" s="3"/>
      <c r="XO493" s="3"/>
      <c r="XP493" s="3"/>
      <c r="XQ493" s="3"/>
      <c r="XR493" s="3"/>
      <c r="XS493" s="3"/>
      <c r="XT493" s="3"/>
      <c r="XU493" s="3"/>
      <c r="XV493" s="3"/>
      <c r="XW493" s="3"/>
      <c r="XX493" s="3"/>
      <c r="XY493" s="3"/>
      <c r="XZ493" s="3"/>
      <c r="YA493" s="3"/>
      <c r="YB493" s="3"/>
      <c r="YC493" s="3"/>
      <c r="YD493" s="3"/>
      <c r="YE493" s="3"/>
      <c r="YF493" s="3"/>
      <c r="YG493" s="3"/>
      <c r="YH493" s="3"/>
      <c r="YI493" s="3"/>
    </row>
    <row r="494" spans="5:659" ht="15.75">
      <c r="E494" s="26"/>
      <c r="F494" s="32"/>
      <c r="G494" s="33"/>
      <c r="H494" s="32"/>
      <c r="I494" s="34"/>
      <c r="J494" s="246"/>
      <c r="K494" s="247"/>
      <c r="L494" s="95"/>
      <c r="M494" s="248"/>
      <c r="N494" s="249"/>
      <c r="O494" s="250"/>
      <c r="P494" s="251"/>
      <c r="Q494" s="252"/>
      <c r="R494" s="253"/>
      <c r="S494" s="102"/>
      <c r="T494" s="254"/>
      <c r="U494" s="104"/>
      <c r="V494" s="255"/>
      <c r="W494" s="256"/>
      <c r="X494" s="107"/>
      <c r="Y494" s="116"/>
      <c r="AC494" s="759"/>
      <c r="AD494" s="786" t="str">
        <f>TRIM(SUBSTITUTE(SUBSTITUTE(SUBSTITUTE(SUBSTITUTE(SUBSTITUTE(SUBSTITUTE(SUBSTITUTE(SUBSTITUTE(SUBSTITUTE(SUBSTITUTE(AD491,","," "),";"," "),":"," "),"!"," "),"?"," "),"…"," "),"»"," "),"«"," "),"/"," "),"."," "))</f>
        <v/>
      </c>
      <c r="AE494" s="780" t="str" cm="1">
        <f t="array" ref="AE494">IF(ROW()=ROW(AE490),AD493,INDEX(AF490:AF503,ROW()-ROW(AE490)))</f>
        <v/>
      </c>
      <c r="AF494" s="781" t="str">
        <f>IF(OR(AE494="",AD492="",AD492&lt;=0,AG494=""),"",TRIM(MID(AE494,LEN(AG494)+1+IF(MID(AE494,LEN(AG494)+1,1)=" ",1,0),99999)))</f>
        <v/>
      </c>
      <c r="AG494" s="780" t="str">
        <f>IF(OR(AH494="",AH494=0,AH494="0"),"",IF(LEN(AH494)&lt;=AD492,AH494,IF(LEN(SUBSTITUTE(AI494," ",""))=AD492+1,LEFT(AH494,AD492),LEFT(AH494,FIND("§",SUBSTITUTE(AI494," ","§",LEN(AI494)-LEN(SUBSTITUTE(AI494," ",""))))-1))))</f>
        <v/>
      </c>
      <c r="AH494" s="780" t="str">
        <f t="shared" si="166"/>
        <v/>
      </c>
      <c r="AI494" s="780" t="str">
        <f>IF(OR(AH494="",AH494=0,AH494="0"),"",LEFT(AH494,AD492+1))</f>
        <v/>
      </c>
      <c r="AJ494" s="782"/>
      <c r="AK494" s="796"/>
      <c r="AL494" s="759" t="str">
        <f>IF(LEN(TRIM(AM494))&gt;0,MAX(AL13:AL493)+1,"")</f>
        <v/>
      </c>
      <c r="AM494" s="805"/>
      <c r="AN494" s="805"/>
      <c r="AO494" s="805"/>
      <c r="XL494" s="3"/>
      <c r="XM494" s="3"/>
      <c r="XN494" s="3"/>
      <c r="XO494" s="3"/>
      <c r="XP494" s="3"/>
      <c r="XQ494" s="3"/>
      <c r="XR494" s="3"/>
      <c r="XS494" s="3"/>
      <c r="XT494" s="3"/>
      <c r="XU494" s="3"/>
      <c r="XV494" s="3"/>
      <c r="XW494" s="3"/>
      <c r="XX494" s="3"/>
      <c r="XY494" s="3"/>
      <c r="XZ494" s="3"/>
      <c r="YA494" s="3"/>
      <c r="YB494" s="3"/>
      <c r="YC494" s="3"/>
      <c r="YD494" s="3"/>
      <c r="YE494" s="3"/>
      <c r="YF494" s="3"/>
      <c r="YG494" s="3"/>
      <c r="YH494" s="3"/>
      <c r="YI494" s="3"/>
    </row>
    <row r="495" spans="5:659" ht="15.75">
      <c r="E495" s="26"/>
      <c r="F495" s="32"/>
      <c r="G495" s="33"/>
      <c r="H495" s="32"/>
      <c r="I495" s="34"/>
      <c r="J495" s="246"/>
      <c r="K495" s="247"/>
      <c r="L495" s="95"/>
      <c r="M495" s="248"/>
      <c r="N495" s="249"/>
      <c r="O495" s="250"/>
      <c r="P495" s="251"/>
      <c r="Q495" s="252"/>
      <c r="R495" s="253"/>
      <c r="S495" s="102"/>
      <c r="T495" s="254"/>
      <c r="U495" s="104"/>
      <c r="V495" s="255"/>
      <c r="W495" s="256"/>
      <c r="X495" s="107"/>
      <c r="Y495" s="116"/>
      <c r="AC495" s="759"/>
      <c r="AD495" s="780" t="str">
        <f>TRIM(SUBSTITUTE(SUBSTITUTE(SUBSTITUTE(SUBSTITUTE(SUBSTITUTE(SUBSTITUTE(SUBSTITUTE(SUBSTITUTE(AD494,"("," "),")"," "),CHAR(34)," "),"-"," "),"_"," "),"&lt;"," "),"&gt;"," "),"="," "))</f>
        <v/>
      </c>
      <c r="AE495" s="780" t="str" cm="1">
        <f t="array" ref="AE495">IF(ROW()=ROW(AE490),AD493,INDEX(AF490:AF503,ROW()-ROW(AE490)))</f>
        <v/>
      </c>
      <c r="AF495" s="781" t="str">
        <f>IF(OR(AE495="",AD492="",AD492&lt;=0,AG495=""),"",TRIM(MID(AE495,LEN(AG495)+1+IF(MID(AE495,LEN(AG495)+1,1)=" ",1,0),99999)))</f>
        <v/>
      </c>
      <c r="AG495" s="780" t="str">
        <f>IF(OR(AH495="",AH495=0,AH495="0"),"",IF(LEN(AH495)&lt;=AD492,AH495,IF(LEN(SUBSTITUTE(AI495," ",""))=AD492+1,LEFT(AH495,AD492),LEFT(AH495,FIND("§",SUBSTITUTE(AI495," ","§",LEN(AI495)-LEN(SUBSTITUTE(AI495," ",""))))-1))))</f>
        <v/>
      </c>
      <c r="AH495" s="780" t="str">
        <f t="shared" si="166"/>
        <v/>
      </c>
      <c r="AI495" s="780" t="str">
        <f>IF(OR(AH495="",AH495=0,AH495="0"),"",LEFT(AH495,AD492+1))</f>
        <v/>
      </c>
      <c r="AJ495" s="782"/>
      <c r="AK495" s="796"/>
      <c r="AL495" s="759" t="str">
        <f>IF(LEN(TRIM(AM495))&gt;0,MAX(AL13:AL494)+1,"")</f>
        <v/>
      </c>
      <c r="AM495" s="805"/>
      <c r="AN495" s="805"/>
      <c r="AO495" s="805"/>
      <c r="XL495" s="3"/>
      <c r="XM495" s="3"/>
      <c r="XN495" s="3"/>
      <c r="XO495" s="3"/>
      <c r="XP495" s="3"/>
      <c r="XQ495" s="3"/>
      <c r="XR495" s="3"/>
      <c r="XS495" s="3"/>
      <c r="XT495" s="3"/>
      <c r="XU495" s="3"/>
      <c r="XV495" s="3"/>
      <c r="XW495" s="3"/>
      <c r="XX495" s="3"/>
      <c r="XY495" s="3"/>
      <c r="XZ495" s="3"/>
      <c r="YA495" s="3"/>
      <c r="YB495" s="3"/>
      <c r="YC495" s="3"/>
      <c r="YD495" s="3"/>
      <c r="YE495" s="3"/>
      <c r="YF495" s="3"/>
      <c r="YG495" s="3"/>
      <c r="YH495" s="3"/>
      <c r="YI495" s="3"/>
    </row>
    <row r="496" spans="5:659" ht="15.75">
      <c r="E496" s="26"/>
      <c r="F496" s="32"/>
      <c r="G496" s="33"/>
      <c r="H496" s="32"/>
      <c r="I496" s="34"/>
      <c r="J496" s="246"/>
      <c r="K496" s="247"/>
      <c r="L496" s="95"/>
      <c r="M496" s="248"/>
      <c r="N496" s="249"/>
      <c r="O496" s="250"/>
      <c r="P496" s="251"/>
      <c r="Q496" s="252"/>
      <c r="R496" s="253"/>
      <c r="S496" s="102"/>
      <c r="T496" s="254"/>
      <c r="U496" s="104"/>
      <c r="V496" s="255"/>
      <c r="W496" s="256"/>
      <c r="X496" s="107"/>
      <c r="Y496" s="116"/>
      <c r="AC496" s="759"/>
      <c r="AD496" s="784" t="str">
        <f>TRIM(SUBSTITUTE(SUBSTITUTE(SUBSTITUTE(SUBSTITUTE(AD495,"►"," "),"▼"," "),"▲"," "),"◄"," "))</f>
        <v/>
      </c>
      <c r="AE496" s="780" t="str" cm="1">
        <f t="array" ref="AE496">IF(ROW()=ROW(AE490),AD493,INDEX(AF490:AF503,ROW()-ROW(AE490)))</f>
        <v/>
      </c>
      <c r="AF496" s="781" t="str">
        <f>IF(OR(AE496="",AD492="",AD492&lt;=0,AG496=""),"",TRIM(MID(AE496,LEN(AG496)+1+IF(MID(AE496,LEN(AG496)+1,1)=" ",1,0),99999)))</f>
        <v/>
      </c>
      <c r="AG496" s="780" t="str">
        <f>IF(OR(AH496="",AH496=0,AH496="0"),"",IF(LEN(AH496)&lt;=AD492,AH496,IF(LEN(SUBSTITUTE(AI496," ",""))=AD492+1,LEFT(AH496,AD492),LEFT(AH496,FIND("§",SUBSTITUTE(AI496," ","§",LEN(AI496)-LEN(SUBSTITUTE(AI496," ",""))))-1))))</f>
        <v/>
      </c>
      <c r="AH496" s="780" t="str">
        <f t="shared" si="166"/>
        <v/>
      </c>
      <c r="AI496" s="780" t="str">
        <f>IF(OR(AH496="",AH496=0,AH496="0"),"",LEFT(AH496,AD492+1))</f>
        <v/>
      </c>
      <c r="AJ496" s="782"/>
      <c r="AK496" s="796"/>
      <c r="AL496" s="759" t="str">
        <f>IF(LEN(TRIM(AM496))&gt;0,MAX(AL13:AL495)+1,"")</f>
        <v/>
      </c>
      <c r="AM496" s="805"/>
      <c r="AN496" s="805"/>
      <c r="AO496" s="805"/>
      <c r="XL496" s="3"/>
      <c r="XM496" s="3"/>
      <c r="XN496" s="3"/>
      <c r="XO496" s="3"/>
      <c r="XP496" s="3"/>
      <c r="XQ496" s="3"/>
      <c r="XR496" s="3"/>
      <c r="XS496" s="3"/>
      <c r="XT496" s="3"/>
      <c r="XU496" s="3"/>
      <c r="XV496" s="3"/>
      <c r="XW496" s="3"/>
      <c r="XX496" s="3"/>
      <c r="XY496" s="3"/>
      <c r="XZ496" s="3"/>
      <c r="YA496" s="3"/>
      <c r="YB496" s="3"/>
      <c r="YC496" s="3"/>
      <c r="YD496" s="3"/>
      <c r="YE496" s="3"/>
      <c r="YF496" s="3"/>
      <c r="YG496" s="3"/>
      <c r="YH496" s="3"/>
      <c r="YI496" s="3"/>
    </row>
    <row r="497" spans="5:659" ht="15.75">
      <c r="E497" s="26"/>
      <c r="F497" s="32"/>
      <c r="G497" s="33"/>
      <c r="H497" s="32"/>
      <c r="I497" s="34"/>
      <c r="J497" s="246"/>
      <c r="K497" s="247"/>
      <c r="L497" s="95"/>
      <c r="M497" s="248"/>
      <c r="N497" s="249"/>
      <c r="O497" s="250"/>
      <c r="P497" s="251"/>
      <c r="Q497" s="252"/>
      <c r="R497" s="253"/>
      <c r="S497" s="102"/>
      <c r="T497" s="254"/>
      <c r="U497" s="104"/>
      <c r="V497" s="255"/>
      <c r="W497" s="256"/>
      <c r="X497" s="107"/>
      <c r="Y497" s="116"/>
      <c r="AC497" s="759"/>
      <c r="AD497" s="784" t="str">
        <f>TRIM(SUBSTITUTE(SUBSTITUTE(AD496,"“"," "),"”"," "))</f>
        <v/>
      </c>
      <c r="AE497" s="780" t="str" cm="1">
        <f t="array" ref="AE497">IF(ROW()=ROW(AE490),AD493,INDEX(AF490:AF503,ROW()-ROW(AE490)))</f>
        <v/>
      </c>
      <c r="AF497" s="781" t="str">
        <f>IF(OR(AE497="",AD492="",AD492&lt;=0,AG497=""),"",TRIM(MID(AE497,LEN(AG497)+1+IF(MID(AE497,LEN(AG497)+1,1)=" ",1,0),99999)))</f>
        <v/>
      </c>
      <c r="AG497" s="780" t="str">
        <f>IF(OR(AH497="",AH497=0,AH497="0"),"",IF(LEN(AH497)&lt;=AD492,AH497,IF(LEN(SUBSTITUTE(AI497," ",""))=AD492+1,LEFT(AH497,AD492),LEFT(AH497,FIND("§",SUBSTITUTE(AI497," ","§",LEN(AI497)-LEN(SUBSTITUTE(AI497," ",""))))-1))))</f>
        <v/>
      </c>
      <c r="AH497" s="780" t="str">
        <f t="shared" si="166"/>
        <v/>
      </c>
      <c r="AI497" s="780" t="str">
        <f>IF(OR(AH497="",AH497=0,AH497="0"),"",LEFT(AH497,AD492+1))</f>
        <v/>
      </c>
      <c r="AJ497" s="782"/>
      <c r="AK497" s="796"/>
      <c r="AL497" s="759" t="str">
        <f>IF(LEN(TRIM(AM497))&gt;0,MAX(AL13:AL496)+1,"")</f>
        <v/>
      </c>
      <c r="AM497" s="805"/>
      <c r="AN497" s="805"/>
      <c r="AO497" s="805"/>
      <c r="XL497" s="3"/>
      <c r="XM497" s="3"/>
      <c r="XN497" s="3"/>
      <c r="XO497" s="3"/>
      <c r="XP497" s="3"/>
      <c r="XQ497" s="3"/>
      <c r="XR497" s="3"/>
      <c r="XS497" s="3"/>
      <c r="XT497" s="3"/>
      <c r="XU497" s="3"/>
      <c r="XV497" s="3"/>
      <c r="XW497" s="3"/>
      <c r="XX497" s="3"/>
      <c r="XY497" s="3"/>
      <c r="XZ497" s="3"/>
      <c r="YA497" s="3"/>
      <c r="YB497" s="3"/>
      <c r="YC497" s="3"/>
      <c r="YD497" s="3"/>
      <c r="YE497" s="3"/>
      <c r="YF497" s="3"/>
      <c r="YG497" s="3"/>
      <c r="YH497" s="3"/>
      <c r="YI497" s="3"/>
    </row>
    <row r="498" spans="5:659" ht="15.75">
      <c r="E498" s="26"/>
      <c r="F498" s="32"/>
      <c r="G498" s="33"/>
      <c r="H498" s="32"/>
      <c r="I498" s="34"/>
      <c r="J498" s="246"/>
      <c r="K498" s="247"/>
      <c r="L498" s="95"/>
      <c r="M498" s="248"/>
      <c r="N498" s="249"/>
      <c r="O498" s="250"/>
      <c r="P498" s="251"/>
      <c r="Q498" s="252"/>
      <c r="R498" s="253"/>
      <c r="S498" s="102"/>
      <c r="T498" s="254"/>
      <c r="U498" s="104"/>
      <c r="V498" s="255"/>
      <c r="W498" s="256"/>
      <c r="X498" s="107"/>
      <c r="Y498" s="116"/>
      <c r="AC498" s="759"/>
      <c r="AD498" s="784"/>
      <c r="AE498" s="780" t="str" cm="1">
        <f t="array" ref="AE498">IF(ROW()=ROW(AE490),AD493,INDEX(AF490:AF503,ROW()-ROW(AE490)))</f>
        <v/>
      </c>
      <c r="AF498" s="781" t="str">
        <f>IF(OR(AE498="",AD492="",AD492&lt;=0,AG498=""),"",TRIM(MID(AE498,LEN(AG498)+1+IF(MID(AE498,LEN(AG498)+1,1)=" ",1,0),99999)))</f>
        <v/>
      </c>
      <c r="AG498" s="780" t="str">
        <f>IF(OR(AH498="",AH498=0,AH498="0"),"",IF(LEN(AH498)&lt;=AD492,AH498,IF(LEN(SUBSTITUTE(AI498," ",""))=AD492+1,LEFT(AH498,AD492),LEFT(AH498,FIND("§",SUBSTITUTE(AI498," ","§",LEN(AI498)-LEN(SUBSTITUTE(AI498," ",""))))-1))))</f>
        <v/>
      </c>
      <c r="AH498" s="780" t="str">
        <f t="shared" si="166"/>
        <v/>
      </c>
      <c r="AI498" s="780" t="str">
        <f>IF(OR(AH498="",AH498=0,AH498="0"),"",LEFT(AH498,AD492+1))</f>
        <v/>
      </c>
      <c r="AJ498" s="782"/>
      <c r="AK498" s="796"/>
      <c r="AL498" s="759" t="str">
        <f>IF(LEN(TRIM(AM498))&gt;0,MAX(AL13:AL497)+1,"")</f>
        <v/>
      </c>
      <c r="AM498" s="805"/>
      <c r="AN498" s="805"/>
      <c r="AO498" s="805"/>
      <c r="XL498" s="3"/>
      <c r="XM498" s="3"/>
      <c r="XN498" s="3"/>
      <c r="XO498" s="3"/>
      <c r="XP498" s="3"/>
      <c r="XQ498" s="3"/>
      <c r="XR498" s="3"/>
      <c r="XS498" s="3"/>
      <c r="XT498" s="3"/>
      <c r="XU498" s="3"/>
      <c r="XV498" s="3"/>
      <c r="XW498" s="3"/>
      <c r="XX498" s="3"/>
      <c r="XY498" s="3"/>
      <c r="XZ498" s="3"/>
      <c r="YA498" s="3"/>
      <c r="YB498" s="3"/>
      <c r="YC498" s="3"/>
      <c r="YD498" s="3"/>
      <c r="YE498" s="3"/>
      <c r="YF498" s="3"/>
      <c r="YG498" s="3"/>
      <c r="YH498" s="3"/>
      <c r="YI498" s="3"/>
    </row>
    <row r="499" spans="5:659" ht="15.75">
      <c r="E499" s="26"/>
      <c r="F499" s="32"/>
      <c r="G499" s="33"/>
      <c r="H499" s="32"/>
      <c r="I499" s="34"/>
      <c r="J499" s="246"/>
      <c r="K499" s="247"/>
      <c r="L499" s="95"/>
      <c r="M499" s="248"/>
      <c r="N499" s="249"/>
      <c r="O499" s="250"/>
      <c r="P499" s="251"/>
      <c r="Q499" s="252"/>
      <c r="R499" s="253"/>
      <c r="S499" s="102"/>
      <c r="T499" s="254"/>
      <c r="U499" s="104"/>
      <c r="V499" s="255"/>
      <c r="W499" s="256"/>
      <c r="X499" s="107"/>
      <c r="Y499" s="116"/>
      <c r="AC499" s="759"/>
      <c r="AD499" s="784"/>
      <c r="AE499" s="780" t="str" cm="1">
        <f t="array" ref="AE499">IF(ROW()=ROW(AE490),AD493,INDEX(AF490:AF503,ROW()-ROW(AE490)))</f>
        <v/>
      </c>
      <c r="AF499" s="781" t="str">
        <f>IF(OR(AE499="",AD492="",AD492&lt;=0,AG499=""),"",TRIM(MID(AE499,LEN(AG499)+1+IF(MID(AE499,LEN(AG499)+1,1)=" ",1,0),99999)))</f>
        <v/>
      </c>
      <c r="AG499" s="780" t="str">
        <f>IF(OR(AH499="",AH499=0,AH499="0"),"",IF(LEN(AH499)&lt;=AD492,AH499,IF(LEN(SUBSTITUTE(AI499," ",""))=AD492+1,LEFT(AH499,AD492),LEFT(AH499,FIND("§",SUBSTITUTE(AI499," ","§",LEN(AI499)-LEN(SUBSTITUTE(AI499," ",""))))-1))))</f>
        <v/>
      </c>
      <c r="AH499" s="780" t="str">
        <f t="shared" si="166"/>
        <v/>
      </c>
      <c r="AI499" s="780" t="str">
        <f>IF(OR(AH499="",AH499=0,AH499="0"),"",LEFT(AH499,AD492+1))</f>
        <v/>
      </c>
      <c r="AJ499" s="782"/>
      <c r="AK499" s="796"/>
      <c r="AL499" s="759" t="str">
        <f>IF(LEN(TRIM(AM499))&gt;0,MAX(AL13:AL498)+1,"")</f>
        <v/>
      </c>
      <c r="AM499" s="805"/>
      <c r="AN499" s="805"/>
      <c r="AO499" s="805"/>
      <c r="XL499" s="3"/>
      <c r="XM499" s="3"/>
      <c r="XN499" s="3"/>
      <c r="XO499" s="3"/>
      <c r="XP499" s="3"/>
      <c r="XQ499" s="3"/>
      <c r="XR499" s="3"/>
      <c r="XS499" s="3"/>
      <c r="XT499" s="3"/>
      <c r="XU499" s="3"/>
      <c r="XV499" s="3"/>
      <c r="XW499" s="3"/>
      <c r="XX499" s="3"/>
      <c r="XY499" s="3"/>
      <c r="XZ499" s="3"/>
      <c r="YA499" s="3"/>
      <c r="YB499" s="3"/>
      <c r="YC499" s="3"/>
      <c r="YD499" s="3"/>
      <c r="YE499" s="3"/>
      <c r="YF499" s="3"/>
      <c r="YG499" s="3"/>
      <c r="YH499" s="3"/>
      <c r="YI499" s="3"/>
    </row>
    <row r="500" spans="5:659" ht="15.75">
      <c r="E500" s="26"/>
      <c r="F500" s="32"/>
      <c r="G500" s="33"/>
      <c r="H500" s="32"/>
      <c r="I500" s="34"/>
      <c r="J500" s="246"/>
      <c r="K500" s="247"/>
      <c r="L500" s="95"/>
      <c r="M500" s="248"/>
      <c r="N500" s="249"/>
      <c r="O500" s="250"/>
      <c r="P500" s="251"/>
      <c r="Q500" s="252"/>
      <c r="R500" s="253"/>
      <c r="S500" s="102"/>
      <c r="T500" s="254"/>
      <c r="U500" s="104"/>
      <c r="V500" s="255"/>
      <c r="W500" s="256"/>
      <c r="X500" s="107"/>
      <c r="Y500" s="116"/>
      <c r="AC500" s="759"/>
      <c r="AD500" s="784"/>
      <c r="AE500" s="780" t="str" cm="1">
        <f t="array" ref="AE500">IF(ROW()=ROW(AE490),AD493,INDEX(AF490:AF503,ROW()-ROW(AE490)))</f>
        <v/>
      </c>
      <c r="AF500" s="781" t="str">
        <f>IF(OR(AE500="",AD492="",AD492&lt;=0,AG500=""),"",TRIM(MID(AE500,LEN(AG500)+1+IF(MID(AE500,LEN(AG500)+1,1)=" ",1,0),99999)))</f>
        <v/>
      </c>
      <c r="AG500" s="780" t="str">
        <f>IF(OR(AH500="",AH500=0,AH500="0"),"",IF(LEN(AH500)&lt;=AD492,AH500,IF(LEN(SUBSTITUTE(AI500," ",""))=AD492+1,LEFT(AH500,AD492),LEFT(AH500,FIND("§",SUBSTITUTE(AI500," ","§",LEN(AI500)-LEN(SUBSTITUTE(AI500," ",""))))-1))))</f>
        <v/>
      </c>
      <c r="AH500" s="780" t="str">
        <f t="shared" si="166"/>
        <v/>
      </c>
      <c r="AI500" s="780" t="str">
        <f>IF(OR(AH500="",AH500=0,AH500="0"),"",LEFT(AH500,AD492+1))</f>
        <v/>
      </c>
      <c r="AJ500" s="782"/>
      <c r="AK500" s="796"/>
      <c r="AL500" s="759" t="str">
        <f>IF(LEN(TRIM(AM500))&gt;0,MAX(AL13:AL499)+1,"")</f>
        <v/>
      </c>
      <c r="AM500" s="805"/>
      <c r="AN500" s="805"/>
      <c r="AO500" s="805"/>
      <c r="XL500" s="3"/>
      <c r="XM500" s="3"/>
      <c r="XN500" s="3"/>
      <c r="XO500" s="3"/>
      <c r="XP500" s="3"/>
      <c r="XQ500" s="3"/>
      <c r="XR500" s="3"/>
      <c r="XS500" s="3"/>
      <c r="XT500" s="3"/>
      <c r="XU500" s="3"/>
      <c r="XV500" s="3"/>
      <c r="XW500" s="3"/>
      <c r="XX500" s="3"/>
      <c r="XY500" s="3"/>
      <c r="XZ500" s="3"/>
      <c r="YA500" s="3"/>
      <c r="YB500" s="3"/>
      <c r="YC500" s="3"/>
      <c r="YD500" s="3"/>
      <c r="YE500" s="3"/>
      <c r="YF500" s="3"/>
      <c r="YG500" s="3"/>
      <c r="YH500" s="3"/>
      <c r="YI500" s="3"/>
    </row>
    <row r="501" spans="5:659" ht="15.75">
      <c r="E501" s="26"/>
      <c r="F501" s="32"/>
      <c r="G501" s="33"/>
      <c r="H501" s="32"/>
      <c r="I501" s="34"/>
      <c r="J501" s="246"/>
      <c r="K501" s="247"/>
      <c r="L501" s="95"/>
      <c r="M501" s="248"/>
      <c r="N501" s="249"/>
      <c r="O501" s="250"/>
      <c r="P501" s="251"/>
      <c r="Q501" s="252"/>
      <c r="R501" s="253"/>
      <c r="S501" s="102"/>
      <c r="T501" s="254"/>
      <c r="U501" s="104"/>
      <c r="V501" s="255"/>
      <c r="W501" s="256"/>
      <c r="X501" s="107"/>
      <c r="Y501" s="116"/>
      <c r="AC501" s="759"/>
      <c r="AD501" s="784"/>
      <c r="AE501" s="780" t="str" cm="1">
        <f t="array" ref="AE501">IF(ROW()=ROW(AE490),AD493,INDEX(AF490:AF503,ROW()-ROW(AE490)))</f>
        <v/>
      </c>
      <c r="AF501" s="781" t="str">
        <f>IF(OR(AE501="",AD492="",AD492&lt;=0,AG501=""),"",TRIM(MID(AE501,LEN(AG501)+1+IF(MID(AE501,LEN(AG501)+1,1)=" ",1,0),99999)))</f>
        <v/>
      </c>
      <c r="AG501" s="780" t="str">
        <f>IF(OR(AH501="",AH501=0,AH501="0"),"",IF(LEN(AH501)&lt;=AD492,AH501,IF(LEN(SUBSTITUTE(AI501," ",""))=AD492+1,LEFT(AH501,AD492),LEFT(AH501,FIND("§",SUBSTITUTE(AI501," ","§",LEN(AI501)-LEN(SUBSTITUTE(AI501," ",""))))-1))))</f>
        <v/>
      </c>
      <c r="AH501" s="780" t="str">
        <f t="shared" si="166"/>
        <v/>
      </c>
      <c r="AI501" s="780" t="str">
        <f>IF(OR(AH501="",AH501=0,AH501="0"),"",LEFT(AH501,AD492+1))</f>
        <v/>
      </c>
      <c r="AJ501" s="782"/>
      <c r="AK501" s="796"/>
      <c r="AL501" s="759" t="str">
        <f>IF(LEN(TRIM(AM501))&gt;0,MAX(AL13:AL500)+1,"")</f>
        <v/>
      </c>
      <c r="AM501" s="805"/>
      <c r="AN501" s="805"/>
      <c r="AO501" s="805"/>
      <c r="XL501" s="3"/>
      <c r="XM501" s="3"/>
      <c r="XN501" s="3"/>
      <c r="XO501" s="3"/>
      <c r="XP501" s="3"/>
      <c r="XQ501" s="3"/>
      <c r="XR501" s="3"/>
      <c r="XS501" s="3"/>
      <c r="XT501" s="3"/>
      <c r="XU501" s="3"/>
      <c r="XV501" s="3"/>
      <c r="XW501" s="3"/>
      <c r="XX501" s="3"/>
      <c r="XY501" s="3"/>
      <c r="XZ501" s="3"/>
      <c r="YA501" s="3"/>
      <c r="YB501" s="3"/>
      <c r="YC501" s="3"/>
      <c r="YD501" s="3"/>
      <c r="YE501" s="3"/>
      <c r="YF501" s="3"/>
      <c r="YG501" s="3"/>
      <c r="YH501" s="3"/>
      <c r="YI501" s="3"/>
    </row>
    <row r="502" spans="5:659" ht="15.75">
      <c r="E502" s="26"/>
      <c r="F502" s="32"/>
      <c r="G502" s="33"/>
      <c r="H502" s="32"/>
      <c r="I502" s="34"/>
      <c r="J502" s="246"/>
      <c r="K502" s="247"/>
      <c r="L502" s="95"/>
      <c r="M502" s="248"/>
      <c r="N502" s="249"/>
      <c r="O502" s="250"/>
      <c r="P502" s="251"/>
      <c r="Q502" s="252"/>
      <c r="R502" s="253"/>
      <c r="S502" s="102"/>
      <c r="T502" s="254"/>
      <c r="U502" s="104"/>
      <c r="V502" s="255"/>
      <c r="W502" s="256"/>
      <c r="X502" s="107"/>
      <c r="Y502" s="116"/>
      <c r="AC502" s="759"/>
      <c r="AD502" s="784"/>
      <c r="AE502" s="780" t="str" cm="1">
        <f t="array" ref="AE502">IF(ROW()=ROW(AE490),AD493,INDEX(AF490:AF503,ROW()-ROW(AE490)))</f>
        <v/>
      </c>
      <c r="AF502" s="781" t="str">
        <f>IF(OR(AE502="",AD492="",AD492&lt;=0,AG502=""),"",TRIM(MID(AE502,LEN(AG502)+1+IF(MID(AE502,LEN(AG502)+1,1)=" ",1,0),99999)))</f>
        <v/>
      </c>
      <c r="AG502" s="780" t="str">
        <f>IF(OR(AH502="",AH502=0,AH502="0"),"",IF(LEN(AH502)&lt;=AD492,AH502,IF(LEN(SUBSTITUTE(AI502," ",""))=AD492+1,LEFT(AH502,AD492),LEFT(AH502,FIND("§",SUBSTITUTE(AI502," ","§",LEN(AI502)-LEN(SUBSTITUTE(AI502," ",""))))-1))))</f>
        <v/>
      </c>
      <c r="AH502" s="780" t="str">
        <f t="shared" si="166"/>
        <v/>
      </c>
      <c r="AI502" s="780" t="str">
        <f>IF(OR(AH502="",AH502=0,AH502="0"),"",LEFT(AH502,AD492+1))</f>
        <v/>
      </c>
      <c r="AJ502" s="782"/>
      <c r="AK502" s="796"/>
      <c r="AL502" s="759" t="str">
        <f>IF(LEN(TRIM(AM502))&gt;0,MAX(AL13:AL501)+1,"")</f>
        <v/>
      </c>
      <c r="AM502" s="805"/>
      <c r="AN502" s="805"/>
      <c r="AO502" s="805"/>
      <c r="XL502" s="3"/>
      <c r="XM502" s="3"/>
      <c r="XN502" s="3"/>
      <c r="XO502" s="3"/>
      <c r="XP502" s="3"/>
      <c r="XQ502" s="3"/>
      <c r="XR502" s="3"/>
      <c r="XS502" s="3"/>
      <c r="XT502" s="3"/>
      <c r="XU502" s="3"/>
      <c r="XV502" s="3"/>
      <c r="XW502" s="3"/>
      <c r="XX502" s="3"/>
      <c r="XY502" s="3"/>
      <c r="XZ502" s="3"/>
      <c r="YA502" s="3"/>
      <c r="YB502" s="3"/>
      <c r="YC502" s="3"/>
      <c r="YD502" s="3"/>
      <c r="YE502" s="3"/>
      <c r="YF502" s="3"/>
      <c r="YG502" s="3"/>
      <c r="YH502" s="3"/>
      <c r="YI502" s="3"/>
    </row>
    <row r="503" spans="5:659" ht="15.75">
      <c r="E503" s="26"/>
      <c r="F503" s="32"/>
      <c r="G503" s="33"/>
      <c r="H503" s="32"/>
      <c r="I503" s="34"/>
      <c r="J503" s="246"/>
      <c r="K503" s="247"/>
      <c r="L503" s="95"/>
      <c r="M503" s="248"/>
      <c r="N503" s="249"/>
      <c r="O503" s="250"/>
      <c r="P503" s="251"/>
      <c r="Q503" s="252"/>
      <c r="R503" s="253"/>
      <c r="S503" s="102"/>
      <c r="T503" s="254"/>
      <c r="U503" s="104"/>
      <c r="V503" s="255"/>
      <c r="W503" s="256"/>
      <c r="X503" s="107"/>
      <c r="Y503" s="116"/>
      <c r="AC503" s="759"/>
      <c r="AD503" s="784"/>
      <c r="AE503" s="780" t="str" cm="1">
        <f t="array" ref="AE503">IF(ROW()=ROW(AE490),AD493,INDEX(AF490:AF503,ROW()-ROW(AE490)))</f>
        <v/>
      </c>
      <c r="AF503" s="781" t="str">
        <f>IF(OR(AE503="",AD492="",AD492&lt;=0,AG503=""),"",TRIM(MID(AE503,LEN(AG503)+1+IF(MID(AE503,LEN(AG503)+1,1)=" ",1,0),99999)))</f>
        <v/>
      </c>
      <c r="AG503" s="780" t="str">
        <f>IF(OR(AH503="",AH503=0,AH503="0"),"",IF(LEN(AH503)&lt;=AD492,AH503,IF(LEN(SUBSTITUTE(AI503," ",""))=AD492+1,LEFT(AH503,AD492),LEFT(AH503,FIND("§",SUBSTITUTE(AI503," ","§",LEN(AI503)-LEN(SUBSTITUTE(AI503," ",""))))-1))))</f>
        <v/>
      </c>
      <c r="AH503" s="780" t="str">
        <f t="shared" si="166"/>
        <v/>
      </c>
      <c r="AI503" s="780" t="str">
        <f>IF(OR(AH503="",AH503=0,AH503="0"),"",LEFT(AH503,AD492+1))</f>
        <v/>
      </c>
      <c r="AJ503" s="782"/>
      <c r="AK503" s="796"/>
      <c r="AL503" s="759" t="str">
        <f>IF(LEN(TRIM(AM503))&gt;0,MAX(AL13:AL502)+1,"")</f>
        <v/>
      </c>
      <c r="AM503" s="805"/>
      <c r="AN503" s="805"/>
      <c r="AO503" s="805"/>
      <c r="XL503" s="3"/>
      <c r="XM503" s="3"/>
      <c r="XN503" s="3"/>
      <c r="XO503" s="3"/>
      <c r="XP503" s="3"/>
      <c r="XQ503" s="3"/>
      <c r="XR503" s="3"/>
      <c r="XS503" s="3"/>
      <c r="XT503" s="3"/>
      <c r="XU503" s="3"/>
      <c r="XV503" s="3"/>
      <c r="XW503" s="3"/>
      <c r="XX503" s="3"/>
      <c r="XY503" s="3"/>
      <c r="XZ503" s="3"/>
      <c r="YA503" s="3"/>
      <c r="YB503" s="3"/>
      <c r="YC503" s="3"/>
      <c r="YD503" s="3"/>
      <c r="YE503" s="3"/>
      <c r="YF503" s="3"/>
      <c r="YG503" s="3"/>
      <c r="YH503" s="3"/>
      <c r="YI503" s="3"/>
    </row>
    <row r="504" spans="5:659" ht="15.75">
      <c r="E504" s="26"/>
      <c r="F504" s="32"/>
      <c r="G504" s="33"/>
      <c r="H504" s="32"/>
      <c r="I504" s="34"/>
      <c r="J504" s="246"/>
      <c r="K504" s="247"/>
      <c r="L504" s="95"/>
      <c r="M504" s="248"/>
      <c r="N504" s="249"/>
      <c r="O504" s="250"/>
      <c r="P504" s="251"/>
      <c r="Q504" s="252"/>
      <c r="R504" s="253"/>
      <c r="S504" s="102"/>
      <c r="T504" s="254"/>
      <c r="U504" s="104"/>
      <c r="V504" s="255"/>
      <c r="W504" s="256"/>
      <c r="X504" s="107"/>
      <c r="Y504" s="116"/>
      <c r="AC504" s="759"/>
      <c r="AD504" s="779" t="str">
        <f>IF(TRIM(SUBSTITUTE(AS49,CHAR(160),""))="","",AS49)</f>
        <v/>
      </c>
      <c r="AE504" s="780" t="str" cm="1">
        <f t="array" ref="AE504">IF(ROW()=ROW(AE504),AD507,INDEX(AF504:AF517,ROW()-ROW(AE504)))</f>
        <v/>
      </c>
      <c r="AF504" s="781" t="str">
        <f>IF(OR(AE504="",AD506="",AD506&lt;=0,AG504=""),"",TRIM(MID(AE504,LEN(AG504)+1+IF(MID(AE504,LEN(AG504)+1,1)=" ",1,0),99999)))</f>
        <v/>
      </c>
      <c r="AG504" s="780" t="str">
        <f>IF(OR(AH504="",AH504=0,AH504="0"),"",IF(LEN(AH504)&lt;=AD506,AH504,IF(LEN(SUBSTITUTE(AI504," ",""))=AD506+1,LEFT(AH504,AD506),LEFT(AH504,FIND("§",SUBSTITUTE(AI504," ","§",LEN(AI504)-LEN(SUBSTITUTE(AI504," ",""))))-1))))</f>
        <v/>
      </c>
      <c r="AH504" s="780" t="str">
        <f t="shared" si="166"/>
        <v/>
      </c>
      <c r="AI504" s="780" t="str">
        <f>IF(OR(AH504="",AH504=0,AH504="0"),"",LEFT(AH504,AD506+1))</f>
        <v/>
      </c>
      <c r="AJ504" s="782"/>
      <c r="AK504" s="796"/>
      <c r="AL504" s="759" t="str">
        <f>IF(LEN(TRIM(AM504))&gt;0,MAX(AL13:AL503)+1,"")</f>
        <v/>
      </c>
      <c r="AM504" s="805"/>
      <c r="AN504" s="805"/>
      <c r="AO504" s="805"/>
      <c r="XL504" s="3"/>
      <c r="XM504" s="3"/>
      <c r="XN504" s="3"/>
      <c r="XO504" s="3"/>
      <c r="XP504" s="3"/>
      <c r="XQ504" s="3"/>
      <c r="XR504" s="3"/>
      <c r="XS504" s="3"/>
      <c r="XT504" s="3"/>
      <c r="XU504" s="3"/>
      <c r="XV504" s="3"/>
      <c r="XW504" s="3"/>
      <c r="XX504" s="3"/>
      <c r="XY504" s="3"/>
      <c r="XZ504" s="3"/>
      <c r="YA504" s="3"/>
      <c r="YB504" s="3"/>
      <c r="YC504" s="3"/>
      <c r="YD504" s="3"/>
      <c r="YE504" s="3"/>
      <c r="YF504" s="3"/>
      <c r="YG504" s="3"/>
      <c r="YH504" s="3"/>
      <c r="YI504" s="3"/>
    </row>
    <row r="505" spans="5:659" ht="15.75">
      <c r="E505" s="26"/>
      <c r="F505" s="32"/>
      <c r="G505" s="33"/>
      <c r="H505" s="32"/>
      <c r="I505" s="34"/>
      <c r="J505" s="246"/>
      <c r="K505" s="247"/>
      <c r="L505" s="95"/>
      <c r="M505" s="248"/>
      <c r="N505" s="249"/>
      <c r="O505" s="250"/>
      <c r="P505" s="251"/>
      <c r="Q505" s="252"/>
      <c r="R505" s="253"/>
      <c r="S505" s="102"/>
      <c r="T505" s="254"/>
      <c r="U505" s="104"/>
      <c r="V505" s="255"/>
      <c r="W505" s="256"/>
      <c r="X505" s="107"/>
      <c r="Y505" s="116"/>
      <c r="AC505" s="759"/>
      <c r="AD505" s="784" t="str">
        <f>TRIM(SUBSTITUTE(SUBSTITUTE(SUBSTITUTE(SUBSTITUTE(SUBSTITUTE(SUBSTITUTE(SUBSTITUTE(SUBSTITUTE(SUBSTITUTE(CLEAN(IF(OR(LEFT(AD504,1)="-",LEFT(AD504,1)="="),MID(AD504,2,99999),AD504)),"—","-"),"–","-"),CHAR(160)," "),CHAR(9)," "),CHAR(13)," "),CHAR(10)," ")," "," ")," "," ")," "," "))</f>
        <v/>
      </c>
      <c r="AE505" s="780" t="str" cm="1">
        <f t="array" ref="AE505">IF(ROW()=ROW(AE504),AD507,INDEX(AF504:AF517,ROW()-ROW(AE504)))</f>
        <v/>
      </c>
      <c r="AF505" s="781" t="str">
        <f>IF(OR(AE505="",AD506="",AD506&lt;=0,AG505=""),"",TRIM(MID(AE505,LEN(AG505)+1+IF(MID(AE505,LEN(AG505)+1,1)=" ",1,0),99999)))</f>
        <v/>
      </c>
      <c r="AG505" s="780" t="str">
        <f>IF(OR(AH505="",AH505=0,AH505="0"),"",IF(LEN(AH505)&lt;=AD506,AH505,IF(LEN(SUBSTITUTE(AI505," ",""))=AD506+1,LEFT(AH505,AD506),LEFT(AH505,FIND("§",SUBSTITUTE(AI505," ","§",LEN(AI505)-LEN(SUBSTITUTE(AI505," ",""))))-1))))</f>
        <v/>
      </c>
      <c r="AH505" s="780" t="str">
        <f t="shared" si="166"/>
        <v/>
      </c>
      <c r="AI505" s="780" t="str">
        <f>IF(OR(AH505="",AH505=0,AH505="0"),"",LEFT(AH505,AD506+1))</f>
        <v/>
      </c>
      <c r="AJ505" s="782"/>
      <c r="AK505" s="796"/>
      <c r="AL505" s="759" t="str">
        <f>IF(LEN(TRIM(AM505))&gt;0,MAX(AL13:AL504)+1,"")</f>
        <v/>
      </c>
      <c r="AM505" s="805"/>
      <c r="AN505" s="805"/>
      <c r="AO505" s="805"/>
      <c r="XL505" s="3"/>
      <c r="XM505" s="3"/>
      <c r="XN505" s="3"/>
      <c r="XO505" s="3"/>
      <c r="XP505" s="3"/>
      <c r="XQ505" s="3"/>
      <c r="XR505" s="3"/>
      <c r="XS505" s="3"/>
      <c r="XT505" s="3"/>
      <c r="XU505" s="3"/>
      <c r="XV505" s="3"/>
      <c r="XW505" s="3"/>
      <c r="XX505" s="3"/>
      <c r="XY505" s="3"/>
      <c r="XZ505" s="3"/>
      <c r="YA505" s="3"/>
      <c r="YB505" s="3"/>
      <c r="YC505" s="3"/>
      <c r="YD505" s="3"/>
      <c r="YE505" s="3"/>
      <c r="YF505" s="3"/>
      <c r="YG505" s="3"/>
      <c r="YH505" s="3"/>
      <c r="YI505" s="3"/>
    </row>
    <row r="506" spans="5:659" ht="15.75">
      <c r="E506" s="26"/>
      <c r="F506" s="32"/>
      <c r="G506" s="33"/>
      <c r="H506" s="32"/>
      <c r="I506" s="34"/>
      <c r="J506" s="246"/>
      <c r="K506" s="247"/>
      <c r="L506" s="95"/>
      <c r="M506" s="248"/>
      <c r="N506" s="249"/>
      <c r="O506" s="250"/>
      <c r="P506" s="251"/>
      <c r="Q506" s="252"/>
      <c r="R506" s="253"/>
      <c r="S506" s="102"/>
      <c r="T506" s="254"/>
      <c r="U506" s="104"/>
      <c r="V506" s="255"/>
      <c r="W506" s="256"/>
      <c r="X506" s="107"/>
      <c r="Y506" s="116"/>
      <c r="AC506" s="759"/>
      <c r="AD506" s="785">
        <f>AL10</f>
        <v>120</v>
      </c>
      <c r="AE506" s="780" t="str" cm="1">
        <f t="array" ref="AE506">IF(ROW()=ROW(AE504),AD507,INDEX(AF504:AF517,ROW()-ROW(AE504)))</f>
        <v/>
      </c>
      <c r="AF506" s="781" t="str">
        <f>IF(OR(AE506="",AD506="",AD506&lt;=0,AG506=""),"",TRIM(MID(AE506,LEN(AG506)+1+IF(MID(AE506,LEN(AG506)+1,1)=" ",1,0),99999)))</f>
        <v/>
      </c>
      <c r="AG506" s="780" t="str">
        <f>IF(OR(AH506="",AH506=0,AH506="0"),"",IF(LEN(AH506)&lt;=AD506,AH506,IF(LEN(SUBSTITUTE(AI506," ",""))=AD506+1,LEFT(AH506,AD506),LEFT(AH506,FIND("§",SUBSTITUTE(AI506," ","§",LEN(AI506)-LEN(SUBSTITUTE(AI506," ",""))))-1))))</f>
        <v/>
      </c>
      <c r="AH506" s="780" t="str">
        <f t="shared" si="166"/>
        <v/>
      </c>
      <c r="AI506" s="780" t="str">
        <f>IF(OR(AH506="",AH506=0,AH506="0"),"",LEFT(AH506,AD506+1))</f>
        <v/>
      </c>
      <c r="AJ506" s="782"/>
      <c r="AK506" s="796"/>
      <c r="AL506" s="759" t="str">
        <f>IF(LEN(TRIM(AM506))&gt;0,MAX(AL13:AL505)+1,"")</f>
        <v/>
      </c>
      <c r="AM506" s="805"/>
      <c r="AN506" s="805"/>
      <c r="AO506" s="805"/>
      <c r="XL506" s="3"/>
      <c r="XM506" s="3"/>
      <c r="XN506" s="3"/>
      <c r="XO506" s="3"/>
      <c r="XP506" s="3"/>
      <c r="XQ506" s="3"/>
      <c r="XR506" s="3"/>
      <c r="XS506" s="3"/>
      <c r="XT506" s="3"/>
      <c r="XU506" s="3"/>
      <c r="XV506" s="3"/>
      <c r="XW506" s="3"/>
      <c r="XX506" s="3"/>
      <c r="XY506" s="3"/>
      <c r="XZ506" s="3"/>
      <c r="YA506" s="3"/>
      <c r="YB506" s="3"/>
      <c r="YC506" s="3"/>
      <c r="YD506" s="3"/>
      <c r="YE506" s="3"/>
      <c r="YF506" s="3"/>
      <c r="YG506" s="3"/>
      <c r="YH506" s="3"/>
      <c r="YI506" s="3"/>
    </row>
    <row r="507" spans="5:659" ht="15.75">
      <c r="E507" s="26"/>
      <c r="F507" s="32"/>
      <c r="G507" s="33"/>
      <c r="H507" s="32"/>
      <c r="I507" s="34"/>
      <c r="J507" s="246"/>
      <c r="K507" s="247"/>
      <c r="L507" s="95"/>
      <c r="M507" s="248"/>
      <c r="N507" s="249"/>
      <c r="O507" s="250"/>
      <c r="P507" s="251"/>
      <c r="Q507" s="252"/>
      <c r="R507" s="253"/>
      <c r="S507" s="102"/>
      <c r="T507" s="254"/>
      <c r="U507" s="104"/>
      <c r="V507" s="255"/>
      <c r="W507" s="256"/>
      <c r="X507" s="107"/>
      <c r="Y507" s="116"/>
      <c r="AC507" s="759"/>
      <c r="AD507" s="784" t="str">
        <f>IF(UPPER(TRIM(AL11))="X",AD511,AD505)</f>
        <v/>
      </c>
      <c r="AE507" s="780" t="str" cm="1">
        <f t="array" ref="AE507">IF(ROW()=ROW(AE504),AD507,INDEX(AF504:AF517,ROW()-ROW(AE504)))</f>
        <v/>
      </c>
      <c r="AF507" s="781" t="str">
        <f>IF(OR(AE507="",AD506="",AD506&lt;=0,AG507=""),"",TRIM(MID(AE507,LEN(AG507)+1+IF(MID(AE507,LEN(AG507)+1,1)=" ",1,0),99999)))</f>
        <v/>
      </c>
      <c r="AG507" s="780" t="str">
        <f>IF(OR(AH507="",AH507=0,AH507="0"),"",IF(LEN(AH507)&lt;=AD506,AH507,IF(LEN(SUBSTITUTE(AI507," ",""))=AD506+1,LEFT(AH507,AD506),LEFT(AH507,FIND("§",SUBSTITUTE(AI507," ","§",LEN(AI507)-LEN(SUBSTITUTE(AI507," ",""))))-1))))</f>
        <v/>
      </c>
      <c r="AH507" s="780" t="str">
        <f t="shared" si="166"/>
        <v/>
      </c>
      <c r="AI507" s="780" t="str">
        <f>IF(OR(AH507="",AH507=0,AH507="0"),"",LEFT(AH507,AD506+1))</f>
        <v/>
      </c>
      <c r="AJ507" s="782"/>
      <c r="AK507" s="796"/>
      <c r="AL507" s="759" t="str">
        <f>IF(LEN(TRIM(AM507))&gt;0,MAX(AL13:AL506)+1,"")</f>
        <v/>
      </c>
      <c r="AM507" s="805"/>
      <c r="AN507" s="805"/>
      <c r="AO507" s="805"/>
      <c r="XL507" s="3"/>
      <c r="XM507" s="3"/>
      <c r="XN507" s="3"/>
      <c r="XO507" s="3"/>
      <c r="XP507" s="3"/>
      <c r="XQ507" s="3"/>
      <c r="XR507" s="3"/>
      <c r="XS507" s="3"/>
      <c r="XT507" s="3"/>
      <c r="XU507" s="3"/>
      <c r="XV507" s="3"/>
      <c r="XW507" s="3"/>
      <c r="XX507" s="3"/>
      <c r="XY507" s="3"/>
      <c r="XZ507" s="3"/>
      <c r="YA507" s="3"/>
      <c r="YB507" s="3"/>
      <c r="YC507" s="3"/>
      <c r="YD507" s="3"/>
      <c r="YE507" s="3"/>
      <c r="YF507" s="3"/>
      <c r="YG507" s="3"/>
      <c r="YH507" s="3"/>
      <c r="YI507" s="3"/>
    </row>
    <row r="508" spans="5:659" ht="15.75">
      <c r="E508" s="26"/>
      <c r="F508" s="32"/>
      <c r="G508" s="33"/>
      <c r="H508" s="32"/>
      <c r="I508" s="34"/>
      <c r="J508" s="246"/>
      <c r="K508" s="247"/>
      <c r="L508" s="95"/>
      <c r="M508" s="248"/>
      <c r="N508" s="249"/>
      <c r="O508" s="250"/>
      <c r="P508" s="251"/>
      <c r="Q508" s="252"/>
      <c r="R508" s="253"/>
      <c r="S508" s="102"/>
      <c r="T508" s="254"/>
      <c r="U508" s="104"/>
      <c r="V508" s="255"/>
      <c r="W508" s="256"/>
      <c r="X508" s="107"/>
      <c r="Y508" s="116"/>
      <c r="AC508" s="759"/>
      <c r="AD508" s="786" t="str">
        <f>TRIM(SUBSTITUTE(SUBSTITUTE(SUBSTITUTE(SUBSTITUTE(SUBSTITUTE(SUBSTITUTE(SUBSTITUTE(SUBSTITUTE(SUBSTITUTE(SUBSTITUTE(AD505,","," "),";"," "),":"," "),"!"," "),"?"," "),"…"," "),"»"," "),"«"," "),"/"," "),"."," "))</f>
        <v/>
      </c>
      <c r="AE508" s="780" t="str" cm="1">
        <f t="array" ref="AE508">IF(ROW()=ROW(AE504),AD507,INDEX(AF504:AF517,ROW()-ROW(AE504)))</f>
        <v/>
      </c>
      <c r="AF508" s="781" t="str">
        <f>IF(OR(AE508="",AD506="",AD506&lt;=0,AG508=""),"",TRIM(MID(AE508,LEN(AG508)+1+IF(MID(AE508,LEN(AG508)+1,1)=" ",1,0),99999)))</f>
        <v/>
      </c>
      <c r="AG508" s="780" t="str">
        <f>IF(OR(AH508="",AH508=0,AH508="0"),"",IF(LEN(AH508)&lt;=AD506,AH508,IF(LEN(SUBSTITUTE(AI508," ",""))=AD506+1,LEFT(AH508,AD506),LEFT(AH508,FIND("§",SUBSTITUTE(AI508," ","§",LEN(AI508)-LEN(SUBSTITUTE(AI508," ",""))))-1))))</f>
        <v/>
      </c>
      <c r="AH508" s="780" t="str">
        <f t="shared" si="166"/>
        <v/>
      </c>
      <c r="AI508" s="780" t="str">
        <f>IF(OR(AH508="",AH508=0,AH508="0"),"",LEFT(AH508,AD506+1))</f>
        <v/>
      </c>
      <c r="AJ508" s="782"/>
      <c r="AK508" s="796"/>
      <c r="AL508" s="759" t="str">
        <f>IF(LEN(TRIM(AM508))&gt;0,MAX(AL13:AL507)+1,"")</f>
        <v/>
      </c>
      <c r="AM508" s="805"/>
      <c r="AN508" s="805"/>
      <c r="AO508" s="805"/>
      <c r="XL508" s="3"/>
      <c r="XM508" s="3"/>
      <c r="XN508" s="3"/>
      <c r="XO508" s="3"/>
      <c r="XP508" s="3"/>
      <c r="XQ508" s="3"/>
      <c r="XR508" s="3"/>
      <c r="XS508" s="3"/>
      <c r="XT508" s="3"/>
      <c r="XU508" s="3"/>
      <c r="XV508" s="3"/>
      <c r="XW508" s="3"/>
      <c r="XX508" s="3"/>
      <c r="XY508" s="3"/>
      <c r="XZ508" s="3"/>
      <c r="YA508" s="3"/>
      <c r="YB508" s="3"/>
      <c r="YC508" s="3"/>
      <c r="YD508" s="3"/>
      <c r="YE508" s="3"/>
      <c r="YF508" s="3"/>
      <c r="YG508" s="3"/>
      <c r="YH508" s="3"/>
      <c r="YI508" s="3"/>
    </row>
    <row r="509" spans="5:659" ht="15.75">
      <c r="E509" s="26"/>
      <c r="F509" s="32"/>
      <c r="G509" s="33"/>
      <c r="H509" s="32"/>
      <c r="I509" s="34"/>
      <c r="J509" s="246"/>
      <c r="K509" s="247"/>
      <c r="L509" s="95"/>
      <c r="M509" s="248"/>
      <c r="N509" s="249"/>
      <c r="O509" s="250"/>
      <c r="P509" s="251"/>
      <c r="Q509" s="252"/>
      <c r="R509" s="253"/>
      <c r="S509" s="102"/>
      <c r="T509" s="254"/>
      <c r="U509" s="104"/>
      <c r="V509" s="255"/>
      <c r="W509" s="256"/>
      <c r="X509" s="107"/>
      <c r="Y509" s="116"/>
      <c r="AC509" s="759"/>
      <c r="AD509" s="780" t="str">
        <f>TRIM(SUBSTITUTE(SUBSTITUTE(SUBSTITUTE(SUBSTITUTE(SUBSTITUTE(SUBSTITUTE(SUBSTITUTE(SUBSTITUTE(AD508,"("," "),")"," "),CHAR(34)," "),"-"," "),"_"," "),"&lt;"," "),"&gt;"," "),"="," "))</f>
        <v/>
      </c>
      <c r="AE509" s="780" t="str" cm="1">
        <f t="array" ref="AE509">IF(ROW()=ROW(AE504),AD507,INDEX(AF504:AF517,ROW()-ROW(AE504)))</f>
        <v/>
      </c>
      <c r="AF509" s="781" t="str">
        <f>IF(OR(AE509="",AD506="",AD506&lt;=0,AG509=""),"",TRIM(MID(AE509,LEN(AG509)+1+IF(MID(AE509,LEN(AG509)+1,1)=" ",1,0),99999)))</f>
        <v/>
      </c>
      <c r="AG509" s="780" t="str">
        <f>IF(OR(AH509="",AH509=0,AH509="0"),"",IF(LEN(AH509)&lt;=AD506,AH509,IF(LEN(SUBSTITUTE(AI509," ",""))=AD506+1,LEFT(AH509,AD506),LEFT(AH509,FIND("§",SUBSTITUTE(AI509," ","§",LEN(AI509)-LEN(SUBSTITUTE(AI509," ",""))))-1))))</f>
        <v/>
      </c>
      <c r="AH509" s="780" t="str">
        <f t="shared" si="166"/>
        <v/>
      </c>
      <c r="AI509" s="780" t="str">
        <f>IF(OR(AH509="",AH509=0,AH509="0"),"",LEFT(AH509,AD506+1))</f>
        <v/>
      </c>
      <c r="AJ509" s="782"/>
      <c r="AK509" s="796"/>
      <c r="AL509" s="759" t="str">
        <f>IF(LEN(TRIM(AM509))&gt;0,MAX(AL13:AL508)+1,"")</f>
        <v/>
      </c>
      <c r="AM509" s="805"/>
      <c r="AN509" s="805"/>
      <c r="AO509" s="805"/>
      <c r="XL509" s="3"/>
      <c r="XM509" s="3"/>
      <c r="XN509" s="3"/>
      <c r="XO509" s="3"/>
      <c r="XP509" s="3"/>
      <c r="XQ509" s="3"/>
      <c r="XR509" s="3"/>
      <c r="XS509" s="3"/>
      <c r="XT509" s="3"/>
      <c r="XU509" s="3"/>
      <c r="XV509" s="3"/>
      <c r="XW509" s="3"/>
      <c r="XX509" s="3"/>
      <c r="XY509" s="3"/>
      <c r="XZ509" s="3"/>
      <c r="YA509" s="3"/>
      <c r="YB509" s="3"/>
      <c r="YC509" s="3"/>
      <c r="YD509" s="3"/>
      <c r="YE509" s="3"/>
      <c r="YF509" s="3"/>
      <c r="YG509" s="3"/>
      <c r="YH509" s="3"/>
      <c r="YI509" s="3"/>
    </row>
    <row r="510" spans="5:659" ht="15.75">
      <c r="E510" s="26"/>
      <c r="F510" s="32"/>
      <c r="G510" s="33"/>
      <c r="H510" s="32"/>
      <c r="I510" s="34"/>
      <c r="J510" s="246"/>
      <c r="K510" s="247"/>
      <c r="L510" s="95"/>
      <c r="M510" s="248"/>
      <c r="N510" s="249"/>
      <c r="O510" s="250"/>
      <c r="P510" s="251"/>
      <c r="Q510" s="252"/>
      <c r="R510" s="253"/>
      <c r="S510" s="102"/>
      <c r="T510" s="254"/>
      <c r="U510" s="104"/>
      <c r="V510" s="255"/>
      <c r="W510" s="256"/>
      <c r="X510" s="107"/>
      <c r="Y510" s="116"/>
      <c r="AC510" s="759"/>
      <c r="AD510" s="784" t="str">
        <f>TRIM(SUBSTITUTE(SUBSTITUTE(SUBSTITUTE(SUBSTITUTE(AD509,"►"," "),"▼"," "),"▲"," "),"◄"," "))</f>
        <v/>
      </c>
      <c r="AE510" s="780" t="str" cm="1">
        <f t="array" ref="AE510">IF(ROW()=ROW(AE504),AD507,INDEX(AF504:AF517,ROW()-ROW(AE504)))</f>
        <v/>
      </c>
      <c r="AF510" s="781" t="str">
        <f>IF(OR(AE510="",AD506="",AD506&lt;=0,AG510=""),"",TRIM(MID(AE510,LEN(AG510)+1+IF(MID(AE510,LEN(AG510)+1,1)=" ",1,0),99999)))</f>
        <v/>
      </c>
      <c r="AG510" s="780" t="str">
        <f>IF(OR(AH510="",AH510=0,AH510="0"),"",IF(LEN(AH510)&lt;=AD506,AH510,IF(LEN(SUBSTITUTE(AI510," ",""))=AD506+1,LEFT(AH510,AD506),LEFT(AH510,FIND("§",SUBSTITUTE(AI510," ","§",LEN(AI510)-LEN(SUBSTITUTE(AI510," ",""))))-1))))</f>
        <v/>
      </c>
      <c r="AH510" s="780" t="str">
        <f t="shared" si="166"/>
        <v/>
      </c>
      <c r="AI510" s="780" t="str">
        <f>IF(OR(AH510="",AH510=0,AH510="0"),"",LEFT(AH510,AD506+1))</f>
        <v/>
      </c>
      <c r="AJ510" s="782"/>
      <c r="AK510" s="796"/>
      <c r="AL510" s="759" t="str">
        <f>IF(LEN(TRIM(AM510))&gt;0,MAX(AL13:AL509)+1,"")</f>
        <v/>
      </c>
      <c r="AM510" s="805"/>
      <c r="AN510" s="805"/>
      <c r="AO510" s="805"/>
      <c r="XL510" s="3"/>
      <c r="XM510" s="3"/>
      <c r="XN510" s="3"/>
      <c r="XO510" s="3"/>
      <c r="XP510" s="3"/>
      <c r="XQ510" s="3"/>
      <c r="XR510" s="3"/>
      <c r="XS510" s="3"/>
      <c r="XT510" s="3"/>
      <c r="XU510" s="3"/>
      <c r="XV510" s="3"/>
      <c r="XW510" s="3"/>
      <c r="XX510" s="3"/>
      <c r="XY510" s="3"/>
      <c r="XZ510" s="3"/>
      <c r="YA510" s="3"/>
      <c r="YB510" s="3"/>
      <c r="YC510" s="3"/>
      <c r="YD510" s="3"/>
      <c r="YE510" s="3"/>
      <c r="YF510" s="3"/>
      <c r="YG510" s="3"/>
      <c r="YH510" s="3"/>
      <c r="YI510" s="3"/>
    </row>
    <row r="511" spans="5:659" ht="15.75">
      <c r="E511" s="26"/>
      <c r="F511" s="32"/>
      <c r="G511" s="33"/>
      <c r="H511" s="32"/>
      <c r="I511" s="34"/>
      <c r="J511" s="246"/>
      <c r="K511" s="247"/>
      <c r="L511" s="95"/>
      <c r="M511" s="248"/>
      <c r="N511" s="249"/>
      <c r="O511" s="250"/>
      <c r="P511" s="251"/>
      <c r="Q511" s="252"/>
      <c r="R511" s="253"/>
      <c r="S511" s="102"/>
      <c r="T511" s="254"/>
      <c r="U511" s="104"/>
      <c r="V511" s="255"/>
      <c r="W511" s="256"/>
      <c r="X511" s="107"/>
      <c r="Y511" s="116"/>
      <c r="AC511" s="759"/>
      <c r="AD511" s="784" t="str">
        <f>TRIM(SUBSTITUTE(SUBSTITUTE(AD510,"“"," "),"”"," "))</f>
        <v/>
      </c>
      <c r="AE511" s="780" t="str" cm="1">
        <f t="array" ref="AE511">IF(ROW()=ROW(AE504),AD507,INDEX(AF504:AF517,ROW()-ROW(AE504)))</f>
        <v/>
      </c>
      <c r="AF511" s="781" t="str">
        <f>IF(OR(AE511="",AD506="",AD506&lt;=0,AG511=""),"",TRIM(MID(AE511,LEN(AG511)+1+IF(MID(AE511,LEN(AG511)+1,1)=" ",1,0),99999)))</f>
        <v/>
      </c>
      <c r="AG511" s="780" t="str">
        <f>IF(OR(AH511="",AH511=0,AH511="0"),"",IF(LEN(AH511)&lt;=AD506,AH511,IF(LEN(SUBSTITUTE(AI511," ",""))=AD506+1,LEFT(AH511,AD506),LEFT(AH511,FIND("§",SUBSTITUTE(AI511," ","§",LEN(AI511)-LEN(SUBSTITUTE(AI511," ",""))))-1))))</f>
        <v/>
      </c>
      <c r="AH511" s="780" t="str">
        <f t="shared" si="166"/>
        <v/>
      </c>
      <c r="AI511" s="780" t="str">
        <f>IF(OR(AH511="",AH511=0,AH511="0"),"",LEFT(AH511,AD506+1))</f>
        <v/>
      </c>
      <c r="AJ511" s="782"/>
      <c r="AK511" s="796"/>
      <c r="AL511" s="759" t="str">
        <f>IF(LEN(TRIM(AM511))&gt;0,MAX(AL13:AL510)+1,"")</f>
        <v/>
      </c>
      <c r="AM511" s="805"/>
      <c r="AN511" s="805"/>
      <c r="AO511" s="805"/>
      <c r="XL511" s="3"/>
      <c r="XM511" s="3"/>
      <c r="XN511" s="3"/>
      <c r="XO511" s="3"/>
      <c r="XP511" s="3"/>
      <c r="XQ511" s="3"/>
      <c r="XR511" s="3"/>
      <c r="XS511" s="3"/>
      <c r="XT511" s="3"/>
      <c r="XU511" s="3"/>
      <c r="XV511" s="3"/>
      <c r="XW511" s="3"/>
      <c r="XX511" s="3"/>
      <c r="XY511" s="3"/>
      <c r="XZ511" s="3"/>
      <c r="YA511" s="3"/>
      <c r="YB511" s="3"/>
      <c r="YC511" s="3"/>
      <c r="YD511" s="3"/>
      <c r="YE511" s="3"/>
      <c r="YF511" s="3"/>
      <c r="YG511" s="3"/>
      <c r="YH511" s="3"/>
      <c r="YI511" s="3"/>
    </row>
    <row r="512" spans="5:659" ht="15.75">
      <c r="E512" s="26"/>
      <c r="F512" s="32"/>
      <c r="G512" s="33"/>
      <c r="H512" s="32"/>
      <c r="I512" s="34"/>
      <c r="J512" s="246"/>
      <c r="K512" s="247"/>
      <c r="L512" s="95"/>
      <c r="M512" s="248"/>
      <c r="N512" s="249"/>
      <c r="O512" s="250"/>
      <c r="P512" s="251"/>
      <c r="Q512" s="252"/>
      <c r="R512" s="253"/>
      <c r="S512" s="102"/>
      <c r="T512" s="254"/>
      <c r="U512" s="104"/>
      <c r="V512" s="255"/>
      <c r="W512" s="256"/>
      <c r="X512" s="107"/>
      <c r="Y512" s="116"/>
      <c r="AC512" s="759"/>
      <c r="AD512" s="784"/>
      <c r="AE512" s="780" t="str" cm="1">
        <f t="array" ref="AE512">IF(ROW()=ROW(AE504),AD507,INDEX(AF504:AF517,ROW()-ROW(AE504)))</f>
        <v/>
      </c>
      <c r="AF512" s="781" t="str">
        <f>IF(OR(AE512="",AD506="",AD506&lt;=0,AG512=""),"",TRIM(MID(AE512,LEN(AG512)+1+IF(MID(AE512,LEN(AG512)+1,1)=" ",1,0),99999)))</f>
        <v/>
      </c>
      <c r="AG512" s="780" t="str">
        <f>IF(OR(AH512="",AH512=0,AH512="0"),"",IF(LEN(AH512)&lt;=AD506,AH512,IF(LEN(SUBSTITUTE(AI512," ",""))=AD506+1,LEFT(AH512,AD506),LEFT(AH512,FIND("§",SUBSTITUTE(AI512," ","§",LEN(AI512)-LEN(SUBSTITUTE(AI512," ",""))))-1))))</f>
        <v/>
      </c>
      <c r="AH512" s="780" t="str">
        <f t="shared" si="166"/>
        <v/>
      </c>
      <c r="AI512" s="780" t="str">
        <f>IF(OR(AH512="",AH512=0,AH512="0"),"",LEFT(AH512,AD506+1))</f>
        <v/>
      </c>
      <c r="AJ512" s="782"/>
      <c r="AK512" s="796"/>
      <c r="AL512" s="759" t="str">
        <f>IF(LEN(TRIM(AM512))&gt;0,MAX(AL13:AL511)+1,"")</f>
        <v/>
      </c>
      <c r="AM512" s="805"/>
      <c r="AN512" s="805"/>
      <c r="AO512" s="805"/>
      <c r="XL512" s="3"/>
      <c r="XM512" s="3"/>
      <c r="XN512" s="3"/>
      <c r="XO512" s="3"/>
      <c r="XP512" s="3"/>
      <c r="XQ512" s="3"/>
      <c r="XR512" s="3"/>
      <c r="XS512" s="3"/>
      <c r="XT512" s="3"/>
      <c r="XU512" s="3"/>
      <c r="XV512" s="3"/>
      <c r="XW512" s="3"/>
      <c r="XX512" s="3"/>
      <c r="XY512" s="3"/>
      <c r="XZ512" s="3"/>
      <c r="YA512" s="3"/>
      <c r="YB512" s="3"/>
      <c r="YC512" s="3"/>
      <c r="YD512" s="3"/>
      <c r="YE512" s="3"/>
      <c r="YF512" s="3"/>
      <c r="YG512" s="3"/>
      <c r="YH512" s="3"/>
      <c r="YI512" s="3"/>
    </row>
    <row r="513" spans="5:659" ht="15.75">
      <c r="E513" s="26"/>
      <c r="F513" s="32"/>
      <c r="G513" s="33"/>
      <c r="H513" s="32"/>
      <c r="I513" s="34"/>
      <c r="J513" s="246"/>
      <c r="K513" s="247"/>
      <c r="L513" s="95"/>
      <c r="M513" s="248"/>
      <c r="N513" s="249"/>
      <c r="O513" s="250"/>
      <c r="P513" s="251"/>
      <c r="Q513" s="252"/>
      <c r="R513" s="253"/>
      <c r="S513" s="102"/>
      <c r="T513" s="254"/>
      <c r="U513" s="104"/>
      <c r="V513" s="255"/>
      <c r="W513" s="256"/>
      <c r="X513" s="107"/>
      <c r="Y513" s="116"/>
      <c r="AC513" s="759"/>
      <c r="AD513" s="784"/>
      <c r="AE513" s="780" t="str" cm="1">
        <f t="array" ref="AE513">IF(ROW()=ROW(AE504),AD507,INDEX(AF504:AF517,ROW()-ROW(AE504)))</f>
        <v/>
      </c>
      <c r="AF513" s="781" t="str">
        <f>IF(OR(AE513="",AD506="",AD506&lt;=0,AG513=""),"",TRIM(MID(AE513,LEN(AG513)+1+IF(MID(AE513,LEN(AG513)+1,1)=" ",1,0),99999)))</f>
        <v/>
      </c>
      <c r="AG513" s="780" t="str">
        <f>IF(OR(AH513="",AH513=0,AH513="0"),"",IF(LEN(AH513)&lt;=AD506,AH513,IF(LEN(SUBSTITUTE(AI513," ",""))=AD506+1,LEFT(AH513,AD506),LEFT(AH513,FIND("§",SUBSTITUTE(AI513," ","§",LEN(AI513)-LEN(SUBSTITUTE(AI513," ",""))))-1))))</f>
        <v/>
      </c>
      <c r="AH513" s="780" t="str">
        <f t="shared" si="166"/>
        <v/>
      </c>
      <c r="AI513" s="780" t="str">
        <f>IF(OR(AH513="",AH513=0,AH513="0"),"",LEFT(AH513,AD506+1))</f>
        <v/>
      </c>
      <c r="AJ513" s="782"/>
      <c r="AK513" s="796"/>
      <c r="AL513" s="759" t="str">
        <f>IF(LEN(TRIM(AM513))&gt;0,MAX(AL13:AL512)+1,"")</f>
        <v/>
      </c>
      <c r="AM513" s="805"/>
      <c r="AN513" s="805"/>
      <c r="AO513" s="805"/>
      <c r="XL513" s="3"/>
      <c r="XM513" s="3"/>
      <c r="XN513" s="3"/>
      <c r="XO513" s="3"/>
      <c r="XP513" s="3"/>
      <c r="XQ513" s="3"/>
      <c r="XR513" s="3"/>
      <c r="XS513" s="3"/>
      <c r="XT513" s="3"/>
      <c r="XU513" s="3"/>
      <c r="XV513" s="3"/>
      <c r="XW513" s="3"/>
      <c r="XX513" s="3"/>
      <c r="XY513" s="3"/>
      <c r="XZ513" s="3"/>
      <c r="YA513" s="3"/>
      <c r="YB513" s="3"/>
      <c r="YC513" s="3"/>
      <c r="YD513" s="3"/>
      <c r="YE513" s="3"/>
      <c r="YF513" s="3"/>
      <c r="YG513" s="3"/>
      <c r="YH513" s="3"/>
      <c r="YI513" s="3"/>
    </row>
    <row r="514" spans="5:659" ht="15.75">
      <c r="E514" s="26"/>
      <c r="F514" s="32"/>
      <c r="G514" s="33"/>
      <c r="H514" s="32"/>
      <c r="I514" s="34"/>
      <c r="J514" s="246"/>
      <c r="K514" s="247"/>
      <c r="L514" s="95"/>
      <c r="M514" s="248"/>
      <c r="N514" s="249"/>
      <c r="O514" s="250"/>
      <c r="P514" s="251"/>
      <c r="Q514" s="252"/>
      <c r="R514" s="253"/>
      <c r="S514" s="102"/>
      <c r="T514" s="254"/>
      <c r="U514" s="104"/>
      <c r="V514" s="255"/>
      <c r="W514" s="256"/>
      <c r="X514" s="107"/>
      <c r="Y514" s="116"/>
      <c r="AC514" s="759"/>
      <c r="AD514" s="784"/>
      <c r="AE514" s="780" t="str" cm="1">
        <f t="array" ref="AE514">IF(ROW()=ROW(AE504),AD507,INDEX(AF504:AF517,ROW()-ROW(AE504)))</f>
        <v/>
      </c>
      <c r="AF514" s="781" t="str">
        <f>IF(OR(AE514="",AD506="",AD506&lt;=0,AG514=""),"",TRIM(MID(AE514,LEN(AG514)+1+IF(MID(AE514,LEN(AG514)+1,1)=" ",1,0),99999)))</f>
        <v/>
      </c>
      <c r="AG514" s="780" t="str">
        <f>IF(OR(AH514="",AH514=0,AH514="0"),"",IF(LEN(AH514)&lt;=AD506,AH514,IF(LEN(SUBSTITUTE(AI514," ",""))=AD506+1,LEFT(AH514,AD506),LEFT(AH514,FIND("§",SUBSTITUTE(AI514," ","§",LEN(AI514)-LEN(SUBSTITUTE(AI514," ",""))))-1))))</f>
        <v/>
      </c>
      <c r="AH514" s="780" t="str">
        <f t="shared" si="166"/>
        <v/>
      </c>
      <c r="AI514" s="780" t="str">
        <f>IF(OR(AH514="",AH514=0,AH514="0"),"",LEFT(AH514,AD506+1))</f>
        <v/>
      </c>
      <c r="AJ514" s="782"/>
      <c r="AK514" s="796"/>
      <c r="AL514" s="759" t="str">
        <f>IF(LEN(TRIM(AM514))&gt;0,MAX(AL13:AL513)+1,"")</f>
        <v/>
      </c>
      <c r="AM514" s="805"/>
      <c r="AN514" s="805"/>
      <c r="AO514" s="805"/>
      <c r="XL514" s="3"/>
      <c r="XM514" s="3"/>
      <c r="XN514" s="3"/>
      <c r="XO514" s="3"/>
      <c r="XP514" s="3"/>
      <c r="XQ514" s="3"/>
      <c r="XR514" s="3"/>
      <c r="XS514" s="3"/>
      <c r="XT514" s="3"/>
      <c r="XU514" s="3"/>
      <c r="XV514" s="3"/>
      <c r="XW514" s="3"/>
      <c r="XX514" s="3"/>
      <c r="XY514" s="3"/>
      <c r="XZ514" s="3"/>
      <c r="YA514" s="3"/>
      <c r="YB514" s="3"/>
      <c r="YC514" s="3"/>
      <c r="YD514" s="3"/>
      <c r="YE514" s="3"/>
      <c r="YF514" s="3"/>
      <c r="YG514" s="3"/>
      <c r="YH514" s="3"/>
      <c r="YI514" s="3"/>
    </row>
    <row r="515" spans="5:659" ht="15.75">
      <c r="E515" s="26"/>
      <c r="F515" s="32"/>
      <c r="G515" s="33"/>
      <c r="H515" s="32"/>
      <c r="I515" s="34"/>
      <c r="J515" s="246"/>
      <c r="K515" s="247"/>
      <c r="L515" s="95"/>
      <c r="M515" s="248"/>
      <c r="N515" s="249"/>
      <c r="O515" s="250"/>
      <c r="P515" s="251"/>
      <c r="Q515" s="252"/>
      <c r="R515" s="253"/>
      <c r="S515" s="102"/>
      <c r="T515" s="254"/>
      <c r="U515" s="104"/>
      <c r="V515" s="255"/>
      <c r="W515" s="256"/>
      <c r="X515" s="107"/>
      <c r="Y515" s="116"/>
      <c r="AC515" s="759"/>
      <c r="AD515" s="784"/>
      <c r="AE515" s="780" t="str" cm="1">
        <f t="array" ref="AE515">IF(ROW()=ROW(AE504),AD507,INDEX(AF504:AF517,ROW()-ROW(AE504)))</f>
        <v/>
      </c>
      <c r="AF515" s="781" t="str">
        <f>IF(OR(AE515="",AD506="",AD506&lt;=0,AG515=""),"",TRIM(MID(AE515,LEN(AG515)+1+IF(MID(AE515,LEN(AG515)+1,1)=" ",1,0),99999)))</f>
        <v/>
      </c>
      <c r="AG515" s="780" t="str">
        <f>IF(OR(AH515="",AH515=0,AH515="0"),"",IF(LEN(AH515)&lt;=AD506,AH515,IF(LEN(SUBSTITUTE(AI515," ",""))=AD506+1,LEFT(AH515,AD506),LEFT(AH515,FIND("§",SUBSTITUTE(AI515," ","§",LEN(AI515)-LEN(SUBSTITUTE(AI515," ",""))))-1))))</f>
        <v/>
      </c>
      <c r="AH515" s="780" t="str">
        <f t="shared" si="166"/>
        <v/>
      </c>
      <c r="AI515" s="780" t="str">
        <f>IF(OR(AH515="",AH515=0,AH515="0"),"",LEFT(AH515,AD506+1))</f>
        <v/>
      </c>
      <c r="AJ515" s="782"/>
      <c r="AK515" s="796"/>
      <c r="AL515" s="759" t="str">
        <f>IF(LEN(TRIM(AM515))&gt;0,MAX(AL13:AL514)+1,"")</f>
        <v/>
      </c>
      <c r="AM515" s="805"/>
      <c r="AN515" s="805"/>
      <c r="AO515" s="805"/>
      <c r="XL515" s="3"/>
      <c r="XM515" s="3"/>
      <c r="XN515" s="3"/>
      <c r="XO515" s="3"/>
      <c r="XP515" s="3"/>
      <c r="XQ515" s="3"/>
      <c r="XR515" s="3"/>
      <c r="XS515" s="3"/>
      <c r="XT515" s="3"/>
      <c r="XU515" s="3"/>
      <c r="XV515" s="3"/>
      <c r="XW515" s="3"/>
      <c r="XX515" s="3"/>
      <c r="XY515" s="3"/>
      <c r="XZ515" s="3"/>
      <c r="YA515" s="3"/>
      <c r="YB515" s="3"/>
      <c r="YC515" s="3"/>
      <c r="YD515" s="3"/>
      <c r="YE515" s="3"/>
      <c r="YF515" s="3"/>
      <c r="YG515" s="3"/>
      <c r="YH515" s="3"/>
      <c r="YI515" s="3"/>
    </row>
    <row r="516" spans="5:659" ht="15.75">
      <c r="E516" s="26"/>
      <c r="F516" s="32"/>
      <c r="G516" s="33"/>
      <c r="H516" s="32"/>
      <c r="I516" s="34"/>
      <c r="J516" s="246"/>
      <c r="K516" s="247"/>
      <c r="L516" s="95"/>
      <c r="M516" s="248"/>
      <c r="N516" s="249"/>
      <c r="O516" s="250"/>
      <c r="P516" s="251"/>
      <c r="Q516" s="252"/>
      <c r="R516" s="253"/>
      <c r="S516" s="102"/>
      <c r="T516" s="254"/>
      <c r="U516" s="104"/>
      <c r="V516" s="255"/>
      <c r="W516" s="256"/>
      <c r="X516" s="107"/>
      <c r="Y516" s="116"/>
      <c r="AC516" s="759"/>
      <c r="AD516" s="784"/>
      <c r="AE516" s="780" t="str" cm="1">
        <f t="array" ref="AE516">IF(ROW()=ROW(AE504),AD507,INDEX(AF504:AF517,ROW()-ROW(AE504)))</f>
        <v/>
      </c>
      <c r="AF516" s="781" t="str">
        <f>IF(OR(AE516="",AD506="",AD506&lt;=0,AG516=""),"",TRIM(MID(AE516,LEN(AG516)+1+IF(MID(AE516,LEN(AG516)+1,1)=" ",1,0),99999)))</f>
        <v/>
      </c>
      <c r="AG516" s="780" t="str">
        <f>IF(OR(AH516="",AH516=0,AH516="0"),"",IF(LEN(AH516)&lt;=AD506,AH516,IF(LEN(SUBSTITUTE(AI516," ",""))=AD506+1,LEFT(AH516,AD506),LEFT(AH516,FIND("§",SUBSTITUTE(AI516," ","§",LEN(AI516)-LEN(SUBSTITUTE(AI516," ",""))))-1))))</f>
        <v/>
      </c>
      <c r="AH516" s="780" t="str">
        <f t="shared" si="166"/>
        <v/>
      </c>
      <c r="AI516" s="780" t="str">
        <f>IF(OR(AH516="",AH516=0,AH516="0"),"",LEFT(AH516,AD506+1))</f>
        <v/>
      </c>
      <c r="AJ516" s="782"/>
      <c r="AK516" s="796"/>
      <c r="AL516" s="759" t="str">
        <f>IF(LEN(TRIM(AM516))&gt;0,MAX(AL13:AL515)+1,"")</f>
        <v/>
      </c>
      <c r="AM516" s="805"/>
      <c r="AN516" s="805"/>
      <c r="AO516" s="805"/>
      <c r="XL516" s="3"/>
      <c r="XM516" s="3"/>
      <c r="XN516" s="3"/>
      <c r="XO516" s="3"/>
      <c r="XP516" s="3"/>
      <c r="XQ516" s="3"/>
      <c r="XR516" s="3"/>
      <c r="XS516" s="3"/>
      <c r="XT516" s="3"/>
      <c r="XU516" s="3"/>
      <c r="XV516" s="3"/>
      <c r="XW516" s="3"/>
      <c r="XX516" s="3"/>
      <c r="XY516" s="3"/>
      <c r="XZ516" s="3"/>
      <c r="YA516" s="3"/>
      <c r="YB516" s="3"/>
      <c r="YC516" s="3"/>
      <c r="YD516" s="3"/>
      <c r="YE516" s="3"/>
      <c r="YF516" s="3"/>
      <c r="YG516" s="3"/>
      <c r="YH516" s="3"/>
      <c r="YI516" s="3"/>
    </row>
    <row r="517" spans="5:659" ht="15.75">
      <c r="E517" s="26"/>
      <c r="F517" s="32"/>
      <c r="G517" s="33"/>
      <c r="H517" s="32"/>
      <c r="I517" s="34"/>
      <c r="J517" s="246"/>
      <c r="K517" s="247"/>
      <c r="L517" s="95"/>
      <c r="M517" s="248"/>
      <c r="N517" s="249"/>
      <c r="O517" s="250"/>
      <c r="P517" s="251"/>
      <c r="Q517" s="252"/>
      <c r="R517" s="253"/>
      <c r="S517" s="102"/>
      <c r="T517" s="254"/>
      <c r="U517" s="104"/>
      <c r="V517" s="255"/>
      <c r="W517" s="256"/>
      <c r="X517" s="107"/>
      <c r="Y517" s="116"/>
      <c r="AC517" s="759"/>
      <c r="AD517" s="784"/>
      <c r="AE517" s="780" t="str" cm="1">
        <f t="array" ref="AE517">IF(ROW()=ROW(AE504),AD507,INDEX(AF504:AF517,ROW()-ROW(AE504)))</f>
        <v/>
      </c>
      <c r="AF517" s="781" t="str">
        <f>IF(OR(AE517="",AD506="",AD506&lt;=0,AG517=""),"",TRIM(MID(AE517,LEN(AG517)+1+IF(MID(AE517,LEN(AG517)+1,1)=" ",1,0),99999)))</f>
        <v/>
      </c>
      <c r="AG517" s="780" t="str">
        <f>IF(OR(AH517="",AH517=0,AH517="0"),"",IF(LEN(AH517)&lt;=AD506,AH517,IF(LEN(SUBSTITUTE(AI517," ",""))=AD506+1,LEFT(AH517,AD506),LEFT(AH517,FIND("§",SUBSTITUTE(AI517," ","§",LEN(AI517)-LEN(SUBSTITUTE(AI517," ",""))))-1))))</f>
        <v/>
      </c>
      <c r="AH517" s="780" t="str">
        <f t="shared" si="166"/>
        <v/>
      </c>
      <c r="AI517" s="780" t="str">
        <f>IF(OR(AH517="",AH517=0,AH517="0"),"",LEFT(AH517,AD506+1))</f>
        <v/>
      </c>
      <c r="AJ517" s="782"/>
      <c r="AK517" s="796"/>
      <c r="AL517" s="759" t="str">
        <f>IF(LEN(TRIM(AM517))&gt;0,MAX(AL13:AL516)+1,"")</f>
        <v/>
      </c>
      <c r="AM517" s="805"/>
      <c r="AN517" s="805"/>
      <c r="AO517" s="805"/>
      <c r="XL517" s="3"/>
      <c r="XM517" s="3"/>
      <c r="XN517" s="3"/>
      <c r="XO517" s="3"/>
      <c r="XP517" s="3"/>
      <c r="XQ517" s="3"/>
      <c r="XR517" s="3"/>
      <c r="XS517" s="3"/>
      <c r="XT517" s="3"/>
      <c r="XU517" s="3"/>
      <c r="XV517" s="3"/>
      <c r="XW517" s="3"/>
      <c r="XX517" s="3"/>
      <c r="XY517" s="3"/>
      <c r="XZ517" s="3"/>
      <c r="YA517" s="3"/>
      <c r="YB517" s="3"/>
      <c r="YC517" s="3"/>
      <c r="YD517" s="3"/>
      <c r="YE517" s="3"/>
      <c r="YF517" s="3"/>
      <c r="YG517" s="3"/>
      <c r="YH517" s="3"/>
      <c r="YI517" s="3"/>
    </row>
    <row r="518" spans="5:659" ht="15.75">
      <c r="E518" s="26"/>
      <c r="F518" s="32"/>
      <c r="G518" s="33"/>
      <c r="H518" s="32"/>
      <c r="I518" s="34"/>
      <c r="J518" s="246"/>
      <c r="K518" s="247"/>
      <c r="L518" s="95"/>
      <c r="M518" s="248"/>
      <c r="N518" s="249"/>
      <c r="O518" s="250"/>
      <c r="P518" s="251"/>
      <c r="Q518" s="252"/>
      <c r="R518" s="253"/>
      <c r="S518" s="102"/>
      <c r="T518" s="254"/>
      <c r="U518" s="104"/>
      <c r="V518" s="255"/>
      <c r="W518" s="256"/>
      <c r="X518" s="107"/>
      <c r="Y518" s="116"/>
      <c r="AC518" s="759"/>
      <c r="AD518" s="779" t="str">
        <f>IF(TRIM(SUBSTITUTE(AS50,CHAR(160),""))="","",AS50)</f>
        <v/>
      </c>
      <c r="AE518" s="780" t="str" cm="1">
        <f t="array" ref="AE518">IF(ROW()=ROW(AE518),AD521,INDEX(AF518:AF531,ROW()-ROW(AE518)))</f>
        <v/>
      </c>
      <c r="AF518" s="781" t="str">
        <f>IF(OR(AE518="",AD520="",AD520&lt;=0,AG518=""),"",TRIM(MID(AE518,LEN(AG518)+1+IF(MID(AE518,LEN(AG518)+1,1)=" ",1,0),99999)))</f>
        <v/>
      </c>
      <c r="AG518" s="780" t="str">
        <f>IF(OR(AH518="",AH518=0,AH518="0"),"",IF(LEN(AH518)&lt;=AD520,AH518,IF(LEN(SUBSTITUTE(AI518," ",""))=AD520+1,LEFT(AH518,AD520),LEFT(AH518,FIND("§",SUBSTITUTE(AI518," ","§",LEN(AI518)-LEN(SUBSTITUTE(AI518," ",""))))-1))))</f>
        <v/>
      </c>
      <c r="AH518" s="780" t="str">
        <f t="shared" si="166"/>
        <v/>
      </c>
      <c r="AI518" s="780" t="str">
        <f>IF(OR(AH518="",AH518=0,AH518="0"),"",LEFT(AH518,AD520+1))</f>
        <v/>
      </c>
      <c r="AJ518" s="782"/>
      <c r="AK518" s="796"/>
      <c r="AL518" s="759" t="str">
        <f>IF(LEN(TRIM(AM518))&gt;0,MAX(AL13:AL517)+1,"")</f>
        <v/>
      </c>
      <c r="AM518" s="805"/>
      <c r="AN518" s="805"/>
      <c r="AO518" s="805"/>
      <c r="XL518" s="3"/>
      <c r="XM518" s="3"/>
      <c r="XN518" s="3"/>
      <c r="XO518" s="3"/>
      <c r="XP518" s="3"/>
      <c r="XQ518" s="3"/>
      <c r="XR518" s="3"/>
      <c r="XS518" s="3"/>
      <c r="XT518" s="3"/>
      <c r="XU518" s="3"/>
      <c r="XV518" s="3"/>
      <c r="XW518" s="3"/>
      <c r="XX518" s="3"/>
      <c r="XY518" s="3"/>
      <c r="XZ518" s="3"/>
      <c r="YA518" s="3"/>
      <c r="YB518" s="3"/>
      <c r="YC518" s="3"/>
      <c r="YD518" s="3"/>
      <c r="YE518" s="3"/>
      <c r="YF518" s="3"/>
      <c r="YG518" s="3"/>
      <c r="YH518" s="3"/>
      <c r="YI518" s="3"/>
    </row>
    <row r="519" spans="5:659" ht="15.75">
      <c r="E519" s="26"/>
      <c r="F519" s="32"/>
      <c r="G519" s="33"/>
      <c r="H519" s="32"/>
      <c r="I519" s="34"/>
      <c r="J519" s="246"/>
      <c r="K519" s="247"/>
      <c r="L519" s="95"/>
      <c r="M519" s="248"/>
      <c r="N519" s="249"/>
      <c r="O519" s="250"/>
      <c r="P519" s="251"/>
      <c r="Q519" s="252"/>
      <c r="R519" s="253"/>
      <c r="S519" s="102"/>
      <c r="T519" s="254"/>
      <c r="U519" s="104"/>
      <c r="V519" s="255"/>
      <c r="W519" s="256"/>
      <c r="X519" s="107"/>
      <c r="Y519" s="116"/>
      <c r="AC519" s="759"/>
      <c r="AD519" s="784" t="str">
        <f>TRIM(SUBSTITUTE(SUBSTITUTE(SUBSTITUTE(SUBSTITUTE(SUBSTITUTE(SUBSTITUTE(SUBSTITUTE(SUBSTITUTE(SUBSTITUTE(CLEAN(IF(OR(LEFT(AD518,1)="-",LEFT(AD518,1)="="),MID(AD518,2,99999),AD518)),"—","-"),"–","-"),CHAR(160)," "),CHAR(9)," "),CHAR(13)," "),CHAR(10)," ")," "," ")," "," ")," "," "))</f>
        <v/>
      </c>
      <c r="AE519" s="780" t="str" cm="1">
        <f t="array" ref="AE519">IF(ROW()=ROW(AE518),AD521,INDEX(AF518:AF531,ROW()-ROW(AE518)))</f>
        <v/>
      </c>
      <c r="AF519" s="781" t="str">
        <f>IF(OR(AE519="",AD520="",AD520&lt;=0,AG519=""),"",TRIM(MID(AE519,LEN(AG519)+1+IF(MID(AE519,LEN(AG519)+1,1)=" ",1,0),99999)))</f>
        <v/>
      </c>
      <c r="AG519" s="780" t="str">
        <f>IF(OR(AH519="",AH519=0,AH519="0"),"",IF(LEN(AH519)&lt;=AD520,AH519,IF(LEN(SUBSTITUTE(AI519," ",""))=AD520+1,LEFT(AH519,AD520),LEFT(AH519,FIND("§",SUBSTITUTE(AI519," ","§",LEN(AI519)-LEN(SUBSTITUTE(AI519," ",""))))-1))))</f>
        <v/>
      </c>
      <c r="AH519" s="780" t="str">
        <f t="shared" si="166"/>
        <v/>
      </c>
      <c r="AI519" s="780" t="str">
        <f>IF(OR(AH519="",AH519=0,AH519="0"),"",LEFT(AH519,AD520+1))</f>
        <v/>
      </c>
      <c r="AJ519" s="782"/>
      <c r="AK519" s="796"/>
      <c r="AL519" s="759" t="str">
        <f>IF(LEN(TRIM(AM519))&gt;0,MAX(AL13:AL518)+1,"")</f>
        <v/>
      </c>
      <c r="AM519" s="805"/>
      <c r="AN519" s="805"/>
      <c r="AO519" s="805"/>
      <c r="XL519" s="3"/>
      <c r="XM519" s="3"/>
      <c r="XN519" s="3"/>
      <c r="XO519" s="3"/>
      <c r="XP519" s="3"/>
      <c r="XQ519" s="3"/>
      <c r="XR519" s="3"/>
      <c r="XS519" s="3"/>
      <c r="XT519" s="3"/>
      <c r="XU519" s="3"/>
      <c r="XV519" s="3"/>
      <c r="XW519" s="3"/>
      <c r="XX519" s="3"/>
      <c r="XY519" s="3"/>
      <c r="XZ519" s="3"/>
      <c r="YA519" s="3"/>
      <c r="YB519" s="3"/>
      <c r="YC519" s="3"/>
      <c r="YD519" s="3"/>
      <c r="YE519" s="3"/>
      <c r="YF519" s="3"/>
      <c r="YG519" s="3"/>
      <c r="YH519" s="3"/>
      <c r="YI519" s="3"/>
    </row>
    <row r="520" spans="5:659" ht="15.75">
      <c r="E520" s="26"/>
      <c r="F520" s="32"/>
      <c r="G520" s="33"/>
      <c r="H520" s="32"/>
      <c r="I520" s="34"/>
      <c r="J520" s="246"/>
      <c r="K520" s="247"/>
      <c r="L520" s="95"/>
      <c r="M520" s="248"/>
      <c r="N520" s="249"/>
      <c r="O520" s="250"/>
      <c r="P520" s="251"/>
      <c r="Q520" s="252"/>
      <c r="R520" s="253"/>
      <c r="S520" s="102"/>
      <c r="T520" s="254"/>
      <c r="U520" s="104"/>
      <c r="V520" s="255"/>
      <c r="W520" s="256"/>
      <c r="X520" s="107"/>
      <c r="Y520" s="116"/>
      <c r="AC520" s="759"/>
      <c r="AD520" s="785">
        <f>AL10</f>
        <v>120</v>
      </c>
      <c r="AE520" s="780" t="str" cm="1">
        <f t="array" ref="AE520">IF(ROW()=ROW(AE518),AD521,INDEX(AF518:AF531,ROW()-ROW(AE518)))</f>
        <v/>
      </c>
      <c r="AF520" s="781" t="str">
        <f>IF(OR(AE520="",AD520="",AD520&lt;=0,AG520=""),"",TRIM(MID(AE520,LEN(AG520)+1+IF(MID(AE520,LEN(AG520)+1,1)=" ",1,0),99999)))</f>
        <v/>
      </c>
      <c r="AG520" s="780" t="str">
        <f>IF(OR(AH520="",AH520=0,AH520="0"),"",IF(LEN(AH520)&lt;=AD520,AH520,IF(LEN(SUBSTITUTE(AI520," ",""))=AD520+1,LEFT(AH520,AD520),LEFT(AH520,FIND("§",SUBSTITUTE(AI520," ","§",LEN(AI520)-LEN(SUBSTITUTE(AI520," ",""))))-1))))</f>
        <v/>
      </c>
      <c r="AH520" s="780" t="str">
        <f t="shared" si="166"/>
        <v/>
      </c>
      <c r="AI520" s="780" t="str">
        <f>IF(OR(AH520="",AH520=0,AH520="0"),"",LEFT(AH520,AD520+1))</f>
        <v/>
      </c>
      <c r="AJ520" s="782"/>
      <c r="AK520" s="796"/>
      <c r="AL520" s="759" t="str">
        <f>IF(LEN(TRIM(AM520))&gt;0,MAX(AL13:AL519)+1,"")</f>
        <v/>
      </c>
      <c r="AM520" s="805"/>
      <c r="AN520" s="805"/>
      <c r="AO520" s="805"/>
      <c r="XL520" s="3"/>
      <c r="XM520" s="3"/>
      <c r="XN520" s="3"/>
      <c r="XO520" s="3"/>
      <c r="XP520" s="3"/>
      <c r="XQ520" s="3"/>
      <c r="XR520" s="3"/>
      <c r="XS520" s="3"/>
      <c r="XT520" s="3"/>
      <c r="XU520" s="3"/>
      <c r="XV520" s="3"/>
      <c r="XW520" s="3"/>
      <c r="XX520" s="3"/>
      <c r="XY520" s="3"/>
      <c r="XZ520" s="3"/>
      <c r="YA520" s="3"/>
      <c r="YB520" s="3"/>
      <c r="YC520" s="3"/>
      <c r="YD520" s="3"/>
      <c r="YE520" s="3"/>
      <c r="YF520" s="3"/>
      <c r="YG520" s="3"/>
      <c r="YH520" s="3"/>
      <c r="YI520" s="3"/>
    </row>
    <row r="521" spans="5:659" ht="15.75">
      <c r="E521" s="26"/>
      <c r="F521" s="32"/>
      <c r="G521" s="33"/>
      <c r="H521" s="32"/>
      <c r="I521" s="34"/>
      <c r="J521" s="246"/>
      <c r="K521" s="247"/>
      <c r="L521" s="95"/>
      <c r="M521" s="248"/>
      <c r="N521" s="249"/>
      <c r="O521" s="250"/>
      <c r="P521" s="251"/>
      <c r="Q521" s="252"/>
      <c r="R521" s="253"/>
      <c r="S521" s="102"/>
      <c r="T521" s="254"/>
      <c r="U521" s="104"/>
      <c r="V521" s="255"/>
      <c r="W521" s="256"/>
      <c r="X521" s="107"/>
      <c r="Y521" s="116"/>
      <c r="AC521" s="759"/>
      <c r="AD521" s="784" t="str">
        <f>IF(UPPER(TRIM(AL11))="X",AD525,AD519)</f>
        <v/>
      </c>
      <c r="AE521" s="780" t="str" cm="1">
        <f t="array" ref="AE521">IF(ROW()=ROW(AE518),AD521,INDEX(AF518:AF531,ROW()-ROW(AE518)))</f>
        <v/>
      </c>
      <c r="AF521" s="781" t="str">
        <f>IF(OR(AE521="",AD520="",AD520&lt;=0,AG521=""),"",TRIM(MID(AE521,LEN(AG521)+1+IF(MID(AE521,LEN(AG521)+1,1)=" ",1,0),99999)))</f>
        <v/>
      </c>
      <c r="AG521" s="780" t="str">
        <f>IF(OR(AH521="",AH521=0,AH521="0"),"",IF(LEN(AH521)&lt;=AD520,AH521,IF(LEN(SUBSTITUTE(AI521," ",""))=AD520+1,LEFT(AH521,AD520),LEFT(AH521,FIND("§",SUBSTITUTE(AI521," ","§",LEN(AI521)-LEN(SUBSTITUTE(AI521," ",""))))-1))))</f>
        <v/>
      </c>
      <c r="AH521" s="780" t="str">
        <f t="shared" si="166"/>
        <v/>
      </c>
      <c r="AI521" s="780" t="str">
        <f>IF(OR(AH521="",AH521=0,AH521="0"),"",LEFT(AH521,AD520+1))</f>
        <v/>
      </c>
      <c r="AJ521" s="782"/>
      <c r="AK521" s="796"/>
      <c r="AL521" s="759" t="str">
        <f>IF(LEN(TRIM(AM521))&gt;0,MAX(AL13:AL520)+1,"")</f>
        <v/>
      </c>
      <c r="AM521" s="805"/>
      <c r="AN521" s="805"/>
      <c r="AO521" s="805"/>
      <c r="XL521" s="3"/>
      <c r="XM521" s="3"/>
      <c r="XN521" s="3"/>
      <c r="XO521" s="3"/>
      <c r="XP521" s="3"/>
      <c r="XQ521" s="3"/>
      <c r="XR521" s="3"/>
      <c r="XS521" s="3"/>
      <c r="XT521" s="3"/>
      <c r="XU521" s="3"/>
      <c r="XV521" s="3"/>
      <c r="XW521" s="3"/>
      <c r="XX521" s="3"/>
      <c r="XY521" s="3"/>
      <c r="XZ521" s="3"/>
      <c r="YA521" s="3"/>
      <c r="YB521" s="3"/>
      <c r="YC521" s="3"/>
      <c r="YD521" s="3"/>
      <c r="YE521" s="3"/>
      <c r="YF521" s="3"/>
      <c r="YG521" s="3"/>
      <c r="YH521" s="3"/>
      <c r="YI521" s="3"/>
    </row>
    <row r="522" spans="5:659" ht="15.75">
      <c r="E522" s="26"/>
      <c r="F522" s="32"/>
      <c r="G522" s="33"/>
      <c r="H522" s="32"/>
      <c r="I522" s="34"/>
      <c r="J522" s="246"/>
      <c r="K522" s="247"/>
      <c r="L522" s="95"/>
      <c r="M522" s="248"/>
      <c r="N522" s="249"/>
      <c r="O522" s="250"/>
      <c r="P522" s="251"/>
      <c r="Q522" s="252"/>
      <c r="R522" s="253"/>
      <c r="S522" s="102"/>
      <c r="T522" s="254"/>
      <c r="U522" s="104"/>
      <c r="V522" s="255"/>
      <c r="W522" s="256"/>
      <c r="X522" s="107"/>
      <c r="Y522" s="116"/>
      <c r="AC522" s="759"/>
      <c r="AD522" s="786" t="str">
        <f>TRIM(SUBSTITUTE(SUBSTITUTE(SUBSTITUTE(SUBSTITUTE(SUBSTITUTE(SUBSTITUTE(SUBSTITUTE(SUBSTITUTE(SUBSTITUTE(SUBSTITUTE(AD519,","," "),";"," "),":"," "),"!"," "),"?"," "),"…"," "),"»"," "),"«"," "),"/"," "),"."," "))</f>
        <v/>
      </c>
      <c r="AE522" s="780" t="str" cm="1">
        <f t="array" ref="AE522">IF(ROW()=ROW(AE518),AD521,INDEX(AF518:AF531,ROW()-ROW(AE518)))</f>
        <v/>
      </c>
      <c r="AF522" s="781" t="str">
        <f>IF(OR(AE522="",AD520="",AD520&lt;=0,AG522=""),"",TRIM(MID(AE522,LEN(AG522)+1+IF(MID(AE522,LEN(AG522)+1,1)=" ",1,0),99999)))</f>
        <v/>
      </c>
      <c r="AG522" s="780" t="str">
        <f>IF(OR(AH522="",AH522=0,AH522="0"),"",IF(LEN(AH522)&lt;=AD520,AH522,IF(LEN(SUBSTITUTE(AI522," ",""))=AD520+1,LEFT(AH522,AD520),LEFT(AH522,FIND("§",SUBSTITUTE(AI522," ","§",LEN(AI522)-LEN(SUBSTITUTE(AI522," ",""))))-1))))</f>
        <v/>
      </c>
      <c r="AH522" s="780" t="str">
        <f t="shared" si="166"/>
        <v/>
      </c>
      <c r="AI522" s="780" t="str">
        <f>IF(OR(AH522="",AH522=0,AH522="0"),"",LEFT(AH522,AD520+1))</f>
        <v/>
      </c>
      <c r="AJ522" s="782"/>
      <c r="AK522" s="796"/>
      <c r="AL522" s="759" t="str">
        <f>IF(LEN(TRIM(AM522))&gt;0,MAX(AL13:AL521)+1,"")</f>
        <v/>
      </c>
      <c r="AM522" s="805"/>
      <c r="AN522" s="805"/>
      <c r="AO522" s="805"/>
      <c r="XL522" s="3"/>
      <c r="XM522" s="3"/>
      <c r="XN522" s="3"/>
      <c r="XO522" s="3"/>
      <c r="XP522" s="3"/>
      <c r="XQ522" s="3"/>
      <c r="XR522" s="3"/>
      <c r="XS522" s="3"/>
      <c r="XT522" s="3"/>
      <c r="XU522" s="3"/>
      <c r="XV522" s="3"/>
      <c r="XW522" s="3"/>
      <c r="XX522" s="3"/>
      <c r="XY522" s="3"/>
      <c r="XZ522" s="3"/>
      <c r="YA522" s="3"/>
      <c r="YB522" s="3"/>
      <c r="YC522" s="3"/>
      <c r="YD522" s="3"/>
      <c r="YE522" s="3"/>
      <c r="YF522" s="3"/>
      <c r="YG522" s="3"/>
      <c r="YH522" s="3"/>
      <c r="YI522" s="3"/>
    </row>
    <row r="523" spans="5:659" ht="15.75">
      <c r="E523" s="26"/>
      <c r="F523" s="32"/>
      <c r="G523" s="33"/>
      <c r="H523" s="32"/>
      <c r="I523" s="34"/>
      <c r="J523" s="246"/>
      <c r="K523" s="247"/>
      <c r="L523" s="95"/>
      <c r="M523" s="248"/>
      <c r="N523" s="249"/>
      <c r="O523" s="250"/>
      <c r="P523" s="251"/>
      <c r="Q523" s="252"/>
      <c r="R523" s="253"/>
      <c r="S523" s="102"/>
      <c r="T523" s="254"/>
      <c r="U523" s="104"/>
      <c r="V523" s="255"/>
      <c r="W523" s="256"/>
      <c r="X523" s="107"/>
      <c r="Y523" s="116"/>
      <c r="AC523" s="759"/>
      <c r="AD523" s="780" t="str">
        <f>TRIM(SUBSTITUTE(SUBSTITUTE(SUBSTITUTE(SUBSTITUTE(SUBSTITUTE(SUBSTITUTE(SUBSTITUTE(SUBSTITUTE(AD522,"("," "),")"," "),CHAR(34)," "),"-"," "),"_"," "),"&lt;"," "),"&gt;"," "),"="," "))</f>
        <v/>
      </c>
      <c r="AE523" s="780" t="str" cm="1">
        <f t="array" ref="AE523">IF(ROW()=ROW(AE518),AD521,INDEX(AF518:AF531,ROW()-ROW(AE518)))</f>
        <v/>
      </c>
      <c r="AF523" s="781" t="str">
        <f>IF(OR(AE523="",AD520="",AD520&lt;=0,AG523=""),"",TRIM(MID(AE523,LEN(AG523)+1+IF(MID(AE523,LEN(AG523)+1,1)=" ",1,0),99999)))</f>
        <v/>
      </c>
      <c r="AG523" s="780" t="str">
        <f>IF(OR(AH523="",AH523=0,AH523="0"),"",IF(LEN(AH523)&lt;=AD520,AH523,IF(LEN(SUBSTITUTE(AI523," ",""))=AD520+1,LEFT(AH523,AD520),LEFT(AH523,FIND("§",SUBSTITUTE(AI523," ","§",LEN(AI523)-LEN(SUBSTITUTE(AI523," ",""))))-1))))</f>
        <v/>
      </c>
      <c r="AH523" s="780" t="str">
        <f t="shared" si="166"/>
        <v/>
      </c>
      <c r="AI523" s="780" t="str">
        <f>IF(OR(AH523="",AH523=0,AH523="0"),"",LEFT(AH523,AD520+1))</f>
        <v/>
      </c>
      <c r="AJ523" s="782"/>
      <c r="AK523" s="796"/>
      <c r="AL523" s="759" t="str">
        <f>IF(LEN(TRIM(AM523))&gt;0,MAX(AL13:AL522)+1,"")</f>
        <v/>
      </c>
      <c r="AM523" s="805"/>
      <c r="AN523" s="805"/>
      <c r="AO523" s="805"/>
      <c r="XL523" s="3"/>
      <c r="XM523" s="3"/>
      <c r="XN523" s="3"/>
      <c r="XO523" s="3"/>
      <c r="XP523" s="3"/>
      <c r="XQ523" s="3"/>
      <c r="XR523" s="3"/>
      <c r="XS523" s="3"/>
      <c r="XT523" s="3"/>
      <c r="XU523" s="3"/>
      <c r="XV523" s="3"/>
      <c r="XW523" s="3"/>
      <c r="XX523" s="3"/>
      <c r="XY523" s="3"/>
      <c r="XZ523" s="3"/>
      <c r="YA523" s="3"/>
      <c r="YB523" s="3"/>
      <c r="YC523" s="3"/>
      <c r="YD523" s="3"/>
      <c r="YE523" s="3"/>
      <c r="YF523" s="3"/>
      <c r="YG523" s="3"/>
      <c r="YH523" s="3"/>
      <c r="YI523" s="3"/>
    </row>
    <row r="524" spans="5:659" ht="15.75">
      <c r="E524" s="26"/>
      <c r="F524" s="32"/>
      <c r="G524" s="33"/>
      <c r="H524" s="32"/>
      <c r="I524" s="34"/>
      <c r="J524" s="246"/>
      <c r="K524" s="247"/>
      <c r="L524" s="95"/>
      <c r="M524" s="248"/>
      <c r="N524" s="249"/>
      <c r="O524" s="250"/>
      <c r="P524" s="251"/>
      <c r="Q524" s="252"/>
      <c r="R524" s="253"/>
      <c r="S524" s="102"/>
      <c r="T524" s="254"/>
      <c r="U524" s="104"/>
      <c r="V524" s="255"/>
      <c r="W524" s="256"/>
      <c r="X524" s="107"/>
      <c r="Y524" s="116"/>
      <c r="AC524" s="759"/>
      <c r="AD524" s="784" t="str">
        <f>TRIM(SUBSTITUTE(SUBSTITUTE(SUBSTITUTE(SUBSTITUTE(AD523,"►"," "),"▼"," "),"▲"," "),"◄"," "))</f>
        <v/>
      </c>
      <c r="AE524" s="780" t="str" cm="1">
        <f t="array" ref="AE524">IF(ROW()=ROW(AE518),AD521,INDEX(AF518:AF531,ROW()-ROW(AE518)))</f>
        <v/>
      </c>
      <c r="AF524" s="781" t="str">
        <f>IF(OR(AE524="",AD520="",AD520&lt;=0,AG524=""),"",TRIM(MID(AE524,LEN(AG524)+1+IF(MID(AE524,LEN(AG524)+1,1)=" ",1,0),99999)))</f>
        <v/>
      </c>
      <c r="AG524" s="780" t="str">
        <f>IF(OR(AH524="",AH524=0,AH524="0"),"",IF(LEN(AH524)&lt;=AD520,AH524,IF(LEN(SUBSTITUTE(AI524," ",""))=AD520+1,LEFT(AH524,AD520),LEFT(AH524,FIND("§",SUBSTITUTE(AI524," ","§",LEN(AI524)-LEN(SUBSTITUTE(AI524," ",""))))-1))))</f>
        <v/>
      </c>
      <c r="AH524" s="780" t="str">
        <f t="shared" si="166"/>
        <v/>
      </c>
      <c r="AI524" s="780" t="str">
        <f>IF(OR(AH524="",AH524=0,AH524="0"),"",LEFT(AH524,AD520+1))</f>
        <v/>
      </c>
      <c r="AJ524" s="782"/>
      <c r="AK524" s="796"/>
      <c r="AL524" s="759" t="str">
        <f>IF(LEN(TRIM(AM524))&gt;0,MAX(AL13:AL523)+1,"")</f>
        <v/>
      </c>
      <c r="AM524" s="805"/>
      <c r="AN524" s="805"/>
      <c r="AO524" s="805"/>
      <c r="XL524" s="3"/>
      <c r="XM524" s="3"/>
      <c r="XN524" s="3"/>
      <c r="XO524" s="3"/>
      <c r="XP524" s="3"/>
      <c r="XQ524" s="3"/>
      <c r="XR524" s="3"/>
      <c r="XS524" s="3"/>
      <c r="XT524" s="3"/>
      <c r="XU524" s="3"/>
      <c r="XV524" s="3"/>
      <c r="XW524" s="3"/>
      <c r="XX524" s="3"/>
      <c r="XY524" s="3"/>
      <c r="XZ524" s="3"/>
      <c r="YA524" s="3"/>
      <c r="YB524" s="3"/>
      <c r="YC524" s="3"/>
      <c r="YD524" s="3"/>
      <c r="YE524" s="3"/>
      <c r="YF524" s="3"/>
      <c r="YG524" s="3"/>
      <c r="YH524" s="3"/>
      <c r="YI524" s="3"/>
    </row>
    <row r="525" spans="5:659" ht="15.75">
      <c r="E525" s="26"/>
      <c r="F525" s="32"/>
      <c r="G525" s="33"/>
      <c r="H525" s="32"/>
      <c r="I525" s="34"/>
      <c r="J525" s="246"/>
      <c r="K525" s="247"/>
      <c r="L525" s="95"/>
      <c r="M525" s="248"/>
      <c r="N525" s="249"/>
      <c r="O525" s="250"/>
      <c r="P525" s="251"/>
      <c r="Q525" s="252"/>
      <c r="R525" s="253"/>
      <c r="S525" s="102"/>
      <c r="T525" s="254"/>
      <c r="U525" s="104"/>
      <c r="V525" s="255"/>
      <c r="W525" s="256"/>
      <c r="X525" s="107"/>
      <c r="Y525" s="116"/>
      <c r="AC525" s="759"/>
      <c r="AD525" s="784" t="str">
        <f>TRIM(SUBSTITUTE(SUBSTITUTE(AD524,"“"," "),"”"," "))</f>
        <v/>
      </c>
      <c r="AE525" s="780" t="str" cm="1">
        <f t="array" ref="AE525">IF(ROW()=ROW(AE518),AD521,INDEX(AF518:AF531,ROW()-ROW(AE518)))</f>
        <v/>
      </c>
      <c r="AF525" s="781" t="str">
        <f>IF(OR(AE525="",AD520="",AD520&lt;=0,AG525=""),"",TRIM(MID(AE525,LEN(AG525)+1+IF(MID(AE525,LEN(AG525)+1,1)=" ",1,0),99999)))</f>
        <v/>
      </c>
      <c r="AG525" s="780" t="str">
        <f>IF(OR(AH525="",AH525=0,AH525="0"),"",IF(LEN(AH525)&lt;=AD520,AH525,IF(LEN(SUBSTITUTE(AI525," ",""))=AD520+1,LEFT(AH525,AD520),LEFT(AH525,FIND("§",SUBSTITUTE(AI525," ","§",LEN(AI525)-LEN(SUBSTITUTE(AI525," ",""))))-1))))</f>
        <v/>
      </c>
      <c r="AH525" s="780" t="str">
        <f t="shared" si="166"/>
        <v/>
      </c>
      <c r="AI525" s="780" t="str">
        <f>IF(OR(AH525="",AH525=0,AH525="0"),"",LEFT(AH525,AD520+1))</f>
        <v/>
      </c>
      <c r="AJ525" s="782"/>
      <c r="AK525" s="796"/>
      <c r="AL525" s="759" t="str">
        <f>IF(LEN(TRIM(AM525))&gt;0,MAX(AL13:AL524)+1,"")</f>
        <v/>
      </c>
      <c r="AM525" s="805"/>
      <c r="AN525" s="805"/>
      <c r="AO525" s="805"/>
      <c r="XL525" s="3"/>
      <c r="XM525" s="3"/>
      <c r="XN525" s="3"/>
      <c r="XO525" s="3"/>
      <c r="XP525" s="3"/>
      <c r="XQ525" s="3"/>
      <c r="XR525" s="3"/>
      <c r="XS525" s="3"/>
      <c r="XT525" s="3"/>
      <c r="XU525" s="3"/>
      <c r="XV525" s="3"/>
      <c r="XW525" s="3"/>
      <c r="XX525" s="3"/>
      <c r="XY525" s="3"/>
      <c r="XZ525" s="3"/>
      <c r="YA525" s="3"/>
      <c r="YB525" s="3"/>
      <c r="YC525" s="3"/>
      <c r="YD525" s="3"/>
      <c r="YE525" s="3"/>
      <c r="YF525" s="3"/>
      <c r="YG525" s="3"/>
      <c r="YH525" s="3"/>
      <c r="YI525" s="3"/>
    </row>
    <row r="526" spans="5:659" ht="15.75">
      <c r="E526" s="26"/>
      <c r="F526" s="32"/>
      <c r="G526" s="33"/>
      <c r="H526" s="32"/>
      <c r="I526" s="34"/>
      <c r="J526" s="246"/>
      <c r="K526" s="247"/>
      <c r="L526" s="95"/>
      <c r="M526" s="248"/>
      <c r="N526" s="249"/>
      <c r="O526" s="250"/>
      <c r="P526" s="251"/>
      <c r="Q526" s="252"/>
      <c r="R526" s="253"/>
      <c r="S526" s="102"/>
      <c r="T526" s="254"/>
      <c r="U526" s="104"/>
      <c r="V526" s="255"/>
      <c r="W526" s="256"/>
      <c r="X526" s="107"/>
      <c r="Y526" s="116"/>
      <c r="AC526" s="759"/>
      <c r="AD526" s="784"/>
      <c r="AE526" s="780" t="str" cm="1">
        <f t="array" ref="AE526">IF(ROW()=ROW(AE518),AD521,INDEX(AF518:AF531,ROW()-ROW(AE518)))</f>
        <v/>
      </c>
      <c r="AF526" s="781" t="str">
        <f>IF(OR(AE526="",AD520="",AD520&lt;=0,AG526=""),"",TRIM(MID(AE526,LEN(AG526)+1+IF(MID(AE526,LEN(AG526)+1,1)=" ",1,0),99999)))</f>
        <v/>
      </c>
      <c r="AG526" s="780" t="str">
        <f>IF(OR(AH526="",AH526=0,AH526="0"),"",IF(LEN(AH526)&lt;=AD520,AH526,IF(LEN(SUBSTITUTE(AI526," ",""))=AD520+1,LEFT(AH526,AD520),LEFT(AH526,FIND("§",SUBSTITUTE(AI526," ","§",LEN(AI526)-LEN(SUBSTITUTE(AI526," ",""))))-1))))</f>
        <v/>
      </c>
      <c r="AH526" s="780" t="str">
        <f t="shared" ref="AH526:AH589" si="167">IF(OR(AE526="",AE526=0),"",TRIM(SUBSTITUTE(SUBSTITUTE(AE526,CHAR(160)," "),CHAR(10)," ")))</f>
        <v/>
      </c>
      <c r="AI526" s="780" t="str">
        <f>IF(OR(AH526="",AH526=0,AH526="0"),"",LEFT(AH526,AD520+1))</f>
        <v/>
      </c>
      <c r="AJ526" s="782"/>
      <c r="AK526" s="796"/>
      <c r="AL526" s="759" t="str">
        <f>IF(LEN(TRIM(AM526))&gt;0,MAX(AL13:AL525)+1,"")</f>
        <v/>
      </c>
      <c r="AM526" s="805"/>
      <c r="AN526" s="805"/>
      <c r="AO526" s="805"/>
      <c r="XL526" s="3"/>
      <c r="XM526" s="3"/>
      <c r="XN526" s="3"/>
      <c r="XO526" s="3"/>
      <c r="XP526" s="3"/>
      <c r="XQ526" s="3"/>
      <c r="XR526" s="3"/>
      <c r="XS526" s="3"/>
      <c r="XT526" s="3"/>
      <c r="XU526" s="3"/>
      <c r="XV526" s="3"/>
      <c r="XW526" s="3"/>
      <c r="XX526" s="3"/>
      <c r="XY526" s="3"/>
      <c r="XZ526" s="3"/>
      <c r="YA526" s="3"/>
      <c r="YB526" s="3"/>
      <c r="YC526" s="3"/>
      <c r="YD526" s="3"/>
      <c r="YE526" s="3"/>
      <c r="YF526" s="3"/>
      <c r="YG526" s="3"/>
      <c r="YH526" s="3"/>
      <c r="YI526" s="3"/>
    </row>
    <row r="527" spans="5:659" ht="15.75">
      <c r="E527" s="26"/>
      <c r="F527" s="32"/>
      <c r="G527" s="33"/>
      <c r="H527" s="32"/>
      <c r="I527" s="34"/>
      <c r="J527" s="246"/>
      <c r="K527" s="247"/>
      <c r="L527" s="95"/>
      <c r="M527" s="248"/>
      <c r="N527" s="249"/>
      <c r="O527" s="250"/>
      <c r="P527" s="251"/>
      <c r="Q527" s="252"/>
      <c r="R527" s="253"/>
      <c r="S527" s="102"/>
      <c r="T527" s="254"/>
      <c r="U527" s="104"/>
      <c r="V527" s="255"/>
      <c r="W527" s="256"/>
      <c r="X527" s="107"/>
      <c r="Y527" s="116"/>
      <c r="AC527" s="759"/>
      <c r="AD527" s="784"/>
      <c r="AE527" s="780" t="str" cm="1">
        <f t="array" ref="AE527">IF(ROW()=ROW(AE518),AD521,INDEX(AF518:AF531,ROW()-ROW(AE518)))</f>
        <v/>
      </c>
      <c r="AF527" s="781" t="str">
        <f>IF(OR(AE527="",AD520="",AD520&lt;=0,AG527=""),"",TRIM(MID(AE527,LEN(AG527)+1+IF(MID(AE527,LEN(AG527)+1,1)=" ",1,0),99999)))</f>
        <v/>
      </c>
      <c r="AG527" s="780" t="str">
        <f>IF(OR(AH527="",AH527=0,AH527="0"),"",IF(LEN(AH527)&lt;=AD520,AH527,IF(LEN(SUBSTITUTE(AI527," ",""))=AD520+1,LEFT(AH527,AD520),LEFT(AH527,FIND("§",SUBSTITUTE(AI527," ","§",LEN(AI527)-LEN(SUBSTITUTE(AI527," ",""))))-1))))</f>
        <v/>
      </c>
      <c r="AH527" s="780" t="str">
        <f t="shared" si="167"/>
        <v/>
      </c>
      <c r="AI527" s="780" t="str">
        <f>IF(OR(AH527="",AH527=0,AH527="0"),"",LEFT(AH527,AD520+1))</f>
        <v/>
      </c>
      <c r="AJ527" s="782"/>
      <c r="AK527" s="796"/>
      <c r="AL527" s="759" t="str">
        <f>IF(LEN(TRIM(AM527))&gt;0,MAX(AL13:AL526)+1,"")</f>
        <v/>
      </c>
      <c r="AM527" s="805"/>
      <c r="AN527" s="805"/>
      <c r="AO527" s="805"/>
      <c r="XL527" s="3"/>
      <c r="XM527" s="3"/>
      <c r="XN527" s="3"/>
      <c r="XO527" s="3"/>
      <c r="XP527" s="3"/>
      <c r="XQ527" s="3"/>
      <c r="XR527" s="3"/>
      <c r="XS527" s="3"/>
      <c r="XT527" s="3"/>
      <c r="XU527" s="3"/>
      <c r="XV527" s="3"/>
      <c r="XW527" s="3"/>
      <c r="XX527" s="3"/>
      <c r="XY527" s="3"/>
      <c r="XZ527" s="3"/>
      <c r="YA527" s="3"/>
      <c r="YB527" s="3"/>
      <c r="YC527" s="3"/>
      <c r="YD527" s="3"/>
      <c r="YE527" s="3"/>
      <c r="YF527" s="3"/>
      <c r="YG527" s="3"/>
      <c r="YH527" s="3"/>
      <c r="YI527" s="3"/>
    </row>
    <row r="528" spans="5:659" ht="15.75">
      <c r="E528" s="26"/>
      <c r="F528" s="32"/>
      <c r="G528" s="33"/>
      <c r="H528" s="32"/>
      <c r="I528" s="34"/>
      <c r="J528" s="246"/>
      <c r="K528" s="247"/>
      <c r="L528" s="95"/>
      <c r="M528" s="248"/>
      <c r="N528" s="249"/>
      <c r="O528" s="250"/>
      <c r="P528" s="251"/>
      <c r="Q528" s="252"/>
      <c r="R528" s="253"/>
      <c r="S528" s="102"/>
      <c r="T528" s="254"/>
      <c r="U528" s="104"/>
      <c r="V528" s="255"/>
      <c r="W528" s="256"/>
      <c r="X528" s="107"/>
      <c r="Y528" s="116"/>
      <c r="AC528" s="759"/>
      <c r="AD528" s="784"/>
      <c r="AE528" s="780" t="str" cm="1">
        <f t="array" ref="AE528">IF(ROW()=ROW(AE518),AD521,INDEX(AF518:AF531,ROW()-ROW(AE518)))</f>
        <v/>
      </c>
      <c r="AF528" s="781" t="str">
        <f>IF(OR(AE528="",AD520="",AD520&lt;=0,AG528=""),"",TRIM(MID(AE528,LEN(AG528)+1+IF(MID(AE528,LEN(AG528)+1,1)=" ",1,0),99999)))</f>
        <v/>
      </c>
      <c r="AG528" s="780" t="str">
        <f>IF(OR(AH528="",AH528=0,AH528="0"),"",IF(LEN(AH528)&lt;=AD520,AH528,IF(LEN(SUBSTITUTE(AI528," ",""))=AD520+1,LEFT(AH528,AD520),LEFT(AH528,FIND("§",SUBSTITUTE(AI528," ","§",LEN(AI528)-LEN(SUBSTITUTE(AI528," ",""))))-1))))</f>
        <v/>
      </c>
      <c r="AH528" s="780" t="str">
        <f t="shared" si="167"/>
        <v/>
      </c>
      <c r="AI528" s="780" t="str">
        <f>IF(OR(AH528="",AH528=0,AH528="0"),"",LEFT(AH528,AD520+1))</f>
        <v/>
      </c>
      <c r="AJ528" s="782"/>
      <c r="AK528" s="796"/>
      <c r="AL528" s="759" t="str">
        <f>IF(LEN(TRIM(AM528))&gt;0,MAX(AL13:AL527)+1,"")</f>
        <v/>
      </c>
      <c r="AM528" s="805"/>
      <c r="AN528" s="805"/>
      <c r="AO528" s="805"/>
      <c r="XL528" s="3"/>
      <c r="XM528" s="3"/>
      <c r="XN528" s="3"/>
      <c r="XO528" s="3"/>
      <c r="XP528" s="3"/>
      <c r="XQ528" s="3"/>
      <c r="XR528" s="3"/>
      <c r="XS528" s="3"/>
      <c r="XT528" s="3"/>
      <c r="XU528" s="3"/>
      <c r="XV528" s="3"/>
      <c r="XW528" s="3"/>
      <c r="XX528" s="3"/>
      <c r="XY528" s="3"/>
      <c r="XZ528" s="3"/>
      <c r="YA528" s="3"/>
      <c r="YB528" s="3"/>
      <c r="YC528" s="3"/>
      <c r="YD528" s="3"/>
      <c r="YE528" s="3"/>
      <c r="YF528" s="3"/>
      <c r="YG528" s="3"/>
      <c r="YH528" s="3"/>
      <c r="YI528" s="3"/>
    </row>
    <row r="529" spans="5:659" ht="15.75">
      <c r="E529" s="26"/>
      <c r="F529" s="32"/>
      <c r="G529" s="33"/>
      <c r="H529" s="32"/>
      <c r="I529" s="34"/>
      <c r="J529" s="246"/>
      <c r="K529" s="247"/>
      <c r="L529" s="95"/>
      <c r="M529" s="248"/>
      <c r="N529" s="249"/>
      <c r="O529" s="250"/>
      <c r="P529" s="251"/>
      <c r="Q529" s="252"/>
      <c r="R529" s="253"/>
      <c r="S529" s="102"/>
      <c r="T529" s="254"/>
      <c r="U529" s="104"/>
      <c r="V529" s="255"/>
      <c r="W529" s="256"/>
      <c r="X529" s="107"/>
      <c r="Y529" s="116"/>
      <c r="AC529" s="759"/>
      <c r="AD529" s="784"/>
      <c r="AE529" s="780" t="str" cm="1">
        <f t="array" ref="AE529">IF(ROW()=ROW(AE518),AD521,INDEX(AF518:AF531,ROW()-ROW(AE518)))</f>
        <v/>
      </c>
      <c r="AF529" s="781" t="str">
        <f>IF(OR(AE529="",AD520="",AD520&lt;=0,AG529=""),"",TRIM(MID(AE529,LEN(AG529)+1+IF(MID(AE529,LEN(AG529)+1,1)=" ",1,0),99999)))</f>
        <v/>
      </c>
      <c r="AG529" s="780" t="str">
        <f>IF(OR(AH529="",AH529=0,AH529="0"),"",IF(LEN(AH529)&lt;=AD520,AH529,IF(LEN(SUBSTITUTE(AI529," ",""))=AD520+1,LEFT(AH529,AD520),LEFT(AH529,FIND("§",SUBSTITUTE(AI529," ","§",LEN(AI529)-LEN(SUBSTITUTE(AI529," ",""))))-1))))</f>
        <v/>
      </c>
      <c r="AH529" s="780" t="str">
        <f t="shared" si="167"/>
        <v/>
      </c>
      <c r="AI529" s="780" t="str">
        <f>IF(OR(AH529="",AH529=0,AH529="0"),"",LEFT(AH529,AD520+1))</f>
        <v/>
      </c>
      <c r="AJ529" s="782"/>
      <c r="AK529" s="796"/>
      <c r="AL529" s="759" t="str">
        <f>IF(LEN(TRIM(AM529))&gt;0,MAX(AL13:AL528)+1,"")</f>
        <v/>
      </c>
      <c r="AM529" s="805"/>
      <c r="AN529" s="805"/>
      <c r="AO529" s="805"/>
      <c r="XL529" s="3"/>
      <c r="XM529" s="3"/>
      <c r="XN529" s="3"/>
      <c r="XO529" s="3"/>
      <c r="XP529" s="3"/>
      <c r="XQ529" s="3"/>
      <c r="XR529" s="3"/>
      <c r="XS529" s="3"/>
      <c r="XT529" s="3"/>
      <c r="XU529" s="3"/>
      <c r="XV529" s="3"/>
      <c r="XW529" s="3"/>
      <c r="XX529" s="3"/>
      <c r="XY529" s="3"/>
      <c r="XZ529" s="3"/>
      <c r="YA529" s="3"/>
      <c r="YB529" s="3"/>
      <c r="YC529" s="3"/>
      <c r="YD529" s="3"/>
      <c r="YE529" s="3"/>
      <c r="YF529" s="3"/>
      <c r="YG529" s="3"/>
      <c r="YH529" s="3"/>
      <c r="YI529" s="3"/>
    </row>
    <row r="530" spans="5:659" ht="15.75">
      <c r="E530" s="26"/>
      <c r="F530" s="32"/>
      <c r="G530" s="33"/>
      <c r="H530" s="32"/>
      <c r="I530" s="34"/>
      <c r="J530" s="246"/>
      <c r="K530" s="247"/>
      <c r="L530" s="95"/>
      <c r="M530" s="248"/>
      <c r="N530" s="249"/>
      <c r="O530" s="250"/>
      <c r="P530" s="251"/>
      <c r="Q530" s="252"/>
      <c r="R530" s="253"/>
      <c r="S530" s="102"/>
      <c r="T530" s="254"/>
      <c r="U530" s="104"/>
      <c r="V530" s="255"/>
      <c r="W530" s="256"/>
      <c r="X530" s="107"/>
      <c r="Y530" s="116"/>
      <c r="AC530" s="759"/>
      <c r="AD530" s="784"/>
      <c r="AE530" s="780" t="str" cm="1">
        <f t="array" ref="AE530">IF(ROW()=ROW(AE518),AD521,INDEX(AF518:AF531,ROW()-ROW(AE518)))</f>
        <v/>
      </c>
      <c r="AF530" s="781" t="str">
        <f>IF(OR(AE530="",AD520="",AD520&lt;=0,AG530=""),"",TRIM(MID(AE530,LEN(AG530)+1+IF(MID(AE530,LEN(AG530)+1,1)=" ",1,0),99999)))</f>
        <v/>
      </c>
      <c r="AG530" s="780" t="str">
        <f>IF(OR(AH530="",AH530=0,AH530="0"),"",IF(LEN(AH530)&lt;=AD520,AH530,IF(LEN(SUBSTITUTE(AI530," ",""))=AD520+1,LEFT(AH530,AD520),LEFT(AH530,FIND("§",SUBSTITUTE(AI530," ","§",LEN(AI530)-LEN(SUBSTITUTE(AI530," ",""))))-1))))</f>
        <v/>
      </c>
      <c r="AH530" s="780" t="str">
        <f t="shared" si="167"/>
        <v/>
      </c>
      <c r="AI530" s="780" t="str">
        <f>IF(OR(AH530="",AH530=0,AH530="0"),"",LEFT(AH530,AD520+1))</f>
        <v/>
      </c>
      <c r="AJ530" s="782"/>
      <c r="AK530" s="796"/>
      <c r="AL530" s="759" t="str">
        <f>IF(LEN(TRIM(AM530))&gt;0,MAX(AL13:AL529)+1,"")</f>
        <v/>
      </c>
      <c r="AM530" s="805"/>
      <c r="AN530" s="805"/>
      <c r="AO530" s="805"/>
      <c r="XL530" s="3"/>
      <c r="XM530" s="3"/>
      <c r="XN530" s="3"/>
      <c r="XO530" s="3"/>
      <c r="XP530" s="3"/>
      <c r="XQ530" s="3"/>
      <c r="XR530" s="3"/>
      <c r="XS530" s="3"/>
      <c r="XT530" s="3"/>
      <c r="XU530" s="3"/>
      <c r="XV530" s="3"/>
      <c r="XW530" s="3"/>
      <c r="XX530" s="3"/>
      <c r="XY530" s="3"/>
      <c r="XZ530" s="3"/>
      <c r="YA530" s="3"/>
      <c r="YB530" s="3"/>
      <c r="YC530" s="3"/>
      <c r="YD530" s="3"/>
      <c r="YE530" s="3"/>
      <c r="YF530" s="3"/>
      <c r="YG530" s="3"/>
      <c r="YH530" s="3"/>
      <c r="YI530" s="3"/>
    </row>
    <row r="531" spans="5:659" ht="15.75">
      <c r="E531" s="26"/>
      <c r="F531" s="32"/>
      <c r="G531" s="33"/>
      <c r="H531" s="32"/>
      <c r="I531" s="34"/>
      <c r="J531" s="246"/>
      <c r="K531" s="247"/>
      <c r="L531" s="95"/>
      <c r="M531" s="248"/>
      <c r="N531" s="249"/>
      <c r="O531" s="250"/>
      <c r="P531" s="251"/>
      <c r="Q531" s="252"/>
      <c r="R531" s="253"/>
      <c r="S531" s="102"/>
      <c r="T531" s="254"/>
      <c r="U531" s="104"/>
      <c r="V531" s="255"/>
      <c r="W531" s="256"/>
      <c r="X531" s="107"/>
      <c r="Y531" s="116"/>
      <c r="AC531" s="759"/>
      <c r="AD531" s="784"/>
      <c r="AE531" s="780" t="str" cm="1">
        <f t="array" ref="AE531">IF(ROW()=ROW(AE518),AD521,INDEX(AF518:AF531,ROW()-ROW(AE518)))</f>
        <v/>
      </c>
      <c r="AF531" s="781" t="str">
        <f>IF(OR(AE531="",AD520="",AD520&lt;=0,AG531=""),"",TRIM(MID(AE531,LEN(AG531)+1+IF(MID(AE531,LEN(AG531)+1,1)=" ",1,0),99999)))</f>
        <v/>
      </c>
      <c r="AG531" s="780" t="str">
        <f>IF(OR(AH531="",AH531=0,AH531="0"),"",IF(LEN(AH531)&lt;=AD520,AH531,IF(LEN(SUBSTITUTE(AI531," ",""))=AD520+1,LEFT(AH531,AD520),LEFT(AH531,FIND("§",SUBSTITUTE(AI531," ","§",LEN(AI531)-LEN(SUBSTITUTE(AI531," ",""))))-1))))</f>
        <v/>
      </c>
      <c r="AH531" s="780" t="str">
        <f t="shared" si="167"/>
        <v/>
      </c>
      <c r="AI531" s="780" t="str">
        <f>IF(OR(AH531="",AH531=0,AH531="0"),"",LEFT(AH531,AD520+1))</f>
        <v/>
      </c>
      <c r="AJ531" s="782"/>
      <c r="AK531" s="796"/>
      <c r="AL531" s="759" t="str">
        <f>IF(LEN(TRIM(AM531))&gt;0,MAX(AL13:AL530)+1,"")</f>
        <v/>
      </c>
      <c r="AM531" s="805"/>
      <c r="AN531" s="805"/>
      <c r="AO531" s="805"/>
      <c r="XL531" s="3"/>
      <c r="XM531" s="3"/>
      <c r="XN531" s="3"/>
      <c r="XO531" s="3"/>
      <c r="XP531" s="3"/>
      <c r="XQ531" s="3"/>
      <c r="XR531" s="3"/>
      <c r="XS531" s="3"/>
      <c r="XT531" s="3"/>
      <c r="XU531" s="3"/>
      <c r="XV531" s="3"/>
      <c r="XW531" s="3"/>
      <c r="XX531" s="3"/>
      <c r="XY531" s="3"/>
      <c r="XZ531" s="3"/>
      <c r="YA531" s="3"/>
      <c r="YB531" s="3"/>
      <c r="YC531" s="3"/>
      <c r="YD531" s="3"/>
      <c r="YE531" s="3"/>
      <c r="YF531" s="3"/>
      <c r="YG531" s="3"/>
      <c r="YH531" s="3"/>
      <c r="YI531" s="3"/>
    </row>
    <row r="532" spans="5:659" ht="15.75">
      <c r="E532" s="26"/>
      <c r="F532" s="32"/>
      <c r="G532" s="33"/>
      <c r="H532" s="32"/>
      <c r="I532" s="34"/>
      <c r="J532" s="246"/>
      <c r="K532" s="247"/>
      <c r="L532" s="95"/>
      <c r="M532" s="248"/>
      <c r="N532" s="249"/>
      <c r="O532" s="250"/>
      <c r="P532" s="251"/>
      <c r="Q532" s="252"/>
      <c r="R532" s="253"/>
      <c r="S532" s="102"/>
      <c r="T532" s="254"/>
      <c r="U532" s="104"/>
      <c r="V532" s="255"/>
      <c r="W532" s="256"/>
      <c r="X532" s="107"/>
      <c r="Y532" s="116"/>
      <c r="AC532" s="759"/>
      <c r="AD532" s="779" t="str">
        <f>IF(TRIM(SUBSTITUTE(AS51,CHAR(160),""))="","",AS51)</f>
        <v/>
      </c>
      <c r="AE532" s="780" t="str" cm="1">
        <f t="array" ref="AE532">IF(ROW()=ROW(AE532),AD535,INDEX(AF532:AF545,ROW()-ROW(AE532)))</f>
        <v/>
      </c>
      <c r="AF532" s="781" t="str">
        <f>IF(OR(AE532="",AD534="",AD534&lt;=0,AG532=""),"",TRIM(MID(AE532,LEN(AG532)+1+IF(MID(AE532,LEN(AG532)+1,1)=" ",1,0),99999)))</f>
        <v/>
      </c>
      <c r="AG532" s="780" t="str">
        <f>IF(OR(AH532="",AH532=0,AH532="0"),"",IF(LEN(AH532)&lt;=AD534,AH532,IF(LEN(SUBSTITUTE(AI532," ",""))=AD534+1,LEFT(AH532,AD534),LEFT(AH532,FIND("§",SUBSTITUTE(AI532," ","§",LEN(AI532)-LEN(SUBSTITUTE(AI532," ",""))))-1))))</f>
        <v/>
      </c>
      <c r="AH532" s="780" t="str">
        <f t="shared" si="167"/>
        <v/>
      </c>
      <c r="AI532" s="780" t="str">
        <f>IF(OR(AH532="",AH532=0,AH532="0"),"",LEFT(AH532,AD534+1))</f>
        <v/>
      </c>
      <c r="AJ532" s="782"/>
      <c r="AK532" s="796"/>
      <c r="AL532" s="759" t="str">
        <f>IF(LEN(TRIM(AM532))&gt;0,MAX(AL13:AL531)+1,"")</f>
        <v/>
      </c>
      <c r="AM532" s="805"/>
      <c r="AN532" s="805"/>
      <c r="AO532" s="805"/>
      <c r="XL532" s="3"/>
      <c r="XM532" s="3"/>
      <c r="XN532" s="3"/>
      <c r="XO532" s="3"/>
      <c r="XP532" s="3"/>
      <c r="XQ532" s="3"/>
      <c r="XR532" s="3"/>
      <c r="XS532" s="3"/>
      <c r="XT532" s="3"/>
      <c r="XU532" s="3"/>
      <c r="XV532" s="3"/>
      <c r="XW532" s="3"/>
      <c r="XX532" s="3"/>
      <c r="XY532" s="3"/>
      <c r="XZ532" s="3"/>
      <c r="YA532" s="3"/>
      <c r="YB532" s="3"/>
      <c r="YC532" s="3"/>
      <c r="YD532" s="3"/>
      <c r="YE532" s="3"/>
      <c r="YF532" s="3"/>
      <c r="YG532" s="3"/>
      <c r="YH532" s="3"/>
      <c r="YI532" s="3"/>
    </row>
    <row r="533" spans="5:659" ht="15.75">
      <c r="E533" s="26"/>
      <c r="F533" s="32"/>
      <c r="G533" s="33"/>
      <c r="H533" s="32"/>
      <c r="I533" s="34"/>
      <c r="J533" s="246"/>
      <c r="K533" s="247"/>
      <c r="L533" s="95"/>
      <c r="M533" s="248"/>
      <c r="N533" s="249"/>
      <c r="O533" s="250"/>
      <c r="P533" s="251"/>
      <c r="Q533" s="252"/>
      <c r="R533" s="253"/>
      <c r="S533" s="102"/>
      <c r="T533" s="254"/>
      <c r="U533" s="104"/>
      <c r="V533" s="255"/>
      <c r="W533" s="256"/>
      <c r="X533" s="107"/>
      <c r="Y533" s="116"/>
      <c r="AC533" s="759"/>
      <c r="AD533" s="784" t="str">
        <f>TRIM(SUBSTITUTE(SUBSTITUTE(SUBSTITUTE(SUBSTITUTE(SUBSTITUTE(SUBSTITUTE(SUBSTITUTE(SUBSTITUTE(SUBSTITUTE(CLEAN(IF(OR(LEFT(AD532,1)="-",LEFT(AD532,1)="="),MID(AD532,2,99999),AD532)),"—","-"),"–","-"),CHAR(160)," "),CHAR(9)," "),CHAR(13)," "),CHAR(10)," ")," "," ")," "," ")," "," "))</f>
        <v/>
      </c>
      <c r="AE533" s="780" t="str" cm="1">
        <f t="array" ref="AE533">IF(ROW()=ROW(AE532),AD535,INDEX(AF532:AF545,ROW()-ROW(AE532)))</f>
        <v/>
      </c>
      <c r="AF533" s="781" t="str">
        <f>IF(OR(AE533="",AD534="",AD534&lt;=0,AG533=""),"",TRIM(MID(AE533,LEN(AG533)+1+IF(MID(AE533,LEN(AG533)+1,1)=" ",1,0),99999)))</f>
        <v/>
      </c>
      <c r="AG533" s="780" t="str">
        <f>IF(OR(AH533="",AH533=0,AH533="0"),"",IF(LEN(AH533)&lt;=AD534,AH533,IF(LEN(SUBSTITUTE(AI533," ",""))=AD534+1,LEFT(AH533,AD534),LEFT(AH533,FIND("§",SUBSTITUTE(AI533," ","§",LEN(AI533)-LEN(SUBSTITUTE(AI533," ",""))))-1))))</f>
        <v/>
      </c>
      <c r="AH533" s="780" t="str">
        <f t="shared" si="167"/>
        <v/>
      </c>
      <c r="AI533" s="780" t="str">
        <f>IF(OR(AH533="",AH533=0,AH533="0"),"",LEFT(AH533,AD534+1))</f>
        <v/>
      </c>
      <c r="AJ533" s="782"/>
      <c r="AK533" s="796"/>
      <c r="AL533" s="759" t="str">
        <f>IF(LEN(TRIM(AM533))&gt;0,MAX(AL13:AL532)+1,"")</f>
        <v/>
      </c>
      <c r="AM533" s="805"/>
      <c r="AN533" s="805"/>
      <c r="AO533" s="805"/>
      <c r="XL533" s="3"/>
      <c r="XM533" s="3"/>
      <c r="XN533" s="3"/>
      <c r="XO533" s="3"/>
      <c r="XP533" s="3"/>
      <c r="XQ533" s="3"/>
      <c r="XR533" s="3"/>
      <c r="XS533" s="3"/>
      <c r="XT533" s="3"/>
      <c r="XU533" s="3"/>
      <c r="XV533" s="3"/>
      <c r="XW533" s="3"/>
      <c r="XX533" s="3"/>
      <c r="XY533" s="3"/>
      <c r="XZ533" s="3"/>
      <c r="YA533" s="3"/>
      <c r="YB533" s="3"/>
      <c r="YC533" s="3"/>
      <c r="YD533" s="3"/>
      <c r="YE533" s="3"/>
      <c r="YF533" s="3"/>
      <c r="YG533" s="3"/>
      <c r="YH533" s="3"/>
      <c r="YI533" s="3"/>
    </row>
    <row r="534" spans="5:659" ht="15.75">
      <c r="E534" s="26"/>
      <c r="F534" s="32"/>
      <c r="G534" s="33"/>
      <c r="H534" s="32"/>
      <c r="I534" s="34"/>
      <c r="J534" s="246"/>
      <c r="K534" s="247"/>
      <c r="L534" s="95"/>
      <c r="M534" s="248"/>
      <c r="N534" s="249"/>
      <c r="O534" s="250"/>
      <c r="P534" s="251"/>
      <c r="Q534" s="252"/>
      <c r="R534" s="253"/>
      <c r="S534" s="102"/>
      <c r="T534" s="254"/>
      <c r="U534" s="104"/>
      <c r="V534" s="255"/>
      <c r="W534" s="256"/>
      <c r="X534" s="107"/>
      <c r="Y534" s="116"/>
      <c r="AC534" s="759"/>
      <c r="AD534" s="785">
        <f>AL10</f>
        <v>120</v>
      </c>
      <c r="AE534" s="780" t="str" cm="1">
        <f t="array" ref="AE534">IF(ROW()=ROW(AE532),AD535,INDEX(AF532:AF545,ROW()-ROW(AE532)))</f>
        <v/>
      </c>
      <c r="AF534" s="781" t="str">
        <f>IF(OR(AE534="",AD534="",AD534&lt;=0,AG534=""),"",TRIM(MID(AE534,LEN(AG534)+1+IF(MID(AE534,LEN(AG534)+1,1)=" ",1,0),99999)))</f>
        <v/>
      </c>
      <c r="AG534" s="780" t="str">
        <f>IF(OR(AH534="",AH534=0,AH534="0"),"",IF(LEN(AH534)&lt;=AD534,AH534,IF(LEN(SUBSTITUTE(AI534," ",""))=AD534+1,LEFT(AH534,AD534),LEFT(AH534,FIND("§",SUBSTITUTE(AI534," ","§",LEN(AI534)-LEN(SUBSTITUTE(AI534," ",""))))-1))))</f>
        <v/>
      </c>
      <c r="AH534" s="780" t="str">
        <f t="shared" si="167"/>
        <v/>
      </c>
      <c r="AI534" s="780" t="str">
        <f>IF(OR(AH534="",AH534=0,AH534="0"),"",LEFT(AH534,AD534+1))</f>
        <v/>
      </c>
      <c r="AJ534" s="782"/>
      <c r="AK534" s="796"/>
      <c r="AL534" s="759" t="str">
        <f>IF(LEN(TRIM(AM534))&gt;0,MAX(AL13:AL533)+1,"")</f>
        <v/>
      </c>
      <c r="AM534" s="805"/>
      <c r="AN534" s="805"/>
      <c r="AO534" s="805"/>
      <c r="XL534" s="3"/>
      <c r="XM534" s="3"/>
      <c r="XN534" s="3"/>
      <c r="XO534" s="3"/>
      <c r="XP534" s="3"/>
      <c r="XQ534" s="3"/>
      <c r="XR534" s="3"/>
      <c r="XS534" s="3"/>
      <c r="XT534" s="3"/>
      <c r="XU534" s="3"/>
      <c r="XV534" s="3"/>
      <c r="XW534" s="3"/>
      <c r="XX534" s="3"/>
      <c r="XY534" s="3"/>
      <c r="XZ534" s="3"/>
      <c r="YA534" s="3"/>
      <c r="YB534" s="3"/>
      <c r="YC534" s="3"/>
      <c r="YD534" s="3"/>
      <c r="YE534" s="3"/>
      <c r="YF534" s="3"/>
      <c r="YG534" s="3"/>
      <c r="YH534" s="3"/>
      <c r="YI534" s="3"/>
    </row>
    <row r="535" spans="5:659" ht="15.75">
      <c r="E535" s="26"/>
      <c r="F535" s="32"/>
      <c r="G535" s="33"/>
      <c r="H535" s="32"/>
      <c r="I535" s="34"/>
      <c r="J535" s="246"/>
      <c r="K535" s="247"/>
      <c r="L535" s="95"/>
      <c r="M535" s="248"/>
      <c r="N535" s="249"/>
      <c r="O535" s="250"/>
      <c r="P535" s="251"/>
      <c r="Q535" s="252"/>
      <c r="R535" s="253"/>
      <c r="S535" s="102"/>
      <c r="T535" s="254"/>
      <c r="U535" s="104"/>
      <c r="V535" s="255"/>
      <c r="W535" s="256"/>
      <c r="X535" s="107"/>
      <c r="Y535" s="116"/>
      <c r="AC535" s="759"/>
      <c r="AD535" s="784" t="str">
        <f>IF(UPPER(TRIM(AL11))="X",AD539,AD533)</f>
        <v/>
      </c>
      <c r="AE535" s="780" t="str" cm="1">
        <f t="array" ref="AE535">IF(ROW()=ROW(AE532),AD535,INDEX(AF532:AF545,ROW()-ROW(AE532)))</f>
        <v/>
      </c>
      <c r="AF535" s="781" t="str">
        <f>IF(OR(AE535="",AD534="",AD534&lt;=0,AG535=""),"",TRIM(MID(AE535,LEN(AG535)+1+IF(MID(AE535,LEN(AG535)+1,1)=" ",1,0),99999)))</f>
        <v/>
      </c>
      <c r="AG535" s="780" t="str">
        <f>IF(OR(AH535="",AH535=0,AH535="0"),"",IF(LEN(AH535)&lt;=AD534,AH535,IF(LEN(SUBSTITUTE(AI535," ",""))=AD534+1,LEFT(AH535,AD534),LEFT(AH535,FIND("§",SUBSTITUTE(AI535," ","§",LEN(AI535)-LEN(SUBSTITUTE(AI535," ",""))))-1))))</f>
        <v/>
      </c>
      <c r="AH535" s="780" t="str">
        <f t="shared" si="167"/>
        <v/>
      </c>
      <c r="AI535" s="780" t="str">
        <f>IF(OR(AH535="",AH535=0,AH535="0"),"",LEFT(AH535,AD534+1))</f>
        <v/>
      </c>
      <c r="AJ535" s="782"/>
      <c r="AK535" s="796"/>
      <c r="AL535" s="759" t="str">
        <f>IF(LEN(TRIM(AM535))&gt;0,MAX(AL13:AL534)+1,"")</f>
        <v/>
      </c>
      <c r="AM535" s="805"/>
      <c r="AN535" s="805"/>
      <c r="AO535" s="805"/>
      <c r="XL535" s="3"/>
      <c r="XM535" s="3"/>
      <c r="XN535" s="3"/>
      <c r="XO535" s="3"/>
      <c r="XP535" s="3"/>
      <c r="XQ535" s="3"/>
      <c r="XR535" s="3"/>
      <c r="XS535" s="3"/>
      <c r="XT535" s="3"/>
      <c r="XU535" s="3"/>
      <c r="XV535" s="3"/>
      <c r="XW535" s="3"/>
      <c r="XX535" s="3"/>
      <c r="XY535" s="3"/>
      <c r="XZ535" s="3"/>
      <c r="YA535" s="3"/>
      <c r="YB535" s="3"/>
      <c r="YC535" s="3"/>
      <c r="YD535" s="3"/>
      <c r="YE535" s="3"/>
      <c r="YF535" s="3"/>
      <c r="YG535" s="3"/>
      <c r="YH535" s="3"/>
      <c r="YI535" s="3"/>
    </row>
    <row r="536" spans="5:659" ht="15.75">
      <c r="E536" s="26"/>
      <c r="F536" s="32"/>
      <c r="G536" s="33"/>
      <c r="H536" s="32"/>
      <c r="I536" s="34"/>
      <c r="J536" s="246"/>
      <c r="K536" s="247"/>
      <c r="L536" s="95"/>
      <c r="M536" s="248"/>
      <c r="N536" s="249"/>
      <c r="O536" s="250"/>
      <c r="P536" s="251"/>
      <c r="Q536" s="252"/>
      <c r="R536" s="253"/>
      <c r="S536" s="102"/>
      <c r="T536" s="254"/>
      <c r="U536" s="104"/>
      <c r="V536" s="255"/>
      <c r="W536" s="256"/>
      <c r="X536" s="107"/>
      <c r="Y536" s="116"/>
      <c r="AC536" s="759"/>
      <c r="AD536" s="786" t="str">
        <f>TRIM(SUBSTITUTE(SUBSTITUTE(SUBSTITUTE(SUBSTITUTE(SUBSTITUTE(SUBSTITUTE(SUBSTITUTE(SUBSTITUTE(SUBSTITUTE(SUBSTITUTE(AD533,","," "),";"," "),":"," "),"!"," "),"?"," "),"…"," "),"»"," "),"«"," "),"/"," "),"."," "))</f>
        <v/>
      </c>
      <c r="AE536" s="780" t="str" cm="1">
        <f t="array" ref="AE536">IF(ROW()=ROW(AE532),AD535,INDEX(AF532:AF545,ROW()-ROW(AE532)))</f>
        <v/>
      </c>
      <c r="AF536" s="781" t="str">
        <f>IF(OR(AE536="",AD534="",AD534&lt;=0,AG536=""),"",TRIM(MID(AE536,LEN(AG536)+1+IF(MID(AE536,LEN(AG536)+1,1)=" ",1,0),99999)))</f>
        <v/>
      </c>
      <c r="AG536" s="780" t="str">
        <f>IF(OR(AH536="",AH536=0,AH536="0"),"",IF(LEN(AH536)&lt;=AD534,AH536,IF(LEN(SUBSTITUTE(AI536," ",""))=AD534+1,LEFT(AH536,AD534),LEFT(AH536,FIND("§",SUBSTITUTE(AI536," ","§",LEN(AI536)-LEN(SUBSTITUTE(AI536," ",""))))-1))))</f>
        <v/>
      </c>
      <c r="AH536" s="780" t="str">
        <f t="shared" si="167"/>
        <v/>
      </c>
      <c r="AI536" s="780" t="str">
        <f>IF(OR(AH536="",AH536=0,AH536="0"),"",LEFT(AH536,AD534+1))</f>
        <v/>
      </c>
      <c r="AJ536" s="782"/>
      <c r="AK536" s="796"/>
      <c r="AL536" s="759" t="str">
        <f>IF(LEN(TRIM(AM536))&gt;0,MAX(AL13:AL535)+1,"")</f>
        <v/>
      </c>
      <c r="AM536" s="805"/>
      <c r="AN536" s="805"/>
      <c r="AO536" s="805"/>
      <c r="XL536" s="3"/>
      <c r="XM536" s="3"/>
      <c r="XN536" s="3"/>
      <c r="XO536" s="3"/>
      <c r="XP536" s="3"/>
      <c r="XQ536" s="3"/>
      <c r="XR536" s="3"/>
      <c r="XS536" s="3"/>
      <c r="XT536" s="3"/>
      <c r="XU536" s="3"/>
      <c r="XV536" s="3"/>
      <c r="XW536" s="3"/>
      <c r="XX536" s="3"/>
      <c r="XY536" s="3"/>
      <c r="XZ536" s="3"/>
      <c r="YA536" s="3"/>
      <c r="YB536" s="3"/>
      <c r="YC536" s="3"/>
      <c r="YD536" s="3"/>
      <c r="YE536" s="3"/>
      <c r="YF536" s="3"/>
      <c r="YG536" s="3"/>
      <c r="YH536" s="3"/>
      <c r="YI536" s="3"/>
    </row>
    <row r="537" spans="5:659" ht="15.75">
      <c r="E537" s="26"/>
      <c r="F537" s="32"/>
      <c r="G537" s="33"/>
      <c r="H537" s="32"/>
      <c r="I537" s="34"/>
      <c r="J537" s="246"/>
      <c r="K537" s="247"/>
      <c r="L537" s="95"/>
      <c r="M537" s="248"/>
      <c r="N537" s="249"/>
      <c r="O537" s="250"/>
      <c r="P537" s="251"/>
      <c r="Q537" s="252"/>
      <c r="R537" s="253"/>
      <c r="S537" s="102"/>
      <c r="T537" s="254"/>
      <c r="U537" s="104"/>
      <c r="V537" s="255"/>
      <c r="W537" s="256"/>
      <c r="X537" s="107"/>
      <c r="Y537" s="116"/>
      <c r="AC537" s="759"/>
      <c r="AD537" s="780" t="str">
        <f>TRIM(SUBSTITUTE(SUBSTITUTE(SUBSTITUTE(SUBSTITUTE(SUBSTITUTE(SUBSTITUTE(SUBSTITUTE(SUBSTITUTE(AD536,"("," "),")"," "),CHAR(34)," "),"-"," "),"_"," "),"&lt;"," "),"&gt;"," "),"="," "))</f>
        <v/>
      </c>
      <c r="AE537" s="780" t="str" cm="1">
        <f t="array" ref="AE537">IF(ROW()=ROW(AE532),AD535,INDEX(AF532:AF545,ROW()-ROW(AE532)))</f>
        <v/>
      </c>
      <c r="AF537" s="781" t="str">
        <f>IF(OR(AE537="",AD534="",AD534&lt;=0,AG537=""),"",TRIM(MID(AE537,LEN(AG537)+1+IF(MID(AE537,LEN(AG537)+1,1)=" ",1,0),99999)))</f>
        <v/>
      </c>
      <c r="AG537" s="780" t="str">
        <f>IF(OR(AH537="",AH537=0,AH537="0"),"",IF(LEN(AH537)&lt;=AD534,AH537,IF(LEN(SUBSTITUTE(AI537," ",""))=AD534+1,LEFT(AH537,AD534),LEFT(AH537,FIND("§",SUBSTITUTE(AI537," ","§",LEN(AI537)-LEN(SUBSTITUTE(AI537," ",""))))-1))))</f>
        <v/>
      </c>
      <c r="AH537" s="780" t="str">
        <f t="shared" si="167"/>
        <v/>
      </c>
      <c r="AI537" s="780" t="str">
        <f>IF(OR(AH537="",AH537=0,AH537="0"),"",LEFT(AH537,AD534+1))</f>
        <v/>
      </c>
      <c r="AJ537" s="782"/>
      <c r="AK537" s="796"/>
      <c r="AL537" s="759" t="str">
        <f>IF(LEN(TRIM(AM537))&gt;0,MAX(AL13:AL536)+1,"")</f>
        <v/>
      </c>
      <c r="AM537" s="805"/>
      <c r="AN537" s="805"/>
      <c r="AO537" s="805"/>
      <c r="XL537" s="3"/>
      <c r="XM537" s="3"/>
      <c r="XN537" s="3"/>
      <c r="XO537" s="3"/>
      <c r="XP537" s="3"/>
      <c r="XQ537" s="3"/>
      <c r="XR537" s="3"/>
      <c r="XS537" s="3"/>
      <c r="XT537" s="3"/>
      <c r="XU537" s="3"/>
      <c r="XV537" s="3"/>
      <c r="XW537" s="3"/>
      <c r="XX537" s="3"/>
      <c r="XY537" s="3"/>
      <c r="XZ537" s="3"/>
      <c r="YA537" s="3"/>
      <c r="YB537" s="3"/>
      <c r="YC537" s="3"/>
      <c r="YD537" s="3"/>
      <c r="YE537" s="3"/>
      <c r="YF537" s="3"/>
      <c r="YG537" s="3"/>
      <c r="YH537" s="3"/>
      <c r="YI537" s="3"/>
    </row>
    <row r="538" spans="5:659" ht="15.75">
      <c r="E538" s="26"/>
      <c r="F538" s="32"/>
      <c r="G538" s="33"/>
      <c r="H538" s="32"/>
      <c r="I538" s="34"/>
      <c r="J538" s="246"/>
      <c r="K538" s="247"/>
      <c r="L538" s="95"/>
      <c r="M538" s="248"/>
      <c r="N538" s="249"/>
      <c r="O538" s="250"/>
      <c r="P538" s="251"/>
      <c r="Q538" s="252"/>
      <c r="R538" s="253"/>
      <c r="S538" s="102"/>
      <c r="T538" s="254"/>
      <c r="U538" s="104"/>
      <c r="V538" s="255"/>
      <c r="W538" s="256"/>
      <c r="X538" s="107"/>
      <c r="Y538" s="116"/>
      <c r="AC538" s="759"/>
      <c r="AD538" s="784" t="str">
        <f>TRIM(SUBSTITUTE(SUBSTITUTE(SUBSTITUTE(SUBSTITUTE(AD537,"►"," "),"▼"," "),"▲"," "),"◄"," "))</f>
        <v/>
      </c>
      <c r="AE538" s="780" t="str" cm="1">
        <f t="array" ref="AE538">IF(ROW()=ROW(AE532),AD535,INDEX(AF532:AF545,ROW()-ROW(AE532)))</f>
        <v/>
      </c>
      <c r="AF538" s="781" t="str">
        <f>IF(OR(AE538="",AD534="",AD534&lt;=0,AG538=""),"",TRIM(MID(AE538,LEN(AG538)+1+IF(MID(AE538,LEN(AG538)+1,1)=" ",1,0),99999)))</f>
        <v/>
      </c>
      <c r="AG538" s="780" t="str">
        <f>IF(OR(AH538="",AH538=0,AH538="0"),"",IF(LEN(AH538)&lt;=AD534,AH538,IF(LEN(SUBSTITUTE(AI538," ",""))=AD534+1,LEFT(AH538,AD534),LEFT(AH538,FIND("§",SUBSTITUTE(AI538," ","§",LEN(AI538)-LEN(SUBSTITUTE(AI538," ",""))))-1))))</f>
        <v/>
      </c>
      <c r="AH538" s="780" t="str">
        <f t="shared" si="167"/>
        <v/>
      </c>
      <c r="AI538" s="780" t="str">
        <f>IF(OR(AH538="",AH538=0,AH538="0"),"",LEFT(AH538,AD534+1))</f>
        <v/>
      </c>
      <c r="AJ538" s="782"/>
      <c r="AK538" s="796"/>
      <c r="AL538" s="759" t="str">
        <f>IF(LEN(TRIM(AM538))&gt;0,MAX(AL13:AL537)+1,"")</f>
        <v/>
      </c>
      <c r="AM538" s="805"/>
      <c r="AN538" s="805"/>
      <c r="AO538" s="805"/>
      <c r="XL538" s="3"/>
      <c r="XM538" s="3"/>
      <c r="XN538" s="3"/>
      <c r="XO538" s="3"/>
      <c r="XP538" s="3"/>
      <c r="XQ538" s="3"/>
      <c r="XR538" s="3"/>
      <c r="XS538" s="3"/>
      <c r="XT538" s="3"/>
      <c r="XU538" s="3"/>
      <c r="XV538" s="3"/>
      <c r="XW538" s="3"/>
      <c r="XX538" s="3"/>
      <c r="XY538" s="3"/>
      <c r="XZ538" s="3"/>
      <c r="YA538" s="3"/>
      <c r="YB538" s="3"/>
      <c r="YC538" s="3"/>
      <c r="YD538" s="3"/>
      <c r="YE538" s="3"/>
      <c r="YF538" s="3"/>
      <c r="YG538" s="3"/>
      <c r="YH538" s="3"/>
      <c r="YI538" s="3"/>
    </row>
    <row r="539" spans="5:659" ht="15.75">
      <c r="E539" s="26"/>
      <c r="F539" s="32"/>
      <c r="G539" s="33"/>
      <c r="H539" s="32"/>
      <c r="I539" s="34"/>
      <c r="J539" s="246"/>
      <c r="K539" s="247"/>
      <c r="L539" s="95"/>
      <c r="M539" s="248"/>
      <c r="N539" s="249"/>
      <c r="O539" s="250"/>
      <c r="P539" s="251"/>
      <c r="Q539" s="252"/>
      <c r="R539" s="253"/>
      <c r="S539" s="102"/>
      <c r="T539" s="254"/>
      <c r="U539" s="104"/>
      <c r="V539" s="255"/>
      <c r="W539" s="256"/>
      <c r="X539" s="107"/>
      <c r="Y539" s="116"/>
      <c r="AC539" s="759"/>
      <c r="AD539" s="784" t="str">
        <f>TRIM(SUBSTITUTE(SUBSTITUTE(AD538,"“"," "),"”"," "))</f>
        <v/>
      </c>
      <c r="AE539" s="780" t="str" cm="1">
        <f t="array" ref="AE539">IF(ROW()=ROW(AE532),AD535,INDEX(AF532:AF545,ROW()-ROW(AE532)))</f>
        <v/>
      </c>
      <c r="AF539" s="781" t="str">
        <f>IF(OR(AE539="",AD534="",AD534&lt;=0,AG539=""),"",TRIM(MID(AE539,LEN(AG539)+1+IF(MID(AE539,LEN(AG539)+1,1)=" ",1,0),99999)))</f>
        <v/>
      </c>
      <c r="AG539" s="780" t="str">
        <f>IF(OR(AH539="",AH539=0,AH539="0"),"",IF(LEN(AH539)&lt;=AD534,AH539,IF(LEN(SUBSTITUTE(AI539," ",""))=AD534+1,LEFT(AH539,AD534),LEFT(AH539,FIND("§",SUBSTITUTE(AI539," ","§",LEN(AI539)-LEN(SUBSTITUTE(AI539," ",""))))-1))))</f>
        <v/>
      </c>
      <c r="AH539" s="780" t="str">
        <f t="shared" si="167"/>
        <v/>
      </c>
      <c r="AI539" s="780" t="str">
        <f>IF(OR(AH539="",AH539=0,AH539="0"),"",LEFT(AH539,AD534+1))</f>
        <v/>
      </c>
      <c r="AJ539" s="782"/>
      <c r="AK539" s="796"/>
      <c r="AL539" s="759" t="str">
        <f>IF(LEN(TRIM(AM539))&gt;0,MAX(AL13:AL538)+1,"")</f>
        <v/>
      </c>
      <c r="AM539" s="805"/>
      <c r="AN539" s="805"/>
      <c r="AO539" s="805"/>
      <c r="XL539" s="3"/>
      <c r="XM539" s="3"/>
      <c r="XN539" s="3"/>
      <c r="XO539" s="3"/>
      <c r="XP539" s="3"/>
      <c r="XQ539" s="3"/>
      <c r="XR539" s="3"/>
      <c r="XS539" s="3"/>
      <c r="XT539" s="3"/>
      <c r="XU539" s="3"/>
      <c r="XV539" s="3"/>
      <c r="XW539" s="3"/>
      <c r="XX539" s="3"/>
      <c r="XY539" s="3"/>
      <c r="XZ539" s="3"/>
      <c r="YA539" s="3"/>
      <c r="YB539" s="3"/>
      <c r="YC539" s="3"/>
      <c r="YD539" s="3"/>
      <c r="YE539" s="3"/>
      <c r="YF539" s="3"/>
      <c r="YG539" s="3"/>
      <c r="YH539" s="3"/>
      <c r="YI539" s="3"/>
    </row>
    <row r="540" spans="5:659" ht="15.75">
      <c r="E540" s="26"/>
      <c r="F540" s="32"/>
      <c r="G540" s="33"/>
      <c r="H540" s="32"/>
      <c r="I540" s="34"/>
      <c r="J540" s="246"/>
      <c r="K540" s="247"/>
      <c r="L540" s="95"/>
      <c r="M540" s="248"/>
      <c r="N540" s="249"/>
      <c r="O540" s="250"/>
      <c r="P540" s="251"/>
      <c r="Q540" s="252"/>
      <c r="R540" s="253"/>
      <c r="S540" s="102"/>
      <c r="T540" s="254"/>
      <c r="U540" s="104"/>
      <c r="V540" s="255"/>
      <c r="W540" s="256"/>
      <c r="X540" s="107"/>
      <c r="Y540" s="116"/>
      <c r="AC540" s="759"/>
      <c r="AD540" s="784"/>
      <c r="AE540" s="780" t="str" cm="1">
        <f t="array" ref="AE540">IF(ROW()=ROW(AE532),AD535,INDEX(AF532:AF545,ROW()-ROW(AE532)))</f>
        <v/>
      </c>
      <c r="AF540" s="781" t="str">
        <f>IF(OR(AE540="",AD534="",AD534&lt;=0,AG540=""),"",TRIM(MID(AE540,LEN(AG540)+1+IF(MID(AE540,LEN(AG540)+1,1)=" ",1,0),99999)))</f>
        <v/>
      </c>
      <c r="AG540" s="780" t="str">
        <f>IF(OR(AH540="",AH540=0,AH540="0"),"",IF(LEN(AH540)&lt;=AD534,AH540,IF(LEN(SUBSTITUTE(AI540," ",""))=AD534+1,LEFT(AH540,AD534),LEFT(AH540,FIND("§",SUBSTITUTE(AI540," ","§",LEN(AI540)-LEN(SUBSTITUTE(AI540," ",""))))-1))))</f>
        <v/>
      </c>
      <c r="AH540" s="780" t="str">
        <f t="shared" si="167"/>
        <v/>
      </c>
      <c r="AI540" s="780" t="str">
        <f>IF(OR(AH540="",AH540=0,AH540="0"),"",LEFT(AH540,AD534+1))</f>
        <v/>
      </c>
      <c r="AJ540" s="782"/>
      <c r="AK540" s="796"/>
      <c r="AL540" s="759" t="str">
        <f>IF(LEN(TRIM(AM540))&gt;0,MAX(AL13:AL539)+1,"")</f>
        <v/>
      </c>
      <c r="AM540" s="805"/>
      <c r="AN540" s="805"/>
      <c r="AO540" s="805"/>
      <c r="XL540" s="3"/>
      <c r="XM540" s="3"/>
      <c r="XN540" s="3"/>
      <c r="XO540" s="3"/>
      <c r="XP540" s="3"/>
      <c r="XQ540" s="3"/>
      <c r="XR540" s="3"/>
      <c r="XS540" s="3"/>
      <c r="XT540" s="3"/>
      <c r="XU540" s="3"/>
      <c r="XV540" s="3"/>
      <c r="XW540" s="3"/>
      <c r="XX540" s="3"/>
      <c r="XY540" s="3"/>
      <c r="XZ540" s="3"/>
      <c r="YA540" s="3"/>
      <c r="YB540" s="3"/>
      <c r="YC540" s="3"/>
      <c r="YD540" s="3"/>
      <c r="YE540" s="3"/>
      <c r="YF540" s="3"/>
      <c r="YG540" s="3"/>
      <c r="YH540" s="3"/>
      <c r="YI540" s="3"/>
    </row>
    <row r="541" spans="5:659" ht="15.75">
      <c r="E541" s="26"/>
      <c r="F541" s="32"/>
      <c r="G541" s="33"/>
      <c r="H541" s="32"/>
      <c r="I541" s="34"/>
      <c r="J541" s="246"/>
      <c r="K541" s="247"/>
      <c r="L541" s="95"/>
      <c r="M541" s="248"/>
      <c r="N541" s="249"/>
      <c r="O541" s="250"/>
      <c r="P541" s="251"/>
      <c r="Q541" s="252"/>
      <c r="R541" s="253"/>
      <c r="S541" s="102"/>
      <c r="T541" s="254"/>
      <c r="U541" s="104"/>
      <c r="V541" s="255"/>
      <c r="W541" s="256"/>
      <c r="X541" s="107"/>
      <c r="Y541" s="116"/>
      <c r="AC541" s="759"/>
      <c r="AD541" s="784"/>
      <c r="AE541" s="780" t="str" cm="1">
        <f t="array" ref="AE541">IF(ROW()=ROW(AE532),AD535,INDEX(AF532:AF545,ROW()-ROW(AE532)))</f>
        <v/>
      </c>
      <c r="AF541" s="781" t="str">
        <f>IF(OR(AE541="",AD534="",AD534&lt;=0,AG541=""),"",TRIM(MID(AE541,LEN(AG541)+1+IF(MID(AE541,LEN(AG541)+1,1)=" ",1,0),99999)))</f>
        <v/>
      </c>
      <c r="AG541" s="780" t="str">
        <f>IF(OR(AH541="",AH541=0,AH541="0"),"",IF(LEN(AH541)&lt;=AD534,AH541,IF(LEN(SUBSTITUTE(AI541," ",""))=AD534+1,LEFT(AH541,AD534),LEFT(AH541,FIND("§",SUBSTITUTE(AI541," ","§",LEN(AI541)-LEN(SUBSTITUTE(AI541," ",""))))-1))))</f>
        <v/>
      </c>
      <c r="AH541" s="780" t="str">
        <f t="shared" si="167"/>
        <v/>
      </c>
      <c r="AI541" s="780" t="str">
        <f>IF(OR(AH541="",AH541=0,AH541="0"),"",LEFT(AH541,AD534+1))</f>
        <v/>
      </c>
      <c r="AJ541" s="782"/>
      <c r="AK541" s="796"/>
      <c r="AL541" s="759" t="str">
        <f>IF(LEN(TRIM(AM541))&gt;0,MAX(AL13:AL540)+1,"")</f>
        <v/>
      </c>
      <c r="AM541" s="805"/>
      <c r="AN541" s="805"/>
      <c r="AO541" s="805"/>
      <c r="XL541" s="3"/>
      <c r="XM541" s="3"/>
      <c r="XN541" s="3"/>
      <c r="XO541" s="3"/>
      <c r="XP541" s="3"/>
      <c r="XQ541" s="3"/>
      <c r="XR541" s="3"/>
      <c r="XS541" s="3"/>
      <c r="XT541" s="3"/>
      <c r="XU541" s="3"/>
      <c r="XV541" s="3"/>
      <c r="XW541" s="3"/>
      <c r="XX541" s="3"/>
      <c r="XY541" s="3"/>
      <c r="XZ541" s="3"/>
      <c r="YA541" s="3"/>
      <c r="YB541" s="3"/>
      <c r="YC541" s="3"/>
      <c r="YD541" s="3"/>
      <c r="YE541" s="3"/>
      <c r="YF541" s="3"/>
      <c r="YG541" s="3"/>
      <c r="YH541" s="3"/>
      <c r="YI541" s="3"/>
    </row>
    <row r="542" spans="5:659" ht="15.75">
      <c r="E542" s="26"/>
      <c r="F542" s="32"/>
      <c r="G542" s="33"/>
      <c r="H542" s="32"/>
      <c r="I542" s="34"/>
      <c r="J542" s="246"/>
      <c r="K542" s="247"/>
      <c r="L542" s="95"/>
      <c r="M542" s="248"/>
      <c r="N542" s="249"/>
      <c r="O542" s="250"/>
      <c r="P542" s="251"/>
      <c r="Q542" s="252"/>
      <c r="R542" s="253"/>
      <c r="S542" s="102"/>
      <c r="T542" s="254"/>
      <c r="U542" s="104"/>
      <c r="V542" s="255"/>
      <c r="W542" s="256"/>
      <c r="X542" s="107"/>
      <c r="Y542" s="116"/>
      <c r="AC542" s="759"/>
      <c r="AD542" s="784"/>
      <c r="AE542" s="780" t="str" cm="1">
        <f t="array" ref="AE542">IF(ROW()=ROW(AE532),AD535,INDEX(AF532:AF545,ROW()-ROW(AE532)))</f>
        <v/>
      </c>
      <c r="AF542" s="781" t="str">
        <f>IF(OR(AE542="",AD534="",AD534&lt;=0,AG542=""),"",TRIM(MID(AE542,LEN(AG542)+1+IF(MID(AE542,LEN(AG542)+1,1)=" ",1,0),99999)))</f>
        <v/>
      </c>
      <c r="AG542" s="780" t="str">
        <f>IF(OR(AH542="",AH542=0,AH542="0"),"",IF(LEN(AH542)&lt;=AD534,AH542,IF(LEN(SUBSTITUTE(AI542," ",""))=AD534+1,LEFT(AH542,AD534),LEFT(AH542,FIND("§",SUBSTITUTE(AI542," ","§",LEN(AI542)-LEN(SUBSTITUTE(AI542," ",""))))-1))))</f>
        <v/>
      </c>
      <c r="AH542" s="780" t="str">
        <f t="shared" si="167"/>
        <v/>
      </c>
      <c r="AI542" s="780" t="str">
        <f>IF(OR(AH542="",AH542=0,AH542="0"),"",LEFT(AH542,AD534+1))</f>
        <v/>
      </c>
      <c r="AJ542" s="782"/>
      <c r="AK542" s="796"/>
      <c r="AL542" s="759" t="str">
        <f>IF(LEN(TRIM(AM542))&gt;0,MAX(AL13:AL541)+1,"")</f>
        <v/>
      </c>
      <c r="AM542" s="805"/>
      <c r="AN542" s="805"/>
      <c r="AO542" s="805"/>
      <c r="XL542" s="3"/>
      <c r="XM542" s="3"/>
      <c r="XN542" s="3"/>
      <c r="XO542" s="3"/>
      <c r="XP542" s="3"/>
      <c r="XQ542" s="3"/>
      <c r="XR542" s="3"/>
      <c r="XS542" s="3"/>
      <c r="XT542" s="3"/>
      <c r="XU542" s="3"/>
      <c r="XV542" s="3"/>
      <c r="XW542" s="3"/>
      <c r="XX542" s="3"/>
      <c r="XY542" s="3"/>
      <c r="XZ542" s="3"/>
      <c r="YA542" s="3"/>
      <c r="YB542" s="3"/>
      <c r="YC542" s="3"/>
      <c r="YD542" s="3"/>
      <c r="YE542" s="3"/>
      <c r="YF542" s="3"/>
      <c r="YG542" s="3"/>
      <c r="YH542" s="3"/>
      <c r="YI542" s="3"/>
    </row>
    <row r="543" spans="5:659" ht="15.75">
      <c r="E543" s="26"/>
      <c r="F543" s="32"/>
      <c r="G543" s="33"/>
      <c r="H543" s="32"/>
      <c r="I543" s="34"/>
      <c r="J543" s="246"/>
      <c r="K543" s="247"/>
      <c r="L543" s="95"/>
      <c r="M543" s="248"/>
      <c r="N543" s="249"/>
      <c r="O543" s="250"/>
      <c r="P543" s="251"/>
      <c r="Q543" s="252"/>
      <c r="R543" s="253"/>
      <c r="S543" s="102"/>
      <c r="T543" s="254"/>
      <c r="U543" s="104"/>
      <c r="V543" s="255"/>
      <c r="W543" s="256"/>
      <c r="X543" s="107"/>
      <c r="Y543" s="116"/>
      <c r="AC543" s="759"/>
      <c r="AD543" s="784"/>
      <c r="AE543" s="780" t="str" cm="1">
        <f t="array" ref="AE543">IF(ROW()=ROW(AE532),AD535,INDEX(AF532:AF545,ROW()-ROW(AE532)))</f>
        <v/>
      </c>
      <c r="AF543" s="781" t="str">
        <f>IF(OR(AE543="",AD534="",AD534&lt;=0,AG543=""),"",TRIM(MID(AE543,LEN(AG543)+1+IF(MID(AE543,LEN(AG543)+1,1)=" ",1,0),99999)))</f>
        <v/>
      </c>
      <c r="AG543" s="780" t="str">
        <f>IF(OR(AH543="",AH543=0,AH543="0"),"",IF(LEN(AH543)&lt;=AD534,AH543,IF(LEN(SUBSTITUTE(AI543," ",""))=AD534+1,LEFT(AH543,AD534),LEFT(AH543,FIND("§",SUBSTITUTE(AI543," ","§",LEN(AI543)-LEN(SUBSTITUTE(AI543," ",""))))-1))))</f>
        <v/>
      </c>
      <c r="AH543" s="780" t="str">
        <f t="shared" si="167"/>
        <v/>
      </c>
      <c r="AI543" s="780" t="str">
        <f>IF(OR(AH543="",AH543=0,AH543="0"),"",LEFT(AH543,AD534+1))</f>
        <v/>
      </c>
      <c r="AJ543" s="782"/>
      <c r="AK543" s="796"/>
      <c r="AL543" s="759" t="str">
        <f>IF(LEN(TRIM(AM543))&gt;0,MAX(AL13:AL542)+1,"")</f>
        <v/>
      </c>
      <c r="AM543" s="805"/>
      <c r="AN543" s="805"/>
      <c r="AO543" s="805"/>
      <c r="XL543" s="3"/>
      <c r="XM543" s="3"/>
      <c r="XN543" s="3"/>
      <c r="XO543" s="3"/>
      <c r="XP543" s="3"/>
      <c r="XQ543" s="3"/>
      <c r="XR543" s="3"/>
      <c r="XS543" s="3"/>
      <c r="XT543" s="3"/>
      <c r="XU543" s="3"/>
      <c r="XV543" s="3"/>
      <c r="XW543" s="3"/>
      <c r="XX543" s="3"/>
      <c r="XY543" s="3"/>
      <c r="XZ543" s="3"/>
      <c r="YA543" s="3"/>
      <c r="YB543" s="3"/>
      <c r="YC543" s="3"/>
      <c r="YD543" s="3"/>
      <c r="YE543" s="3"/>
      <c r="YF543" s="3"/>
      <c r="YG543" s="3"/>
      <c r="YH543" s="3"/>
      <c r="YI543" s="3"/>
    </row>
    <row r="544" spans="5:659" ht="15.75">
      <c r="E544" s="26"/>
      <c r="F544" s="32"/>
      <c r="G544" s="33"/>
      <c r="H544" s="32"/>
      <c r="I544" s="34"/>
      <c r="J544" s="246"/>
      <c r="K544" s="247"/>
      <c r="L544" s="95"/>
      <c r="M544" s="248"/>
      <c r="N544" s="249"/>
      <c r="O544" s="250"/>
      <c r="P544" s="251"/>
      <c r="Q544" s="252"/>
      <c r="R544" s="253"/>
      <c r="S544" s="102"/>
      <c r="T544" s="254"/>
      <c r="U544" s="104"/>
      <c r="V544" s="255"/>
      <c r="W544" s="256"/>
      <c r="X544" s="107"/>
      <c r="Y544" s="116"/>
      <c r="AC544" s="759"/>
      <c r="AD544" s="784"/>
      <c r="AE544" s="780" t="str" cm="1">
        <f t="array" ref="AE544">IF(ROW()=ROW(AE532),AD535,INDEX(AF532:AF545,ROW()-ROW(AE532)))</f>
        <v/>
      </c>
      <c r="AF544" s="781" t="str">
        <f>IF(OR(AE544="",AD534="",AD534&lt;=0,AG544=""),"",TRIM(MID(AE544,LEN(AG544)+1+IF(MID(AE544,LEN(AG544)+1,1)=" ",1,0),99999)))</f>
        <v/>
      </c>
      <c r="AG544" s="780" t="str">
        <f>IF(OR(AH544="",AH544=0,AH544="0"),"",IF(LEN(AH544)&lt;=AD534,AH544,IF(LEN(SUBSTITUTE(AI544," ",""))=AD534+1,LEFT(AH544,AD534),LEFT(AH544,FIND("§",SUBSTITUTE(AI544," ","§",LEN(AI544)-LEN(SUBSTITUTE(AI544," ",""))))-1))))</f>
        <v/>
      </c>
      <c r="AH544" s="780" t="str">
        <f t="shared" si="167"/>
        <v/>
      </c>
      <c r="AI544" s="780" t="str">
        <f>IF(OR(AH544="",AH544=0,AH544="0"),"",LEFT(AH544,AD534+1))</f>
        <v/>
      </c>
      <c r="AJ544" s="782"/>
      <c r="AK544" s="796"/>
      <c r="AL544" s="759" t="str">
        <f>IF(LEN(TRIM(AM544))&gt;0,MAX(AL13:AL543)+1,"")</f>
        <v/>
      </c>
      <c r="AM544" s="805"/>
      <c r="AN544" s="805"/>
      <c r="AO544" s="805"/>
      <c r="XL544" s="3"/>
      <c r="XM544" s="3"/>
      <c r="XN544" s="3"/>
      <c r="XO544" s="3"/>
      <c r="XP544" s="3"/>
      <c r="XQ544" s="3"/>
      <c r="XR544" s="3"/>
      <c r="XS544" s="3"/>
      <c r="XT544" s="3"/>
      <c r="XU544" s="3"/>
      <c r="XV544" s="3"/>
      <c r="XW544" s="3"/>
      <c r="XX544" s="3"/>
      <c r="XY544" s="3"/>
      <c r="XZ544" s="3"/>
      <c r="YA544" s="3"/>
      <c r="YB544" s="3"/>
      <c r="YC544" s="3"/>
      <c r="YD544" s="3"/>
      <c r="YE544" s="3"/>
      <c r="YF544" s="3"/>
      <c r="YG544" s="3"/>
      <c r="YH544" s="3"/>
      <c r="YI544" s="3"/>
    </row>
    <row r="545" spans="5:659" ht="15.75">
      <c r="E545" s="26"/>
      <c r="F545" s="32"/>
      <c r="G545" s="33"/>
      <c r="H545" s="32"/>
      <c r="I545" s="34"/>
      <c r="J545" s="246"/>
      <c r="K545" s="247"/>
      <c r="L545" s="95"/>
      <c r="M545" s="248"/>
      <c r="N545" s="249"/>
      <c r="O545" s="250"/>
      <c r="P545" s="251"/>
      <c r="Q545" s="252"/>
      <c r="R545" s="253"/>
      <c r="S545" s="102"/>
      <c r="T545" s="254"/>
      <c r="U545" s="104"/>
      <c r="V545" s="255"/>
      <c r="W545" s="256"/>
      <c r="X545" s="107"/>
      <c r="Y545" s="116"/>
      <c r="AC545" s="759"/>
      <c r="AD545" s="784"/>
      <c r="AE545" s="780" t="str" cm="1">
        <f t="array" ref="AE545">IF(ROW()=ROW(AE532),AD535,INDEX(AF532:AF545,ROW()-ROW(AE532)))</f>
        <v/>
      </c>
      <c r="AF545" s="781" t="str">
        <f>IF(OR(AE545="",AD534="",AD534&lt;=0,AG545=""),"",TRIM(MID(AE545,LEN(AG545)+1+IF(MID(AE545,LEN(AG545)+1,1)=" ",1,0),99999)))</f>
        <v/>
      </c>
      <c r="AG545" s="780" t="str">
        <f>IF(OR(AH545="",AH545=0,AH545="0"),"",IF(LEN(AH545)&lt;=AD534,AH545,IF(LEN(SUBSTITUTE(AI545," ",""))=AD534+1,LEFT(AH545,AD534),LEFT(AH545,FIND("§",SUBSTITUTE(AI545," ","§",LEN(AI545)-LEN(SUBSTITUTE(AI545," ",""))))-1))))</f>
        <v/>
      </c>
      <c r="AH545" s="780" t="str">
        <f t="shared" si="167"/>
        <v/>
      </c>
      <c r="AI545" s="780" t="str">
        <f>IF(OR(AH545="",AH545=0,AH545="0"),"",LEFT(AH545,AD534+1))</f>
        <v/>
      </c>
      <c r="AJ545" s="782"/>
      <c r="AK545" s="796"/>
      <c r="AL545" s="759" t="str">
        <f>IF(LEN(TRIM(AM545))&gt;0,MAX(AL13:AL544)+1,"")</f>
        <v/>
      </c>
      <c r="AM545" s="805"/>
      <c r="AN545" s="805"/>
      <c r="AO545" s="805"/>
      <c r="XL545" s="3"/>
      <c r="XM545" s="3"/>
      <c r="XN545" s="3"/>
      <c r="XO545" s="3"/>
      <c r="XP545" s="3"/>
      <c r="XQ545" s="3"/>
      <c r="XR545" s="3"/>
      <c r="XS545" s="3"/>
      <c r="XT545" s="3"/>
      <c r="XU545" s="3"/>
      <c r="XV545" s="3"/>
      <c r="XW545" s="3"/>
      <c r="XX545" s="3"/>
      <c r="XY545" s="3"/>
      <c r="XZ545" s="3"/>
      <c r="YA545" s="3"/>
      <c r="YB545" s="3"/>
      <c r="YC545" s="3"/>
      <c r="YD545" s="3"/>
      <c r="YE545" s="3"/>
      <c r="YF545" s="3"/>
      <c r="YG545" s="3"/>
      <c r="YH545" s="3"/>
      <c r="YI545" s="3"/>
    </row>
    <row r="546" spans="5:659" ht="15.75">
      <c r="E546" s="26"/>
      <c r="F546" s="32"/>
      <c r="G546" s="33"/>
      <c r="H546" s="32"/>
      <c r="I546" s="34"/>
      <c r="J546" s="246"/>
      <c r="K546" s="247"/>
      <c r="L546" s="95"/>
      <c r="M546" s="248"/>
      <c r="N546" s="249"/>
      <c r="O546" s="250"/>
      <c r="P546" s="251"/>
      <c r="Q546" s="252"/>
      <c r="R546" s="253"/>
      <c r="S546" s="102"/>
      <c r="T546" s="254"/>
      <c r="U546" s="104"/>
      <c r="V546" s="255"/>
      <c r="W546" s="256"/>
      <c r="X546" s="107"/>
      <c r="Y546" s="116"/>
      <c r="AC546" s="759"/>
      <c r="AD546" s="779" t="str">
        <f>IF(TRIM(SUBSTITUTE(AS52,CHAR(160),""))="","",AS52)</f>
        <v/>
      </c>
      <c r="AE546" s="780" t="str" cm="1">
        <f t="array" ref="AE546">IF(ROW()=ROW(AE546),AD549,INDEX(AF546:AF559,ROW()-ROW(AE546)))</f>
        <v/>
      </c>
      <c r="AF546" s="781" t="str">
        <f>IF(OR(AE546="",AD548="",AD548&lt;=0,AG546=""),"",TRIM(MID(AE546,LEN(AG546)+1+IF(MID(AE546,LEN(AG546)+1,1)=" ",1,0),99999)))</f>
        <v/>
      </c>
      <c r="AG546" s="780" t="str">
        <f>IF(OR(AH546="",AH546=0,AH546="0"),"",IF(LEN(AH546)&lt;=AD548,AH546,IF(LEN(SUBSTITUTE(AI546," ",""))=AD548+1,LEFT(AH546,AD548),LEFT(AH546,FIND("§",SUBSTITUTE(AI546," ","§",LEN(AI546)-LEN(SUBSTITUTE(AI546," ",""))))-1))))</f>
        <v/>
      </c>
      <c r="AH546" s="780" t="str">
        <f t="shared" si="167"/>
        <v/>
      </c>
      <c r="AI546" s="780" t="str">
        <f>IF(OR(AH546="",AH546=0,AH546="0"),"",LEFT(AH546,AD548+1))</f>
        <v/>
      </c>
      <c r="AJ546" s="782"/>
      <c r="AK546" s="796"/>
      <c r="AL546" s="759" t="str">
        <f>IF(LEN(TRIM(AM546))&gt;0,MAX(AL13:AL545)+1,"")</f>
        <v/>
      </c>
      <c r="AM546" s="805"/>
      <c r="AN546" s="805"/>
      <c r="AO546" s="805"/>
      <c r="XL546" s="3"/>
      <c r="XM546" s="3"/>
      <c r="XN546" s="3"/>
      <c r="XO546" s="3"/>
      <c r="XP546" s="3"/>
      <c r="XQ546" s="3"/>
      <c r="XR546" s="3"/>
      <c r="XS546" s="3"/>
      <c r="XT546" s="3"/>
      <c r="XU546" s="3"/>
      <c r="XV546" s="3"/>
      <c r="XW546" s="3"/>
      <c r="XX546" s="3"/>
      <c r="XY546" s="3"/>
      <c r="XZ546" s="3"/>
      <c r="YA546" s="3"/>
      <c r="YB546" s="3"/>
      <c r="YC546" s="3"/>
      <c r="YD546" s="3"/>
      <c r="YE546" s="3"/>
      <c r="YF546" s="3"/>
      <c r="YG546" s="3"/>
      <c r="YH546" s="3"/>
      <c r="YI546" s="3"/>
    </row>
    <row r="547" spans="5:659" ht="15.75">
      <c r="E547" s="26"/>
      <c r="F547" s="32"/>
      <c r="G547" s="33"/>
      <c r="H547" s="32"/>
      <c r="I547" s="34"/>
      <c r="J547" s="246"/>
      <c r="K547" s="247"/>
      <c r="L547" s="95"/>
      <c r="M547" s="248"/>
      <c r="N547" s="249"/>
      <c r="O547" s="250"/>
      <c r="P547" s="251"/>
      <c r="Q547" s="252"/>
      <c r="R547" s="253"/>
      <c r="S547" s="102"/>
      <c r="T547" s="254"/>
      <c r="U547" s="104"/>
      <c r="V547" s="255"/>
      <c r="W547" s="256"/>
      <c r="X547" s="107"/>
      <c r="Y547" s="116"/>
      <c r="AC547" s="759"/>
      <c r="AD547" s="784" t="str">
        <f>TRIM(SUBSTITUTE(SUBSTITUTE(SUBSTITUTE(SUBSTITUTE(SUBSTITUTE(SUBSTITUTE(SUBSTITUTE(SUBSTITUTE(SUBSTITUTE(CLEAN(IF(OR(LEFT(AD546,1)="-",LEFT(AD546,1)="="),MID(AD546,2,99999),AD546)),"—","-"),"–","-"),CHAR(160)," "),CHAR(9)," "),CHAR(13)," "),CHAR(10)," ")," "," ")," "," ")," "," "))</f>
        <v/>
      </c>
      <c r="AE547" s="780" t="str" cm="1">
        <f t="array" ref="AE547">IF(ROW()=ROW(AE546),AD549,INDEX(AF546:AF559,ROW()-ROW(AE546)))</f>
        <v/>
      </c>
      <c r="AF547" s="781" t="str">
        <f>IF(OR(AE547="",AD548="",AD548&lt;=0,AG547=""),"",TRIM(MID(AE547,LEN(AG547)+1+IF(MID(AE547,LEN(AG547)+1,1)=" ",1,0),99999)))</f>
        <v/>
      </c>
      <c r="AG547" s="780" t="str">
        <f>IF(OR(AH547="",AH547=0,AH547="0"),"",IF(LEN(AH547)&lt;=AD548,AH547,IF(LEN(SUBSTITUTE(AI547," ",""))=AD548+1,LEFT(AH547,AD548),LEFT(AH547,FIND("§",SUBSTITUTE(AI547," ","§",LEN(AI547)-LEN(SUBSTITUTE(AI547," ",""))))-1))))</f>
        <v/>
      </c>
      <c r="AH547" s="780" t="str">
        <f t="shared" si="167"/>
        <v/>
      </c>
      <c r="AI547" s="780" t="str">
        <f>IF(OR(AH547="",AH547=0,AH547="0"),"",LEFT(AH547,AD548+1))</f>
        <v/>
      </c>
      <c r="AJ547" s="782"/>
      <c r="AK547" s="796"/>
      <c r="AL547" s="759" t="str">
        <f>IF(LEN(TRIM(AM547))&gt;0,MAX(AL13:AL546)+1,"")</f>
        <v/>
      </c>
      <c r="AM547" s="805"/>
      <c r="AN547" s="805"/>
      <c r="AO547" s="805"/>
      <c r="XL547" s="3"/>
      <c r="XM547" s="3"/>
      <c r="XN547" s="3"/>
      <c r="XO547" s="3"/>
      <c r="XP547" s="3"/>
      <c r="XQ547" s="3"/>
      <c r="XR547" s="3"/>
      <c r="XS547" s="3"/>
      <c r="XT547" s="3"/>
      <c r="XU547" s="3"/>
      <c r="XV547" s="3"/>
      <c r="XW547" s="3"/>
      <c r="XX547" s="3"/>
      <c r="XY547" s="3"/>
      <c r="XZ547" s="3"/>
      <c r="YA547" s="3"/>
      <c r="YB547" s="3"/>
      <c r="YC547" s="3"/>
      <c r="YD547" s="3"/>
      <c r="YE547" s="3"/>
      <c r="YF547" s="3"/>
      <c r="YG547" s="3"/>
      <c r="YH547" s="3"/>
      <c r="YI547" s="3"/>
    </row>
    <row r="548" spans="5:659" ht="15.75">
      <c r="E548" s="26"/>
      <c r="F548" s="32"/>
      <c r="G548" s="33"/>
      <c r="H548" s="32"/>
      <c r="I548" s="34"/>
      <c r="J548" s="246"/>
      <c r="K548" s="247"/>
      <c r="L548" s="95"/>
      <c r="M548" s="248"/>
      <c r="N548" s="249"/>
      <c r="O548" s="250"/>
      <c r="P548" s="251"/>
      <c r="Q548" s="252"/>
      <c r="R548" s="253"/>
      <c r="S548" s="102"/>
      <c r="T548" s="254"/>
      <c r="U548" s="104"/>
      <c r="V548" s="255"/>
      <c r="W548" s="256"/>
      <c r="X548" s="107"/>
      <c r="Y548" s="116"/>
      <c r="AC548" s="759"/>
      <c r="AD548" s="785">
        <f>AL10</f>
        <v>120</v>
      </c>
      <c r="AE548" s="780" t="str" cm="1">
        <f t="array" ref="AE548">IF(ROW()=ROW(AE546),AD549,INDEX(AF546:AF559,ROW()-ROW(AE546)))</f>
        <v/>
      </c>
      <c r="AF548" s="781" t="str">
        <f>IF(OR(AE548="",AD548="",AD548&lt;=0,AG548=""),"",TRIM(MID(AE548,LEN(AG548)+1+IF(MID(AE548,LEN(AG548)+1,1)=" ",1,0),99999)))</f>
        <v/>
      </c>
      <c r="AG548" s="780" t="str">
        <f>IF(OR(AH548="",AH548=0,AH548="0"),"",IF(LEN(AH548)&lt;=AD548,AH548,IF(LEN(SUBSTITUTE(AI548," ",""))=AD548+1,LEFT(AH548,AD548),LEFT(AH548,FIND("§",SUBSTITUTE(AI548," ","§",LEN(AI548)-LEN(SUBSTITUTE(AI548," ",""))))-1))))</f>
        <v/>
      </c>
      <c r="AH548" s="780" t="str">
        <f t="shared" si="167"/>
        <v/>
      </c>
      <c r="AI548" s="780" t="str">
        <f>IF(OR(AH548="",AH548=0,AH548="0"),"",LEFT(AH548,AD548+1))</f>
        <v/>
      </c>
      <c r="AJ548" s="782"/>
      <c r="AK548" s="796"/>
      <c r="AL548" s="759" t="str">
        <f>IF(LEN(TRIM(AM548))&gt;0,MAX(AL13:AL547)+1,"")</f>
        <v/>
      </c>
      <c r="AM548" s="805"/>
      <c r="AN548" s="805"/>
      <c r="AO548" s="805"/>
      <c r="XL548" s="3"/>
      <c r="XM548" s="3"/>
      <c r="XN548" s="3"/>
      <c r="XO548" s="3"/>
      <c r="XP548" s="3"/>
      <c r="XQ548" s="3"/>
      <c r="XR548" s="3"/>
      <c r="XS548" s="3"/>
      <c r="XT548" s="3"/>
      <c r="XU548" s="3"/>
      <c r="XV548" s="3"/>
      <c r="XW548" s="3"/>
      <c r="XX548" s="3"/>
      <c r="XY548" s="3"/>
      <c r="XZ548" s="3"/>
      <c r="YA548" s="3"/>
      <c r="YB548" s="3"/>
      <c r="YC548" s="3"/>
      <c r="YD548" s="3"/>
      <c r="YE548" s="3"/>
      <c r="YF548" s="3"/>
      <c r="YG548" s="3"/>
      <c r="YH548" s="3"/>
      <c r="YI548" s="3"/>
    </row>
    <row r="549" spans="5:659" ht="15.75">
      <c r="E549" s="26"/>
      <c r="F549" s="32"/>
      <c r="G549" s="33"/>
      <c r="H549" s="32"/>
      <c r="I549" s="34"/>
      <c r="J549" s="246"/>
      <c r="K549" s="247"/>
      <c r="L549" s="95"/>
      <c r="M549" s="248"/>
      <c r="N549" s="249"/>
      <c r="O549" s="250"/>
      <c r="P549" s="251"/>
      <c r="Q549" s="252"/>
      <c r="R549" s="253"/>
      <c r="S549" s="102"/>
      <c r="T549" s="254"/>
      <c r="U549" s="104"/>
      <c r="V549" s="255"/>
      <c r="W549" s="256"/>
      <c r="X549" s="107"/>
      <c r="Y549" s="116"/>
      <c r="AC549" s="759"/>
      <c r="AD549" s="784" t="str">
        <f>IF(UPPER(TRIM(AL11))="X",AD553,AD547)</f>
        <v/>
      </c>
      <c r="AE549" s="780" t="str" cm="1">
        <f t="array" ref="AE549">IF(ROW()=ROW(AE546),AD549,INDEX(AF546:AF559,ROW()-ROW(AE546)))</f>
        <v/>
      </c>
      <c r="AF549" s="781" t="str">
        <f>IF(OR(AE549="",AD548="",AD548&lt;=0,AG549=""),"",TRIM(MID(AE549,LEN(AG549)+1+IF(MID(AE549,LEN(AG549)+1,1)=" ",1,0),99999)))</f>
        <v/>
      </c>
      <c r="AG549" s="780" t="str">
        <f>IF(OR(AH549="",AH549=0,AH549="0"),"",IF(LEN(AH549)&lt;=AD548,AH549,IF(LEN(SUBSTITUTE(AI549," ",""))=AD548+1,LEFT(AH549,AD548),LEFT(AH549,FIND("§",SUBSTITUTE(AI549," ","§",LEN(AI549)-LEN(SUBSTITUTE(AI549," ",""))))-1))))</f>
        <v/>
      </c>
      <c r="AH549" s="780" t="str">
        <f t="shared" si="167"/>
        <v/>
      </c>
      <c r="AI549" s="780" t="str">
        <f>IF(OR(AH549="",AH549=0,AH549="0"),"",LEFT(AH549,AD548+1))</f>
        <v/>
      </c>
      <c r="AJ549" s="782"/>
      <c r="AK549" s="796"/>
      <c r="AL549" s="759" t="str">
        <f>IF(LEN(TRIM(AM549))&gt;0,MAX(AL13:AL548)+1,"")</f>
        <v/>
      </c>
      <c r="AM549" s="805"/>
      <c r="AN549" s="805"/>
      <c r="AO549" s="805"/>
      <c r="XL549" s="3"/>
      <c r="XM549" s="3"/>
      <c r="XN549" s="3"/>
      <c r="XO549" s="3"/>
      <c r="XP549" s="3"/>
      <c r="XQ549" s="3"/>
      <c r="XR549" s="3"/>
      <c r="XS549" s="3"/>
      <c r="XT549" s="3"/>
      <c r="XU549" s="3"/>
      <c r="XV549" s="3"/>
      <c r="XW549" s="3"/>
      <c r="XX549" s="3"/>
      <c r="XY549" s="3"/>
      <c r="XZ549" s="3"/>
      <c r="YA549" s="3"/>
      <c r="YB549" s="3"/>
      <c r="YC549" s="3"/>
      <c r="YD549" s="3"/>
      <c r="YE549" s="3"/>
      <c r="YF549" s="3"/>
      <c r="YG549" s="3"/>
      <c r="YH549" s="3"/>
      <c r="YI549" s="3"/>
    </row>
    <row r="550" spans="5:659" ht="15.75">
      <c r="E550" s="26"/>
      <c r="F550" s="32"/>
      <c r="G550" s="33"/>
      <c r="H550" s="32"/>
      <c r="I550" s="34"/>
      <c r="J550" s="246"/>
      <c r="K550" s="247"/>
      <c r="L550" s="95"/>
      <c r="M550" s="248"/>
      <c r="N550" s="249"/>
      <c r="O550" s="250"/>
      <c r="P550" s="251"/>
      <c r="Q550" s="252"/>
      <c r="R550" s="253"/>
      <c r="S550" s="102"/>
      <c r="T550" s="254"/>
      <c r="U550" s="104"/>
      <c r="V550" s="255"/>
      <c r="W550" s="256"/>
      <c r="X550" s="107"/>
      <c r="Y550" s="116"/>
      <c r="AC550" s="759"/>
      <c r="AD550" s="786" t="str">
        <f>TRIM(SUBSTITUTE(SUBSTITUTE(SUBSTITUTE(SUBSTITUTE(SUBSTITUTE(SUBSTITUTE(SUBSTITUTE(SUBSTITUTE(SUBSTITUTE(SUBSTITUTE(AD547,","," "),";"," "),":"," "),"!"," "),"?"," "),"…"," "),"»"," "),"«"," "),"/"," "),"."," "))</f>
        <v/>
      </c>
      <c r="AE550" s="780" t="str" cm="1">
        <f t="array" ref="AE550">IF(ROW()=ROW(AE546),AD549,INDEX(AF546:AF559,ROW()-ROW(AE546)))</f>
        <v/>
      </c>
      <c r="AF550" s="781" t="str">
        <f>IF(OR(AE550="",AD548="",AD548&lt;=0,AG550=""),"",TRIM(MID(AE550,LEN(AG550)+1+IF(MID(AE550,LEN(AG550)+1,1)=" ",1,0),99999)))</f>
        <v/>
      </c>
      <c r="AG550" s="780" t="str">
        <f>IF(OR(AH550="",AH550=0,AH550="0"),"",IF(LEN(AH550)&lt;=AD548,AH550,IF(LEN(SUBSTITUTE(AI550," ",""))=AD548+1,LEFT(AH550,AD548),LEFT(AH550,FIND("§",SUBSTITUTE(AI550," ","§",LEN(AI550)-LEN(SUBSTITUTE(AI550," ",""))))-1))))</f>
        <v/>
      </c>
      <c r="AH550" s="780" t="str">
        <f t="shared" si="167"/>
        <v/>
      </c>
      <c r="AI550" s="780" t="str">
        <f>IF(OR(AH550="",AH550=0,AH550="0"),"",LEFT(AH550,AD548+1))</f>
        <v/>
      </c>
      <c r="AJ550" s="782"/>
      <c r="AK550" s="796"/>
      <c r="AL550" s="759" t="str">
        <f>IF(LEN(TRIM(AM550))&gt;0,MAX(AL13:AL549)+1,"")</f>
        <v/>
      </c>
      <c r="AM550" s="805"/>
      <c r="AN550" s="805"/>
      <c r="AO550" s="805"/>
      <c r="XL550" s="3"/>
      <c r="XM550" s="3"/>
      <c r="XN550" s="3"/>
      <c r="XO550" s="3"/>
      <c r="XP550" s="3"/>
      <c r="XQ550" s="3"/>
      <c r="XR550" s="3"/>
      <c r="XS550" s="3"/>
      <c r="XT550" s="3"/>
      <c r="XU550" s="3"/>
      <c r="XV550" s="3"/>
      <c r="XW550" s="3"/>
      <c r="XX550" s="3"/>
      <c r="XY550" s="3"/>
      <c r="XZ550" s="3"/>
      <c r="YA550" s="3"/>
      <c r="YB550" s="3"/>
      <c r="YC550" s="3"/>
      <c r="YD550" s="3"/>
      <c r="YE550" s="3"/>
      <c r="YF550" s="3"/>
      <c r="YG550" s="3"/>
      <c r="YH550" s="3"/>
      <c r="YI550" s="3"/>
    </row>
    <row r="551" spans="5:659" ht="15.75">
      <c r="E551" s="26"/>
      <c r="F551" s="32"/>
      <c r="G551" s="33"/>
      <c r="H551" s="32"/>
      <c r="I551" s="34"/>
      <c r="J551" s="246"/>
      <c r="K551" s="247"/>
      <c r="L551" s="95"/>
      <c r="M551" s="248"/>
      <c r="N551" s="249"/>
      <c r="O551" s="250"/>
      <c r="P551" s="251"/>
      <c r="Q551" s="252"/>
      <c r="R551" s="253"/>
      <c r="S551" s="102"/>
      <c r="T551" s="254"/>
      <c r="U551" s="104"/>
      <c r="V551" s="255"/>
      <c r="W551" s="256"/>
      <c r="X551" s="107"/>
      <c r="Y551" s="116"/>
      <c r="AC551" s="759"/>
      <c r="AD551" s="780" t="str">
        <f>TRIM(SUBSTITUTE(SUBSTITUTE(SUBSTITUTE(SUBSTITUTE(SUBSTITUTE(SUBSTITUTE(SUBSTITUTE(SUBSTITUTE(AD550,"("," "),")"," "),CHAR(34)," "),"-"," "),"_"," "),"&lt;"," "),"&gt;"," "),"="," "))</f>
        <v/>
      </c>
      <c r="AE551" s="780" t="str" cm="1">
        <f t="array" ref="AE551">IF(ROW()=ROW(AE546),AD549,INDEX(AF546:AF559,ROW()-ROW(AE546)))</f>
        <v/>
      </c>
      <c r="AF551" s="781" t="str">
        <f>IF(OR(AE551="",AD548="",AD548&lt;=0,AG551=""),"",TRIM(MID(AE551,LEN(AG551)+1+IF(MID(AE551,LEN(AG551)+1,1)=" ",1,0),99999)))</f>
        <v/>
      </c>
      <c r="AG551" s="780" t="str">
        <f>IF(OR(AH551="",AH551=0,AH551="0"),"",IF(LEN(AH551)&lt;=AD548,AH551,IF(LEN(SUBSTITUTE(AI551," ",""))=AD548+1,LEFT(AH551,AD548),LEFT(AH551,FIND("§",SUBSTITUTE(AI551," ","§",LEN(AI551)-LEN(SUBSTITUTE(AI551," ",""))))-1))))</f>
        <v/>
      </c>
      <c r="AH551" s="780" t="str">
        <f t="shared" si="167"/>
        <v/>
      </c>
      <c r="AI551" s="780" t="str">
        <f>IF(OR(AH551="",AH551=0,AH551="0"),"",LEFT(AH551,AD548+1))</f>
        <v/>
      </c>
      <c r="AJ551" s="782"/>
      <c r="AK551" s="796"/>
      <c r="AL551" s="759" t="str">
        <f>IF(LEN(TRIM(AM551))&gt;0,MAX(AL13:AL550)+1,"")</f>
        <v/>
      </c>
      <c r="AM551" s="805"/>
      <c r="AN551" s="805"/>
      <c r="AO551" s="805"/>
      <c r="XL551" s="3"/>
      <c r="XM551" s="3"/>
      <c r="XN551" s="3"/>
      <c r="XO551" s="3"/>
      <c r="XP551" s="3"/>
      <c r="XQ551" s="3"/>
      <c r="XR551" s="3"/>
      <c r="XS551" s="3"/>
      <c r="XT551" s="3"/>
      <c r="XU551" s="3"/>
      <c r="XV551" s="3"/>
      <c r="XW551" s="3"/>
      <c r="XX551" s="3"/>
      <c r="XY551" s="3"/>
      <c r="XZ551" s="3"/>
      <c r="YA551" s="3"/>
      <c r="YB551" s="3"/>
      <c r="YC551" s="3"/>
      <c r="YD551" s="3"/>
      <c r="YE551" s="3"/>
      <c r="YF551" s="3"/>
      <c r="YG551" s="3"/>
      <c r="YH551" s="3"/>
      <c r="YI551" s="3"/>
    </row>
    <row r="552" spans="5:659" ht="15.75">
      <c r="E552" s="26"/>
      <c r="F552" s="32"/>
      <c r="G552" s="33"/>
      <c r="H552" s="32"/>
      <c r="I552" s="34"/>
      <c r="J552" s="246"/>
      <c r="K552" s="247"/>
      <c r="L552" s="95"/>
      <c r="M552" s="248"/>
      <c r="N552" s="249"/>
      <c r="O552" s="250"/>
      <c r="P552" s="251"/>
      <c r="Q552" s="252"/>
      <c r="R552" s="253"/>
      <c r="S552" s="102"/>
      <c r="T552" s="254"/>
      <c r="U552" s="104"/>
      <c r="V552" s="255"/>
      <c r="W552" s="256"/>
      <c r="X552" s="107"/>
      <c r="Y552" s="116"/>
      <c r="AC552" s="759"/>
      <c r="AD552" s="784" t="str">
        <f>TRIM(SUBSTITUTE(SUBSTITUTE(SUBSTITUTE(SUBSTITUTE(AD551,"►"," "),"▼"," "),"▲"," "),"◄"," "))</f>
        <v/>
      </c>
      <c r="AE552" s="780" t="str" cm="1">
        <f t="array" ref="AE552">IF(ROW()=ROW(AE546),AD549,INDEX(AF546:AF559,ROW()-ROW(AE546)))</f>
        <v/>
      </c>
      <c r="AF552" s="781" t="str">
        <f>IF(OR(AE552="",AD548="",AD548&lt;=0,AG552=""),"",TRIM(MID(AE552,LEN(AG552)+1+IF(MID(AE552,LEN(AG552)+1,1)=" ",1,0),99999)))</f>
        <v/>
      </c>
      <c r="AG552" s="780" t="str">
        <f>IF(OR(AH552="",AH552=0,AH552="0"),"",IF(LEN(AH552)&lt;=AD548,AH552,IF(LEN(SUBSTITUTE(AI552," ",""))=AD548+1,LEFT(AH552,AD548),LEFT(AH552,FIND("§",SUBSTITUTE(AI552," ","§",LEN(AI552)-LEN(SUBSTITUTE(AI552," ",""))))-1))))</f>
        <v/>
      </c>
      <c r="AH552" s="780" t="str">
        <f t="shared" si="167"/>
        <v/>
      </c>
      <c r="AI552" s="780" t="str">
        <f>IF(OR(AH552="",AH552=0,AH552="0"),"",LEFT(AH552,AD548+1))</f>
        <v/>
      </c>
      <c r="AJ552" s="782"/>
      <c r="AK552" s="796"/>
      <c r="AL552" s="759" t="str">
        <f>IF(LEN(TRIM(AM552))&gt;0,MAX(AL13:AL551)+1,"")</f>
        <v/>
      </c>
      <c r="AM552" s="805"/>
      <c r="AN552" s="805"/>
      <c r="AO552" s="805"/>
      <c r="XL552" s="3"/>
      <c r="XM552" s="3"/>
      <c r="XN552" s="3"/>
      <c r="XO552" s="3"/>
      <c r="XP552" s="3"/>
      <c r="XQ552" s="3"/>
      <c r="XR552" s="3"/>
      <c r="XS552" s="3"/>
      <c r="XT552" s="3"/>
      <c r="XU552" s="3"/>
      <c r="XV552" s="3"/>
      <c r="XW552" s="3"/>
      <c r="XX552" s="3"/>
      <c r="XY552" s="3"/>
      <c r="XZ552" s="3"/>
      <c r="YA552" s="3"/>
      <c r="YB552" s="3"/>
      <c r="YC552" s="3"/>
      <c r="YD552" s="3"/>
      <c r="YE552" s="3"/>
      <c r="YF552" s="3"/>
      <c r="YG552" s="3"/>
      <c r="YH552" s="3"/>
      <c r="YI552" s="3"/>
    </row>
    <row r="553" spans="5:659" ht="15.75">
      <c r="E553" s="26"/>
      <c r="F553" s="32"/>
      <c r="G553" s="33"/>
      <c r="H553" s="32"/>
      <c r="I553" s="34"/>
      <c r="J553" s="246"/>
      <c r="K553" s="247"/>
      <c r="L553" s="95"/>
      <c r="M553" s="248"/>
      <c r="N553" s="249"/>
      <c r="O553" s="250"/>
      <c r="P553" s="251"/>
      <c r="Q553" s="252"/>
      <c r="R553" s="253"/>
      <c r="S553" s="102"/>
      <c r="T553" s="254"/>
      <c r="U553" s="104"/>
      <c r="V553" s="255"/>
      <c r="W553" s="256"/>
      <c r="X553" s="107"/>
      <c r="Y553" s="116"/>
      <c r="AC553" s="759"/>
      <c r="AD553" s="784" t="str">
        <f>TRIM(SUBSTITUTE(SUBSTITUTE(AD552,"“"," "),"”"," "))</f>
        <v/>
      </c>
      <c r="AE553" s="780" t="str" cm="1">
        <f t="array" ref="AE553">IF(ROW()=ROW(AE546),AD549,INDEX(AF546:AF559,ROW()-ROW(AE546)))</f>
        <v/>
      </c>
      <c r="AF553" s="781" t="str">
        <f>IF(OR(AE553="",AD548="",AD548&lt;=0,AG553=""),"",TRIM(MID(AE553,LEN(AG553)+1+IF(MID(AE553,LEN(AG553)+1,1)=" ",1,0),99999)))</f>
        <v/>
      </c>
      <c r="AG553" s="780" t="str">
        <f>IF(OR(AH553="",AH553=0,AH553="0"),"",IF(LEN(AH553)&lt;=AD548,AH553,IF(LEN(SUBSTITUTE(AI553," ",""))=AD548+1,LEFT(AH553,AD548),LEFT(AH553,FIND("§",SUBSTITUTE(AI553," ","§",LEN(AI553)-LEN(SUBSTITUTE(AI553," ",""))))-1))))</f>
        <v/>
      </c>
      <c r="AH553" s="780" t="str">
        <f t="shared" si="167"/>
        <v/>
      </c>
      <c r="AI553" s="780" t="str">
        <f>IF(OR(AH553="",AH553=0,AH553="0"),"",LEFT(AH553,AD548+1))</f>
        <v/>
      </c>
      <c r="AJ553" s="782"/>
      <c r="AK553" s="796"/>
      <c r="AL553" s="759" t="str">
        <f>IF(LEN(TRIM(AM553))&gt;0,MAX(AL13:AL552)+1,"")</f>
        <v/>
      </c>
      <c r="AM553" s="805"/>
      <c r="AN553" s="805"/>
      <c r="AO553" s="805"/>
      <c r="XL553" s="3"/>
      <c r="XM553" s="3"/>
      <c r="XN553" s="3"/>
      <c r="XO553" s="3"/>
      <c r="XP553" s="3"/>
      <c r="XQ553" s="3"/>
      <c r="XR553" s="3"/>
      <c r="XS553" s="3"/>
      <c r="XT553" s="3"/>
      <c r="XU553" s="3"/>
      <c r="XV553" s="3"/>
      <c r="XW553" s="3"/>
      <c r="XX553" s="3"/>
      <c r="XY553" s="3"/>
      <c r="XZ553" s="3"/>
      <c r="YA553" s="3"/>
      <c r="YB553" s="3"/>
      <c r="YC553" s="3"/>
      <c r="YD553" s="3"/>
      <c r="YE553" s="3"/>
      <c r="YF553" s="3"/>
      <c r="YG553" s="3"/>
      <c r="YH553" s="3"/>
      <c r="YI553" s="3"/>
    </row>
    <row r="554" spans="5:659" ht="15.75">
      <c r="E554" s="26"/>
      <c r="F554" s="32"/>
      <c r="G554" s="33"/>
      <c r="H554" s="32"/>
      <c r="I554" s="34"/>
      <c r="J554" s="246"/>
      <c r="K554" s="247"/>
      <c r="L554" s="95"/>
      <c r="M554" s="248"/>
      <c r="N554" s="249"/>
      <c r="O554" s="250"/>
      <c r="P554" s="251"/>
      <c r="Q554" s="252"/>
      <c r="R554" s="253"/>
      <c r="S554" s="102"/>
      <c r="T554" s="254"/>
      <c r="U554" s="104"/>
      <c r="V554" s="255"/>
      <c r="W554" s="256"/>
      <c r="X554" s="107"/>
      <c r="Y554" s="116"/>
      <c r="AC554" s="759"/>
      <c r="AD554" s="784"/>
      <c r="AE554" s="780" t="str" cm="1">
        <f t="array" ref="AE554">IF(ROW()=ROW(AE546),AD549,INDEX(AF546:AF559,ROW()-ROW(AE546)))</f>
        <v/>
      </c>
      <c r="AF554" s="781" t="str">
        <f>IF(OR(AE554="",AD548="",AD548&lt;=0,AG554=""),"",TRIM(MID(AE554,LEN(AG554)+1+IF(MID(AE554,LEN(AG554)+1,1)=" ",1,0),99999)))</f>
        <v/>
      </c>
      <c r="AG554" s="780" t="str">
        <f>IF(OR(AH554="",AH554=0,AH554="0"),"",IF(LEN(AH554)&lt;=AD548,AH554,IF(LEN(SUBSTITUTE(AI554," ",""))=AD548+1,LEFT(AH554,AD548),LEFT(AH554,FIND("§",SUBSTITUTE(AI554," ","§",LEN(AI554)-LEN(SUBSTITUTE(AI554," ",""))))-1))))</f>
        <v/>
      </c>
      <c r="AH554" s="780" t="str">
        <f t="shared" si="167"/>
        <v/>
      </c>
      <c r="AI554" s="780" t="str">
        <f>IF(OR(AH554="",AH554=0,AH554="0"),"",LEFT(AH554,AD548+1))</f>
        <v/>
      </c>
      <c r="AJ554" s="782"/>
      <c r="AK554" s="796"/>
      <c r="AL554" s="759" t="str">
        <f>IF(LEN(TRIM(AM554))&gt;0,MAX(AL13:AL553)+1,"")</f>
        <v/>
      </c>
      <c r="AM554" s="805"/>
      <c r="AN554" s="805"/>
      <c r="AO554" s="805"/>
      <c r="XL554" s="3"/>
      <c r="XM554" s="3"/>
      <c r="XN554" s="3"/>
      <c r="XO554" s="3"/>
      <c r="XP554" s="3"/>
      <c r="XQ554" s="3"/>
      <c r="XR554" s="3"/>
      <c r="XS554" s="3"/>
      <c r="XT554" s="3"/>
      <c r="XU554" s="3"/>
      <c r="XV554" s="3"/>
      <c r="XW554" s="3"/>
      <c r="XX554" s="3"/>
      <c r="XY554" s="3"/>
      <c r="XZ554" s="3"/>
      <c r="YA554" s="3"/>
      <c r="YB554" s="3"/>
      <c r="YC554" s="3"/>
      <c r="YD554" s="3"/>
      <c r="YE554" s="3"/>
      <c r="YF554" s="3"/>
      <c r="YG554" s="3"/>
      <c r="YH554" s="3"/>
      <c r="YI554" s="3"/>
    </row>
    <row r="555" spans="5:659" ht="15.75">
      <c r="E555" s="26"/>
      <c r="F555" s="32"/>
      <c r="G555" s="33"/>
      <c r="H555" s="32"/>
      <c r="I555" s="34"/>
      <c r="J555" s="246"/>
      <c r="K555" s="247"/>
      <c r="L555" s="95"/>
      <c r="M555" s="248"/>
      <c r="N555" s="249"/>
      <c r="O555" s="250"/>
      <c r="P555" s="251"/>
      <c r="Q555" s="252"/>
      <c r="R555" s="253"/>
      <c r="S555" s="102"/>
      <c r="T555" s="254"/>
      <c r="U555" s="104"/>
      <c r="V555" s="255"/>
      <c r="W555" s="256"/>
      <c r="X555" s="107"/>
      <c r="Y555" s="116"/>
      <c r="AC555" s="759"/>
      <c r="AD555" s="784"/>
      <c r="AE555" s="780" t="str" cm="1">
        <f t="array" ref="AE555">IF(ROW()=ROW(AE546),AD549,INDEX(AF546:AF559,ROW()-ROW(AE546)))</f>
        <v/>
      </c>
      <c r="AF555" s="781" t="str">
        <f>IF(OR(AE555="",AD548="",AD548&lt;=0,AG555=""),"",TRIM(MID(AE555,LEN(AG555)+1+IF(MID(AE555,LEN(AG555)+1,1)=" ",1,0),99999)))</f>
        <v/>
      </c>
      <c r="AG555" s="780" t="str">
        <f>IF(OR(AH555="",AH555=0,AH555="0"),"",IF(LEN(AH555)&lt;=AD548,AH555,IF(LEN(SUBSTITUTE(AI555," ",""))=AD548+1,LEFT(AH555,AD548),LEFT(AH555,FIND("§",SUBSTITUTE(AI555," ","§",LEN(AI555)-LEN(SUBSTITUTE(AI555," ",""))))-1))))</f>
        <v/>
      </c>
      <c r="AH555" s="780" t="str">
        <f t="shared" si="167"/>
        <v/>
      </c>
      <c r="AI555" s="780" t="str">
        <f>IF(OR(AH555="",AH555=0,AH555="0"),"",LEFT(AH555,AD548+1))</f>
        <v/>
      </c>
      <c r="AJ555" s="782"/>
      <c r="AK555" s="796"/>
      <c r="AL555" s="759" t="str">
        <f>IF(LEN(TRIM(AM555))&gt;0,MAX(AL13:AL554)+1,"")</f>
        <v/>
      </c>
      <c r="AM555" s="805"/>
      <c r="AN555" s="805"/>
      <c r="AO555" s="805"/>
      <c r="XL555" s="3"/>
      <c r="XM555" s="3"/>
      <c r="XN555" s="3"/>
      <c r="XO555" s="3"/>
      <c r="XP555" s="3"/>
      <c r="XQ555" s="3"/>
      <c r="XR555" s="3"/>
      <c r="XS555" s="3"/>
      <c r="XT555" s="3"/>
      <c r="XU555" s="3"/>
      <c r="XV555" s="3"/>
      <c r="XW555" s="3"/>
      <c r="XX555" s="3"/>
      <c r="XY555" s="3"/>
      <c r="XZ555" s="3"/>
      <c r="YA555" s="3"/>
      <c r="YB555" s="3"/>
      <c r="YC555" s="3"/>
      <c r="YD555" s="3"/>
      <c r="YE555" s="3"/>
      <c r="YF555" s="3"/>
      <c r="YG555" s="3"/>
      <c r="YH555" s="3"/>
      <c r="YI555" s="3"/>
    </row>
    <row r="556" spans="5:659" ht="15.75">
      <c r="E556" s="26"/>
      <c r="F556" s="32"/>
      <c r="G556" s="33"/>
      <c r="H556" s="32"/>
      <c r="I556" s="34"/>
      <c r="J556" s="246"/>
      <c r="K556" s="247"/>
      <c r="L556" s="95"/>
      <c r="M556" s="248"/>
      <c r="N556" s="249"/>
      <c r="O556" s="250"/>
      <c r="P556" s="251"/>
      <c r="Q556" s="252"/>
      <c r="R556" s="253"/>
      <c r="S556" s="102"/>
      <c r="T556" s="254"/>
      <c r="U556" s="104"/>
      <c r="V556" s="255"/>
      <c r="W556" s="256"/>
      <c r="X556" s="107"/>
      <c r="Y556" s="116"/>
      <c r="AC556" s="759"/>
      <c r="AD556" s="784"/>
      <c r="AE556" s="780" t="str" cm="1">
        <f t="array" ref="AE556">IF(ROW()=ROW(AE546),AD549,INDEX(AF546:AF559,ROW()-ROW(AE546)))</f>
        <v/>
      </c>
      <c r="AF556" s="781" t="str">
        <f>IF(OR(AE556="",AD548="",AD548&lt;=0,AG556=""),"",TRIM(MID(AE556,LEN(AG556)+1+IF(MID(AE556,LEN(AG556)+1,1)=" ",1,0),99999)))</f>
        <v/>
      </c>
      <c r="AG556" s="780" t="str">
        <f>IF(OR(AH556="",AH556=0,AH556="0"),"",IF(LEN(AH556)&lt;=AD548,AH556,IF(LEN(SUBSTITUTE(AI556," ",""))=AD548+1,LEFT(AH556,AD548),LEFT(AH556,FIND("§",SUBSTITUTE(AI556," ","§",LEN(AI556)-LEN(SUBSTITUTE(AI556," ",""))))-1))))</f>
        <v/>
      </c>
      <c r="AH556" s="780" t="str">
        <f t="shared" si="167"/>
        <v/>
      </c>
      <c r="AI556" s="780" t="str">
        <f>IF(OR(AH556="",AH556=0,AH556="0"),"",LEFT(AH556,AD548+1))</f>
        <v/>
      </c>
      <c r="AJ556" s="782"/>
      <c r="AK556" s="796"/>
      <c r="AL556" s="759" t="str">
        <f>IF(LEN(TRIM(AM556))&gt;0,MAX(AL13:AL555)+1,"")</f>
        <v/>
      </c>
      <c r="AM556" s="805"/>
      <c r="AN556" s="805"/>
      <c r="AO556" s="805"/>
      <c r="XL556" s="3"/>
      <c r="XM556" s="3"/>
      <c r="XN556" s="3"/>
      <c r="XO556" s="3"/>
      <c r="XP556" s="3"/>
      <c r="XQ556" s="3"/>
      <c r="XR556" s="3"/>
      <c r="XS556" s="3"/>
      <c r="XT556" s="3"/>
      <c r="XU556" s="3"/>
      <c r="XV556" s="3"/>
      <c r="XW556" s="3"/>
      <c r="XX556" s="3"/>
      <c r="XY556" s="3"/>
      <c r="XZ556" s="3"/>
      <c r="YA556" s="3"/>
      <c r="YB556" s="3"/>
      <c r="YC556" s="3"/>
      <c r="YD556" s="3"/>
      <c r="YE556" s="3"/>
      <c r="YF556" s="3"/>
      <c r="YG556" s="3"/>
      <c r="YH556" s="3"/>
      <c r="YI556" s="3"/>
    </row>
    <row r="557" spans="5:659" ht="15.75">
      <c r="E557" s="26"/>
      <c r="F557" s="32"/>
      <c r="G557" s="33"/>
      <c r="H557" s="32"/>
      <c r="I557" s="34"/>
      <c r="J557" s="246"/>
      <c r="K557" s="247"/>
      <c r="L557" s="95"/>
      <c r="M557" s="248"/>
      <c r="N557" s="249"/>
      <c r="O557" s="250"/>
      <c r="P557" s="251"/>
      <c r="Q557" s="252"/>
      <c r="R557" s="253"/>
      <c r="S557" s="102"/>
      <c r="T557" s="254"/>
      <c r="U557" s="104"/>
      <c r="V557" s="255"/>
      <c r="W557" s="256"/>
      <c r="X557" s="107"/>
      <c r="Y557" s="116"/>
      <c r="AC557" s="759"/>
      <c r="AD557" s="784"/>
      <c r="AE557" s="780" t="str" cm="1">
        <f t="array" ref="AE557">IF(ROW()=ROW(AE546),AD549,INDEX(AF546:AF559,ROW()-ROW(AE546)))</f>
        <v/>
      </c>
      <c r="AF557" s="781" t="str">
        <f>IF(OR(AE557="",AD548="",AD548&lt;=0,AG557=""),"",TRIM(MID(AE557,LEN(AG557)+1+IF(MID(AE557,LEN(AG557)+1,1)=" ",1,0),99999)))</f>
        <v/>
      </c>
      <c r="AG557" s="780" t="str">
        <f>IF(OR(AH557="",AH557=0,AH557="0"),"",IF(LEN(AH557)&lt;=AD548,AH557,IF(LEN(SUBSTITUTE(AI557," ",""))=AD548+1,LEFT(AH557,AD548),LEFT(AH557,FIND("§",SUBSTITUTE(AI557," ","§",LEN(AI557)-LEN(SUBSTITUTE(AI557," ",""))))-1))))</f>
        <v/>
      </c>
      <c r="AH557" s="780" t="str">
        <f t="shared" si="167"/>
        <v/>
      </c>
      <c r="AI557" s="780" t="str">
        <f>IF(OR(AH557="",AH557=0,AH557="0"),"",LEFT(AH557,AD548+1))</f>
        <v/>
      </c>
      <c r="AJ557" s="782"/>
      <c r="AK557" s="796"/>
      <c r="AL557" s="759" t="str">
        <f>IF(LEN(TRIM(AM557))&gt;0,MAX(AL13:AL556)+1,"")</f>
        <v/>
      </c>
      <c r="AM557" s="805"/>
      <c r="AN557" s="805"/>
      <c r="AO557" s="805"/>
      <c r="XL557" s="3"/>
      <c r="XM557" s="3"/>
      <c r="XN557" s="3"/>
      <c r="XO557" s="3"/>
      <c r="XP557" s="3"/>
      <c r="XQ557" s="3"/>
      <c r="XR557" s="3"/>
      <c r="XS557" s="3"/>
      <c r="XT557" s="3"/>
      <c r="XU557" s="3"/>
      <c r="XV557" s="3"/>
      <c r="XW557" s="3"/>
      <c r="XX557" s="3"/>
      <c r="XY557" s="3"/>
      <c r="XZ557" s="3"/>
      <c r="YA557" s="3"/>
      <c r="YB557" s="3"/>
      <c r="YC557" s="3"/>
      <c r="YD557" s="3"/>
      <c r="YE557" s="3"/>
      <c r="YF557" s="3"/>
      <c r="YG557" s="3"/>
      <c r="YH557" s="3"/>
      <c r="YI557" s="3"/>
    </row>
    <row r="558" spans="5:659" ht="15.75">
      <c r="E558" s="26"/>
      <c r="F558" s="32"/>
      <c r="G558" s="33"/>
      <c r="H558" s="32"/>
      <c r="I558" s="34"/>
      <c r="J558" s="246"/>
      <c r="K558" s="247"/>
      <c r="L558" s="95"/>
      <c r="M558" s="248"/>
      <c r="N558" s="249"/>
      <c r="O558" s="250"/>
      <c r="P558" s="251"/>
      <c r="Q558" s="252"/>
      <c r="R558" s="253"/>
      <c r="S558" s="102"/>
      <c r="T558" s="254"/>
      <c r="U558" s="104"/>
      <c r="V558" s="255"/>
      <c r="W558" s="256"/>
      <c r="X558" s="107"/>
      <c r="Y558" s="116"/>
      <c r="AC558" s="759"/>
      <c r="AD558" s="784"/>
      <c r="AE558" s="780" t="str" cm="1">
        <f t="array" ref="AE558">IF(ROW()=ROW(AE546),AD549,INDEX(AF546:AF559,ROW()-ROW(AE546)))</f>
        <v/>
      </c>
      <c r="AF558" s="781" t="str">
        <f>IF(OR(AE558="",AD548="",AD548&lt;=0,AG558=""),"",TRIM(MID(AE558,LEN(AG558)+1+IF(MID(AE558,LEN(AG558)+1,1)=" ",1,0),99999)))</f>
        <v/>
      </c>
      <c r="AG558" s="780" t="str">
        <f>IF(OR(AH558="",AH558=0,AH558="0"),"",IF(LEN(AH558)&lt;=AD548,AH558,IF(LEN(SUBSTITUTE(AI558," ",""))=AD548+1,LEFT(AH558,AD548),LEFT(AH558,FIND("§",SUBSTITUTE(AI558," ","§",LEN(AI558)-LEN(SUBSTITUTE(AI558," ",""))))-1))))</f>
        <v/>
      </c>
      <c r="AH558" s="780" t="str">
        <f t="shared" si="167"/>
        <v/>
      </c>
      <c r="AI558" s="780" t="str">
        <f>IF(OR(AH558="",AH558=0,AH558="0"),"",LEFT(AH558,AD548+1))</f>
        <v/>
      </c>
      <c r="AJ558" s="782"/>
      <c r="AK558" s="796"/>
      <c r="AL558" s="759" t="str">
        <f>IF(LEN(TRIM(AM558))&gt;0,MAX(AL13:AL557)+1,"")</f>
        <v/>
      </c>
      <c r="AM558" s="805"/>
      <c r="AN558" s="805"/>
      <c r="AO558" s="805"/>
      <c r="XL558" s="3"/>
      <c r="XM558" s="3"/>
      <c r="XN558" s="3"/>
      <c r="XO558" s="3"/>
      <c r="XP558" s="3"/>
      <c r="XQ558" s="3"/>
      <c r="XR558" s="3"/>
      <c r="XS558" s="3"/>
      <c r="XT558" s="3"/>
      <c r="XU558" s="3"/>
      <c r="XV558" s="3"/>
      <c r="XW558" s="3"/>
      <c r="XX558" s="3"/>
      <c r="XY558" s="3"/>
      <c r="XZ558" s="3"/>
      <c r="YA558" s="3"/>
      <c r="YB558" s="3"/>
      <c r="YC558" s="3"/>
      <c r="YD558" s="3"/>
      <c r="YE558" s="3"/>
      <c r="YF558" s="3"/>
      <c r="YG558" s="3"/>
      <c r="YH558" s="3"/>
      <c r="YI558" s="3"/>
    </row>
    <row r="559" spans="5:659" ht="15.75">
      <c r="E559" s="26"/>
      <c r="F559" s="32"/>
      <c r="G559" s="33"/>
      <c r="H559" s="32"/>
      <c r="I559" s="34"/>
      <c r="J559" s="246"/>
      <c r="K559" s="247"/>
      <c r="L559" s="95"/>
      <c r="M559" s="248"/>
      <c r="N559" s="249"/>
      <c r="O559" s="250"/>
      <c r="P559" s="251"/>
      <c r="Q559" s="252"/>
      <c r="R559" s="253"/>
      <c r="S559" s="102"/>
      <c r="T559" s="254"/>
      <c r="U559" s="104"/>
      <c r="V559" s="255"/>
      <c r="W559" s="256"/>
      <c r="X559" s="107"/>
      <c r="Y559" s="116"/>
      <c r="AC559" s="759"/>
      <c r="AD559" s="784"/>
      <c r="AE559" s="780" t="str" cm="1">
        <f t="array" ref="AE559">IF(ROW()=ROW(AE546),AD549,INDEX(AF546:AF559,ROW()-ROW(AE546)))</f>
        <v/>
      </c>
      <c r="AF559" s="781" t="str">
        <f>IF(OR(AE559="",AD548="",AD548&lt;=0,AG559=""),"",TRIM(MID(AE559,LEN(AG559)+1+IF(MID(AE559,LEN(AG559)+1,1)=" ",1,0),99999)))</f>
        <v/>
      </c>
      <c r="AG559" s="780" t="str">
        <f>IF(OR(AH559="",AH559=0,AH559="0"),"",IF(LEN(AH559)&lt;=AD548,AH559,IF(LEN(SUBSTITUTE(AI559," ",""))=AD548+1,LEFT(AH559,AD548),LEFT(AH559,FIND("§",SUBSTITUTE(AI559," ","§",LEN(AI559)-LEN(SUBSTITUTE(AI559," ",""))))-1))))</f>
        <v/>
      </c>
      <c r="AH559" s="780" t="str">
        <f t="shared" si="167"/>
        <v/>
      </c>
      <c r="AI559" s="780" t="str">
        <f>IF(OR(AH559="",AH559=0,AH559="0"),"",LEFT(AH559,AD548+1))</f>
        <v/>
      </c>
      <c r="AJ559" s="782"/>
      <c r="AK559" s="796"/>
      <c r="AL559" s="759" t="str">
        <f>IF(LEN(TRIM(AM559))&gt;0,MAX(AL13:AL558)+1,"")</f>
        <v/>
      </c>
      <c r="AM559" s="805"/>
      <c r="AN559" s="805"/>
      <c r="AO559" s="805"/>
      <c r="XL559" s="3"/>
      <c r="XM559" s="3"/>
      <c r="XN559" s="3"/>
      <c r="XO559" s="3"/>
      <c r="XP559" s="3"/>
      <c r="XQ559" s="3"/>
      <c r="XR559" s="3"/>
      <c r="XS559" s="3"/>
      <c r="XT559" s="3"/>
      <c r="XU559" s="3"/>
      <c r="XV559" s="3"/>
      <c r="XW559" s="3"/>
      <c r="XX559" s="3"/>
      <c r="XY559" s="3"/>
      <c r="XZ559" s="3"/>
      <c r="YA559" s="3"/>
      <c r="YB559" s="3"/>
      <c r="YC559" s="3"/>
      <c r="YD559" s="3"/>
      <c r="YE559" s="3"/>
      <c r="YF559" s="3"/>
      <c r="YG559" s="3"/>
      <c r="YH559" s="3"/>
      <c r="YI559" s="3"/>
    </row>
    <row r="560" spans="5:659" ht="15.75">
      <c r="E560" s="26"/>
      <c r="F560" s="32"/>
      <c r="G560" s="33"/>
      <c r="H560" s="32"/>
      <c r="I560" s="34"/>
      <c r="J560" s="246"/>
      <c r="K560" s="247"/>
      <c r="L560" s="95"/>
      <c r="M560" s="248"/>
      <c r="N560" s="249"/>
      <c r="O560" s="250"/>
      <c r="P560" s="251"/>
      <c r="Q560" s="252"/>
      <c r="R560" s="253"/>
      <c r="S560" s="102"/>
      <c r="T560" s="254"/>
      <c r="U560" s="104"/>
      <c r="V560" s="255"/>
      <c r="W560" s="256"/>
      <c r="X560" s="107"/>
      <c r="Y560" s="116"/>
      <c r="AC560" s="759"/>
      <c r="AD560" s="779" t="str">
        <f>IF(TRIM(SUBSTITUTE(AS53,CHAR(160),""))="","",AS53)</f>
        <v/>
      </c>
      <c r="AE560" s="780" t="str" cm="1">
        <f t="array" ref="AE560">IF(ROW()=ROW(AE560),AD563,INDEX(AF560:AF573,ROW()-ROW(AE560)))</f>
        <v/>
      </c>
      <c r="AF560" s="781" t="str">
        <f>IF(OR(AE560="",AD562="",AD562&lt;=0,AG560=""),"",TRIM(MID(AE560,LEN(AG560)+1+IF(MID(AE560,LEN(AG560)+1,1)=" ",1,0),99999)))</f>
        <v/>
      </c>
      <c r="AG560" s="780" t="str">
        <f>IF(OR(AH560="",AH560=0,AH560="0"),"",IF(LEN(AH560)&lt;=AD562,AH560,IF(LEN(SUBSTITUTE(AI560," ",""))=AD562+1,LEFT(AH560,AD562),LEFT(AH560,FIND("§",SUBSTITUTE(AI560," ","§",LEN(AI560)-LEN(SUBSTITUTE(AI560," ",""))))-1))))</f>
        <v/>
      </c>
      <c r="AH560" s="780" t="str">
        <f t="shared" si="167"/>
        <v/>
      </c>
      <c r="AI560" s="780" t="str">
        <f>IF(OR(AH560="",AH560=0,AH560="0"),"",LEFT(AH560,AD562+1))</f>
        <v/>
      </c>
      <c r="AJ560" s="782"/>
      <c r="AK560" s="796"/>
      <c r="AL560" s="759" t="str">
        <f>IF(LEN(TRIM(AM560))&gt;0,MAX(AL13:AL559)+1,"")</f>
        <v/>
      </c>
      <c r="AM560" s="805"/>
      <c r="AN560" s="805"/>
      <c r="AO560" s="805"/>
      <c r="XL560" s="3"/>
      <c r="XM560" s="3"/>
      <c r="XN560" s="3"/>
      <c r="XO560" s="3"/>
      <c r="XP560" s="3"/>
      <c r="XQ560" s="3"/>
      <c r="XR560" s="3"/>
      <c r="XS560" s="3"/>
      <c r="XT560" s="3"/>
      <c r="XU560" s="3"/>
      <c r="XV560" s="3"/>
      <c r="XW560" s="3"/>
      <c r="XX560" s="3"/>
      <c r="XY560" s="3"/>
      <c r="XZ560" s="3"/>
      <c r="YA560" s="3"/>
      <c r="YB560" s="3"/>
      <c r="YC560" s="3"/>
      <c r="YD560" s="3"/>
      <c r="YE560" s="3"/>
      <c r="YF560" s="3"/>
      <c r="YG560" s="3"/>
      <c r="YH560" s="3"/>
      <c r="YI560" s="3"/>
    </row>
    <row r="561" spans="5:659" ht="15.75">
      <c r="E561" s="26"/>
      <c r="F561" s="32"/>
      <c r="G561" s="33"/>
      <c r="H561" s="32"/>
      <c r="I561" s="34"/>
      <c r="J561" s="246"/>
      <c r="K561" s="247"/>
      <c r="L561" s="95"/>
      <c r="M561" s="248"/>
      <c r="N561" s="249"/>
      <c r="O561" s="250"/>
      <c r="P561" s="251"/>
      <c r="Q561" s="252"/>
      <c r="R561" s="253"/>
      <c r="S561" s="102"/>
      <c r="T561" s="254"/>
      <c r="U561" s="104"/>
      <c r="V561" s="255"/>
      <c r="W561" s="256"/>
      <c r="X561" s="107"/>
      <c r="Y561" s="116"/>
      <c r="AC561" s="759"/>
      <c r="AD561" s="784" t="str">
        <f>TRIM(SUBSTITUTE(SUBSTITUTE(SUBSTITUTE(SUBSTITUTE(SUBSTITUTE(SUBSTITUTE(SUBSTITUTE(SUBSTITUTE(SUBSTITUTE(CLEAN(IF(OR(LEFT(AD560,1)="-",LEFT(AD560,1)="="),MID(AD560,2,99999),AD560)),"—","-"),"–","-"),CHAR(160)," "),CHAR(9)," "),CHAR(13)," "),CHAR(10)," ")," "," ")," "," ")," "," "))</f>
        <v/>
      </c>
      <c r="AE561" s="780" t="str" cm="1">
        <f t="array" ref="AE561">IF(ROW()=ROW(AE560),AD563,INDEX(AF560:AF573,ROW()-ROW(AE560)))</f>
        <v/>
      </c>
      <c r="AF561" s="781" t="str">
        <f>IF(OR(AE561="",AD562="",AD562&lt;=0,AG561=""),"",TRIM(MID(AE561,LEN(AG561)+1+IF(MID(AE561,LEN(AG561)+1,1)=" ",1,0),99999)))</f>
        <v/>
      </c>
      <c r="AG561" s="780" t="str">
        <f>IF(OR(AH561="",AH561=0,AH561="0"),"",IF(LEN(AH561)&lt;=AD562,AH561,IF(LEN(SUBSTITUTE(AI561," ",""))=AD562+1,LEFT(AH561,AD562),LEFT(AH561,FIND("§",SUBSTITUTE(AI561," ","§",LEN(AI561)-LEN(SUBSTITUTE(AI561," ",""))))-1))))</f>
        <v/>
      </c>
      <c r="AH561" s="780" t="str">
        <f t="shared" si="167"/>
        <v/>
      </c>
      <c r="AI561" s="780" t="str">
        <f>IF(OR(AH561="",AH561=0,AH561="0"),"",LEFT(AH561,AD562+1))</f>
        <v/>
      </c>
      <c r="AJ561" s="782"/>
      <c r="AK561" s="796"/>
      <c r="AL561" s="759" t="str">
        <f>IF(LEN(TRIM(AM561))&gt;0,MAX(AL13:AL560)+1,"")</f>
        <v/>
      </c>
      <c r="AM561" s="805"/>
      <c r="AN561" s="805"/>
      <c r="AO561" s="805"/>
      <c r="XL561" s="3"/>
      <c r="XM561" s="3"/>
      <c r="XN561" s="3"/>
      <c r="XO561" s="3"/>
      <c r="XP561" s="3"/>
      <c r="XQ561" s="3"/>
      <c r="XR561" s="3"/>
      <c r="XS561" s="3"/>
      <c r="XT561" s="3"/>
      <c r="XU561" s="3"/>
      <c r="XV561" s="3"/>
      <c r="XW561" s="3"/>
      <c r="XX561" s="3"/>
      <c r="XY561" s="3"/>
      <c r="XZ561" s="3"/>
      <c r="YA561" s="3"/>
      <c r="YB561" s="3"/>
      <c r="YC561" s="3"/>
      <c r="YD561" s="3"/>
      <c r="YE561" s="3"/>
      <c r="YF561" s="3"/>
      <c r="YG561" s="3"/>
      <c r="YH561" s="3"/>
      <c r="YI561" s="3"/>
    </row>
    <row r="562" spans="5:659" ht="15.75">
      <c r="E562" s="26"/>
      <c r="F562" s="32"/>
      <c r="G562" s="33"/>
      <c r="H562" s="32"/>
      <c r="I562" s="34"/>
      <c r="J562" s="246"/>
      <c r="K562" s="247"/>
      <c r="L562" s="95"/>
      <c r="M562" s="248"/>
      <c r="N562" s="249"/>
      <c r="O562" s="250"/>
      <c r="P562" s="251"/>
      <c r="Q562" s="252"/>
      <c r="R562" s="253"/>
      <c r="S562" s="102"/>
      <c r="T562" s="254"/>
      <c r="U562" s="104"/>
      <c r="V562" s="255"/>
      <c r="W562" s="256"/>
      <c r="X562" s="107"/>
      <c r="Y562" s="116"/>
      <c r="AC562" s="759"/>
      <c r="AD562" s="785">
        <f>AL10</f>
        <v>120</v>
      </c>
      <c r="AE562" s="780" t="str" cm="1">
        <f t="array" ref="AE562">IF(ROW()=ROW(AE560),AD563,INDEX(AF560:AF573,ROW()-ROW(AE560)))</f>
        <v/>
      </c>
      <c r="AF562" s="781" t="str">
        <f>IF(OR(AE562="",AD562="",AD562&lt;=0,AG562=""),"",TRIM(MID(AE562,LEN(AG562)+1+IF(MID(AE562,LEN(AG562)+1,1)=" ",1,0),99999)))</f>
        <v/>
      </c>
      <c r="AG562" s="780" t="str">
        <f>IF(OR(AH562="",AH562=0,AH562="0"),"",IF(LEN(AH562)&lt;=AD562,AH562,IF(LEN(SUBSTITUTE(AI562," ",""))=AD562+1,LEFT(AH562,AD562),LEFT(AH562,FIND("§",SUBSTITUTE(AI562," ","§",LEN(AI562)-LEN(SUBSTITUTE(AI562," ",""))))-1))))</f>
        <v/>
      </c>
      <c r="AH562" s="780" t="str">
        <f t="shared" si="167"/>
        <v/>
      </c>
      <c r="AI562" s="780" t="str">
        <f>IF(OR(AH562="",AH562=0,AH562="0"),"",LEFT(AH562,AD562+1))</f>
        <v/>
      </c>
      <c r="AJ562" s="782"/>
      <c r="AK562" s="796"/>
      <c r="AL562" s="759" t="str">
        <f>IF(LEN(TRIM(AM562))&gt;0,MAX(AL13:AL561)+1,"")</f>
        <v/>
      </c>
      <c r="AM562" s="805"/>
      <c r="AN562" s="805"/>
      <c r="AO562" s="805"/>
      <c r="XL562" s="3"/>
      <c r="XM562" s="3"/>
      <c r="XN562" s="3"/>
      <c r="XO562" s="3"/>
      <c r="XP562" s="3"/>
      <c r="XQ562" s="3"/>
      <c r="XR562" s="3"/>
      <c r="XS562" s="3"/>
      <c r="XT562" s="3"/>
      <c r="XU562" s="3"/>
      <c r="XV562" s="3"/>
      <c r="XW562" s="3"/>
      <c r="XX562" s="3"/>
      <c r="XY562" s="3"/>
      <c r="XZ562" s="3"/>
      <c r="YA562" s="3"/>
      <c r="YB562" s="3"/>
      <c r="YC562" s="3"/>
      <c r="YD562" s="3"/>
      <c r="YE562" s="3"/>
      <c r="YF562" s="3"/>
      <c r="YG562" s="3"/>
      <c r="YH562" s="3"/>
      <c r="YI562" s="3"/>
    </row>
    <row r="563" spans="5:659" ht="15.75">
      <c r="E563" s="26"/>
      <c r="F563" s="32"/>
      <c r="G563" s="33"/>
      <c r="H563" s="32"/>
      <c r="I563" s="34"/>
      <c r="J563" s="246"/>
      <c r="K563" s="247"/>
      <c r="L563" s="95"/>
      <c r="M563" s="248"/>
      <c r="N563" s="249"/>
      <c r="O563" s="250"/>
      <c r="P563" s="251"/>
      <c r="Q563" s="252"/>
      <c r="R563" s="253"/>
      <c r="S563" s="102"/>
      <c r="T563" s="254"/>
      <c r="U563" s="104"/>
      <c r="V563" s="255"/>
      <c r="W563" s="256"/>
      <c r="X563" s="107"/>
      <c r="Y563" s="116"/>
      <c r="AC563" s="759"/>
      <c r="AD563" s="784" t="str">
        <f>IF(UPPER(TRIM(AL11))="X",AD567,AD561)</f>
        <v/>
      </c>
      <c r="AE563" s="780" t="str" cm="1">
        <f t="array" ref="AE563">IF(ROW()=ROW(AE560),AD563,INDEX(AF560:AF573,ROW()-ROW(AE560)))</f>
        <v/>
      </c>
      <c r="AF563" s="781" t="str">
        <f>IF(OR(AE563="",AD562="",AD562&lt;=0,AG563=""),"",TRIM(MID(AE563,LEN(AG563)+1+IF(MID(AE563,LEN(AG563)+1,1)=" ",1,0),99999)))</f>
        <v/>
      </c>
      <c r="AG563" s="780" t="str">
        <f>IF(OR(AH563="",AH563=0,AH563="0"),"",IF(LEN(AH563)&lt;=AD562,AH563,IF(LEN(SUBSTITUTE(AI563," ",""))=AD562+1,LEFT(AH563,AD562),LEFT(AH563,FIND("§",SUBSTITUTE(AI563," ","§",LEN(AI563)-LEN(SUBSTITUTE(AI563," ",""))))-1))))</f>
        <v/>
      </c>
      <c r="AH563" s="780" t="str">
        <f t="shared" si="167"/>
        <v/>
      </c>
      <c r="AI563" s="780" t="str">
        <f>IF(OR(AH563="",AH563=0,AH563="0"),"",LEFT(AH563,AD562+1))</f>
        <v/>
      </c>
      <c r="AJ563" s="782"/>
      <c r="AK563" s="796"/>
      <c r="AL563" s="759" t="str">
        <f>IF(LEN(TRIM(AM563))&gt;0,MAX(AL13:AL562)+1,"")</f>
        <v/>
      </c>
      <c r="AM563" s="805"/>
      <c r="AN563" s="805"/>
      <c r="AO563" s="805"/>
      <c r="XL563" s="3"/>
      <c r="XM563" s="3"/>
      <c r="XN563" s="3"/>
      <c r="XO563" s="3"/>
      <c r="XP563" s="3"/>
      <c r="XQ563" s="3"/>
      <c r="XR563" s="3"/>
      <c r="XS563" s="3"/>
      <c r="XT563" s="3"/>
      <c r="XU563" s="3"/>
      <c r="XV563" s="3"/>
      <c r="XW563" s="3"/>
      <c r="XX563" s="3"/>
      <c r="XY563" s="3"/>
      <c r="XZ563" s="3"/>
      <c r="YA563" s="3"/>
      <c r="YB563" s="3"/>
      <c r="YC563" s="3"/>
      <c r="YD563" s="3"/>
      <c r="YE563" s="3"/>
      <c r="YF563" s="3"/>
      <c r="YG563" s="3"/>
      <c r="YH563" s="3"/>
      <c r="YI563" s="3"/>
    </row>
    <row r="564" spans="5:659" ht="15.75">
      <c r="E564" s="26"/>
      <c r="F564" s="32"/>
      <c r="G564" s="33"/>
      <c r="H564" s="32"/>
      <c r="I564" s="34"/>
      <c r="J564" s="246"/>
      <c r="K564" s="247"/>
      <c r="L564" s="95"/>
      <c r="M564" s="248"/>
      <c r="N564" s="249"/>
      <c r="O564" s="250"/>
      <c r="P564" s="251"/>
      <c r="Q564" s="252"/>
      <c r="R564" s="253"/>
      <c r="S564" s="102"/>
      <c r="T564" s="254"/>
      <c r="U564" s="104"/>
      <c r="V564" s="255"/>
      <c r="W564" s="256"/>
      <c r="X564" s="107"/>
      <c r="Y564" s="116"/>
      <c r="AC564" s="759"/>
      <c r="AD564" s="786" t="str">
        <f>TRIM(SUBSTITUTE(SUBSTITUTE(SUBSTITUTE(SUBSTITUTE(SUBSTITUTE(SUBSTITUTE(SUBSTITUTE(SUBSTITUTE(SUBSTITUTE(SUBSTITUTE(AD561,","," "),";"," "),":"," "),"!"," "),"?"," "),"…"," "),"»"," "),"«"," "),"/"," "),"."," "))</f>
        <v/>
      </c>
      <c r="AE564" s="780" t="str" cm="1">
        <f t="array" ref="AE564">IF(ROW()=ROW(AE560),AD563,INDEX(AF560:AF573,ROW()-ROW(AE560)))</f>
        <v/>
      </c>
      <c r="AF564" s="781" t="str">
        <f>IF(OR(AE564="",AD562="",AD562&lt;=0,AG564=""),"",TRIM(MID(AE564,LEN(AG564)+1+IF(MID(AE564,LEN(AG564)+1,1)=" ",1,0),99999)))</f>
        <v/>
      </c>
      <c r="AG564" s="780" t="str">
        <f>IF(OR(AH564="",AH564=0,AH564="0"),"",IF(LEN(AH564)&lt;=AD562,AH564,IF(LEN(SUBSTITUTE(AI564," ",""))=AD562+1,LEFT(AH564,AD562),LEFT(AH564,FIND("§",SUBSTITUTE(AI564," ","§",LEN(AI564)-LEN(SUBSTITUTE(AI564," ",""))))-1))))</f>
        <v/>
      </c>
      <c r="AH564" s="780" t="str">
        <f t="shared" si="167"/>
        <v/>
      </c>
      <c r="AI564" s="780" t="str">
        <f>IF(OR(AH564="",AH564=0,AH564="0"),"",LEFT(AH564,AD562+1))</f>
        <v/>
      </c>
      <c r="AJ564" s="782"/>
      <c r="AK564" s="796"/>
      <c r="AL564" s="759" t="str">
        <f>IF(LEN(TRIM(AM564))&gt;0,MAX(AL13:AL563)+1,"")</f>
        <v/>
      </c>
      <c r="AM564" s="805"/>
      <c r="AN564" s="805"/>
      <c r="AO564" s="805"/>
      <c r="XL564" s="3"/>
      <c r="XM564" s="3"/>
      <c r="XN564" s="3"/>
      <c r="XO564" s="3"/>
      <c r="XP564" s="3"/>
      <c r="XQ564" s="3"/>
      <c r="XR564" s="3"/>
      <c r="XS564" s="3"/>
      <c r="XT564" s="3"/>
      <c r="XU564" s="3"/>
      <c r="XV564" s="3"/>
      <c r="XW564" s="3"/>
      <c r="XX564" s="3"/>
      <c r="XY564" s="3"/>
      <c r="XZ564" s="3"/>
      <c r="YA564" s="3"/>
      <c r="YB564" s="3"/>
      <c r="YC564" s="3"/>
      <c r="YD564" s="3"/>
      <c r="YE564" s="3"/>
      <c r="YF564" s="3"/>
      <c r="YG564" s="3"/>
      <c r="YH564" s="3"/>
      <c r="YI564" s="3"/>
    </row>
    <row r="565" spans="5:659" ht="15.75">
      <c r="E565" s="26"/>
      <c r="F565" s="32"/>
      <c r="G565" s="33"/>
      <c r="H565" s="32"/>
      <c r="I565" s="34"/>
      <c r="J565" s="246"/>
      <c r="K565" s="247"/>
      <c r="L565" s="95"/>
      <c r="M565" s="248"/>
      <c r="N565" s="249"/>
      <c r="O565" s="250"/>
      <c r="P565" s="251"/>
      <c r="Q565" s="252"/>
      <c r="R565" s="253"/>
      <c r="S565" s="102"/>
      <c r="T565" s="254"/>
      <c r="U565" s="104"/>
      <c r="V565" s="255"/>
      <c r="W565" s="256"/>
      <c r="X565" s="107"/>
      <c r="Y565" s="116"/>
      <c r="AC565" s="759"/>
      <c r="AD565" s="780" t="str">
        <f>TRIM(SUBSTITUTE(SUBSTITUTE(SUBSTITUTE(SUBSTITUTE(SUBSTITUTE(SUBSTITUTE(SUBSTITUTE(SUBSTITUTE(AD564,"("," "),")"," "),CHAR(34)," "),"-"," "),"_"," "),"&lt;"," "),"&gt;"," "),"="," "))</f>
        <v/>
      </c>
      <c r="AE565" s="780" t="str" cm="1">
        <f t="array" ref="AE565">IF(ROW()=ROW(AE560),AD563,INDEX(AF560:AF573,ROW()-ROW(AE560)))</f>
        <v/>
      </c>
      <c r="AF565" s="781" t="str">
        <f>IF(OR(AE565="",AD562="",AD562&lt;=0,AG565=""),"",TRIM(MID(AE565,LEN(AG565)+1+IF(MID(AE565,LEN(AG565)+1,1)=" ",1,0),99999)))</f>
        <v/>
      </c>
      <c r="AG565" s="780" t="str">
        <f>IF(OR(AH565="",AH565=0,AH565="0"),"",IF(LEN(AH565)&lt;=AD562,AH565,IF(LEN(SUBSTITUTE(AI565," ",""))=AD562+1,LEFT(AH565,AD562),LEFT(AH565,FIND("§",SUBSTITUTE(AI565," ","§",LEN(AI565)-LEN(SUBSTITUTE(AI565," ",""))))-1))))</f>
        <v/>
      </c>
      <c r="AH565" s="780" t="str">
        <f t="shared" si="167"/>
        <v/>
      </c>
      <c r="AI565" s="780" t="str">
        <f>IF(OR(AH565="",AH565=0,AH565="0"),"",LEFT(AH565,AD562+1))</f>
        <v/>
      </c>
      <c r="AJ565" s="782"/>
      <c r="AK565" s="796"/>
      <c r="AL565" s="759" t="str">
        <f>IF(LEN(TRIM(AM565))&gt;0,MAX(AL13:AL564)+1,"")</f>
        <v/>
      </c>
      <c r="AM565" s="805"/>
      <c r="AN565" s="805"/>
      <c r="AO565" s="805"/>
      <c r="XL565" s="3"/>
      <c r="XM565" s="3"/>
      <c r="XN565" s="3"/>
      <c r="XO565" s="3"/>
      <c r="XP565" s="3"/>
      <c r="XQ565" s="3"/>
      <c r="XR565" s="3"/>
      <c r="XS565" s="3"/>
      <c r="XT565" s="3"/>
      <c r="XU565" s="3"/>
      <c r="XV565" s="3"/>
      <c r="XW565" s="3"/>
      <c r="XX565" s="3"/>
      <c r="XY565" s="3"/>
      <c r="XZ565" s="3"/>
      <c r="YA565" s="3"/>
      <c r="YB565" s="3"/>
      <c r="YC565" s="3"/>
      <c r="YD565" s="3"/>
      <c r="YE565" s="3"/>
      <c r="YF565" s="3"/>
      <c r="YG565" s="3"/>
      <c r="YH565" s="3"/>
      <c r="YI565" s="3"/>
    </row>
    <row r="566" spans="5:659" ht="15.75">
      <c r="E566" s="26"/>
      <c r="F566" s="32"/>
      <c r="G566" s="33"/>
      <c r="H566" s="32"/>
      <c r="I566" s="34"/>
      <c r="J566" s="246"/>
      <c r="K566" s="247"/>
      <c r="L566" s="95"/>
      <c r="M566" s="248"/>
      <c r="N566" s="249"/>
      <c r="O566" s="250"/>
      <c r="P566" s="251"/>
      <c r="Q566" s="252"/>
      <c r="R566" s="253"/>
      <c r="S566" s="102"/>
      <c r="T566" s="254"/>
      <c r="U566" s="104"/>
      <c r="V566" s="255"/>
      <c r="W566" s="256"/>
      <c r="X566" s="107"/>
      <c r="Y566" s="116"/>
      <c r="AC566" s="759"/>
      <c r="AD566" s="784" t="str">
        <f>TRIM(SUBSTITUTE(SUBSTITUTE(SUBSTITUTE(SUBSTITUTE(AD565,"►"," "),"▼"," "),"▲"," "),"◄"," "))</f>
        <v/>
      </c>
      <c r="AE566" s="780" t="str" cm="1">
        <f t="array" ref="AE566">IF(ROW()=ROW(AE560),AD563,INDEX(AF560:AF573,ROW()-ROW(AE560)))</f>
        <v/>
      </c>
      <c r="AF566" s="781" t="str">
        <f>IF(OR(AE566="",AD562="",AD562&lt;=0,AG566=""),"",TRIM(MID(AE566,LEN(AG566)+1+IF(MID(AE566,LEN(AG566)+1,1)=" ",1,0),99999)))</f>
        <v/>
      </c>
      <c r="AG566" s="780" t="str">
        <f>IF(OR(AH566="",AH566=0,AH566="0"),"",IF(LEN(AH566)&lt;=AD562,AH566,IF(LEN(SUBSTITUTE(AI566," ",""))=AD562+1,LEFT(AH566,AD562),LEFT(AH566,FIND("§",SUBSTITUTE(AI566," ","§",LEN(AI566)-LEN(SUBSTITUTE(AI566," ",""))))-1))))</f>
        <v/>
      </c>
      <c r="AH566" s="780" t="str">
        <f t="shared" si="167"/>
        <v/>
      </c>
      <c r="AI566" s="780" t="str">
        <f>IF(OR(AH566="",AH566=0,AH566="0"),"",LEFT(AH566,AD562+1))</f>
        <v/>
      </c>
      <c r="AJ566" s="782"/>
      <c r="AK566" s="796"/>
      <c r="AL566" s="759" t="str">
        <f>IF(LEN(TRIM(AM566))&gt;0,MAX(AL13:AL565)+1,"")</f>
        <v/>
      </c>
      <c r="AM566" s="805"/>
      <c r="AN566" s="805"/>
      <c r="AO566" s="805"/>
      <c r="XL566" s="3"/>
      <c r="XM566" s="3"/>
      <c r="XN566" s="3"/>
      <c r="XO566" s="3"/>
      <c r="XP566" s="3"/>
      <c r="XQ566" s="3"/>
      <c r="XR566" s="3"/>
      <c r="XS566" s="3"/>
      <c r="XT566" s="3"/>
      <c r="XU566" s="3"/>
      <c r="XV566" s="3"/>
      <c r="XW566" s="3"/>
      <c r="XX566" s="3"/>
      <c r="XY566" s="3"/>
      <c r="XZ566" s="3"/>
      <c r="YA566" s="3"/>
      <c r="YB566" s="3"/>
      <c r="YC566" s="3"/>
      <c r="YD566" s="3"/>
      <c r="YE566" s="3"/>
      <c r="YF566" s="3"/>
      <c r="YG566" s="3"/>
      <c r="YH566" s="3"/>
      <c r="YI566" s="3"/>
    </row>
    <row r="567" spans="5:659" ht="15.75">
      <c r="E567" s="26"/>
      <c r="F567" s="32"/>
      <c r="G567" s="33"/>
      <c r="H567" s="32"/>
      <c r="I567" s="34"/>
      <c r="J567" s="246"/>
      <c r="K567" s="247"/>
      <c r="L567" s="95"/>
      <c r="M567" s="248"/>
      <c r="N567" s="249"/>
      <c r="O567" s="250"/>
      <c r="P567" s="251"/>
      <c r="Q567" s="252"/>
      <c r="R567" s="253"/>
      <c r="S567" s="102"/>
      <c r="T567" s="254"/>
      <c r="U567" s="104"/>
      <c r="V567" s="255"/>
      <c r="W567" s="256"/>
      <c r="X567" s="107"/>
      <c r="Y567" s="116"/>
      <c r="AC567" s="759"/>
      <c r="AD567" s="784" t="str">
        <f>TRIM(SUBSTITUTE(SUBSTITUTE(AD566,"“"," "),"”"," "))</f>
        <v/>
      </c>
      <c r="AE567" s="780" t="str" cm="1">
        <f t="array" ref="AE567">IF(ROW()=ROW(AE560),AD563,INDEX(AF560:AF573,ROW()-ROW(AE560)))</f>
        <v/>
      </c>
      <c r="AF567" s="781" t="str">
        <f>IF(OR(AE567="",AD562="",AD562&lt;=0,AG567=""),"",TRIM(MID(AE567,LEN(AG567)+1+IF(MID(AE567,LEN(AG567)+1,1)=" ",1,0),99999)))</f>
        <v/>
      </c>
      <c r="AG567" s="780" t="str">
        <f>IF(OR(AH567="",AH567=0,AH567="0"),"",IF(LEN(AH567)&lt;=AD562,AH567,IF(LEN(SUBSTITUTE(AI567," ",""))=AD562+1,LEFT(AH567,AD562),LEFT(AH567,FIND("§",SUBSTITUTE(AI567," ","§",LEN(AI567)-LEN(SUBSTITUTE(AI567," ",""))))-1))))</f>
        <v/>
      </c>
      <c r="AH567" s="780" t="str">
        <f t="shared" si="167"/>
        <v/>
      </c>
      <c r="AI567" s="780" t="str">
        <f>IF(OR(AH567="",AH567=0,AH567="0"),"",LEFT(AH567,AD562+1))</f>
        <v/>
      </c>
      <c r="AJ567" s="782"/>
      <c r="AK567" s="796"/>
      <c r="AL567" s="759" t="str">
        <f>IF(LEN(TRIM(AM567))&gt;0,MAX(AL13:AL566)+1,"")</f>
        <v/>
      </c>
      <c r="AM567" s="805"/>
      <c r="AN567" s="805"/>
      <c r="AO567" s="805"/>
      <c r="XL567" s="3"/>
      <c r="XM567" s="3"/>
      <c r="XN567" s="3"/>
      <c r="XO567" s="3"/>
      <c r="XP567" s="3"/>
      <c r="XQ567" s="3"/>
      <c r="XR567" s="3"/>
      <c r="XS567" s="3"/>
      <c r="XT567" s="3"/>
      <c r="XU567" s="3"/>
      <c r="XV567" s="3"/>
      <c r="XW567" s="3"/>
      <c r="XX567" s="3"/>
      <c r="XY567" s="3"/>
      <c r="XZ567" s="3"/>
      <c r="YA567" s="3"/>
      <c r="YB567" s="3"/>
      <c r="YC567" s="3"/>
      <c r="YD567" s="3"/>
      <c r="YE567" s="3"/>
      <c r="YF567" s="3"/>
      <c r="YG567" s="3"/>
      <c r="YH567" s="3"/>
      <c r="YI567" s="3"/>
    </row>
    <row r="568" spans="5:659" ht="15.75">
      <c r="E568" s="26"/>
      <c r="F568" s="32"/>
      <c r="G568" s="33"/>
      <c r="H568" s="32"/>
      <c r="I568" s="34"/>
      <c r="J568" s="246"/>
      <c r="K568" s="247"/>
      <c r="L568" s="95"/>
      <c r="M568" s="248"/>
      <c r="N568" s="249"/>
      <c r="O568" s="250"/>
      <c r="P568" s="251"/>
      <c r="Q568" s="252"/>
      <c r="R568" s="253"/>
      <c r="S568" s="102"/>
      <c r="T568" s="254"/>
      <c r="U568" s="104"/>
      <c r="V568" s="255"/>
      <c r="W568" s="256"/>
      <c r="X568" s="107"/>
      <c r="Y568" s="116"/>
      <c r="AC568" s="759"/>
      <c r="AD568" s="784"/>
      <c r="AE568" s="780" t="str" cm="1">
        <f t="array" ref="AE568">IF(ROW()=ROW(AE560),AD563,INDEX(AF560:AF573,ROW()-ROW(AE560)))</f>
        <v/>
      </c>
      <c r="AF568" s="781" t="str">
        <f>IF(OR(AE568="",AD562="",AD562&lt;=0,AG568=""),"",TRIM(MID(AE568,LEN(AG568)+1+IF(MID(AE568,LEN(AG568)+1,1)=" ",1,0),99999)))</f>
        <v/>
      </c>
      <c r="AG568" s="780" t="str">
        <f>IF(OR(AH568="",AH568=0,AH568="0"),"",IF(LEN(AH568)&lt;=AD562,AH568,IF(LEN(SUBSTITUTE(AI568," ",""))=AD562+1,LEFT(AH568,AD562),LEFT(AH568,FIND("§",SUBSTITUTE(AI568," ","§",LEN(AI568)-LEN(SUBSTITUTE(AI568," ",""))))-1))))</f>
        <v/>
      </c>
      <c r="AH568" s="780" t="str">
        <f t="shared" si="167"/>
        <v/>
      </c>
      <c r="AI568" s="780" t="str">
        <f>IF(OR(AH568="",AH568=0,AH568="0"),"",LEFT(AH568,AD562+1))</f>
        <v/>
      </c>
      <c r="AJ568" s="782"/>
      <c r="AK568" s="796"/>
      <c r="AL568" s="759" t="str">
        <f>IF(LEN(TRIM(AM568))&gt;0,MAX(AL13:AL567)+1,"")</f>
        <v/>
      </c>
      <c r="AM568" s="805"/>
      <c r="AN568" s="805"/>
      <c r="AO568" s="805"/>
      <c r="XL568" s="3"/>
      <c r="XM568" s="3"/>
      <c r="XN568" s="3"/>
      <c r="XO568" s="3"/>
      <c r="XP568" s="3"/>
      <c r="XQ568" s="3"/>
      <c r="XR568" s="3"/>
      <c r="XS568" s="3"/>
      <c r="XT568" s="3"/>
      <c r="XU568" s="3"/>
      <c r="XV568" s="3"/>
      <c r="XW568" s="3"/>
      <c r="XX568" s="3"/>
      <c r="XY568" s="3"/>
      <c r="XZ568" s="3"/>
      <c r="YA568" s="3"/>
      <c r="YB568" s="3"/>
      <c r="YC568" s="3"/>
      <c r="YD568" s="3"/>
      <c r="YE568" s="3"/>
      <c r="YF568" s="3"/>
      <c r="YG568" s="3"/>
      <c r="YH568" s="3"/>
      <c r="YI568" s="3"/>
    </row>
    <row r="569" spans="5:659" ht="15.75">
      <c r="E569" s="26"/>
      <c r="F569" s="32"/>
      <c r="G569" s="33"/>
      <c r="H569" s="32"/>
      <c r="I569" s="34"/>
      <c r="J569" s="246"/>
      <c r="K569" s="247"/>
      <c r="L569" s="95"/>
      <c r="M569" s="248"/>
      <c r="N569" s="249"/>
      <c r="O569" s="250"/>
      <c r="P569" s="251"/>
      <c r="Q569" s="252"/>
      <c r="R569" s="253"/>
      <c r="S569" s="102"/>
      <c r="T569" s="254"/>
      <c r="U569" s="104"/>
      <c r="V569" s="255"/>
      <c r="W569" s="256"/>
      <c r="X569" s="107"/>
      <c r="Y569" s="116"/>
      <c r="AC569" s="759"/>
      <c r="AD569" s="784"/>
      <c r="AE569" s="780" t="str" cm="1">
        <f t="array" ref="AE569">IF(ROW()=ROW(AE560),AD563,INDEX(AF560:AF573,ROW()-ROW(AE560)))</f>
        <v/>
      </c>
      <c r="AF569" s="781" t="str">
        <f>IF(OR(AE569="",AD562="",AD562&lt;=0,AG569=""),"",TRIM(MID(AE569,LEN(AG569)+1+IF(MID(AE569,LEN(AG569)+1,1)=" ",1,0),99999)))</f>
        <v/>
      </c>
      <c r="AG569" s="780" t="str">
        <f>IF(OR(AH569="",AH569=0,AH569="0"),"",IF(LEN(AH569)&lt;=AD562,AH569,IF(LEN(SUBSTITUTE(AI569," ",""))=AD562+1,LEFT(AH569,AD562),LEFT(AH569,FIND("§",SUBSTITUTE(AI569," ","§",LEN(AI569)-LEN(SUBSTITUTE(AI569," ",""))))-1))))</f>
        <v/>
      </c>
      <c r="AH569" s="780" t="str">
        <f t="shared" si="167"/>
        <v/>
      </c>
      <c r="AI569" s="780" t="str">
        <f>IF(OR(AH569="",AH569=0,AH569="0"),"",LEFT(AH569,AD562+1))</f>
        <v/>
      </c>
      <c r="AJ569" s="782"/>
      <c r="AK569" s="796"/>
      <c r="AL569" s="759" t="str">
        <f>IF(LEN(TRIM(AM569))&gt;0,MAX(AL13:AL568)+1,"")</f>
        <v/>
      </c>
      <c r="AM569" s="805"/>
      <c r="AN569" s="805"/>
      <c r="AO569" s="805"/>
      <c r="XL569" s="3"/>
      <c r="XM569" s="3"/>
      <c r="XN569" s="3"/>
      <c r="XO569" s="3"/>
      <c r="XP569" s="3"/>
      <c r="XQ569" s="3"/>
      <c r="XR569" s="3"/>
      <c r="XS569" s="3"/>
      <c r="XT569" s="3"/>
      <c r="XU569" s="3"/>
      <c r="XV569" s="3"/>
      <c r="XW569" s="3"/>
      <c r="XX569" s="3"/>
      <c r="XY569" s="3"/>
      <c r="XZ569" s="3"/>
      <c r="YA569" s="3"/>
      <c r="YB569" s="3"/>
      <c r="YC569" s="3"/>
      <c r="YD569" s="3"/>
      <c r="YE569" s="3"/>
      <c r="YF569" s="3"/>
      <c r="YG569" s="3"/>
      <c r="YH569" s="3"/>
      <c r="YI569" s="3"/>
    </row>
    <row r="570" spans="5:659" ht="15.75">
      <c r="E570" s="26"/>
      <c r="F570" s="32"/>
      <c r="G570" s="33"/>
      <c r="H570" s="32"/>
      <c r="I570" s="34"/>
      <c r="J570" s="246"/>
      <c r="K570" s="247"/>
      <c r="L570" s="95"/>
      <c r="M570" s="248"/>
      <c r="N570" s="249"/>
      <c r="O570" s="250"/>
      <c r="P570" s="251"/>
      <c r="Q570" s="252"/>
      <c r="R570" s="253"/>
      <c r="S570" s="102"/>
      <c r="T570" s="254"/>
      <c r="U570" s="104"/>
      <c r="V570" s="255"/>
      <c r="W570" s="256"/>
      <c r="X570" s="107"/>
      <c r="Y570" s="116"/>
      <c r="AC570" s="759"/>
      <c r="AD570" s="784"/>
      <c r="AE570" s="780" t="str" cm="1">
        <f t="array" ref="AE570">IF(ROW()=ROW(AE560),AD563,INDEX(AF560:AF573,ROW()-ROW(AE560)))</f>
        <v/>
      </c>
      <c r="AF570" s="781" t="str">
        <f>IF(OR(AE570="",AD562="",AD562&lt;=0,AG570=""),"",TRIM(MID(AE570,LEN(AG570)+1+IF(MID(AE570,LEN(AG570)+1,1)=" ",1,0),99999)))</f>
        <v/>
      </c>
      <c r="AG570" s="780" t="str">
        <f>IF(OR(AH570="",AH570=0,AH570="0"),"",IF(LEN(AH570)&lt;=AD562,AH570,IF(LEN(SUBSTITUTE(AI570," ",""))=AD562+1,LEFT(AH570,AD562),LEFT(AH570,FIND("§",SUBSTITUTE(AI570," ","§",LEN(AI570)-LEN(SUBSTITUTE(AI570," ",""))))-1))))</f>
        <v/>
      </c>
      <c r="AH570" s="780" t="str">
        <f t="shared" si="167"/>
        <v/>
      </c>
      <c r="AI570" s="780" t="str">
        <f>IF(OR(AH570="",AH570=0,AH570="0"),"",LEFT(AH570,AD562+1))</f>
        <v/>
      </c>
      <c r="AJ570" s="782"/>
      <c r="AK570" s="796"/>
      <c r="AL570" s="759" t="str">
        <f>IF(LEN(TRIM(AM570))&gt;0,MAX(AL13:AL569)+1,"")</f>
        <v/>
      </c>
      <c r="AM570" s="805"/>
      <c r="AN570" s="805"/>
      <c r="AO570" s="805"/>
      <c r="XL570" s="3"/>
      <c r="XM570" s="3"/>
      <c r="XN570" s="3"/>
      <c r="XO570" s="3"/>
      <c r="XP570" s="3"/>
      <c r="XQ570" s="3"/>
      <c r="XR570" s="3"/>
      <c r="XS570" s="3"/>
      <c r="XT570" s="3"/>
      <c r="XU570" s="3"/>
      <c r="XV570" s="3"/>
      <c r="XW570" s="3"/>
      <c r="XX570" s="3"/>
      <c r="XY570" s="3"/>
      <c r="XZ570" s="3"/>
      <c r="YA570" s="3"/>
      <c r="YB570" s="3"/>
      <c r="YC570" s="3"/>
      <c r="YD570" s="3"/>
      <c r="YE570" s="3"/>
      <c r="YF570" s="3"/>
      <c r="YG570" s="3"/>
      <c r="YH570" s="3"/>
      <c r="YI570" s="3"/>
    </row>
    <row r="571" spans="5:659" ht="15.75">
      <c r="E571" s="26"/>
      <c r="F571" s="32"/>
      <c r="G571" s="33"/>
      <c r="H571" s="32"/>
      <c r="I571" s="34"/>
      <c r="J571" s="246"/>
      <c r="K571" s="247"/>
      <c r="L571" s="95"/>
      <c r="M571" s="248"/>
      <c r="N571" s="249"/>
      <c r="O571" s="250"/>
      <c r="P571" s="251"/>
      <c r="Q571" s="252"/>
      <c r="R571" s="253"/>
      <c r="S571" s="102"/>
      <c r="T571" s="254"/>
      <c r="U571" s="104"/>
      <c r="V571" s="255"/>
      <c r="W571" s="256"/>
      <c r="X571" s="107"/>
      <c r="Y571" s="116"/>
      <c r="AC571" s="759"/>
      <c r="AD571" s="784"/>
      <c r="AE571" s="780" t="str" cm="1">
        <f t="array" ref="AE571">IF(ROW()=ROW(AE560),AD563,INDEX(AF560:AF573,ROW()-ROW(AE560)))</f>
        <v/>
      </c>
      <c r="AF571" s="781" t="str">
        <f>IF(OR(AE571="",AD562="",AD562&lt;=0,AG571=""),"",TRIM(MID(AE571,LEN(AG571)+1+IF(MID(AE571,LEN(AG571)+1,1)=" ",1,0),99999)))</f>
        <v/>
      </c>
      <c r="AG571" s="780" t="str">
        <f>IF(OR(AH571="",AH571=0,AH571="0"),"",IF(LEN(AH571)&lt;=AD562,AH571,IF(LEN(SUBSTITUTE(AI571," ",""))=AD562+1,LEFT(AH571,AD562),LEFT(AH571,FIND("§",SUBSTITUTE(AI571," ","§",LEN(AI571)-LEN(SUBSTITUTE(AI571," ",""))))-1))))</f>
        <v/>
      </c>
      <c r="AH571" s="780" t="str">
        <f t="shared" si="167"/>
        <v/>
      </c>
      <c r="AI571" s="780" t="str">
        <f>IF(OR(AH571="",AH571=0,AH571="0"),"",LEFT(AH571,AD562+1))</f>
        <v/>
      </c>
      <c r="AJ571" s="782"/>
      <c r="AK571" s="796"/>
      <c r="AL571" s="759" t="str">
        <f>IF(LEN(TRIM(AM571))&gt;0,MAX(AL13:AL570)+1,"")</f>
        <v/>
      </c>
      <c r="AM571" s="805"/>
      <c r="AN571" s="805"/>
      <c r="AO571" s="805"/>
      <c r="XL571" s="3"/>
      <c r="XM571" s="3"/>
      <c r="XN571" s="3"/>
      <c r="XO571" s="3"/>
      <c r="XP571" s="3"/>
      <c r="XQ571" s="3"/>
      <c r="XR571" s="3"/>
      <c r="XS571" s="3"/>
      <c r="XT571" s="3"/>
      <c r="XU571" s="3"/>
      <c r="XV571" s="3"/>
      <c r="XW571" s="3"/>
      <c r="XX571" s="3"/>
      <c r="XY571" s="3"/>
      <c r="XZ571" s="3"/>
      <c r="YA571" s="3"/>
      <c r="YB571" s="3"/>
      <c r="YC571" s="3"/>
      <c r="YD571" s="3"/>
      <c r="YE571" s="3"/>
      <c r="YF571" s="3"/>
      <c r="YG571" s="3"/>
      <c r="YH571" s="3"/>
      <c r="YI571" s="3"/>
    </row>
    <row r="572" spans="5:659" ht="15.75">
      <c r="E572" s="26"/>
      <c r="F572" s="32"/>
      <c r="G572" s="33"/>
      <c r="H572" s="32"/>
      <c r="I572" s="34"/>
      <c r="J572" s="246"/>
      <c r="K572" s="247"/>
      <c r="L572" s="95"/>
      <c r="M572" s="248"/>
      <c r="N572" s="249"/>
      <c r="O572" s="250"/>
      <c r="P572" s="251"/>
      <c r="Q572" s="252"/>
      <c r="R572" s="253"/>
      <c r="S572" s="102"/>
      <c r="T572" s="254"/>
      <c r="U572" s="104"/>
      <c r="V572" s="255"/>
      <c r="W572" s="256"/>
      <c r="X572" s="107"/>
      <c r="Y572" s="116"/>
      <c r="AC572" s="759"/>
      <c r="AD572" s="784"/>
      <c r="AE572" s="780" t="str" cm="1">
        <f t="array" ref="AE572">IF(ROW()=ROW(AE560),AD563,INDEX(AF560:AF573,ROW()-ROW(AE560)))</f>
        <v/>
      </c>
      <c r="AF572" s="781" t="str">
        <f>IF(OR(AE572="",AD562="",AD562&lt;=0,AG572=""),"",TRIM(MID(AE572,LEN(AG572)+1+IF(MID(AE572,LEN(AG572)+1,1)=" ",1,0),99999)))</f>
        <v/>
      </c>
      <c r="AG572" s="780" t="str">
        <f>IF(OR(AH572="",AH572=0,AH572="0"),"",IF(LEN(AH572)&lt;=AD562,AH572,IF(LEN(SUBSTITUTE(AI572," ",""))=AD562+1,LEFT(AH572,AD562),LEFT(AH572,FIND("§",SUBSTITUTE(AI572," ","§",LEN(AI572)-LEN(SUBSTITUTE(AI572," ",""))))-1))))</f>
        <v/>
      </c>
      <c r="AH572" s="780" t="str">
        <f t="shared" si="167"/>
        <v/>
      </c>
      <c r="AI572" s="780" t="str">
        <f>IF(OR(AH572="",AH572=0,AH572="0"),"",LEFT(AH572,AD562+1))</f>
        <v/>
      </c>
      <c r="AJ572" s="782"/>
      <c r="AK572" s="796"/>
      <c r="AL572" s="759" t="str">
        <f>IF(LEN(TRIM(AM572))&gt;0,MAX(AL13:AL571)+1,"")</f>
        <v/>
      </c>
      <c r="AM572" s="805"/>
      <c r="AN572" s="805"/>
      <c r="AO572" s="805"/>
      <c r="XL572" s="3"/>
      <c r="XM572" s="3"/>
      <c r="XN572" s="3"/>
      <c r="XO572" s="3"/>
      <c r="XP572" s="3"/>
      <c r="XQ572" s="3"/>
      <c r="XR572" s="3"/>
      <c r="XS572" s="3"/>
      <c r="XT572" s="3"/>
      <c r="XU572" s="3"/>
      <c r="XV572" s="3"/>
      <c r="XW572" s="3"/>
      <c r="XX572" s="3"/>
      <c r="XY572" s="3"/>
      <c r="XZ572" s="3"/>
      <c r="YA572" s="3"/>
      <c r="YB572" s="3"/>
      <c r="YC572" s="3"/>
      <c r="YD572" s="3"/>
      <c r="YE572" s="3"/>
      <c r="YF572" s="3"/>
      <c r="YG572" s="3"/>
      <c r="YH572" s="3"/>
      <c r="YI572" s="3"/>
    </row>
    <row r="573" spans="5:659" ht="15.75">
      <c r="E573" s="26"/>
      <c r="F573" s="32"/>
      <c r="G573" s="33"/>
      <c r="H573" s="32"/>
      <c r="I573" s="34"/>
      <c r="J573" s="246"/>
      <c r="K573" s="247"/>
      <c r="L573" s="95"/>
      <c r="M573" s="248"/>
      <c r="N573" s="249"/>
      <c r="O573" s="250"/>
      <c r="P573" s="251"/>
      <c r="Q573" s="252"/>
      <c r="R573" s="253"/>
      <c r="S573" s="102"/>
      <c r="T573" s="254"/>
      <c r="U573" s="104"/>
      <c r="V573" s="255"/>
      <c r="W573" s="256"/>
      <c r="X573" s="107"/>
      <c r="Y573" s="116"/>
      <c r="AC573" s="759"/>
      <c r="AD573" s="784"/>
      <c r="AE573" s="780" t="str" cm="1">
        <f t="array" ref="AE573">IF(ROW()=ROW(AE560),AD563,INDEX(AF560:AF573,ROW()-ROW(AE560)))</f>
        <v/>
      </c>
      <c r="AF573" s="781" t="str">
        <f>IF(OR(AE573="",AD562="",AD562&lt;=0,AG573=""),"",TRIM(MID(AE573,LEN(AG573)+1+IF(MID(AE573,LEN(AG573)+1,1)=" ",1,0),99999)))</f>
        <v/>
      </c>
      <c r="AG573" s="780" t="str">
        <f>IF(OR(AH573="",AH573=0,AH573="0"),"",IF(LEN(AH573)&lt;=AD562,AH573,IF(LEN(SUBSTITUTE(AI573," ",""))=AD562+1,LEFT(AH573,AD562),LEFT(AH573,FIND("§",SUBSTITUTE(AI573," ","§",LEN(AI573)-LEN(SUBSTITUTE(AI573," ",""))))-1))))</f>
        <v/>
      </c>
      <c r="AH573" s="780" t="str">
        <f t="shared" si="167"/>
        <v/>
      </c>
      <c r="AI573" s="780" t="str">
        <f>IF(OR(AH573="",AH573=0,AH573="0"),"",LEFT(AH573,AD562+1))</f>
        <v/>
      </c>
      <c r="AJ573" s="782"/>
      <c r="AK573" s="796"/>
      <c r="AL573" s="759" t="str">
        <f>IF(LEN(TRIM(AM573))&gt;0,MAX(AL13:AL572)+1,"")</f>
        <v/>
      </c>
      <c r="AM573" s="805"/>
      <c r="AN573" s="805"/>
      <c r="AO573" s="805"/>
      <c r="XL573" s="3"/>
      <c r="XM573" s="3"/>
      <c r="XN573" s="3"/>
      <c r="XO573" s="3"/>
      <c r="XP573" s="3"/>
      <c r="XQ573" s="3"/>
      <c r="XR573" s="3"/>
      <c r="XS573" s="3"/>
      <c r="XT573" s="3"/>
      <c r="XU573" s="3"/>
      <c r="XV573" s="3"/>
      <c r="XW573" s="3"/>
      <c r="XX573" s="3"/>
      <c r="XY573" s="3"/>
      <c r="XZ573" s="3"/>
      <c r="YA573" s="3"/>
      <c r="YB573" s="3"/>
      <c r="YC573" s="3"/>
      <c r="YD573" s="3"/>
      <c r="YE573" s="3"/>
      <c r="YF573" s="3"/>
      <c r="YG573" s="3"/>
      <c r="YH573" s="3"/>
      <c r="YI573" s="3"/>
    </row>
    <row r="574" spans="5:659" ht="15.75">
      <c r="E574" s="26"/>
      <c r="F574" s="32"/>
      <c r="G574" s="33"/>
      <c r="H574" s="32"/>
      <c r="I574" s="34"/>
      <c r="J574" s="246"/>
      <c r="K574" s="247"/>
      <c r="L574" s="95"/>
      <c r="M574" s="248"/>
      <c r="N574" s="249"/>
      <c r="O574" s="250"/>
      <c r="P574" s="251"/>
      <c r="Q574" s="252"/>
      <c r="R574" s="253"/>
      <c r="S574" s="102"/>
      <c r="T574" s="254"/>
      <c r="U574" s="104"/>
      <c r="V574" s="255"/>
      <c r="W574" s="256"/>
      <c r="X574" s="107"/>
      <c r="Y574" s="116"/>
      <c r="AC574" s="759"/>
      <c r="AD574" s="779" t="str">
        <f>IF(TRIM(SUBSTITUTE(AS54,CHAR(160),""))="","",AS54)</f>
        <v/>
      </c>
      <c r="AE574" s="780" t="str" cm="1">
        <f t="array" ref="AE574">IF(ROW()=ROW(AE574),AD577,INDEX(AF574:AF587,ROW()-ROW(AE574)))</f>
        <v/>
      </c>
      <c r="AF574" s="781" t="str">
        <f>IF(OR(AE574="",AD576="",AD576&lt;=0,AG574=""),"",TRIM(MID(AE574,LEN(AG574)+1+IF(MID(AE574,LEN(AG574)+1,1)=" ",1,0),99999)))</f>
        <v/>
      </c>
      <c r="AG574" s="780" t="str">
        <f>IF(OR(AH574="",AH574=0,AH574="0"),"",IF(LEN(AH574)&lt;=AD576,AH574,IF(LEN(SUBSTITUTE(AI574," ",""))=AD576+1,LEFT(AH574,AD576),LEFT(AH574,FIND("§",SUBSTITUTE(AI574," ","§",LEN(AI574)-LEN(SUBSTITUTE(AI574," ",""))))-1))))</f>
        <v/>
      </c>
      <c r="AH574" s="780" t="str">
        <f t="shared" si="167"/>
        <v/>
      </c>
      <c r="AI574" s="780" t="str">
        <f>IF(OR(AH574="",AH574=0,AH574="0"),"",LEFT(AH574,AD576+1))</f>
        <v/>
      </c>
      <c r="AJ574" s="782"/>
      <c r="AK574" s="796"/>
      <c r="AL574" s="759" t="str">
        <f>IF(LEN(TRIM(AM574))&gt;0,MAX(AL13:AL573)+1,"")</f>
        <v/>
      </c>
      <c r="AM574" s="805"/>
      <c r="AN574" s="805"/>
      <c r="AO574" s="805"/>
      <c r="XL574" s="3"/>
      <c r="XM574" s="3"/>
      <c r="XN574" s="3"/>
      <c r="XO574" s="3"/>
      <c r="XP574" s="3"/>
      <c r="XQ574" s="3"/>
      <c r="XR574" s="3"/>
      <c r="XS574" s="3"/>
      <c r="XT574" s="3"/>
      <c r="XU574" s="3"/>
      <c r="XV574" s="3"/>
      <c r="XW574" s="3"/>
      <c r="XX574" s="3"/>
      <c r="XY574" s="3"/>
      <c r="XZ574" s="3"/>
      <c r="YA574" s="3"/>
      <c r="YB574" s="3"/>
      <c r="YC574" s="3"/>
      <c r="YD574" s="3"/>
      <c r="YE574" s="3"/>
      <c r="YF574" s="3"/>
      <c r="YG574" s="3"/>
      <c r="YH574" s="3"/>
      <c r="YI574" s="3"/>
    </row>
    <row r="575" spans="5:659" ht="15.75">
      <c r="E575" s="26"/>
      <c r="F575" s="32"/>
      <c r="G575" s="33"/>
      <c r="H575" s="32"/>
      <c r="I575" s="34"/>
      <c r="J575" s="246"/>
      <c r="K575" s="247"/>
      <c r="L575" s="95"/>
      <c r="M575" s="248"/>
      <c r="N575" s="249"/>
      <c r="O575" s="250"/>
      <c r="P575" s="251"/>
      <c r="Q575" s="252"/>
      <c r="R575" s="253"/>
      <c r="S575" s="102"/>
      <c r="T575" s="254"/>
      <c r="U575" s="104"/>
      <c r="V575" s="255"/>
      <c r="W575" s="256"/>
      <c r="X575" s="107"/>
      <c r="Y575" s="116"/>
      <c r="AC575" s="759"/>
      <c r="AD575" s="784" t="str">
        <f>TRIM(SUBSTITUTE(SUBSTITUTE(SUBSTITUTE(SUBSTITUTE(SUBSTITUTE(SUBSTITUTE(SUBSTITUTE(SUBSTITUTE(SUBSTITUTE(CLEAN(IF(OR(LEFT(AD574,1)="-",LEFT(AD574,1)="="),MID(AD574,2,99999),AD574)),"—","-"),"–","-"),CHAR(160)," "),CHAR(9)," "),CHAR(13)," "),CHAR(10)," ")," "," ")," "," ")," "," "))</f>
        <v/>
      </c>
      <c r="AE575" s="780" t="str" cm="1">
        <f t="array" ref="AE575">IF(ROW()=ROW(AE574),AD577,INDEX(AF574:AF587,ROW()-ROW(AE574)))</f>
        <v/>
      </c>
      <c r="AF575" s="781" t="str">
        <f>IF(OR(AE575="",AD576="",AD576&lt;=0,AG575=""),"",TRIM(MID(AE575,LEN(AG575)+1+IF(MID(AE575,LEN(AG575)+1,1)=" ",1,0),99999)))</f>
        <v/>
      </c>
      <c r="AG575" s="780" t="str">
        <f>IF(OR(AH575="",AH575=0,AH575="0"),"",IF(LEN(AH575)&lt;=AD576,AH575,IF(LEN(SUBSTITUTE(AI575," ",""))=AD576+1,LEFT(AH575,AD576),LEFT(AH575,FIND("§",SUBSTITUTE(AI575," ","§",LEN(AI575)-LEN(SUBSTITUTE(AI575," ",""))))-1))))</f>
        <v/>
      </c>
      <c r="AH575" s="780" t="str">
        <f t="shared" si="167"/>
        <v/>
      </c>
      <c r="AI575" s="780" t="str">
        <f>IF(OR(AH575="",AH575=0,AH575="0"),"",LEFT(AH575,AD576+1))</f>
        <v/>
      </c>
      <c r="AJ575" s="782"/>
      <c r="AK575" s="796"/>
      <c r="AL575" s="759" t="str">
        <f>IF(LEN(TRIM(AM575))&gt;0,MAX(AL13:AL574)+1,"")</f>
        <v/>
      </c>
      <c r="AM575" s="805"/>
      <c r="AN575" s="805"/>
      <c r="AO575" s="805"/>
      <c r="XL575" s="3"/>
      <c r="XM575" s="3"/>
      <c r="XN575" s="3"/>
      <c r="XO575" s="3"/>
      <c r="XP575" s="3"/>
      <c r="XQ575" s="3"/>
      <c r="XR575" s="3"/>
      <c r="XS575" s="3"/>
      <c r="XT575" s="3"/>
      <c r="XU575" s="3"/>
      <c r="XV575" s="3"/>
      <c r="XW575" s="3"/>
      <c r="XX575" s="3"/>
      <c r="XY575" s="3"/>
      <c r="XZ575" s="3"/>
      <c r="YA575" s="3"/>
      <c r="YB575" s="3"/>
      <c r="YC575" s="3"/>
      <c r="YD575" s="3"/>
      <c r="YE575" s="3"/>
      <c r="YF575" s="3"/>
      <c r="YG575" s="3"/>
      <c r="YH575" s="3"/>
      <c r="YI575" s="3"/>
    </row>
    <row r="576" spans="5:659" ht="15.75">
      <c r="E576" s="26"/>
      <c r="F576" s="32"/>
      <c r="G576" s="33"/>
      <c r="H576" s="32"/>
      <c r="I576" s="34"/>
      <c r="J576" s="246"/>
      <c r="K576" s="247"/>
      <c r="L576" s="95"/>
      <c r="M576" s="248"/>
      <c r="N576" s="249"/>
      <c r="O576" s="250"/>
      <c r="P576" s="251"/>
      <c r="Q576" s="252"/>
      <c r="R576" s="253"/>
      <c r="S576" s="102"/>
      <c r="T576" s="254"/>
      <c r="U576" s="104"/>
      <c r="V576" s="255"/>
      <c r="W576" s="256"/>
      <c r="X576" s="107"/>
      <c r="Y576" s="116"/>
      <c r="AC576" s="759"/>
      <c r="AD576" s="785">
        <f>AL10</f>
        <v>120</v>
      </c>
      <c r="AE576" s="780" t="str" cm="1">
        <f t="array" ref="AE576">IF(ROW()=ROW(AE574),AD577,INDEX(AF574:AF587,ROW()-ROW(AE574)))</f>
        <v/>
      </c>
      <c r="AF576" s="781" t="str">
        <f>IF(OR(AE576="",AD576="",AD576&lt;=0,AG576=""),"",TRIM(MID(AE576,LEN(AG576)+1+IF(MID(AE576,LEN(AG576)+1,1)=" ",1,0),99999)))</f>
        <v/>
      </c>
      <c r="AG576" s="780" t="str">
        <f>IF(OR(AH576="",AH576=0,AH576="0"),"",IF(LEN(AH576)&lt;=AD576,AH576,IF(LEN(SUBSTITUTE(AI576," ",""))=AD576+1,LEFT(AH576,AD576),LEFT(AH576,FIND("§",SUBSTITUTE(AI576," ","§",LEN(AI576)-LEN(SUBSTITUTE(AI576," ",""))))-1))))</f>
        <v/>
      </c>
      <c r="AH576" s="780" t="str">
        <f t="shared" si="167"/>
        <v/>
      </c>
      <c r="AI576" s="780" t="str">
        <f>IF(OR(AH576="",AH576=0,AH576="0"),"",LEFT(AH576,AD576+1))</f>
        <v/>
      </c>
      <c r="AJ576" s="782"/>
      <c r="AK576" s="796"/>
      <c r="AL576" s="759" t="str">
        <f>IF(LEN(TRIM(AM576))&gt;0,MAX(AL13:AL575)+1,"")</f>
        <v/>
      </c>
      <c r="AM576" s="805"/>
      <c r="AN576" s="805"/>
      <c r="AO576" s="805"/>
      <c r="XL576" s="3"/>
      <c r="XM576" s="3"/>
      <c r="XN576" s="3"/>
      <c r="XO576" s="3"/>
      <c r="XP576" s="3"/>
      <c r="XQ576" s="3"/>
      <c r="XR576" s="3"/>
      <c r="XS576" s="3"/>
      <c r="XT576" s="3"/>
      <c r="XU576" s="3"/>
      <c r="XV576" s="3"/>
      <c r="XW576" s="3"/>
      <c r="XX576" s="3"/>
      <c r="XY576" s="3"/>
      <c r="XZ576" s="3"/>
      <c r="YA576" s="3"/>
      <c r="YB576" s="3"/>
      <c r="YC576" s="3"/>
      <c r="YD576" s="3"/>
      <c r="YE576" s="3"/>
      <c r="YF576" s="3"/>
      <c r="YG576" s="3"/>
      <c r="YH576" s="3"/>
      <c r="YI576" s="3"/>
    </row>
    <row r="577" spans="5:659" ht="15.75">
      <c r="E577" s="26"/>
      <c r="F577" s="32"/>
      <c r="G577" s="33"/>
      <c r="H577" s="32"/>
      <c r="I577" s="34"/>
      <c r="J577" s="246"/>
      <c r="K577" s="247"/>
      <c r="L577" s="95"/>
      <c r="M577" s="248"/>
      <c r="N577" s="249"/>
      <c r="O577" s="250"/>
      <c r="P577" s="251"/>
      <c r="Q577" s="252"/>
      <c r="R577" s="253"/>
      <c r="S577" s="102"/>
      <c r="T577" s="254"/>
      <c r="U577" s="104"/>
      <c r="V577" s="255"/>
      <c r="W577" s="256"/>
      <c r="X577" s="107"/>
      <c r="Y577" s="116"/>
      <c r="AC577" s="759"/>
      <c r="AD577" s="784" t="str">
        <f>IF(UPPER(TRIM(AL11))="X",AD581,AD575)</f>
        <v/>
      </c>
      <c r="AE577" s="780" t="str" cm="1">
        <f t="array" ref="AE577">IF(ROW()=ROW(AE574),AD577,INDEX(AF574:AF587,ROW()-ROW(AE574)))</f>
        <v/>
      </c>
      <c r="AF577" s="781" t="str">
        <f>IF(OR(AE577="",AD576="",AD576&lt;=0,AG577=""),"",TRIM(MID(AE577,LEN(AG577)+1+IF(MID(AE577,LEN(AG577)+1,1)=" ",1,0),99999)))</f>
        <v/>
      </c>
      <c r="AG577" s="780" t="str">
        <f>IF(OR(AH577="",AH577=0,AH577="0"),"",IF(LEN(AH577)&lt;=AD576,AH577,IF(LEN(SUBSTITUTE(AI577," ",""))=AD576+1,LEFT(AH577,AD576),LEFT(AH577,FIND("§",SUBSTITUTE(AI577," ","§",LEN(AI577)-LEN(SUBSTITUTE(AI577," ",""))))-1))))</f>
        <v/>
      </c>
      <c r="AH577" s="780" t="str">
        <f t="shared" si="167"/>
        <v/>
      </c>
      <c r="AI577" s="780" t="str">
        <f>IF(OR(AH577="",AH577=0,AH577="0"),"",LEFT(AH577,AD576+1))</f>
        <v/>
      </c>
      <c r="AJ577" s="782"/>
      <c r="AK577" s="796"/>
      <c r="AL577" s="759" t="str">
        <f>IF(LEN(TRIM(AM577))&gt;0,MAX(AL13:AL576)+1,"")</f>
        <v/>
      </c>
      <c r="AM577" s="805"/>
      <c r="AN577" s="805"/>
      <c r="AO577" s="805"/>
      <c r="XL577" s="3"/>
      <c r="XM577" s="3"/>
      <c r="XN577" s="3"/>
      <c r="XO577" s="3"/>
      <c r="XP577" s="3"/>
      <c r="XQ577" s="3"/>
      <c r="XR577" s="3"/>
      <c r="XS577" s="3"/>
      <c r="XT577" s="3"/>
      <c r="XU577" s="3"/>
      <c r="XV577" s="3"/>
      <c r="XW577" s="3"/>
      <c r="XX577" s="3"/>
      <c r="XY577" s="3"/>
      <c r="XZ577" s="3"/>
      <c r="YA577" s="3"/>
      <c r="YB577" s="3"/>
      <c r="YC577" s="3"/>
      <c r="YD577" s="3"/>
      <c r="YE577" s="3"/>
      <c r="YF577" s="3"/>
      <c r="YG577" s="3"/>
      <c r="YH577" s="3"/>
      <c r="YI577" s="3"/>
    </row>
    <row r="578" spans="5:659" ht="15.75">
      <c r="E578" s="26"/>
      <c r="F578" s="32"/>
      <c r="G578" s="33"/>
      <c r="H578" s="32"/>
      <c r="I578" s="34"/>
      <c r="J578" s="246"/>
      <c r="K578" s="247"/>
      <c r="L578" s="95"/>
      <c r="M578" s="248"/>
      <c r="N578" s="249"/>
      <c r="O578" s="250"/>
      <c r="P578" s="251"/>
      <c r="Q578" s="252"/>
      <c r="R578" s="253"/>
      <c r="S578" s="102"/>
      <c r="T578" s="254"/>
      <c r="U578" s="104"/>
      <c r="V578" s="255"/>
      <c r="W578" s="256"/>
      <c r="X578" s="107"/>
      <c r="Y578" s="116"/>
      <c r="AC578" s="759"/>
      <c r="AD578" s="786" t="str">
        <f>TRIM(SUBSTITUTE(SUBSTITUTE(SUBSTITUTE(SUBSTITUTE(SUBSTITUTE(SUBSTITUTE(SUBSTITUTE(SUBSTITUTE(SUBSTITUTE(SUBSTITUTE(AD575,","," "),";"," "),":"," "),"!"," "),"?"," "),"…"," "),"»"," "),"«"," "),"/"," "),"."," "))</f>
        <v/>
      </c>
      <c r="AE578" s="780" t="str" cm="1">
        <f t="array" ref="AE578">IF(ROW()=ROW(AE574),AD577,INDEX(AF574:AF587,ROW()-ROW(AE574)))</f>
        <v/>
      </c>
      <c r="AF578" s="781" t="str">
        <f>IF(OR(AE578="",AD576="",AD576&lt;=0,AG578=""),"",TRIM(MID(AE578,LEN(AG578)+1+IF(MID(AE578,LEN(AG578)+1,1)=" ",1,0),99999)))</f>
        <v/>
      </c>
      <c r="AG578" s="780" t="str">
        <f>IF(OR(AH578="",AH578=0,AH578="0"),"",IF(LEN(AH578)&lt;=AD576,AH578,IF(LEN(SUBSTITUTE(AI578," ",""))=AD576+1,LEFT(AH578,AD576),LEFT(AH578,FIND("§",SUBSTITUTE(AI578," ","§",LEN(AI578)-LEN(SUBSTITUTE(AI578," ",""))))-1))))</f>
        <v/>
      </c>
      <c r="AH578" s="780" t="str">
        <f t="shared" si="167"/>
        <v/>
      </c>
      <c r="AI578" s="780" t="str">
        <f>IF(OR(AH578="",AH578=0,AH578="0"),"",LEFT(AH578,AD576+1))</f>
        <v/>
      </c>
      <c r="AJ578" s="782"/>
      <c r="AK578" s="796"/>
      <c r="AL578" s="759" t="str">
        <f>IF(LEN(TRIM(AM578))&gt;0,MAX(AL13:AL577)+1,"")</f>
        <v/>
      </c>
      <c r="AM578" s="805"/>
      <c r="AN578" s="805"/>
      <c r="AO578" s="805"/>
      <c r="XL578" s="3"/>
      <c r="XM578" s="3"/>
      <c r="XN578" s="3"/>
      <c r="XO578" s="3"/>
      <c r="XP578" s="3"/>
      <c r="XQ578" s="3"/>
      <c r="XR578" s="3"/>
      <c r="XS578" s="3"/>
      <c r="XT578" s="3"/>
      <c r="XU578" s="3"/>
      <c r="XV578" s="3"/>
      <c r="XW578" s="3"/>
      <c r="XX578" s="3"/>
      <c r="XY578" s="3"/>
      <c r="XZ578" s="3"/>
      <c r="YA578" s="3"/>
      <c r="YB578" s="3"/>
      <c r="YC578" s="3"/>
      <c r="YD578" s="3"/>
      <c r="YE578" s="3"/>
      <c r="YF578" s="3"/>
      <c r="YG578" s="3"/>
      <c r="YH578" s="3"/>
      <c r="YI578" s="3"/>
    </row>
    <row r="579" spans="5:659" ht="15.75">
      <c r="E579" s="26"/>
      <c r="F579" s="32"/>
      <c r="G579" s="33"/>
      <c r="H579" s="32"/>
      <c r="I579" s="34"/>
      <c r="J579" s="246"/>
      <c r="K579" s="247"/>
      <c r="L579" s="95"/>
      <c r="M579" s="248"/>
      <c r="N579" s="249"/>
      <c r="O579" s="250"/>
      <c r="P579" s="251"/>
      <c r="Q579" s="252"/>
      <c r="R579" s="253"/>
      <c r="S579" s="102"/>
      <c r="T579" s="254"/>
      <c r="U579" s="104"/>
      <c r="V579" s="255"/>
      <c r="W579" s="256"/>
      <c r="X579" s="107"/>
      <c r="Y579" s="116"/>
      <c r="AC579" s="759"/>
      <c r="AD579" s="780" t="str">
        <f>TRIM(SUBSTITUTE(SUBSTITUTE(SUBSTITUTE(SUBSTITUTE(SUBSTITUTE(SUBSTITUTE(SUBSTITUTE(SUBSTITUTE(AD578,"("," "),")"," "),CHAR(34)," "),"-"," "),"_"," "),"&lt;"," "),"&gt;"," "),"="," "))</f>
        <v/>
      </c>
      <c r="AE579" s="780" t="str" cm="1">
        <f t="array" ref="AE579">IF(ROW()=ROW(AE574),AD577,INDEX(AF574:AF587,ROW()-ROW(AE574)))</f>
        <v/>
      </c>
      <c r="AF579" s="781" t="str">
        <f>IF(OR(AE579="",AD576="",AD576&lt;=0,AG579=""),"",TRIM(MID(AE579,LEN(AG579)+1+IF(MID(AE579,LEN(AG579)+1,1)=" ",1,0),99999)))</f>
        <v/>
      </c>
      <c r="AG579" s="780" t="str">
        <f>IF(OR(AH579="",AH579=0,AH579="0"),"",IF(LEN(AH579)&lt;=AD576,AH579,IF(LEN(SUBSTITUTE(AI579," ",""))=AD576+1,LEFT(AH579,AD576),LEFT(AH579,FIND("§",SUBSTITUTE(AI579," ","§",LEN(AI579)-LEN(SUBSTITUTE(AI579," ",""))))-1))))</f>
        <v/>
      </c>
      <c r="AH579" s="780" t="str">
        <f t="shared" si="167"/>
        <v/>
      </c>
      <c r="AI579" s="780" t="str">
        <f>IF(OR(AH579="",AH579=0,AH579="0"),"",LEFT(AH579,AD576+1))</f>
        <v/>
      </c>
      <c r="AJ579" s="782"/>
      <c r="AK579" s="796"/>
      <c r="AL579" s="759" t="str">
        <f>IF(LEN(TRIM(AM579))&gt;0,MAX(AL13:AL578)+1,"")</f>
        <v/>
      </c>
      <c r="AM579" s="805"/>
      <c r="AN579" s="805"/>
      <c r="AO579" s="805"/>
      <c r="XL579" s="3"/>
      <c r="XM579" s="3"/>
      <c r="XN579" s="3"/>
      <c r="XO579" s="3"/>
      <c r="XP579" s="3"/>
      <c r="XQ579" s="3"/>
      <c r="XR579" s="3"/>
      <c r="XS579" s="3"/>
      <c r="XT579" s="3"/>
      <c r="XU579" s="3"/>
      <c r="XV579" s="3"/>
      <c r="XW579" s="3"/>
      <c r="XX579" s="3"/>
      <c r="XY579" s="3"/>
      <c r="XZ579" s="3"/>
      <c r="YA579" s="3"/>
      <c r="YB579" s="3"/>
      <c r="YC579" s="3"/>
      <c r="YD579" s="3"/>
      <c r="YE579" s="3"/>
      <c r="YF579" s="3"/>
      <c r="YG579" s="3"/>
      <c r="YH579" s="3"/>
      <c r="YI579" s="3"/>
    </row>
    <row r="580" spans="5:659" ht="15.75">
      <c r="E580" s="26"/>
      <c r="F580" s="32"/>
      <c r="G580" s="33"/>
      <c r="H580" s="32"/>
      <c r="I580" s="34"/>
      <c r="J580" s="246"/>
      <c r="K580" s="247"/>
      <c r="L580" s="95"/>
      <c r="M580" s="248"/>
      <c r="N580" s="249"/>
      <c r="O580" s="250"/>
      <c r="P580" s="251"/>
      <c r="Q580" s="252"/>
      <c r="R580" s="253"/>
      <c r="S580" s="102"/>
      <c r="T580" s="254"/>
      <c r="U580" s="104"/>
      <c r="V580" s="255"/>
      <c r="W580" s="256"/>
      <c r="X580" s="107"/>
      <c r="Y580" s="116"/>
      <c r="AC580" s="759"/>
      <c r="AD580" s="784" t="str">
        <f>TRIM(SUBSTITUTE(SUBSTITUTE(SUBSTITUTE(SUBSTITUTE(AD579,"►"," "),"▼"," "),"▲"," "),"◄"," "))</f>
        <v/>
      </c>
      <c r="AE580" s="780" t="str" cm="1">
        <f t="array" ref="AE580">IF(ROW()=ROW(AE574),AD577,INDEX(AF574:AF587,ROW()-ROW(AE574)))</f>
        <v/>
      </c>
      <c r="AF580" s="781" t="str">
        <f>IF(OR(AE580="",AD576="",AD576&lt;=0,AG580=""),"",TRIM(MID(AE580,LEN(AG580)+1+IF(MID(AE580,LEN(AG580)+1,1)=" ",1,0),99999)))</f>
        <v/>
      </c>
      <c r="AG580" s="780" t="str">
        <f>IF(OR(AH580="",AH580=0,AH580="0"),"",IF(LEN(AH580)&lt;=AD576,AH580,IF(LEN(SUBSTITUTE(AI580," ",""))=AD576+1,LEFT(AH580,AD576),LEFT(AH580,FIND("§",SUBSTITUTE(AI580," ","§",LEN(AI580)-LEN(SUBSTITUTE(AI580," ",""))))-1))))</f>
        <v/>
      </c>
      <c r="AH580" s="780" t="str">
        <f t="shared" si="167"/>
        <v/>
      </c>
      <c r="AI580" s="780" t="str">
        <f>IF(OR(AH580="",AH580=0,AH580="0"),"",LEFT(AH580,AD576+1))</f>
        <v/>
      </c>
      <c r="AJ580" s="782"/>
      <c r="AK580" s="796"/>
      <c r="AL580" s="759" t="str">
        <f>IF(LEN(TRIM(AM580))&gt;0,MAX(AL13:AL579)+1,"")</f>
        <v/>
      </c>
      <c r="AM580" s="805"/>
      <c r="AN580" s="805"/>
      <c r="AO580" s="805"/>
      <c r="XL580" s="3"/>
      <c r="XM580" s="3"/>
      <c r="XN580" s="3"/>
      <c r="XO580" s="3"/>
      <c r="XP580" s="3"/>
      <c r="XQ580" s="3"/>
      <c r="XR580" s="3"/>
      <c r="XS580" s="3"/>
      <c r="XT580" s="3"/>
      <c r="XU580" s="3"/>
      <c r="XV580" s="3"/>
      <c r="XW580" s="3"/>
      <c r="XX580" s="3"/>
      <c r="XY580" s="3"/>
      <c r="XZ580" s="3"/>
      <c r="YA580" s="3"/>
      <c r="YB580" s="3"/>
      <c r="YC580" s="3"/>
      <c r="YD580" s="3"/>
      <c r="YE580" s="3"/>
      <c r="YF580" s="3"/>
      <c r="YG580" s="3"/>
      <c r="YH580" s="3"/>
      <c r="YI580" s="3"/>
    </row>
    <row r="581" spans="5:659" ht="15.75">
      <c r="E581" s="26"/>
      <c r="F581" s="32"/>
      <c r="G581" s="33"/>
      <c r="H581" s="32"/>
      <c r="I581" s="34"/>
      <c r="J581" s="246"/>
      <c r="K581" s="247"/>
      <c r="L581" s="95"/>
      <c r="M581" s="248"/>
      <c r="N581" s="249"/>
      <c r="O581" s="250"/>
      <c r="P581" s="251"/>
      <c r="Q581" s="252"/>
      <c r="R581" s="253"/>
      <c r="S581" s="102"/>
      <c r="T581" s="254"/>
      <c r="U581" s="104"/>
      <c r="V581" s="255"/>
      <c r="W581" s="256"/>
      <c r="X581" s="107"/>
      <c r="Y581" s="116"/>
      <c r="AC581" s="759"/>
      <c r="AD581" s="784" t="str">
        <f>TRIM(SUBSTITUTE(SUBSTITUTE(AD580,"“"," "),"”"," "))</f>
        <v/>
      </c>
      <c r="AE581" s="780" t="str" cm="1">
        <f t="array" ref="AE581">IF(ROW()=ROW(AE574),AD577,INDEX(AF574:AF587,ROW()-ROW(AE574)))</f>
        <v/>
      </c>
      <c r="AF581" s="781" t="str">
        <f>IF(OR(AE581="",AD576="",AD576&lt;=0,AG581=""),"",TRIM(MID(AE581,LEN(AG581)+1+IF(MID(AE581,LEN(AG581)+1,1)=" ",1,0),99999)))</f>
        <v/>
      </c>
      <c r="AG581" s="780" t="str">
        <f>IF(OR(AH581="",AH581=0,AH581="0"),"",IF(LEN(AH581)&lt;=AD576,AH581,IF(LEN(SUBSTITUTE(AI581," ",""))=AD576+1,LEFT(AH581,AD576),LEFT(AH581,FIND("§",SUBSTITUTE(AI581," ","§",LEN(AI581)-LEN(SUBSTITUTE(AI581," ",""))))-1))))</f>
        <v/>
      </c>
      <c r="AH581" s="780" t="str">
        <f t="shared" si="167"/>
        <v/>
      </c>
      <c r="AI581" s="780" t="str">
        <f>IF(OR(AH581="",AH581=0,AH581="0"),"",LEFT(AH581,AD576+1))</f>
        <v/>
      </c>
      <c r="AJ581" s="782"/>
      <c r="AK581" s="796"/>
      <c r="AL581" s="759" t="str">
        <f>IF(LEN(TRIM(AM581))&gt;0,MAX(AL13:AL580)+1,"")</f>
        <v/>
      </c>
      <c r="AM581" s="805"/>
      <c r="AN581" s="805"/>
      <c r="AO581" s="805"/>
      <c r="XL581" s="3"/>
      <c r="XM581" s="3"/>
      <c r="XN581" s="3"/>
      <c r="XO581" s="3"/>
      <c r="XP581" s="3"/>
      <c r="XQ581" s="3"/>
      <c r="XR581" s="3"/>
      <c r="XS581" s="3"/>
      <c r="XT581" s="3"/>
      <c r="XU581" s="3"/>
      <c r="XV581" s="3"/>
      <c r="XW581" s="3"/>
      <c r="XX581" s="3"/>
      <c r="XY581" s="3"/>
      <c r="XZ581" s="3"/>
      <c r="YA581" s="3"/>
      <c r="YB581" s="3"/>
      <c r="YC581" s="3"/>
      <c r="YD581" s="3"/>
      <c r="YE581" s="3"/>
      <c r="YF581" s="3"/>
      <c r="YG581" s="3"/>
      <c r="YH581" s="3"/>
      <c r="YI581" s="3"/>
    </row>
    <row r="582" spans="5:659" ht="15.75">
      <c r="E582" s="26"/>
      <c r="F582" s="32"/>
      <c r="G582" s="33"/>
      <c r="H582" s="32"/>
      <c r="I582" s="34"/>
      <c r="J582" s="246"/>
      <c r="K582" s="247"/>
      <c r="L582" s="95"/>
      <c r="M582" s="248"/>
      <c r="N582" s="249"/>
      <c r="O582" s="250"/>
      <c r="P582" s="251"/>
      <c r="Q582" s="252"/>
      <c r="R582" s="253"/>
      <c r="S582" s="102"/>
      <c r="T582" s="254"/>
      <c r="U582" s="104"/>
      <c r="V582" s="255"/>
      <c r="W582" s="256"/>
      <c r="X582" s="107"/>
      <c r="Y582" s="116"/>
      <c r="AC582" s="759"/>
      <c r="AD582" s="784"/>
      <c r="AE582" s="780" t="str" cm="1">
        <f t="array" ref="AE582">IF(ROW()=ROW(AE574),AD577,INDEX(AF574:AF587,ROW()-ROW(AE574)))</f>
        <v/>
      </c>
      <c r="AF582" s="781" t="str">
        <f>IF(OR(AE582="",AD576="",AD576&lt;=0,AG582=""),"",TRIM(MID(AE582,LEN(AG582)+1+IF(MID(AE582,LEN(AG582)+1,1)=" ",1,0),99999)))</f>
        <v/>
      </c>
      <c r="AG582" s="780" t="str">
        <f>IF(OR(AH582="",AH582=0,AH582="0"),"",IF(LEN(AH582)&lt;=AD576,AH582,IF(LEN(SUBSTITUTE(AI582," ",""))=AD576+1,LEFT(AH582,AD576),LEFT(AH582,FIND("§",SUBSTITUTE(AI582," ","§",LEN(AI582)-LEN(SUBSTITUTE(AI582," ",""))))-1))))</f>
        <v/>
      </c>
      <c r="AH582" s="780" t="str">
        <f t="shared" si="167"/>
        <v/>
      </c>
      <c r="AI582" s="780" t="str">
        <f>IF(OR(AH582="",AH582=0,AH582="0"),"",LEFT(AH582,AD576+1))</f>
        <v/>
      </c>
      <c r="AJ582" s="782"/>
      <c r="AK582" s="796"/>
      <c r="AL582" s="759" t="str">
        <f>IF(LEN(TRIM(AM582))&gt;0,MAX(AL13:AL581)+1,"")</f>
        <v/>
      </c>
      <c r="AM582" s="805"/>
      <c r="AN582" s="805"/>
      <c r="AO582" s="805"/>
      <c r="XL582" s="3"/>
      <c r="XM582" s="3"/>
      <c r="XN582" s="3"/>
      <c r="XO582" s="3"/>
      <c r="XP582" s="3"/>
      <c r="XQ582" s="3"/>
      <c r="XR582" s="3"/>
      <c r="XS582" s="3"/>
      <c r="XT582" s="3"/>
      <c r="XU582" s="3"/>
      <c r="XV582" s="3"/>
      <c r="XW582" s="3"/>
      <c r="XX582" s="3"/>
      <c r="XY582" s="3"/>
      <c r="XZ582" s="3"/>
      <c r="YA582" s="3"/>
      <c r="YB582" s="3"/>
      <c r="YC582" s="3"/>
      <c r="YD582" s="3"/>
      <c r="YE582" s="3"/>
      <c r="YF582" s="3"/>
      <c r="YG582" s="3"/>
      <c r="YH582" s="3"/>
      <c r="YI582" s="3"/>
    </row>
    <row r="583" spans="5:659" ht="15.75">
      <c r="E583" s="26"/>
      <c r="F583" s="32"/>
      <c r="G583" s="33"/>
      <c r="H583" s="32"/>
      <c r="I583" s="34"/>
      <c r="J583" s="246"/>
      <c r="K583" s="247"/>
      <c r="L583" s="95"/>
      <c r="M583" s="248"/>
      <c r="N583" s="249"/>
      <c r="O583" s="250"/>
      <c r="P583" s="251"/>
      <c r="Q583" s="252"/>
      <c r="R583" s="253"/>
      <c r="S583" s="102"/>
      <c r="T583" s="254"/>
      <c r="U583" s="104"/>
      <c r="V583" s="255"/>
      <c r="W583" s="256"/>
      <c r="X583" s="107"/>
      <c r="Y583" s="116"/>
      <c r="AC583" s="759"/>
      <c r="AD583" s="784"/>
      <c r="AE583" s="780" t="str" cm="1">
        <f t="array" ref="AE583">IF(ROW()=ROW(AE574),AD577,INDEX(AF574:AF587,ROW()-ROW(AE574)))</f>
        <v/>
      </c>
      <c r="AF583" s="781" t="str">
        <f>IF(OR(AE583="",AD576="",AD576&lt;=0,AG583=""),"",TRIM(MID(AE583,LEN(AG583)+1+IF(MID(AE583,LEN(AG583)+1,1)=" ",1,0),99999)))</f>
        <v/>
      </c>
      <c r="AG583" s="780" t="str">
        <f>IF(OR(AH583="",AH583=0,AH583="0"),"",IF(LEN(AH583)&lt;=AD576,AH583,IF(LEN(SUBSTITUTE(AI583," ",""))=AD576+1,LEFT(AH583,AD576),LEFT(AH583,FIND("§",SUBSTITUTE(AI583," ","§",LEN(AI583)-LEN(SUBSTITUTE(AI583," ",""))))-1))))</f>
        <v/>
      </c>
      <c r="AH583" s="780" t="str">
        <f t="shared" si="167"/>
        <v/>
      </c>
      <c r="AI583" s="780" t="str">
        <f>IF(OR(AH583="",AH583=0,AH583="0"),"",LEFT(AH583,AD576+1))</f>
        <v/>
      </c>
      <c r="AJ583" s="782"/>
      <c r="AK583" s="796"/>
      <c r="AL583" s="759" t="str">
        <f>IF(LEN(TRIM(AM583))&gt;0,MAX(AL13:AL582)+1,"")</f>
        <v/>
      </c>
      <c r="AM583" s="805"/>
      <c r="AN583" s="805"/>
      <c r="AO583" s="805"/>
      <c r="XL583" s="3"/>
      <c r="XM583" s="3"/>
      <c r="XN583" s="3"/>
      <c r="XO583" s="3"/>
      <c r="XP583" s="3"/>
      <c r="XQ583" s="3"/>
      <c r="XR583" s="3"/>
      <c r="XS583" s="3"/>
      <c r="XT583" s="3"/>
      <c r="XU583" s="3"/>
      <c r="XV583" s="3"/>
      <c r="XW583" s="3"/>
      <c r="XX583" s="3"/>
      <c r="XY583" s="3"/>
      <c r="XZ583" s="3"/>
      <c r="YA583" s="3"/>
      <c r="YB583" s="3"/>
      <c r="YC583" s="3"/>
      <c r="YD583" s="3"/>
      <c r="YE583" s="3"/>
      <c r="YF583" s="3"/>
      <c r="YG583" s="3"/>
      <c r="YH583" s="3"/>
      <c r="YI583" s="3"/>
    </row>
    <row r="584" spans="5:659" ht="15.75">
      <c r="E584" s="26"/>
      <c r="F584" s="32"/>
      <c r="G584" s="33"/>
      <c r="H584" s="32"/>
      <c r="I584" s="34"/>
      <c r="J584" s="246"/>
      <c r="K584" s="247"/>
      <c r="L584" s="95"/>
      <c r="M584" s="248"/>
      <c r="N584" s="249"/>
      <c r="O584" s="250"/>
      <c r="P584" s="251"/>
      <c r="Q584" s="252"/>
      <c r="R584" s="253"/>
      <c r="S584" s="102"/>
      <c r="T584" s="254"/>
      <c r="U584" s="104"/>
      <c r="V584" s="255"/>
      <c r="W584" s="256"/>
      <c r="X584" s="107"/>
      <c r="Y584" s="116"/>
      <c r="AC584" s="759"/>
      <c r="AD584" s="784"/>
      <c r="AE584" s="780" t="str" cm="1">
        <f t="array" ref="AE584">IF(ROW()=ROW(AE574),AD577,INDEX(AF574:AF587,ROW()-ROW(AE574)))</f>
        <v/>
      </c>
      <c r="AF584" s="781" t="str">
        <f>IF(OR(AE584="",AD576="",AD576&lt;=0,AG584=""),"",TRIM(MID(AE584,LEN(AG584)+1+IF(MID(AE584,LEN(AG584)+1,1)=" ",1,0),99999)))</f>
        <v/>
      </c>
      <c r="AG584" s="780" t="str">
        <f>IF(OR(AH584="",AH584=0,AH584="0"),"",IF(LEN(AH584)&lt;=AD576,AH584,IF(LEN(SUBSTITUTE(AI584," ",""))=AD576+1,LEFT(AH584,AD576),LEFT(AH584,FIND("§",SUBSTITUTE(AI584," ","§",LEN(AI584)-LEN(SUBSTITUTE(AI584," ",""))))-1))))</f>
        <v/>
      </c>
      <c r="AH584" s="780" t="str">
        <f t="shared" si="167"/>
        <v/>
      </c>
      <c r="AI584" s="780" t="str">
        <f>IF(OR(AH584="",AH584=0,AH584="0"),"",LEFT(AH584,AD576+1))</f>
        <v/>
      </c>
      <c r="AJ584" s="782"/>
      <c r="AK584" s="796"/>
      <c r="AL584" s="759" t="str">
        <f>IF(LEN(TRIM(AM584))&gt;0,MAX(AL13:AL583)+1,"")</f>
        <v/>
      </c>
      <c r="AM584" s="805"/>
      <c r="AN584" s="805"/>
      <c r="AO584" s="805"/>
      <c r="XL584" s="3"/>
      <c r="XM584" s="3"/>
      <c r="XN584" s="3"/>
      <c r="XO584" s="3"/>
      <c r="XP584" s="3"/>
      <c r="XQ584" s="3"/>
      <c r="XR584" s="3"/>
      <c r="XS584" s="3"/>
      <c r="XT584" s="3"/>
      <c r="XU584" s="3"/>
      <c r="XV584" s="3"/>
      <c r="XW584" s="3"/>
      <c r="XX584" s="3"/>
      <c r="XY584" s="3"/>
      <c r="XZ584" s="3"/>
      <c r="YA584" s="3"/>
      <c r="YB584" s="3"/>
      <c r="YC584" s="3"/>
      <c r="YD584" s="3"/>
      <c r="YE584" s="3"/>
      <c r="YF584" s="3"/>
      <c r="YG584" s="3"/>
      <c r="YH584" s="3"/>
      <c r="YI584" s="3"/>
    </row>
    <row r="585" spans="5:659" ht="15.75">
      <c r="E585" s="26"/>
      <c r="F585" s="32"/>
      <c r="G585" s="33"/>
      <c r="H585" s="32"/>
      <c r="I585" s="34"/>
      <c r="J585" s="246"/>
      <c r="K585" s="247"/>
      <c r="L585" s="95"/>
      <c r="M585" s="248"/>
      <c r="N585" s="249"/>
      <c r="O585" s="250"/>
      <c r="P585" s="251"/>
      <c r="Q585" s="252"/>
      <c r="R585" s="253"/>
      <c r="S585" s="102"/>
      <c r="T585" s="254"/>
      <c r="U585" s="104"/>
      <c r="V585" s="255"/>
      <c r="W585" s="256"/>
      <c r="X585" s="107"/>
      <c r="Y585" s="116"/>
      <c r="AC585" s="759"/>
      <c r="AD585" s="784"/>
      <c r="AE585" s="780" t="str" cm="1">
        <f t="array" ref="AE585">IF(ROW()=ROW(AE574),AD577,INDEX(AF574:AF587,ROW()-ROW(AE574)))</f>
        <v/>
      </c>
      <c r="AF585" s="781" t="str">
        <f>IF(OR(AE585="",AD576="",AD576&lt;=0,AG585=""),"",TRIM(MID(AE585,LEN(AG585)+1+IF(MID(AE585,LEN(AG585)+1,1)=" ",1,0),99999)))</f>
        <v/>
      </c>
      <c r="AG585" s="780" t="str">
        <f>IF(OR(AH585="",AH585=0,AH585="0"),"",IF(LEN(AH585)&lt;=AD576,AH585,IF(LEN(SUBSTITUTE(AI585," ",""))=AD576+1,LEFT(AH585,AD576),LEFT(AH585,FIND("§",SUBSTITUTE(AI585," ","§",LEN(AI585)-LEN(SUBSTITUTE(AI585," ",""))))-1))))</f>
        <v/>
      </c>
      <c r="AH585" s="780" t="str">
        <f t="shared" si="167"/>
        <v/>
      </c>
      <c r="AI585" s="780" t="str">
        <f>IF(OR(AH585="",AH585=0,AH585="0"),"",LEFT(AH585,AD576+1))</f>
        <v/>
      </c>
      <c r="AJ585" s="782"/>
      <c r="AK585" s="796"/>
      <c r="AL585" s="759" t="str">
        <f>IF(LEN(TRIM(AM585))&gt;0,MAX(AL13:AL584)+1,"")</f>
        <v/>
      </c>
      <c r="AM585" s="805"/>
      <c r="AN585" s="805"/>
      <c r="AO585" s="805"/>
      <c r="XL585" s="3"/>
      <c r="XM585" s="3"/>
      <c r="XN585" s="3"/>
      <c r="XO585" s="3"/>
      <c r="XP585" s="3"/>
      <c r="XQ585" s="3"/>
      <c r="XR585" s="3"/>
      <c r="XS585" s="3"/>
      <c r="XT585" s="3"/>
      <c r="XU585" s="3"/>
      <c r="XV585" s="3"/>
      <c r="XW585" s="3"/>
      <c r="XX585" s="3"/>
      <c r="XY585" s="3"/>
      <c r="XZ585" s="3"/>
      <c r="YA585" s="3"/>
      <c r="YB585" s="3"/>
      <c r="YC585" s="3"/>
      <c r="YD585" s="3"/>
      <c r="YE585" s="3"/>
      <c r="YF585" s="3"/>
      <c r="YG585" s="3"/>
      <c r="YH585" s="3"/>
      <c r="YI585" s="3"/>
    </row>
    <row r="586" spans="5:659" ht="15.75">
      <c r="E586" s="26"/>
      <c r="F586" s="32"/>
      <c r="G586" s="33"/>
      <c r="H586" s="32"/>
      <c r="I586" s="34"/>
      <c r="J586" s="246"/>
      <c r="K586" s="247"/>
      <c r="L586" s="95"/>
      <c r="M586" s="248"/>
      <c r="N586" s="249"/>
      <c r="O586" s="250"/>
      <c r="P586" s="251"/>
      <c r="Q586" s="252"/>
      <c r="R586" s="253"/>
      <c r="S586" s="102"/>
      <c r="T586" s="254"/>
      <c r="U586" s="104"/>
      <c r="V586" s="255"/>
      <c r="W586" s="256"/>
      <c r="X586" s="107"/>
      <c r="Y586" s="116"/>
      <c r="AC586" s="759"/>
      <c r="AD586" s="784"/>
      <c r="AE586" s="780" t="str" cm="1">
        <f t="array" ref="AE586">IF(ROW()=ROW(AE574),AD577,INDEX(AF574:AF587,ROW()-ROW(AE574)))</f>
        <v/>
      </c>
      <c r="AF586" s="781" t="str">
        <f>IF(OR(AE586="",AD576="",AD576&lt;=0,AG586=""),"",TRIM(MID(AE586,LEN(AG586)+1+IF(MID(AE586,LEN(AG586)+1,1)=" ",1,0),99999)))</f>
        <v/>
      </c>
      <c r="AG586" s="780" t="str">
        <f>IF(OR(AH586="",AH586=0,AH586="0"),"",IF(LEN(AH586)&lt;=AD576,AH586,IF(LEN(SUBSTITUTE(AI586," ",""))=AD576+1,LEFT(AH586,AD576),LEFT(AH586,FIND("§",SUBSTITUTE(AI586," ","§",LEN(AI586)-LEN(SUBSTITUTE(AI586," ",""))))-1))))</f>
        <v/>
      </c>
      <c r="AH586" s="780" t="str">
        <f t="shared" si="167"/>
        <v/>
      </c>
      <c r="AI586" s="780" t="str">
        <f>IF(OR(AH586="",AH586=0,AH586="0"),"",LEFT(AH586,AD576+1))</f>
        <v/>
      </c>
      <c r="AJ586" s="782"/>
      <c r="AK586" s="796"/>
      <c r="AL586" s="759" t="str">
        <f>IF(LEN(TRIM(AM586))&gt;0,MAX(AL13:AL585)+1,"")</f>
        <v/>
      </c>
      <c r="AM586" s="805"/>
      <c r="AN586" s="805"/>
      <c r="AO586" s="805"/>
      <c r="XL586" s="3"/>
      <c r="XM586" s="3"/>
      <c r="XN586" s="3"/>
      <c r="XO586" s="3"/>
      <c r="XP586" s="3"/>
      <c r="XQ586" s="3"/>
      <c r="XR586" s="3"/>
      <c r="XS586" s="3"/>
      <c r="XT586" s="3"/>
      <c r="XU586" s="3"/>
      <c r="XV586" s="3"/>
      <c r="XW586" s="3"/>
      <c r="XX586" s="3"/>
      <c r="XY586" s="3"/>
      <c r="XZ586" s="3"/>
      <c r="YA586" s="3"/>
      <c r="YB586" s="3"/>
      <c r="YC586" s="3"/>
      <c r="YD586" s="3"/>
      <c r="YE586" s="3"/>
      <c r="YF586" s="3"/>
      <c r="YG586" s="3"/>
      <c r="YH586" s="3"/>
      <c r="YI586" s="3"/>
    </row>
    <row r="587" spans="5:659" ht="15.75">
      <c r="E587" s="26"/>
      <c r="F587" s="32"/>
      <c r="G587" s="33"/>
      <c r="H587" s="32"/>
      <c r="I587" s="34"/>
      <c r="J587" s="246"/>
      <c r="K587" s="247"/>
      <c r="L587" s="95"/>
      <c r="M587" s="248"/>
      <c r="N587" s="249"/>
      <c r="O587" s="250"/>
      <c r="P587" s="251"/>
      <c r="Q587" s="252"/>
      <c r="R587" s="253"/>
      <c r="S587" s="102"/>
      <c r="T587" s="254"/>
      <c r="U587" s="104"/>
      <c r="V587" s="255"/>
      <c r="W587" s="256"/>
      <c r="X587" s="107"/>
      <c r="Y587" s="116"/>
      <c r="AC587" s="759"/>
      <c r="AD587" s="784"/>
      <c r="AE587" s="780" t="str" cm="1">
        <f t="array" ref="AE587">IF(ROW()=ROW(AE574),AD577,INDEX(AF574:AF587,ROW()-ROW(AE574)))</f>
        <v/>
      </c>
      <c r="AF587" s="781" t="str">
        <f>IF(OR(AE587="",AD576="",AD576&lt;=0,AG587=""),"",TRIM(MID(AE587,LEN(AG587)+1+IF(MID(AE587,LEN(AG587)+1,1)=" ",1,0),99999)))</f>
        <v/>
      </c>
      <c r="AG587" s="780" t="str">
        <f>IF(OR(AH587="",AH587=0,AH587="0"),"",IF(LEN(AH587)&lt;=AD576,AH587,IF(LEN(SUBSTITUTE(AI587," ",""))=AD576+1,LEFT(AH587,AD576),LEFT(AH587,FIND("§",SUBSTITUTE(AI587," ","§",LEN(AI587)-LEN(SUBSTITUTE(AI587," ",""))))-1))))</f>
        <v/>
      </c>
      <c r="AH587" s="780" t="str">
        <f t="shared" si="167"/>
        <v/>
      </c>
      <c r="AI587" s="780" t="str">
        <f>IF(OR(AH587="",AH587=0,AH587="0"),"",LEFT(AH587,AD576+1))</f>
        <v/>
      </c>
      <c r="AJ587" s="782"/>
      <c r="AK587" s="796"/>
      <c r="AL587" s="759" t="str">
        <f>IF(LEN(TRIM(AM587))&gt;0,MAX(AL13:AL586)+1,"")</f>
        <v/>
      </c>
      <c r="AM587" s="805"/>
      <c r="AN587" s="805"/>
      <c r="AO587" s="805"/>
      <c r="XL587" s="3"/>
      <c r="XM587" s="3"/>
      <c r="XN587" s="3"/>
      <c r="XO587" s="3"/>
      <c r="XP587" s="3"/>
      <c r="XQ587" s="3"/>
      <c r="XR587" s="3"/>
      <c r="XS587" s="3"/>
      <c r="XT587" s="3"/>
      <c r="XU587" s="3"/>
      <c r="XV587" s="3"/>
      <c r="XW587" s="3"/>
      <c r="XX587" s="3"/>
      <c r="XY587" s="3"/>
      <c r="XZ587" s="3"/>
      <c r="YA587" s="3"/>
      <c r="YB587" s="3"/>
      <c r="YC587" s="3"/>
      <c r="YD587" s="3"/>
      <c r="YE587" s="3"/>
      <c r="YF587" s="3"/>
      <c r="YG587" s="3"/>
      <c r="YH587" s="3"/>
      <c r="YI587" s="3"/>
    </row>
    <row r="588" spans="5:659" ht="15.75">
      <c r="E588" s="26"/>
      <c r="F588" s="32"/>
      <c r="G588" s="33"/>
      <c r="H588" s="32"/>
      <c r="I588" s="34"/>
      <c r="J588" s="246"/>
      <c r="K588" s="247"/>
      <c r="L588" s="95"/>
      <c r="M588" s="248"/>
      <c r="N588" s="249"/>
      <c r="O588" s="250"/>
      <c r="P588" s="251"/>
      <c r="Q588" s="252"/>
      <c r="R588" s="253"/>
      <c r="S588" s="102"/>
      <c r="T588" s="254"/>
      <c r="U588" s="104"/>
      <c r="V588" s="255"/>
      <c r="W588" s="256"/>
      <c r="X588" s="107"/>
      <c r="Y588" s="116"/>
      <c r="AC588" s="759"/>
      <c r="AD588" s="779" t="str">
        <f>IF(TRIM(SUBSTITUTE(AS55,CHAR(160),""))="","",AS55)</f>
        <v/>
      </c>
      <c r="AE588" s="780" t="str" cm="1">
        <f t="array" ref="AE588">IF(ROW()=ROW(AE588),AD591,INDEX(AF588:AF601,ROW()-ROW(AE588)))</f>
        <v/>
      </c>
      <c r="AF588" s="781" t="str">
        <f>IF(OR(AE588="",AD590="",AD590&lt;=0,AG588=""),"",TRIM(MID(AE588,LEN(AG588)+1+IF(MID(AE588,LEN(AG588)+1,1)=" ",1,0),99999)))</f>
        <v/>
      </c>
      <c r="AG588" s="780" t="str">
        <f>IF(OR(AH588="",AH588=0,AH588="0"),"",IF(LEN(AH588)&lt;=AD590,AH588,IF(LEN(SUBSTITUTE(AI588," ",""))=AD590+1,LEFT(AH588,AD590),LEFT(AH588,FIND("§",SUBSTITUTE(AI588," ","§",LEN(AI588)-LEN(SUBSTITUTE(AI588," ",""))))-1))))</f>
        <v/>
      </c>
      <c r="AH588" s="780" t="str">
        <f t="shared" si="167"/>
        <v/>
      </c>
      <c r="AI588" s="780" t="str">
        <f>IF(OR(AH588="",AH588=0,AH588="0"),"",LEFT(AH588,AD590+1))</f>
        <v/>
      </c>
      <c r="AJ588" s="782"/>
      <c r="AK588" s="796"/>
      <c r="AL588" s="759" t="str">
        <f>IF(LEN(TRIM(AM588))&gt;0,MAX(AL13:AL587)+1,"")</f>
        <v/>
      </c>
      <c r="AM588" s="805"/>
      <c r="AN588" s="805"/>
      <c r="AO588" s="805"/>
      <c r="XL588" s="3"/>
      <c r="XM588" s="3"/>
      <c r="XN588" s="3"/>
      <c r="XO588" s="3"/>
      <c r="XP588" s="3"/>
      <c r="XQ588" s="3"/>
      <c r="XR588" s="3"/>
      <c r="XS588" s="3"/>
      <c r="XT588" s="3"/>
      <c r="XU588" s="3"/>
      <c r="XV588" s="3"/>
      <c r="XW588" s="3"/>
      <c r="XX588" s="3"/>
      <c r="XY588" s="3"/>
      <c r="XZ588" s="3"/>
      <c r="YA588" s="3"/>
      <c r="YB588" s="3"/>
      <c r="YC588" s="3"/>
      <c r="YD588" s="3"/>
      <c r="YE588" s="3"/>
      <c r="YF588" s="3"/>
      <c r="YG588" s="3"/>
      <c r="YH588" s="3"/>
      <c r="YI588" s="3"/>
    </row>
    <row r="589" spans="5:659" ht="15.75">
      <c r="E589" s="26"/>
      <c r="F589" s="32"/>
      <c r="G589" s="33"/>
      <c r="H589" s="32"/>
      <c r="I589" s="34"/>
      <c r="J589" s="246"/>
      <c r="K589" s="247"/>
      <c r="L589" s="95"/>
      <c r="M589" s="248"/>
      <c r="N589" s="249"/>
      <c r="O589" s="250"/>
      <c r="P589" s="251"/>
      <c r="Q589" s="252"/>
      <c r="R589" s="253"/>
      <c r="S589" s="102"/>
      <c r="T589" s="254"/>
      <c r="U589" s="104"/>
      <c r="V589" s="255"/>
      <c r="W589" s="256"/>
      <c r="X589" s="107"/>
      <c r="Y589" s="116"/>
      <c r="AC589" s="759"/>
      <c r="AD589" s="784" t="str">
        <f>TRIM(SUBSTITUTE(SUBSTITUTE(SUBSTITUTE(SUBSTITUTE(SUBSTITUTE(SUBSTITUTE(SUBSTITUTE(SUBSTITUTE(SUBSTITUTE(CLEAN(IF(OR(LEFT(AD588,1)="-",LEFT(AD588,1)="="),MID(AD588,2,99999),AD588)),"—","-"),"–","-"),CHAR(160)," "),CHAR(9)," "),CHAR(13)," "),CHAR(10)," ")," "," ")," "," ")," "," "))</f>
        <v/>
      </c>
      <c r="AE589" s="780" t="str" cm="1">
        <f t="array" ref="AE589">IF(ROW()=ROW(AE588),AD591,INDEX(AF588:AF601,ROW()-ROW(AE588)))</f>
        <v/>
      </c>
      <c r="AF589" s="781" t="str">
        <f>IF(OR(AE589="",AD590="",AD590&lt;=0,AG589=""),"",TRIM(MID(AE589,LEN(AG589)+1+IF(MID(AE589,LEN(AG589)+1,1)=" ",1,0),99999)))</f>
        <v/>
      </c>
      <c r="AG589" s="780" t="str">
        <f>IF(OR(AH589="",AH589=0,AH589="0"),"",IF(LEN(AH589)&lt;=AD590,AH589,IF(LEN(SUBSTITUTE(AI589," ",""))=AD590+1,LEFT(AH589,AD590),LEFT(AH589,FIND("§",SUBSTITUTE(AI589," ","§",LEN(AI589)-LEN(SUBSTITUTE(AI589," ",""))))-1))))</f>
        <v/>
      </c>
      <c r="AH589" s="780" t="str">
        <f t="shared" si="167"/>
        <v/>
      </c>
      <c r="AI589" s="780" t="str">
        <f>IF(OR(AH589="",AH589=0,AH589="0"),"",LEFT(AH589,AD590+1))</f>
        <v/>
      </c>
      <c r="AJ589" s="782"/>
      <c r="AK589" s="796"/>
      <c r="AL589" s="759" t="str">
        <f>IF(LEN(TRIM(AM589))&gt;0,MAX(AL13:AL588)+1,"")</f>
        <v/>
      </c>
      <c r="AM589" s="805"/>
      <c r="AN589" s="805"/>
      <c r="AO589" s="805"/>
      <c r="XL589" s="3"/>
      <c r="XM589" s="3"/>
      <c r="XN589" s="3"/>
      <c r="XO589" s="3"/>
      <c r="XP589" s="3"/>
      <c r="XQ589" s="3"/>
      <c r="XR589" s="3"/>
      <c r="XS589" s="3"/>
      <c r="XT589" s="3"/>
      <c r="XU589" s="3"/>
      <c r="XV589" s="3"/>
      <c r="XW589" s="3"/>
      <c r="XX589" s="3"/>
      <c r="XY589" s="3"/>
      <c r="XZ589" s="3"/>
      <c r="YA589" s="3"/>
      <c r="YB589" s="3"/>
      <c r="YC589" s="3"/>
      <c r="YD589" s="3"/>
      <c r="YE589" s="3"/>
      <c r="YF589" s="3"/>
      <c r="YG589" s="3"/>
      <c r="YH589" s="3"/>
      <c r="YI589" s="3"/>
    </row>
    <row r="590" spans="5:659" ht="15.75">
      <c r="E590" s="26"/>
      <c r="F590" s="32"/>
      <c r="G590" s="33"/>
      <c r="H590" s="32"/>
      <c r="I590" s="34"/>
      <c r="J590" s="246"/>
      <c r="K590" s="247"/>
      <c r="L590" s="95"/>
      <c r="M590" s="248"/>
      <c r="N590" s="249"/>
      <c r="O590" s="250"/>
      <c r="P590" s="251"/>
      <c r="Q590" s="252"/>
      <c r="R590" s="253"/>
      <c r="S590" s="102"/>
      <c r="T590" s="254"/>
      <c r="U590" s="104"/>
      <c r="V590" s="255"/>
      <c r="W590" s="256"/>
      <c r="X590" s="107"/>
      <c r="Y590" s="116"/>
      <c r="AC590" s="759"/>
      <c r="AD590" s="785">
        <f>AL10</f>
        <v>120</v>
      </c>
      <c r="AE590" s="780" t="str" cm="1">
        <f t="array" ref="AE590">IF(ROW()=ROW(AE588),AD591,INDEX(AF588:AF601,ROW()-ROW(AE588)))</f>
        <v/>
      </c>
      <c r="AF590" s="781" t="str">
        <f>IF(OR(AE590="",AD590="",AD590&lt;=0,AG590=""),"",TRIM(MID(AE590,LEN(AG590)+1+IF(MID(AE590,LEN(AG590)+1,1)=" ",1,0),99999)))</f>
        <v/>
      </c>
      <c r="AG590" s="780" t="str">
        <f>IF(OR(AH590="",AH590=0,AH590="0"),"",IF(LEN(AH590)&lt;=AD590,AH590,IF(LEN(SUBSTITUTE(AI590," ",""))=AD590+1,LEFT(AH590,AD590),LEFT(AH590,FIND("§",SUBSTITUTE(AI590," ","§",LEN(AI590)-LEN(SUBSTITUTE(AI590," ",""))))-1))))</f>
        <v/>
      </c>
      <c r="AH590" s="780" t="str">
        <f t="shared" ref="AH590:AH643" si="168">IF(OR(AE590="",AE590=0),"",TRIM(SUBSTITUTE(SUBSTITUTE(AE590,CHAR(160)," "),CHAR(10)," ")))</f>
        <v/>
      </c>
      <c r="AI590" s="780" t="str">
        <f>IF(OR(AH590="",AH590=0,AH590="0"),"",LEFT(AH590,AD590+1))</f>
        <v/>
      </c>
      <c r="AJ590" s="782"/>
      <c r="AK590" s="796"/>
      <c r="AL590" s="759" t="str">
        <f>IF(LEN(TRIM(AM590))&gt;0,MAX(AL13:AL589)+1,"")</f>
        <v/>
      </c>
      <c r="AM590" s="805"/>
      <c r="AN590" s="805"/>
      <c r="AO590" s="805"/>
      <c r="XL590" s="3"/>
      <c r="XM590" s="3"/>
      <c r="XN590" s="3"/>
      <c r="XO590" s="3"/>
      <c r="XP590" s="3"/>
      <c r="XQ590" s="3"/>
      <c r="XR590" s="3"/>
      <c r="XS590" s="3"/>
      <c r="XT590" s="3"/>
      <c r="XU590" s="3"/>
      <c r="XV590" s="3"/>
      <c r="XW590" s="3"/>
      <c r="XX590" s="3"/>
      <c r="XY590" s="3"/>
      <c r="XZ590" s="3"/>
      <c r="YA590" s="3"/>
      <c r="YB590" s="3"/>
      <c r="YC590" s="3"/>
      <c r="YD590" s="3"/>
      <c r="YE590" s="3"/>
      <c r="YF590" s="3"/>
      <c r="YG590" s="3"/>
      <c r="YH590" s="3"/>
      <c r="YI590" s="3"/>
    </row>
    <row r="591" spans="5:659" ht="15.75">
      <c r="E591" s="26"/>
      <c r="F591" s="32"/>
      <c r="G591" s="33"/>
      <c r="H591" s="32"/>
      <c r="I591" s="34"/>
      <c r="J591" s="246"/>
      <c r="K591" s="247"/>
      <c r="L591" s="95"/>
      <c r="M591" s="248"/>
      <c r="N591" s="249"/>
      <c r="O591" s="250"/>
      <c r="P591" s="251"/>
      <c r="Q591" s="252"/>
      <c r="R591" s="253"/>
      <c r="S591" s="102"/>
      <c r="T591" s="254"/>
      <c r="U591" s="104"/>
      <c r="V591" s="255"/>
      <c r="W591" s="256"/>
      <c r="X591" s="107"/>
      <c r="Y591" s="116"/>
      <c r="AC591" s="759"/>
      <c r="AD591" s="784" t="str">
        <f>IF(UPPER(TRIM(AL11))="X",AD595,AD589)</f>
        <v/>
      </c>
      <c r="AE591" s="780" t="str" cm="1">
        <f t="array" ref="AE591">IF(ROW()=ROW(AE588),AD591,INDEX(AF588:AF601,ROW()-ROW(AE588)))</f>
        <v/>
      </c>
      <c r="AF591" s="781" t="str">
        <f>IF(OR(AE591="",AD590="",AD590&lt;=0,AG591=""),"",TRIM(MID(AE591,LEN(AG591)+1+IF(MID(AE591,LEN(AG591)+1,1)=" ",1,0),99999)))</f>
        <v/>
      </c>
      <c r="AG591" s="780" t="str">
        <f>IF(OR(AH591="",AH591=0,AH591="0"),"",IF(LEN(AH591)&lt;=AD590,AH591,IF(LEN(SUBSTITUTE(AI591," ",""))=AD590+1,LEFT(AH591,AD590),LEFT(AH591,FIND("§",SUBSTITUTE(AI591," ","§",LEN(AI591)-LEN(SUBSTITUTE(AI591," ",""))))-1))))</f>
        <v/>
      </c>
      <c r="AH591" s="780" t="str">
        <f t="shared" si="168"/>
        <v/>
      </c>
      <c r="AI591" s="780" t="str">
        <f>IF(OR(AH591="",AH591=0,AH591="0"),"",LEFT(AH591,AD590+1))</f>
        <v/>
      </c>
      <c r="AJ591" s="782"/>
      <c r="AK591" s="796"/>
      <c r="AL591" s="759" t="str">
        <f>IF(LEN(TRIM(AM591))&gt;0,MAX(AL13:AL590)+1,"")</f>
        <v/>
      </c>
      <c r="AM591" s="805"/>
      <c r="AN591" s="805"/>
      <c r="AO591" s="805"/>
      <c r="XL591" s="3"/>
      <c r="XM591" s="3"/>
      <c r="XN591" s="3"/>
      <c r="XO591" s="3"/>
      <c r="XP591" s="3"/>
      <c r="XQ591" s="3"/>
      <c r="XR591" s="3"/>
      <c r="XS591" s="3"/>
      <c r="XT591" s="3"/>
      <c r="XU591" s="3"/>
      <c r="XV591" s="3"/>
      <c r="XW591" s="3"/>
      <c r="XX591" s="3"/>
      <c r="XY591" s="3"/>
      <c r="XZ591" s="3"/>
      <c r="YA591" s="3"/>
      <c r="YB591" s="3"/>
      <c r="YC591" s="3"/>
      <c r="YD591" s="3"/>
      <c r="YE591" s="3"/>
      <c r="YF591" s="3"/>
      <c r="YG591" s="3"/>
      <c r="YH591" s="3"/>
      <c r="YI591" s="3"/>
    </row>
    <row r="592" spans="5:659" ht="15.75">
      <c r="E592" s="26"/>
      <c r="F592" s="32"/>
      <c r="G592" s="33"/>
      <c r="H592" s="32"/>
      <c r="I592" s="34"/>
      <c r="J592" s="246"/>
      <c r="K592" s="247"/>
      <c r="L592" s="95"/>
      <c r="M592" s="248"/>
      <c r="N592" s="249"/>
      <c r="O592" s="250"/>
      <c r="P592" s="251"/>
      <c r="Q592" s="252"/>
      <c r="R592" s="253"/>
      <c r="S592" s="102"/>
      <c r="T592" s="254"/>
      <c r="U592" s="104"/>
      <c r="V592" s="255"/>
      <c r="W592" s="256"/>
      <c r="X592" s="107"/>
      <c r="Y592" s="116"/>
      <c r="AC592" s="759"/>
      <c r="AD592" s="786" t="str">
        <f>TRIM(SUBSTITUTE(SUBSTITUTE(SUBSTITUTE(SUBSTITUTE(SUBSTITUTE(SUBSTITUTE(SUBSTITUTE(SUBSTITUTE(SUBSTITUTE(SUBSTITUTE(AD589,","," "),";"," "),":"," "),"!"," "),"?"," "),"…"," "),"»"," "),"«"," "),"/"," "),"."," "))</f>
        <v/>
      </c>
      <c r="AE592" s="780" t="str" cm="1">
        <f t="array" ref="AE592">IF(ROW()=ROW(AE588),AD591,INDEX(AF588:AF601,ROW()-ROW(AE588)))</f>
        <v/>
      </c>
      <c r="AF592" s="781" t="str">
        <f>IF(OR(AE592="",AD590="",AD590&lt;=0,AG592=""),"",TRIM(MID(AE592,LEN(AG592)+1+IF(MID(AE592,LEN(AG592)+1,1)=" ",1,0),99999)))</f>
        <v/>
      </c>
      <c r="AG592" s="780" t="str">
        <f>IF(OR(AH592="",AH592=0,AH592="0"),"",IF(LEN(AH592)&lt;=AD590,AH592,IF(LEN(SUBSTITUTE(AI592," ",""))=AD590+1,LEFT(AH592,AD590),LEFT(AH592,FIND("§",SUBSTITUTE(AI592," ","§",LEN(AI592)-LEN(SUBSTITUTE(AI592," ",""))))-1))))</f>
        <v/>
      </c>
      <c r="AH592" s="780" t="str">
        <f t="shared" si="168"/>
        <v/>
      </c>
      <c r="AI592" s="780" t="str">
        <f>IF(OR(AH592="",AH592=0,AH592="0"),"",LEFT(AH592,AD590+1))</f>
        <v/>
      </c>
      <c r="AJ592" s="782"/>
      <c r="AK592" s="796"/>
      <c r="AL592" s="759" t="str">
        <f>IF(LEN(TRIM(AM592))&gt;0,MAX(AL13:AL591)+1,"")</f>
        <v/>
      </c>
      <c r="AM592" s="805"/>
      <c r="AN592" s="805"/>
      <c r="AO592" s="805"/>
      <c r="XL592" s="3"/>
      <c r="XM592" s="3"/>
      <c r="XN592" s="3"/>
      <c r="XO592" s="3"/>
      <c r="XP592" s="3"/>
      <c r="XQ592" s="3"/>
      <c r="XR592" s="3"/>
      <c r="XS592" s="3"/>
      <c r="XT592" s="3"/>
      <c r="XU592" s="3"/>
      <c r="XV592" s="3"/>
      <c r="XW592" s="3"/>
      <c r="XX592" s="3"/>
      <c r="XY592" s="3"/>
      <c r="XZ592" s="3"/>
      <c r="YA592" s="3"/>
      <c r="YB592" s="3"/>
      <c r="YC592" s="3"/>
      <c r="YD592" s="3"/>
      <c r="YE592" s="3"/>
      <c r="YF592" s="3"/>
      <c r="YG592" s="3"/>
      <c r="YH592" s="3"/>
      <c r="YI592" s="3"/>
    </row>
    <row r="593" spans="5:659" ht="15.75">
      <c r="E593" s="26"/>
      <c r="F593" s="32"/>
      <c r="G593" s="33"/>
      <c r="H593" s="32"/>
      <c r="I593" s="34"/>
      <c r="J593" s="246"/>
      <c r="K593" s="247"/>
      <c r="L593" s="95"/>
      <c r="M593" s="248"/>
      <c r="N593" s="249"/>
      <c r="O593" s="250"/>
      <c r="P593" s="251"/>
      <c r="Q593" s="252"/>
      <c r="R593" s="253"/>
      <c r="S593" s="102"/>
      <c r="T593" s="254"/>
      <c r="U593" s="104"/>
      <c r="V593" s="255"/>
      <c r="W593" s="256"/>
      <c r="X593" s="107"/>
      <c r="Y593" s="116"/>
      <c r="AC593" s="759"/>
      <c r="AD593" s="780" t="str">
        <f>TRIM(SUBSTITUTE(SUBSTITUTE(SUBSTITUTE(SUBSTITUTE(SUBSTITUTE(SUBSTITUTE(SUBSTITUTE(SUBSTITUTE(AD592,"("," "),")"," "),CHAR(34)," "),"-"," "),"_"," "),"&lt;"," "),"&gt;"," "),"="," "))</f>
        <v/>
      </c>
      <c r="AE593" s="780" t="str" cm="1">
        <f t="array" ref="AE593">IF(ROW()=ROW(AE588),AD591,INDEX(AF588:AF601,ROW()-ROW(AE588)))</f>
        <v/>
      </c>
      <c r="AF593" s="781" t="str">
        <f>IF(OR(AE593="",AD590="",AD590&lt;=0,AG593=""),"",TRIM(MID(AE593,LEN(AG593)+1+IF(MID(AE593,LEN(AG593)+1,1)=" ",1,0),99999)))</f>
        <v/>
      </c>
      <c r="AG593" s="780" t="str">
        <f>IF(OR(AH593="",AH593=0,AH593="0"),"",IF(LEN(AH593)&lt;=AD590,AH593,IF(LEN(SUBSTITUTE(AI593," ",""))=AD590+1,LEFT(AH593,AD590),LEFT(AH593,FIND("§",SUBSTITUTE(AI593," ","§",LEN(AI593)-LEN(SUBSTITUTE(AI593," ",""))))-1))))</f>
        <v/>
      </c>
      <c r="AH593" s="780" t="str">
        <f t="shared" si="168"/>
        <v/>
      </c>
      <c r="AI593" s="780" t="str">
        <f>IF(OR(AH593="",AH593=0,AH593="0"),"",LEFT(AH593,AD590+1))</f>
        <v/>
      </c>
      <c r="AJ593" s="782"/>
      <c r="AK593" s="796"/>
      <c r="AL593" s="759" t="str">
        <f>IF(LEN(TRIM(AM593))&gt;0,MAX(AL13:AL592)+1,"")</f>
        <v/>
      </c>
      <c r="AM593" s="805"/>
      <c r="AN593" s="805"/>
      <c r="AO593" s="805"/>
      <c r="XL593" s="3"/>
      <c r="XM593" s="3"/>
      <c r="XN593" s="3"/>
      <c r="XO593" s="3"/>
      <c r="XP593" s="3"/>
      <c r="XQ593" s="3"/>
      <c r="XR593" s="3"/>
      <c r="XS593" s="3"/>
      <c r="XT593" s="3"/>
      <c r="XU593" s="3"/>
      <c r="XV593" s="3"/>
      <c r="XW593" s="3"/>
      <c r="XX593" s="3"/>
      <c r="XY593" s="3"/>
      <c r="XZ593" s="3"/>
      <c r="YA593" s="3"/>
      <c r="YB593" s="3"/>
      <c r="YC593" s="3"/>
      <c r="YD593" s="3"/>
      <c r="YE593" s="3"/>
      <c r="YF593" s="3"/>
      <c r="YG593" s="3"/>
      <c r="YH593" s="3"/>
      <c r="YI593" s="3"/>
    </row>
    <row r="594" spans="5:659" ht="15.75">
      <c r="E594" s="26"/>
      <c r="F594" s="32"/>
      <c r="G594" s="33"/>
      <c r="H594" s="32"/>
      <c r="I594" s="34"/>
      <c r="J594" s="246"/>
      <c r="K594" s="247"/>
      <c r="L594" s="95"/>
      <c r="M594" s="248"/>
      <c r="N594" s="249"/>
      <c r="O594" s="250"/>
      <c r="P594" s="251"/>
      <c r="Q594" s="252"/>
      <c r="R594" s="253"/>
      <c r="S594" s="102"/>
      <c r="T594" s="254"/>
      <c r="U594" s="104"/>
      <c r="V594" s="255"/>
      <c r="W594" s="256"/>
      <c r="X594" s="107"/>
      <c r="Y594" s="116"/>
      <c r="AC594" s="759"/>
      <c r="AD594" s="784" t="str">
        <f>TRIM(SUBSTITUTE(SUBSTITUTE(SUBSTITUTE(SUBSTITUTE(AD593,"►"," "),"▼"," "),"▲"," "),"◄"," "))</f>
        <v/>
      </c>
      <c r="AE594" s="780" t="str" cm="1">
        <f t="array" ref="AE594">IF(ROW()=ROW(AE588),AD591,INDEX(AF588:AF601,ROW()-ROW(AE588)))</f>
        <v/>
      </c>
      <c r="AF594" s="781" t="str">
        <f>IF(OR(AE594="",AD590="",AD590&lt;=0,AG594=""),"",TRIM(MID(AE594,LEN(AG594)+1+IF(MID(AE594,LEN(AG594)+1,1)=" ",1,0),99999)))</f>
        <v/>
      </c>
      <c r="AG594" s="780" t="str">
        <f>IF(OR(AH594="",AH594=0,AH594="0"),"",IF(LEN(AH594)&lt;=AD590,AH594,IF(LEN(SUBSTITUTE(AI594," ",""))=AD590+1,LEFT(AH594,AD590),LEFT(AH594,FIND("§",SUBSTITUTE(AI594," ","§",LEN(AI594)-LEN(SUBSTITUTE(AI594," ",""))))-1))))</f>
        <v/>
      </c>
      <c r="AH594" s="780" t="str">
        <f t="shared" si="168"/>
        <v/>
      </c>
      <c r="AI594" s="780" t="str">
        <f>IF(OR(AH594="",AH594=0,AH594="0"),"",LEFT(AH594,AD590+1))</f>
        <v/>
      </c>
      <c r="AJ594" s="782"/>
      <c r="AK594" s="796"/>
      <c r="AL594" s="759" t="str">
        <f>IF(LEN(TRIM(AM594))&gt;0,MAX(AL13:AL593)+1,"")</f>
        <v/>
      </c>
      <c r="AM594" s="805"/>
      <c r="AN594" s="805"/>
      <c r="AO594" s="805"/>
      <c r="XL594" s="3"/>
      <c r="XM594" s="3"/>
      <c r="XN594" s="3"/>
      <c r="XO594" s="3"/>
      <c r="XP594" s="3"/>
      <c r="XQ594" s="3"/>
      <c r="XR594" s="3"/>
      <c r="XS594" s="3"/>
      <c r="XT594" s="3"/>
      <c r="XU594" s="3"/>
      <c r="XV594" s="3"/>
      <c r="XW594" s="3"/>
      <c r="XX594" s="3"/>
      <c r="XY594" s="3"/>
      <c r="XZ594" s="3"/>
      <c r="YA594" s="3"/>
      <c r="YB594" s="3"/>
      <c r="YC594" s="3"/>
      <c r="YD594" s="3"/>
      <c r="YE594" s="3"/>
      <c r="YF594" s="3"/>
      <c r="YG594" s="3"/>
      <c r="YH594" s="3"/>
      <c r="YI594" s="3"/>
    </row>
    <row r="595" spans="5:659" ht="15.75">
      <c r="E595" s="26"/>
      <c r="F595" s="32"/>
      <c r="G595" s="33"/>
      <c r="H595" s="32"/>
      <c r="I595" s="34"/>
      <c r="J595" s="246"/>
      <c r="K595" s="247"/>
      <c r="L595" s="95"/>
      <c r="M595" s="248"/>
      <c r="N595" s="249"/>
      <c r="O595" s="250"/>
      <c r="P595" s="251"/>
      <c r="Q595" s="252"/>
      <c r="R595" s="253"/>
      <c r="S595" s="102"/>
      <c r="T595" s="254"/>
      <c r="U595" s="104"/>
      <c r="V595" s="255"/>
      <c r="W595" s="256"/>
      <c r="X595" s="107"/>
      <c r="Y595" s="116"/>
      <c r="AC595" s="759"/>
      <c r="AD595" s="784" t="str">
        <f>TRIM(SUBSTITUTE(SUBSTITUTE(AD594,"“"," "),"”"," "))</f>
        <v/>
      </c>
      <c r="AE595" s="780" t="str" cm="1">
        <f t="array" ref="AE595">IF(ROW()=ROW(AE588),AD591,INDEX(AF588:AF601,ROW()-ROW(AE588)))</f>
        <v/>
      </c>
      <c r="AF595" s="781" t="str">
        <f>IF(OR(AE595="",AD590="",AD590&lt;=0,AG595=""),"",TRIM(MID(AE595,LEN(AG595)+1+IF(MID(AE595,LEN(AG595)+1,1)=" ",1,0),99999)))</f>
        <v/>
      </c>
      <c r="AG595" s="780" t="str">
        <f>IF(OR(AH595="",AH595=0,AH595="0"),"",IF(LEN(AH595)&lt;=AD590,AH595,IF(LEN(SUBSTITUTE(AI595," ",""))=AD590+1,LEFT(AH595,AD590),LEFT(AH595,FIND("§",SUBSTITUTE(AI595," ","§",LEN(AI595)-LEN(SUBSTITUTE(AI595," ",""))))-1))))</f>
        <v/>
      </c>
      <c r="AH595" s="780" t="str">
        <f t="shared" si="168"/>
        <v/>
      </c>
      <c r="AI595" s="780" t="str">
        <f>IF(OR(AH595="",AH595=0,AH595="0"),"",LEFT(AH595,AD590+1))</f>
        <v/>
      </c>
      <c r="AJ595" s="782"/>
      <c r="AK595" s="796"/>
      <c r="AL595" s="759" t="str">
        <f>IF(LEN(TRIM(AM595))&gt;0,MAX(AL13:AL594)+1,"")</f>
        <v/>
      </c>
      <c r="AM595" s="805"/>
      <c r="AN595" s="805"/>
      <c r="AO595" s="805"/>
      <c r="XL595" s="3"/>
      <c r="XM595" s="3"/>
      <c r="XN595" s="3"/>
      <c r="XO595" s="3"/>
      <c r="XP595" s="3"/>
      <c r="XQ595" s="3"/>
      <c r="XR595" s="3"/>
      <c r="XS595" s="3"/>
      <c r="XT595" s="3"/>
      <c r="XU595" s="3"/>
      <c r="XV595" s="3"/>
      <c r="XW595" s="3"/>
      <c r="XX595" s="3"/>
      <c r="XY595" s="3"/>
      <c r="XZ595" s="3"/>
      <c r="YA595" s="3"/>
      <c r="YB595" s="3"/>
      <c r="YC595" s="3"/>
      <c r="YD595" s="3"/>
      <c r="YE595" s="3"/>
      <c r="YF595" s="3"/>
      <c r="YG595" s="3"/>
      <c r="YH595" s="3"/>
      <c r="YI595" s="3"/>
    </row>
    <row r="596" spans="5:659" ht="15.75">
      <c r="E596" s="26"/>
      <c r="F596" s="32"/>
      <c r="G596" s="33"/>
      <c r="H596" s="32"/>
      <c r="I596" s="34"/>
      <c r="J596" s="246"/>
      <c r="K596" s="247"/>
      <c r="L596" s="95"/>
      <c r="M596" s="248"/>
      <c r="N596" s="249"/>
      <c r="O596" s="250"/>
      <c r="P596" s="251"/>
      <c r="Q596" s="252"/>
      <c r="R596" s="253"/>
      <c r="S596" s="102"/>
      <c r="T596" s="254"/>
      <c r="U596" s="104"/>
      <c r="V596" s="255"/>
      <c r="W596" s="256"/>
      <c r="X596" s="107"/>
      <c r="Y596" s="116"/>
      <c r="AC596" s="759"/>
      <c r="AD596" s="784"/>
      <c r="AE596" s="780" t="str" cm="1">
        <f t="array" ref="AE596">IF(ROW()=ROW(AE588),AD591,INDEX(AF588:AF601,ROW()-ROW(AE588)))</f>
        <v/>
      </c>
      <c r="AF596" s="781" t="str">
        <f>IF(OR(AE596="",AD590="",AD590&lt;=0,AG596=""),"",TRIM(MID(AE596,LEN(AG596)+1+IF(MID(AE596,LEN(AG596)+1,1)=" ",1,0),99999)))</f>
        <v/>
      </c>
      <c r="AG596" s="780" t="str">
        <f>IF(OR(AH596="",AH596=0,AH596="0"),"",IF(LEN(AH596)&lt;=AD590,AH596,IF(LEN(SUBSTITUTE(AI596," ",""))=AD590+1,LEFT(AH596,AD590),LEFT(AH596,FIND("§",SUBSTITUTE(AI596," ","§",LEN(AI596)-LEN(SUBSTITUTE(AI596," ",""))))-1))))</f>
        <v/>
      </c>
      <c r="AH596" s="780" t="str">
        <f t="shared" si="168"/>
        <v/>
      </c>
      <c r="AI596" s="780" t="str">
        <f>IF(OR(AH596="",AH596=0,AH596="0"),"",LEFT(AH596,AD590+1))</f>
        <v/>
      </c>
      <c r="AJ596" s="782"/>
      <c r="AK596" s="796"/>
      <c r="AL596" s="759" t="str">
        <f>IF(LEN(TRIM(AM596))&gt;0,MAX(AL13:AL595)+1,"")</f>
        <v/>
      </c>
      <c r="AM596" s="805"/>
      <c r="AN596" s="805"/>
      <c r="AO596" s="805"/>
      <c r="XL596" s="3"/>
      <c r="XM596" s="3"/>
      <c r="XN596" s="3"/>
      <c r="XO596" s="3"/>
      <c r="XP596" s="3"/>
      <c r="XQ596" s="3"/>
      <c r="XR596" s="3"/>
      <c r="XS596" s="3"/>
      <c r="XT596" s="3"/>
      <c r="XU596" s="3"/>
      <c r="XV596" s="3"/>
      <c r="XW596" s="3"/>
      <c r="XX596" s="3"/>
      <c r="XY596" s="3"/>
      <c r="XZ596" s="3"/>
      <c r="YA596" s="3"/>
      <c r="YB596" s="3"/>
      <c r="YC596" s="3"/>
      <c r="YD596" s="3"/>
      <c r="YE596" s="3"/>
      <c r="YF596" s="3"/>
      <c r="YG596" s="3"/>
      <c r="YH596" s="3"/>
      <c r="YI596" s="3"/>
    </row>
    <row r="597" spans="5:659" ht="15.75">
      <c r="E597" s="26"/>
      <c r="F597" s="32"/>
      <c r="G597" s="33"/>
      <c r="H597" s="32"/>
      <c r="I597" s="34"/>
      <c r="J597" s="246"/>
      <c r="K597" s="247"/>
      <c r="L597" s="95"/>
      <c r="M597" s="248"/>
      <c r="N597" s="249"/>
      <c r="O597" s="250"/>
      <c r="P597" s="251"/>
      <c r="Q597" s="252"/>
      <c r="R597" s="253"/>
      <c r="S597" s="102"/>
      <c r="T597" s="254"/>
      <c r="U597" s="104"/>
      <c r="V597" s="255"/>
      <c r="W597" s="256"/>
      <c r="X597" s="107"/>
      <c r="Y597" s="116"/>
      <c r="AC597" s="759"/>
      <c r="AD597" s="784"/>
      <c r="AE597" s="780" t="str" cm="1">
        <f t="array" ref="AE597">IF(ROW()=ROW(AE588),AD591,INDEX(AF588:AF601,ROW()-ROW(AE588)))</f>
        <v/>
      </c>
      <c r="AF597" s="781" t="str">
        <f>IF(OR(AE597="",AD590="",AD590&lt;=0,AG597=""),"",TRIM(MID(AE597,LEN(AG597)+1+IF(MID(AE597,LEN(AG597)+1,1)=" ",1,0),99999)))</f>
        <v/>
      </c>
      <c r="AG597" s="780" t="str">
        <f>IF(OR(AH597="",AH597=0,AH597="0"),"",IF(LEN(AH597)&lt;=AD590,AH597,IF(LEN(SUBSTITUTE(AI597," ",""))=AD590+1,LEFT(AH597,AD590),LEFT(AH597,FIND("§",SUBSTITUTE(AI597," ","§",LEN(AI597)-LEN(SUBSTITUTE(AI597," ",""))))-1))))</f>
        <v/>
      </c>
      <c r="AH597" s="780" t="str">
        <f t="shared" si="168"/>
        <v/>
      </c>
      <c r="AI597" s="780" t="str">
        <f>IF(OR(AH597="",AH597=0,AH597="0"),"",LEFT(AH597,AD590+1))</f>
        <v/>
      </c>
      <c r="AJ597" s="782"/>
      <c r="AK597" s="796"/>
      <c r="AL597" s="759" t="str">
        <f>IF(LEN(TRIM(AM597))&gt;0,MAX(AL13:AL596)+1,"")</f>
        <v/>
      </c>
      <c r="AM597" s="805"/>
      <c r="AN597" s="805"/>
      <c r="AO597" s="805"/>
      <c r="XL597" s="3"/>
      <c r="XM597" s="3"/>
      <c r="XN597" s="3"/>
      <c r="XO597" s="3"/>
      <c r="XP597" s="3"/>
      <c r="XQ597" s="3"/>
      <c r="XR597" s="3"/>
      <c r="XS597" s="3"/>
      <c r="XT597" s="3"/>
      <c r="XU597" s="3"/>
      <c r="XV597" s="3"/>
      <c r="XW597" s="3"/>
      <c r="XX597" s="3"/>
      <c r="XY597" s="3"/>
      <c r="XZ597" s="3"/>
      <c r="YA597" s="3"/>
      <c r="YB597" s="3"/>
      <c r="YC597" s="3"/>
      <c r="YD597" s="3"/>
      <c r="YE597" s="3"/>
      <c r="YF597" s="3"/>
      <c r="YG597" s="3"/>
      <c r="YH597" s="3"/>
      <c r="YI597" s="3"/>
    </row>
    <row r="598" spans="5:659" ht="15.75">
      <c r="E598" s="26"/>
      <c r="F598" s="32"/>
      <c r="G598" s="33"/>
      <c r="H598" s="32"/>
      <c r="I598" s="34"/>
      <c r="J598" s="246"/>
      <c r="K598" s="247"/>
      <c r="L598" s="95"/>
      <c r="M598" s="248"/>
      <c r="N598" s="249"/>
      <c r="O598" s="250"/>
      <c r="P598" s="251"/>
      <c r="Q598" s="252"/>
      <c r="R598" s="253"/>
      <c r="S598" s="102"/>
      <c r="T598" s="254"/>
      <c r="U598" s="104"/>
      <c r="V598" s="255"/>
      <c r="W598" s="256"/>
      <c r="X598" s="107"/>
      <c r="Y598" s="116"/>
      <c r="AC598" s="759"/>
      <c r="AD598" s="784"/>
      <c r="AE598" s="780" t="str" cm="1">
        <f t="array" ref="AE598">IF(ROW()=ROW(AE588),AD591,INDEX(AF588:AF601,ROW()-ROW(AE588)))</f>
        <v/>
      </c>
      <c r="AF598" s="781" t="str">
        <f>IF(OR(AE598="",AD590="",AD590&lt;=0,AG598=""),"",TRIM(MID(AE598,LEN(AG598)+1+IF(MID(AE598,LEN(AG598)+1,1)=" ",1,0),99999)))</f>
        <v/>
      </c>
      <c r="AG598" s="780" t="str">
        <f>IF(OR(AH598="",AH598=0,AH598="0"),"",IF(LEN(AH598)&lt;=AD590,AH598,IF(LEN(SUBSTITUTE(AI598," ",""))=AD590+1,LEFT(AH598,AD590),LEFT(AH598,FIND("§",SUBSTITUTE(AI598," ","§",LEN(AI598)-LEN(SUBSTITUTE(AI598," ",""))))-1))))</f>
        <v/>
      </c>
      <c r="AH598" s="780" t="str">
        <f t="shared" si="168"/>
        <v/>
      </c>
      <c r="AI598" s="780" t="str">
        <f>IF(OR(AH598="",AH598=0,AH598="0"),"",LEFT(AH598,AD590+1))</f>
        <v/>
      </c>
      <c r="AJ598" s="782"/>
      <c r="AK598" s="796"/>
      <c r="AL598" s="759" t="str">
        <f>IF(LEN(TRIM(AM598))&gt;0,MAX(AL13:AL597)+1,"")</f>
        <v/>
      </c>
      <c r="AM598" s="805"/>
      <c r="AN598" s="805"/>
      <c r="AO598" s="805"/>
      <c r="XL598" s="3"/>
      <c r="XM598" s="3"/>
      <c r="XN598" s="3"/>
      <c r="XO598" s="3"/>
      <c r="XP598" s="3"/>
      <c r="XQ598" s="3"/>
      <c r="XR598" s="3"/>
      <c r="XS598" s="3"/>
      <c r="XT598" s="3"/>
      <c r="XU598" s="3"/>
      <c r="XV598" s="3"/>
      <c r="XW598" s="3"/>
      <c r="XX598" s="3"/>
      <c r="XY598" s="3"/>
      <c r="XZ598" s="3"/>
      <c r="YA598" s="3"/>
      <c r="YB598" s="3"/>
      <c r="YC598" s="3"/>
      <c r="YD598" s="3"/>
      <c r="YE598" s="3"/>
      <c r="YF598" s="3"/>
      <c r="YG598" s="3"/>
      <c r="YH598" s="3"/>
      <c r="YI598" s="3"/>
    </row>
    <row r="599" spans="5:659" ht="15.75">
      <c r="E599" s="26"/>
      <c r="F599" s="32"/>
      <c r="G599" s="33"/>
      <c r="H599" s="32"/>
      <c r="I599" s="34"/>
      <c r="J599" s="246"/>
      <c r="K599" s="247"/>
      <c r="L599" s="95"/>
      <c r="M599" s="248"/>
      <c r="N599" s="249"/>
      <c r="O599" s="250"/>
      <c r="P599" s="251"/>
      <c r="Q599" s="252"/>
      <c r="R599" s="253"/>
      <c r="S599" s="102"/>
      <c r="T599" s="254"/>
      <c r="U599" s="104"/>
      <c r="V599" s="255"/>
      <c r="W599" s="256"/>
      <c r="X599" s="107"/>
      <c r="Y599" s="116"/>
      <c r="AC599" s="759"/>
      <c r="AD599" s="784"/>
      <c r="AE599" s="780" t="str" cm="1">
        <f t="array" ref="AE599">IF(ROW()=ROW(AE588),AD591,INDEX(AF588:AF601,ROW()-ROW(AE588)))</f>
        <v/>
      </c>
      <c r="AF599" s="781" t="str">
        <f>IF(OR(AE599="",AD590="",AD590&lt;=0,AG599=""),"",TRIM(MID(AE599,LEN(AG599)+1+IF(MID(AE599,LEN(AG599)+1,1)=" ",1,0),99999)))</f>
        <v/>
      </c>
      <c r="AG599" s="780" t="str">
        <f>IF(OR(AH599="",AH599=0,AH599="0"),"",IF(LEN(AH599)&lt;=AD590,AH599,IF(LEN(SUBSTITUTE(AI599," ",""))=AD590+1,LEFT(AH599,AD590),LEFT(AH599,FIND("§",SUBSTITUTE(AI599," ","§",LEN(AI599)-LEN(SUBSTITUTE(AI599," ",""))))-1))))</f>
        <v/>
      </c>
      <c r="AH599" s="780" t="str">
        <f t="shared" si="168"/>
        <v/>
      </c>
      <c r="AI599" s="780" t="str">
        <f>IF(OR(AH599="",AH599=0,AH599="0"),"",LEFT(AH599,AD590+1))</f>
        <v/>
      </c>
      <c r="AJ599" s="782"/>
      <c r="AK599" s="796"/>
      <c r="AL599" s="759" t="str">
        <f>IF(LEN(TRIM(AM599))&gt;0,MAX(AL13:AL598)+1,"")</f>
        <v/>
      </c>
      <c r="AM599" s="805"/>
      <c r="AN599" s="805"/>
      <c r="AO599" s="805"/>
      <c r="XL599" s="3"/>
      <c r="XM599" s="3"/>
      <c r="XN599" s="3"/>
      <c r="XO599" s="3"/>
      <c r="XP599" s="3"/>
      <c r="XQ599" s="3"/>
      <c r="XR599" s="3"/>
      <c r="XS599" s="3"/>
      <c r="XT599" s="3"/>
      <c r="XU599" s="3"/>
      <c r="XV599" s="3"/>
      <c r="XW599" s="3"/>
      <c r="XX599" s="3"/>
      <c r="XY599" s="3"/>
      <c r="XZ599" s="3"/>
      <c r="YA599" s="3"/>
      <c r="YB599" s="3"/>
      <c r="YC599" s="3"/>
      <c r="YD599" s="3"/>
      <c r="YE599" s="3"/>
      <c r="YF599" s="3"/>
      <c r="YG599" s="3"/>
      <c r="YH599" s="3"/>
      <c r="YI599" s="3"/>
    </row>
    <row r="600" spans="5:659" ht="15.75">
      <c r="E600" s="26"/>
      <c r="F600" s="32"/>
      <c r="G600" s="33"/>
      <c r="H600" s="32"/>
      <c r="I600" s="34"/>
      <c r="J600" s="246"/>
      <c r="K600" s="247"/>
      <c r="L600" s="95"/>
      <c r="M600" s="248"/>
      <c r="N600" s="249"/>
      <c r="O600" s="250"/>
      <c r="P600" s="251"/>
      <c r="Q600" s="252"/>
      <c r="R600" s="253"/>
      <c r="S600" s="102"/>
      <c r="T600" s="254"/>
      <c r="U600" s="104"/>
      <c r="V600" s="255"/>
      <c r="W600" s="256"/>
      <c r="X600" s="107"/>
      <c r="Y600" s="116"/>
      <c r="AC600" s="759"/>
      <c r="AD600" s="784"/>
      <c r="AE600" s="780" t="str" cm="1">
        <f t="array" ref="AE600">IF(ROW()=ROW(AE588),AD591,INDEX(AF588:AF601,ROW()-ROW(AE588)))</f>
        <v/>
      </c>
      <c r="AF600" s="781" t="str">
        <f>IF(OR(AE600="",AD590="",AD590&lt;=0,AG600=""),"",TRIM(MID(AE600,LEN(AG600)+1+IF(MID(AE600,LEN(AG600)+1,1)=" ",1,0),99999)))</f>
        <v/>
      </c>
      <c r="AG600" s="780" t="str">
        <f>IF(OR(AH600="",AH600=0,AH600="0"),"",IF(LEN(AH600)&lt;=AD590,AH600,IF(LEN(SUBSTITUTE(AI600," ",""))=AD590+1,LEFT(AH600,AD590),LEFT(AH600,FIND("§",SUBSTITUTE(AI600," ","§",LEN(AI600)-LEN(SUBSTITUTE(AI600," ",""))))-1))))</f>
        <v/>
      </c>
      <c r="AH600" s="780" t="str">
        <f t="shared" si="168"/>
        <v/>
      </c>
      <c r="AI600" s="780" t="str">
        <f>IF(OR(AH600="",AH600=0,AH600="0"),"",LEFT(AH600,AD590+1))</f>
        <v/>
      </c>
      <c r="AJ600" s="782"/>
      <c r="AK600" s="796"/>
      <c r="AL600" s="759" t="str">
        <f>IF(LEN(TRIM(AM600))&gt;0,MAX(AL13:AL599)+1,"")</f>
        <v/>
      </c>
      <c r="AM600" s="805"/>
      <c r="AN600" s="805"/>
      <c r="AO600" s="805"/>
      <c r="XL600" s="3"/>
      <c r="XM600" s="3"/>
      <c r="XN600" s="3"/>
      <c r="XO600" s="3"/>
      <c r="XP600" s="3"/>
      <c r="XQ600" s="3"/>
      <c r="XR600" s="3"/>
      <c r="XS600" s="3"/>
      <c r="XT600" s="3"/>
      <c r="XU600" s="3"/>
      <c r="XV600" s="3"/>
      <c r="XW600" s="3"/>
      <c r="XX600" s="3"/>
      <c r="XY600" s="3"/>
      <c r="XZ600" s="3"/>
      <c r="YA600" s="3"/>
      <c r="YB600" s="3"/>
      <c r="YC600" s="3"/>
      <c r="YD600" s="3"/>
      <c r="YE600" s="3"/>
      <c r="YF600" s="3"/>
      <c r="YG600" s="3"/>
      <c r="YH600" s="3"/>
      <c r="YI600" s="3"/>
    </row>
    <row r="601" spans="5:659" ht="15.75">
      <c r="E601" s="26"/>
      <c r="F601" s="32"/>
      <c r="G601" s="33"/>
      <c r="H601" s="32"/>
      <c r="I601" s="34"/>
      <c r="J601" s="246"/>
      <c r="K601" s="247"/>
      <c r="L601" s="95"/>
      <c r="M601" s="248"/>
      <c r="N601" s="249"/>
      <c r="O601" s="250"/>
      <c r="P601" s="251"/>
      <c r="Q601" s="252"/>
      <c r="R601" s="253"/>
      <c r="S601" s="102"/>
      <c r="T601" s="254"/>
      <c r="U601" s="104"/>
      <c r="V601" s="255"/>
      <c r="W601" s="256"/>
      <c r="X601" s="107"/>
      <c r="Y601" s="116"/>
      <c r="AC601" s="759"/>
      <c r="AD601" s="784"/>
      <c r="AE601" s="780" t="str" cm="1">
        <f t="array" ref="AE601">IF(ROW()=ROW(AE588),AD591,INDEX(AF588:AF601,ROW()-ROW(AE588)))</f>
        <v/>
      </c>
      <c r="AF601" s="781" t="str">
        <f>IF(OR(AE601="",AD590="",AD590&lt;=0,AG601=""),"",TRIM(MID(AE601,LEN(AG601)+1+IF(MID(AE601,LEN(AG601)+1,1)=" ",1,0),99999)))</f>
        <v/>
      </c>
      <c r="AG601" s="780" t="str">
        <f>IF(OR(AH601="",AH601=0,AH601="0"),"",IF(LEN(AH601)&lt;=AD590,AH601,IF(LEN(SUBSTITUTE(AI601," ",""))=AD590+1,LEFT(AH601,AD590),LEFT(AH601,FIND("§",SUBSTITUTE(AI601," ","§",LEN(AI601)-LEN(SUBSTITUTE(AI601," ",""))))-1))))</f>
        <v/>
      </c>
      <c r="AH601" s="780" t="str">
        <f t="shared" si="168"/>
        <v/>
      </c>
      <c r="AI601" s="780" t="str">
        <f>IF(OR(AH601="",AH601=0,AH601="0"),"",LEFT(AH601,AD590+1))</f>
        <v/>
      </c>
      <c r="AJ601" s="782"/>
      <c r="AK601" s="796"/>
      <c r="AL601" s="759" t="str">
        <f>IF(LEN(TRIM(AM601))&gt;0,MAX(AL13:AL600)+1,"")</f>
        <v/>
      </c>
      <c r="AM601" s="805"/>
      <c r="AN601" s="805"/>
      <c r="AO601" s="805"/>
      <c r="XL601" s="3"/>
      <c r="XM601" s="3"/>
      <c r="XN601" s="3"/>
      <c r="XO601" s="3"/>
      <c r="XP601" s="3"/>
      <c r="XQ601" s="3"/>
      <c r="XR601" s="3"/>
      <c r="XS601" s="3"/>
      <c r="XT601" s="3"/>
      <c r="XU601" s="3"/>
      <c r="XV601" s="3"/>
      <c r="XW601" s="3"/>
      <c r="XX601" s="3"/>
      <c r="XY601" s="3"/>
      <c r="XZ601" s="3"/>
      <c r="YA601" s="3"/>
      <c r="YB601" s="3"/>
      <c r="YC601" s="3"/>
      <c r="YD601" s="3"/>
      <c r="YE601" s="3"/>
      <c r="YF601" s="3"/>
      <c r="YG601" s="3"/>
      <c r="YH601" s="3"/>
      <c r="YI601" s="3"/>
    </row>
    <row r="602" spans="5:659" ht="15.75">
      <c r="E602" s="26"/>
      <c r="F602" s="32"/>
      <c r="G602" s="33"/>
      <c r="H602" s="32"/>
      <c r="I602" s="34"/>
      <c r="J602" s="246"/>
      <c r="K602" s="247"/>
      <c r="L602" s="95"/>
      <c r="M602" s="248"/>
      <c r="N602" s="249"/>
      <c r="O602" s="250"/>
      <c r="P602" s="251"/>
      <c r="Q602" s="252"/>
      <c r="R602" s="253"/>
      <c r="S602" s="102"/>
      <c r="T602" s="254"/>
      <c r="U602" s="104"/>
      <c r="V602" s="255"/>
      <c r="W602" s="256"/>
      <c r="X602" s="107"/>
      <c r="Y602" s="116"/>
      <c r="AC602" s="759"/>
      <c r="AD602" s="779" t="str">
        <f>IF(TRIM(SUBSTITUTE(AS56,CHAR(160),""))="","",AS56)</f>
        <v/>
      </c>
      <c r="AE602" s="780" t="str" cm="1">
        <f t="array" ref="AE602">IF(ROW()=ROW(AE602),AD605,INDEX(AF602:AF615,ROW()-ROW(AE602)))</f>
        <v/>
      </c>
      <c r="AF602" s="781" t="str">
        <f>IF(OR(AE602="",AD604="",AD604&lt;=0,AG602=""),"",TRIM(MID(AE602,LEN(AG602)+1+IF(MID(AE602,LEN(AG602)+1,1)=" ",1,0),99999)))</f>
        <v/>
      </c>
      <c r="AG602" s="780" t="str">
        <f>IF(OR(AH602="",AH602=0,AH602="0"),"",IF(LEN(AH602)&lt;=AD604,AH602,IF(LEN(SUBSTITUTE(AI602," ",""))=AD604+1,LEFT(AH602,AD604),LEFT(AH602,FIND("§",SUBSTITUTE(AI602," ","§",LEN(AI602)-LEN(SUBSTITUTE(AI602," ",""))))-1))))</f>
        <v/>
      </c>
      <c r="AH602" s="780" t="str">
        <f t="shared" si="168"/>
        <v/>
      </c>
      <c r="AI602" s="780" t="str">
        <f>IF(OR(AH602="",AH602=0,AH602="0"),"",LEFT(AH602,AD604+1))</f>
        <v/>
      </c>
      <c r="AJ602" s="782"/>
      <c r="AK602" s="796"/>
      <c r="AL602" s="759" t="str">
        <f>IF(LEN(TRIM(AM602))&gt;0,MAX(AL13:AL601)+1,"")</f>
        <v/>
      </c>
      <c r="AM602" s="805"/>
      <c r="AN602" s="805"/>
      <c r="AO602" s="805"/>
      <c r="XL602" s="3"/>
      <c r="XM602" s="3"/>
      <c r="XN602" s="3"/>
      <c r="XO602" s="3"/>
      <c r="XP602" s="3"/>
      <c r="XQ602" s="3"/>
      <c r="XR602" s="3"/>
      <c r="XS602" s="3"/>
      <c r="XT602" s="3"/>
      <c r="XU602" s="3"/>
      <c r="XV602" s="3"/>
      <c r="XW602" s="3"/>
      <c r="XX602" s="3"/>
      <c r="XY602" s="3"/>
      <c r="XZ602" s="3"/>
      <c r="YA602" s="3"/>
      <c r="YB602" s="3"/>
      <c r="YC602" s="3"/>
      <c r="YD602" s="3"/>
      <c r="YE602" s="3"/>
      <c r="YF602" s="3"/>
      <c r="YG602" s="3"/>
      <c r="YH602" s="3"/>
      <c r="YI602" s="3"/>
    </row>
    <row r="603" spans="5:659" ht="15.75">
      <c r="E603" s="26"/>
      <c r="F603" s="32"/>
      <c r="G603" s="33"/>
      <c r="H603" s="32"/>
      <c r="I603" s="34"/>
      <c r="J603" s="246"/>
      <c r="K603" s="247"/>
      <c r="L603" s="95"/>
      <c r="M603" s="248"/>
      <c r="N603" s="249"/>
      <c r="O603" s="250"/>
      <c r="P603" s="251"/>
      <c r="Q603" s="252"/>
      <c r="R603" s="253"/>
      <c r="S603" s="102"/>
      <c r="T603" s="254"/>
      <c r="U603" s="104"/>
      <c r="V603" s="255"/>
      <c r="W603" s="256"/>
      <c r="X603" s="107"/>
      <c r="Y603" s="116"/>
      <c r="AC603" s="759"/>
      <c r="AD603" s="784" t="str">
        <f>TRIM(SUBSTITUTE(SUBSTITUTE(SUBSTITUTE(SUBSTITUTE(SUBSTITUTE(SUBSTITUTE(SUBSTITUTE(SUBSTITUTE(SUBSTITUTE(CLEAN(IF(OR(LEFT(AD602,1)="-",LEFT(AD602,1)="="),MID(AD602,2,99999),AD602)),"—","-"),"–","-"),CHAR(160)," "),CHAR(9)," "),CHAR(13)," "),CHAR(10)," ")," "," ")," "," ")," "," "))</f>
        <v/>
      </c>
      <c r="AE603" s="780" t="str" cm="1">
        <f t="array" ref="AE603">IF(ROW()=ROW(AE602),AD605,INDEX(AF602:AF615,ROW()-ROW(AE602)))</f>
        <v/>
      </c>
      <c r="AF603" s="781" t="str">
        <f>IF(OR(AE603="",AD604="",AD604&lt;=0,AG603=""),"",TRIM(MID(AE603,LEN(AG603)+1+IF(MID(AE603,LEN(AG603)+1,1)=" ",1,0),99999)))</f>
        <v/>
      </c>
      <c r="AG603" s="780" t="str">
        <f>IF(OR(AH603="",AH603=0,AH603="0"),"",IF(LEN(AH603)&lt;=AD604,AH603,IF(LEN(SUBSTITUTE(AI603," ",""))=AD604+1,LEFT(AH603,AD604),LEFT(AH603,FIND("§",SUBSTITUTE(AI603," ","§",LEN(AI603)-LEN(SUBSTITUTE(AI603," ",""))))-1))))</f>
        <v/>
      </c>
      <c r="AH603" s="780" t="str">
        <f t="shared" si="168"/>
        <v/>
      </c>
      <c r="AI603" s="780" t="str">
        <f>IF(OR(AH603="",AH603=0,AH603="0"),"",LEFT(AH603,AD604+1))</f>
        <v/>
      </c>
      <c r="AJ603" s="782"/>
      <c r="AK603" s="796"/>
      <c r="AL603" s="759" t="str">
        <f>IF(LEN(TRIM(AM603))&gt;0,MAX(AL13:AL602)+1,"")</f>
        <v/>
      </c>
      <c r="AM603" s="805"/>
      <c r="AN603" s="805"/>
      <c r="AO603" s="805"/>
      <c r="XL603" s="3"/>
      <c r="XM603" s="3"/>
      <c r="XN603" s="3"/>
      <c r="XO603" s="3"/>
      <c r="XP603" s="3"/>
      <c r="XQ603" s="3"/>
      <c r="XR603" s="3"/>
      <c r="XS603" s="3"/>
      <c r="XT603" s="3"/>
      <c r="XU603" s="3"/>
      <c r="XV603" s="3"/>
      <c r="XW603" s="3"/>
      <c r="XX603" s="3"/>
      <c r="XY603" s="3"/>
      <c r="XZ603" s="3"/>
      <c r="YA603" s="3"/>
      <c r="YB603" s="3"/>
      <c r="YC603" s="3"/>
      <c r="YD603" s="3"/>
      <c r="YE603" s="3"/>
      <c r="YF603" s="3"/>
      <c r="YG603" s="3"/>
      <c r="YH603" s="3"/>
      <c r="YI603" s="3"/>
    </row>
    <row r="604" spans="5:659" ht="15.75">
      <c r="E604" s="26"/>
      <c r="F604" s="32"/>
      <c r="G604" s="33"/>
      <c r="H604" s="32"/>
      <c r="I604" s="34"/>
      <c r="J604" s="246"/>
      <c r="K604" s="247"/>
      <c r="L604" s="95"/>
      <c r="M604" s="248"/>
      <c r="N604" s="249"/>
      <c r="O604" s="250"/>
      <c r="P604" s="251"/>
      <c r="Q604" s="252"/>
      <c r="R604" s="253"/>
      <c r="S604" s="102"/>
      <c r="T604" s="254"/>
      <c r="U604" s="104"/>
      <c r="V604" s="255"/>
      <c r="W604" s="256"/>
      <c r="X604" s="107"/>
      <c r="Y604" s="116"/>
      <c r="AC604" s="759"/>
      <c r="AD604" s="785">
        <f>AL10</f>
        <v>120</v>
      </c>
      <c r="AE604" s="780" t="str" cm="1">
        <f t="array" ref="AE604">IF(ROW()=ROW(AE602),AD605,INDEX(AF602:AF615,ROW()-ROW(AE602)))</f>
        <v/>
      </c>
      <c r="AF604" s="781" t="str">
        <f>IF(OR(AE604="",AD604="",AD604&lt;=0,AG604=""),"",TRIM(MID(AE604,LEN(AG604)+1+IF(MID(AE604,LEN(AG604)+1,1)=" ",1,0),99999)))</f>
        <v/>
      </c>
      <c r="AG604" s="780" t="str">
        <f>IF(OR(AH604="",AH604=0,AH604="0"),"",IF(LEN(AH604)&lt;=AD604,AH604,IF(LEN(SUBSTITUTE(AI604," ",""))=AD604+1,LEFT(AH604,AD604),LEFT(AH604,FIND("§",SUBSTITUTE(AI604," ","§",LEN(AI604)-LEN(SUBSTITUTE(AI604," ",""))))-1))))</f>
        <v/>
      </c>
      <c r="AH604" s="780" t="str">
        <f t="shared" si="168"/>
        <v/>
      </c>
      <c r="AI604" s="780" t="str">
        <f>IF(OR(AH604="",AH604=0,AH604="0"),"",LEFT(AH604,AD604+1))</f>
        <v/>
      </c>
      <c r="AJ604" s="782"/>
      <c r="AK604" s="796"/>
      <c r="AL604" s="759" t="str">
        <f>IF(LEN(TRIM(AM604))&gt;0,MAX(AL13:AL603)+1,"")</f>
        <v/>
      </c>
      <c r="AM604" s="805"/>
      <c r="AN604" s="805"/>
      <c r="AO604" s="805"/>
      <c r="XL604" s="3"/>
      <c r="XM604" s="3"/>
      <c r="XN604" s="3"/>
      <c r="XO604" s="3"/>
      <c r="XP604" s="3"/>
      <c r="XQ604" s="3"/>
      <c r="XR604" s="3"/>
      <c r="XS604" s="3"/>
      <c r="XT604" s="3"/>
      <c r="XU604" s="3"/>
      <c r="XV604" s="3"/>
      <c r="XW604" s="3"/>
      <c r="XX604" s="3"/>
      <c r="XY604" s="3"/>
      <c r="XZ604" s="3"/>
      <c r="YA604" s="3"/>
      <c r="YB604" s="3"/>
      <c r="YC604" s="3"/>
      <c r="YD604" s="3"/>
      <c r="YE604" s="3"/>
      <c r="YF604" s="3"/>
      <c r="YG604" s="3"/>
      <c r="YH604" s="3"/>
      <c r="YI604" s="3"/>
    </row>
    <row r="605" spans="5:659" ht="15.75">
      <c r="E605" s="26"/>
      <c r="F605" s="32"/>
      <c r="G605" s="33"/>
      <c r="H605" s="32"/>
      <c r="I605" s="34"/>
      <c r="J605" s="246"/>
      <c r="K605" s="247"/>
      <c r="L605" s="95"/>
      <c r="M605" s="248"/>
      <c r="N605" s="249"/>
      <c r="O605" s="250"/>
      <c r="P605" s="251"/>
      <c r="Q605" s="252"/>
      <c r="R605" s="253"/>
      <c r="S605" s="102"/>
      <c r="T605" s="254"/>
      <c r="U605" s="104"/>
      <c r="V605" s="255"/>
      <c r="W605" s="256"/>
      <c r="X605" s="107"/>
      <c r="Y605" s="116"/>
      <c r="AC605" s="759"/>
      <c r="AD605" s="784" t="str">
        <f>IF(UPPER(TRIM(AL11))="X",AD609,AD603)</f>
        <v/>
      </c>
      <c r="AE605" s="780" t="str" cm="1">
        <f t="array" ref="AE605">IF(ROW()=ROW(AE602),AD605,INDEX(AF602:AF615,ROW()-ROW(AE602)))</f>
        <v/>
      </c>
      <c r="AF605" s="781" t="str">
        <f>IF(OR(AE605="",AD604="",AD604&lt;=0,AG605=""),"",TRIM(MID(AE605,LEN(AG605)+1+IF(MID(AE605,LEN(AG605)+1,1)=" ",1,0),99999)))</f>
        <v/>
      </c>
      <c r="AG605" s="780" t="str">
        <f>IF(OR(AH605="",AH605=0,AH605="0"),"",IF(LEN(AH605)&lt;=AD604,AH605,IF(LEN(SUBSTITUTE(AI605," ",""))=AD604+1,LEFT(AH605,AD604),LEFT(AH605,FIND("§",SUBSTITUTE(AI605," ","§",LEN(AI605)-LEN(SUBSTITUTE(AI605," ",""))))-1))))</f>
        <v/>
      </c>
      <c r="AH605" s="780" t="str">
        <f t="shared" si="168"/>
        <v/>
      </c>
      <c r="AI605" s="780" t="str">
        <f>IF(OR(AH605="",AH605=0,AH605="0"),"",LEFT(AH605,AD604+1))</f>
        <v/>
      </c>
      <c r="AJ605" s="782"/>
      <c r="AK605" s="796"/>
      <c r="AL605" s="759" t="str">
        <f>IF(LEN(TRIM(AM605))&gt;0,MAX(AL13:AL604)+1,"")</f>
        <v/>
      </c>
      <c r="AM605" s="805"/>
      <c r="AN605" s="805"/>
      <c r="AO605" s="805"/>
      <c r="XL605" s="3"/>
      <c r="XM605" s="3"/>
      <c r="XN605" s="3"/>
      <c r="XO605" s="3"/>
      <c r="XP605" s="3"/>
      <c r="XQ605" s="3"/>
      <c r="XR605" s="3"/>
      <c r="XS605" s="3"/>
      <c r="XT605" s="3"/>
      <c r="XU605" s="3"/>
      <c r="XV605" s="3"/>
      <c r="XW605" s="3"/>
      <c r="XX605" s="3"/>
      <c r="XY605" s="3"/>
      <c r="XZ605" s="3"/>
      <c r="YA605" s="3"/>
      <c r="YB605" s="3"/>
      <c r="YC605" s="3"/>
      <c r="YD605" s="3"/>
      <c r="YE605" s="3"/>
      <c r="YF605" s="3"/>
      <c r="YG605" s="3"/>
      <c r="YH605" s="3"/>
      <c r="YI605" s="3"/>
    </row>
    <row r="606" spans="5:659" ht="15.75">
      <c r="E606" s="26"/>
      <c r="F606" s="32"/>
      <c r="G606" s="33"/>
      <c r="H606" s="32"/>
      <c r="I606" s="34"/>
      <c r="J606" s="246"/>
      <c r="K606" s="247"/>
      <c r="L606" s="95"/>
      <c r="M606" s="248"/>
      <c r="N606" s="249"/>
      <c r="O606" s="250"/>
      <c r="P606" s="251"/>
      <c r="Q606" s="252"/>
      <c r="R606" s="253"/>
      <c r="S606" s="102"/>
      <c r="T606" s="254"/>
      <c r="U606" s="104"/>
      <c r="V606" s="255"/>
      <c r="W606" s="256"/>
      <c r="X606" s="107"/>
      <c r="Y606" s="116"/>
      <c r="AC606" s="759"/>
      <c r="AD606" s="786" t="str">
        <f>TRIM(SUBSTITUTE(SUBSTITUTE(SUBSTITUTE(SUBSTITUTE(SUBSTITUTE(SUBSTITUTE(SUBSTITUTE(SUBSTITUTE(SUBSTITUTE(SUBSTITUTE(AD603,","," "),";"," "),":"," "),"!"," "),"?"," "),"…"," "),"»"," "),"«"," "),"/"," "),"."," "))</f>
        <v/>
      </c>
      <c r="AE606" s="780" t="str" cm="1">
        <f t="array" ref="AE606">IF(ROW()=ROW(AE602),AD605,INDEX(AF602:AF615,ROW()-ROW(AE602)))</f>
        <v/>
      </c>
      <c r="AF606" s="781" t="str">
        <f>IF(OR(AE606="",AD604="",AD604&lt;=0,AG606=""),"",TRIM(MID(AE606,LEN(AG606)+1+IF(MID(AE606,LEN(AG606)+1,1)=" ",1,0),99999)))</f>
        <v/>
      </c>
      <c r="AG606" s="780" t="str">
        <f>IF(OR(AH606="",AH606=0,AH606="0"),"",IF(LEN(AH606)&lt;=AD604,AH606,IF(LEN(SUBSTITUTE(AI606," ",""))=AD604+1,LEFT(AH606,AD604),LEFT(AH606,FIND("§",SUBSTITUTE(AI606," ","§",LEN(AI606)-LEN(SUBSTITUTE(AI606," ",""))))-1))))</f>
        <v/>
      </c>
      <c r="AH606" s="780" t="str">
        <f t="shared" si="168"/>
        <v/>
      </c>
      <c r="AI606" s="780" t="str">
        <f>IF(OR(AH606="",AH606=0,AH606="0"),"",LEFT(AH606,AD604+1))</f>
        <v/>
      </c>
      <c r="AJ606" s="782"/>
      <c r="AK606" s="796"/>
      <c r="AL606" s="759" t="str">
        <f>IF(LEN(TRIM(AM606))&gt;0,MAX(AL13:AL605)+1,"")</f>
        <v/>
      </c>
      <c r="AM606" s="805"/>
      <c r="AN606" s="805"/>
      <c r="AO606" s="805"/>
      <c r="XL606" s="3"/>
      <c r="XM606" s="3"/>
      <c r="XN606" s="3"/>
      <c r="XO606" s="3"/>
      <c r="XP606" s="3"/>
      <c r="XQ606" s="3"/>
      <c r="XR606" s="3"/>
      <c r="XS606" s="3"/>
      <c r="XT606" s="3"/>
      <c r="XU606" s="3"/>
      <c r="XV606" s="3"/>
      <c r="XW606" s="3"/>
      <c r="XX606" s="3"/>
      <c r="XY606" s="3"/>
      <c r="XZ606" s="3"/>
      <c r="YA606" s="3"/>
      <c r="YB606" s="3"/>
      <c r="YC606" s="3"/>
      <c r="YD606" s="3"/>
      <c r="YE606" s="3"/>
      <c r="YF606" s="3"/>
      <c r="YG606" s="3"/>
      <c r="YH606" s="3"/>
      <c r="YI606" s="3"/>
    </row>
    <row r="607" spans="5:659" ht="15.75">
      <c r="E607" s="26"/>
      <c r="F607" s="32"/>
      <c r="G607" s="33"/>
      <c r="H607" s="32"/>
      <c r="I607" s="34"/>
      <c r="J607" s="246"/>
      <c r="K607" s="247"/>
      <c r="L607" s="95"/>
      <c r="M607" s="248"/>
      <c r="N607" s="249"/>
      <c r="O607" s="250"/>
      <c r="P607" s="251"/>
      <c r="Q607" s="252"/>
      <c r="R607" s="253"/>
      <c r="S607" s="102"/>
      <c r="T607" s="254"/>
      <c r="U607" s="104"/>
      <c r="V607" s="255"/>
      <c r="W607" s="256"/>
      <c r="X607" s="107"/>
      <c r="Y607" s="116"/>
      <c r="AC607" s="759"/>
      <c r="AD607" s="780" t="str">
        <f>TRIM(SUBSTITUTE(SUBSTITUTE(SUBSTITUTE(SUBSTITUTE(SUBSTITUTE(SUBSTITUTE(SUBSTITUTE(SUBSTITUTE(AD606,"("," "),")"," "),CHAR(34)," "),"-"," "),"_"," "),"&lt;"," "),"&gt;"," "),"="," "))</f>
        <v/>
      </c>
      <c r="AE607" s="780" t="str" cm="1">
        <f t="array" ref="AE607">IF(ROW()=ROW(AE602),AD605,INDEX(AF602:AF615,ROW()-ROW(AE602)))</f>
        <v/>
      </c>
      <c r="AF607" s="781" t="str">
        <f>IF(OR(AE607="",AD604="",AD604&lt;=0,AG607=""),"",TRIM(MID(AE607,LEN(AG607)+1+IF(MID(AE607,LEN(AG607)+1,1)=" ",1,0),99999)))</f>
        <v/>
      </c>
      <c r="AG607" s="780" t="str">
        <f>IF(OR(AH607="",AH607=0,AH607="0"),"",IF(LEN(AH607)&lt;=AD604,AH607,IF(LEN(SUBSTITUTE(AI607," ",""))=AD604+1,LEFT(AH607,AD604),LEFT(AH607,FIND("§",SUBSTITUTE(AI607," ","§",LEN(AI607)-LEN(SUBSTITUTE(AI607," ",""))))-1))))</f>
        <v/>
      </c>
      <c r="AH607" s="780" t="str">
        <f t="shared" si="168"/>
        <v/>
      </c>
      <c r="AI607" s="780" t="str">
        <f>IF(OR(AH607="",AH607=0,AH607="0"),"",LEFT(AH607,AD604+1))</f>
        <v/>
      </c>
      <c r="AJ607" s="782"/>
      <c r="AK607" s="796"/>
      <c r="AL607" s="759" t="str">
        <f>IF(LEN(TRIM(AM607))&gt;0,MAX(AL13:AL606)+1,"")</f>
        <v/>
      </c>
      <c r="AM607" s="805"/>
      <c r="AN607" s="805"/>
      <c r="AO607" s="805"/>
      <c r="XL607" s="3"/>
      <c r="XM607" s="3"/>
      <c r="XN607" s="3"/>
      <c r="XO607" s="3"/>
      <c r="XP607" s="3"/>
      <c r="XQ607" s="3"/>
      <c r="XR607" s="3"/>
      <c r="XS607" s="3"/>
      <c r="XT607" s="3"/>
      <c r="XU607" s="3"/>
      <c r="XV607" s="3"/>
      <c r="XW607" s="3"/>
      <c r="XX607" s="3"/>
      <c r="XY607" s="3"/>
      <c r="XZ607" s="3"/>
      <c r="YA607" s="3"/>
      <c r="YB607" s="3"/>
      <c r="YC607" s="3"/>
      <c r="YD607" s="3"/>
      <c r="YE607" s="3"/>
      <c r="YF607" s="3"/>
      <c r="YG607" s="3"/>
      <c r="YH607" s="3"/>
      <c r="YI607" s="3"/>
    </row>
    <row r="608" spans="5:659" ht="15.75">
      <c r="E608" s="26"/>
      <c r="F608" s="32"/>
      <c r="G608" s="33"/>
      <c r="H608" s="32"/>
      <c r="I608" s="34"/>
      <c r="J608" s="246"/>
      <c r="K608" s="247"/>
      <c r="L608" s="95"/>
      <c r="M608" s="248"/>
      <c r="N608" s="249"/>
      <c r="O608" s="250"/>
      <c r="P608" s="251"/>
      <c r="Q608" s="252"/>
      <c r="R608" s="253"/>
      <c r="S608" s="102"/>
      <c r="T608" s="254"/>
      <c r="U608" s="104"/>
      <c r="V608" s="255"/>
      <c r="W608" s="256"/>
      <c r="X608" s="107"/>
      <c r="Y608" s="116"/>
      <c r="AC608" s="759"/>
      <c r="AD608" s="784" t="str">
        <f>TRIM(SUBSTITUTE(SUBSTITUTE(SUBSTITUTE(SUBSTITUTE(AD607,"►"," "),"▼"," "),"▲"," "),"◄"," "))</f>
        <v/>
      </c>
      <c r="AE608" s="780" t="str" cm="1">
        <f t="array" ref="AE608">IF(ROW()=ROW(AE602),AD605,INDEX(AF602:AF615,ROW()-ROW(AE602)))</f>
        <v/>
      </c>
      <c r="AF608" s="781" t="str">
        <f>IF(OR(AE608="",AD604="",AD604&lt;=0,AG608=""),"",TRIM(MID(AE608,LEN(AG608)+1+IF(MID(AE608,LEN(AG608)+1,1)=" ",1,0),99999)))</f>
        <v/>
      </c>
      <c r="AG608" s="780" t="str">
        <f>IF(OR(AH608="",AH608=0,AH608="0"),"",IF(LEN(AH608)&lt;=AD604,AH608,IF(LEN(SUBSTITUTE(AI608," ",""))=AD604+1,LEFT(AH608,AD604),LEFT(AH608,FIND("§",SUBSTITUTE(AI608," ","§",LEN(AI608)-LEN(SUBSTITUTE(AI608," ",""))))-1))))</f>
        <v/>
      </c>
      <c r="AH608" s="780" t="str">
        <f t="shared" si="168"/>
        <v/>
      </c>
      <c r="AI608" s="780" t="str">
        <f>IF(OR(AH608="",AH608=0,AH608="0"),"",LEFT(AH608,AD604+1))</f>
        <v/>
      </c>
      <c r="AJ608" s="782"/>
      <c r="AK608" s="796"/>
      <c r="AL608" s="759" t="str">
        <f>IF(LEN(TRIM(AM608))&gt;0,MAX(AL13:AL607)+1,"")</f>
        <v/>
      </c>
      <c r="AM608" s="805"/>
      <c r="AN608" s="805"/>
      <c r="AO608" s="805"/>
      <c r="XL608" s="3"/>
      <c r="XM608" s="3"/>
      <c r="XN608" s="3"/>
      <c r="XO608" s="3"/>
      <c r="XP608" s="3"/>
      <c r="XQ608" s="3"/>
      <c r="XR608" s="3"/>
      <c r="XS608" s="3"/>
      <c r="XT608" s="3"/>
      <c r="XU608" s="3"/>
      <c r="XV608" s="3"/>
      <c r="XW608" s="3"/>
      <c r="XX608" s="3"/>
      <c r="XY608" s="3"/>
      <c r="XZ608" s="3"/>
      <c r="YA608" s="3"/>
      <c r="YB608" s="3"/>
      <c r="YC608" s="3"/>
      <c r="YD608" s="3"/>
      <c r="YE608" s="3"/>
      <c r="YF608" s="3"/>
      <c r="YG608" s="3"/>
      <c r="YH608" s="3"/>
      <c r="YI608" s="3"/>
    </row>
    <row r="609" spans="5:659" ht="15.75">
      <c r="E609" s="26"/>
      <c r="F609" s="32"/>
      <c r="G609" s="33"/>
      <c r="H609" s="32"/>
      <c r="I609" s="34"/>
      <c r="J609" s="246"/>
      <c r="K609" s="247"/>
      <c r="L609" s="95"/>
      <c r="M609" s="248"/>
      <c r="N609" s="249"/>
      <c r="O609" s="250"/>
      <c r="P609" s="251"/>
      <c r="Q609" s="252"/>
      <c r="R609" s="253"/>
      <c r="S609" s="102"/>
      <c r="T609" s="254"/>
      <c r="U609" s="104"/>
      <c r="V609" s="255"/>
      <c r="W609" s="256"/>
      <c r="X609" s="107"/>
      <c r="Y609" s="116"/>
      <c r="AC609" s="759"/>
      <c r="AD609" s="784" t="str">
        <f>TRIM(SUBSTITUTE(SUBSTITUTE(AD608,"“"," "),"”"," "))</f>
        <v/>
      </c>
      <c r="AE609" s="780" t="str" cm="1">
        <f t="array" ref="AE609">IF(ROW()=ROW(AE602),AD605,INDEX(AF602:AF615,ROW()-ROW(AE602)))</f>
        <v/>
      </c>
      <c r="AF609" s="781" t="str">
        <f>IF(OR(AE609="",AD604="",AD604&lt;=0,AG609=""),"",TRIM(MID(AE609,LEN(AG609)+1+IF(MID(AE609,LEN(AG609)+1,1)=" ",1,0),99999)))</f>
        <v/>
      </c>
      <c r="AG609" s="780" t="str">
        <f>IF(OR(AH609="",AH609=0,AH609="0"),"",IF(LEN(AH609)&lt;=AD604,AH609,IF(LEN(SUBSTITUTE(AI609," ",""))=AD604+1,LEFT(AH609,AD604),LEFT(AH609,FIND("§",SUBSTITUTE(AI609," ","§",LEN(AI609)-LEN(SUBSTITUTE(AI609," ",""))))-1))))</f>
        <v/>
      </c>
      <c r="AH609" s="780" t="str">
        <f t="shared" si="168"/>
        <v/>
      </c>
      <c r="AI609" s="780" t="str">
        <f>IF(OR(AH609="",AH609=0,AH609="0"),"",LEFT(AH609,AD604+1))</f>
        <v/>
      </c>
      <c r="AJ609" s="782"/>
      <c r="AK609" s="796"/>
      <c r="AL609" s="759" t="str">
        <f>IF(LEN(TRIM(AM609))&gt;0,MAX(AL13:AL608)+1,"")</f>
        <v/>
      </c>
      <c r="AM609" s="805"/>
      <c r="AN609" s="805"/>
      <c r="AO609" s="805"/>
      <c r="XL609" s="3"/>
      <c r="XM609" s="3"/>
      <c r="XN609" s="3"/>
      <c r="XO609" s="3"/>
      <c r="XP609" s="3"/>
      <c r="XQ609" s="3"/>
      <c r="XR609" s="3"/>
      <c r="XS609" s="3"/>
      <c r="XT609" s="3"/>
      <c r="XU609" s="3"/>
      <c r="XV609" s="3"/>
      <c r="XW609" s="3"/>
      <c r="XX609" s="3"/>
      <c r="XY609" s="3"/>
      <c r="XZ609" s="3"/>
      <c r="YA609" s="3"/>
      <c r="YB609" s="3"/>
      <c r="YC609" s="3"/>
      <c r="YD609" s="3"/>
      <c r="YE609" s="3"/>
      <c r="YF609" s="3"/>
      <c r="YG609" s="3"/>
      <c r="YH609" s="3"/>
      <c r="YI609" s="3"/>
    </row>
    <row r="610" spans="5:659" ht="15.75">
      <c r="E610" s="26"/>
      <c r="F610" s="32"/>
      <c r="G610" s="33"/>
      <c r="H610" s="32"/>
      <c r="I610" s="34"/>
      <c r="J610" s="246"/>
      <c r="K610" s="247"/>
      <c r="L610" s="95"/>
      <c r="M610" s="248"/>
      <c r="N610" s="249"/>
      <c r="O610" s="250"/>
      <c r="P610" s="251"/>
      <c r="Q610" s="252"/>
      <c r="R610" s="253"/>
      <c r="S610" s="102"/>
      <c r="T610" s="254"/>
      <c r="U610" s="104"/>
      <c r="V610" s="255"/>
      <c r="W610" s="256"/>
      <c r="X610" s="107"/>
      <c r="Y610" s="116"/>
      <c r="AC610" s="759"/>
      <c r="AD610" s="784"/>
      <c r="AE610" s="780" t="str" cm="1">
        <f t="array" ref="AE610">IF(ROW()=ROW(AE602),AD605,INDEX(AF602:AF615,ROW()-ROW(AE602)))</f>
        <v/>
      </c>
      <c r="AF610" s="781" t="str">
        <f>IF(OR(AE610="",AD604="",AD604&lt;=0,AG610=""),"",TRIM(MID(AE610,LEN(AG610)+1+IF(MID(AE610,LEN(AG610)+1,1)=" ",1,0),99999)))</f>
        <v/>
      </c>
      <c r="AG610" s="780" t="str">
        <f>IF(OR(AH610="",AH610=0,AH610="0"),"",IF(LEN(AH610)&lt;=AD604,AH610,IF(LEN(SUBSTITUTE(AI610," ",""))=AD604+1,LEFT(AH610,AD604),LEFT(AH610,FIND("§",SUBSTITUTE(AI610," ","§",LEN(AI610)-LEN(SUBSTITUTE(AI610," ",""))))-1))))</f>
        <v/>
      </c>
      <c r="AH610" s="780" t="str">
        <f t="shared" si="168"/>
        <v/>
      </c>
      <c r="AI610" s="780" t="str">
        <f>IF(OR(AH610="",AH610=0,AH610="0"),"",LEFT(AH610,AD604+1))</f>
        <v/>
      </c>
      <c r="AJ610" s="782"/>
      <c r="AK610" s="796"/>
      <c r="AL610" s="759" t="str">
        <f>IF(LEN(TRIM(AM610))&gt;0,MAX(AL13:AL609)+1,"")</f>
        <v/>
      </c>
      <c r="AM610" s="805"/>
      <c r="AN610" s="805"/>
      <c r="AO610" s="805"/>
      <c r="XL610" s="3"/>
      <c r="XM610" s="3"/>
      <c r="XN610" s="3"/>
      <c r="XO610" s="3"/>
      <c r="XP610" s="3"/>
      <c r="XQ610" s="3"/>
      <c r="XR610" s="3"/>
      <c r="XS610" s="3"/>
      <c r="XT610" s="3"/>
      <c r="XU610" s="3"/>
      <c r="XV610" s="3"/>
      <c r="XW610" s="3"/>
      <c r="XX610" s="3"/>
      <c r="XY610" s="3"/>
      <c r="XZ610" s="3"/>
      <c r="YA610" s="3"/>
      <c r="YB610" s="3"/>
      <c r="YC610" s="3"/>
      <c r="YD610" s="3"/>
      <c r="YE610" s="3"/>
      <c r="YF610" s="3"/>
      <c r="YG610" s="3"/>
      <c r="YH610" s="3"/>
      <c r="YI610" s="3"/>
    </row>
    <row r="611" spans="5:659" ht="15.75">
      <c r="E611" s="26"/>
      <c r="F611" s="32"/>
      <c r="G611" s="33"/>
      <c r="H611" s="32"/>
      <c r="I611" s="34"/>
      <c r="J611" s="246"/>
      <c r="K611" s="247"/>
      <c r="L611" s="95"/>
      <c r="M611" s="248"/>
      <c r="N611" s="249"/>
      <c r="O611" s="250"/>
      <c r="P611" s="251"/>
      <c r="Q611" s="252"/>
      <c r="R611" s="253"/>
      <c r="S611" s="102"/>
      <c r="T611" s="254"/>
      <c r="U611" s="104"/>
      <c r="V611" s="255"/>
      <c r="W611" s="256"/>
      <c r="X611" s="107"/>
      <c r="Y611" s="116"/>
      <c r="AC611" s="759"/>
      <c r="AD611" s="784"/>
      <c r="AE611" s="780" t="str" cm="1">
        <f t="array" ref="AE611">IF(ROW()=ROW(AE602),AD605,INDEX(AF602:AF615,ROW()-ROW(AE602)))</f>
        <v/>
      </c>
      <c r="AF611" s="781" t="str">
        <f>IF(OR(AE611="",AD604="",AD604&lt;=0,AG611=""),"",TRIM(MID(AE611,LEN(AG611)+1+IF(MID(AE611,LEN(AG611)+1,1)=" ",1,0),99999)))</f>
        <v/>
      </c>
      <c r="AG611" s="780" t="str">
        <f>IF(OR(AH611="",AH611=0,AH611="0"),"",IF(LEN(AH611)&lt;=AD604,AH611,IF(LEN(SUBSTITUTE(AI611," ",""))=AD604+1,LEFT(AH611,AD604),LEFT(AH611,FIND("§",SUBSTITUTE(AI611," ","§",LEN(AI611)-LEN(SUBSTITUTE(AI611," ",""))))-1))))</f>
        <v/>
      </c>
      <c r="AH611" s="780" t="str">
        <f t="shared" si="168"/>
        <v/>
      </c>
      <c r="AI611" s="780" t="str">
        <f>IF(OR(AH611="",AH611=0,AH611="0"),"",LEFT(AH611,AD604+1))</f>
        <v/>
      </c>
      <c r="AJ611" s="782"/>
      <c r="AK611" s="796"/>
      <c r="AL611" s="759" t="str">
        <f>IF(LEN(TRIM(AM611))&gt;0,MAX(AL13:AL610)+1,"")</f>
        <v/>
      </c>
      <c r="AM611" s="805"/>
      <c r="AN611" s="805"/>
      <c r="AO611" s="805"/>
      <c r="XL611" s="3"/>
      <c r="XM611" s="3"/>
      <c r="XN611" s="3"/>
      <c r="XO611" s="3"/>
      <c r="XP611" s="3"/>
      <c r="XQ611" s="3"/>
      <c r="XR611" s="3"/>
      <c r="XS611" s="3"/>
      <c r="XT611" s="3"/>
      <c r="XU611" s="3"/>
      <c r="XV611" s="3"/>
      <c r="XW611" s="3"/>
      <c r="XX611" s="3"/>
      <c r="XY611" s="3"/>
      <c r="XZ611" s="3"/>
      <c r="YA611" s="3"/>
      <c r="YB611" s="3"/>
      <c r="YC611" s="3"/>
      <c r="YD611" s="3"/>
      <c r="YE611" s="3"/>
      <c r="YF611" s="3"/>
      <c r="YG611" s="3"/>
      <c r="YH611" s="3"/>
      <c r="YI611" s="3"/>
    </row>
    <row r="612" spans="5:659" ht="15.75">
      <c r="E612" s="26"/>
      <c r="F612" s="32"/>
      <c r="G612" s="33"/>
      <c r="H612" s="32"/>
      <c r="I612" s="34"/>
      <c r="J612" s="246"/>
      <c r="K612" s="247"/>
      <c r="L612" s="95"/>
      <c r="M612" s="248"/>
      <c r="N612" s="249"/>
      <c r="O612" s="250"/>
      <c r="P612" s="251"/>
      <c r="Q612" s="252"/>
      <c r="R612" s="253"/>
      <c r="S612" s="102"/>
      <c r="T612" s="254"/>
      <c r="U612" s="104"/>
      <c r="V612" s="255"/>
      <c r="W612" s="256"/>
      <c r="X612" s="107"/>
      <c r="Y612" s="116"/>
      <c r="AC612" s="759"/>
      <c r="AD612" s="784"/>
      <c r="AE612" s="780" t="str" cm="1">
        <f t="array" ref="AE612">IF(ROW()=ROW(AE602),AD605,INDEX(AF602:AF615,ROW()-ROW(AE602)))</f>
        <v/>
      </c>
      <c r="AF612" s="781" t="str">
        <f>IF(OR(AE612="",AD604="",AD604&lt;=0,AG612=""),"",TRIM(MID(AE612,LEN(AG612)+1+IF(MID(AE612,LEN(AG612)+1,1)=" ",1,0),99999)))</f>
        <v/>
      </c>
      <c r="AG612" s="780" t="str">
        <f>IF(OR(AH612="",AH612=0,AH612="0"),"",IF(LEN(AH612)&lt;=AD604,AH612,IF(LEN(SUBSTITUTE(AI612," ",""))=AD604+1,LEFT(AH612,AD604),LEFT(AH612,FIND("§",SUBSTITUTE(AI612," ","§",LEN(AI612)-LEN(SUBSTITUTE(AI612," ",""))))-1))))</f>
        <v/>
      </c>
      <c r="AH612" s="780" t="str">
        <f t="shared" si="168"/>
        <v/>
      </c>
      <c r="AI612" s="780" t="str">
        <f>IF(OR(AH612="",AH612=0,AH612="0"),"",LEFT(AH612,AD604+1))</f>
        <v/>
      </c>
      <c r="AJ612" s="782"/>
      <c r="AK612" s="796"/>
      <c r="AL612" s="759" t="str">
        <f>IF(LEN(TRIM(AM612))&gt;0,MAX(AL13:AL611)+1,"")</f>
        <v/>
      </c>
      <c r="AM612" s="805"/>
      <c r="AN612" s="805"/>
      <c r="AO612" s="805"/>
      <c r="XL612" s="3"/>
      <c r="XM612" s="3"/>
      <c r="XN612" s="3"/>
      <c r="XO612" s="3"/>
      <c r="XP612" s="3"/>
      <c r="XQ612" s="3"/>
      <c r="XR612" s="3"/>
      <c r="XS612" s="3"/>
      <c r="XT612" s="3"/>
      <c r="XU612" s="3"/>
      <c r="XV612" s="3"/>
      <c r="XW612" s="3"/>
      <c r="XX612" s="3"/>
      <c r="XY612" s="3"/>
      <c r="XZ612" s="3"/>
      <c r="YA612" s="3"/>
      <c r="YB612" s="3"/>
      <c r="YC612" s="3"/>
      <c r="YD612" s="3"/>
      <c r="YE612" s="3"/>
      <c r="YF612" s="3"/>
      <c r="YG612" s="3"/>
      <c r="YH612" s="3"/>
      <c r="YI612" s="3"/>
    </row>
    <row r="613" spans="5:659" ht="15.75">
      <c r="E613" s="26"/>
      <c r="F613" s="32"/>
      <c r="G613" s="33"/>
      <c r="H613" s="32"/>
      <c r="I613" s="34"/>
      <c r="J613" s="246"/>
      <c r="K613" s="247"/>
      <c r="L613" s="95"/>
      <c r="M613" s="248"/>
      <c r="N613" s="249"/>
      <c r="O613" s="250"/>
      <c r="P613" s="251"/>
      <c r="Q613" s="252"/>
      <c r="R613" s="253"/>
      <c r="S613" s="102"/>
      <c r="T613" s="254"/>
      <c r="U613" s="104"/>
      <c r="V613" s="255"/>
      <c r="W613" s="256"/>
      <c r="X613" s="107"/>
      <c r="Y613" s="116"/>
      <c r="AC613" s="759"/>
      <c r="AD613" s="784"/>
      <c r="AE613" s="780" t="str" cm="1">
        <f t="array" ref="AE613">IF(ROW()=ROW(AE602),AD605,INDEX(AF602:AF615,ROW()-ROW(AE602)))</f>
        <v/>
      </c>
      <c r="AF613" s="781" t="str">
        <f>IF(OR(AE613="",AD604="",AD604&lt;=0,AG613=""),"",TRIM(MID(AE613,LEN(AG613)+1+IF(MID(AE613,LEN(AG613)+1,1)=" ",1,0),99999)))</f>
        <v/>
      </c>
      <c r="AG613" s="780" t="str">
        <f>IF(OR(AH613="",AH613=0,AH613="0"),"",IF(LEN(AH613)&lt;=AD604,AH613,IF(LEN(SUBSTITUTE(AI613," ",""))=AD604+1,LEFT(AH613,AD604),LEFT(AH613,FIND("§",SUBSTITUTE(AI613," ","§",LEN(AI613)-LEN(SUBSTITUTE(AI613," ",""))))-1))))</f>
        <v/>
      </c>
      <c r="AH613" s="780" t="str">
        <f t="shared" si="168"/>
        <v/>
      </c>
      <c r="AI613" s="780" t="str">
        <f>IF(OR(AH613="",AH613=0,AH613="0"),"",LEFT(AH613,AD604+1))</f>
        <v/>
      </c>
      <c r="AJ613" s="782"/>
      <c r="AK613" s="796"/>
      <c r="AL613" s="759" t="str">
        <f>IF(LEN(TRIM(AM613))&gt;0,MAX(AL13:AL612)+1,"")</f>
        <v/>
      </c>
      <c r="AM613" s="805"/>
      <c r="AN613" s="805"/>
      <c r="AO613" s="805"/>
      <c r="XL613" s="3"/>
      <c r="XM613" s="3"/>
      <c r="XN613" s="3"/>
      <c r="XO613" s="3"/>
      <c r="XP613" s="3"/>
      <c r="XQ613" s="3"/>
      <c r="XR613" s="3"/>
      <c r="XS613" s="3"/>
      <c r="XT613" s="3"/>
      <c r="XU613" s="3"/>
      <c r="XV613" s="3"/>
      <c r="XW613" s="3"/>
      <c r="XX613" s="3"/>
      <c r="XY613" s="3"/>
      <c r="XZ613" s="3"/>
      <c r="YA613" s="3"/>
      <c r="YB613" s="3"/>
      <c r="YC613" s="3"/>
      <c r="YD613" s="3"/>
      <c r="YE613" s="3"/>
      <c r="YF613" s="3"/>
      <c r="YG613" s="3"/>
      <c r="YH613" s="3"/>
      <c r="YI613" s="3"/>
    </row>
    <row r="614" spans="5:659" ht="15.75">
      <c r="E614" s="26"/>
      <c r="F614" s="32"/>
      <c r="G614" s="33"/>
      <c r="H614" s="32"/>
      <c r="I614" s="34"/>
      <c r="J614" s="246"/>
      <c r="K614" s="247"/>
      <c r="L614" s="95"/>
      <c r="M614" s="248"/>
      <c r="N614" s="249"/>
      <c r="O614" s="250"/>
      <c r="P614" s="251"/>
      <c r="Q614" s="252"/>
      <c r="R614" s="253"/>
      <c r="S614" s="102"/>
      <c r="T614" s="254"/>
      <c r="U614" s="104"/>
      <c r="V614" s="255"/>
      <c r="W614" s="256"/>
      <c r="X614" s="107"/>
      <c r="Y614" s="116"/>
      <c r="AC614" s="759"/>
      <c r="AD614" s="784"/>
      <c r="AE614" s="780" t="str" cm="1">
        <f t="array" ref="AE614">IF(ROW()=ROW(AE602),AD605,INDEX(AF602:AF615,ROW()-ROW(AE602)))</f>
        <v/>
      </c>
      <c r="AF614" s="781" t="str">
        <f>IF(OR(AE614="",AD604="",AD604&lt;=0,AG614=""),"",TRIM(MID(AE614,LEN(AG614)+1+IF(MID(AE614,LEN(AG614)+1,1)=" ",1,0),99999)))</f>
        <v/>
      </c>
      <c r="AG614" s="780" t="str">
        <f>IF(OR(AH614="",AH614=0,AH614="0"),"",IF(LEN(AH614)&lt;=AD604,AH614,IF(LEN(SUBSTITUTE(AI614," ",""))=AD604+1,LEFT(AH614,AD604),LEFT(AH614,FIND("§",SUBSTITUTE(AI614," ","§",LEN(AI614)-LEN(SUBSTITUTE(AI614," ",""))))-1))))</f>
        <v/>
      </c>
      <c r="AH614" s="780" t="str">
        <f t="shared" si="168"/>
        <v/>
      </c>
      <c r="AI614" s="780" t="str">
        <f>IF(OR(AH614="",AH614=0,AH614="0"),"",LEFT(AH614,AD604+1))</f>
        <v/>
      </c>
      <c r="AJ614" s="782"/>
      <c r="AK614" s="796"/>
      <c r="AL614" s="759" t="str">
        <f>IF(LEN(TRIM(AM614))&gt;0,MAX(AL13:AL613)+1,"")</f>
        <v/>
      </c>
      <c r="AM614" s="805"/>
      <c r="AN614" s="805"/>
      <c r="AO614" s="805"/>
      <c r="XL614" s="3"/>
      <c r="XM614" s="3"/>
      <c r="XN614" s="3"/>
      <c r="XO614" s="3"/>
      <c r="XP614" s="3"/>
      <c r="XQ614" s="3"/>
      <c r="XR614" s="3"/>
      <c r="XS614" s="3"/>
      <c r="XT614" s="3"/>
      <c r="XU614" s="3"/>
      <c r="XV614" s="3"/>
      <c r="XW614" s="3"/>
      <c r="XX614" s="3"/>
      <c r="XY614" s="3"/>
      <c r="XZ614" s="3"/>
      <c r="YA614" s="3"/>
      <c r="YB614" s="3"/>
      <c r="YC614" s="3"/>
      <c r="YD614" s="3"/>
      <c r="YE614" s="3"/>
      <c r="YF614" s="3"/>
      <c r="YG614" s="3"/>
      <c r="YH614" s="3"/>
      <c r="YI614" s="3"/>
    </row>
    <row r="615" spans="5:659" ht="15.75">
      <c r="E615" s="26"/>
      <c r="F615" s="32"/>
      <c r="G615" s="33"/>
      <c r="H615" s="32"/>
      <c r="I615" s="34"/>
      <c r="J615" s="246"/>
      <c r="K615" s="247"/>
      <c r="L615" s="95"/>
      <c r="M615" s="248"/>
      <c r="N615" s="249"/>
      <c r="O615" s="250"/>
      <c r="P615" s="251"/>
      <c r="Q615" s="252"/>
      <c r="R615" s="253"/>
      <c r="S615" s="102"/>
      <c r="T615" s="254"/>
      <c r="U615" s="104"/>
      <c r="V615" s="255"/>
      <c r="W615" s="256"/>
      <c r="X615" s="107"/>
      <c r="Y615" s="116"/>
      <c r="AC615" s="759"/>
      <c r="AD615" s="784"/>
      <c r="AE615" s="780" t="str" cm="1">
        <f t="array" ref="AE615">IF(ROW()=ROW(AE602),AD605,INDEX(AF602:AF615,ROW()-ROW(AE602)))</f>
        <v/>
      </c>
      <c r="AF615" s="781" t="str">
        <f>IF(OR(AE615="",AD604="",AD604&lt;=0,AG615=""),"",TRIM(MID(AE615,LEN(AG615)+1+IF(MID(AE615,LEN(AG615)+1,1)=" ",1,0),99999)))</f>
        <v/>
      </c>
      <c r="AG615" s="780" t="str">
        <f>IF(OR(AH615="",AH615=0,AH615="0"),"",IF(LEN(AH615)&lt;=AD604,AH615,IF(LEN(SUBSTITUTE(AI615," ",""))=AD604+1,LEFT(AH615,AD604),LEFT(AH615,FIND("§",SUBSTITUTE(AI615," ","§",LEN(AI615)-LEN(SUBSTITUTE(AI615," ",""))))-1))))</f>
        <v/>
      </c>
      <c r="AH615" s="780" t="str">
        <f t="shared" si="168"/>
        <v/>
      </c>
      <c r="AI615" s="780" t="str">
        <f>IF(OR(AH615="",AH615=0,AH615="0"),"",LEFT(AH615,AD604+1))</f>
        <v/>
      </c>
      <c r="AJ615" s="782"/>
      <c r="AK615" s="796"/>
      <c r="AL615" s="759" t="str">
        <f>IF(LEN(TRIM(AM615))&gt;0,MAX(AL13:AL614)+1,"")</f>
        <v/>
      </c>
      <c r="AM615" s="805"/>
      <c r="AN615" s="805"/>
      <c r="AO615" s="805"/>
      <c r="XL615" s="3"/>
      <c r="XM615" s="3"/>
      <c r="XN615" s="3"/>
      <c r="XO615" s="3"/>
      <c r="XP615" s="3"/>
      <c r="XQ615" s="3"/>
      <c r="XR615" s="3"/>
      <c r="XS615" s="3"/>
      <c r="XT615" s="3"/>
      <c r="XU615" s="3"/>
      <c r="XV615" s="3"/>
      <c r="XW615" s="3"/>
      <c r="XX615" s="3"/>
      <c r="XY615" s="3"/>
      <c r="XZ615" s="3"/>
      <c r="YA615" s="3"/>
      <c r="YB615" s="3"/>
      <c r="YC615" s="3"/>
      <c r="YD615" s="3"/>
      <c r="YE615" s="3"/>
      <c r="YF615" s="3"/>
      <c r="YG615" s="3"/>
      <c r="YH615" s="3"/>
      <c r="YI615" s="3"/>
    </row>
    <row r="616" spans="5:659" ht="15.75">
      <c r="E616" s="26"/>
      <c r="F616" s="32"/>
      <c r="G616" s="33"/>
      <c r="H616" s="32"/>
      <c r="I616" s="34"/>
      <c r="J616" s="246"/>
      <c r="K616" s="247"/>
      <c r="L616" s="95"/>
      <c r="M616" s="248"/>
      <c r="N616" s="249"/>
      <c r="O616" s="250"/>
      <c r="P616" s="251"/>
      <c r="Q616" s="252"/>
      <c r="R616" s="253"/>
      <c r="S616" s="102"/>
      <c r="T616" s="254"/>
      <c r="U616" s="104"/>
      <c r="V616" s="255"/>
      <c r="W616" s="256"/>
      <c r="X616" s="107"/>
      <c r="Y616" s="116"/>
      <c r="AC616" s="759"/>
      <c r="AD616" s="779" t="str">
        <f>IF(TRIM(SUBSTITUTE(AS57,CHAR(160),""))="","",AS57)</f>
        <v/>
      </c>
      <c r="AE616" s="780" t="str" cm="1">
        <f t="array" ref="AE616">IF(ROW()=ROW(AE616),AD619,INDEX(AF616:AF629,ROW()-ROW(AE616)))</f>
        <v/>
      </c>
      <c r="AF616" s="781" t="str">
        <f>IF(OR(AE616="",AD618="",AD618&lt;=0,AG616=""),"",TRIM(MID(AE616,LEN(AG616)+1+IF(MID(AE616,LEN(AG616)+1,1)=" ",1,0),99999)))</f>
        <v/>
      </c>
      <c r="AG616" s="780" t="str">
        <f>IF(OR(AH616="",AH616=0,AH616="0"),"",IF(LEN(AH616)&lt;=AD618,AH616,IF(LEN(SUBSTITUTE(AI616," ",""))=AD618+1,LEFT(AH616,AD618),LEFT(AH616,FIND("§",SUBSTITUTE(AI616," ","§",LEN(AI616)-LEN(SUBSTITUTE(AI616," ",""))))-1))))</f>
        <v/>
      </c>
      <c r="AH616" s="780" t="str">
        <f t="shared" si="168"/>
        <v/>
      </c>
      <c r="AI616" s="780" t="str">
        <f>IF(OR(AH616="",AH616=0,AH616="0"),"",LEFT(AH616,AD618+1))</f>
        <v/>
      </c>
      <c r="AJ616" s="782"/>
      <c r="AK616" s="796"/>
      <c r="AL616" s="759" t="str">
        <f>IF(LEN(TRIM(AM616))&gt;0,MAX(AL13:AL615)+1,"")</f>
        <v/>
      </c>
      <c r="AM616" s="805"/>
      <c r="AN616" s="805"/>
      <c r="AO616" s="805"/>
      <c r="XL616" s="3"/>
      <c r="XM616" s="3"/>
      <c r="XN616" s="3"/>
      <c r="XO616" s="3"/>
      <c r="XP616" s="3"/>
      <c r="XQ616" s="3"/>
      <c r="XR616" s="3"/>
      <c r="XS616" s="3"/>
      <c r="XT616" s="3"/>
      <c r="XU616" s="3"/>
      <c r="XV616" s="3"/>
      <c r="XW616" s="3"/>
      <c r="XX616" s="3"/>
      <c r="XY616" s="3"/>
      <c r="XZ616" s="3"/>
      <c r="YA616" s="3"/>
      <c r="YB616" s="3"/>
      <c r="YC616" s="3"/>
      <c r="YD616" s="3"/>
      <c r="YE616" s="3"/>
      <c r="YF616" s="3"/>
      <c r="YG616" s="3"/>
      <c r="YH616" s="3"/>
      <c r="YI616" s="3"/>
    </row>
    <row r="617" spans="5:659" ht="15.75">
      <c r="E617" s="26"/>
      <c r="F617" s="32"/>
      <c r="G617" s="33"/>
      <c r="H617" s="32"/>
      <c r="I617" s="34"/>
      <c r="J617" s="246"/>
      <c r="K617" s="247"/>
      <c r="L617" s="95"/>
      <c r="M617" s="248"/>
      <c r="N617" s="249"/>
      <c r="O617" s="250"/>
      <c r="P617" s="251"/>
      <c r="Q617" s="252"/>
      <c r="R617" s="253"/>
      <c r="S617" s="102"/>
      <c r="T617" s="254"/>
      <c r="U617" s="104"/>
      <c r="V617" s="255"/>
      <c r="W617" s="256"/>
      <c r="X617" s="107"/>
      <c r="Y617" s="116"/>
      <c r="AC617" s="759"/>
      <c r="AD617" s="784" t="str">
        <f>TRIM(SUBSTITUTE(SUBSTITUTE(SUBSTITUTE(SUBSTITUTE(SUBSTITUTE(SUBSTITUTE(SUBSTITUTE(SUBSTITUTE(SUBSTITUTE(CLEAN(IF(OR(LEFT(AD616,1)="-",LEFT(AD616,1)="="),MID(AD616,2,99999),AD616)),"—","-"),"–","-"),CHAR(160)," "),CHAR(9)," "),CHAR(13)," "),CHAR(10)," ")," "," ")," "," ")," "," "))</f>
        <v/>
      </c>
      <c r="AE617" s="780" t="str" cm="1">
        <f t="array" ref="AE617">IF(ROW()=ROW(AE616),AD619,INDEX(AF616:AF629,ROW()-ROW(AE616)))</f>
        <v/>
      </c>
      <c r="AF617" s="781" t="str">
        <f>IF(OR(AE617="",AD618="",AD618&lt;=0,AG617=""),"",TRIM(MID(AE617,LEN(AG617)+1+IF(MID(AE617,LEN(AG617)+1,1)=" ",1,0),99999)))</f>
        <v/>
      </c>
      <c r="AG617" s="780" t="str">
        <f>IF(OR(AH617="",AH617=0,AH617="0"),"",IF(LEN(AH617)&lt;=AD618,AH617,IF(LEN(SUBSTITUTE(AI617," ",""))=AD618+1,LEFT(AH617,AD618),LEFT(AH617,FIND("§",SUBSTITUTE(AI617," ","§",LEN(AI617)-LEN(SUBSTITUTE(AI617," ",""))))-1))))</f>
        <v/>
      </c>
      <c r="AH617" s="780" t="str">
        <f t="shared" si="168"/>
        <v/>
      </c>
      <c r="AI617" s="780" t="str">
        <f>IF(OR(AH617="",AH617=0,AH617="0"),"",LEFT(AH617,AD618+1))</f>
        <v/>
      </c>
      <c r="AJ617" s="782"/>
      <c r="AK617" s="796"/>
      <c r="AL617" s="759" t="str">
        <f>IF(LEN(TRIM(AM617))&gt;0,MAX(AL13:AL616)+1,"")</f>
        <v/>
      </c>
      <c r="AM617" s="805"/>
      <c r="AN617" s="805"/>
      <c r="AO617" s="805"/>
      <c r="XL617" s="3"/>
      <c r="XM617" s="3"/>
      <c r="XN617" s="3"/>
      <c r="XO617" s="3"/>
      <c r="XP617" s="3"/>
      <c r="XQ617" s="3"/>
      <c r="XR617" s="3"/>
      <c r="XS617" s="3"/>
      <c r="XT617" s="3"/>
      <c r="XU617" s="3"/>
      <c r="XV617" s="3"/>
      <c r="XW617" s="3"/>
      <c r="XX617" s="3"/>
      <c r="XY617" s="3"/>
      <c r="XZ617" s="3"/>
      <c r="YA617" s="3"/>
      <c r="YB617" s="3"/>
      <c r="YC617" s="3"/>
      <c r="YD617" s="3"/>
      <c r="YE617" s="3"/>
      <c r="YF617" s="3"/>
      <c r="YG617" s="3"/>
      <c r="YH617" s="3"/>
      <c r="YI617" s="3"/>
    </row>
    <row r="618" spans="5:659" ht="15.75">
      <c r="E618" s="26"/>
      <c r="F618" s="32"/>
      <c r="G618" s="33"/>
      <c r="H618" s="32"/>
      <c r="I618" s="34"/>
      <c r="J618" s="246"/>
      <c r="K618" s="247"/>
      <c r="L618" s="95"/>
      <c r="M618" s="248"/>
      <c r="N618" s="249"/>
      <c r="O618" s="250"/>
      <c r="P618" s="251"/>
      <c r="Q618" s="252"/>
      <c r="R618" s="253"/>
      <c r="S618" s="102"/>
      <c r="T618" s="254"/>
      <c r="U618" s="104"/>
      <c r="V618" s="255"/>
      <c r="W618" s="256"/>
      <c r="X618" s="107"/>
      <c r="Y618" s="116"/>
      <c r="AC618" s="759"/>
      <c r="AD618" s="785">
        <f>AL10</f>
        <v>120</v>
      </c>
      <c r="AE618" s="780" t="str" cm="1">
        <f t="array" ref="AE618">IF(ROW()=ROW(AE616),AD619,INDEX(AF616:AF629,ROW()-ROW(AE616)))</f>
        <v/>
      </c>
      <c r="AF618" s="781" t="str">
        <f>IF(OR(AE618="",AD618="",AD618&lt;=0,AG618=""),"",TRIM(MID(AE618,LEN(AG618)+1+IF(MID(AE618,LEN(AG618)+1,1)=" ",1,0),99999)))</f>
        <v/>
      </c>
      <c r="AG618" s="780" t="str">
        <f>IF(OR(AH618="",AH618=0,AH618="0"),"",IF(LEN(AH618)&lt;=AD618,AH618,IF(LEN(SUBSTITUTE(AI618," ",""))=AD618+1,LEFT(AH618,AD618),LEFT(AH618,FIND("§",SUBSTITUTE(AI618," ","§",LEN(AI618)-LEN(SUBSTITUTE(AI618," ",""))))-1))))</f>
        <v/>
      </c>
      <c r="AH618" s="780" t="str">
        <f t="shared" si="168"/>
        <v/>
      </c>
      <c r="AI618" s="780" t="str">
        <f>IF(OR(AH618="",AH618=0,AH618="0"),"",LEFT(AH618,AD618+1))</f>
        <v/>
      </c>
      <c r="AJ618" s="782"/>
      <c r="AK618" s="796"/>
      <c r="AL618" s="759" t="str">
        <f>IF(LEN(TRIM(AM618))&gt;0,MAX(AL13:AL617)+1,"")</f>
        <v/>
      </c>
      <c r="AM618" s="805"/>
      <c r="AN618" s="805"/>
      <c r="AO618" s="805"/>
      <c r="XL618" s="3"/>
      <c r="XM618" s="3"/>
      <c r="XN618" s="3"/>
      <c r="XO618" s="3"/>
      <c r="XP618" s="3"/>
      <c r="XQ618" s="3"/>
      <c r="XR618" s="3"/>
      <c r="XS618" s="3"/>
      <c r="XT618" s="3"/>
      <c r="XU618" s="3"/>
      <c r="XV618" s="3"/>
      <c r="XW618" s="3"/>
      <c r="XX618" s="3"/>
      <c r="XY618" s="3"/>
      <c r="XZ618" s="3"/>
      <c r="YA618" s="3"/>
      <c r="YB618" s="3"/>
      <c r="YC618" s="3"/>
      <c r="YD618" s="3"/>
      <c r="YE618" s="3"/>
      <c r="YF618" s="3"/>
      <c r="YG618" s="3"/>
      <c r="YH618" s="3"/>
      <c r="YI618" s="3"/>
    </row>
    <row r="619" spans="5:659" ht="15.75">
      <c r="E619" s="26"/>
      <c r="F619" s="32"/>
      <c r="G619" s="33"/>
      <c r="H619" s="32"/>
      <c r="I619" s="34"/>
      <c r="J619" s="246"/>
      <c r="K619" s="247"/>
      <c r="L619" s="95"/>
      <c r="M619" s="248"/>
      <c r="N619" s="249"/>
      <c r="O619" s="250"/>
      <c r="P619" s="251"/>
      <c r="Q619" s="252"/>
      <c r="R619" s="253"/>
      <c r="S619" s="102"/>
      <c r="T619" s="254"/>
      <c r="U619" s="104"/>
      <c r="V619" s="255"/>
      <c r="W619" s="256"/>
      <c r="X619" s="107"/>
      <c r="Y619" s="116"/>
      <c r="AC619" s="759"/>
      <c r="AD619" s="784" t="str">
        <f>IF(UPPER(TRIM(AL11))="X",AD623,AD617)</f>
        <v/>
      </c>
      <c r="AE619" s="780" t="str" cm="1">
        <f t="array" ref="AE619">IF(ROW()=ROW(AE616),AD619,INDEX(AF616:AF629,ROW()-ROW(AE616)))</f>
        <v/>
      </c>
      <c r="AF619" s="781" t="str">
        <f>IF(OR(AE619="",AD618="",AD618&lt;=0,AG619=""),"",TRIM(MID(AE619,LEN(AG619)+1+IF(MID(AE619,LEN(AG619)+1,1)=" ",1,0),99999)))</f>
        <v/>
      </c>
      <c r="AG619" s="780" t="str">
        <f>IF(OR(AH619="",AH619=0,AH619="0"),"",IF(LEN(AH619)&lt;=AD618,AH619,IF(LEN(SUBSTITUTE(AI619," ",""))=AD618+1,LEFT(AH619,AD618),LEFT(AH619,FIND("§",SUBSTITUTE(AI619," ","§",LEN(AI619)-LEN(SUBSTITUTE(AI619," ",""))))-1))))</f>
        <v/>
      </c>
      <c r="AH619" s="780" t="str">
        <f t="shared" si="168"/>
        <v/>
      </c>
      <c r="AI619" s="780" t="str">
        <f>IF(OR(AH619="",AH619=0,AH619="0"),"",LEFT(AH619,AD618+1))</f>
        <v/>
      </c>
      <c r="AJ619" s="782"/>
      <c r="AK619" s="796"/>
      <c r="AL619" s="759" t="str">
        <f>IF(LEN(TRIM(AM619))&gt;0,MAX(AL13:AL618)+1,"")</f>
        <v/>
      </c>
      <c r="AM619" s="805"/>
      <c r="AN619" s="805"/>
      <c r="AO619" s="805"/>
      <c r="XL619" s="3"/>
      <c r="XM619" s="3"/>
      <c r="XN619" s="3"/>
      <c r="XO619" s="3"/>
      <c r="XP619" s="3"/>
      <c r="XQ619" s="3"/>
      <c r="XR619" s="3"/>
      <c r="XS619" s="3"/>
      <c r="XT619" s="3"/>
      <c r="XU619" s="3"/>
      <c r="XV619" s="3"/>
      <c r="XW619" s="3"/>
      <c r="XX619" s="3"/>
      <c r="XY619" s="3"/>
      <c r="XZ619" s="3"/>
      <c r="YA619" s="3"/>
      <c r="YB619" s="3"/>
      <c r="YC619" s="3"/>
      <c r="YD619" s="3"/>
      <c r="YE619" s="3"/>
      <c r="YF619" s="3"/>
      <c r="YG619" s="3"/>
      <c r="YH619" s="3"/>
      <c r="YI619" s="3"/>
    </row>
    <row r="620" spans="5:659" ht="15.75">
      <c r="E620" s="26"/>
      <c r="F620" s="32"/>
      <c r="G620" s="33"/>
      <c r="H620" s="32"/>
      <c r="I620" s="34"/>
      <c r="J620" s="246"/>
      <c r="K620" s="247"/>
      <c r="L620" s="95"/>
      <c r="M620" s="248"/>
      <c r="N620" s="249"/>
      <c r="O620" s="250"/>
      <c r="P620" s="251"/>
      <c r="Q620" s="252"/>
      <c r="R620" s="253"/>
      <c r="S620" s="102"/>
      <c r="T620" s="254"/>
      <c r="U620" s="104"/>
      <c r="V620" s="255"/>
      <c r="W620" s="256"/>
      <c r="X620" s="107"/>
      <c r="Y620" s="116"/>
      <c r="AC620" s="759"/>
      <c r="AD620" s="786" t="str">
        <f>TRIM(SUBSTITUTE(SUBSTITUTE(SUBSTITUTE(SUBSTITUTE(SUBSTITUTE(SUBSTITUTE(SUBSTITUTE(SUBSTITUTE(SUBSTITUTE(SUBSTITUTE(AD617,","," "),";"," "),":"," "),"!"," "),"?"," "),"…"," "),"»"," "),"«"," "),"/"," "),"."," "))</f>
        <v/>
      </c>
      <c r="AE620" s="780" t="str" cm="1">
        <f t="array" ref="AE620">IF(ROW()=ROW(AE616),AD619,INDEX(AF616:AF629,ROW()-ROW(AE616)))</f>
        <v/>
      </c>
      <c r="AF620" s="781" t="str">
        <f>IF(OR(AE620="",AD618="",AD618&lt;=0,AG620=""),"",TRIM(MID(AE620,LEN(AG620)+1+IF(MID(AE620,LEN(AG620)+1,1)=" ",1,0),99999)))</f>
        <v/>
      </c>
      <c r="AG620" s="780" t="str">
        <f>IF(OR(AH620="",AH620=0,AH620="0"),"",IF(LEN(AH620)&lt;=AD618,AH620,IF(LEN(SUBSTITUTE(AI620," ",""))=AD618+1,LEFT(AH620,AD618),LEFT(AH620,FIND("§",SUBSTITUTE(AI620," ","§",LEN(AI620)-LEN(SUBSTITUTE(AI620," ",""))))-1))))</f>
        <v/>
      </c>
      <c r="AH620" s="780" t="str">
        <f t="shared" si="168"/>
        <v/>
      </c>
      <c r="AI620" s="780" t="str">
        <f>IF(OR(AH620="",AH620=0,AH620="0"),"",LEFT(AH620,AD618+1))</f>
        <v/>
      </c>
      <c r="AJ620" s="782"/>
      <c r="AK620" s="796"/>
      <c r="AL620" s="759" t="str">
        <f>IF(LEN(TRIM(AM620))&gt;0,MAX(AL13:AL619)+1,"")</f>
        <v/>
      </c>
      <c r="AM620" s="805"/>
      <c r="AN620" s="805"/>
      <c r="AO620" s="805"/>
      <c r="XL620" s="3"/>
      <c r="XM620" s="3"/>
      <c r="XN620" s="3"/>
      <c r="XO620" s="3"/>
      <c r="XP620" s="3"/>
      <c r="XQ620" s="3"/>
      <c r="XR620" s="3"/>
      <c r="XS620" s="3"/>
      <c r="XT620" s="3"/>
      <c r="XU620" s="3"/>
      <c r="XV620" s="3"/>
      <c r="XW620" s="3"/>
      <c r="XX620" s="3"/>
      <c r="XY620" s="3"/>
      <c r="XZ620" s="3"/>
      <c r="YA620" s="3"/>
      <c r="YB620" s="3"/>
      <c r="YC620" s="3"/>
      <c r="YD620" s="3"/>
      <c r="YE620" s="3"/>
      <c r="YF620" s="3"/>
      <c r="YG620" s="3"/>
      <c r="YH620" s="3"/>
      <c r="YI620" s="3"/>
    </row>
    <row r="621" spans="5:659" ht="15.75">
      <c r="E621" s="26"/>
      <c r="F621" s="32"/>
      <c r="G621" s="33"/>
      <c r="H621" s="32"/>
      <c r="I621" s="34"/>
      <c r="J621" s="246"/>
      <c r="K621" s="247"/>
      <c r="L621" s="95"/>
      <c r="M621" s="248"/>
      <c r="N621" s="249"/>
      <c r="O621" s="250"/>
      <c r="P621" s="251"/>
      <c r="Q621" s="252"/>
      <c r="R621" s="253"/>
      <c r="S621" s="102"/>
      <c r="T621" s="254"/>
      <c r="U621" s="104"/>
      <c r="V621" s="255"/>
      <c r="W621" s="256"/>
      <c r="X621" s="107"/>
      <c r="Y621" s="116"/>
      <c r="AC621" s="759"/>
      <c r="AD621" s="780" t="str">
        <f>TRIM(SUBSTITUTE(SUBSTITUTE(SUBSTITUTE(SUBSTITUTE(SUBSTITUTE(SUBSTITUTE(SUBSTITUTE(SUBSTITUTE(AD620,"("," "),")"," "),CHAR(34)," "),"-"," "),"_"," "),"&lt;"," "),"&gt;"," "),"="," "))</f>
        <v/>
      </c>
      <c r="AE621" s="780" t="str" cm="1">
        <f t="array" ref="AE621">IF(ROW()=ROW(AE616),AD619,INDEX(AF616:AF629,ROW()-ROW(AE616)))</f>
        <v/>
      </c>
      <c r="AF621" s="781" t="str">
        <f>IF(OR(AE621="",AD618="",AD618&lt;=0,AG621=""),"",TRIM(MID(AE621,LEN(AG621)+1+IF(MID(AE621,LEN(AG621)+1,1)=" ",1,0),99999)))</f>
        <v/>
      </c>
      <c r="AG621" s="780" t="str">
        <f>IF(OR(AH621="",AH621=0,AH621="0"),"",IF(LEN(AH621)&lt;=AD618,AH621,IF(LEN(SUBSTITUTE(AI621," ",""))=AD618+1,LEFT(AH621,AD618),LEFT(AH621,FIND("§",SUBSTITUTE(AI621," ","§",LEN(AI621)-LEN(SUBSTITUTE(AI621," ",""))))-1))))</f>
        <v/>
      </c>
      <c r="AH621" s="780" t="str">
        <f t="shared" si="168"/>
        <v/>
      </c>
      <c r="AI621" s="780" t="str">
        <f>IF(OR(AH621="",AH621=0,AH621="0"),"",LEFT(AH621,AD618+1))</f>
        <v/>
      </c>
      <c r="AJ621" s="782"/>
      <c r="AK621" s="796"/>
      <c r="AL621" s="759" t="str">
        <f>IF(LEN(TRIM(AM621))&gt;0,MAX(AL13:AL620)+1,"")</f>
        <v/>
      </c>
      <c r="AM621" s="805"/>
      <c r="AN621" s="805"/>
      <c r="AO621" s="805"/>
      <c r="XL621" s="3"/>
      <c r="XM621" s="3"/>
      <c r="XN621" s="3"/>
      <c r="XO621" s="3"/>
      <c r="XP621" s="3"/>
      <c r="XQ621" s="3"/>
      <c r="XR621" s="3"/>
      <c r="XS621" s="3"/>
      <c r="XT621" s="3"/>
      <c r="XU621" s="3"/>
      <c r="XV621" s="3"/>
      <c r="XW621" s="3"/>
      <c r="XX621" s="3"/>
      <c r="XY621" s="3"/>
      <c r="XZ621" s="3"/>
      <c r="YA621" s="3"/>
      <c r="YB621" s="3"/>
      <c r="YC621" s="3"/>
      <c r="YD621" s="3"/>
      <c r="YE621" s="3"/>
      <c r="YF621" s="3"/>
      <c r="YG621" s="3"/>
      <c r="YH621" s="3"/>
      <c r="YI621" s="3"/>
    </row>
    <row r="622" spans="5:659" ht="15.75">
      <c r="E622" s="26"/>
      <c r="F622" s="32"/>
      <c r="G622" s="33"/>
      <c r="H622" s="32"/>
      <c r="I622" s="34"/>
      <c r="J622" s="246"/>
      <c r="K622" s="247"/>
      <c r="L622" s="95"/>
      <c r="M622" s="248"/>
      <c r="N622" s="249"/>
      <c r="O622" s="250"/>
      <c r="P622" s="251"/>
      <c r="Q622" s="252"/>
      <c r="R622" s="253"/>
      <c r="S622" s="102"/>
      <c r="T622" s="254"/>
      <c r="U622" s="104"/>
      <c r="V622" s="255"/>
      <c r="W622" s="256"/>
      <c r="X622" s="107"/>
      <c r="Y622" s="116"/>
      <c r="AC622" s="759"/>
      <c r="AD622" s="784" t="str">
        <f>TRIM(SUBSTITUTE(SUBSTITUTE(SUBSTITUTE(SUBSTITUTE(AD621,"►"," "),"▼"," "),"▲"," "),"◄"," "))</f>
        <v/>
      </c>
      <c r="AE622" s="780" t="str" cm="1">
        <f t="array" ref="AE622">IF(ROW()=ROW(AE616),AD619,INDEX(AF616:AF629,ROW()-ROW(AE616)))</f>
        <v/>
      </c>
      <c r="AF622" s="781" t="str">
        <f>IF(OR(AE622="",AD618="",AD618&lt;=0,AG622=""),"",TRIM(MID(AE622,LEN(AG622)+1+IF(MID(AE622,LEN(AG622)+1,1)=" ",1,0),99999)))</f>
        <v/>
      </c>
      <c r="AG622" s="780" t="str">
        <f>IF(OR(AH622="",AH622=0,AH622="0"),"",IF(LEN(AH622)&lt;=AD618,AH622,IF(LEN(SUBSTITUTE(AI622," ",""))=AD618+1,LEFT(AH622,AD618),LEFT(AH622,FIND("§",SUBSTITUTE(AI622," ","§",LEN(AI622)-LEN(SUBSTITUTE(AI622," ",""))))-1))))</f>
        <v/>
      </c>
      <c r="AH622" s="780" t="str">
        <f t="shared" si="168"/>
        <v/>
      </c>
      <c r="AI622" s="780" t="str">
        <f>IF(OR(AH622="",AH622=0,AH622="0"),"",LEFT(AH622,AD618+1))</f>
        <v/>
      </c>
      <c r="AJ622" s="782"/>
      <c r="AK622" s="796"/>
      <c r="AL622" s="759" t="str">
        <f>IF(LEN(TRIM(AM622))&gt;0,MAX(AL13:AL621)+1,"")</f>
        <v/>
      </c>
      <c r="AM622" s="805"/>
      <c r="AN622" s="805"/>
      <c r="AO622" s="805"/>
      <c r="XL622" s="3"/>
      <c r="XM622" s="3"/>
      <c r="XN622" s="3"/>
      <c r="XO622" s="3"/>
      <c r="XP622" s="3"/>
      <c r="XQ622" s="3"/>
      <c r="XR622" s="3"/>
      <c r="XS622" s="3"/>
      <c r="XT622" s="3"/>
      <c r="XU622" s="3"/>
      <c r="XV622" s="3"/>
      <c r="XW622" s="3"/>
      <c r="XX622" s="3"/>
      <c r="XY622" s="3"/>
      <c r="XZ622" s="3"/>
      <c r="YA622" s="3"/>
      <c r="YB622" s="3"/>
      <c r="YC622" s="3"/>
      <c r="YD622" s="3"/>
      <c r="YE622" s="3"/>
      <c r="YF622" s="3"/>
      <c r="YG622" s="3"/>
      <c r="YH622" s="3"/>
      <c r="YI622" s="3"/>
    </row>
    <row r="623" spans="5:659" ht="15.75">
      <c r="E623" s="26"/>
      <c r="F623" s="32"/>
      <c r="G623" s="33"/>
      <c r="H623" s="32"/>
      <c r="I623" s="34"/>
      <c r="J623" s="246"/>
      <c r="K623" s="247"/>
      <c r="L623" s="95"/>
      <c r="M623" s="248"/>
      <c r="N623" s="249"/>
      <c r="O623" s="250"/>
      <c r="P623" s="251"/>
      <c r="Q623" s="252"/>
      <c r="R623" s="253"/>
      <c r="S623" s="102"/>
      <c r="T623" s="254"/>
      <c r="U623" s="104"/>
      <c r="V623" s="255"/>
      <c r="W623" s="256"/>
      <c r="X623" s="107"/>
      <c r="Y623" s="116"/>
      <c r="AC623" s="759"/>
      <c r="AD623" s="784" t="str">
        <f>TRIM(SUBSTITUTE(SUBSTITUTE(AD622,"“"," "),"”"," "))</f>
        <v/>
      </c>
      <c r="AE623" s="780" t="str" cm="1">
        <f t="array" ref="AE623">IF(ROW()=ROW(AE616),AD619,INDEX(AF616:AF629,ROW()-ROW(AE616)))</f>
        <v/>
      </c>
      <c r="AF623" s="781" t="str">
        <f>IF(OR(AE623="",AD618="",AD618&lt;=0,AG623=""),"",TRIM(MID(AE623,LEN(AG623)+1+IF(MID(AE623,LEN(AG623)+1,1)=" ",1,0),99999)))</f>
        <v/>
      </c>
      <c r="AG623" s="780" t="str">
        <f>IF(OR(AH623="",AH623=0,AH623="0"),"",IF(LEN(AH623)&lt;=AD618,AH623,IF(LEN(SUBSTITUTE(AI623," ",""))=AD618+1,LEFT(AH623,AD618),LEFT(AH623,FIND("§",SUBSTITUTE(AI623," ","§",LEN(AI623)-LEN(SUBSTITUTE(AI623," ",""))))-1))))</f>
        <v/>
      </c>
      <c r="AH623" s="780" t="str">
        <f t="shared" si="168"/>
        <v/>
      </c>
      <c r="AI623" s="780" t="str">
        <f>IF(OR(AH623="",AH623=0,AH623="0"),"",LEFT(AH623,AD618+1))</f>
        <v/>
      </c>
      <c r="AJ623" s="782"/>
      <c r="AK623" s="796"/>
      <c r="AL623" s="759" t="str">
        <f>IF(LEN(TRIM(AM623))&gt;0,MAX(AL13:AL622)+1,"")</f>
        <v/>
      </c>
      <c r="AM623" s="805"/>
      <c r="AN623" s="805"/>
      <c r="AO623" s="805"/>
      <c r="XL623" s="3"/>
      <c r="XM623" s="3"/>
      <c r="XN623" s="3"/>
      <c r="XO623" s="3"/>
      <c r="XP623" s="3"/>
      <c r="XQ623" s="3"/>
      <c r="XR623" s="3"/>
      <c r="XS623" s="3"/>
      <c r="XT623" s="3"/>
      <c r="XU623" s="3"/>
      <c r="XV623" s="3"/>
      <c r="XW623" s="3"/>
      <c r="XX623" s="3"/>
      <c r="XY623" s="3"/>
      <c r="XZ623" s="3"/>
      <c r="YA623" s="3"/>
      <c r="YB623" s="3"/>
      <c r="YC623" s="3"/>
      <c r="YD623" s="3"/>
      <c r="YE623" s="3"/>
      <c r="YF623" s="3"/>
      <c r="YG623" s="3"/>
      <c r="YH623" s="3"/>
      <c r="YI623" s="3"/>
    </row>
    <row r="624" spans="5:659" ht="15.75">
      <c r="E624" s="26"/>
      <c r="F624" s="32"/>
      <c r="G624" s="33"/>
      <c r="H624" s="32"/>
      <c r="I624" s="34"/>
      <c r="J624" s="246"/>
      <c r="K624" s="247"/>
      <c r="L624" s="95"/>
      <c r="M624" s="248"/>
      <c r="N624" s="249"/>
      <c r="O624" s="250"/>
      <c r="P624" s="251"/>
      <c r="Q624" s="252"/>
      <c r="R624" s="253"/>
      <c r="S624" s="102"/>
      <c r="T624" s="254"/>
      <c r="U624" s="104"/>
      <c r="V624" s="255"/>
      <c r="W624" s="256"/>
      <c r="X624" s="107"/>
      <c r="Y624" s="116"/>
      <c r="AC624" s="759"/>
      <c r="AD624" s="784"/>
      <c r="AE624" s="780" t="str" cm="1">
        <f t="array" ref="AE624">IF(ROW()=ROW(AE616),AD619,INDEX(AF616:AF629,ROW()-ROW(AE616)))</f>
        <v/>
      </c>
      <c r="AF624" s="781" t="str">
        <f>IF(OR(AE624="",AD618="",AD618&lt;=0,AG624=""),"",TRIM(MID(AE624,LEN(AG624)+1+IF(MID(AE624,LEN(AG624)+1,1)=" ",1,0),99999)))</f>
        <v/>
      </c>
      <c r="AG624" s="780" t="str">
        <f>IF(OR(AH624="",AH624=0,AH624="0"),"",IF(LEN(AH624)&lt;=AD618,AH624,IF(LEN(SUBSTITUTE(AI624," ",""))=AD618+1,LEFT(AH624,AD618),LEFT(AH624,FIND("§",SUBSTITUTE(AI624," ","§",LEN(AI624)-LEN(SUBSTITUTE(AI624," ",""))))-1))))</f>
        <v/>
      </c>
      <c r="AH624" s="780" t="str">
        <f t="shared" si="168"/>
        <v/>
      </c>
      <c r="AI624" s="780" t="str">
        <f>IF(OR(AH624="",AH624=0,AH624="0"),"",LEFT(AH624,AD618+1))</f>
        <v/>
      </c>
      <c r="AJ624" s="782"/>
      <c r="AK624" s="796"/>
      <c r="AL624" s="759" t="str">
        <f>IF(LEN(TRIM(AM624))&gt;0,MAX(AL13:AL623)+1,"")</f>
        <v/>
      </c>
      <c r="AM624" s="805"/>
      <c r="AN624" s="805"/>
      <c r="AO624" s="805"/>
      <c r="XL624" s="3"/>
      <c r="XM624" s="3"/>
      <c r="XN624" s="3"/>
      <c r="XO624" s="3"/>
      <c r="XP624" s="3"/>
      <c r="XQ624" s="3"/>
      <c r="XR624" s="3"/>
      <c r="XS624" s="3"/>
      <c r="XT624" s="3"/>
      <c r="XU624" s="3"/>
      <c r="XV624" s="3"/>
      <c r="XW624" s="3"/>
      <c r="XX624" s="3"/>
      <c r="XY624" s="3"/>
      <c r="XZ624" s="3"/>
      <c r="YA624" s="3"/>
      <c r="YB624" s="3"/>
      <c r="YC624" s="3"/>
      <c r="YD624" s="3"/>
      <c r="YE624" s="3"/>
      <c r="YF624" s="3"/>
      <c r="YG624" s="3"/>
      <c r="YH624" s="3"/>
      <c r="YI624" s="3"/>
    </row>
    <row r="625" spans="5:659" ht="15.75">
      <c r="E625" s="26"/>
      <c r="F625" s="32"/>
      <c r="G625" s="33"/>
      <c r="H625" s="32"/>
      <c r="I625" s="34"/>
      <c r="J625" s="246"/>
      <c r="K625" s="247"/>
      <c r="L625" s="95"/>
      <c r="M625" s="248"/>
      <c r="N625" s="249"/>
      <c r="O625" s="250"/>
      <c r="P625" s="251"/>
      <c r="Q625" s="252"/>
      <c r="R625" s="253"/>
      <c r="S625" s="102"/>
      <c r="T625" s="254"/>
      <c r="U625" s="104"/>
      <c r="V625" s="255"/>
      <c r="W625" s="256"/>
      <c r="X625" s="107"/>
      <c r="Y625" s="116"/>
      <c r="AC625" s="759"/>
      <c r="AD625" s="784"/>
      <c r="AE625" s="780" t="str" cm="1">
        <f t="array" ref="AE625">IF(ROW()=ROW(AE616),AD619,INDEX(AF616:AF629,ROW()-ROW(AE616)))</f>
        <v/>
      </c>
      <c r="AF625" s="781" t="str">
        <f>IF(OR(AE625="",AD618="",AD618&lt;=0,AG625=""),"",TRIM(MID(AE625,LEN(AG625)+1+IF(MID(AE625,LEN(AG625)+1,1)=" ",1,0),99999)))</f>
        <v/>
      </c>
      <c r="AG625" s="780" t="str">
        <f>IF(OR(AH625="",AH625=0,AH625="0"),"",IF(LEN(AH625)&lt;=AD618,AH625,IF(LEN(SUBSTITUTE(AI625," ",""))=AD618+1,LEFT(AH625,AD618),LEFT(AH625,FIND("§",SUBSTITUTE(AI625," ","§",LEN(AI625)-LEN(SUBSTITUTE(AI625," ",""))))-1))))</f>
        <v/>
      </c>
      <c r="AH625" s="780" t="str">
        <f t="shared" si="168"/>
        <v/>
      </c>
      <c r="AI625" s="780" t="str">
        <f>IF(OR(AH625="",AH625=0,AH625="0"),"",LEFT(AH625,AD618+1))</f>
        <v/>
      </c>
      <c r="AJ625" s="782"/>
      <c r="AK625" s="796"/>
      <c r="AL625" s="759" t="str">
        <f>IF(LEN(TRIM(AM625))&gt;0,MAX(AL13:AL624)+1,"")</f>
        <v/>
      </c>
      <c r="AM625" s="805"/>
      <c r="AN625" s="805"/>
      <c r="AO625" s="805"/>
      <c r="XL625" s="3"/>
      <c r="XM625" s="3"/>
      <c r="XN625" s="3"/>
      <c r="XO625" s="3"/>
      <c r="XP625" s="3"/>
      <c r="XQ625" s="3"/>
      <c r="XR625" s="3"/>
      <c r="XS625" s="3"/>
      <c r="XT625" s="3"/>
      <c r="XU625" s="3"/>
      <c r="XV625" s="3"/>
      <c r="XW625" s="3"/>
      <c r="XX625" s="3"/>
      <c r="XY625" s="3"/>
      <c r="XZ625" s="3"/>
      <c r="YA625" s="3"/>
      <c r="YB625" s="3"/>
      <c r="YC625" s="3"/>
      <c r="YD625" s="3"/>
      <c r="YE625" s="3"/>
      <c r="YF625" s="3"/>
      <c r="YG625" s="3"/>
      <c r="YH625" s="3"/>
      <c r="YI625" s="3"/>
    </row>
    <row r="626" spans="5:659" ht="15.75">
      <c r="E626" s="26"/>
      <c r="F626" s="32"/>
      <c r="G626" s="33"/>
      <c r="H626" s="32"/>
      <c r="I626" s="34"/>
      <c r="J626" s="246"/>
      <c r="K626" s="247"/>
      <c r="L626" s="95"/>
      <c r="M626" s="248"/>
      <c r="N626" s="249"/>
      <c r="O626" s="250"/>
      <c r="P626" s="251"/>
      <c r="Q626" s="252"/>
      <c r="R626" s="253"/>
      <c r="S626" s="102"/>
      <c r="T626" s="254"/>
      <c r="U626" s="104"/>
      <c r="V626" s="255"/>
      <c r="W626" s="256"/>
      <c r="X626" s="107"/>
      <c r="Y626" s="116"/>
      <c r="AC626" s="759"/>
      <c r="AD626" s="784"/>
      <c r="AE626" s="780" t="str" cm="1">
        <f t="array" ref="AE626">IF(ROW()=ROW(AE616),AD619,INDEX(AF616:AF629,ROW()-ROW(AE616)))</f>
        <v/>
      </c>
      <c r="AF626" s="781" t="str">
        <f>IF(OR(AE626="",AD618="",AD618&lt;=0,AG626=""),"",TRIM(MID(AE626,LEN(AG626)+1+IF(MID(AE626,LEN(AG626)+1,1)=" ",1,0),99999)))</f>
        <v/>
      </c>
      <c r="AG626" s="780" t="str">
        <f>IF(OR(AH626="",AH626=0,AH626="0"),"",IF(LEN(AH626)&lt;=AD618,AH626,IF(LEN(SUBSTITUTE(AI626," ",""))=AD618+1,LEFT(AH626,AD618),LEFT(AH626,FIND("§",SUBSTITUTE(AI626," ","§",LEN(AI626)-LEN(SUBSTITUTE(AI626," ",""))))-1))))</f>
        <v/>
      </c>
      <c r="AH626" s="780" t="str">
        <f t="shared" si="168"/>
        <v/>
      </c>
      <c r="AI626" s="780" t="str">
        <f>IF(OR(AH626="",AH626=0,AH626="0"),"",LEFT(AH626,AD618+1))</f>
        <v/>
      </c>
      <c r="AJ626" s="782"/>
      <c r="AK626" s="796"/>
      <c r="AL626" s="759" t="str">
        <f>IF(LEN(TRIM(AM626))&gt;0,MAX(AL13:AL625)+1,"")</f>
        <v/>
      </c>
      <c r="AM626" s="805"/>
      <c r="AN626" s="805"/>
      <c r="AO626" s="805"/>
      <c r="XL626" s="3"/>
      <c r="XM626" s="3"/>
      <c r="XN626" s="3"/>
      <c r="XO626" s="3"/>
      <c r="XP626" s="3"/>
      <c r="XQ626" s="3"/>
      <c r="XR626" s="3"/>
      <c r="XS626" s="3"/>
      <c r="XT626" s="3"/>
      <c r="XU626" s="3"/>
      <c r="XV626" s="3"/>
      <c r="XW626" s="3"/>
      <c r="XX626" s="3"/>
      <c r="XY626" s="3"/>
      <c r="XZ626" s="3"/>
      <c r="YA626" s="3"/>
      <c r="YB626" s="3"/>
      <c r="YC626" s="3"/>
      <c r="YD626" s="3"/>
      <c r="YE626" s="3"/>
      <c r="YF626" s="3"/>
      <c r="YG626" s="3"/>
      <c r="YH626" s="3"/>
      <c r="YI626" s="3"/>
    </row>
    <row r="627" spans="5:659" ht="15.75">
      <c r="E627" s="26"/>
      <c r="F627" s="32"/>
      <c r="G627" s="33"/>
      <c r="H627" s="32"/>
      <c r="I627" s="34"/>
      <c r="J627" s="246"/>
      <c r="K627" s="247"/>
      <c r="L627" s="95"/>
      <c r="M627" s="248"/>
      <c r="N627" s="249"/>
      <c r="O627" s="250"/>
      <c r="P627" s="251"/>
      <c r="Q627" s="252"/>
      <c r="R627" s="253"/>
      <c r="S627" s="102"/>
      <c r="T627" s="254"/>
      <c r="U627" s="104"/>
      <c r="V627" s="255"/>
      <c r="W627" s="256"/>
      <c r="X627" s="107"/>
      <c r="Y627" s="116"/>
      <c r="AC627" s="759"/>
      <c r="AD627" s="784"/>
      <c r="AE627" s="780" t="str" cm="1">
        <f t="array" ref="AE627">IF(ROW()=ROW(AE616),AD619,INDEX(AF616:AF629,ROW()-ROW(AE616)))</f>
        <v/>
      </c>
      <c r="AF627" s="781" t="str">
        <f>IF(OR(AE627="",AD618="",AD618&lt;=0,AG627=""),"",TRIM(MID(AE627,LEN(AG627)+1+IF(MID(AE627,LEN(AG627)+1,1)=" ",1,0),99999)))</f>
        <v/>
      </c>
      <c r="AG627" s="780" t="str">
        <f>IF(OR(AH627="",AH627=0,AH627="0"),"",IF(LEN(AH627)&lt;=AD618,AH627,IF(LEN(SUBSTITUTE(AI627," ",""))=AD618+1,LEFT(AH627,AD618),LEFT(AH627,FIND("§",SUBSTITUTE(AI627," ","§",LEN(AI627)-LEN(SUBSTITUTE(AI627," ",""))))-1))))</f>
        <v/>
      </c>
      <c r="AH627" s="780" t="str">
        <f t="shared" si="168"/>
        <v/>
      </c>
      <c r="AI627" s="780" t="str">
        <f>IF(OR(AH627="",AH627=0,AH627="0"),"",LEFT(AH627,AD618+1))</f>
        <v/>
      </c>
      <c r="AJ627" s="782"/>
      <c r="AK627" s="796"/>
      <c r="AL627" s="759" t="str">
        <f>IF(LEN(TRIM(AM627))&gt;0,MAX(AL13:AL626)+1,"")</f>
        <v/>
      </c>
      <c r="AM627" s="805"/>
      <c r="AN627" s="805"/>
      <c r="AO627" s="805"/>
      <c r="XL627" s="3"/>
      <c r="XM627" s="3"/>
      <c r="XN627" s="3"/>
      <c r="XO627" s="3"/>
      <c r="XP627" s="3"/>
      <c r="XQ627" s="3"/>
      <c r="XR627" s="3"/>
      <c r="XS627" s="3"/>
      <c r="XT627" s="3"/>
      <c r="XU627" s="3"/>
      <c r="XV627" s="3"/>
      <c r="XW627" s="3"/>
      <c r="XX627" s="3"/>
      <c r="XY627" s="3"/>
      <c r="XZ627" s="3"/>
      <c r="YA627" s="3"/>
      <c r="YB627" s="3"/>
      <c r="YC627" s="3"/>
      <c r="YD627" s="3"/>
      <c r="YE627" s="3"/>
      <c r="YF627" s="3"/>
      <c r="YG627" s="3"/>
      <c r="YH627" s="3"/>
      <c r="YI627" s="3"/>
    </row>
    <row r="628" spans="5:659" ht="15.75">
      <c r="E628" s="26"/>
      <c r="F628" s="32"/>
      <c r="G628" s="33"/>
      <c r="H628" s="32"/>
      <c r="I628" s="34"/>
      <c r="J628" s="246"/>
      <c r="K628" s="247"/>
      <c r="L628" s="95"/>
      <c r="M628" s="248"/>
      <c r="N628" s="249"/>
      <c r="O628" s="250"/>
      <c r="P628" s="251"/>
      <c r="Q628" s="252"/>
      <c r="R628" s="253"/>
      <c r="S628" s="102"/>
      <c r="T628" s="254"/>
      <c r="U628" s="104"/>
      <c r="V628" s="255"/>
      <c r="W628" s="256"/>
      <c r="X628" s="107"/>
      <c r="Y628" s="116"/>
      <c r="AC628" s="759"/>
      <c r="AD628" s="784"/>
      <c r="AE628" s="780" t="str" cm="1">
        <f t="array" ref="AE628">IF(ROW()=ROW(AE616),AD619,INDEX(AF616:AF629,ROW()-ROW(AE616)))</f>
        <v/>
      </c>
      <c r="AF628" s="781" t="str">
        <f>IF(OR(AE628="",AD618="",AD618&lt;=0,AG628=""),"",TRIM(MID(AE628,LEN(AG628)+1+IF(MID(AE628,LEN(AG628)+1,1)=" ",1,0),99999)))</f>
        <v/>
      </c>
      <c r="AG628" s="780" t="str">
        <f>IF(OR(AH628="",AH628=0,AH628="0"),"",IF(LEN(AH628)&lt;=AD618,AH628,IF(LEN(SUBSTITUTE(AI628," ",""))=AD618+1,LEFT(AH628,AD618),LEFT(AH628,FIND("§",SUBSTITUTE(AI628," ","§",LEN(AI628)-LEN(SUBSTITUTE(AI628," ",""))))-1))))</f>
        <v/>
      </c>
      <c r="AH628" s="780" t="str">
        <f t="shared" si="168"/>
        <v/>
      </c>
      <c r="AI628" s="780" t="str">
        <f>IF(OR(AH628="",AH628=0,AH628="0"),"",LEFT(AH628,AD618+1))</f>
        <v/>
      </c>
      <c r="AJ628" s="782"/>
      <c r="AK628" s="796"/>
      <c r="AL628" s="759" t="str">
        <f>IF(LEN(TRIM(AM628))&gt;0,MAX(AL13:AL627)+1,"")</f>
        <v/>
      </c>
      <c r="AM628" s="805"/>
      <c r="AN628" s="805"/>
      <c r="AO628" s="805"/>
      <c r="XL628" s="3"/>
      <c r="XM628" s="3"/>
      <c r="XN628" s="3"/>
      <c r="XO628" s="3"/>
      <c r="XP628" s="3"/>
      <c r="XQ628" s="3"/>
      <c r="XR628" s="3"/>
      <c r="XS628" s="3"/>
      <c r="XT628" s="3"/>
      <c r="XU628" s="3"/>
      <c r="XV628" s="3"/>
      <c r="XW628" s="3"/>
      <c r="XX628" s="3"/>
      <c r="XY628" s="3"/>
      <c r="XZ628" s="3"/>
      <c r="YA628" s="3"/>
      <c r="YB628" s="3"/>
      <c r="YC628" s="3"/>
      <c r="YD628" s="3"/>
      <c r="YE628" s="3"/>
      <c r="YF628" s="3"/>
      <c r="YG628" s="3"/>
      <c r="YH628" s="3"/>
      <c r="YI628" s="3"/>
    </row>
    <row r="629" spans="5:659" ht="15.75">
      <c r="E629" s="26"/>
      <c r="F629" s="32"/>
      <c r="G629" s="33"/>
      <c r="H629" s="32"/>
      <c r="I629" s="34"/>
      <c r="J629" s="246"/>
      <c r="K629" s="247"/>
      <c r="L629" s="95"/>
      <c r="M629" s="248"/>
      <c r="N629" s="249"/>
      <c r="O629" s="250"/>
      <c r="P629" s="251"/>
      <c r="Q629" s="252"/>
      <c r="R629" s="253"/>
      <c r="S629" s="102"/>
      <c r="T629" s="254"/>
      <c r="U629" s="104"/>
      <c r="V629" s="255"/>
      <c r="W629" s="256"/>
      <c r="X629" s="107"/>
      <c r="Y629" s="116"/>
      <c r="AC629" s="759"/>
      <c r="AD629" s="784"/>
      <c r="AE629" s="780" t="str" cm="1">
        <f t="array" ref="AE629">IF(ROW()=ROW(AE616),AD619,INDEX(AF616:AF629,ROW()-ROW(AE616)))</f>
        <v/>
      </c>
      <c r="AF629" s="781" t="str">
        <f>IF(OR(AE629="",AD618="",AD618&lt;=0,AG629=""),"",TRIM(MID(AE629,LEN(AG629)+1+IF(MID(AE629,LEN(AG629)+1,1)=" ",1,0),99999)))</f>
        <v/>
      </c>
      <c r="AG629" s="780" t="str">
        <f>IF(OR(AH629="",AH629=0,AH629="0"),"",IF(LEN(AH629)&lt;=AD618,AH629,IF(LEN(SUBSTITUTE(AI629," ",""))=AD618+1,LEFT(AH629,AD618),LEFT(AH629,FIND("§",SUBSTITUTE(AI629," ","§",LEN(AI629)-LEN(SUBSTITUTE(AI629," ",""))))-1))))</f>
        <v/>
      </c>
      <c r="AH629" s="780" t="str">
        <f t="shared" si="168"/>
        <v/>
      </c>
      <c r="AI629" s="780" t="str">
        <f>IF(OR(AH629="",AH629=0,AH629="0"),"",LEFT(AH629,AD618+1))</f>
        <v/>
      </c>
      <c r="AJ629" s="782"/>
      <c r="AK629" s="796"/>
      <c r="AL629" s="759" t="str">
        <f>IF(LEN(TRIM(AM629))&gt;0,MAX(AL13:AL628)+1,"")</f>
        <v/>
      </c>
      <c r="AM629" s="805"/>
      <c r="AN629" s="805"/>
      <c r="AO629" s="805"/>
      <c r="XL629" s="3"/>
      <c r="XM629" s="3"/>
      <c r="XN629" s="3"/>
      <c r="XO629" s="3"/>
      <c r="XP629" s="3"/>
      <c r="XQ629" s="3"/>
      <c r="XR629" s="3"/>
      <c r="XS629" s="3"/>
      <c r="XT629" s="3"/>
      <c r="XU629" s="3"/>
      <c r="XV629" s="3"/>
      <c r="XW629" s="3"/>
      <c r="XX629" s="3"/>
      <c r="XY629" s="3"/>
      <c r="XZ629" s="3"/>
      <c r="YA629" s="3"/>
      <c r="YB629" s="3"/>
      <c r="YC629" s="3"/>
      <c r="YD629" s="3"/>
      <c r="YE629" s="3"/>
      <c r="YF629" s="3"/>
      <c r="YG629" s="3"/>
      <c r="YH629" s="3"/>
      <c r="YI629" s="3"/>
    </row>
    <row r="630" spans="5:659" ht="15.75">
      <c r="E630" s="26"/>
      <c r="F630" s="32"/>
      <c r="G630" s="33"/>
      <c r="H630" s="32"/>
      <c r="I630" s="34"/>
      <c r="J630" s="246"/>
      <c r="K630" s="247"/>
      <c r="L630" s="95"/>
      <c r="M630" s="248"/>
      <c r="N630" s="249"/>
      <c r="O630" s="250"/>
      <c r="P630" s="251"/>
      <c r="Q630" s="252"/>
      <c r="R630" s="253"/>
      <c r="S630" s="102"/>
      <c r="T630" s="254"/>
      <c r="U630" s="104"/>
      <c r="V630" s="255"/>
      <c r="W630" s="256"/>
      <c r="X630" s="107"/>
      <c r="Y630" s="116"/>
      <c r="AC630" s="759"/>
      <c r="AD630" s="779" t="str">
        <f>IF(TRIM(SUBSTITUTE(AS58,CHAR(160),""))="","",AS58)</f>
        <v>fin</v>
      </c>
      <c r="AE630" s="780" t="str" cm="1">
        <f t="array" ref="AE630">IF(ROW()=ROW(AE630),AD633,INDEX(AF630:AF643,ROW()-ROW(AE630)))</f>
        <v>fin</v>
      </c>
      <c r="AF630" s="781" t="str">
        <f>IF(OR(AE630="",AD632="",AD632&lt;=0,AG630=""),"",TRIM(MID(AE630,LEN(AG630)+1+IF(MID(AE630,LEN(AG630)+1,1)=" ",1,0),99999)))</f>
        <v/>
      </c>
      <c r="AG630" s="780" t="str">
        <f>IF(OR(AH630="",AH630=0,AH630="0"),"",IF(LEN(AH630)&lt;=AD632,AH630,IF(LEN(SUBSTITUTE(AI630," ",""))=AD632+1,LEFT(AH630,AD632),LEFT(AH630,FIND("§",SUBSTITUTE(AI630," ","§",LEN(AI630)-LEN(SUBSTITUTE(AI630," ",""))))-1))))</f>
        <v>fin</v>
      </c>
      <c r="AH630" s="780" t="str">
        <f t="shared" si="168"/>
        <v>fin</v>
      </c>
      <c r="AI630" s="780" t="str">
        <f>IF(OR(AH630="",AH630=0,AH630="0"),"",LEFT(AH630,AD632+1))</f>
        <v>fin</v>
      </c>
      <c r="AJ630" s="782"/>
      <c r="AK630" s="796"/>
      <c r="AL630" s="759" t="str">
        <f>IF(LEN(TRIM(AM630))&gt;0,MAX(AL13:AL629)+1,"")</f>
        <v/>
      </c>
      <c r="AM630" s="805"/>
      <c r="AN630" s="805"/>
      <c r="AO630" s="805"/>
      <c r="XL630" s="3"/>
      <c r="XM630" s="3"/>
      <c r="XN630" s="3"/>
      <c r="XO630" s="3"/>
      <c r="XP630" s="3"/>
      <c r="XQ630" s="3"/>
      <c r="XR630" s="3"/>
      <c r="XS630" s="3"/>
      <c r="XT630" s="3"/>
      <c r="XU630" s="3"/>
      <c r="XV630" s="3"/>
      <c r="XW630" s="3"/>
      <c r="XX630" s="3"/>
      <c r="XY630" s="3"/>
      <c r="XZ630" s="3"/>
      <c r="YA630" s="3"/>
      <c r="YB630" s="3"/>
      <c r="YC630" s="3"/>
      <c r="YD630" s="3"/>
      <c r="YE630" s="3"/>
      <c r="YF630" s="3"/>
      <c r="YG630" s="3"/>
      <c r="YH630" s="3"/>
      <c r="YI630" s="3"/>
    </row>
    <row r="631" spans="5:659" ht="15.75">
      <c r="E631" s="26"/>
      <c r="F631" s="32"/>
      <c r="G631" s="33"/>
      <c r="H631" s="32"/>
      <c r="I631" s="34"/>
      <c r="J631" s="246"/>
      <c r="K631" s="247"/>
      <c r="L631" s="95"/>
      <c r="M631" s="248"/>
      <c r="N631" s="249"/>
      <c r="O631" s="250"/>
      <c r="P631" s="251"/>
      <c r="Q631" s="252"/>
      <c r="R631" s="253"/>
      <c r="S631" s="102"/>
      <c r="T631" s="254"/>
      <c r="U631" s="104"/>
      <c r="V631" s="255"/>
      <c r="W631" s="256"/>
      <c r="X631" s="107"/>
      <c r="Y631" s="116"/>
      <c r="AC631" s="759"/>
      <c r="AD631" s="784" t="str">
        <f>TRIM(SUBSTITUTE(SUBSTITUTE(SUBSTITUTE(SUBSTITUTE(SUBSTITUTE(SUBSTITUTE(SUBSTITUTE(SUBSTITUTE(SUBSTITUTE(CLEAN(IF(OR(LEFT(AD630,1)="-",LEFT(AD630,1)="="),MID(AD630,2,99999),AD630)),"—","-"),"–","-"),CHAR(160)," "),CHAR(9)," "),CHAR(13)," "),CHAR(10)," ")," "," ")," "," ")," "," "))</f>
        <v>fin</v>
      </c>
      <c r="AE631" s="780" t="str" cm="1">
        <f t="array" ref="AE631">IF(ROW()=ROW(AE630),AD633,INDEX(AF630:AF643,ROW()-ROW(AE630)))</f>
        <v/>
      </c>
      <c r="AF631" s="781" t="str">
        <f>IF(OR(AE631="",AD632="",AD632&lt;=0,AG631=""),"",TRIM(MID(AE631,LEN(AG631)+1+IF(MID(AE631,LEN(AG631)+1,1)=" ",1,0),99999)))</f>
        <v/>
      </c>
      <c r="AG631" s="780" t="str">
        <f>IF(OR(AH631="",AH631=0,AH631="0"),"",IF(LEN(AH631)&lt;=AD632,AH631,IF(LEN(SUBSTITUTE(AI631," ",""))=AD632+1,LEFT(AH631,AD632),LEFT(AH631,FIND("§",SUBSTITUTE(AI631," ","§",LEN(AI631)-LEN(SUBSTITUTE(AI631," ",""))))-1))))</f>
        <v/>
      </c>
      <c r="AH631" s="780" t="str">
        <f t="shared" si="168"/>
        <v/>
      </c>
      <c r="AI631" s="780" t="str">
        <f>IF(OR(AH631="",AH631=0,AH631="0"),"",LEFT(AH631,AD632+1))</f>
        <v/>
      </c>
      <c r="AJ631" s="782"/>
      <c r="AK631" s="796"/>
      <c r="AL631" s="759" t="str">
        <f>IF(LEN(TRIM(AM631))&gt;0,MAX(AL13:AL630)+1,"")</f>
        <v/>
      </c>
      <c r="AM631" s="805"/>
      <c r="AN631" s="805"/>
      <c r="AO631" s="805"/>
      <c r="XL631" s="3"/>
      <c r="XM631" s="3"/>
      <c r="XN631" s="3"/>
      <c r="XO631" s="3"/>
      <c r="XP631" s="3"/>
      <c r="XQ631" s="3"/>
      <c r="XR631" s="3"/>
      <c r="XS631" s="3"/>
      <c r="XT631" s="3"/>
      <c r="XU631" s="3"/>
      <c r="XV631" s="3"/>
      <c r="XW631" s="3"/>
      <c r="XX631" s="3"/>
      <c r="XY631" s="3"/>
      <c r="XZ631" s="3"/>
      <c r="YA631" s="3"/>
      <c r="YB631" s="3"/>
      <c r="YC631" s="3"/>
      <c r="YD631" s="3"/>
      <c r="YE631" s="3"/>
      <c r="YF631" s="3"/>
      <c r="YG631" s="3"/>
      <c r="YH631" s="3"/>
      <c r="YI631" s="3"/>
    </row>
    <row r="632" spans="5:659" ht="15.75">
      <c r="E632" s="26"/>
      <c r="F632" s="32"/>
      <c r="G632" s="33"/>
      <c r="H632" s="32"/>
      <c r="I632" s="34"/>
      <c r="J632" s="246"/>
      <c r="K632" s="247"/>
      <c r="L632" s="95"/>
      <c r="M632" s="248"/>
      <c r="N632" s="249"/>
      <c r="O632" s="250"/>
      <c r="P632" s="251"/>
      <c r="Q632" s="252"/>
      <c r="R632" s="253"/>
      <c r="S632" s="102"/>
      <c r="T632" s="254"/>
      <c r="U632" s="104"/>
      <c r="V632" s="255"/>
      <c r="W632" s="256"/>
      <c r="X632" s="107"/>
      <c r="Y632" s="116"/>
      <c r="AC632" s="759"/>
      <c r="AD632" s="785">
        <f>AL10</f>
        <v>120</v>
      </c>
      <c r="AE632" s="780" t="str" cm="1">
        <f t="array" ref="AE632">IF(ROW()=ROW(AE630),AD633,INDEX(AF630:AF643,ROW()-ROW(AE630)))</f>
        <v/>
      </c>
      <c r="AF632" s="781" t="str">
        <f>IF(OR(AE632="",AD632="",AD632&lt;=0,AG632=""),"",TRIM(MID(AE632,LEN(AG632)+1+IF(MID(AE632,LEN(AG632)+1,1)=" ",1,0),99999)))</f>
        <v/>
      </c>
      <c r="AG632" s="780" t="str">
        <f>IF(OR(AH632="",AH632=0,AH632="0"),"",IF(LEN(AH632)&lt;=AD632,AH632,IF(LEN(SUBSTITUTE(AI632," ",""))=AD632+1,LEFT(AH632,AD632),LEFT(AH632,FIND("§",SUBSTITUTE(AI632," ","§",LEN(AI632)-LEN(SUBSTITUTE(AI632," ",""))))-1))))</f>
        <v/>
      </c>
      <c r="AH632" s="780" t="str">
        <f t="shared" si="168"/>
        <v/>
      </c>
      <c r="AI632" s="780" t="str">
        <f>IF(OR(AH632="",AH632=0,AH632="0"),"",LEFT(AH632,AD632+1))</f>
        <v/>
      </c>
      <c r="AJ632" s="782"/>
      <c r="AK632" s="796"/>
      <c r="AL632" s="759" t="str">
        <f>IF(LEN(TRIM(AM632))&gt;0,MAX(AL13:AL631)+1,"")</f>
        <v/>
      </c>
      <c r="AM632" s="805"/>
      <c r="AN632" s="805"/>
      <c r="AO632" s="805"/>
      <c r="XL632" s="3"/>
      <c r="XM632" s="3"/>
      <c r="XN632" s="3"/>
      <c r="XO632" s="3"/>
      <c r="XP632" s="3"/>
      <c r="XQ632" s="3"/>
      <c r="XR632" s="3"/>
      <c r="XS632" s="3"/>
      <c r="XT632" s="3"/>
      <c r="XU632" s="3"/>
      <c r="XV632" s="3"/>
      <c r="XW632" s="3"/>
      <c r="XX632" s="3"/>
      <c r="XY632" s="3"/>
      <c r="XZ632" s="3"/>
      <c r="YA632" s="3"/>
      <c r="YB632" s="3"/>
      <c r="YC632" s="3"/>
      <c r="YD632" s="3"/>
      <c r="YE632" s="3"/>
      <c r="YF632" s="3"/>
      <c r="YG632" s="3"/>
      <c r="YH632" s="3"/>
      <c r="YI632" s="3"/>
    </row>
    <row r="633" spans="5:659" ht="15.75">
      <c r="E633" s="26"/>
      <c r="F633" s="32"/>
      <c r="G633" s="33"/>
      <c r="H633" s="32"/>
      <c r="I633" s="34"/>
      <c r="J633" s="246"/>
      <c r="K633" s="247"/>
      <c r="L633" s="95"/>
      <c r="M633" s="248"/>
      <c r="N633" s="249"/>
      <c r="O633" s="250"/>
      <c r="P633" s="251"/>
      <c r="Q633" s="252"/>
      <c r="R633" s="253"/>
      <c r="S633" s="102"/>
      <c r="T633" s="254"/>
      <c r="U633" s="104"/>
      <c r="V633" s="255"/>
      <c r="W633" s="256"/>
      <c r="X633" s="107"/>
      <c r="Y633" s="116"/>
      <c r="AC633" s="759"/>
      <c r="AD633" s="784" t="str">
        <f>IF(UPPER(TRIM(AL11))="X",AD637,AD631)</f>
        <v>fin</v>
      </c>
      <c r="AE633" s="780" t="str" cm="1">
        <f t="array" ref="AE633">IF(ROW()=ROW(AE630),AD633,INDEX(AF630:AF643,ROW()-ROW(AE630)))</f>
        <v/>
      </c>
      <c r="AF633" s="781" t="str">
        <f>IF(OR(AE633="",AD632="",AD632&lt;=0,AG633=""),"",TRIM(MID(AE633,LEN(AG633)+1+IF(MID(AE633,LEN(AG633)+1,1)=" ",1,0),99999)))</f>
        <v/>
      </c>
      <c r="AG633" s="780" t="str">
        <f>IF(OR(AH633="",AH633=0,AH633="0"),"",IF(LEN(AH633)&lt;=AD632,AH633,IF(LEN(SUBSTITUTE(AI633," ",""))=AD632+1,LEFT(AH633,AD632),LEFT(AH633,FIND("§",SUBSTITUTE(AI633," ","§",LEN(AI633)-LEN(SUBSTITUTE(AI633," ",""))))-1))))</f>
        <v/>
      </c>
      <c r="AH633" s="780" t="str">
        <f t="shared" si="168"/>
        <v/>
      </c>
      <c r="AI633" s="780" t="str">
        <f>IF(OR(AH633="",AH633=0,AH633="0"),"",LEFT(AH633,AD632+1))</f>
        <v/>
      </c>
      <c r="AJ633" s="782"/>
      <c r="AK633" s="796"/>
      <c r="AL633" s="759" t="str">
        <f>IF(LEN(TRIM(AM633))&gt;0,MAX(AL13:AL632)+1,"")</f>
        <v/>
      </c>
      <c r="AM633" s="805"/>
      <c r="AN633" s="805"/>
      <c r="AO633" s="805"/>
      <c r="XL633" s="3"/>
      <c r="XM633" s="3"/>
      <c r="XN633" s="3"/>
      <c r="XO633" s="3"/>
      <c r="XP633" s="3"/>
      <c r="XQ633" s="3"/>
      <c r="XR633" s="3"/>
      <c r="XS633" s="3"/>
      <c r="XT633" s="3"/>
      <c r="XU633" s="3"/>
      <c r="XV633" s="3"/>
      <c r="XW633" s="3"/>
      <c r="XX633" s="3"/>
      <c r="XY633" s="3"/>
      <c r="XZ633" s="3"/>
      <c r="YA633" s="3"/>
      <c r="YB633" s="3"/>
      <c r="YC633" s="3"/>
      <c r="YD633" s="3"/>
      <c r="YE633" s="3"/>
      <c r="YF633" s="3"/>
      <c r="YG633" s="3"/>
      <c r="YH633" s="3"/>
      <c r="YI633" s="3"/>
    </row>
    <row r="634" spans="5:659" ht="15.75">
      <c r="E634" s="26"/>
      <c r="F634" s="32"/>
      <c r="G634" s="33"/>
      <c r="H634" s="32"/>
      <c r="I634" s="34"/>
      <c r="J634" s="246"/>
      <c r="K634" s="247"/>
      <c r="L634" s="95"/>
      <c r="M634" s="248"/>
      <c r="N634" s="249"/>
      <c r="O634" s="250"/>
      <c r="P634" s="251"/>
      <c r="Q634" s="252"/>
      <c r="R634" s="253"/>
      <c r="S634" s="102"/>
      <c r="T634" s="254"/>
      <c r="U634" s="104"/>
      <c r="V634" s="255"/>
      <c r="W634" s="256"/>
      <c r="X634" s="107"/>
      <c r="Y634" s="116"/>
      <c r="AC634" s="759"/>
      <c r="AD634" s="786" t="str">
        <f>TRIM(SUBSTITUTE(SUBSTITUTE(SUBSTITUTE(SUBSTITUTE(SUBSTITUTE(SUBSTITUTE(SUBSTITUTE(SUBSTITUTE(SUBSTITUTE(SUBSTITUTE(AD631,","," "),";"," "),":"," "),"!"," "),"?"," "),"…"," "),"»"," "),"«"," "),"/"," "),"."," "))</f>
        <v>fin</v>
      </c>
      <c r="AE634" s="780" t="str" cm="1">
        <f t="array" ref="AE634">IF(ROW()=ROW(AE630),AD633,INDEX(AF630:AF643,ROW()-ROW(AE630)))</f>
        <v/>
      </c>
      <c r="AF634" s="781" t="str">
        <f>IF(OR(AE634="",AD632="",AD632&lt;=0,AG634=""),"",TRIM(MID(AE634,LEN(AG634)+1+IF(MID(AE634,LEN(AG634)+1,1)=" ",1,0),99999)))</f>
        <v/>
      </c>
      <c r="AG634" s="780" t="str">
        <f>IF(OR(AH634="",AH634=0,AH634="0"),"",IF(LEN(AH634)&lt;=AD632,AH634,IF(LEN(SUBSTITUTE(AI634," ",""))=AD632+1,LEFT(AH634,AD632),LEFT(AH634,FIND("§",SUBSTITUTE(AI634," ","§",LEN(AI634)-LEN(SUBSTITUTE(AI634," ",""))))-1))))</f>
        <v/>
      </c>
      <c r="AH634" s="780" t="str">
        <f t="shared" si="168"/>
        <v/>
      </c>
      <c r="AI634" s="780" t="str">
        <f>IF(OR(AH634="",AH634=0,AH634="0"),"",LEFT(AH634,AD632+1))</f>
        <v/>
      </c>
      <c r="AJ634" s="782"/>
      <c r="AK634" s="796"/>
      <c r="AL634" s="759" t="str">
        <f>IF(LEN(TRIM(AM634))&gt;0,MAX(AL13:AL633)+1,"")</f>
        <v/>
      </c>
      <c r="AM634" s="805"/>
      <c r="AN634" s="805"/>
      <c r="AO634" s="805"/>
      <c r="XL634" s="3"/>
      <c r="XM634" s="3"/>
      <c r="XN634" s="3"/>
      <c r="XO634" s="3"/>
      <c r="XP634" s="3"/>
      <c r="XQ634" s="3"/>
      <c r="XR634" s="3"/>
      <c r="XS634" s="3"/>
      <c r="XT634" s="3"/>
      <c r="XU634" s="3"/>
      <c r="XV634" s="3"/>
      <c r="XW634" s="3"/>
      <c r="XX634" s="3"/>
      <c r="XY634" s="3"/>
      <c r="XZ634" s="3"/>
      <c r="YA634" s="3"/>
      <c r="YB634" s="3"/>
      <c r="YC634" s="3"/>
      <c r="YD634" s="3"/>
      <c r="YE634" s="3"/>
      <c r="YF634" s="3"/>
      <c r="YG634" s="3"/>
      <c r="YH634" s="3"/>
      <c r="YI634" s="3"/>
    </row>
    <row r="635" spans="5:659" ht="15.75">
      <c r="E635" s="26"/>
      <c r="F635" s="32"/>
      <c r="G635" s="33"/>
      <c r="H635" s="32"/>
      <c r="I635" s="34"/>
      <c r="J635" s="246"/>
      <c r="K635" s="247"/>
      <c r="L635" s="95"/>
      <c r="M635" s="248"/>
      <c r="N635" s="249"/>
      <c r="O635" s="250"/>
      <c r="P635" s="251"/>
      <c r="Q635" s="252"/>
      <c r="R635" s="253"/>
      <c r="S635" s="102"/>
      <c r="T635" s="254"/>
      <c r="U635" s="104"/>
      <c r="V635" s="255"/>
      <c r="W635" s="256"/>
      <c r="X635" s="107"/>
      <c r="Y635" s="116"/>
      <c r="AC635" s="759"/>
      <c r="AD635" s="780" t="str">
        <f>TRIM(SUBSTITUTE(SUBSTITUTE(SUBSTITUTE(SUBSTITUTE(SUBSTITUTE(SUBSTITUTE(SUBSTITUTE(SUBSTITUTE(AD634,"("," "),")"," "),CHAR(34)," "),"-"," "),"_"," "),"&lt;"," "),"&gt;"," "),"="," "))</f>
        <v>fin</v>
      </c>
      <c r="AE635" s="780" t="str" cm="1">
        <f t="array" ref="AE635">IF(ROW()=ROW(AE630),AD633,INDEX(AF630:AF643,ROW()-ROW(AE630)))</f>
        <v/>
      </c>
      <c r="AF635" s="781" t="str">
        <f>IF(OR(AE635="",AD632="",AD632&lt;=0,AG635=""),"",TRIM(MID(AE635,LEN(AG635)+1+IF(MID(AE635,LEN(AG635)+1,1)=" ",1,0),99999)))</f>
        <v/>
      </c>
      <c r="AG635" s="780" t="str">
        <f>IF(OR(AH635="",AH635=0,AH635="0"),"",IF(LEN(AH635)&lt;=AD632,AH635,IF(LEN(SUBSTITUTE(AI635," ",""))=AD632+1,LEFT(AH635,AD632),LEFT(AH635,FIND("§",SUBSTITUTE(AI635," ","§",LEN(AI635)-LEN(SUBSTITUTE(AI635," ",""))))-1))))</f>
        <v/>
      </c>
      <c r="AH635" s="780" t="str">
        <f t="shared" si="168"/>
        <v/>
      </c>
      <c r="AI635" s="780" t="str">
        <f>IF(OR(AH635="",AH635=0,AH635="0"),"",LEFT(AH635,AD632+1))</f>
        <v/>
      </c>
      <c r="AJ635" s="782"/>
      <c r="AK635" s="796"/>
      <c r="AL635" s="759" t="str">
        <f>IF(LEN(TRIM(AM635))&gt;0,MAX(AL13:AL634)+1,"")</f>
        <v/>
      </c>
      <c r="AM635" s="805"/>
      <c r="AN635" s="805"/>
      <c r="AO635" s="805"/>
      <c r="XL635" s="3"/>
      <c r="XM635" s="3"/>
      <c r="XN635" s="3"/>
      <c r="XO635" s="3"/>
      <c r="XP635" s="3"/>
      <c r="XQ635" s="3"/>
      <c r="XR635" s="3"/>
      <c r="XS635" s="3"/>
      <c r="XT635" s="3"/>
      <c r="XU635" s="3"/>
      <c r="XV635" s="3"/>
      <c r="XW635" s="3"/>
      <c r="XX635" s="3"/>
      <c r="XY635" s="3"/>
      <c r="XZ635" s="3"/>
      <c r="YA635" s="3"/>
      <c r="YB635" s="3"/>
      <c r="YC635" s="3"/>
      <c r="YD635" s="3"/>
      <c r="YE635" s="3"/>
      <c r="YF635" s="3"/>
      <c r="YG635" s="3"/>
      <c r="YH635" s="3"/>
      <c r="YI635" s="3"/>
    </row>
    <row r="636" spans="5:659" ht="15.75">
      <c r="E636" s="26"/>
      <c r="F636" s="32"/>
      <c r="G636" s="33"/>
      <c r="H636" s="32"/>
      <c r="I636" s="34"/>
      <c r="J636" s="246"/>
      <c r="K636" s="247"/>
      <c r="L636" s="95"/>
      <c r="M636" s="248"/>
      <c r="N636" s="249"/>
      <c r="O636" s="250"/>
      <c r="P636" s="251"/>
      <c r="Q636" s="252"/>
      <c r="R636" s="253"/>
      <c r="S636" s="102"/>
      <c r="T636" s="254"/>
      <c r="U636" s="104"/>
      <c r="V636" s="255"/>
      <c r="W636" s="256"/>
      <c r="X636" s="107"/>
      <c r="Y636" s="116"/>
      <c r="AC636" s="757"/>
      <c r="AD636" s="784" t="str">
        <f>TRIM(SUBSTITUTE(SUBSTITUTE(SUBSTITUTE(SUBSTITUTE(AD635,"►"," "),"▼"," "),"▲"," "),"◄"," "))</f>
        <v>fin</v>
      </c>
      <c r="AE636" s="780" t="str" cm="1">
        <f t="array" ref="AE636">IF(ROW()=ROW(AE630),AD633,INDEX(AF630:AF643,ROW()-ROW(AE630)))</f>
        <v/>
      </c>
      <c r="AF636" s="781" t="str">
        <f>IF(OR(AE636="",AD632="",AD632&lt;=0,AG636=""),"",TRIM(MID(AE636,LEN(AG636)+1+IF(MID(AE636,LEN(AG636)+1,1)=" ",1,0),99999)))</f>
        <v/>
      </c>
      <c r="AG636" s="780" t="str">
        <f>IF(OR(AH636="",AH636=0,AH636="0"),"",IF(LEN(AH636)&lt;=AD632,AH636,IF(LEN(SUBSTITUTE(AI636," ",""))=AD632+1,LEFT(AH636,AD632),LEFT(AH636,FIND("§",SUBSTITUTE(AI636," ","§",LEN(AI636)-LEN(SUBSTITUTE(AI636," ",""))))-1))))</f>
        <v/>
      </c>
      <c r="AH636" s="780" t="str">
        <f t="shared" si="168"/>
        <v/>
      </c>
      <c r="AI636" s="780" t="str">
        <f>IF(OR(AH636="",AH636=0,AH636="0"),"",LEFT(AH636,AD632+1))</f>
        <v/>
      </c>
      <c r="AJ636" s="782"/>
      <c r="AK636" s="796"/>
      <c r="AL636" s="759" t="str">
        <f>IF(LEN(TRIM(AM636))&gt;0,MAX(AL13:AL635)+1,"")</f>
        <v/>
      </c>
      <c r="AM636" s="805"/>
      <c r="AN636" s="805"/>
      <c r="AO636" s="805"/>
      <c r="XL636" s="3"/>
      <c r="XM636" s="3"/>
      <c r="XN636" s="3"/>
      <c r="XO636" s="3"/>
      <c r="XP636" s="3"/>
      <c r="XQ636" s="3"/>
      <c r="XR636" s="3"/>
      <c r="XS636" s="3"/>
      <c r="XT636" s="3"/>
      <c r="XU636" s="3"/>
      <c r="XV636" s="3"/>
      <c r="XW636" s="3"/>
      <c r="XX636" s="3"/>
      <c r="XY636" s="3"/>
      <c r="XZ636" s="3"/>
      <c r="YA636" s="3"/>
      <c r="YB636" s="3"/>
      <c r="YC636" s="3"/>
      <c r="YD636" s="3"/>
      <c r="YE636" s="3"/>
      <c r="YF636" s="3"/>
      <c r="YG636" s="3"/>
      <c r="YH636" s="3"/>
      <c r="YI636" s="3"/>
    </row>
    <row r="637" spans="5:659" ht="15.75">
      <c r="E637" s="26"/>
      <c r="F637" s="32"/>
      <c r="G637" s="33"/>
      <c r="H637" s="32"/>
      <c r="I637" s="34"/>
      <c r="J637" s="246"/>
      <c r="K637" s="247"/>
      <c r="L637" s="95"/>
      <c r="M637" s="248"/>
      <c r="N637" s="249"/>
      <c r="O637" s="250"/>
      <c r="P637" s="251"/>
      <c r="Q637" s="252"/>
      <c r="R637" s="253"/>
      <c r="S637" s="102"/>
      <c r="T637" s="254"/>
      <c r="U637" s="104"/>
      <c r="V637" s="255"/>
      <c r="W637" s="256"/>
      <c r="X637" s="107"/>
      <c r="Y637" s="116"/>
      <c r="AC637" s="759"/>
      <c r="AD637" s="784" t="str">
        <f>TRIM(SUBSTITUTE(SUBSTITUTE(AD636,"“"," "),"”"," "))</f>
        <v>fin</v>
      </c>
      <c r="AE637" s="780" t="str" cm="1">
        <f t="array" ref="AE637">IF(ROW()=ROW(AE630),AD633,INDEX(AF630:AF643,ROW()-ROW(AE630)))</f>
        <v/>
      </c>
      <c r="AF637" s="781" t="str">
        <f>IF(OR(AE637="",AD632="",AD632&lt;=0,AG637=""),"",TRIM(MID(AE637,LEN(AG637)+1+IF(MID(AE637,LEN(AG637)+1,1)=" ",1,0),99999)))</f>
        <v/>
      </c>
      <c r="AG637" s="780" t="str">
        <f>IF(OR(AH637="",AH637=0,AH637="0"),"",IF(LEN(AH637)&lt;=AD632,AH637,IF(LEN(SUBSTITUTE(AI637," ",""))=AD632+1,LEFT(AH637,AD632),LEFT(AH637,FIND("§",SUBSTITUTE(AI637," ","§",LEN(AI637)-LEN(SUBSTITUTE(AI637," ",""))))-1))))</f>
        <v/>
      </c>
      <c r="AH637" s="780" t="str">
        <f t="shared" si="168"/>
        <v/>
      </c>
      <c r="AI637" s="780" t="str">
        <f>IF(OR(AH637="",AH637=0,AH637="0"),"",LEFT(AH637,AD632+1))</f>
        <v/>
      </c>
      <c r="AJ637" s="782"/>
      <c r="AK637" s="796"/>
      <c r="AL637" s="759" t="str">
        <f>IF(LEN(TRIM(AM637))&gt;0,MAX(AL13:AL636)+1,"")</f>
        <v/>
      </c>
      <c r="AM637" s="805"/>
      <c r="AN637" s="805"/>
      <c r="AO637" s="805"/>
      <c r="XL637" s="3"/>
      <c r="XM637" s="3"/>
      <c r="XN637" s="3"/>
      <c r="XO637" s="3"/>
      <c r="XP637" s="3"/>
      <c r="XQ637" s="3"/>
      <c r="XR637" s="3"/>
      <c r="XS637" s="3"/>
      <c r="XT637" s="3"/>
      <c r="XU637" s="3"/>
      <c r="XV637" s="3"/>
      <c r="XW637" s="3"/>
      <c r="XX637" s="3"/>
      <c r="XY637" s="3"/>
      <c r="XZ637" s="3"/>
      <c r="YA637" s="3"/>
      <c r="YB637" s="3"/>
      <c r="YC637" s="3"/>
      <c r="YD637" s="3"/>
      <c r="YE637" s="3"/>
      <c r="YF637" s="3"/>
      <c r="YG637" s="3"/>
      <c r="YH637" s="3"/>
      <c r="YI637" s="3"/>
    </row>
    <row r="638" spans="5:659" ht="15.75">
      <c r="E638" s="26"/>
      <c r="F638" s="32"/>
      <c r="G638" s="33"/>
      <c r="H638" s="32"/>
      <c r="I638" s="34"/>
      <c r="J638" s="246"/>
      <c r="K638" s="247"/>
      <c r="L638" s="95"/>
      <c r="M638" s="248"/>
      <c r="N638" s="249"/>
      <c r="O638" s="250"/>
      <c r="P638" s="251"/>
      <c r="Q638" s="252"/>
      <c r="R638" s="253"/>
      <c r="S638" s="102"/>
      <c r="T638" s="254"/>
      <c r="U638" s="104"/>
      <c r="V638" s="255"/>
      <c r="W638" s="256"/>
      <c r="X638" s="107"/>
      <c r="Y638" s="116"/>
      <c r="AC638" s="759"/>
      <c r="AD638" s="784"/>
      <c r="AE638" s="780" t="str" cm="1">
        <f t="array" ref="AE638">IF(ROW()=ROW(AE630),AD633,INDEX(AF630:AF643,ROW()-ROW(AE630)))</f>
        <v/>
      </c>
      <c r="AF638" s="781" t="str">
        <f>IF(OR(AE638="",AD632="",AD632&lt;=0,AG638=""),"",TRIM(MID(AE638,LEN(AG638)+1+IF(MID(AE638,LEN(AG638)+1,1)=" ",1,0),99999)))</f>
        <v/>
      </c>
      <c r="AG638" s="780" t="str">
        <f>IF(OR(AH638="",AH638=0,AH638="0"),"",IF(LEN(AH638)&lt;=AD632,AH638,IF(LEN(SUBSTITUTE(AI638," ",""))=AD632+1,LEFT(AH638,AD632),LEFT(AH638,FIND("§",SUBSTITUTE(AI638," ","§",LEN(AI638)-LEN(SUBSTITUTE(AI638," ",""))))-1))))</f>
        <v/>
      </c>
      <c r="AH638" s="780" t="str">
        <f t="shared" si="168"/>
        <v/>
      </c>
      <c r="AI638" s="780" t="str">
        <f>IF(OR(AH638="",AH638=0,AH638="0"),"",LEFT(AH638,AD632+1))</f>
        <v/>
      </c>
      <c r="AJ638" s="782"/>
      <c r="AK638" s="796"/>
      <c r="AL638" s="759" t="str">
        <f>IF(LEN(TRIM(AM638))&gt;0,MAX(AL13:AL637)+1,"")</f>
        <v/>
      </c>
      <c r="AM638" s="805"/>
      <c r="AN638" s="805"/>
      <c r="AO638" s="805"/>
      <c r="XL638" s="3"/>
      <c r="XM638" s="3"/>
      <c r="XN638" s="3"/>
      <c r="XO638" s="3"/>
      <c r="XP638" s="3"/>
      <c r="XQ638" s="3"/>
      <c r="XR638" s="3"/>
      <c r="XS638" s="3"/>
      <c r="XT638" s="3"/>
      <c r="XU638" s="3"/>
      <c r="XV638" s="3"/>
      <c r="XW638" s="3"/>
      <c r="XX638" s="3"/>
      <c r="XY638" s="3"/>
      <c r="XZ638" s="3"/>
      <c r="YA638" s="3"/>
      <c r="YB638" s="3"/>
      <c r="YC638" s="3"/>
      <c r="YD638" s="3"/>
      <c r="YE638" s="3"/>
      <c r="YF638" s="3"/>
      <c r="YG638" s="3"/>
      <c r="YH638" s="3"/>
      <c r="YI638" s="3"/>
    </row>
    <row r="639" spans="5:659" ht="15.75">
      <c r="E639" s="26"/>
      <c r="F639" s="32"/>
      <c r="G639" s="33"/>
      <c r="H639" s="32"/>
      <c r="I639" s="34"/>
      <c r="J639" s="246"/>
      <c r="K639" s="247"/>
      <c r="L639" s="95"/>
      <c r="M639" s="248"/>
      <c r="N639" s="249"/>
      <c r="O639" s="250"/>
      <c r="P639" s="251"/>
      <c r="Q639" s="252"/>
      <c r="R639" s="253"/>
      <c r="S639" s="102"/>
      <c r="T639" s="254"/>
      <c r="U639" s="104"/>
      <c r="V639" s="255"/>
      <c r="W639" s="256"/>
      <c r="X639" s="107"/>
      <c r="Y639" s="116"/>
      <c r="AC639" s="759"/>
      <c r="AD639" s="784"/>
      <c r="AE639" s="780" t="str" cm="1">
        <f t="array" ref="AE639">IF(ROW()=ROW(AE630),AD633,INDEX(AF630:AF643,ROW()-ROW(AE630)))</f>
        <v/>
      </c>
      <c r="AF639" s="781" t="str">
        <f>IF(OR(AE639="",AD632="",AD632&lt;=0,AG639=""),"",TRIM(MID(AE639,LEN(AG639)+1+IF(MID(AE639,LEN(AG639)+1,1)=" ",1,0),99999)))</f>
        <v/>
      </c>
      <c r="AG639" s="780" t="str">
        <f>IF(OR(AH639="",AH639=0,AH639="0"),"",IF(LEN(AH639)&lt;=AD632,AH639,IF(LEN(SUBSTITUTE(AI639," ",""))=AD632+1,LEFT(AH639,AD632),LEFT(AH639,FIND("§",SUBSTITUTE(AI639," ","§",LEN(AI639)-LEN(SUBSTITUTE(AI639," ",""))))-1))))</f>
        <v/>
      </c>
      <c r="AH639" s="780" t="str">
        <f t="shared" si="168"/>
        <v/>
      </c>
      <c r="AI639" s="780" t="str">
        <f>IF(OR(AH639="",AH639=0,AH639="0"),"",LEFT(AH639,AD632+1))</f>
        <v/>
      </c>
      <c r="AJ639" s="782"/>
      <c r="AK639" s="796"/>
      <c r="AL639" s="759" t="str">
        <f>IF(LEN(TRIM(AM639))&gt;0,MAX(AL13:AL638)+1,"")</f>
        <v/>
      </c>
      <c r="AM639" s="805"/>
      <c r="AN639" s="805"/>
      <c r="AO639" s="805"/>
      <c r="XL639" s="3"/>
      <c r="XM639" s="3"/>
      <c r="XN639" s="3"/>
      <c r="XO639" s="3"/>
      <c r="XP639" s="3"/>
      <c r="XQ639" s="3"/>
      <c r="XR639" s="3"/>
      <c r="XS639" s="3"/>
      <c r="XT639" s="3"/>
      <c r="XU639" s="3"/>
      <c r="XV639" s="3"/>
      <c r="XW639" s="3"/>
      <c r="XX639" s="3"/>
      <c r="XY639" s="3"/>
      <c r="XZ639" s="3"/>
      <c r="YA639" s="3"/>
      <c r="YB639" s="3"/>
      <c r="YC639" s="3"/>
      <c r="YD639" s="3"/>
      <c r="YE639" s="3"/>
      <c r="YF639" s="3"/>
      <c r="YG639" s="3"/>
      <c r="YH639" s="3"/>
      <c r="YI639" s="3"/>
    </row>
    <row r="640" spans="5:659" ht="15.75">
      <c r="E640" s="26"/>
      <c r="F640" s="32"/>
      <c r="G640" s="33"/>
      <c r="H640" s="32"/>
      <c r="I640" s="34"/>
      <c r="J640" s="246"/>
      <c r="K640" s="247"/>
      <c r="L640" s="95"/>
      <c r="M640" s="248"/>
      <c r="N640" s="249"/>
      <c r="O640" s="250"/>
      <c r="P640" s="251"/>
      <c r="Q640" s="252"/>
      <c r="R640" s="253"/>
      <c r="S640" s="102"/>
      <c r="T640" s="254"/>
      <c r="U640" s="104"/>
      <c r="V640" s="255"/>
      <c r="W640" s="256"/>
      <c r="X640" s="107"/>
      <c r="Y640" s="116"/>
      <c r="AC640" s="759"/>
      <c r="AD640" s="784"/>
      <c r="AE640" s="780" t="str" cm="1">
        <f t="array" ref="AE640">IF(ROW()=ROW(AE630),AD633,INDEX(AF630:AF643,ROW()-ROW(AE630)))</f>
        <v/>
      </c>
      <c r="AF640" s="781" t="str">
        <f>IF(OR(AE640="",AD632="",AD632&lt;=0,AG640=""),"",TRIM(MID(AE640,LEN(AG640)+1+IF(MID(AE640,LEN(AG640)+1,1)=" ",1,0),99999)))</f>
        <v/>
      </c>
      <c r="AG640" s="780" t="str">
        <f>IF(OR(AH640="",AH640=0,AH640="0"),"",IF(LEN(AH640)&lt;=AD632,AH640,IF(LEN(SUBSTITUTE(AI640," ",""))=AD632+1,LEFT(AH640,AD632),LEFT(AH640,FIND("§",SUBSTITUTE(AI640," ","§",LEN(AI640)-LEN(SUBSTITUTE(AI640," ",""))))-1))))</f>
        <v/>
      </c>
      <c r="AH640" s="780" t="str">
        <f t="shared" si="168"/>
        <v/>
      </c>
      <c r="AI640" s="780" t="str">
        <f>IF(OR(AH640="",AH640=0,AH640="0"),"",LEFT(AH640,AD632+1))</f>
        <v/>
      </c>
      <c r="AJ640" s="782"/>
      <c r="AK640" s="796"/>
      <c r="AL640" s="759" t="str">
        <f>IF(LEN(TRIM(AM640))&gt;0,MAX(AL13:AL639)+1,"")</f>
        <v/>
      </c>
      <c r="AM640" s="805"/>
      <c r="AN640" s="805"/>
      <c r="AO640" s="805"/>
      <c r="XL640" s="3"/>
      <c r="XM640" s="3"/>
      <c r="XN640" s="3"/>
      <c r="XO640" s="3"/>
      <c r="XP640" s="3"/>
      <c r="XQ640" s="3"/>
      <c r="XR640" s="3"/>
      <c r="XS640" s="3"/>
      <c r="XT640" s="3"/>
      <c r="XU640" s="3"/>
      <c r="XV640" s="3"/>
      <c r="XW640" s="3"/>
      <c r="XX640" s="3"/>
      <c r="XY640" s="3"/>
      <c r="XZ640" s="3"/>
      <c r="YA640" s="3"/>
      <c r="YB640" s="3"/>
      <c r="YC640" s="3"/>
      <c r="YD640" s="3"/>
      <c r="YE640" s="3"/>
      <c r="YF640" s="3"/>
      <c r="YG640" s="3"/>
      <c r="YH640" s="3"/>
      <c r="YI640" s="3"/>
    </row>
    <row r="641" spans="1:659" ht="15.75">
      <c r="E641" s="26"/>
      <c r="F641" s="32"/>
      <c r="G641" s="33"/>
      <c r="H641" s="32"/>
      <c r="I641" s="34"/>
      <c r="J641" s="246"/>
      <c r="K641" s="247"/>
      <c r="L641" s="95"/>
      <c r="M641" s="248"/>
      <c r="N641" s="249"/>
      <c r="O641" s="250"/>
      <c r="P641" s="251"/>
      <c r="Q641" s="252"/>
      <c r="R641" s="253"/>
      <c r="S641" s="102"/>
      <c r="T641" s="254"/>
      <c r="U641" s="104"/>
      <c r="V641" s="255"/>
      <c r="W641" s="256"/>
      <c r="X641" s="107"/>
      <c r="Y641" s="116"/>
      <c r="AC641" s="759"/>
      <c r="AD641" s="784"/>
      <c r="AE641" s="780" t="str" cm="1">
        <f t="array" ref="AE641">IF(ROW()=ROW(AE630),AD633,INDEX(AF630:AF643,ROW()-ROW(AE630)))</f>
        <v/>
      </c>
      <c r="AF641" s="781" t="str">
        <f>IF(OR(AE641="",AD632="",AD632&lt;=0,AG641=""),"",TRIM(MID(AE641,LEN(AG641)+1+IF(MID(AE641,LEN(AG641)+1,1)=" ",1,0),99999)))</f>
        <v/>
      </c>
      <c r="AG641" s="780" t="str">
        <f>IF(OR(AH641="",AH641=0,AH641="0"),"",IF(LEN(AH641)&lt;=AD632,AH641,IF(LEN(SUBSTITUTE(AI641," ",""))=AD632+1,LEFT(AH641,AD632),LEFT(AH641,FIND("§",SUBSTITUTE(AI641," ","§",LEN(AI641)-LEN(SUBSTITUTE(AI641," ",""))))-1))))</f>
        <v/>
      </c>
      <c r="AH641" s="780" t="str">
        <f t="shared" si="168"/>
        <v/>
      </c>
      <c r="AI641" s="780" t="str">
        <f>IF(OR(AH641="",AH641=0,AH641="0"),"",LEFT(AH641,AD632+1))</f>
        <v/>
      </c>
      <c r="AJ641" s="782"/>
      <c r="AK641" s="796"/>
      <c r="AL641" s="759" t="str">
        <f>IF(LEN(TRIM(AM641))&gt;0,MAX(AL13:AL640)+1,"")</f>
        <v/>
      </c>
      <c r="AM641" s="805"/>
      <c r="AN641" s="805"/>
      <c r="AO641" s="805"/>
      <c r="XL641" s="3"/>
      <c r="XM641" s="3"/>
      <c r="XN641" s="3"/>
      <c r="XO641" s="3"/>
      <c r="XP641" s="3"/>
      <c r="XQ641" s="3"/>
      <c r="XR641" s="3"/>
      <c r="XS641" s="3"/>
      <c r="XT641" s="3"/>
      <c r="XU641" s="3"/>
      <c r="XV641" s="3"/>
      <c r="XW641" s="3"/>
      <c r="XX641" s="3"/>
      <c r="XY641" s="3"/>
      <c r="XZ641" s="3"/>
      <c r="YA641" s="3"/>
      <c r="YB641" s="3"/>
      <c r="YC641" s="3"/>
      <c r="YD641" s="3"/>
      <c r="YE641" s="3"/>
      <c r="YF641" s="3"/>
      <c r="YG641" s="3"/>
      <c r="YH641" s="3"/>
      <c r="YI641" s="3"/>
    </row>
    <row r="642" spans="1:659" ht="15.75">
      <c r="E642" s="26"/>
      <c r="F642" s="32"/>
      <c r="G642" s="33"/>
      <c r="H642" s="32"/>
      <c r="I642" s="34"/>
      <c r="J642" s="246"/>
      <c r="K642" s="247"/>
      <c r="L642" s="95"/>
      <c r="M642" s="248"/>
      <c r="N642" s="249"/>
      <c r="O642" s="250"/>
      <c r="P642" s="251"/>
      <c r="Q642" s="252"/>
      <c r="R642" s="253"/>
      <c r="S642" s="102"/>
      <c r="T642" s="254"/>
      <c r="U642" s="104"/>
      <c r="V642" s="255"/>
      <c r="W642" s="256"/>
      <c r="X642" s="107"/>
      <c r="Y642" s="116"/>
      <c r="AC642" s="759"/>
      <c r="AD642" s="784"/>
      <c r="AE642" s="780" t="str" cm="1">
        <f t="array" ref="AE642">IF(ROW()=ROW(AE630),AD633,INDEX(AF630:AF643,ROW()-ROW(AE630)))</f>
        <v/>
      </c>
      <c r="AF642" s="781" t="str">
        <f>IF(OR(AE642="",AD632="",AD632&lt;=0,AG642=""),"",TRIM(MID(AE642,LEN(AG642)+1+IF(MID(AE642,LEN(AG642)+1,1)=" ",1,0),99999)))</f>
        <v/>
      </c>
      <c r="AG642" s="780" t="str">
        <f>IF(OR(AH642="",AH642=0,AH642="0"),"",IF(LEN(AH642)&lt;=AD632,AH642,IF(LEN(SUBSTITUTE(AI642," ",""))=AD632+1,LEFT(AH642,AD632),LEFT(AH642,FIND("§",SUBSTITUTE(AI642," ","§",LEN(AI642)-LEN(SUBSTITUTE(AI642," ",""))))-1))))</f>
        <v/>
      </c>
      <c r="AH642" s="780" t="str">
        <f t="shared" si="168"/>
        <v/>
      </c>
      <c r="AI642" s="780" t="str">
        <f>IF(OR(AH642="",AH642=0,AH642="0"),"",LEFT(AH642,AD632+1))</f>
        <v/>
      </c>
      <c r="AJ642" s="782"/>
      <c r="AK642" s="796"/>
      <c r="AL642" s="759" t="str">
        <f>IF(LEN(TRIM(AM642))&gt;0,MAX(AL13:AL641)+1,"")</f>
        <v/>
      </c>
      <c r="AM642" s="805"/>
      <c r="AN642" s="805"/>
      <c r="AO642" s="805"/>
      <c r="XL642" s="3"/>
      <c r="XM642" s="3"/>
      <c r="XN642" s="3"/>
      <c r="XO642" s="3"/>
      <c r="XP642" s="3"/>
      <c r="XQ642" s="3"/>
      <c r="XR642" s="3"/>
      <c r="XS642" s="3"/>
      <c r="XT642" s="3"/>
      <c r="XU642" s="3"/>
      <c r="XV642" s="3"/>
      <c r="XW642" s="3"/>
      <c r="XX642" s="3"/>
      <c r="XY642" s="3"/>
      <c r="XZ642" s="3"/>
      <c r="YA642" s="3"/>
      <c r="YB642" s="3"/>
      <c r="YC642" s="3"/>
      <c r="YD642" s="3"/>
      <c r="YE642" s="3"/>
      <c r="YF642" s="3"/>
      <c r="YG642" s="3"/>
      <c r="YH642" s="3"/>
      <c r="YI642" s="3"/>
    </row>
    <row r="643" spans="1:659" ht="15.75">
      <c r="E643" s="26"/>
      <c r="F643" s="32"/>
      <c r="G643" s="33"/>
      <c r="H643" s="32"/>
      <c r="I643" s="34"/>
      <c r="J643" s="246"/>
      <c r="K643" s="247"/>
      <c r="L643" s="95"/>
      <c r="M643" s="248"/>
      <c r="N643" s="249"/>
      <c r="O643" s="250"/>
      <c r="P643" s="251"/>
      <c r="Q643" s="252"/>
      <c r="R643" s="253"/>
      <c r="S643" s="102"/>
      <c r="T643" s="254"/>
      <c r="U643" s="104"/>
      <c r="V643" s="255"/>
      <c r="W643" s="256"/>
      <c r="X643" s="107"/>
      <c r="Y643" s="116"/>
      <c r="AC643" s="759"/>
      <c r="AD643" s="784"/>
      <c r="AE643" s="780" t="str" cm="1">
        <f t="array" ref="AE643">IF(ROW()=ROW(AE630),AD633,INDEX(AF630:AF643,ROW()-ROW(AE630)))</f>
        <v/>
      </c>
      <c r="AF643" s="781" t="str">
        <f>IF(OR(AE643="",AD632="",AD632&lt;=0,AG643=""),"",TRIM(MID(AE643,LEN(AG643)+1+IF(MID(AE643,LEN(AG643)+1,1)=" ",1,0),99999)))</f>
        <v/>
      </c>
      <c r="AG643" s="780" t="str">
        <f>IF(OR(AH643="",AH643=0,AH643="0"),"",IF(LEN(AH643)&lt;=AD632,AH643,IF(LEN(SUBSTITUTE(AI643," ",""))=AD632+1,LEFT(AH643,AD632),LEFT(AH643,FIND("§",SUBSTITUTE(AI643," ","§",LEN(AI643)-LEN(SUBSTITUTE(AI643," ",""))))-1))))</f>
        <v/>
      </c>
      <c r="AH643" s="780" t="str">
        <f t="shared" si="168"/>
        <v/>
      </c>
      <c r="AI643" s="780" t="str">
        <f>IF(OR(AH643="",AH643=0,AH643="0"),"",LEFT(AH643,AD632+1))</f>
        <v/>
      </c>
      <c r="AJ643" s="782"/>
      <c r="AK643" s="796"/>
      <c r="AL643" s="759" t="str">
        <f>IF(LEN(TRIM(AM643))&gt;0,MAX(AL13:AL642)+1,"")</f>
        <v/>
      </c>
      <c r="AM643" s="805"/>
      <c r="AN643" s="805"/>
      <c r="AO643" s="805"/>
      <c r="XL643" s="3"/>
      <c r="XM643" s="3"/>
      <c r="XN643" s="3"/>
      <c r="XO643" s="3"/>
      <c r="XP643" s="3"/>
      <c r="XQ643" s="3"/>
      <c r="XR643" s="3"/>
      <c r="XS643" s="3"/>
      <c r="XT643" s="3"/>
      <c r="XU643" s="3"/>
      <c r="XV643" s="3"/>
      <c r="XW643" s="3"/>
      <c r="XX643" s="3"/>
      <c r="XY643" s="3"/>
      <c r="XZ643" s="3"/>
      <c r="YA643" s="3"/>
      <c r="YB643" s="3"/>
      <c r="YC643" s="3"/>
      <c r="YD643" s="3"/>
      <c r="YE643" s="3"/>
      <c r="YF643" s="3"/>
      <c r="YG643" s="3"/>
      <c r="YH643" s="3"/>
      <c r="YI643" s="3"/>
    </row>
    <row r="644" spans="1:659" ht="15.75">
      <c r="E644" s="26"/>
      <c r="F644" s="32"/>
      <c r="G644" s="33"/>
      <c r="H644" s="32"/>
      <c r="I644" s="34"/>
      <c r="J644" s="246"/>
      <c r="K644" s="247"/>
      <c r="L644" s="95"/>
      <c r="M644" s="248"/>
      <c r="N644" s="249"/>
      <c r="O644" s="250"/>
      <c r="P644" s="251"/>
      <c r="Q644" s="252"/>
      <c r="R644" s="253"/>
      <c r="S644" s="102"/>
      <c r="T644" s="254"/>
      <c r="U644" s="104"/>
      <c r="V644" s="255"/>
      <c r="W644" s="256"/>
      <c r="X644" s="107"/>
      <c r="Y644" s="116"/>
      <c r="XL644" s="3"/>
      <c r="XM644" s="3"/>
      <c r="XN644" s="3"/>
      <c r="XO644" s="3"/>
      <c r="XP644" s="3"/>
      <c r="XQ644" s="3"/>
      <c r="XR644" s="3"/>
      <c r="XS644" s="3"/>
      <c r="XT644" s="3"/>
      <c r="XU644" s="3"/>
      <c r="XV644" s="3"/>
      <c r="XW644" s="3"/>
      <c r="XX644" s="3"/>
      <c r="XY644" s="3"/>
      <c r="XZ644" s="3"/>
      <c r="YA644" s="3"/>
      <c r="YB644" s="3"/>
      <c r="YC644" s="3"/>
      <c r="YD644" s="3"/>
      <c r="YE644" s="3"/>
      <c r="YF644" s="3"/>
      <c r="YG644" s="3"/>
      <c r="YH644" s="3"/>
      <c r="YI644" s="3"/>
    </row>
    <row r="645" spans="1:659" ht="15.75">
      <c r="A645" s="320">
        <v>1</v>
      </c>
      <c r="B645" s="320"/>
      <c r="C645" s="320"/>
      <c r="D645" s="320"/>
      <c r="E645" s="26"/>
      <c r="F645" s="32"/>
      <c r="G645" s="33"/>
      <c r="H645" s="32"/>
      <c r="I645" s="34"/>
      <c r="J645" s="246"/>
      <c r="K645" s="247"/>
      <c r="L645" s="95"/>
      <c r="M645" s="248"/>
      <c r="N645" s="249"/>
      <c r="O645" s="250"/>
      <c r="P645" s="251"/>
      <c r="Q645" s="252"/>
      <c r="R645" s="253"/>
      <c r="S645" s="102"/>
      <c r="T645" s="254"/>
      <c r="U645" s="104"/>
      <c r="V645" s="255"/>
      <c r="W645" s="256"/>
      <c r="X645" s="107"/>
      <c r="Y645" s="116"/>
      <c r="AB645" s="320"/>
      <c r="AC645" s="320">
        <v>1</v>
      </c>
      <c r="AD645" s="320">
        <v>1</v>
      </c>
      <c r="AE645" s="320">
        <v>1</v>
      </c>
      <c r="AF645" s="320">
        <v>1</v>
      </c>
      <c r="AG645" s="320">
        <v>1</v>
      </c>
      <c r="AH645" s="320">
        <v>1</v>
      </c>
      <c r="AI645" s="320">
        <v>1</v>
      </c>
      <c r="AJ645" s="320">
        <v>1</v>
      </c>
      <c r="AK645" s="320">
        <v>1</v>
      </c>
      <c r="AL645" s="320">
        <v>1</v>
      </c>
      <c r="AM645" s="320">
        <v>1</v>
      </c>
      <c r="AN645" s="320">
        <v>1</v>
      </c>
      <c r="AO645" s="320">
        <v>1</v>
      </c>
      <c r="XL645" s="320">
        <v>1</v>
      </c>
      <c r="XM645" s="320">
        <v>1</v>
      </c>
      <c r="XN645" s="320">
        <v>1</v>
      </c>
      <c r="XO645" s="320">
        <v>1</v>
      </c>
      <c r="XP645" s="320">
        <v>1</v>
      </c>
      <c r="XQ645" s="320">
        <v>1</v>
      </c>
      <c r="XR645" s="320">
        <v>1</v>
      </c>
      <c r="XS645" s="320">
        <v>1</v>
      </c>
      <c r="XT645" s="320">
        <v>1</v>
      </c>
      <c r="XU645" s="320">
        <v>1</v>
      </c>
      <c r="XV645" s="320">
        <v>1</v>
      </c>
      <c r="XW645" s="320">
        <v>1</v>
      </c>
      <c r="XX645" s="320">
        <v>1</v>
      </c>
      <c r="XY645" s="320">
        <v>1</v>
      </c>
      <c r="XZ645" s="3"/>
      <c r="YA645" s="3"/>
      <c r="YB645" s="3"/>
      <c r="YC645" s="3"/>
      <c r="YD645" s="3"/>
      <c r="YE645" s="3"/>
      <c r="YF645" s="3"/>
      <c r="YG645" s="3"/>
      <c r="YH645" s="3"/>
      <c r="YI645" s="3"/>
    </row>
    <row r="646" spans="1:659" ht="15.75">
      <c r="E646" s="26"/>
      <c r="F646" s="32"/>
      <c r="G646" s="33"/>
      <c r="H646" s="32"/>
      <c r="I646" s="34"/>
      <c r="J646" s="246"/>
      <c r="K646" s="247"/>
      <c r="L646" s="95"/>
      <c r="M646" s="248"/>
      <c r="N646" s="249"/>
      <c r="O646" s="250"/>
      <c r="P646" s="251"/>
      <c r="Q646" s="252"/>
      <c r="R646" s="253"/>
      <c r="S646" s="102"/>
      <c r="T646" s="254"/>
      <c r="U646" s="104"/>
      <c r="V646" s="255"/>
      <c r="W646" s="256"/>
      <c r="X646" s="107"/>
      <c r="Y646" s="116"/>
      <c r="XL646" s="3"/>
      <c r="XM646" s="3"/>
      <c r="XN646" s="3"/>
      <c r="XO646" s="3"/>
      <c r="XP646" s="3"/>
      <c r="XQ646" s="3"/>
      <c r="XR646" s="3"/>
      <c r="XS646" s="3"/>
      <c r="XT646" s="3"/>
      <c r="XU646" s="3"/>
      <c r="XV646" s="3"/>
      <c r="XW646" s="3"/>
      <c r="XX646" s="3"/>
      <c r="XY646" s="3"/>
      <c r="XZ646" s="3"/>
      <c r="YA646" s="3"/>
      <c r="YB646" s="3"/>
      <c r="YC646" s="3"/>
      <c r="YD646" s="3"/>
      <c r="YE646" s="3"/>
      <c r="YF646" s="3"/>
      <c r="YG646" s="3"/>
      <c r="YH646" s="3"/>
      <c r="YI646" s="3"/>
    </row>
    <row r="647" spans="1:659" ht="15.75">
      <c r="E647" s="26"/>
      <c r="F647" s="32"/>
      <c r="G647" s="33"/>
      <c r="H647" s="32"/>
      <c r="I647" s="34"/>
      <c r="J647" s="246"/>
      <c r="K647" s="247"/>
      <c r="L647" s="95"/>
      <c r="M647" s="248"/>
      <c r="N647" s="249"/>
      <c r="O647" s="250"/>
      <c r="P647" s="251"/>
      <c r="Q647" s="252"/>
      <c r="R647" s="253"/>
      <c r="S647" s="102"/>
      <c r="T647" s="254"/>
      <c r="U647" s="104"/>
      <c r="V647" s="255"/>
      <c r="W647" s="256"/>
      <c r="X647" s="107"/>
      <c r="Y647" s="116"/>
      <c r="XL647" s="3"/>
      <c r="XM647" s="3"/>
      <c r="XN647" s="3"/>
      <c r="XO647" s="3"/>
      <c r="XP647" s="3"/>
      <c r="XQ647" s="3"/>
      <c r="XR647" s="3"/>
      <c r="XS647" s="3"/>
      <c r="XT647" s="3"/>
      <c r="XU647" s="3"/>
      <c r="XV647" s="3"/>
      <c r="XW647" s="3"/>
      <c r="XX647" s="3"/>
      <c r="XY647" s="3"/>
      <c r="XZ647" s="3"/>
      <c r="YA647" s="3"/>
      <c r="YB647" s="3"/>
      <c r="YC647" s="3"/>
      <c r="YD647" s="3"/>
      <c r="YE647" s="3"/>
      <c r="YF647" s="3"/>
      <c r="YG647" s="3"/>
      <c r="YH647" s="3"/>
      <c r="YI647" s="3"/>
    </row>
    <row r="648" spans="1:659" ht="15.75">
      <c r="E648" s="26"/>
      <c r="F648" s="32"/>
      <c r="G648" s="33"/>
      <c r="H648" s="32"/>
      <c r="I648" s="34"/>
      <c r="J648" s="246"/>
      <c r="K648" s="247"/>
      <c r="L648" s="95"/>
      <c r="M648" s="248"/>
      <c r="N648" s="249"/>
      <c r="O648" s="250"/>
      <c r="P648" s="251"/>
      <c r="Q648" s="252"/>
      <c r="R648" s="253"/>
      <c r="S648" s="102"/>
      <c r="T648" s="254"/>
      <c r="U648" s="104"/>
      <c r="V648" s="255"/>
      <c r="W648" s="256"/>
      <c r="X648" s="107"/>
      <c r="Y648" s="116"/>
      <c r="XL648" s="3"/>
      <c r="XM648" s="3"/>
      <c r="XN648" s="3"/>
      <c r="XO648" s="3"/>
      <c r="XP648" s="3"/>
      <c r="XQ648" s="3"/>
      <c r="XR648" s="3"/>
      <c r="XS648" s="3"/>
      <c r="XT648" s="3"/>
      <c r="XU648" s="3"/>
      <c r="XV648" s="3"/>
      <c r="XW648" s="3"/>
      <c r="XX648" s="3"/>
      <c r="XY648" s="3"/>
      <c r="XZ648" s="3"/>
      <c r="YA648" s="3"/>
      <c r="YB648" s="3"/>
      <c r="YC648" s="3"/>
      <c r="YD648" s="3"/>
      <c r="YE648" s="3"/>
      <c r="YF648" s="3"/>
      <c r="YG648" s="3"/>
      <c r="YH648" s="3"/>
      <c r="YI648" s="3"/>
    </row>
    <row r="649" spans="1:659" ht="15.75">
      <c r="E649" s="26"/>
      <c r="F649" s="32"/>
      <c r="G649" s="33"/>
      <c r="H649" s="32"/>
      <c r="I649" s="34"/>
      <c r="J649" s="246"/>
      <c r="K649" s="247"/>
      <c r="L649" s="95"/>
      <c r="M649" s="248"/>
      <c r="N649" s="249"/>
      <c r="O649" s="250"/>
      <c r="P649" s="251"/>
      <c r="Q649" s="252"/>
      <c r="R649" s="253"/>
      <c r="S649" s="102"/>
      <c r="T649" s="254"/>
      <c r="U649" s="104"/>
      <c r="V649" s="255"/>
      <c r="W649" s="256"/>
      <c r="X649" s="107"/>
      <c r="Y649" s="116"/>
      <c r="XL649" s="3"/>
      <c r="XM649" s="3"/>
      <c r="XN649" s="3"/>
      <c r="XO649" s="3"/>
      <c r="XP649" s="3"/>
      <c r="XQ649" s="3"/>
      <c r="XR649" s="3"/>
      <c r="XS649" s="3"/>
      <c r="XT649" s="3"/>
      <c r="XU649" s="3"/>
      <c r="XV649" s="3"/>
      <c r="XW649" s="3"/>
      <c r="XX649" s="3"/>
      <c r="XY649" s="3"/>
      <c r="XZ649" s="3"/>
      <c r="YA649" s="3"/>
      <c r="YB649" s="3"/>
      <c r="YC649" s="3"/>
      <c r="YD649" s="3"/>
      <c r="YE649" s="3"/>
      <c r="YF649" s="3"/>
      <c r="YG649" s="3"/>
      <c r="YH649" s="3"/>
      <c r="YI649" s="3"/>
    </row>
    <row r="650" spans="1:659" ht="15.75">
      <c r="E650" s="26"/>
      <c r="F650" s="32"/>
      <c r="G650" s="33"/>
      <c r="H650" s="32"/>
      <c r="I650" s="34"/>
      <c r="J650" s="246"/>
      <c r="K650" s="247"/>
      <c r="L650" s="95"/>
      <c r="M650" s="248"/>
      <c r="N650" s="249"/>
      <c r="O650" s="250"/>
      <c r="P650" s="251"/>
      <c r="Q650" s="252"/>
      <c r="R650" s="253"/>
      <c r="S650" s="102"/>
      <c r="T650" s="254"/>
      <c r="U650" s="104"/>
      <c r="V650" s="255"/>
      <c r="W650" s="256"/>
      <c r="X650" s="107"/>
      <c r="Y650" s="116"/>
      <c r="XL650" s="3"/>
      <c r="XM650" s="3"/>
      <c r="XN650" s="3"/>
      <c r="XO650" s="3"/>
      <c r="XP650" s="3"/>
      <c r="XQ650" s="3"/>
      <c r="XR650" s="3"/>
      <c r="XS650" s="3"/>
      <c r="XT650" s="3"/>
      <c r="XU650" s="3"/>
      <c r="XV650" s="3"/>
      <c r="XW650" s="3"/>
      <c r="XX650" s="3"/>
      <c r="XY650" s="3"/>
      <c r="XZ650" s="3"/>
      <c r="YA650" s="3"/>
      <c r="YB650" s="3"/>
      <c r="YC650" s="3"/>
      <c r="YD650" s="3"/>
      <c r="YE650" s="3"/>
      <c r="YF650" s="3"/>
      <c r="YG650" s="3"/>
      <c r="YH650" s="3"/>
      <c r="YI650" s="3"/>
    </row>
    <row r="651" spans="1:659" ht="15.75">
      <c r="E651" s="26"/>
      <c r="F651" s="32"/>
      <c r="G651" s="33"/>
      <c r="H651" s="32"/>
      <c r="I651" s="34"/>
      <c r="J651" s="246"/>
      <c r="K651" s="247"/>
      <c r="L651" s="95"/>
      <c r="M651" s="248"/>
      <c r="N651" s="249"/>
      <c r="O651" s="250"/>
      <c r="P651" s="251"/>
      <c r="Q651" s="252"/>
      <c r="R651" s="253"/>
      <c r="S651" s="102"/>
      <c r="T651" s="254"/>
      <c r="U651" s="104"/>
      <c r="V651" s="255"/>
      <c r="W651" s="256"/>
      <c r="X651" s="107"/>
      <c r="Y651" s="116"/>
      <c r="XL651" s="3"/>
      <c r="XM651" s="3"/>
      <c r="XN651" s="3"/>
      <c r="XO651" s="3"/>
      <c r="XP651" s="3"/>
      <c r="XQ651" s="3"/>
      <c r="XR651" s="3"/>
      <c r="XS651" s="3"/>
      <c r="XT651" s="3"/>
      <c r="XU651" s="3"/>
      <c r="XV651" s="3"/>
      <c r="XW651" s="3"/>
      <c r="XX651" s="3"/>
      <c r="XY651" s="3"/>
      <c r="XZ651" s="3"/>
      <c r="YA651" s="3"/>
      <c r="YB651" s="3"/>
      <c r="YC651" s="3"/>
      <c r="YD651" s="3"/>
      <c r="YE651" s="3"/>
      <c r="YF651" s="3"/>
      <c r="YG651" s="3"/>
      <c r="YH651" s="3"/>
      <c r="YI651" s="3"/>
    </row>
    <row r="652" spans="1:659" ht="15.75">
      <c r="E652" s="26"/>
      <c r="F652" s="32"/>
      <c r="G652" s="33"/>
      <c r="H652" s="32"/>
      <c r="I652" s="34"/>
      <c r="J652" s="246"/>
      <c r="K652" s="247"/>
      <c r="L652" s="95"/>
      <c r="M652" s="248"/>
      <c r="N652" s="249"/>
      <c r="O652" s="250"/>
      <c r="P652" s="251"/>
      <c r="Q652" s="252"/>
      <c r="R652" s="253"/>
      <c r="S652" s="102"/>
      <c r="T652" s="254"/>
      <c r="U652" s="104"/>
      <c r="V652" s="255"/>
      <c r="W652" s="256"/>
      <c r="X652" s="107"/>
      <c r="Y652" s="116"/>
      <c r="XL652" s="3"/>
      <c r="XM652" s="3"/>
      <c r="XN652" s="3"/>
      <c r="XO652" s="3"/>
      <c r="XP652" s="3"/>
      <c r="XQ652" s="3"/>
      <c r="XR652" s="3"/>
      <c r="XS652" s="3"/>
      <c r="XT652" s="3"/>
      <c r="XU652" s="3"/>
      <c r="XV652" s="3"/>
      <c r="XW652" s="3"/>
      <c r="XX652" s="3"/>
      <c r="XY652" s="3"/>
      <c r="XZ652" s="3"/>
      <c r="YA652" s="3"/>
      <c r="YB652" s="3"/>
      <c r="YC652" s="3"/>
      <c r="YD652" s="3"/>
      <c r="YE652" s="3"/>
      <c r="YF652" s="3"/>
      <c r="YG652" s="3"/>
      <c r="YH652" s="3"/>
      <c r="YI652" s="3"/>
    </row>
    <row r="653" spans="1:659" ht="15.75">
      <c r="E653" s="26"/>
      <c r="F653" s="32"/>
      <c r="G653" s="33"/>
      <c r="H653" s="32"/>
      <c r="I653" s="34"/>
      <c r="J653" s="246"/>
      <c r="K653" s="247"/>
      <c r="L653" s="95"/>
      <c r="M653" s="248"/>
      <c r="N653" s="249"/>
      <c r="O653" s="250"/>
      <c r="P653" s="251"/>
      <c r="Q653" s="252"/>
      <c r="R653" s="253"/>
      <c r="S653" s="102"/>
      <c r="T653" s="254"/>
      <c r="U653" s="104"/>
      <c r="V653" s="255"/>
      <c r="W653" s="256"/>
      <c r="X653" s="107"/>
      <c r="Y653" s="116"/>
      <c r="XL653" s="3"/>
      <c r="XM653" s="3"/>
      <c r="XN653" s="3"/>
      <c r="XO653" s="3"/>
      <c r="XP653" s="3"/>
      <c r="XQ653" s="3"/>
      <c r="XR653" s="3"/>
      <c r="XS653" s="3"/>
      <c r="XT653" s="3"/>
      <c r="XU653" s="3"/>
      <c r="XV653" s="3"/>
      <c r="XW653" s="3"/>
      <c r="XX653" s="3"/>
      <c r="XY653" s="3"/>
      <c r="XZ653" s="3"/>
      <c r="YA653" s="3"/>
      <c r="YB653" s="3"/>
      <c r="YC653" s="3"/>
      <c r="YD653" s="3"/>
      <c r="YE653" s="3"/>
      <c r="YF653" s="3"/>
      <c r="YG653" s="3"/>
      <c r="YH653" s="3"/>
      <c r="YI653" s="3"/>
    </row>
    <row r="654" spans="1:659" ht="15.75">
      <c r="E654" s="26"/>
      <c r="F654" s="32"/>
      <c r="G654" s="33"/>
      <c r="H654" s="32"/>
      <c r="I654" s="34"/>
      <c r="J654" s="246"/>
      <c r="K654" s="247"/>
      <c r="L654" s="95"/>
      <c r="M654" s="248"/>
      <c r="N654" s="249"/>
      <c r="O654" s="250"/>
      <c r="P654" s="251"/>
      <c r="Q654" s="252"/>
      <c r="R654" s="253"/>
      <c r="S654" s="102"/>
      <c r="T654" s="254"/>
      <c r="U654" s="104"/>
      <c r="V654" s="255"/>
      <c r="W654" s="256"/>
      <c r="X654" s="107"/>
      <c r="Y654" s="116"/>
      <c r="XL654" s="3"/>
      <c r="XM654" s="3"/>
      <c r="XN654" s="3"/>
      <c r="XO654" s="3"/>
      <c r="XP654" s="3"/>
      <c r="XQ654" s="3"/>
      <c r="XR654" s="3"/>
      <c r="XS654" s="3"/>
      <c r="XT654" s="3"/>
      <c r="XU654" s="3"/>
      <c r="XV654" s="3"/>
      <c r="XW654" s="3"/>
      <c r="XX654" s="3"/>
      <c r="XY654" s="3"/>
      <c r="XZ654" s="3"/>
      <c r="YA654" s="3"/>
      <c r="YB654" s="3"/>
      <c r="YC654" s="3"/>
      <c r="YD654" s="3"/>
      <c r="YE654" s="3"/>
      <c r="YF654" s="3"/>
      <c r="YG654" s="3"/>
      <c r="YH654" s="3"/>
      <c r="YI654" s="3"/>
    </row>
    <row r="655" spans="1:659" ht="15.75">
      <c r="E655" s="26"/>
      <c r="F655" s="32"/>
      <c r="G655" s="33"/>
      <c r="H655" s="32"/>
      <c r="I655" s="34"/>
      <c r="J655" s="246"/>
      <c r="K655" s="247"/>
      <c r="L655" s="95"/>
      <c r="M655" s="248"/>
      <c r="N655" s="249"/>
      <c r="O655" s="250"/>
      <c r="P655" s="251"/>
      <c r="Q655" s="252"/>
      <c r="R655" s="253"/>
      <c r="S655" s="102"/>
      <c r="T655" s="254"/>
      <c r="U655" s="104"/>
      <c r="V655" s="255"/>
      <c r="W655" s="256"/>
      <c r="X655" s="107"/>
      <c r="Y655" s="116"/>
      <c r="XL655" s="3"/>
      <c r="XM655" s="3"/>
      <c r="XN655" s="3"/>
      <c r="XO655" s="3"/>
      <c r="XP655" s="3"/>
      <c r="XQ655" s="3"/>
      <c r="XR655" s="3"/>
      <c r="XS655" s="3"/>
      <c r="XT655" s="3"/>
      <c r="XU655" s="3"/>
      <c r="XV655" s="3"/>
      <c r="XW655" s="3"/>
      <c r="XX655" s="3"/>
      <c r="XY655" s="3"/>
      <c r="XZ655" s="3"/>
      <c r="YA655" s="3"/>
      <c r="YB655" s="3"/>
      <c r="YC655" s="3"/>
      <c r="YD655" s="3"/>
      <c r="YE655" s="3"/>
      <c r="YF655" s="3"/>
      <c r="YG655" s="3"/>
      <c r="YH655" s="3"/>
      <c r="YI655" s="3"/>
    </row>
    <row r="656" spans="1:659" ht="15.75">
      <c r="E656" s="26"/>
      <c r="F656" s="32"/>
      <c r="G656" s="33"/>
      <c r="H656" s="32"/>
      <c r="I656" s="34"/>
      <c r="J656" s="246"/>
      <c r="K656" s="247"/>
      <c r="L656" s="95"/>
      <c r="M656" s="248"/>
      <c r="N656" s="249"/>
      <c r="O656" s="250"/>
      <c r="P656" s="251"/>
      <c r="Q656" s="252"/>
      <c r="R656" s="253"/>
      <c r="S656" s="102"/>
      <c r="T656" s="254"/>
      <c r="U656" s="104"/>
      <c r="V656" s="255"/>
      <c r="W656" s="256"/>
      <c r="X656" s="107"/>
      <c r="Y656" s="116"/>
      <c r="XL656" s="3"/>
      <c r="XM656" s="3"/>
      <c r="XN656" s="3"/>
      <c r="XO656" s="3"/>
      <c r="XP656" s="3"/>
      <c r="XQ656" s="3"/>
      <c r="XR656" s="3"/>
      <c r="XS656" s="3"/>
      <c r="XT656" s="3"/>
      <c r="XU656" s="3"/>
      <c r="XV656" s="3"/>
      <c r="XW656" s="3"/>
      <c r="XX656" s="3"/>
      <c r="XY656" s="3"/>
      <c r="XZ656" s="3"/>
      <c r="YA656" s="3"/>
      <c r="YB656" s="3"/>
      <c r="YC656" s="3"/>
      <c r="YD656" s="3"/>
      <c r="YE656" s="3"/>
      <c r="YF656" s="3"/>
      <c r="YG656" s="3"/>
      <c r="YH656" s="3"/>
      <c r="YI656" s="3"/>
    </row>
    <row r="657" spans="5:659" ht="15.75">
      <c r="E657" s="26"/>
      <c r="F657" s="32"/>
      <c r="G657" s="33"/>
      <c r="H657" s="32"/>
      <c r="I657" s="34"/>
      <c r="J657" s="246"/>
      <c r="K657" s="247"/>
      <c r="L657" s="95"/>
      <c r="M657" s="248"/>
      <c r="N657" s="249"/>
      <c r="O657" s="250"/>
      <c r="P657" s="251"/>
      <c r="Q657" s="252"/>
      <c r="R657" s="253"/>
      <c r="S657" s="102"/>
      <c r="T657" s="254"/>
      <c r="U657" s="104"/>
      <c r="V657" s="255"/>
      <c r="W657" s="256"/>
      <c r="X657" s="107"/>
      <c r="Y657" s="116"/>
      <c r="XL657" s="3"/>
      <c r="XM657" s="3"/>
      <c r="XN657" s="3"/>
      <c r="XO657" s="3"/>
      <c r="XP657" s="3"/>
      <c r="XQ657" s="3"/>
      <c r="XR657" s="3"/>
      <c r="XS657" s="3"/>
      <c r="XT657" s="3"/>
      <c r="XU657" s="3"/>
      <c r="XV657" s="3"/>
      <c r="XW657" s="3"/>
      <c r="XX657" s="3"/>
      <c r="XY657" s="3"/>
      <c r="XZ657" s="3"/>
      <c r="YA657" s="3"/>
      <c r="YB657" s="3"/>
      <c r="YC657" s="3"/>
      <c r="YD657" s="3"/>
      <c r="YE657" s="3"/>
      <c r="YF657" s="3"/>
      <c r="YG657" s="3"/>
      <c r="YH657" s="3"/>
      <c r="YI657" s="3"/>
    </row>
    <row r="658" spans="5:659" ht="15.75">
      <c r="E658" s="26"/>
      <c r="F658" s="32"/>
      <c r="G658" s="33"/>
      <c r="H658" s="32"/>
      <c r="I658" s="34"/>
      <c r="J658" s="246"/>
      <c r="K658" s="247"/>
      <c r="L658" s="95"/>
      <c r="M658" s="248"/>
      <c r="N658" s="249"/>
      <c r="O658" s="250"/>
      <c r="P658" s="251"/>
      <c r="Q658" s="252"/>
      <c r="R658" s="253"/>
      <c r="S658" s="102"/>
      <c r="T658" s="254"/>
      <c r="U658" s="104"/>
      <c r="V658" s="255"/>
      <c r="W658" s="256"/>
      <c r="X658" s="107"/>
      <c r="Y658" s="116"/>
      <c r="XL658" s="3"/>
      <c r="XM658" s="3"/>
      <c r="XN658" s="3"/>
      <c r="XO658" s="3"/>
      <c r="XP658" s="3"/>
      <c r="XQ658" s="3"/>
      <c r="XR658" s="3"/>
      <c r="XS658" s="3"/>
      <c r="XT658" s="3"/>
      <c r="XU658" s="3"/>
      <c r="XV658" s="3"/>
      <c r="XW658" s="3"/>
      <c r="XX658" s="3"/>
      <c r="XY658" s="3"/>
      <c r="XZ658" s="3"/>
      <c r="YA658" s="3"/>
      <c r="YB658" s="3"/>
      <c r="YC658" s="3"/>
      <c r="YD658" s="3"/>
      <c r="YE658" s="3"/>
      <c r="YF658" s="3"/>
      <c r="YG658" s="3"/>
      <c r="YH658" s="3"/>
      <c r="YI658" s="3"/>
    </row>
    <row r="659" spans="5:659" ht="15.75">
      <c r="E659" s="26"/>
      <c r="F659" s="32"/>
      <c r="G659" s="33"/>
      <c r="H659" s="32"/>
      <c r="I659" s="34"/>
      <c r="J659" s="246"/>
      <c r="K659" s="247"/>
      <c r="L659" s="95"/>
      <c r="M659" s="248"/>
      <c r="N659" s="249"/>
      <c r="O659" s="250"/>
      <c r="P659" s="251"/>
      <c r="Q659" s="252"/>
      <c r="R659" s="253"/>
      <c r="S659" s="102"/>
      <c r="T659" s="254"/>
      <c r="U659" s="104"/>
      <c r="V659" s="255"/>
      <c r="W659" s="256"/>
      <c r="X659" s="107"/>
      <c r="Y659" s="116"/>
      <c r="XL659" s="3"/>
      <c r="XM659" s="3"/>
      <c r="XN659" s="3"/>
      <c r="XO659" s="3"/>
      <c r="XP659" s="3"/>
      <c r="XQ659" s="3"/>
      <c r="XR659" s="3"/>
      <c r="XS659" s="3"/>
      <c r="XT659" s="3"/>
      <c r="XU659" s="3"/>
      <c r="XV659" s="3"/>
      <c r="XW659" s="3"/>
      <c r="XX659" s="3"/>
      <c r="XY659" s="3"/>
      <c r="XZ659" s="3"/>
      <c r="YA659" s="3"/>
      <c r="YB659" s="3"/>
      <c r="YC659" s="3"/>
      <c r="YD659" s="3"/>
      <c r="YE659" s="3"/>
      <c r="YF659" s="3"/>
      <c r="YG659" s="3"/>
      <c r="YH659" s="3"/>
      <c r="YI659" s="3"/>
    </row>
    <row r="660" spans="5:659" ht="15.75">
      <c r="E660" s="26"/>
      <c r="F660" s="32"/>
      <c r="G660" s="33"/>
      <c r="H660" s="32"/>
      <c r="I660" s="34"/>
      <c r="J660" s="246"/>
      <c r="K660" s="247"/>
      <c r="L660" s="95"/>
      <c r="M660" s="248"/>
      <c r="N660" s="249"/>
      <c r="O660" s="250"/>
      <c r="P660" s="251"/>
      <c r="Q660" s="252"/>
      <c r="R660" s="253"/>
      <c r="S660" s="102"/>
      <c r="T660" s="254"/>
      <c r="U660" s="104"/>
      <c r="V660" s="255"/>
      <c r="W660" s="256"/>
      <c r="X660" s="107"/>
      <c r="Y660" s="116"/>
      <c r="XL660" s="3"/>
      <c r="XM660" s="3"/>
      <c r="XN660" s="3"/>
      <c r="XO660" s="3"/>
      <c r="XP660" s="3"/>
      <c r="XQ660" s="3"/>
      <c r="XR660" s="3"/>
      <c r="XS660" s="3"/>
      <c r="XT660" s="3"/>
      <c r="XU660" s="3"/>
      <c r="XV660" s="3"/>
      <c r="XW660" s="3"/>
      <c r="XX660" s="3"/>
      <c r="XY660" s="3"/>
      <c r="XZ660" s="3"/>
      <c r="YA660" s="3"/>
      <c r="YB660" s="3"/>
      <c r="YC660" s="3"/>
      <c r="YD660" s="3"/>
      <c r="YE660" s="3"/>
      <c r="YF660" s="3"/>
      <c r="YG660" s="3"/>
      <c r="YH660" s="3"/>
      <c r="YI660" s="3"/>
    </row>
    <row r="661" spans="5:659" ht="15.75">
      <c r="E661" s="26"/>
      <c r="F661" s="32"/>
      <c r="G661" s="33"/>
      <c r="H661" s="32"/>
      <c r="I661" s="34"/>
      <c r="J661" s="246"/>
      <c r="K661" s="247"/>
      <c r="L661" s="95"/>
      <c r="M661" s="248"/>
      <c r="N661" s="249"/>
      <c r="O661" s="250"/>
      <c r="P661" s="251"/>
      <c r="Q661" s="252"/>
      <c r="R661" s="253"/>
      <c r="S661" s="102"/>
      <c r="T661" s="254"/>
      <c r="U661" s="104"/>
      <c r="V661" s="255"/>
      <c r="W661" s="256"/>
      <c r="X661" s="107"/>
      <c r="Y661" s="116"/>
      <c r="XL661" s="3"/>
      <c r="XM661" s="3"/>
      <c r="XN661" s="3"/>
      <c r="XO661" s="3"/>
      <c r="XP661" s="3"/>
      <c r="XQ661" s="3"/>
      <c r="XR661" s="3"/>
      <c r="XS661" s="3"/>
      <c r="XT661" s="3"/>
      <c r="XU661" s="3"/>
      <c r="XV661" s="3"/>
      <c r="XW661" s="3"/>
      <c r="XX661" s="3"/>
      <c r="XY661" s="3"/>
      <c r="XZ661" s="3"/>
      <c r="YA661" s="3"/>
      <c r="YB661" s="3"/>
      <c r="YC661" s="3"/>
      <c r="YD661" s="3"/>
      <c r="YE661" s="3"/>
      <c r="YF661" s="3"/>
      <c r="YG661" s="3"/>
      <c r="YH661" s="3"/>
      <c r="YI661" s="3"/>
    </row>
    <row r="662" spans="5:659" ht="15.75">
      <c r="E662" s="26"/>
      <c r="F662" s="32"/>
      <c r="G662" s="33"/>
      <c r="H662" s="32"/>
      <c r="I662" s="34"/>
      <c r="J662" s="246"/>
      <c r="K662" s="247"/>
      <c r="L662" s="95"/>
      <c r="M662" s="248"/>
      <c r="N662" s="249"/>
      <c r="O662" s="250"/>
      <c r="P662" s="251"/>
      <c r="Q662" s="252"/>
      <c r="R662" s="253"/>
      <c r="S662" s="102"/>
      <c r="T662" s="254"/>
      <c r="U662" s="104"/>
      <c r="V662" s="255"/>
      <c r="W662" s="256"/>
      <c r="X662" s="107"/>
      <c r="Y662" s="116"/>
      <c r="XL662" s="3"/>
      <c r="XM662" s="3"/>
      <c r="XN662" s="3"/>
      <c r="XO662" s="3"/>
      <c r="XP662" s="3"/>
      <c r="XQ662" s="3"/>
      <c r="XR662" s="3"/>
      <c r="XS662" s="3"/>
      <c r="XT662" s="3"/>
      <c r="XU662" s="3"/>
      <c r="XV662" s="3"/>
      <c r="XW662" s="3"/>
      <c r="XX662" s="3"/>
      <c r="XY662" s="3"/>
      <c r="XZ662" s="3"/>
      <c r="YA662" s="3"/>
      <c r="YB662" s="3"/>
      <c r="YC662" s="3"/>
      <c r="YD662" s="3"/>
      <c r="YE662" s="3"/>
      <c r="YF662" s="3"/>
      <c r="YG662" s="3"/>
      <c r="YH662" s="3"/>
      <c r="YI662" s="3"/>
    </row>
    <row r="663" spans="5:659" ht="15.75">
      <c r="E663" s="26"/>
      <c r="F663" s="32"/>
      <c r="G663" s="33"/>
      <c r="H663" s="32"/>
      <c r="I663" s="34"/>
      <c r="J663" s="246"/>
      <c r="K663" s="247"/>
      <c r="L663" s="95"/>
      <c r="M663" s="248"/>
      <c r="N663" s="249"/>
      <c r="O663" s="250"/>
      <c r="P663" s="251"/>
      <c r="Q663" s="252"/>
      <c r="R663" s="253"/>
      <c r="S663" s="102"/>
      <c r="T663" s="254"/>
      <c r="U663" s="104"/>
      <c r="V663" s="255"/>
      <c r="W663" s="256"/>
      <c r="X663" s="107"/>
      <c r="Y663" s="116"/>
      <c r="XL663" s="3"/>
      <c r="XM663" s="3"/>
      <c r="XN663" s="3"/>
      <c r="XO663" s="3"/>
      <c r="XP663" s="3"/>
      <c r="XQ663" s="3"/>
      <c r="XR663" s="3"/>
      <c r="XS663" s="3"/>
      <c r="XT663" s="3"/>
      <c r="XU663" s="3"/>
      <c r="XV663" s="3"/>
      <c r="XW663" s="3"/>
      <c r="XX663" s="3"/>
      <c r="XY663" s="3"/>
      <c r="XZ663" s="3"/>
      <c r="YA663" s="3"/>
      <c r="YB663" s="3"/>
      <c r="YC663" s="3"/>
      <c r="YD663" s="3"/>
      <c r="YE663" s="3"/>
      <c r="YF663" s="3"/>
      <c r="YG663" s="3"/>
      <c r="YH663" s="3"/>
      <c r="YI663" s="3"/>
    </row>
    <row r="664" spans="5:659" ht="15.75">
      <c r="E664" s="26"/>
      <c r="F664" s="32"/>
      <c r="G664" s="33"/>
      <c r="H664" s="32"/>
      <c r="I664" s="34"/>
      <c r="J664" s="246"/>
      <c r="K664" s="247"/>
      <c r="L664" s="95"/>
      <c r="M664" s="248"/>
      <c r="N664" s="249"/>
      <c r="O664" s="250"/>
      <c r="P664" s="251"/>
      <c r="Q664" s="252"/>
      <c r="R664" s="253"/>
      <c r="S664" s="102"/>
      <c r="T664" s="254"/>
      <c r="U664" s="104"/>
      <c r="V664" s="255"/>
      <c r="W664" s="256"/>
      <c r="X664" s="107"/>
      <c r="Y664" s="116"/>
      <c r="XL664" s="3"/>
      <c r="XM664" s="3"/>
      <c r="XN664" s="3"/>
      <c r="XO664" s="3"/>
      <c r="XP664" s="3"/>
      <c r="XQ664" s="3"/>
      <c r="XR664" s="3"/>
      <c r="XS664" s="3"/>
      <c r="XT664" s="3"/>
      <c r="XU664" s="3"/>
      <c r="XV664" s="3"/>
      <c r="XW664" s="3"/>
      <c r="XX664" s="3"/>
      <c r="XY664" s="3"/>
      <c r="XZ664" s="3"/>
      <c r="YA664" s="3"/>
      <c r="YB664" s="3"/>
      <c r="YC664" s="3"/>
      <c r="YD664" s="3"/>
      <c r="YE664" s="3"/>
      <c r="YF664" s="3"/>
      <c r="YG664" s="3"/>
      <c r="YH664" s="3"/>
      <c r="YI664" s="3"/>
    </row>
    <row r="665" spans="5:659" ht="15.75">
      <c r="E665" s="26"/>
      <c r="F665" s="32"/>
      <c r="G665" s="33"/>
      <c r="H665" s="32"/>
      <c r="I665" s="34"/>
      <c r="J665" s="246"/>
      <c r="K665" s="247"/>
      <c r="L665" s="95"/>
      <c r="M665" s="248"/>
      <c r="N665" s="249"/>
      <c r="O665" s="250"/>
      <c r="P665" s="251"/>
      <c r="Q665" s="252"/>
      <c r="R665" s="253"/>
      <c r="S665" s="102"/>
      <c r="T665" s="254"/>
      <c r="U665" s="104"/>
      <c r="V665" s="255"/>
      <c r="W665" s="256"/>
      <c r="X665" s="107"/>
      <c r="Y665" s="116"/>
      <c r="XL665" s="3"/>
      <c r="XM665" s="3"/>
      <c r="XN665" s="3"/>
      <c r="XO665" s="3"/>
      <c r="XP665" s="3"/>
      <c r="XQ665" s="3"/>
      <c r="XR665" s="3"/>
      <c r="XS665" s="3"/>
      <c r="XT665" s="3"/>
      <c r="XU665" s="3"/>
      <c r="XV665" s="3"/>
      <c r="XW665" s="3"/>
      <c r="XX665" s="3"/>
      <c r="XY665" s="3"/>
      <c r="XZ665" s="3"/>
      <c r="YA665" s="3"/>
      <c r="YB665" s="3"/>
      <c r="YC665" s="3"/>
      <c r="YD665" s="3"/>
      <c r="YE665" s="3"/>
      <c r="YF665" s="3"/>
      <c r="YG665" s="3"/>
      <c r="YH665" s="3"/>
      <c r="YI665" s="3"/>
    </row>
    <row r="666" spans="5:659" ht="15.75">
      <c r="E666" s="26"/>
      <c r="F666" s="32"/>
      <c r="G666" s="33"/>
      <c r="H666" s="32"/>
      <c r="I666" s="34"/>
      <c r="J666" s="246"/>
      <c r="K666" s="247"/>
      <c r="L666" s="95"/>
      <c r="M666" s="248"/>
      <c r="N666" s="249"/>
      <c r="O666" s="250"/>
      <c r="P666" s="251"/>
      <c r="Q666" s="252"/>
      <c r="R666" s="253"/>
      <c r="S666" s="102"/>
      <c r="T666" s="254"/>
      <c r="U666" s="104"/>
      <c r="V666" s="255"/>
      <c r="W666" s="256"/>
      <c r="X666" s="107"/>
      <c r="Y666" s="116"/>
      <c r="XL666" s="3"/>
      <c r="XM666" s="3"/>
      <c r="XN666" s="3"/>
      <c r="XO666" s="3"/>
      <c r="XP666" s="3"/>
      <c r="XQ666" s="3"/>
      <c r="XR666" s="3"/>
      <c r="XS666" s="3"/>
      <c r="XT666" s="3"/>
      <c r="XU666" s="3"/>
      <c r="XV666" s="3"/>
      <c r="XW666" s="3"/>
      <c r="XX666" s="3"/>
      <c r="XY666" s="3"/>
      <c r="XZ666" s="3"/>
      <c r="YA666" s="3"/>
      <c r="YB666" s="3"/>
      <c r="YC666" s="3"/>
      <c r="YD666" s="3"/>
      <c r="YE666" s="3"/>
      <c r="YF666" s="3"/>
      <c r="YG666" s="3"/>
      <c r="YH666" s="3"/>
      <c r="YI666" s="3"/>
    </row>
    <row r="667" spans="5:659" ht="15.75">
      <c r="E667" s="26"/>
      <c r="F667" s="32"/>
      <c r="G667" s="33"/>
      <c r="H667" s="32"/>
      <c r="I667" s="34"/>
      <c r="J667" s="246"/>
      <c r="K667" s="247"/>
      <c r="L667" s="95"/>
      <c r="M667" s="248"/>
      <c r="N667" s="249"/>
      <c r="O667" s="250"/>
      <c r="P667" s="251"/>
      <c r="Q667" s="252"/>
      <c r="R667" s="253"/>
      <c r="S667" s="102"/>
      <c r="T667" s="254"/>
      <c r="U667" s="104"/>
      <c r="V667" s="255"/>
      <c r="W667" s="256"/>
      <c r="X667" s="107"/>
      <c r="Y667" s="116"/>
      <c r="XL667" s="3"/>
      <c r="XM667" s="3"/>
      <c r="XN667" s="3"/>
      <c r="XO667" s="3"/>
      <c r="XP667" s="3"/>
      <c r="XQ667" s="3"/>
      <c r="XR667" s="3"/>
      <c r="XS667" s="3"/>
      <c r="XT667" s="3"/>
      <c r="XU667" s="3"/>
      <c r="XV667" s="3"/>
      <c r="XW667" s="3"/>
      <c r="XX667" s="3"/>
      <c r="XY667" s="3"/>
      <c r="XZ667" s="3"/>
      <c r="YA667" s="3"/>
      <c r="YB667" s="3"/>
      <c r="YC667" s="3"/>
      <c r="YD667" s="3"/>
      <c r="YE667" s="3"/>
      <c r="YF667" s="3"/>
      <c r="YG667" s="3"/>
      <c r="YH667" s="3"/>
      <c r="YI667" s="3"/>
    </row>
    <row r="668" spans="5:659" ht="15.75">
      <c r="E668" s="26"/>
      <c r="F668" s="32"/>
      <c r="G668" s="33"/>
      <c r="H668" s="32"/>
      <c r="I668" s="34"/>
      <c r="J668" s="246"/>
      <c r="K668" s="247"/>
      <c r="L668" s="95"/>
      <c r="M668" s="248"/>
      <c r="N668" s="249"/>
      <c r="O668" s="250"/>
      <c r="P668" s="251"/>
      <c r="Q668" s="252"/>
      <c r="R668" s="253"/>
      <c r="S668" s="102"/>
      <c r="T668" s="254"/>
      <c r="U668" s="104"/>
      <c r="V668" s="255"/>
      <c r="W668" s="256"/>
      <c r="X668" s="107"/>
      <c r="Y668" s="116"/>
      <c r="XL668" s="3"/>
      <c r="XM668" s="3"/>
      <c r="XN668" s="3"/>
      <c r="XO668" s="3"/>
      <c r="XP668" s="3"/>
      <c r="XQ668" s="3"/>
      <c r="XR668" s="3"/>
      <c r="XS668" s="3"/>
      <c r="XT668" s="3"/>
      <c r="XU668" s="3"/>
      <c r="XV668" s="3"/>
      <c r="XW668" s="3"/>
      <c r="XX668" s="3"/>
      <c r="XY668" s="3"/>
      <c r="XZ668" s="3"/>
      <c r="YA668" s="3"/>
      <c r="YB668" s="3"/>
      <c r="YC668" s="3"/>
      <c r="YD668" s="3"/>
      <c r="YE668" s="3"/>
      <c r="YF668" s="3"/>
      <c r="YG668" s="3"/>
      <c r="YH668" s="3"/>
      <c r="YI668" s="3"/>
    </row>
    <row r="669" spans="5:659" ht="15.75">
      <c r="E669" s="26"/>
      <c r="F669" s="32"/>
      <c r="G669" s="33"/>
      <c r="H669" s="32"/>
      <c r="I669" s="34"/>
      <c r="J669" s="246"/>
      <c r="K669" s="247"/>
      <c r="L669" s="95"/>
      <c r="M669" s="248"/>
      <c r="N669" s="249"/>
      <c r="O669" s="250"/>
      <c r="P669" s="251"/>
      <c r="Q669" s="252"/>
      <c r="R669" s="253"/>
      <c r="S669" s="102"/>
      <c r="T669" s="254"/>
      <c r="U669" s="104"/>
      <c r="V669" s="255"/>
      <c r="W669" s="256"/>
      <c r="X669" s="107"/>
      <c r="Y669" s="116"/>
      <c r="XL669" s="3"/>
      <c r="XM669" s="3"/>
      <c r="XN669" s="3"/>
      <c r="XO669" s="3"/>
      <c r="XP669" s="3"/>
      <c r="XQ669" s="3"/>
      <c r="XR669" s="3"/>
      <c r="XS669" s="3"/>
      <c r="XT669" s="3"/>
      <c r="XU669" s="3"/>
      <c r="XV669" s="3"/>
      <c r="XW669" s="3"/>
      <c r="XX669" s="3"/>
      <c r="XY669" s="3"/>
      <c r="XZ669" s="3"/>
      <c r="YA669" s="3"/>
      <c r="YB669" s="3"/>
      <c r="YC669" s="3"/>
      <c r="YD669" s="3"/>
      <c r="YE669" s="3"/>
      <c r="YF669" s="3"/>
      <c r="YG669" s="3"/>
      <c r="YH669" s="3"/>
      <c r="YI669" s="3"/>
    </row>
    <row r="670" spans="5:659" ht="15.75">
      <c r="E670" s="26"/>
      <c r="F670" s="32"/>
      <c r="G670" s="33"/>
      <c r="H670" s="32"/>
      <c r="I670" s="34"/>
      <c r="J670" s="246"/>
      <c r="K670" s="247"/>
      <c r="L670" s="95"/>
      <c r="M670" s="248"/>
      <c r="N670" s="249"/>
      <c r="O670" s="250"/>
      <c r="P670" s="251"/>
      <c r="Q670" s="252"/>
      <c r="R670" s="253"/>
      <c r="S670" s="102"/>
      <c r="T670" s="254"/>
      <c r="U670" s="104"/>
      <c r="V670" s="255"/>
      <c r="W670" s="256"/>
      <c r="X670" s="107"/>
      <c r="Y670" s="116"/>
      <c r="XL670" s="3"/>
      <c r="XM670" s="3"/>
      <c r="XN670" s="3"/>
      <c r="XO670" s="3"/>
      <c r="XP670" s="3"/>
      <c r="XQ670" s="3"/>
      <c r="XR670" s="3"/>
      <c r="XS670" s="3"/>
      <c r="XT670" s="3"/>
      <c r="XU670" s="3"/>
      <c r="XV670" s="3"/>
      <c r="XW670" s="3"/>
      <c r="XX670" s="3"/>
      <c r="XY670" s="3"/>
      <c r="XZ670" s="3"/>
      <c r="YA670" s="3"/>
      <c r="YB670" s="3"/>
      <c r="YC670" s="3"/>
      <c r="YD670" s="3"/>
      <c r="YE670" s="3"/>
      <c r="YF670" s="3"/>
      <c r="YG670" s="3"/>
      <c r="YH670" s="3"/>
      <c r="YI670" s="3"/>
    </row>
    <row r="671" spans="5:659" ht="15.75">
      <c r="E671" s="26"/>
      <c r="F671" s="32"/>
      <c r="G671" s="33"/>
      <c r="H671" s="32"/>
      <c r="I671" s="34"/>
      <c r="J671" s="246"/>
      <c r="K671" s="247"/>
      <c r="L671" s="95"/>
      <c r="M671" s="248"/>
      <c r="N671" s="249"/>
      <c r="O671" s="250"/>
      <c r="P671" s="251"/>
      <c r="Q671" s="252"/>
      <c r="R671" s="253"/>
      <c r="S671" s="102"/>
      <c r="T671" s="254"/>
      <c r="U671" s="104"/>
      <c r="V671" s="255"/>
      <c r="W671" s="256"/>
      <c r="X671" s="107"/>
      <c r="Y671" s="116"/>
      <c r="XL671" s="3"/>
      <c r="XM671" s="3"/>
      <c r="XN671" s="3"/>
      <c r="XO671" s="3"/>
      <c r="XP671" s="3"/>
      <c r="XQ671" s="3"/>
      <c r="XR671" s="3"/>
      <c r="XS671" s="3"/>
      <c r="XT671" s="3"/>
      <c r="XU671" s="3"/>
      <c r="XV671" s="3"/>
      <c r="XW671" s="3"/>
      <c r="XX671" s="3"/>
      <c r="XY671" s="3"/>
      <c r="XZ671" s="3"/>
      <c r="YA671" s="3"/>
      <c r="YB671" s="3"/>
      <c r="YC671" s="3"/>
      <c r="YD671" s="3"/>
      <c r="YE671" s="3"/>
      <c r="YF671" s="3"/>
      <c r="YG671" s="3"/>
      <c r="YH671" s="3"/>
      <c r="YI671" s="3"/>
    </row>
    <row r="672" spans="5:659" ht="15.75">
      <c r="E672" s="26"/>
      <c r="F672" s="32"/>
      <c r="G672" s="33"/>
      <c r="H672" s="32"/>
      <c r="I672" s="34"/>
      <c r="J672" s="246"/>
      <c r="K672" s="247"/>
      <c r="L672" s="95"/>
      <c r="M672" s="248"/>
      <c r="N672" s="249"/>
      <c r="O672" s="250"/>
      <c r="P672" s="251"/>
      <c r="Q672" s="252"/>
      <c r="R672" s="253"/>
      <c r="S672" s="102"/>
      <c r="T672" s="254"/>
      <c r="U672" s="104"/>
      <c r="V672" s="255"/>
      <c r="W672" s="256"/>
      <c r="X672" s="107"/>
      <c r="Y672" s="116"/>
      <c r="XL672" s="3"/>
      <c r="XM672" s="3"/>
      <c r="XN672" s="3"/>
      <c r="XO672" s="3"/>
      <c r="XP672" s="3"/>
      <c r="XQ672" s="3"/>
      <c r="XR672" s="3"/>
      <c r="XS672" s="3"/>
      <c r="XT672" s="3"/>
      <c r="XU672" s="3"/>
      <c r="XV672" s="3"/>
      <c r="XW672" s="3"/>
      <c r="XX672" s="3"/>
      <c r="XY672" s="3"/>
      <c r="XZ672" s="3"/>
      <c r="YA672" s="3"/>
      <c r="YB672" s="3"/>
      <c r="YC672" s="3"/>
      <c r="YD672" s="3"/>
      <c r="YE672" s="3"/>
      <c r="YF672" s="3"/>
      <c r="YG672" s="3"/>
      <c r="YH672" s="3"/>
      <c r="YI672" s="3"/>
    </row>
    <row r="673" spans="5:659" ht="15.75">
      <c r="E673" s="26"/>
      <c r="F673" s="32"/>
      <c r="G673" s="33"/>
      <c r="H673" s="32"/>
      <c r="I673" s="34"/>
      <c r="J673" s="246"/>
      <c r="K673" s="247"/>
      <c r="L673" s="95"/>
      <c r="M673" s="248"/>
      <c r="N673" s="249"/>
      <c r="O673" s="250"/>
      <c r="P673" s="251"/>
      <c r="Q673" s="252"/>
      <c r="R673" s="253"/>
      <c r="S673" s="102"/>
      <c r="T673" s="254"/>
      <c r="U673" s="104"/>
      <c r="V673" s="255"/>
      <c r="W673" s="256"/>
      <c r="X673" s="107"/>
      <c r="Y673" s="116"/>
      <c r="XL673" s="3"/>
      <c r="XM673" s="3"/>
      <c r="XN673" s="3"/>
      <c r="XO673" s="3"/>
      <c r="XP673" s="3"/>
      <c r="XQ673" s="3"/>
      <c r="XR673" s="3"/>
      <c r="XS673" s="3"/>
      <c r="XT673" s="3"/>
      <c r="XU673" s="3"/>
      <c r="XV673" s="3"/>
      <c r="XW673" s="3"/>
      <c r="XX673" s="3"/>
      <c r="XY673" s="3"/>
      <c r="XZ673" s="3"/>
      <c r="YA673" s="3"/>
      <c r="YB673" s="3"/>
      <c r="YC673" s="3"/>
      <c r="YD673" s="3"/>
      <c r="YE673" s="3"/>
      <c r="YF673" s="3"/>
      <c r="YG673" s="3"/>
      <c r="YH673" s="3"/>
      <c r="YI673" s="3"/>
    </row>
    <row r="674" spans="5:659" ht="15.75">
      <c r="E674" s="26"/>
      <c r="F674" s="32"/>
      <c r="G674" s="33"/>
      <c r="H674" s="32"/>
      <c r="I674" s="34"/>
      <c r="J674" s="246"/>
      <c r="K674" s="247"/>
      <c r="L674" s="95"/>
      <c r="M674" s="248"/>
      <c r="N674" s="249"/>
      <c r="O674" s="250"/>
      <c r="P674" s="251"/>
      <c r="Q674" s="252"/>
      <c r="R674" s="253"/>
      <c r="S674" s="102"/>
      <c r="T674" s="254"/>
      <c r="U674" s="104"/>
      <c r="V674" s="255"/>
      <c r="W674" s="256"/>
      <c r="X674" s="107"/>
      <c r="Y674" s="116"/>
      <c r="XL674" s="3"/>
      <c r="XM674" s="3"/>
      <c r="XN674" s="3"/>
      <c r="XO674" s="3"/>
      <c r="XP674" s="3"/>
      <c r="XQ674" s="3"/>
      <c r="XR674" s="3"/>
      <c r="XS674" s="3"/>
      <c r="XT674" s="3"/>
      <c r="XU674" s="3"/>
      <c r="XV674" s="3"/>
      <c r="XW674" s="3"/>
      <c r="XX674" s="3"/>
      <c r="XY674" s="3"/>
      <c r="XZ674" s="3"/>
      <c r="YA674" s="3"/>
      <c r="YB674" s="3"/>
      <c r="YC674" s="3"/>
      <c r="YD674" s="3"/>
      <c r="YE674" s="3"/>
      <c r="YF674" s="3"/>
      <c r="YG674" s="3"/>
      <c r="YH674" s="3"/>
      <c r="YI674" s="3"/>
    </row>
    <row r="675" spans="5:659" ht="15.75">
      <c r="E675" s="26"/>
      <c r="F675" s="32"/>
      <c r="G675" s="33"/>
      <c r="H675" s="32"/>
      <c r="I675" s="34"/>
      <c r="J675" s="246"/>
      <c r="K675" s="247"/>
      <c r="L675" s="95"/>
      <c r="M675" s="248"/>
      <c r="N675" s="249"/>
      <c r="O675" s="250"/>
      <c r="P675" s="251"/>
      <c r="Q675" s="252"/>
      <c r="R675" s="253"/>
      <c r="S675" s="102"/>
      <c r="T675" s="254"/>
      <c r="U675" s="104"/>
      <c r="V675" s="255"/>
      <c r="W675" s="256"/>
      <c r="X675" s="107"/>
      <c r="Y675" s="116"/>
      <c r="XL675" s="3"/>
      <c r="XM675" s="3"/>
      <c r="XN675" s="3"/>
      <c r="XO675" s="3"/>
      <c r="XP675" s="3"/>
      <c r="XQ675" s="3"/>
      <c r="XR675" s="3"/>
      <c r="XS675" s="3"/>
      <c r="XT675" s="3"/>
      <c r="XU675" s="3"/>
      <c r="XV675" s="3"/>
      <c r="XW675" s="3"/>
      <c r="XX675" s="3"/>
      <c r="XY675" s="3"/>
      <c r="XZ675" s="3"/>
      <c r="YA675" s="3"/>
      <c r="YB675" s="3"/>
      <c r="YC675" s="3"/>
      <c r="YD675" s="3"/>
      <c r="YE675" s="3"/>
      <c r="YF675" s="3"/>
      <c r="YG675" s="3"/>
      <c r="YH675" s="3"/>
      <c r="YI675" s="3"/>
    </row>
    <row r="676" spans="5:659" ht="15.75">
      <c r="E676" s="26"/>
      <c r="F676" s="32"/>
      <c r="G676" s="33"/>
      <c r="H676" s="32"/>
      <c r="I676" s="34"/>
      <c r="J676" s="246"/>
      <c r="K676" s="247"/>
      <c r="L676" s="95"/>
      <c r="M676" s="248"/>
      <c r="N676" s="249"/>
      <c r="O676" s="250"/>
      <c r="P676" s="251"/>
      <c r="Q676" s="252"/>
      <c r="R676" s="253"/>
      <c r="S676" s="102"/>
      <c r="T676" s="254"/>
      <c r="U676" s="104"/>
      <c r="V676" s="255"/>
      <c r="W676" s="256"/>
      <c r="X676" s="107"/>
      <c r="Y676" s="116"/>
      <c r="XL676" s="3"/>
      <c r="XM676" s="3"/>
      <c r="XN676" s="3"/>
      <c r="XO676" s="3"/>
      <c r="XP676" s="3"/>
      <c r="XQ676" s="3"/>
      <c r="XR676" s="3"/>
      <c r="XS676" s="3"/>
      <c r="XT676" s="3"/>
      <c r="XU676" s="3"/>
      <c r="XV676" s="3"/>
      <c r="XW676" s="3"/>
      <c r="XX676" s="3"/>
      <c r="XY676" s="3"/>
      <c r="XZ676" s="3"/>
      <c r="YA676" s="3"/>
      <c r="YB676" s="3"/>
      <c r="YC676" s="3"/>
      <c r="YD676" s="3"/>
      <c r="YE676" s="3"/>
      <c r="YF676" s="3"/>
      <c r="YG676" s="3"/>
      <c r="YH676" s="3"/>
      <c r="YI676" s="3"/>
    </row>
    <row r="677" spans="5:659" ht="15.75">
      <c r="E677" s="26"/>
      <c r="F677" s="32"/>
      <c r="G677" s="33"/>
      <c r="H677" s="32"/>
      <c r="I677" s="34"/>
      <c r="J677" s="246"/>
      <c r="K677" s="247"/>
      <c r="L677" s="95"/>
      <c r="M677" s="248"/>
      <c r="N677" s="249"/>
      <c r="O677" s="250"/>
      <c r="P677" s="251"/>
      <c r="Q677" s="252"/>
      <c r="R677" s="253"/>
      <c r="S677" s="102"/>
      <c r="T677" s="254"/>
      <c r="U677" s="104"/>
      <c r="V677" s="255"/>
      <c r="W677" s="256"/>
      <c r="X677" s="107"/>
      <c r="Y677" s="116"/>
      <c r="XL677" s="3"/>
      <c r="XM677" s="3"/>
      <c r="XN677" s="3"/>
      <c r="XO677" s="3"/>
      <c r="XP677" s="3"/>
      <c r="XQ677" s="3"/>
      <c r="XR677" s="3"/>
      <c r="XS677" s="3"/>
      <c r="XT677" s="3"/>
      <c r="XU677" s="3"/>
      <c r="XV677" s="3"/>
      <c r="XW677" s="3"/>
      <c r="XX677" s="3"/>
      <c r="XY677" s="3"/>
      <c r="XZ677" s="3"/>
      <c r="YA677" s="3"/>
      <c r="YB677" s="3"/>
      <c r="YC677" s="3"/>
      <c r="YD677" s="3"/>
      <c r="YE677" s="3"/>
      <c r="YF677" s="3"/>
      <c r="YG677" s="3"/>
      <c r="YH677" s="3"/>
      <c r="YI677" s="3"/>
    </row>
    <row r="678" spans="5:659" ht="15.75">
      <c r="E678" s="26"/>
      <c r="F678" s="32"/>
      <c r="G678" s="33"/>
      <c r="H678" s="32"/>
      <c r="I678" s="34"/>
      <c r="J678" s="246"/>
      <c r="K678" s="247"/>
      <c r="L678" s="95"/>
      <c r="M678" s="248"/>
      <c r="N678" s="249"/>
      <c r="O678" s="250"/>
      <c r="P678" s="251"/>
      <c r="Q678" s="252"/>
      <c r="R678" s="253"/>
      <c r="S678" s="102"/>
      <c r="T678" s="254"/>
      <c r="U678" s="104"/>
      <c r="V678" s="255"/>
      <c r="W678" s="256"/>
      <c r="X678" s="107"/>
      <c r="Y678" s="116"/>
      <c r="XL678" s="3"/>
      <c r="XM678" s="3"/>
      <c r="XN678" s="3"/>
      <c r="XO678" s="3"/>
      <c r="XP678" s="3"/>
      <c r="XQ678" s="3"/>
      <c r="XR678" s="3"/>
      <c r="XS678" s="3"/>
      <c r="XT678" s="3"/>
      <c r="XU678" s="3"/>
      <c r="XV678" s="3"/>
      <c r="XW678" s="3"/>
      <c r="XX678" s="3"/>
      <c r="XY678" s="3"/>
      <c r="XZ678" s="3"/>
      <c r="YA678" s="3"/>
      <c r="YB678" s="3"/>
      <c r="YC678" s="3"/>
      <c r="YD678" s="3"/>
      <c r="YE678" s="3"/>
      <c r="YF678" s="3"/>
      <c r="YG678" s="3"/>
      <c r="YH678" s="3"/>
      <c r="YI678" s="3"/>
    </row>
    <row r="679" spans="5:659" ht="15.75">
      <c r="E679" s="26"/>
      <c r="F679" s="32"/>
      <c r="G679" s="33"/>
      <c r="H679" s="32"/>
      <c r="I679" s="34"/>
      <c r="J679" s="246"/>
      <c r="K679" s="247"/>
      <c r="L679" s="95"/>
      <c r="M679" s="248"/>
      <c r="N679" s="249"/>
      <c r="O679" s="250"/>
      <c r="P679" s="251"/>
      <c r="Q679" s="252"/>
      <c r="R679" s="253"/>
      <c r="S679" s="102"/>
      <c r="T679" s="254"/>
      <c r="U679" s="104"/>
      <c r="V679" s="255"/>
      <c r="W679" s="256"/>
      <c r="X679" s="107"/>
      <c r="Y679" s="116"/>
      <c r="XL679" s="3"/>
      <c r="XM679" s="3"/>
      <c r="XN679" s="3"/>
      <c r="XO679" s="3"/>
      <c r="XP679" s="3"/>
      <c r="XQ679" s="3"/>
      <c r="XR679" s="3"/>
      <c r="XS679" s="3"/>
      <c r="XT679" s="3"/>
      <c r="XU679" s="3"/>
      <c r="XV679" s="3"/>
      <c r="XW679" s="3"/>
      <c r="XX679" s="3"/>
      <c r="XY679" s="3"/>
      <c r="XZ679" s="3"/>
      <c r="YA679" s="3"/>
      <c r="YB679" s="3"/>
      <c r="YC679" s="3"/>
      <c r="YD679" s="3"/>
      <c r="YE679" s="3"/>
      <c r="YF679" s="3"/>
      <c r="YG679" s="3"/>
      <c r="YH679" s="3"/>
      <c r="YI679" s="3"/>
    </row>
    <row r="680" spans="5:659" ht="15.75">
      <c r="E680" s="26"/>
      <c r="F680" s="32"/>
      <c r="G680" s="33"/>
      <c r="H680" s="32"/>
      <c r="I680" s="34"/>
      <c r="J680" s="246"/>
      <c r="K680" s="247"/>
      <c r="L680" s="95"/>
      <c r="M680" s="248"/>
      <c r="N680" s="249"/>
      <c r="O680" s="250"/>
      <c r="P680" s="251"/>
      <c r="Q680" s="252"/>
      <c r="R680" s="253"/>
      <c r="S680" s="102"/>
      <c r="T680" s="254"/>
      <c r="U680" s="104"/>
      <c r="V680" s="255"/>
      <c r="W680" s="256"/>
      <c r="X680" s="107"/>
      <c r="Y680" s="116"/>
      <c r="XL680" s="3"/>
      <c r="XM680" s="3"/>
      <c r="XN680" s="3"/>
      <c r="XO680" s="3"/>
      <c r="XP680" s="3"/>
      <c r="XQ680" s="3"/>
      <c r="XR680" s="3"/>
      <c r="XS680" s="3"/>
      <c r="XT680" s="3"/>
      <c r="XU680" s="3"/>
      <c r="XV680" s="3"/>
      <c r="XW680" s="3"/>
      <c r="XX680" s="3"/>
      <c r="XY680" s="3"/>
      <c r="XZ680" s="3"/>
      <c r="YA680" s="3"/>
      <c r="YB680" s="3"/>
      <c r="YC680" s="3"/>
      <c r="YD680" s="3"/>
      <c r="YE680" s="3"/>
      <c r="YF680" s="3"/>
      <c r="YG680" s="3"/>
      <c r="YH680" s="3"/>
      <c r="YI680" s="3"/>
    </row>
    <row r="681" spans="5:659" ht="15.75">
      <c r="E681" s="26"/>
      <c r="F681" s="32"/>
      <c r="G681" s="33"/>
      <c r="H681" s="32"/>
      <c r="I681" s="34"/>
      <c r="J681" s="246"/>
      <c r="K681" s="247"/>
      <c r="L681" s="95"/>
      <c r="M681" s="248"/>
      <c r="N681" s="249"/>
      <c r="O681" s="250"/>
      <c r="P681" s="251"/>
      <c r="Q681" s="252"/>
      <c r="R681" s="253"/>
      <c r="S681" s="102"/>
      <c r="T681" s="254"/>
      <c r="U681" s="104"/>
      <c r="V681" s="255"/>
      <c r="W681" s="256"/>
      <c r="X681" s="107"/>
      <c r="Y681" s="116"/>
      <c r="XL681" s="3"/>
      <c r="XM681" s="3"/>
      <c r="XN681" s="3"/>
      <c r="XO681" s="3"/>
      <c r="XP681" s="3"/>
      <c r="XQ681" s="3"/>
      <c r="XR681" s="3"/>
      <c r="XS681" s="3"/>
      <c r="XT681" s="3"/>
      <c r="XU681" s="3"/>
      <c r="XV681" s="3"/>
      <c r="XW681" s="3"/>
      <c r="XX681" s="3"/>
      <c r="XY681" s="3"/>
      <c r="XZ681" s="3"/>
      <c r="YA681" s="3"/>
      <c r="YB681" s="3"/>
      <c r="YC681" s="3"/>
      <c r="YD681" s="3"/>
      <c r="YE681" s="3"/>
      <c r="YF681" s="3"/>
      <c r="YG681" s="3"/>
      <c r="YH681" s="3"/>
      <c r="YI681" s="3"/>
    </row>
    <row r="682" spans="5:659" ht="15.75">
      <c r="E682" s="26"/>
      <c r="F682" s="32"/>
      <c r="G682" s="33"/>
      <c r="H682" s="32"/>
      <c r="I682" s="34"/>
      <c r="J682" s="246"/>
      <c r="K682" s="247"/>
      <c r="L682" s="95"/>
      <c r="M682" s="248"/>
      <c r="N682" s="249"/>
      <c r="O682" s="250"/>
      <c r="P682" s="251"/>
      <c r="Q682" s="252"/>
      <c r="R682" s="253"/>
      <c r="S682" s="102"/>
      <c r="T682" s="254"/>
      <c r="U682" s="104"/>
      <c r="V682" s="255"/>
      <c r="W682" s="256"/>
      <c r="X682" s="107"/>
      <c r="Y682" s="116"/>
      <c r="XL682" s="3"/>
      <c r="XM682" s="3"/>
      <c r="XN682" s="3"/>
      <c r="XO682" s="3"/>
      <c r="XP682" s="3"/>
      <c r="XQ682" s="3"/>
      <c r="XR682" s="3"/>
      <c r="XS682" s="3"/>
      <c r="XT682" s="3"/>
      <c r="XU682" s="3"/>
      <c r="XV682" s="3"/>
      <c r="XW682" s="3"/>
      <c r="XX682" s="3"/>
      <c r="XY682" s="3"/>
      <c r="XZ682" s="3"/>
      <c r="YA682" s="3"/>
      <c r="YB682" s="3"/>
      <c r="YC682" s="3"/>
      <c r="YD682" s="3"/>
      <c r="YE682" s="3"/>
      <c r="YF682" s="3"/>
      <c r="YG682" s="3"/>
      <c r="YH682" s="3"/>
      <c r="YI682" s="3"/>
    </row>
    <row r="683" spans="5:659" ht="15.75">
      <c r="E683" s="26"/>
      <c r="F683" s="32"/>
      <c r="G683" s="33"/>
      <c r="H683" s="32"/>
      <c r="I683" s="34"/>
      <c r="J683" s="246"/>
      <c r="K683" s="247"/>
      <c r="L683" s="95"/>
      <c r="M683" s="248"/>
      <c r="N683" s="249"/>
      <c r="O683" s="250"/>
      <c r="P683" s="251"/>
      <c r="Q683" s="252"/>
      <c r="R683" s="253"/>
      <c r="S683" s="102"/>
      <c r="T683" s="254"/>
      <c r="U683" s="104"/>
      <c r="V683" s="255"/>
      <c r="W683" s="256"/>
      <c r="X683" s="107"/>
      <c r="Y683" s="116"/>
      <c r="XL683" s="3"/>
      <c r="XM683" s="3"/>
      <c r="XN683" s="3"/>
      <c r="XO683" s="3"/>
      <c r="XP683" s="3"/>
      <c r="XQ683" s="3"/>
      <c r="XR683" s="3"/>
      <c r="XS683" s="3"/>
      <c r="XT683" s="3"/>
      <c r="XU683" s="3"/>
      <c r="XV683" s="3"/>
      <c r="XW683" s="3"/>
      <c r="XX683" s="3"/>
      <c r="XY683" s="3"/>
      <c r="XZ683" s="3"/>
      <c r="YA683" s="3"/>
      <c r="YB683" s="3"/>
      <c r="YC683" s="3"/>
      <c r="YD683" s="3"/>
      <c r="YE683" s="3"/>
      <c r="YF683" s="3"/>
      <c r="YG683" s="3"/>
      <c r="YH683" s="3"/>
      <c r="YI683" s="3"/>
    </row>
    <row r="684" spans="5:659" ht="15.75">
      <c r="E684" s="26"/>
      <c r="F684" s="32"/>
      <c r="G684" s="33"/>
      <c r="H684" s="32"/>
      <c r="I684" s="34"/>
      <c r="J684" s="246"/>
      <c r="K684" s="247"/>
      <c r="L684" s="95"/>
      <c r="M684" s="248"/>
      <c r="N684" s="249"/>
      <c r="O684" s="250"/>
      <c r="P684" s="251"/>
      <c r="Q684" s="252"/>
      <c r="R684" s="253"/>
      <c r="S684" s="102"/>
      <c r="T684" s="254"/>
      <c r="U684" s="104"/>
      <c r="V684" s="255"/>
      <c r="W684" s="256"/>
      <c r="X684" s="107"/>
      <c r="Y684" s="116"/>
      <c r="XL684" s="3"/>
      <c r="XM684" s="3"/>
      <c r="XN684" s="3"/>
      <c r="XO684" s="3"/>
      <c r="XP684" s="3"/>
      <c r="XQ684" s="3"/>
      <c r="XR684" s="3"/>
      <c r="XS684" s="3"/>
      <c r="XT684" s="3"/>
      <c r="XU684" s="3"/>
      <c r="XV684" s="3"/>
      <c r="XW684" s="3"/>
      <c r="XX684" s="3"/>
      <c r="XY684" s="3"/>
      <c r="XZ684" s="3"/>
      <c r="YA684" s="3"/>
      <c r="YB684" s="3"/>
      <c r="YC684" s="3"/>
      <c r="YD684" s="3"/>
      <c r="YE684" s="3"/>
      <c r="YF684" s="3"/>
      <c r="YG684" s="3"/>
      <c r="YH684" s="3"/>
      <c r="YI684" s="3"/>
    </row>
    <row r="685" spans="5:659" ht="15.75">
      <c r="E685" s="26"/>
      <c r="F685" s="32"/>
      <c r="G685" s="33"/>
      <c r="H685" s="32"/>
      <c r="I685" s="34"/>
      <c r="J685" s="246"/>
      <c r="K685" s="247"/>
      <c r="L685" s="95"/>
      <c r="M685" s="248"/>
      <c r="N685" s="249"/>
      <c r="O685" s="250"/>
      <c r="P685" s="251"/>
      <c r="Q685" s="252"/>
      <c r="R685" s="253"/>
      <c r="S685" s="102"/>
      <c r="T685" s="254"/>
      <c r="U685" s="104"/>
      <c r="V685" s="255"/>
      <c r="W685" s="256"/>
      <c r="X685" s="107"/>
      <c r="Y685" s="116"/>
      <c r="XL685" s="3"/>
      <c r="XM685" s="3"/>
      <c r="XN685" s="3"/>
      <c r="XO685" s="3"/>
      <c r="XP685" s="3"/>
      <c r="XQ685" s="3"/>
      <c r="XR685" s="3"/>
      <c r="XS685" s="3"/>
      <c r="XT685" s="3"/>
      <c r="XU685" s="3"/>
      <c r="XV685" s="3"/>
      <c r="XW685" s="3"/>
      <c r="XX685" s="3"/>
      <c r="XY685" s="3"/>
      <c r="XZ685" s="3"/>
      <c r="YA685" s="3"/>
      <c r="YB685" s="3"/>
      <c r="YC685" s="3"/>
      <c r="YD685" s="3"/>
      <c r="YE685" s="3"/>
      <c r="YF685" s="3"/>
      <c r="YG685" s="3"/>
      <c r="YH685" s="3"/>
      <c r="YI685" s="3"/>
    </row>
    <row r="686" spans="5:659" ht="15.75">
      <c r="E686" s="26"/>
      <c r="F686" s="32"/>
      <c r="G686" s="33"/>
      <c r="H686" s="32"/>
      <c r="I686" s="34"/>
      <c r="J686" s="246"/>
      <c r="K686" s="247"/>
      <c r="L686" s="95"/>
      <c r="M686" s="248"/>
      <c r="N686" s="249"/>
      <c r="O686" s="250"/>
      <c r="P686" s="251"/>
      <c r="Q686" s="252"/>
      <c r="R686" s="253"/>
      <c r="S686" s="102"/>
      <c r="T686" s="254"/>
      <c r="U686" s="104"/>
      <c r="V686" s="255"/>
      <c r="W686" s="256"/>
      <c r="X686" s="107"/>
      <c r="Y686" s="116"/>
      <c r="XL686" s="3"/>
      <c r="XM686" s="3"/>
      <c r="XN686" s="3"/>
      <c r="XO686" s="3"/>
      <c r="XP686" s="3"/>
      <c r="XQ686" s="3"/>
      <c r="XR686" s="3"/>
      <c r="XS686" s="3"/>
      <c r="XT686" s="3"/>
      <c r="XU686" s="3"/>
      <c r="XV686" s="3"/>
      <c r="XW686" s="3"/>
      <c r="XX686" s="3"/>
      <c r="XY686" s="3"/>
      <c r="XZ686" s="3"/>
      <c r="YA686" s="3"/>
      <c r="YB686" s="3"/>
      <c r="YC686" s="3"/>
      <c r="YD686" s="3"/>
      <c r="YE686" s="3"/>
      <c r="YF686" s="3"/>
      <c r="YG686" s="3"/>
      <c r="YH686" s="3"/>
      <c r="YI686" s="3"/>
    </row>
    <row r="687" spans="5:659" ht="15.75">
      <c r="E687" s="26"/>
      <c r="F687" s="32"/>
      <c r="G687" s="33"/>
      <c r="H687" s="32"/>
      <c r="I687" s="34"/>
      <c r="J687" s="246"/>
      <c r="K687" s="247"/>
      <c r="L687" s="95"/>
      <c r="M687" s="248"/>
      <c r="N687" s="249"/>
      <c r="O687" s="250"/>
      <c r="P687" s="251"/>
      <c r="Q687" s="252"/>
      <c r="R687" s="253"/>
      <c r="S687" s="102"/>
      <c r="T687" s="254"/>
      <c r="U687" s="104"/>
      <c r="V687" s="255"/>
      <c r="W687" s="256"/>
      <c r="X687" s="107"/>
      <c r="Y687" s="116"/>
      <c r="XL687" s="3"/>
      <c r="XM687" s="3"/>
      <c r="XN687" s="3"/>
      <c r="XO687" s="3"/>
      <c r="XP687" s="3"/>
      <c r="XQ687" s="3"/>
      <c r="XR687" s="3"/>
      <c r="XS687" s="3"/>
      <c r="XT687" s="3"/>
      <c r="XU687" s="3"/>
      <c r="XV687" s="3"/>
      <c r="XW687" s="3"/>
      <c r="XX687" s="3"/>
      <c r="XY687" s="3"/>
      <c r="XZ687" s="3"/>
      <c r="YA687" s="3"/>
      <c r="YB687" s="3"/>
      <c r="YC687" s="3"/>
      <c r="YD687" s="3"/>
      <c r="YE687" s="3"/>
      <c r="YF687" s="3"/>
      <c r="YG687" s="3"/>
      <c r="YH687" s="3"/>
      <c r="YI687" s="3"/>
    </row>
    <row r="688" spans="5:659" ht="15.75">
      <c r="E688" s="26"/>
      <c r="F688" s="32"/>
      <c r="G688" s="33"/>
      <c r="H688" s="32"/>
      <c r="I688" s="34"/>
      <c r="J688" s="246"/>
      <c r="K688" s="247"/>
      <c r="L688" s="95"/>
      <c r="M688" s="248"/>
      <c r="N688" s="249"/>
      <c r="O688" s="250"/>
      <c r="P688" s="251"/>
      <c r="Q688" s="252"/>
      <c r="R688" s="253"/>
      <c r="S688" s="102"/>
      <c r="T688" s="254"/>
      <c r="U688" s="104"/>
      <c r="V688" s="255"/>
      <c r="W688" s="256"/>
      <c r="X688" s="107"/>
      <c r="Y688" s="116"/>
      <c r="XL688" s="3"/>
      <c r="XM688" s="3"/>
      <c r="XN688" s="3"/>
      <c r="XO688" s="3"/>
      <c r="XP688" s="3"/>
      <c r="XQ688" s="3"/>
      <c r="XR688" s="3"/>
      <c r="XS688" s="3"/>
      <c r="XT688" s="3"/>
      <c r="XU688" s="3"/>
      <c r="XV688" s="3"/>
      <c r="XW688" s="3"/>
      <c r="XX688" s="3"/>
      <c r="XY688" s="3"/>
      <c r="XZ688" s="3"/>
      <c r="YA688" s="3"/>
      <c r="YB688" s="3"/>
      <c r="YC688" s="3"/>
      <c r="YD688" s="3"/>
      <c r="YE688" s="3"/>
      <c r="YF688" s="3"/>
      <c r="YG688" s="3"/>
      <c r="YH688" s="3"/>
      <c r="YI688" s="3"/>
    </row>
    <row r="689" spans="5:659" ht="15.75">
      <c r="E689" s="26"/>
      <c r="F689" s="32"/>
      <c r="G689" s="33"/>
      <c r="H689" s="32"/>
      <c r="I689" s="34"/>
      <c r="J689" s="246"/>
      <c r="K689" s="247"/>
      <c r="L689" s="95"/>
      <c r="M689" s="248"/>
      <c r="N689" s="249"/>
      <c r="O689" s="250"/>
      <c r="P689" s="251"/>
      <c r="Q689" s="252"/>
      <c r="R689" s="253"/>
      <c r="S689" s="102"/>
      <c r="T689" s="254"/>
      <c r="U689" s="104"/>
      <c r="V689" s="255"/>
      <c r="W689" s="256"/>
      <c r="X689" s="107"/>
      <c r="Y689" s="116"/>
      <c r="XL689" s="3"/>
      <c r="XM689" s="3"/>
      <c r="XN689" s="3"/>
      <c r="XO689" s="3"/>
      <c r="XP689" s="3"/>
      <c r="XQ689" s="3"/>
      <c r="XR689" s="3"/>
      <c r="XS689" s="3"/>
      <c r="XT689" s="3"/>
      <c r="XU689" s="3"/>
      <c r="XV689" s="3"/>
      <c r="XW689" s="3"/>
      <c r="XX689" s="3"/>
      <c r="XY689" s="3"/>
      <c r="XZ689" s="3"/>
      <c r="YA689" s="3"/>
      <c r="YB689" s="3"/>
      <c r="YC689" s="3"/>
      <c r="YD689" s="3"/>
      <c r="YE689" s="3"/>
      <c r="YF689" s="3"/>
      <c r="YG689" s="3"/>
      <c r="YH689" s="3"/>
      <c r="YI689" s="3"/>
    </row>
    <row r="690" spans="5:659" ht="15.75">
      <c r="E690" s="26"/>
      <c r="F690" s="32"/>
      <c r="G690" s="33"/>
      <c r="H690" s="32"/>
      <c r="I690" s="34"/>
      <c r="J690" s="246"/>
      <c r="K690" s="247"/>
      <c r="L690" s="95"/>
      <c r="M690" s="248"/>
      <c r="N690" s="249"/>
      <c r="O690" s="250"/>
      <c r="P690" s="251"/>
      <c r="Q690" s="252"/>
      <c r="R690" s="253"/>
      <c r="S690" s="102"/>
      <c r="T690" s="254"/>
      <c r="U690" s="104"/>
      <c r="V690" s="255"/>
      <c r="W690" s="256"/>
      <c r="X690" s="107"/>
      <c r="Y690" s="116"/>
      <c r="XL690" s="3"/>
      <c r="XM690" s="3"/>
      <c r="XN690" s="3"/>
      <c r="XO690" s="3"/>
      <c r="XP690" s="3"/>
      <c r="XQ690" s="3"/>
      <c r="XR690" s="3"/>
      <c r="XS690" s="3"/>
      <c r="XT690" s="3"/>
      <c r="XU690" s="3"/>
      <c r="XV690" s="3"/>
      <c r="XW690" s="3"/>
      <c r="XX690" s="3"/>
      <c r="XY690" s="3"/>
      <c r="XZ690" s="3"/>
      <c r="YA690" s="3"/>
      <c r="YB690" s="3"/>
      <c r="YC690" s="3"/>
      <c r="YD690" s="3"/>
      <c r="YE690" s="3"/>
      <c r="YF690" s="3"/>
      <c r="YG690" s="3"/>
      <c r="YH690" s="3"/>
      <c r="YI690" s="3"/>
    </row>
    <row r="691" spans="5:659" ht="15.75">
      <c r="E691" s="26"/>
      <c r="F691" s="32"/>
      <c r="G691" s="33"/>
      <c r="H691" s="32"/>
      <c r="I691" s="34"/>
      <c r="J691" s="246"/>
      <c r="K691" s="247"/>
      <c r="L691" s="95"/>
      <c r="M691" s="248"/>
      <c r="N691" s="249"/>
      <c r="O691" s="250"/>
      <c r="P691" s="251"/>
      <c r="Q691" s="252"/>
      <c r="R691" s="253"/>
      <c r="S691" s="102"/>
      <c r="T691" s="254"/>
      <c r="U691" s="104"/>
      <c r="V691" s="255"/>
      <c r="W691" s="256"/>
      <c r="X691" s="107"/>
      <c r="Y691" s="116"/>
      <c r="XL691" s="3"/>
      <c r="XM691" s="3"/>
      <c r="XN691" s="3"/>
      <c r="XO691" s="3"/>
      <c r="XP691" s="3"/>
      <c r="XQ691" s="3"/>
      <c r="XR691" s="3"/>
      <c r="XS691" s="3"/>
      <c r="XT691" s="3"/>
      <c r="XU691" s="3"/>
      <c r="XV691" s="3"/>
      <c r="XW691" s="3"/>
      <c r="XX691" s="3"/>
      <c r="XY691" s="3"/>
      <c r="XZ691" s="3"/>
      <c r="YA691" s="3"/>
      <c r="YB691" s="3"/>
      <c r="YC691" s="3"/>
      <c r="YD691" s="3"/>
      <c r="YE691" s="3"/>
      <c r="YF691" s="3"/>
      <c r="YG691" s="3"/>
      <c r="YH691" s="3"/>
      <c r="YI691" s="3"/>
    </row>
    <row r="692" spans="5:659" ht="15.75">
      <c r="E692" s="26"/>
      <c r="F692" s="32"/>
      <c r="G692" s="33"/>
      <c r="H692" s="32"/>
      <c r="I692" s="34"/>
      <c r="J692" s="246"/>
      <c r="K692" s="247"/>
      <c r="L692" s="95"/>
      <c r="M692" s="248"/>
      <c r="N692" s="249"/>
      <c r="O692" s="250"/>
      <c r="P692" s="251"/>
      <c r="Q692" s="252"/>
      <c r="R692" s="253"/>
      <c r="S692" s="102"/>
      <c r="T692" s="254"/>
      <c r="U692" s="104"/>
      <c r="V692" s="255"/>
      <c r="W692" s="256"/>
      <c r="X692" s="107"/>
      <c r="Y692" s="116"/>
      <c r="XL692" s="3"/>
      <c r="XM692" s="3"/>
      <c r="XN692" s="3"/>
      <c r="XO692" s="3"/>
      <c r="XP692" s="3"/>
      <c r="XQ692" s="3"/>
      <c r="XR692" s="3"/>
      <c r="XS692" s="3"/>
      <c r="XT692" s="3"/>
      <c r="XU692" s="3"/>
      <c r="XV692" s="3"/>
      <c r="XW692" s="3"/>
      <c r="XX692" s="3"/>
      <c r="XY692" s="3"/>
      <c r="XZ692" s="3"/>
      <c r="YA692" s="3"/>
      <c r="YB692" s="3"/>
      <c r="YC692" s="3"/>
      <c r="YD692" s="3"/>
      <c r="YE692" s="3"/>
      <c r="YF692" s="3"/>
      <c r="YG692" s="3"/>
      <c r="YH692" s="3"/>
      <c r="YI692" s="3"/>
    </row>
    <row r="693" spans="5:659" ht="15.75">
      <c r="E693" s="26"/>
      <c r="F693" s="32"/>
      <c r="G693" s="33"/>
      <c r="H693" s="32"/>
      <c r="I693" s="34"/>
      <c r="J693" s="246"/>
      <c r="K693" s="247"/>
      <c r="L693" s="95"/>
      <c r="M693" s="248"/>
      <c r="N693" s="249"/>
      <c r="O693" s="250"/>
      <c r="P693" s="251"/>
      <c r="Q693" s="252"/>
      <c r="R693" s="253"/>
      <c r="S693" s="102"/>
      <c r="T693" s="254"/>
      <c r="U693" s="104"/>
      <c r="V693" s="255"/>
      <c r="W693" s="256"/>
      <c r="X693" s="107"/>
      <c r="Y693" s="116"/>
      <c r="XL693" s="3"/>
      <c r="XM693" s="3"/>
      <c r="XN693" s="3"/>
      <c r="XO693" s="3"/>
      <c r="XP693" s="3"/>
      <c r="XQ693" s="3"/>
      <c r="XR693" s="3"/>
      <c r="XS693" s="3"/>
      <c r="XT693" s="3"/>
      <c r="XU693" s="3"/>
      <c r="XV693" s="3"/>
      <c r="XW693" s="3"/>
      <c r="XX693" s="3"/>
      <c r="XY693" s="3"/>
      <c r="XZ693" s="3"/>
      <c r="YA693" s="3"/>
      <c r="YB693" s="3"/>
      <c r="YC693" s="3"/>
      <c r="YD693" s="3"/>
      <c r="YE693" s="3"/>
      <c r="YF693" s="3"/>
      <c r="YG693" s="3"/>
      <c r="YH693" s="3"/>
      <c r="YI693" s="3"/>
    </row>
    <row r="694" spans="5:659" ht="15.75">
      <c r="E694" s="26"/>
      <c r="F694" s="32"/>
      <c r="G694" s="33"/>
      <c r="H694" s="32"/>
      <c r="I694" s="34"/>
      <c r="J694" s="246"/>
      <c r="K694" s="247"/>
      <c r="L694" s="95"/>
      <c r="M694" s="248"/>
      <c r="N694" s="249"/>
      <c r="O694" s="250"/>
      <c r="P694" s="251"/>
      <c r="Q694" s="252"/>
      <c r="R694" s="253"/>
      <c r="S694" s="102"/>
      <c r="T694" s="254"/>
      <c r="U694" s="104"/>
      <c r="V694" s="255"/>
      <c r="W694" s="256"/>
      <c r="X694" s="107"/>
      <c r="Y694" s="116"/>
      <c r="XL694" s="3"/>
      <c r="XM694" s="3"/>
      <c r="XN694" s="3"/>
      <c r="XO694" s="3"/>
      <c r="XP694" s="3"/>
      <c r="XQ694" s="3"/>
      <c r="XR694" s="3"/>
      <c r="XS694" s="3"/>
      <c r="XT694" s="3"/>
      <c r="XU694" s="3"/>
      <c r="XV694" s="3"/>
      <c r="XW694" s="3"/>
      <c r="XX694" s="3"/>
      <c r="XY694" s="3"/>
      <c r="XZ694" s="3"/>
      <c r="YA694" s="3"/>
      <c r="YB694" s="3"/>
      <c r="YC694" s="3"/>
      <c r="YD694" s="3"/>
      <c r="YE694" s="3"/>
      <c r="YF694" s="3"/>
      <c r="YG694" s="3"/>
      <c r="YH694" s="3"/>
      <c r="YI694" s="3"/>
    </row>
    <row r="695" spans="5:659" ht="15.75">
      <c r="E695" s="26"/>
      <c r="F695" s="32"/>
      <c r="G695" s="33"/>
      <c r="H695" s="32"/>
      <c r="I695" s="34"/>
      <c r="J695" s="246"/>
      <c r="K695" s="247"/>
      <c r="L695" s="95"/>
      <c r="M695" s="248"/>
      <c r="N695" s="249"/>
      <c r="O695" s="250"/>
      <c r="P695" s="251"/>
      <c r="Q695" s="252"/>
      <c r="R695" s="253"/>
      <c r="S695" s="102"/>
      <c r="T695" s="254"/>
      <c r="U695" s="104"/>
      <c r="V695" s="255"/>
      <c r="W695" s="256"/>
      <c r="X695" s="107"/>
      <c r="Y695" s="116"/>
      <c r="XL695" s="3"/>
      <c r="XM695" s="3"/>
      <c r="XN695" s="3"/>
      <c r="XO695" s="3"/>
      <c r="XP695" s="3"/>
      <c r="XQ695" s="3"/>
      <c r="XR695" s="3"/>
      <c r="XS695" s="3"/>
      <c r="XT695" s="3"/>
      <c r="XU695" s="3"/>
      <c r="XV695" s="3"/>
      <c r="XW695" s="3"/>
      <c r="XX695" s="3"/>
      <c r="XY695" s="3"/>
      <c r="XZ695" s="3"/>
      <c r="YA695" s="3"/>
      <c r="YB695" s="3"/>
      <c r="YC695" s="3"/>
      <c r="YD695" s="3"/>
      <c r="YE695" s="3"/>
      <c r="YF695" s="3"/>
      <c r="YG695" s="3"/>
      <c r="YH695" s="3"/>
      <c r="YI695" s="3"/>
    </row>
    <row r="696" spans="5:659" ht="15.75">
      <c r="E696" s="26"/>
      <c r="F696" s="32"/>
      <c r="G696" s="33"/>
      <c r="H696" s="32"/>
      <c r="I696" s="34"/>
      <c r="J696" s="246"/>
      <c r="K696" s="247"/>
      <c r="L696" s="95"/>
      <c r="M696" s="248"/>
      <c r="N696" s="249"/>
      <c r="O696" s="250"/>
      <c r="P696" s="251"/>
      <c r="Q696" s="252"/>
      <c r="R696" s="253"/>
      <c r="S696" s="102"/>
      <c r="T696" s="254"/>
      <c r="U696" s="104"/>
      <c r="V696" s="255"/>
      <c r="W696" s="256"/>
      <c r="X696" s="107"/>
      <c r="Y696" s="116"/>
      <c r="XL696" s="3"/>
      <c r="XM696" s="3"/>
      <c r="XN696" s="3"/>
      <c r="XO696" s="3"/>
      <c r="XP696" s="3"/>
      <c r="XQ696" s="3"/>
      <c r="XR696" s="3"/>
      <c r="XS696" s="3"/>
      <c r="XT696" s="3"/>
      <c r="XU696" s="3"/>
      <c r="XV696" s="3"/>
      <c r="XW696" s="3"/>
      <c r="XX696" s="3"/>
      <c r="XY696" s="3"/>
      <c r="XZ696" s="3"/>
      <c r="YA696" s="3"/>
      <c r="YB696" s="3"/>
      <c r="YC696" s="3"/>
      <c r="YD696" s="3"/>
      <c r="YE696" s="3"/>
      <c r="YF696" s="3"/>
      <c r="YG696" s="3"/>
      <c r="YH696" s="3"/>
      <c r="YI696" s="3"/>
    </row>
    <row r="697" spans="5:659" ht="15.75">
      <c r="E697" s="26"/>
      <c r="F697" s="32"/>
      <c r="G697" s="33"/>
      <c r="H697" s="32"/>
      <c r="I697" s="34"/>
      <c r="J697" s="246"/>
      <c r="K697" s="247"/>
      <c r="L697" s="95"/>
      <c r="M697" s="248"/>
      <c r="N697" s="249"/>
      <c r="O697" s="250"/>
      <c r="P697" s="251"/>
      <c r="Q697" s="252"/>
      <c r="R697" s="253"/>
      <c r="S697" s="102"/>
      <c r="T697" s="254"/>
      <c r="U697" s="104"/>
      <c r="V697" s="255"/>
      <c r="W697" s="256"/>
      <c r="X697" s="107"/>
      <c r="Y697" s="116"/>
      <c r="XL697" s="3"/>
      <c r="XM697" s="3"/>
      <c r="XN697" s="3"/>
      <c r="XO697" s="3"/>
      <c r="XP697" s="3"/>
      <c r="XQ697" s="3"/>
      <c r="XR697" s="3"/>
      <c r="XS697" s="3"/>
      <c r="XT697" s="3"/>
      <c r="XU697" s="3"/>
      <c r="XV697" s="3"/>
      <c r="XW697" s="3"/>
      <c r="XX697" s="3"/>
      <c r="XY697" s="3"/>
      <c r="XZ697" s="3"/>
      <c r="YA697" s="3"/>
      <c r="YB697" s="3"/>
      <c r="YC697" s="3"/>
      <c r="YD697" s="3"/>
      <c r="YE697" s="3"/>
      <c r="YF697" s="3"/>
      <c r="YG697" s="3"/>
      <c r="YH697" s="3"/>
      <c r="YI697" s="3"/>
    </row>
    <row r="698" spans="5:659" ht="15.75">
      <c r="E698" s="26"/>
      <c r="F698" s="32"/>
      <c r="G698" s="33"/>
      <c r="H698" s="32"/>
      <c r="I698" s="34"/>
      <c r="J698" s="246"/>
      <c r="K698" s="247"/>
      <c r="L698" s="95"/>
      <c r="M698" s="248"/>
      <c r="N698" s="249"/>
      <c r="O698" s="250"/>
      <c r="P698" s="251"/>
      <c r="Q698" s="252"/>
      <c r="R698" s="253"/>
      <c r="S698" s="102"/>
      <c r="T698" s="254"/>
      <c r="U698" s="104"/>
      <c r="V698" s="255"/>
      <c r="W698" s="256"/>
      <c r="X698" s="107"/>
      <c r="Y698" s="116"/>
      <c r="XL698" s="3"/>
      <c r="XM698" s="3"/>
      <c r="XN698" s="3"/>
      <c r="XO698" s="3"/>
      <c r="XP698" s="3"/>
      <c r="XQ698" s="3"/>
      <c r="XR698" s="3"/>
      <c r="XS698" s="3"/>
      <c r="XT698" s="3"/>
      <c r="XU698" s="3"/>
      <c r="XV698" s="3"/>
      <c r="XW698" s="3"/>
      <c r="XX698" s="3"/>
      <c r="XY698" s="3"/>
      <c r="XZ698" s="3"/>
      <c r="YA698" s="3"/>
      <c r="YB698" s="3"/>
      <c r="YC698" s="3"/>
      <c r="YD698" s="3"/>
      <c r="YE698" s="3"/>
      <c r="YF698" s="3"/>
      <c r="YG698" s="3"/>
      <c r="YH698" s="3"/>
      <c r="YI698" s="3"/>
    </row>
    <row r="699" spans="5:659" ht="15.75">
      <c r="E699" s="26"/>
      <c r="F699" s="32"/>
      <c r="G699" s="33"/>
      <c r="H699" s="32"/>
      <c r="I699" s="34"/>
      <c r="J699" s="246"/>
      <c r="K699" s="247"/>
      <c r="L699" s="95"/>
      <c r="M699" s="248"/>
      <c r="N699" s="249"/>
      <c r="O699" s="250"/>
      <c r="P699" s="251"/>
      <c r="Q699" s="252"/>
      <c r="R699" s="253"/>
      <c r="S699" s="102"/>
      <c r="T699" s="254"/>
      <c r="U699" s="104"/>
      <c r="V699" s="255"/>
      <c r="W699" s="256"/>
      <c r="X699" s="107"/>
      <c r="Y699" s="116"/>
      <c r="XL699" s="3"/>
      <c r="XM699" s="3"/>
      <c r="XN699" s="3"/>
      <c r="XO699" s="3"/>
      <c r="XP699" s="3"/>
      <c r="XQ699" s="3"/>
      <c r="XR699" s="3"/>
      <c r="XS699" s="3"/>
      <c r="XT699" s="3"/>
      <c r="XU699" s="3"/>
      <c r="XV699" s="3"/>
      <c r="XW699" s="3"/>
      <c r="XX699" s="3"/>
      <c r="XY699" s="3"/>
      <c r="XZ699" s="3"/>
      <c r="YA699" s="3"/>
      <c r="YB699" s="3"/>
      <c r="YC699" s="3"/>
      <c r="YD699" s="3"/>
      <c r="YE699" s="3"/>
      <c r="YF699" s="3"/>
      <c r="YG699" s="3"/>
      <c r="YH699" s="3"/>
      <c r="YI699" s="3"/>
    </row>
    <row r="700" spans="5:659" ht="15.75">
      <c r="E700" s="26"/>
      <c r="F700" s="32"/>
      <c r="G700" s="33"/>
      <c r="H700" s="32"/>
      <c r="I700" s="34"/>
      <c r="J700" s="246"/>
      <c r="K700" s="247"/>
      <c r="L700" s="95"/>
      <c r="M700" s="248"/>
      <c r="N700" s="249"/>
      <c r="O700" s="250"/>
      <c r="P700" s="251"/>
      <c r="Q700" s="252"/>
      <c r="R700" s="253"/>
      <c r="S700" s="102"/>
      <c r="T700" s="254"/>
      <c r="U700" s="104"/>
      <c r="V700" s="255"/>
      <c r="W700" s="256"/>
      <c r="X700" s="107"/>
      <c r="Y700" s="116"/>
      <c r="XL700" s="3"/>
      <c r="XM700" s="3"/>
      <c r="XN700" s="3"/>
      <c r="XO700" s="3"/>
      <c r="XP700" s="3"/>
      <c r="XQ700" s="3"/>
      <c r="XR700" s="3"/>
      <c r="XS700" s="3"/>
      <c r="XT700" s="3"/>
      <c r="XU700" s="3"/>
      <c r="XV700" s="3"/>
      <c r="XW700" s="3"/>
      <c r="XX700" s="3"/>
      <c r="XY700" s="3"/>
      <c r="XZ700" s="3"/>
      <c r="YA700" s="3"/>
      <c r="YB700" s="3"/>
      <c r="YC700" s="3"/>
      <c r="YD700" s="3"/>
      <c r="YE700" s="3"/>
      <c r="YF700" s="3"/>
      <c r="YG700" s="3"/>
      <c r="YH700" s="3"/>
      <c r="YI700" s="3"/>
    </row>
    <row r="701" spans="5:659" ht="15.75">
      <c r="E701" s="26"/>
      <c r="F701" s="32"/>
      <c r="G701" s="33"/>
      <c r="H701" s="32"/>
      <c r="I701" s="34"/>
      <c r="J701" s="246"/>
      <c r="K701" s="247"/>
      <c r="L701" s="95"/>
      <c r="M701" s="248"/>
      <c r="N701" s="249"/>
      <c r="O701" s="250"/>
      <c r="P701" s="251"/>
      <c r="Q701" s="252"/>
      <c r="R701" s="253"/>
      <c r="S701" s="102"/>
      <c r="T701" s="254"/>
      <c r="U701" s="104"/>
      <c r="V701" s="255"/>
      <c r="W701" s="256"/>
      <c r="X701" s="107"/>
      <c r="Y701" s="116"/>
      <c r="XL701" s="3"/>
      <c r="XM701" s="3"/>
      <c r="XN701" s="3"/>
      <c r="XO701" s="3"/>
      <c r="XP701" s="3"/>
      <c r="XQ701" s="3"/>
      <c r="XR701" s="3"/>
      <c r="XS701" s="3"/>
      <c r="XT701" s="3"/>
      <c r="XU701" s="3"/>
      <c r="XV701" s="3"/>
      <c r="XW701" s="3"/>
      <c r="XX701" s="3"/>
      <c r="XY701" s="3"/>
      <c r="XZ701" s="3"/>
      <c r="YA701" s="3"/>
      <c r="YB701" s="3"/>
      <c r="YC701" s="3"/>
      <c r="YD701" s="3"/>
      <c r="YE701" s="3"/>
      <c r="YF701" s="3"/>
      <c r="YG701" s="3"/>
      <c r="YH701" s="3"/>
      <c r="YI701" s="3"/>
    </row>
    <row r="702" spans="5:659" ht="15.75">
      <c r="E702" s="26"/>
      <c r="F702" s="32"/>
      <c r="G702" s="33"/>
      <c r="H702" s="32"/>
      <c r="I702" s="34"/>
      <c r="J702" s="246"/>
      <c r="K702" s="247"/>
      <c r="L702" s="95"/>
      <c r="M702" s="248"/>
      <c r="N702" s="249"/>
      <c r="O702" s="250"/>
      <c r="P702" s="251"/>
      <c r="Q702" s="252"/>
      <c r="R702" s="253"/>
      <c r="S702" s="102"/>
      <c r="T702" s="254"/>
      <c r="U702" s="104"/>
      <c r="V702" s="255"/>
      <c r="W702" s="256"/>
      <c r="X702" s="107"/>
      <c r="Y702" s="116"/>
      <c r="XL702" s="3"/>
      <c r="XM702" s="3"/>
      <c r="XN702" s="3"/>
      <c r="XO702" s="3"/>
      <c r="XP702" s="3"/>
      <c r="XQ702" s="3"/>
      <c r="XR702" s="3"/>
      <c r="XS702" s="3"/>
      <c r="XT702" s="3"/>
      <c r="XU702" s="3"/>
      <c r="XV702" s="3"/>
      <c r="XW702" s="3"/>
      <c r="XX702" s="3"/>
      <c r="XY702" s="3"/>
      <c r="XZ702" s="3"/>
      <c r="YA702" s="3"/>
      <c r="YB702" s="3"/>
      <c r="YC702" s="3"/>
      <c r="YD702" s="3"/>
      <c r="YE702" s="3"/>
      <c r="YF702" s="3"/>
      <c r="YG702" s="3"/>
      <c r="YH702" s="3"/>
      <c r="YI702" s="3"/>
    </row>
    <row r="703" spans="5:659" ht="15.75">
      <c r="E703" s="26"/>
      <c r="F703" s="32"/>
      <c r="G703" s="33"/>
      <c r="H703" s="32"/>
      <c r="I703" s="34"/>
      <c r="J703" s="246"/>
      <c r="K703" s="247"/>
      <c r="L703" s="95"/>
      <c r="M703" s="248"/>
      <c r="N703" s="249"/>
      <c r="O703" s="250"/>
      <c r="P703" s="251"/>
      <c r="Q703" s="252"/>
      <c r="R703" s="253"/>
      <c r="S703" s="102"/>
      <c r="T703" s="254"/>
      <c r="U703" s="104"/>
      <c r="V703" s="255"/>
      <c r="W703" s="256"/>
      <c r="X703" s="107"/>
      <c r="Y703" s="116"/>
      <c r="XL703" s="3"/>
      <c r="XM703" s="3"/>
      <c r="XN703" s="3"/>
      <c r="XO703" s="3"/>
      <c r="XP703" s="3"/>
      <c r="XQ703" s="3"/>
      <c r="XR703" s="3"/>
      <c r="XS703" s="3"/>
      <c r="XT703" s="3"/>
      <c r="XU703" s="3"/>
      <c r="XV703" s="3"/>
      <c r="XW703" s="3"/>
      <c r="XX703" s="3"/>
      <c r="XY703" s="3"/>
      <c r="XZ703" s="3"/>
      <c r="YA703" s="3"/>
      <c r="YB703" s="3"/>
      <c r="YC703" s="3"/>
      <c r="YD703" s="3"/>
      <c r="YE703" s="3"/>
      <c r="YF703" s="3"/>
      <c r="YG703" s="3"/>
      <c r="YH703" s="3"/>
      <c r="YI703" s="3"/>
    </row>
    <row r="704" spans="5:659" ht="15.75">
      <c r="E704" s="26"/>
      <c r="F704" s="32"/>
      <c r="G704" s="33"/>
      <c r="H704" s="32"/>
      <c r="I704" s="34"/>
      <c r="J704" s="246"/>
      <c r="K704" s="247"/>
      <c r="L704" s="95"/>
      <c r="M704" s="248"/>
      <c r="N704" s="249"/>
      <c r="O704" s="250"/>
      <c r="P704" s="251"/>
      <c r="Q704" s="252"/>
      <c r="R704" s="253"/>
      <c r="S704" s="102"/>
      <c r="T704" s="254"/>
      <c r="U704" s="104"/>
      <c r="V704" s="255"/>
      <c r="W704" s="256"/>
      <c r="X704" s="107"/>
      <c r="Y704" s="116"/>
      <c r="XL704" s="3"/>
      <c r="XM704" s="3"/>
      <c r="XN704" s="3"/>
      <c r="XO704" s="3"/>
      <c r="XP704" s="3"/>
      <c r="XQ704" s="3"/>
      <c r="XR704" s="3"/>
      <c r="XS704" s="3"/>
      <c r="XT704" s="3"/>
      <c r="XU704" s="3"/>
      <c r="XV704" s="3"/>
      <c r="XW704" s="3"/>
      <c r="XX704" s="3"/>
      <c r="XY704" s="3"/>
      <c r="XZ704" s="3"/>
      <c r="YA704" s="3"/>
      <c r="YB704" s="3"/>
      <c r="YC704" s="3"/>
      <c r="YD704" s="3"/>
      <c r="YE704" s="3"/>
      <c r="YF704" s="3"/>
      <c r="YG704" s="3"/>
      <c r="YH704" s="3"/>
      <c r="YI704" s="3"/>
    </row>
    <row r="705" spans="5:659" ht="15.75">
      <c r="E705" s="26"/>
      <c r="F705" s="32"/>
      <c r="G705" s="33"/>
      <c r="H705" s="32"/>
      <c r="I705" s="34"/>
      <c r="J705" s="246"/>
      <c r="K705" s="247"/>
      <c r="L705" s="95"/>
      <c r="M705" s="248"/>
      <c r="N705" s="249"/>
      <c r="O705" s="250"/>
      <c r="P705" s="251"/>
      <c r="Q705" s="252"/>
      <c r="R705" s="253"/>
      <c r="S705" s="102"/>
      <c r="T705" s="254"/>
      <c r="U705" s="104"/>
      <c r="V705" s="255"/>
      <c r="W705" s="256"/>
      <c r="X705" s="107"/>
      <c r="Y705" s="116"/>
      <c r="XL705" s="3"/>
      <c r="XM705" s="3"/>
      <c r="XN705" s="3"/>
      <c r="XO705" s="3"/>
      <c r="XP705" s="3"/>
      <c r="XQ705" s="3"/>
      <c r="XR705" s="3"/>
      <c r="XS705" s="3"/>
      <c r="XT705" s="3"/>
      <c r="XU705" s="3"/>
      <c r="XV705" s="3"/>
      <c r="XW705" s="3"/>
      <c r="XX705" s="3"/>
      <c r="XY705" s="3"/>
      <c r="XZ705" s="3"/>
      <c r="YA705" s="3"/>
      <c r="YB705" s="3"/>
      <c r="YC705" s="3"/>
      <c r="YD705" s="3"/>
      <c r="YE705" s="3"/>
      <c r="YF705" s="3"/>
      <c r="YG705" s="3"/>
      <c r="YH705" s="3"/>
      <c r="YI705" s="3"/>
    </row>
    <row r="706" spans="5:659" ht="15.75">
      <c r="E706" s="26"/>
      <c r="F706" s="32"/>
      <c r="G706" s="33"/>
      <c r="H706" s="32"/>
      <c r="I706" s="34"/>
      <c r="J706" s="246"/>
      <c r="K706" s="247"/>
      <c r="L706" s="95"/>
      <c r="M706" s="248"/>
      <c r="N706" s="249"/>
      <c r="O706" s="250"/>
      <c r="P706" s="251"/>
      <c r="Q706" s="252"/>
      <c r="R706" s="253"/>
      <c r="S706" s="102"/>
      <c r="T706" s="254"/>
      <c r="U706" s="104"/>
      <c r="V706" s="255"/>
      <c r="W706" s="256"/>
      <c r="X706" s="107"/>
      <c r="Y706" s="116"/>
      <c r="XL706" s="3"/>
      <c r="XM706" s="3"/>
      <c r="XN706" s="3"/>
      <c r="XO706" s="3"/>
      <c r="XP706" s="3"/>
      <c r="XQ706" s="3"/>
      <c r="XR706" s="3"/>
      <c r="XS706" s="3"/>
      <c r="XT706" s="3"/>
      <c r="XU706" s="3"/>
      <c r="XV706" s="3"/>
      <c r="XW706" s="3"/>
      <c r="XX706" s="3"/>
      <c r="XY706" s="3"/>
      <c r="XZ706" s="3"/>
      <c r="YA706" s="3"/>
      <c r="YB706" s="3"/>
      <c r="YC706" s="3"/>
      <c r="YD706" s="3"/>
      <c r="YE706" s="3"/>
      <c r="YF706" s="3"/>
      <c r="YG706" s="3"/>
      <c r="YH706" s="3"/>
      <c r="YI706" s="3"/>
    </row>
    <row r="707" spans="5:659" ht="15.75">
      <c r="E707" s="26"/>
      <c r="F707" s="32"/>
      <c r="G707" s="33"/>
      <c r="H707" s="32"/>
      <c r="I707" s="34"/>
      <c r="J707" s="246"/>
      <c r="K707" s="247"/>
      <c r="L707" s="95"/>
      <c r="M707" s="248"/>
      <c r="N707" s="249"/>
      <c r="O707" s="250"/>
      <c r="P707" s="251"/>
      <c r="Q707" s="252"/>
      <c r="R707" s="253"/>
      <c r="S707" s="102"/>
      <c r="T707" s="254"/>
      <c r="U707" s="104"/>
      <c r="V707" s="255"/>
      <c r="W707" s="256"/>
      <c r="X707" s="107"/>
      <c r="Y707" s="116"/>
      <c r="XL707" s="3"/>
      <c r="XM707" s="3"/>
      <c r="XN707" s="3"/>
      <c r="XO707" s="3"/>
      <c r="XP707" s="3"/>
      <c r="XQ707" s="3"/>
      <c r="XR707" s="3"/>
      <c r="XS707" s="3"/>
      <c r="XT707" s="3"/>
      <c r="XU707" s="3"/>
      <c r="XV707" s="3"/>
      <c r="XW707" s="3"/>
      <c r="XX707" s="3"/>
      <c r="XY707" s="3"/>
      <c r="XZ707" s="3"/>
      <c r="YA707" s="3"/>
      <c r="YB707" s="3"/>
      <c r="YC707" s="3"/>
      <c r="YD707" s="3"/>
      <c r="YE707" s="3"/>
      <c r="YF707" s="3"/>
      <c r="YG707" s="3"/>
      <c r="YH707" s="3"/>
      <c r="YI707" s="3"/>
    </row>
    <row r="708" spans="5:659" ht="15.75">
      <c r="E708" s="26"/>
      <c r="F708" s="32"/>
      <c r="G708" s="33"/>
      <c r="H708" s="32"/>
      <c r="I708" s="34"/>
      <c r="J708" s="246"/>
      <c r="K708" s="247"/>
      <c r="L708" s="95"/>
      <c r="M708" s="248"/>
      <c r="N708" s="249"/>
      <c r="O708" s="250"/>
      <c r="P708" s="251"/>
      <c r="Q708" s="252"/>
      <c r="R708" s="253"/>
      <c r="S708" s="102"/>
      <c r="T708" s="254"/>
      <c r="U708" s="104"/>
      <c r="V708" s="255"/>
      <c r="W708" s="256"/>
      <c r="X708" s="107"/>
      <c r="Y708" s="116"/>
      <c r="XL708" s="3"/>
      <c r="XM708" s="3"/>
      <c r="XN708" s="3"/>
      <c r="XO708" s="3"/>
      <c r="XP708" s="3"/>
      <c r="XQ708" s="3"/>
      <c r="XR708" s="3"/>
      <c r="XS708" s="3"/>
      <c r="XT708" s="3"/>
      <c r="XU708" s="3"/>
      <c r="XV708" s="3"/>
      <c r="XW708" s="3"/>
      <c r="XX708" s="3"/>
      <c r="XY708" s="3"/>
      <c r="XZ708" s="3"/>
      <c r="YA708" s="3"/>
      <c r="YB708" s="3"/>
      <c r="YC708" s="3"/>
      <c r="YD708" s="3"/>
      <c r="YE708" s="3"/>
      <c r="YF708" s="3"/>
      <c r="YG708" s="3"/>
      <c r="YH708" s="3"/>
      <c r="YI708" s="3"/>
    </row>
    <row r="709" spans="5:659" ht="15.75">
      <c r="E709" s="26"/>
      <c r="F709" s="32"/>
      <c r="G709" s="33"/>
      <c r="H709" s="32"/>
      <c r="I709" s="34"/>
      <c r="J709" s="246"/>
      <c r="K709" s="247"/>
      <c r="L709" s="95"/>
      <c r="M709" s="248"/>
      <c r="N709" s="249"/>
      <c r="O709" s="250"/>
      <c r="P709" s="251"/>
      <c r="Q709" s="252"/>
      <c r="R709" s="253"/>
      <c r="S709" s="102"/>
      <c r="T709" s="254"/>
      <c r="U709" s="104"/>
      <c r="V709" s="255"/>
      <c r="W709" s="256"/>
      <c r="X709" s="107"/>
      <c r="Y709" s="116"/>
      <c r="XL709" s="3"/>
      <c r="XM709" s="3"/>
      <c r="XN709" s="3"/>
      <c r="XO709" s="3"/>
      <c r="XP709" s="3"/>
      <c r="XQ709" s="3"/>
      <c r="XR709" s="3"/>
      <c r="XS709" s="3"/>
      <c r="XT709" s="3"/>
      <c r="XU709" s="3"/>
      <c r="XV709" s="3"/>
      <c r="XW709" s="3"/>
      <c r="XX709" s="3"/>
      <c r="XY709" s="3"/>
      <c r="XZ709" s="3"/>
      <c r="YA709" s="3"/>
      <c r="YB709" s="3"/>
      <c r="YC709" s="3"/>
      <c r="YD709" s="3"/>
      <c r="YE709" s="3"/>
      <c r="YF709" s="3"/>
      <c r="YG709" s="3"/>
      <c r="YH709" s="3"/>
      <c r="YI709" s="3"/>
    </row>
    <row r="710" spans="5:659" ht="15.75">
      <c r="E710" s="26"/>
      <c r="F710" s="32"/>
      <c r="G710" s="33"/>
      <c r="H710" s="32"/>
      <c r="I710" s="34"/>
      <c r="J710" s="246"/>
      <c r="K710" s="247"/>
      <c r="L710" s="95"/>
      <c r="M710" s="248"/>
      <c r="N710" s="249"/>
      <c r="O710" s="250"/>
      <c r="P710" s="251"/>
      <c r="Q710" s="252"/>
      <c r="R710" s="253"/>
      <c r="S710" s="102"/>
      <c r="T710" s="254"/>
      <c r="U710" s="104"/>
      <c r="V710" s="255"/>
      <c r="W710" s="256"/>
      <c r="X710" s="107"/>
      <c r="Y710" s="116"/>
      <c r="XL710" s="3"/>
      <c r="XM710" s="3"/>
      <c r="XN710" s="3"/>
      <c r="XO710" s="3"/>
      <c r="XP710" s="3"/>
      <c r="XQ710" s="3"/>
      <c r="XR710" s="3"/>
      <c r="XS710" s="3"/>
      <c r="XT710" s="3"/>
      <c r="XU710" s="3"/>
      <c r="XV710" s="3"/>
      <c r="XW710" s="3"/>
      <c r="XX710" s="3"/>
      <c r="XY710" s="3"/>
      <c r="XZ710" s="3"/>
      <c r="YA710" s="3"/>
      <c r="YB710" s="3"/>
      <c r="YC710" s="3"/>
      <c r="YD710" s="3"/>
      <c r="YE710" s="3"/>
      <c r="YF710" s="3"/>
      <c r="YG710" s="3"/>
      <c r="YH710" s="3"/>
      <c r="YI710" s="3"/>
    </row>
    <row r="711" spans="5:659" ht="15.75">
      <c r="E711" s="26"/>
      <c r="F711" s="32"/>
      <c r="G711" s="33"/>
      <c r="H711" s="32"/>
      <c r="I711" s="34"/>
      <c r="J711" s="246"/>
      <c r="K711" s="247"/>
      <c r="L711" s="95"/>
      <c r="M711" s="248"/>
      <c r="N711" s="249"/>
      <c r="O711" s="250"/>
      <c r="P711" s="251"/>
      <c r="Q711" s="252"/>
      <c r="R711" s="253"/>
      <c r="S711" s="102"/>
      <c r="T711" s="254"/>
      <c r="U711" s="104"/>
      <c r="V711" s="255"/>
      <c r="W711" s="256"/>
      <c r="X711" s="107"/>
      <c r="Y711" s="116"/>
      <c r="XL711" s="3"/>
      <c r="XM711" s="3"/>
      <c r="XN711" s="3"/>
      <c r="XO711" s="3"/>
      <c r="XP711" s="3"/>
      <c r="XQ711" s="3"/>
      <c r="XR711" s="3"/>
      <c r="XS711" s="3"/>
      <c r="XT711" s="3"/>
      <c r="XU711" s="3"/>
      <c r="XV711" s="3"/>
      <c r="XW711" s="3"/>
      <c r="XX711" s="3"/>
      <c r="XY711" s="3"/>
      <c r="XZ711" s="3"/>
      <c r="YA711" s="3"/>
      <c r="YB711" s="3"/>
      <c r="YC711" s="3"/>
      <c r="YD711" s="3"/>
      <c r="YE711" s="3"/>
      <c r="YF711" s="3"/>
      <c r="YG711" s="3"/>
      <c r="YH711" s="3"/>
      <c r="YI711" s="3"/>
    </row>
    <row r="712" spans="5:659" ht="15.75">
      <c r="E712" s="26"/>
      <c r="F712" s="32"/>
      <c r="G712" s="33"/>
      <c r="H712" s="32"/>
      <c r="I712" s="34"/>
      <c r="J712" s="246"/>
      <c r="K712" s="247"/>
      <c r="L712" s="95"/>
      <c r="M712" s="248"/>
      <c r="N712" s="249"/>
      <c r="O712" s="250"/>
      <c r="P712" s="251"/>
      <c r="Q712" s="252"/>
      <c r="R712" s="253"/>
      <c r="S712" s="102"/>
      <c r="T712" s="254"/>
      <c r="U712" s="104"/>
      <c r="V712" s="255"/>
      <c r="W712" s="256"/>
      <c r="X712" s="107"/>
      <c r="Y712" s="116"/>
      <c r="XL712" s="3"/>
      <c r="XM712" s="3"/>
      <c r="XN712" s="3"/>
      <c r="XO712" s="3"/>
      <c r="XP712" s="3"/>
      <c r="XQ712" s="3"/>
      <c r="XR712" s="3"/>
      <c r="XS712" s="3"/>
      <c r="XT712" s="3"/>
      <c r="XU712" s="3"/>
      <c r="XV712" s="3"/>
      <c r="XW712" s="3"/>
      <c r="XX712" s="3"/>
      <c r="XY712" s="3"/>
      <c r="XZ712" s="3"/>
      <c r="YA712" s="3"/>
      <c r="YB712" s="3"/>
      <c r="YC712" s="3"/>
      <c r="YD712" s="3"/>
      <c r="YE712" s="3"/>
      <c r="YF712" s="3"/>
      <c r="YG712" s="3"/>
      <c r="YH712" s="3"/>
      <c r="YI712" s="3"/>
    </row>
    <row r="713" spans="5:659" ht="15.75">
      <c r="E713" s="26"/>
      <c r="F713" s="32"/>
      <c r="G713" s="33"/>
      <c r="H713" s="32"/>
      <c r="I713" s="34"/>
      <c r="J713" s="246"/>
      <c r="K713" s="247"/>
      <c r="L713" s="95"/>
      <c r="M713" s="248"/>
      <c r="N713" s="249"/>
      <c r="O713" s="250"/>
      <c r="P713" s="251"/>
      <c r="Q713" s="252"/>
      <c r="R713" s="253"/>
      <c r="S713" s="102"/>
      <c r="T713" s="254"/>
      <c r="U713" s="104"/>
      <c r="V713" s="255"/>
      <c r="W713" s="256"/>
      <c r="X713" s="107"/>
      <c r="Y713" s="116"/>
      <c r="XL713" s="3"/>
      <c r="XM713" s="3"/>
      <c r="XN713" s="3"/>
      <c r="XO713" s="3"/>
      <c r="XP713" s="3"/>
      <c r="XQ713" s="3"/>
      <c r="XR713" s="3"/>
      <c r="XS713" s="3"/>
      <c r="XT713" s="3"/>
      <c r="XU713" s="3"/>
      <c r="XV713" s="3"/>
      <c r="XW713" s="3"/>
      <c r="XX713" s="3"/>
      <c r="XY713" s="3"/>
      <c r="XZ713" s="3"/>
      <c r="YA713" s="3"/>
      <c r="YB713" s="3"/>
      <c r="YC713" s="3"/>
      <c r="YD713" s="3"/>
      <c r="YE713" s="3"/>
      <c r="YF713" s="3"/>
      <c r="YG713" s="3"/>
      <c r="YH713" s="3"/>
      <c r="YI713" s="3"/>
    </row>
    <row r="714" spans="5:659" ht="15.75">
      <c r="E714" s="26"/>
      <c r="F714" s="32"/>
      <c r="G714" s="33"/>
      <c r="H714" s="32"/>
      <c r="I714" s="34"/>
      <c r="J714" s="246"/>
      <c r="K714" s="247"/>
      <c r="L714" s="95"/>
      <c r="M714" s="248"/>
      <c r="N714" s="249"/>
      <c r="O714" s="250"/>
      <c r="P714" s="251"/>
      <c r="Q714" s="252"/>
      <c r="R714" s="253"/>
      <c r="S714" s="102"/>
      <c r="T714" s="254"/>
      <c r="U714" s="104"/>
      <c r="V714" s="255"/>
      <c r="W714" s="256"/>
      <c r="X714" s="107"/>
      <c r="Y714" s="116"/>
      <c r="XL714" s="3"/>
      <c r="XM714" s="3"/>
      <c r="XN714" s="3"/>
      <c r="XO714" s="3"/>
      <c r="XP714" s="3"/>
      <c r="XQ714" s="3"/>
      <c r="XR714" s="3"/>
      <c r="XS714" s="3"/>
      <c r="XT714" s="3"/>
      <c r="XU714" s="3"/>
      <c r="XV714" s="3"/>
      <c r="XW714" s="3"/>
      <c r="XX714" s="3"/>
      <c r="XY714" s="3"/>
      <c r="XZ714" s="3"/>
      <c r="YA714" s="3"/>
      <c r="YB714" s="3"/>
      <c r="YC714" s="3"/>
      <c r="YD714" s="3"/>
      <c r="YE714" s="3"/>
      <c r="YF714" s="3"/>
      <c r="YG714" s="3"/>
      <c r="YH714" s="3"/>
      <c r="YI714" s="3"/>
    </row>
    <row r="715" spans="5:659" ht="15.75">
      <c r="E715" s="26"/>
      <c r="F715" s="32"/>
      <c r="G715" s="33"/>
      <c r="H715" s="32"/>
      <c r="I715" s="34"/>
      <c r="J715" s="246"/>
      <c r="K715" s="247"/>
      <c r="L715" s="95"/>
      <c r="M715" s="248"/>
      <c r="N715" s="249"/>
      <c r="O715" s="250"/>
      <c r="P715" s="251"/>
      <c r="Q715" s="252"/>
      <c r="R715" s="253"/>
      <c r="S715" s="102"/>
      <c r="T715" s="254"/>
      <c r="U715" s="104"/>
      <c r="V715" s="255"/>
      <c r="W715" s="256"/>
      <c r="X715" s="107"/>
      <c r="Y715" s="116"/>
      <c r="XL715" s="3"/>
      <c r="XM715" s="3"/>
      <c r="XN715" s="3"/>
      <c r="XO715" s="3"/>
      <c r="XP715" s="3"/>
      <c r="XQ715" s="3"/>
      <c r="XR715" s="3"/>
      <c r="XS715" s="3"/>
      <c r="XT715" s="3"/>
      <c r="XU715" s="3"/>
      <c r="XV715" s="3"/>
      <c r="XW715" s="3"/>
      <c r="XX715" s="3"/>
      <c r="XY715" s="3"/>
      <c r="XZ715" s="3"/>
      <c r="YA715" s="3"/>
      <c r="YB715" s="3"/>
      <c r="YC715" s="3"/>
      <c r="YD715" s="3"/>
      <c r="YE715" s="3"/>
      <c r="YF715" s="3"/>
      <c r="YG715" s="3"/>
      <c r="YH715" s="3"/>
      <c r="YI715" s="3"/>
    </row>
    <row r="716" spans="5:659" ht="15.75">
      <c r="E716" s="26"/>
      <c r="F716" s="32"/>
      <c r="G716" s="33"/>
      <c r="H716" s="32"/>
      <c r="I716" s="34"/>
      <c r="J716" s="246"/>
      <c r="K716" s="247"/>
      <c r="L716" s="95"/>
      <c r="M716" s="248"/>
      <c r="N716" s="249"/>
      <c r="O716" s="250"/>
      <c r="P716" s="251"/>
      <c r="Q716" s="252"/>
      <c r="R716" s="253"/>
      <c r="S716" s="102"/>
      <c r="T716" s="254"/>
      <c r="U716" s="104"/>
      <c r="V716" s="255"/>
      <c r="W716" s="256"/>
      <c r="X716" s="107"/>
      <c r="Y716" s="116"/>
      <c r="XL716" s="3"/>
      <c r="XM716" s="3"/>
      <c r="XN716" s="3"/>
      <c r="XO716" s="3"/>
      <c r="XP716" s="3"/>
      <c r="XQ716" s="3"/>
      <c r="XR716" s="3"/>
      <c r="XS716" s="3"/>
      <c r="XT716" s="3"/>
      <c r="XU716" s="3"/>
      <c r="XV716" s="3"/>
      <c r="XW716" s="3"/>
      <c r="XX716" s="3"/>
      <c r="XY716" s="3"/>
      <c r="XZ716" s="3"/>
      <c r="YA716" s="3"/>
      <c r="YB716" s="3"/>
      <c r="YC716" s="3"/>
      <c r="YD716" s="3"/>
      <c r="YE716" s="3"/>
      <c r="YF716" s="3"/>
      <c r="YG716" s="3"/>
      <c r="YH716" s="3"/>
      <c r="YI716" s="3"/>
    </row>
    <row r="717" spans="5:659" ht="15.75">
      <c r="E717" s="26"/>
      <c r="F717" s="32"/>
      <c r="G717" s="33"/>
      <c r="H717" s="32"/>
      <c r="I717" s="34"/>
      <c r="J717" s="246"/>
      <c r="K717" s="247"/>
      <c r="L717" s="95"/>
      <c r="M717" s="248"/>
      <c r="N717" s="249"/>
      <c r="O717" s="250"/>
      <c r="P717" s="251"/>
      <c r="Q717" s="252"/>
      <c r="R717" s="253"/>
      <c r="S717" s="102"/>
      <c r="T717" s="254"/>
      <c r="U717" s="104"/>
      <c r="V717" s="255"/>
      <c r="W717" s="256"/>
      <c r="X717" s="107"/>
      <c r="Y717" s="116"/>
      <c r="XL717" s="3"/>
      <c r="XM717" s="3"/>
      <c r="XN717" s="3"/>
      <c r="XO717" s="3"/>
      <c r="XP717" s="3"/>
      <c r="XQ717" s="3"/>
      <c r="XR717" s="3"/>
      <c r="XS717" s="3"/>
      <c r="XT717" s="3"/>
      <c r="XU717" s="3"/>
      <c r="XV717" s="3"/>
      <c r="XW717" s="3"/>
      <c r="XX717" s="3"/>
      <c r="XY717" s="3"/>
      <c r="XZ717" s="3"/>
      <c r="YA717" s="3"/>
      <c r="YB717" s="3"/>
      <c r="YC717" s="3"/>
      <c r="YD717" s="3"/>
      <c r="YE717" s="3"/>
      <c r="YF717" s="3"/>
      <c r="YG717" s="3"/>
      <c r="YH717" s="3"/>
      <c r="YI717" s="3"/>
    </row>
    <row r="718" spans="5:659" ht="15.75">
      <c r="E718" s="26"/>
      <c r="F718" s="32"/>
      <c r="G718" s="33"/>
      <c r="H718" s="32"/>
      <c r="I718" s="34"/>
      <c r="J718" s="246"/>
      <c r="K718" s="247"/>
      <c r="L718" s="95"/>
      <c r="M718" s="248"/>
      <c r="N718" s="249"/>
      <c r="O718" s="250"/>
      <c r="P718" s="251"/>
      <c r="Q718" s="252"/>
      <c r="R718" s="253"/>
      <c r="S718" s="102"/>
      <c r="T718" s="254"/>
      <c r="U718" s="104"/>
      <c r="V718" s="255"/>
      <c r="W718" s="256"/>
      <c r="X718" s="107"/>
      <c r="Y718" s="116"/>
      <c r="XL718" s="3"/>
      <c r="XM718" s="3"/>
      <c r="XN718" s="3"/>
      <c r="XO718" s="3"/>
      <c r="XP718" s="3"/>
      <c r="XQ718" s="3"/>
      <c r="XR718" s="3"/>
      <c r="XS718" s="3"/>
      <c r="XT718" s="3"/>
      <c r="XU718" s="3"/>
      <c r="XV718" s="3"/>
      <c r="XW718" s="3"/>
      <c r="XX718" s="3"/>
      <c r="XY718" s="3"/>
      <c r="XZ718" s="3"/>
      <c r="YA718" s="3"/>
      <c r="YB718" s="3"/>
      <c r="YC718" s="3"/>
      <c r="YD718" s="3"/>
      <c r="YE718" s="3"/>
      <c r="YF718" s="3"/>
      <c r="YG718" s="3"/>
      <c r="YH718" s="3"/>
      <c r="YI718" s="3"/>
    </row>
    <row r="719" spans="5:659" ht="15.75">
      <c r="E719" s="26"/>
      <c r="F719" s="32"/>
      <c r="G719" s="33"/>
      <c r="H719" s="32"/>
      <c r="I719" s="34"/>
      <c r="J719" s="246"/>
      <c r="K719" s="247"/>
      <c r="L719" s="95"/>
      <c r="M719" s="248"/>
      <c r="N719" s="249"/>
      <c r="O719" s="250"/>
      <c r="P719" s="251"/>
      <c r="Q719" s="252"/>
      <c r="R719" s="253"/>
      <c r="S719" s="102"/>
      <c r="T719" s="254"/>
      <c r="U719" s="104"/>
      <c r="V719" s="255"/>
      <c r="W719" s="256"/>
      <c r="X719" s="107"/>
      <c r="Y719" s="116"/>
      <c r="XL719" s="3"/>
      <c r="XM719" s="3"/>
      <c r="XN719" s="3"/>
      <c r="XO719" s="3"/>
      <c r="XP719" s="3"/>
      <c r="XQ719" s="3"/>
      <c r="XR719" s="3"/>
      <c r="XS719" s="3"/>
      <c r="XT719" s="3"/>
      <c r="XU719" s="3"/>
      <c r="XV719" s="3"/>
      <c r="XW719" s="3"/>
      <c r="XX719" s="3"/>
      <c r="XY719" s="3"/>
      <c r="XZ719" s="3"/>
      <c r="YA719" s="3"/>
      <c r="YB719" s="3"/>
      <c r="YC719" s="3"/>
      <c r="YD719" s="3"/>
      <c r="YE719" s="3"/>
      <c r="YF719" s="3"/>
      <c r="YG719" s="3"/>
      <c r="YH719" s="3"/>
      <c r="YI719" s="3"/>
    </row>
    <row r="720" spans="5:659" ht="15.75">
      <c r="E720" s="26"/>
      <c r="F720" s="32"/>
      <c r="G720" s="33"/>
      <c r="H720" s="32"/>
      <c r="I720" s="34"/>
      <c r="J720" s="246"/>
      <c r="K720" s="247"/>
      <c r="L720" s="95"/>
      <c r="M720" s="248"/>
      <c r="N720" s="249"/>
      <c r="O720" s="250"/>
      <c r="P720" s="251"/>
      <c r="Q720" s="252"/>
      <c r="R720" s="253"/>
      <c r="S720" s="102"/>
      <c r="T720" s="254"/>
      <c r="U720" s="104"/>
      <c r="V720" s="255"/>
      <c r="W720" s="256"/>
      <c r="X720" s="107"/>
      <c r="Y720" s="116"/>
      <c r="XL720" s="3"/>
      <c r="XM720" s="3"/>
      <c r="XN720" s="3"/>
      <c r="XO720" s="3"/>
      <c r="XP720" s="3"/>
      <c r="XQ720" s="3"/>
      <c r="XR720" s="3"/>
      <c r="XS720" s="3"/>
      <c r="XT720" s="3"/>
      <c r="XU720" s="3"/>
      <c r="XV720" s="3"/>
      <c r="XW720" s="3"/>
      <c r="XX720" s="3"/>
      <c r="XY720" s="3"/>
      <c r="XZ720" s="3"/>
      <c r="YA720" s="3"/>
      <c r="YB720" s="3"/>
      <c r="YC720" s="3"/>
      <c r="YD720" s="3"/>
      <c r="YE720" s="3"/>
      <c r="YF720" s="3"/>
      <c r="YG720" s="3"/>
      <c r="YH720" s="3"/>
      <c r="YI720" s="3"/>
    </row>
    <row r="721" spans="5:659" ht="15.75">
      <c r="E721" s="26"/>
      <c r="F721" s="32"/>
      <c r="G721" s="33"/>
      <c r="H721" s="32"/>
      <c r="I721" s="34"/>
      <c r="J721" s="246"/>
      <c r="K721" s="247"/>
      <c r="L721" s="95"/>
      <c r="M721" s="248"/>
      <c r="N721" s="249"/>
      <c r="O721" s="250"/>
      <c r="P721" s="251"/>
      <c r="Q721" s="252"/>
      <c r="R721" s="253"/>
      <c r="S721" s="102"/>
      <c r="T721" s="254"/>
      <c r="U721" s="104"/>
      <c r="V721" s="255"/>
      <c r="W721" s="256"/>
      <c r="X721" s="107"/>
      <c r="Y721" s="116"/>
      <c r="XL721" s="3"/>
      <c r="XM721" s="3"/>
      <c r="XN721" s="3"/>
      <c r="XO721" s="3"/>
      <c r="XP721" s="3"/>
      <c r="XQ721" s="3"/>
      <c r="XR721" s="3"/>
      <c r="XS721" s="3"/>
      <c r="XT721" s="3"/>
      <c r="XU721" s="3"/>
      <c r="XV721" s="3"/>
      <c r="XW721" s="3"/>
      <c r="XX721" s="3"/>
      <c r="XY721" s="3"/>
      <c r="XZ721" s="3"/>
      <c r="YA721" s="3"/>
      <c r="YB721" s="3"/>
      <c r="YC721" s="3"/>
      <c r="YD721" s="3"/>
      <c r="YE721" s="3"/>
      <c r="YF721" s="3"/>
      <c r="YG721" s="3"/>
      <c r="YH721" s="3"/>
      <c r="YI721" s="3"/>
    </row>
    <row r="722" spans="5:659" ht="15.75">
      <c r="E722" s="26"/>
      <c r="F722" s="32"/>
      <c r="G722" s="33"/>
      <c r="H722" s="32"/>
      <c r="I722" s="34"/>
      <c r="J722" s="246"/>
      <c r="K722" s="247"/>
      <c r="L722" s="95"/>
      <c r="M722" s="248"/>
      <c r="N722" s="249"/>
      <c r="O722" s="250"/>
      <c r="P722" s="251"/>
      <c r="Q722" s="252"/>
      <c r="R722" s="253"/>
      <c r="S722" s="102"/>
      <c r="T722" s="254"/>
      <c r="U722" s="104"/>
      <c r="V722" s="255"/>
      <c r="W722" s="256"/>
      <c r="X722" s="107"/>
      <c r="Y722" s="116"/>
      <c r="XL722" s="3"/>
      <c r="XM722" s="3"/>
      <c r="XN722" s="3"/>
      <c r="XO722" s="3"/>
      <c r="XP722" s="3"/>
      <c r="XQ722" s="3"/>
      <c r="XR722" s="3"/>
      <c r="XS722" s="3"/>
      <c r="XT722" s="3"/>
      <c r="XU722" s="3"/>
      <c r="XV722" s="3"/>
      <c r="XW722" s="3"/>
      <c r="XX722" s="3"/>
      <c r="XY722" s="3"/>
      <c r="XZ722" s="3"/>
      <c r="YA722" s="3"/>
      <c r="YB722" s="3"/>
      <c r="YC722" s="3"/>
      <c r="YD722" s="3"/>
      <c r="YE722" s="3"/>
      <c r="YF722" s="3"/>
      <c r="YG722" s="3"/>
      <c r="YH722" s="3"/>
      <c r="YI722" s="3"/>
    </row>
    <row r="723" spans="5:659" ht="15.75">
      <c r="E723" s="26"/>
      <c r="F723" s="32"/>
      <c r="G723" s="33"/>
      <c r="H723" s="32"/>
      <c r="I723" s="34"/>
      <c r="J723" s="246"/>
      <c r="K723" s="247"/>
      <c r="L723" s="95"/>
      <c r="M723" s="248"/>
      <c r="N723" s="249"/>
      <c r="O723" s="250"/>
      <c r="P723" s="251"/>
      <c r="Q723" s="252"/>
      <c r="R723" s="253"/>
      <c r="S723" s="102"/>
      <c r="T723" s="254"/>
      <c r="U723" s="104"/>
      <c r="V723" s="255"/>
      <c r="W723" s="256"/>
      <c r="X723" s="107"/>
      <c r="Y723" s="116"/>
      <c r="XL723" s="3"/>
      <c r="XM723" s="3"/>
      <c r="XN723" s="3"/>
      <c r="XO723" s="3"/>
      <c r="XP723" s="3"/>
      <c r="XQ723" s="3"/>
      <c r="XR723" s="3"/>
      <c r="XS723" s="3"/>
      <c r="XT723" s="3"/>
      <c r="XU723" s="3"/>
      <c r="XV723" s="3"/>
      <c r="XW723" s="3"/>
      <c r="XX723" s="3"/>
      <c r="XY723" s="3"/>
      <c r="XZ723" s="3"/>
      <c r="YA723" s="3"/>
      <c r="YB723" s="3"/>
      <c r="YC723" s="3"/>
      <c r="YD723" s="3"/>
      <c r="YE723" s="3"/>
      <c r="YF723" s="3"/>
      <c r="YG723" s="3"/>
      <c r="YH723" s="3"/>
      <c r="YI723" s="3"/>
    </row>
    <row r="724" spans="5:659" ht="15.75">
      <c r="E724" s="26"/>
      <c r="F724" s="32"/>
      <c r="G724" s="33"/>
      <c r="H724" s="32"/>
      <c r="I724" s="34"/>
      <c r="J724" s="246"/>
      <c r="K724" s="247"/>
      <c r="L724" s="95"/>
      <c r="M724" s="248"/>
      <c r="N724" s="249"/>
      <c r="O724" s="250"/>
      <c r="P724" s="251"/>
      <c r="Q724" s="252"/>
      <c r="R724" s="253"/>
      <c r="S724" s="102"/>
      <c r="T724" s="254"/>
      <c r="U724" s="104"/>
      <c r="V724" s="255"/>
      <c r="W724" s="256"/>
      <c r="X724" s="107"/>
      <c r="Y724" s="116"/>
      <c r="XL724" s="3"/>
      <c r="XM724" s="3"/>
      <c r="XN724" s="3"/>
      <c r="XO724" s="3"/>
      <c r="XP724" s="3"/>
      <c r="XQ724" s="3"/>
      <c r="XR724" s="3"/>
      <c r="XS724" s="3"/>
      <c r="XT724" s="3"/>
      <c r="XU724" s="3"/>
      <c r="XV724" s="3"/>
      <c r="XW724" s="3"/>
      <c r="XX724" s="3"/>
      <c r="XY724" s="3"/>
      <c r="XZ724" s="3"/>
      <c r="YA724" s="3"/>
      <c r="YB724" s="3"/>
      <c r="YC724" s="3"/>
      <c r="YD724" s="3"/>
      <c r="YE724" s="3"/>
      <c r="YF724" s="3"/>
      <c r="YG724" s="3"/>
      <c r="YH724" s="3"/>
      <c r="YI724" s="3"/>
    </row>
    <row r="725" spans="5:659" ht="15.75">
      <c r="E725" s="26"/>
      <c r="F725" s="32"/>
      <c r="G725" s="33"/>
      <c r="H725" s="32"/>
      <c r="I725" s="34"/>
      <c r="J725" s="246"/>
      <c r="K725" s="247"/>
      <c r="L725" s="95"/>
      <c r="M725" s="248"/>
      <c r="N725" s="249"/>
      <c r="O725" s="250"/>
      <c r="P725" s="251"/>
      <c r="Q725" s="252"/>
      <c r="R725" s="253"/>
      <c r="S725" s="102"/>
      <c r="T725" s="254"/>
      <c r="U725" s="104"/>
      <c r="V725" s="255"/>
      <c r="W725" s="256"/>
      <c r="X725" s="107"/>
      <c r="Y725" s="116"/>
      <c r="XL725" s="3"/>
      <c r="XM725" s="3"/>
      <c r="XN725" s="3"/>
      <c r="XO725" s="3"/>
      <c r="XP725" s="3"/>
      <c r="XQ725" s="3"/>
      <c r="XR725" s="3"/>
      <c r="XS725" s="3"/>
      <c r="XT725" s="3"/>
      <c r="XU725" s="3"/>
      <c r="XV725" s="3"/>
      <c r="XW725" s="3"/>
      <c r="XX725" s="3"/>
      <c r="XY725" s="3"/>
      <c r="XZ725" s="3"/>
      <c r="YA725" s="3"/>
      <c r="YB725" s="3"/>
      <c r="YC725" s="3"/>
      <c r="YD725" s="3"/>
      <c r="YE725" s="3"/>
      <c r="YF725" s="3"/>
      <c r="YG725" s="3"/>
      <c r="YH725" s="3"/>
      <c r="YI725" s="3"/>
    </row>
    <row r="726" spans="5:659" ht="15.75">
      <c r="E726" s="26"/>
      <c r="F726" s="32"/>
      <c r="G726" s="33"/>
      <c r="H726" s="32"/>
      <c r="I726" s="34"/>
      <c r="J726" s="246"/>
      <c r="K726" s="247"/>
      <c r="L726" s="95"/>
      <c r="M726" s="248"/>
      <c r="N726" s="249"/>
      <c r="O726" s="250"/>
      <c r="P726" s="251"/>
      <c r="Q726" s="252"/>
      <c r="R726" s="253"/>
      <c r="S726" s="102"/>
      <c r="T726" s="254"/>
      <c r="U726" s="104"/>
      <c r="V726" s="255"/>
      <c r="W726" s="256"/>
      <c r="X726" s="107"/>
      <c r="Y726" s="116"/>
      <c r="XL726" s="3"/>
      <c r="XM726" s="3"/>
      <c r="XN726" s="3"/>
      <c r="XO726" s="3"/>
      <c r="XP726" s="3"/>
      <c r="XQ726" s="3"/>
      <c r="XR726" s="3"/>
      <c r="XS726" s="3"/>
      <c r="XT726" s="3"/>
      <c r="XU726" s="3"/>
      <c r="XV726" s="3"/>
      <c r="XW726" s="3"/>
      <c r="XX726" s="3"/>
      <c r="XY726" s="3"/>
      <c r="XZ726" s="3"/>
      <c r="YA726" s="3"/>
      <c r="YB726" s="3"/>
      <c r="YC726" s="3"/>
      <c r="YD726" s="3"/>
      <c r="YE726" s="3"/>
      <c r="YF726" s="3"/>
      <c r="YG726" s="3"/>
      <c r="YH726" s="3"/>
      <c r="YI726" s="3"/>
    </row>
    <row r="727" spans="5:659" ht="15.75">
      <c r="E727" s="26"/>
      <c r="F727" s="32"/>
      <c r="G727" s="33"/>
      <c r="H727" s="32"/>
      <c r="I727" s="34"/>
      <c r="J727" s="246"/>
      <c r="K727" s="247"/>
      <c r="L727" s="95"/>
      <c r="M727" s="248"/>
      <c r="N727" s="249"/>
      <c r="O727" s="250"/>
      <c r="P727" s="251"/>
      <c r="Q727" s="252"/>
      <c r="R727" s="253"/>
      <c r="S727" s="102"/>
      <c r="T727" s="254"/>
      <c r="U727" s="104"/>
      <c r="V727" s="255"/>
      <c r="W727" s="256"/>
      <c r="X727" s="107"/>
      <c r="Y727" s="116"/>
      <c r="XL727" s="3"/>
      <c r="XM727" s="3"/>
      <c r="XN727" s="3"/>
      <c r="XO727" s="3"/>
      <c r="XP727" s="3"/>
      <c r="XQ727" s="3"/>
      <c r="XR727" s="3"/>
      <c r="XS727" s="3"/>
      <c r="XT727" s="3"/>
      <c r="XU727" s="3"/>
      <c r="XV727" s="3"/>
      <c r="XW727" s="3"/>
      <c r="XX727" s="3"/>
      <c r="XY727" s="3"/>
      <c r="XZ727" s="3"/>
      <c r="YA727" s="3"/>
      <c r="YB727" s="3"/>
      <c r="YC727" s="3"/>
      <c r="YD727" s="3"/>
      <c r="YE727" s="3"/>
      <c r="YF727" s="3"/>
      <c r="YG727" s="3"/>
      <c r="YH727" s="3"/>
      <c r="YI727" s="3"/>
    </row>
    <row r="728" spans="5:659" ht="15.75">
      <c r="E728" s="26"/>
      <c r="F728" s="32"/>
      <c r="G728" s="33"/>
      <c r="H728" s="32"/>
      <c r="I728" s="34"/>
      <c r="J728" s="246"/>
      <c r="K728" s="247"/>
      <c r="L728" s="95"/>
      <c r="M728" s="248"/>
      <c r="N728" s="249"/>
      <c r="O728" s="250"/>
      <c r="P728" s="251"/>
      <c r="Q728" s="252"/>
      <c r="R728" s="253"/>
      <c r="S728" s="102"/>
      <c r="T728" s="254"/>
      <c r="U728" s="104"/>
      <c r="V728" s="255"/>
      <c r="W728" s="256"/>
      <c r="X728" s="107"/>
      <c r="Y728" s="116"/>
      <c r="XL728" s="3"/>
      <c r="XM728" s="3"/>
      <c r="XN728" s="3"/>
      <c r="XO728" s="3"/>
      <c r="XP728" s="3"/>
      <c r="XQ728" s="3"/>
      <c r="XR728" s="3"/>
      <c r="XS728" s="3"/>
      <c r="XT728" s="3"/>
      <c r="XU728" s="3"/>
      <c r="XV728" s="3"/>
      <c r="XW728" s="3"/>
      <c r="XX728" s="3"/>
      <c r="XY728" s="3"/>
      <c r="XZ728" s="3"/>
      <c r="YA728" s="3"/>
      <c r="YB728" s="3"/>
      <c r="YC728" s="3"/>
      <c r="YD728" s="3"/>
      <c r="YE728" s="3"/>
      <c r="YF728" s="3"/>
      <c r="YG728" s="3"/>
      <c r="YH728" s="3"/>
      <c r="YI728" s="3"/>
    </row>
    <row r="729" spans="5:659" ht="15.75">
      <c r="E729" s="26"/>
      <c r="F729" s="32"/>
      <c r="G729" s="33"/>
      <c r="H729" s="32"/>
      <c r="I729" s="34"/>
      <c r="J729" s="246"/>
      <c r="K729" s="247"/>
      <c r="L729" s="95"/>
      <c r="M729" s="248"/>
      <c r="N729" s="249"/>
      <c r="O729" s="250"/>
      <c r="P729" s="251"/>
      <c r="Q729" s="252"/>
      <c r="R729" s="253"/>
      <c r="S729" s="102"/>
      <c r="T729" s="254"/>
      <c r="U729" s="104"/>
      <c r="V729" s="255"/>
      <c r="W729" s="256"/>
      <c r="X729" s="107"/>
      <c r="Y729" s="116"/>
      <c r="XL729" s="3"/>
      <c r="XM729" s="3"/>
      <c r="XN729" s="3"/>
      <c r="XO729" s="3"/>
      <c r="XP729" s="3"/>
      <c r="XQ729" s="3"/>
      <c r="XR729" s="3"/>
      <c r="XS729" s="3"/>
      <c r="XT729" s="3"/>
      <c r="XU729" s="3"/>
      <c r="XV729" s="3"/>
      <c r="XW729" s="3"/>
      <c r="XX729" s="3"/>
      <c r="XY729" s="3"/>
      <c r="XZ729" s="3"/>
      <c r="YA729" s="3"/>
      <c r="YB729" s="3"/>
      <c r="YC729" s="3"/>
      <c r="YD729" s="3"/>
      <c r="YE729" s="3"/>
      <c r="YF729" s="3"/>
      <c r="YG729" s="3"/>
      <c r="YH729" s="3"/>
      <c r="YI729" s="3"/>
    </row>
    <row r="730" spans="5:659" ht="15.75">
      <c r="E730" s="26"/>
      <c r="F730" s="32"/>
      <c r="G730" s="33"/>
      <c r="H730" s="32"/>
      <c r="I730" s="34"/>
      <c r="J730" s="246"/>
      <c r="K730" s="247"/>
      <c r="L730" s="95"/>
      <c r="M730" s="248"/>
      <c r="N730" s="249"/>
      <c r="O730" s="250"/>
      <c r="P730" s="251"/>
      <c r="Q730" s="252"/>
      <c r="R730" s="253"/>
      <c r="S730" s="102"/>
      <c r="T730" s="254"/>
      <c r="U730" s="104"/>
      <c r="V730" s="255"/>
      <c r="W730" s="256"/>
      <c r="X730" s="107"/>
      <c r="Y730" s="116"/>
      <c r="XL730" s="3"/>
      <c r="XM730" s="3"/>
      <c r="XN730" s="3"/>
      <c r="XO730" s="3"/>
      <c r="XP730" s="3"/>
      <c r="XQ730" s="3"/>
      <c r="XR730" s="3"/>
      <c r="XS730" s="3"/>
      <c r="XT730" s="3"/>
      <c r="XU730" s="3"/>
      <c r="XV730" s="3"/>
      <c r="XW730" s="3"/>
      <c r="XX730" s="3"/>
      <c r="XY730" s="3"/>
      <c r="XZ730" s="3"/>
      <c r="YA730" s="3"/>
      <c r="YB730" s="3"/>
      <c r="YC730" s="3"/>
      <c r="YD730" s="3"/>
      <c r="YE730" s="3"/>
      <c r="YF730" s="3"/>
      <c r="YG730" s="3"/>
      <c r="YH730" s="3"/>
      <c r="YI730" s="3"/>
    </row>
    <row r="731" spans="5:659" ht="15.75">
      <c r="E731" s="26"/>
      <c r="F731" s="32"/>
      <c r="G731" s="33"/>
      <c r="H731" s="32"/>
      <c r="I731" s="34"/>
      <c r="J731" s="246"/>
      <c r="K731" s="247"/>
      <c r="L731" s="95"/>
      <c r="M731" s="248"/>
      <c r="N731" s="249"/>
      <c r="O731" s="250"/>
      <c r="P731" s="251"/>
      <c r="Q731" s="252"/>
      <c r="R731" s="253"/>
      <c r="S731" s="102"/>
      <c r="T731" s="254"/>
      <c r="U731" s="104"/>
      <c r="V731" s="255"/>
      <c r="W731" s="256"/>
      <c r="X731" s="107"/>
      <c r="Y731" s="116"/>
      <c r="XL731" s="3"/>
      <c r="XM731" s="3"/>
      <c r="XN731" s="3"/>
      <c r="XO731" s="3"/>
      <c r="XP731" s="3"/>
      <c r="XQ731" s="3"/>
      <c r="XR731" s="3"/>
      <c r="XS731" s="3"/>
      <c r="XT731" s="3"/>
      <c r="XU731" s="3"/>
      <c r="XV731" s="3"/>
      <c r="XW731" s="3"/>
      <c r="XX731" s="3"/>
      <c r="XY731" s="3"/>
      <c r="XZ731" s="3"/>
      <c r="YA731" s="3"/>
      <c r="YB731" s="3"/>
      <c r="YC731" s="3"/>
      <c r="YD731" s="3"/>
      <c r="YE731" s="3"/>
      <c r="YF731" s="3"/>
      <c r="YG731" s="3"/>
      <c r="YH731" s="3"/>
      <c r="YI731" s="3"/>
    </row>
    <row r="732" spans="5:659" ht="15.75">
      <c r="E732" s="26"/>
      <c r="F732" s="32"/>
      <c r="G732" s="33"/>
      <c r="H732" s="32"/>
      <c r="I732" s="34"/>
      <c r="J732" s="246"/>
      <c r="K732" s="247"/>
      <c r="L732" s="95"/>
      <c r="M732" s="248"/>
      <c r="N732" s="249"/>
      <c r="O732" s="250"/>
      <c r="P732" s="251"/>
      <c r="Q732" s="252"/>
      <c r="R732" s="253"/>
      <c r="S732" s="102"/>
      <c r="T732" s="254"/>
      <c r="U732" s="104"/>
      <c r="V732" s="255"/>
      <c r="W732" s="256"/>
      <c r="X732" s="107"/>
      <c r="Y732" s="116"/>
      <c r="XL732" s="3"/>
      <c r="XM732" s="3"/>
      <c r="XN732" s="3"/>
      <c r="XO732" s="3"/>
      <c r="XP732" s="3"/>
      <c r="XQ732" s="3"/>
      <c r="XR732" s="3"/>
      <c r="XS732" s="3"/>
      <c r="XT732" s="3"/>
      <c r="XU732" s="3"/>
      <c r="XV732" s="3"/>
      <c r="XW732" s="3"/>
      <c r="XX732" s="3"/>
      <c r="XY732" s="3"/>
      <c r="XZ732" s="3"/>
      <c r="YA732" s="3"/>
      <c r="YB732" s="3"/>
      <c r="YC732" s="3"/>
      <c r="YD732" s="3"/>
      <c r="YE732" s="3"/>
      <c r="YF732" s="3"/>
      <c r="YG732" s="3"/>
      <c r="YH732" s="3"/>
      <c r="YI732" s="3"/>
    </row>
    <row r="733" spans="5:659" ht="15.75">
      <c r="E733" s="26"/>
      <c r="F733" s="32"/>
      <c r="G733" s="33"/>
      <c r="H733" s="32"/>
      <c r="I733" s="34"/>
      <c r="J733" s="246"/>
      <c r="K733" s="247"/>
      <c r="L733" s="95"/>
      <c r="M733" s="248"/>
      <c r="N733" s="249"/>
      <c r="O733" s="250"/>
      <c r="P733" s="251"/>
      <c r="Q733" s="252"/>
      <c r="R733" s="253"/>
      <c r="S733" s="102"/>
      <c r="T733" s="254"/>
      <c r="U733" s="104"/>
      <c r="V733" s="255"/>
      <c r="W733" s="256"/>
      <c r="X733" s="107"/>
      <c r="Y733" s="116"/>
      <c r="XL733" s="3"/>
      <c r="XM733" s="3"/>
      <c r="XN733" s="3"/>
      <c r="XO733" s="3"/>
      <c r="XP733" s="3"/>
      <c r="XQ733" s="3"/>
      <c r="XR733" s="3"/>
      <c r="XS733" s="3"/>
      <c r="XT733" s="3"/>
      <c r="XU733" s="3"/>
      <c r="XV733" s="3"/>
      <c r="XW733" s="3"/>
      <c r="XX733" s="3"/>
      <c r="XY733" s="3"/>
      <c r="XZ733" s="3"/>
      <c r="YA733" s="3"/>
      <c r="YB733" s="3"/>
      <c r="YC733" s="3"/>
      <c r="YD733" s="3"/>
      <c r="YE733" s="3"/>
      <c r="YF733" s="3"/>
      <c r="YG733" s="3"/>
      <c r="YH733" s="3"/>
      <c r="YI733" s="3"/>
    </row>
    <row r="734" spans="5:659" ht="15.75">
      <c r="E734" s="26"/>
      <c r="F734" s="32"/>
      <c r="G734" s="33"/>
      <c r="H734" s="32"/>
      <c r="I734" s="34"/>
      <c r="J734" s="246"/>
      <c r="K734" s="247"/>
      <c r="L734" s="95"/>
      <c r="M734" s="248"/>
      <c r="N734" s="249"/>
      <c r="O734" s="250"/>
      <c r="P734" s="251"/>
      <c r="Q734" s="252"/>
      <c r="R734" s="253"/>
      <c r="S734" s="102"/>
      <c r="T734" s="254"/>
      <c r="U734" s="104"/>
      <c r="V734" s="255"/>
      <c r="W734" s="256"/>
      <c r="X734" s="107"/>
      <c r="Y734" s="116"/>
      <c r="XL734" s="3"/>
      <c r="XM734" s="3"/>
      <c r="XN734" s="3"/>
      <c r="XO734" s="3"/>
      <c r="XP734" s="3"/>
      <c r="XQ734" s="3"/>
      <c r="XR734" s="3"/>
      <c r="XS734" s="3"/>
      <c r="XT734" s="3"/>
      <c r="XU734" s="3"/>
      <c r="XV734" s="3"/>
      <c r="XW734" s="3"/>
      <c r="XX734" s="3"/>
      <c r="XY734" s="3"/>
      <c r="XZ734" s="3"/>
      <c r="YA734" s="3"/>
      <c r="YB734" s="3"/>
      <c r="YC734" s="3"/>
      <c r="YD734" s="3"/>
      <c r="YE734" s="3"/>
      <c r="YF734" s="3"/>
      <c r="YG734" s="3"/>
      <c r="YH734" s="3"/>
      <c r="YI734" s="3"/>
    </row>
    <row r="735" spans="5:659" ht="15.75">
      <c r="E735" s="26"/>
      <c r="F735" s="32"/>
      <c r="G735" s="33"/>
      <c r="H735" s="32"/>
      <c r="I735" s="34"/>
      <c r="J735" s="246"/>
      <c r="K735" s="247"/>
      <c r="L735" s="95"/>
      <c r="M735" s="248"/>
      <c r="N735" s="249"/>
      <c r="O735" s="250"/>
      <c r="P735" s="251"/>
      <c r="Q735" s="252"/>
      <c r="R735" s="253"/>
      <c r="S735" s="102"/>
      <c r="T735" s="254"/>
      <c r="U735" s="104"/>
      <c r="V735" s="255"/>
      <c r="W735" s="256"/>
      <c r="X735" s="107"/>
      <c r="Y735" s="116"/>
      <c r="XL735" s="3"/>
      <c r="XM735" s="3"/>
      <c r="XN735" s="3"/>
      <c r="XO735" s="3"/>
      <c r="XP735" s="3"/>
      <c r="XQ735" s="3"/>
      <c r="XR735" s="3"/>
      <c r="XS735" s="3"/>
      <c r="XT735" s="3"/>
      <c r="XU735" s="3"/>
      <c r="XV735" s="3"/>
      <c r="XW735" s="3"/>
      <c r="XX735" s="3"/>
      <c r="XY735" s="3"/>
      <c r="XZ735" s="3"/>
      <c r="YA735" s="3"/>
      <c r="YB735" s="3"/>
      <c r="YC735" s="3"/>
      <c r="YD735" s="3"/>
      <c r="YE735" s="3"/>
      <c r="YF735" s="3"/>
      <c r="YG735" s="3"/>
      <c r="YH735" s="3"/>
      <c r="YI735" s="3"/>
    </row>
    <row r="736" spans="5:659" ht="15.75">
      <c r="E736" s="26"/>
      <c r="F736" s="32"/>
      <c r="G736" s="33"/>
      <c r="H736" s="32"/>
      <c r="I736" s="34"/>
      <c r="J736" s="246"/>
      <c r="K736" s="247"/>
      <c r="L736" s="95"/>
      <c r="M736" s="248"/>
      <c r="N736" s="249"/>
      <c r="O736" s="250"/>
      <c r="P736" s="251"/>
      <c r="Q736" s="252"/>
      <c r="R736" s="253"/>
      <c r="S736" s="102"/>
      <c r="T736" s="254"/>
      <c r="U736" s="104"/>
      <c r="V736" s="255"/>
      <c r="W736" s="256"/>
      <c r="X736" s="107"/>
      <c r="Y736" s="116"/>
      <c r="XL736" s="3"/>
      <c r="XM736" s="3"/>
      <c r="XN736" s="3"/>
      <c r="XO736" s="3"/>
      <c r="XP736" s="3"/>
      <c r="XQ736" s="3"/>
      <c r="XR736" s="3"/>
      <c r="XS736" s="3"/>
      <c r="XT736" s="3"/>
      <c r="XU736" s="3"/>
      <c r="XV736" s="3"/>
      <c r="XW736" s="3"/>
      <c r="XX736" s="3"/>
      <c r="XY736" s="3"/>
      <c r="XZ736" s="3"/>
      <c r="YA736" s="3"/>
      <c r="YB736" s="3"/>
      <c r="YC736" s="3"/>
      <c r="YD736" s="3"/>
      <c r="YE736" s="3"/>
      <c r="YF736" s="3"/>
      <c r="YG736" s="3"/>
      <c r="YH736" s="3"/>
      <c r="YI736" s="3"/>
    </row>
    <row r="737" spans="5:659" ht="15.75">
      <c r="E737" s="26"/>
      <c r="F737" s="32"/>
      <c r="G737" s="33"/>
      <c r="H737" s="32"/>
      <c r="I737" s="34"/>
      <c r="J737" s="246"/>
      <c r="K737" s="247"/>
      <c r="L737" s="95"/>
      <c r="M737" s="248"/>
      <c r="N737" s="249"/>
      <c r="O737" s="250"/>
      <c r="P737" s="251"/>
      <c r="Q737" s="252"/>
      <c r="R737" s="253"/>
      <c r="S737" s="102"/>
      <c r="T737" s="254"/>
      <c r="U737" s="104"/>
      <c r="V737" s="255"/>
      <c r="W737" s="256"/>
      <c r="X737" s="107"/>
      <c r="Y737" s="116"/>
      <c r="XL737" s="3"/>
      <c r="XM737" s="3"/>
      <c r="XN737" s="3"/>
      <c r="XO737" s="3"/>
      <c r="XP737" s="3"/>
      <c r="XQ737" s="3"/>
      <c r="XR737" s="3"/>
      <c r="XS737" s="3"/>
      <c r="XT737" s="3"/>
      <c r="XU737" s="3"/>
      <c r="XV737" s="3"/>
      <c r="XW737" s="3"/>
      <c r="XX737" s="3"/>
      <c r="XY737" s="3"/>
      <c r="XZ737" s="3"/>
      <c r="YA737" s="3"/>
      <c r="YB737" s="3"/>
      <c r="YC737" s="3"/>
      <c r="YD737" s="3"/>
      <c r="YE737" s="3"/>
      <c r="YF737" s="3"/>
      <c r="YG737" s="3"/>
      <c r="YH737" s="3"/>
      <c r="YI737" s="3"/>
    </row>
    <row r="738" spans="5:659" ht="15.75">
      <c r="E738" s="26"/>
      <c r="F738" s="32"/>
      <c r="G738" s="33"/>
      <c r="H738" s="32"/>
      <c r="I738" s="34"/>
      <c r="J738" s="246"/>
      <c r="K738" s="247"/>
      <c r="L738" s="95"/>
      <c r="M738" s="248"/>
      <c r="N738" s="249"/>
      <c r="O738" s="250"/>
      <c r="P738" s="251"/>
      <c r="Q738" s="252"/>
      <c r="R738" s="253"/>
      <c r="S738" s="102"/>
      <c r="T738" s="254"/>
      <c r="U738" s="104"/>
      <c r="V738" s="255"/>
      <c r="W738" s="256"/>
      <c r="X738" s="107"/>
      <c r="Y738" s="116"/>
      <c r="XL738" s="3"/>
      <c r="XM738" s="3"/>
      <c r="XN738" s="3"/>
      <c r="XO738" s="3"/>
      <c r="XP738" s="3"/>
      <c r="XQ738" s="3"/>
      <c r="XR738" s="3"/>
      <c r="XS738" s="3"/>
      <c r="XT738" s="3"/>
      <c r="XU738" s="3"/>
      <c r="XV738" s="3"/>
      <c r="XW738" s="3"/>
      <c r="XX738" s="3"/>
      <c r="XY738" s="3"/>
      <c r="XZ738" s="3"/>
      <c r="YA738" s="3"/>
      <c r="YB738" s="3"/>
      <c r="YC738" s="3"/>
      <c r="YD738" s="3"/>
      <c r="YE738" s="3"/>
      <c r="YF738" s="3"/>
      <c r="YG738" s="3"/>
      <c r="YH738" s="3"/>
      <c r="YI738" s="3"/>
    </row>
    <row r="739" spans="5:659" ht="15.75">
      <c r="E739" s="26"/>
      <c r="F739" s="32"/>
      <c r="G739" s="33"/>
      <c r="H739" s="32"/>
      <c r="I739" s="34"/>
      <c r="J739" s="246"/>
      <c r="K739" s="247"/>
      <c r="L739" s="95"/>
      <c r="M739" s="248"/>
      <c r="N739" s="249"/>
      <c r="O739" s="250"/>
      <c r="P739" s="251"/>
      <c r="Q739" s="252"/>
      <c r="R739" s="253"/>
      <c r="S739" s="102"/>
      <c r="T739" s="254"/>
      <c r="U739" s="104"/>
      <c r="V739" s="255"/>
      <c r="W739" s="256"/>
      <c r="X739" s="107"/>
      <c r="Y739" s="116"/>
      <c r="XL739" s="3"/>
      <c r="XM739" s="3"/>
      <c r="XN739" s="3"/>
      <c r="XO739" s="3"/>
      <c r="XP739" s="3"/>
      <c r="XQ739" s="3"/>
      <c r="XR739" s="3"/>
      <c r="XS739" s="3"/>
      <c r="XT739" s="3"/>
      <c r="XU739" s="3"/>
      <c r="XV739" s="3"/>
      <c r="XW739" s="3"/>
      <c r="XX739" s="3"/>
      <c r="XY739" s="3"/>
      <c r="XZ739" s="3"/>
      <c r="YA739" s="3"/>
      <c r="YB739" s="3"/>
      <c r="YC739" s="3"/>
      <c r="YD739" s="3"/>
      <c r="YE739" s="3"/>
      <c r="YF739" s="3"/>
      <c r="YG739" s="3"/>
      <c r="YH739" s="3"/>
      <c r="YI739" s="3"/>
    </row>
    <row r="740" spans="5:659" ht="15.75">
      <c r="E740" s="26"/>
      <c r="F740" s="32"/>
      <c r="G740" s="33"/>
      <c r="H740" s="32"/>
      <c r="I740" s="34"/>
      <c r="J740" s="246"/>
      <c r="K740" s="247"/>
      <c r="L740" s="95"/>
      <c r="M740" s="248"/>
      <c r="N740" s="249"/>
      <c r="O740" s="250"/>
      <c r="P740" s="251"/>
      <c r="Q740" s="252"/>
      <c r="R740" s="253"/>
      <c r="S740" s="102"/>
      <c r="T740" s="254"/>
      <c r="U740" s="104"/>
      <c r="V740" s="255"/>
      <c r="W740" s="256"/>
      <c r="X740" s="107"/>
      <c r="Y740" s="116"/>
      <c r="XL740" s="3"/>
      <c r="XM740" s="3"/>
      <c r="XN740" s="3"/>
      <c r="XO740" s="3"/>
      <c r="XP740" s="3"/>
      <c r="XQ740" s="3"/>
      <c r="XR740" s="3"/>
      <c r="XS740" s="3"/>
      <c r="XT740" s="3"/>
      <c r="XU740" s="3"/>
      <c r="XV740" s="3"/>
      <c r="XW740" s="3"/>
      <c r="XX740" s="3"/>
      <c r="XY740" s="3"/>
      <c r="XZ740" s="3"/>
      <c r="YA740" s="3"/>
      <c r="YB740" s="3"/>
      <c r="YC740" s="3"/>
      <c r="YD740" s="3"/>
      <c r="YE740" s="3"/>
      <c r="YF740" s="3"/>
      <c r="YG740" s="3"/>
      <c r="YH740" s="3"/>
      <c r="YI740" s="3"/>
    </row>
    <row r="741" spans="5:659" ht="15.75">
      <c r="E741" s="26"/>
      <c r="F741" s="32"/>
      <c r="G741" s="33"/>
      <c r="H741" s="32"/>
      <c r="I741" s="34"/>
      <c r="J741" s="246"/>
      <c r="K741" s="247"/>
      <c r="L741" s="95"/>
      <c r="M741" s="248"/>
      <c r="N741" s="249"/>
      <c r="O741" s="250"/>
      <c r="P741" s="251"/>
      <c r="Q741" s="252"/>
      <c r="R741" s="253"/>
      <c r="S741" s="102"/>
      <c r="T741" s="254"/>
      <c r="U741" s="104"/>
      <c r="V741" s="255"/>
      <c r="W741" s="256"/>
      <c r="X741" s="107"/>
      <c r="Y741" s="116"/>
      <c r="XL741" s="3"/>
      <c r="XM741" s="3"/>
      <c r="XN741" s="3"/>
      <c r="XO741" s="3"/>
      <c r="XP741" s="3"/>
      <c r="XQ741" s="3"/>
      <c r="XR741" s="3"/>
      <c r="XS741" s="3"/>
      <c r="XT741" s="3"/>
      <c r="XU741" s="3"/>
      <c r="XV741" s="3"/>
      <c r="XW741" s="3"/>
      <c r="XX741" s="3"/>
      <c r="XY741" s="3"/>
      <c r="XZ741" s="3"/>
      <c r="YA741" s="3"/>
      <c r="YB741" s="3"/>
      <c r="YC741" s="3"/>
      <c r="YD741" s="3"/>
      <c r="YE741" s="3"/>
      <c r="YF741" s="3"/>
      <c r="YG741" s="3"/>
      <c r="YH741" s="3"/>
      <c r="YI741" s="3"/>
    </row>
    <row r="742" spans="5:659" ht="15.75">
      <c r="E742" s="26"/>
      <c r="F742" s="32"/>
      <c r="G742" s="33"/>
      <c r="H742" s="32"/>
      <c r="I742" s="34"/>
      <c r="J742" s="246"/>
      <c r="K742" s="247"/>
      <c r="L742" s="95"/>
      <c r="M742" s="248"/>
      <c r="N742" s="249"/>
      <c r="O742" s="250"/>
      <c r="P742" s="251"/>
      <c r="Q742" s="252"/>
      <c r="R742" s="253"/>
      <c r="S742" s="102"/>
      <c r="T742" s="254"/>
      <c r="U742" s="104"/>
      <c r="V742" s="255"/>
      <c r="W742" s="256"/>
      <c r="X742" s="107"/>
      <c r="Y742" s="116"/>
      <c r="XL742" s="3"/>
      <c r="XM742" s="3"/>
      <c r="XN742" s="3"/>
      <c r="XO742" s="3"/>
      <c r="XP742" s="3"/>
      <c r="XQ742" s="3"/>
      <c r="XR742" s="3"/>
      <c r="XS742" s="3"/>
      <c r="XT742" s="3"/>
      <c r="XU742" s="3"/>
      <c r="XV742" s="3"/>
      <c r="XW742" s="3"/>
      <c r="XX742" s="3"/>
      <c r="XY742" s="3"/>
      <c r="XZ742" s="3"/>
      <c r="YA742" s="3"/>
      <c r="YB742" s="3"/>
      <c r="YC742" s="3"/>
      <c r="YD742" s="3"/>
      <c r="YE742" s="3"/>
      <c r="YF742" s="3"/>
      <c r="YG742" s="3"/>
      <c r="YH742" s="3"/>
      <c r="YI742" s="3"/>
    </row>
    <row r="743" spans="5:659" ht="15.75">
      <c r="E743" s="26"/>
      <c r="F743" s="32"/>
      <c r="G743" s="33"/>
      <c r="H743" s="32"/>
      <c r="I743" s="34"/>
      <c r="J743" s="246"/>
      <c r="K743" s="247"/>
      <c r="L743" s="95"/>
      <c r="M743" s="248"/>
      <c r="N743" s="249"/>
      <c r="O743" s="250"/>
      <c r="P743" s="251"/>
      <c r="Q743" s="252"/>
      <c r="R743" s="253"/>
      <c r="S743" s="102"/>
      <c r="T743" s="254"/>
      <c r="U743" s="104"/>
      <c r="V743" s="255"/>
      <c r="W743" s="256"/>
      <c r="X743" s="107"/>
      <c r="Y743" s="116"/>
      <c r="XL743" s="3"/>
      <c r="XM743" s="3"/>
      <c r="XN743" s="3"/>
      <c r="XO743" s="3"/>
      <c r="XP743" s="3"/>
      <c r="XQ743" s="3"/>
      <c r="XR743" s="3"/>
      <c r="XS743" s="3"/>
      <c r="XT743" s="3"/>
      <c r="XU743" s="3"/>
      <c r="XV743" s="3"/>
      <c r="XW743" s="3"/>
      <c r="XX743" s="3"/>
      <c r="XY743" s="3"/>
      <c r="XZ743" s="3"/>
      <c r="YA743" s="3"/>
      <c r="YB743" s="3"/>
      <c r="YC743" s="3"/>
      <c r="YD743" s="3"/>
      <c r="YE743" s="3"/>
      <c r="YF743" s="3"/>
      <c r="YG743" s="3"/>
      <c r="YH743" s="3"/>
      <c r="YI743" s="3"/>
    </row>
    <row r="744" spans="5:659" ht="15.75">
      <c r="E744" s="26"/>
      <c r="F744" s="32"/>
      <c r="G744" s="33"/>
      <c r="H744" s="32"/>
      <c r="I744" s="34"/>
      <c r="J744" s="246"/>
      <c r="K744" s="247"/>
      <c r="L744" s="95"/>
      <c r="M744" s="248"/>
      <c r="N744" s="249"/>
      <c r="O744" s="250"/>
      <c r="P744" s="251"/>
      <c r="Q744" s="252"/>
      <c r="R744" s="253"/>
      <c r="S744" s="102"/>
      <c r="T744" s="254"/>
      <c r="U744" s="104"/>
      <c r="V744" s="255"/>
      <c r="W744" s="256"/>
      <c r="X744" s="107"/>
      <c r="Y744" s="116"/>
      <c r="XL744" s="3"/>
      <c r="XM744" s="3"/>
      <c r="XN744" s="3"/>
      <c r="XO744" s="3"/>
      <c r="XP744" s="3"/>
      <c r="XQ744" s="3"/>
      <c r="XR744" s="3"/>
      <c r="XS744" s="3"/>
      <c r="XT744" s="3"/>
      <c r="XU744" s="3"/>
      <c r="XV744" s="3"/>
      <c r="XW744" s="3"/>
      <c r="XX744" s="3"/>
      <c r="XY744" s="3"/>
      <c r="XZ744" s="3"/>
      <c r="YA744" s="3"/>
      <c r="YB744" s="3"/>
      <c r="YC744" s="3"/>
      <c r="YD744" s="3"/>
      <c r="YE744" s="3"/>
      <c r="YF744" s="3"/>
      <c r="YG744" s="3"/>
      <c r="YH744" s="3"/>
      <c r="YI744" s="3"/>
    </row>
    <row r="745" spans="5:659" ht="15.75">
      <c r="E745" s="26"/>
      <c r="F745" s="32"/>
      <c r="G745" s="33"/>
      <c r="H745" s="32"/>
      <c r="I745" s="34"/>
      <c r="J745" s="246"/>
      <c r="K745" s="247"/>
      <c r="L745" s="95"/>
      <c r="M745" s="248"/>
      <c r="N745" s="249"/>
      <c r="O745" s="250"/>
      <c r="P745" s="251"/>
      <c r="Q745" s="252"/>
      <c r="R745" s="253"/>
      <c r="S745" s="102"/>
      <c r="T745" s="254"/>
      <c r="U745" s="104"/>
      <c r="V745" s="255"/>
      <c r="W745" s="256"/>
      <c r="X745" s="107"/>
      <c r="Y745" s="116"/>
      <c r="XL745" s="3"/>
      <c r="XM745" s="3"/>
      <c r="XN745" s="3"/>
      <c r="XO745" s="3"/>
      <c r="XP745" s="3"/>
      <c r="XQ745" s="3"/>
      <c r="XR745" s="3"/>
      <c r="XS745" s="3"/>
      <c r="XT745" s="3"/>
      <c r="XU745" s="3"/>
      <c r="XV745" s="3"/>
      <c r="XW745" s="3"/>
      <c r="XX745" s="3"/>
      <c r="XY745" s="3"/>
      <c r="XZ745" s="3"/>
      <c r="YA745" s="3"/>
      <c r="YB745" s="3"/>
      <c r="YC745" s="3"/>
      <c r="YD745" s="3"/>
      <c r="YE745" s="3"/>
      <c r="YF745" s="3"/>
      <c r="YG745" s="3"/>
      <c r="YH745" s="3"/>
      <c r="YI745" s="3"/>
    </row>
    <row r="746" spans="5:659" ht="15.75">
      <c r="E746" s="26"/>
      <c r="F746" s="32"/>
      <c r="G746" s="33"/>
      <c r="H746" s="32"/>
      <c r="I746" s="34"/>
      <c r="J746" s="246"/>
      <c r="K746" s="247"/>
      <c r="L746" s="95"/>
      <c r="M746" s="248"/>
      <c r="N746" s="249"/>
      <c r="O746" s="250"/>
      <c r="P746" s="251"/>
      <c r="Q746" s="252"/>
      <c r="R746" s="253"/>
      <c r="S746" s="102"/>
      <c r="T746" s="254"/>
      <c r="U746" s="104"/>
      <c r="V746" s="255"/>
      <c r="W746" s="256"/>
      <c r="X746" s="107"/>
      <c r="Y746" s="116"/>
      <c r="XL746" s="3"/>
      <c r="XM746" s="3"/>
      <c r="XN746" s="3"/>
      <c r="XO746" s="3"/>
      <c r="XP746" s="3"/>
      <c r="XQ746" s="3"/>
      <c r="XR746" s="3"/>
      <c r="XS746" s="3"/>
      <c r="XT746" s="3"/>
      <c r="XU746" s="3"/>
      <c r="XV746" s="3"/>
      <c r="XW746" s="3"/>
      <c r="XX746" s="3"/>
      <c r="XY746" s="3"/>
      <c r="XZ746" s="3"/>
      <c r="YA746" s="3"/>
      <c r="YB746" s="3"/>
      <c r="YC746" s="3"/>
      <c r="YD746" s="3"/>
      <c r="YE746" s="3"/>
      <c r="YF746" s="3"/>
      <c r="YG746" s="3"/>
      <c r="YH746" s="3"/>
      <c r="YI746" s="3"/>
    </row>
    <row r="747" spans="5:659" ht="15.75">
      <c r="E747" s="26"/>
      <c r="F747" s="32"/>
      <c r="G747" s="33"/>
      <c r="H747" s="32"/>
      <c r="I747" s="34"/>
      <c r="J747" s="246"/>
      <c r="K747" s="247"/>
      <c r="L747" s="95"/>
      <c r="M747" s="248"/>
      <c r="N747" s="249"/>
      <c r="O747" s="250"/>
      <c r="P747" s="251"/>
      <c r="Q747" s="252"/>
      <c r="R747" s="253"/>
      <c r="S747" s="102"/>
      <c r="T747" s="254"/>
      <c r="U747" s="104"/>
      <c r="V747" s="255"/>
      <c r="W747" s="256"/>
      <c r="X747" s="107"/>
      <c r="Y747" s="116"/>
      <c r="XL747" s="3"/>
      <c r="XM747" s="3"/>
      <c r="XN747" s="3"/>
      <c r="XO747" s="3"/>
      <c r="XP747" s="3"/>
      <c r="XQ747" s="3"/>
      <c r="XR747" s="3"/>
      <c r="XS747" s="3"/>
      <c r="XT747" s="3"/>
      <c r="XU747" s="3"/>
      <c r="XV747" s="3"/>
      <c r="XW747" s="3"/>
      <c r="XX747" s="3"/>
      <c r="XY747" s="3"/>
      <c r="XZ747" s="3"/>
      <c r="YA747" s="3"/>
      <c r="YB747" s="3"/>
      <c r="YC747" s="3"/>
      <c r="YD747" s="3"/>
      <c r="YE747" s="3"/>
      <c r="YF747" s="3"/>
      <c r="YG747" s="3"/>
      <c r="YH747" s="3"/>
      <c r="YI747" s="3"/>
    </row>
    <row r="748" spans="5:659" ht="15.75">
      <c r="E748" s="26"/>
      <c r="F748" s="32"/>
      <c r="G748" s="33"/>
      <c r="H748" s="32"/>
      <c r="I748" s="34"/>
      <c r="J748" s="246"/>
      <c r="K748" s="247"/>
      <c r="L748" s="95"/>
      <c r="M748" s="248"/>
      <c r="N748" s="249"/>
      <c r="O748" s="250"/>
      <c r="P748" s="251"/>
      <c r="Q748" s="252"/>
      <c r="R748" s="253"/>
      <c r="S748" s="102"/>
      <c r="T748" s="254"/>
      <c r="U748" s="104"/>
      <c r="V748" s="255"/>
      <c r="W748" s="256"/>
      <c r="X748" s="107"/>
      <c r="Y748" s="116"/>
      <c r="XL748" s="3"/>
      <c r="XM748" s="3"/>
      <c r="XN748" s="3"/>
      <c r="XO748" s="3"/>
      <c r="XP748" s="3"/>
      <c r="XQ748" s="3"/>
      <c r="XR748" s="3"/>
      <c r="XS748" s="3"/>
      <c r="XT748" s="3"/>
      <c r="XU748" s="3"/>
      <c r="XV748" s="3"/>
      <c r="XW748" s="3"/>
      <c r="XX748" s="3"/>
      <c r="XY748" s="3"/>
      <c r="XZ748" s="3"/>
      <c r="YA748" s="3"/>
      <c r="YB748" s="3"/>
      <c r="YC748" s="3"/>
      <c r="YD748" s="3"/>
      <c r="YE748" s="3"/>
      <c r="YF748" s="3"/>
      <c r="YG748" s="3"/>
      <c r="YH748" s="3"/>
      <c r="YI748" s="3"/>
    </row>
    <row r="749" spans="5:659" ht="15.75">
      <c r="E749" s="26"/>
      <c r="F749" s="32"/>
      <c r="G749" s="33"/>
      <c r="H749" s="32"/>
      <c r="I749" s="34"/>
      <c r="J749" s="246"/>
      <c r="K749" s="247"/>
      <c r="L749" s="95"/>
      <c r="M749" s="248"/>
      <c r="N749" s="249"/>
      <c r="O749" s="250"/>
      <c r="P749" s="251"/>
      <c r="Q749" s="252"/>
      <c r="R749" s="253"/>
      <c r="S749" s="102"/>
      <c r="T749" s="254"/>
      <c r="U749" s="104"/>
      <c r="V749" s="255"/>
      <c r="W749" s="256"/>
      <c r="X749" s="107"/>
      <c r="Y749" s="116"/>
      <c r="XL749" s="3"/>
      <c r="XM749" s="3"/>
      <c r="XN749" s="3"/>
      <c r="XO749" s="3"/>
      <c r="XP749" s="3"/>
      <c r="XQ749" s="3"/>
      <c r="XR749" s="3"/>
      <c r="XS749" s="3"/>
      <c r="XT749" s="3"/>
      <c r="XU749" s="3"/>
      <c r="XV749" s="3"/>
      <c r="XW749" s="3"/>
      <c r="XX749" s="3"/>
      <c r="XY749" s="3"/>
      <c r="XZ749" s="3"/>
      <c r="YA749" s="3"/>
      <c r="YB749" s="3"/>
      <c r="YC749" s="3"/>
      <c r="YD749" s="3"/>
      <c r="YE749" s="3"/>
      <c r="YF749" s="3"/>
      <c r="YG749" s="3"/>
      <c r="YH749" s="3"/>
      <c r="YI749" s="3"/>
    </row>
    <row r="750" spans="5:659" ht="15.75">
      <c r="E750" s="26"/>
      <c r="F750" s="32"/>
      <c r="G750" s="33"/>
      <c r="H750" s="32"/>
      <c r="I750" s="34"/>
      <c r="J750" s="246"/>
      <c r="K750" s="247"/>
      <c r="L750" s="95"/>
      <c r="M750" s="248"/>
      <c r="N750" s="249"/>
      <c r="O750" s="250"/>
      <c r="P750" s="251"/>
      <c r="Q750" s="252"/>
      <c r="R750" s="253"/>
      <c r="S750" s="102"/>
      <c r="T750" s="254"/>
      <c r="U750" s="104"/>
      <c r="V750" s="255"/>
      <c r="W750" s="256"/>
      <c r="X750" s="107"/>
      <c r="Y750" s="116"/>
      <c r="XL750" s="3"/>
      <c r="XM750" s="3"/>
      <c r="XN750" s="3"/>
      <c r="XO750" s="3"/>
      <c r="XP750" s="3"/>
      <c r="XQ750" s="3"/>
      <c r="XR750" s="3"/>
      <c r="XS750" s="3"/>
      <c r="XT750" s="3"/>
      <c r="XU750" s="3"/>
      <c r="XV750" s="3"/>
      <c r="XW750" s="3"/>
      <c r="XX750" s="3"/>
      <c r="XY750" s="3"/>
      <c r="XZ750" s="3"/>
      <c r="YA750" s="3"/>
      <c r="YB750" s="3"/>
      <c r="YC750" s="3"/>
      <c r="YD750" s="3"/>
      <c r="YE750" s="3"/>
      <c r="YF750" s="3"/>
      <c r="YG750" s="3"/>
      <c r="YH750" s="3"/>
      <c r="YI750" s="3"/>
    </row>
    <row r="751" spans="5:659" ht="15.75">
      <c r="E751" s="26"/>
      <c r="F751" s="32"/>
      <c r="G751" s="33"/>
      <c r="H751" s="32"/>
      <c r="I751" s="34"/>
      <c r="J751" s="246"/>
      <c r="K751" s="247"/>
      <c r="L751" s="95"/>
      <c r="M751" s="248"/>
      <c r="N751" s="249"/>
      <c r="O751" s="250"/>
      <c r="P751" s="251"/>
      <c r="Q751" s="252"/>
      <c r="R751" s="253"/>
      <c r="S751" s="102"/>
      <c r="T751" s="254"/>
      <c r="U751" s="104"/>
      <c r="V751" s="255"/>
      <c r="W751" s="256"/>
      <c r="X751" s="107"/>
      <c r="Y751" s="116"/>
      <c r="XL751" s="3"/>
      <c r="XM751" s="3"/>
      <c r="XN751" s="3"/>
      <c r="XO751" s="3"/>
      <c r="XP751" s="3"/>
      <c r="XQ751" s="3"/>
      <c r="XR751" s="3"/>
      <c r="XS751" s="3"/>
      <c r="XT751" s="3"/>
      <c r="XU751" s="3"/>
      <c r="XV751" s="3"/>
      <c r="XW751" s="3"/>
      <c r="XX751" s="3"/>
      <c r="XY751" s="3"/>
      <c r="XZ751" s="3"/>
      <c r="YA751" s="3"/>
      <c r="YB751" s="3"/>
      <c r="YC751" s="3"/>
      <c r="YD751" s="3"/>
      <c r="YE751" s="3"/>
      <c r="YF751" s="3"/>
      <c r="YG751" s="3"/>
      <c r="YH751" s="3"/>
      <c r="YI751" s="3"/>
    </row>
    <row r="752" spans="5:659" ht="15.75">
      <c r="E752" s="26"/>
      <c r="F752" s="32"/>
      <c r="G752" s="33"/>
      <c r="H752" s="32"/>
      <c r="I752" s="34"/>
      <c r="J752" s="246"/>
      <c r="K752" s="247"/>
      <c r="L752" s="95"/>
      <c r="M752" s="248"/>
      <c r="N752" s="249"/>
      <c r="O752" s="250"/>
      <c r="P752" s="251"/>
      <c r="Q752" s="252"/>
      <c r="R752" s="253"/>
      <c r="S752" s="102"/>
      <c r="T752" s="254"/>
      <c r="U752" s="104"/>
      <c r="V752" s="255"/>
      <c r="W752" s="256"/>
      <c r="X752" s="107"/>
      <c r="Y752" s="116"/>
      <c r="XL752" s="3"/>
      <c r="XM752" s="3"/>
      <c r="XN752" s="3"/>
      <c r="XO752" s="3"/>
      <c r="XP752" s="3"/>
      <c r="XQ752" s="3"/>
      <c r="XR752" s="3"/>
      <c r="XS752" s="3"/>
      <c r="XT752" s="3"/>
      <c r="XU752" s="3"/>
      <c r="XV752" s="3"/>
      <c r="XW752" s="3"/>
      <c r="XX752" s="3"/>
      <c r="XY752" s="3"/>
      <c r="XZ752" s="3"/>
      <c r="YA752" s="3"/>
      <c r="YB752" s="3"/>
      <c r="YC752" s="3"/>
      <c r="YD752" s="3"/>
      <c r="YE752" s="3"/>
      <c r="YF752" s="3"/>
      <c r="YG752" s="3"/>
      <c r="YH752" s="3"/>
      <c r="YI752" s="3"/>
    </row>
    <row r="753" spans="5:659" ht="15.75">
      <c r="E753" s="26"/>
      <c r="F753" s="32"/>
      <c r="G753" s="33"/>
      <c r="H753" s="32"/>
      <c r="I753" s="34"/>
      <c r="J753" s="246"/>
      <c r="K753" s="247"/>
      <c r="L753" s="95"/>
      <c r="M753" s="248"/>
      <c r="N753" s="249"/>
      <c r="O753" s="250"/>
      <c r="P753" s="251"/>
      <c r="Q753" s="252"/>
      <c r="R753" s="253"/>
      <c r="S753" s="102"/>
      <c r="T753" s="254"/>
      <c r="U753" s="104"/>
      <c r="V753" s="255"/>
      <c r="W753" s="256"/>
      <c r="X753" s="107"/>
      <c r="Y753" s="116"/>
      <c r="XL753" s="3"/>
      <c r="XM753" s="3"/>
      <c r="XN753" s="3"/>
      <c r="XO753" s="3"/>
      <c r="XP753" s="3"/>
      <c r="XQ753" s="3"/>
      <c r="XR753" s="3"/>
      <c r="XS753" s="3"/>
      <c r="XT753" s="3"/>
      <c r="XU753" s="3"/>
      <c r="XV753" s="3"/>
      <c r="XW753" s="3"/>
      <c r="XX753" s="3"/>
      <c r="XY753" s="3"/>
      <c r="XZ753" s="3"/>
      <c r="YA753" s="3"/>
      <c r="YB753" s="3"/>
      <c r="YC753" s="3"/>
      <c r="YD753" s="3"/>
      <c r="YE753" s="3"/>
      <c r="YF753" s="3"/>
      <c r="YG753" s="3"/>
      <c r="YH753" s="3"/>
      <c r="YI753" s="3"/>
    </row>
    <row r="754" spans="5:659" ht="15.75">
      <c r="E754" s="26"/>
      <c r="F754" s="32"/>
      <c r="G754" s="33"/>
      <c r="H754" s="32"/>
      <c r="I754" s="34"/>
      <c r="J754" s="246"/>
      <c r="K754" s="247"/>
      <c r="L754" s="95"/>
      <c r="M754" s="248"/>
      <c r="N754" s="249"/>
      <c r="O754" s="250"/>
      <c r="P754" s="251"/>
      <c r="Q754" s="252"/>
      <c r="R754" s="253"/>
      <c r="S754" s="102"/>
      <c r="T754" s="254"/>
      <c r="U754" s="104"/>
      <c r="V754" s="255"/>
      <c r="W754" s="256"/>
      <c r="X754" s="107"/>
      <c r="Y754" s="116"/>
      <c r="XL754" s="3"/>
      <c r="XM754" s="3"/>
      <c r="XN754" s="3"/>
      <c r="XO754" s="3"/>
      <c r="XP754" s="3"/>
      <c r="XQ754" s="3"/>
      <c r="XR754" s="3"/>
      <c r="XS754" s="3"/>
      <c r="XT754" s="3"/>
      <c r="XU754" s="3"/>
      <c r="XV754" s="3"/>
      <c r="XW754" s="3"/>
      <c r="XX754" s="3"/>
      <c r="XY754" s="3"/>
      <c r="XZ754" s="3"/>
      <c r="YA754" s="3"/>
      <c r="YB754" s="3"/>
      <c r="YC754" s="3"/>
      <c r="YD754" s="3"/>
      <c r="YE754" s="3"/>
      <c r="YF754" s="3"/>
      <c r="YG754" s="3"/>
      <c r="YH754" s="3"/>
      <c r="YI754" s="3"/>
    </row>
    <row r="755" spans="5:659" ht="15.75">
      <c r="E755" s="26"/>
      <c r="F755" s="32"/>
      <c r="G755" s="33"/>
      <c r="H755" s="32"/>
      <c r="I755" s="34"/>
      <c r="J755" s="246"/>
      <c r="K755" s="247"/>
      <c r="L755" s="95"/>
      <c r="M755" s="248"/>
      <c r="N755" s="249"/>
      <c r="O755" s="250"/>
      <c r="P755" s="251"/>
      <c r="Q755" s="252"/>
      <c r="R755" s="253"/>
      <c r="S755" s="102"/>
      <c r="T755" s="254"/>
      <c r="U755" s="104"/>
      <c r="V755" s="255"/>
      <c r="W755" s="256"/>
      <c r="X755" s="107"/>
      <c r="Y755" s="116"/>
      <c r="XL755" s="3"/>
      <c r="XM755" s="3"/>
      <c r="XN755" s="3"/>
      <c r="XO755" s="3"/>
      <c r="XP755" s="3"/>
      <c r="XQ755" s="3"/>
      <c r="XR755" s="3"/>
      <c r="XS755" s="3"/>
      <c r="XT755" s="3"/>
      <c r="XU755" s="3"/>
      <c r="XV755" s="3"/>
      <c r="XW755" s="3"/>
      <c r="XX755" s="3"/>
      <c r="XY755" s="3"/>
      <c r="XZ755" s="3"/>
      <c r="YA755" s="3"/>
      <c r="YB755" s="3"/>
      <c r="YC755" s="3"/>
      <c r="YD755" s="3"/>
      <c r="YE755" s="3"/>
      <c r="YF755" s="3"/>
      <c r="YG755" s="3"/>
      <c r="YH755" s="3"/>
      <c r="YI755" s="3"/>
    </row>
    <row r="756" spans="5:659" ht="15.75">
      <c r="E756" s="26"/>
      <c r="F756" s="32"/>
      <c r="G756" s="33"/>
      <c r="H756" s="32"/>
      <c r="I756" s="34"/>
      <c r="J756" s="246"/>
      <c r="K756" s="247"/>
      <c r="L756" s="95"/>
      <c r="M756" s="248"/>
      <c r="N756" s="249"/>
      <c r="O756" s="250"/>
      <c r="P756" s="251"/>
      <c r="Q756" s="252"/>
      <c r="R756" s="253"/>
      <c r="S756" s="102"/>
      <c r="T756" s="254"/>
      <c r="U756" s="104"/>
      <c r="V756" s="255"/>
      <c r="W756" s="256"/>
      <c r="X756" s="107"/>
      <c r="Y756" s="116"/>
      <c r="XL756" s="3"/>
      <c r="XM756" s="3"/>
      <c r="XN756" s="3"/>
      <c r="XO756" s="3"/>
      <c r="XP756" s="3"/>
      <c r="XQ756" s="3"/>
      <c r="XR756" s="3"/>
      <c r="XS756" s="3"/>
      <c r="XT756" s="3"/>
      <c r="XU756" s="3"/>
      <c r="XV756" s="3"/>
      <c r="XW756" s="3"/>
      <c r="XX756" s="3"/>
      <c r="XY756" s="3"/>
      <c r="XZ756" s="3"/>
      <c r="YA756" s="3"/>
      <c r="YB756" s="3"/>
      <c r="YC756" s="3"/>
      <c r="YD756" s="3"/>
      <c r="YE756" s="3"/>
      <c r="YF756" s="3"/>
      <c r="YG756" s="3"/>
      <c r="YH756" s="3"/>
      <c r="YI756" s="3"/>
    </row>
    <row r="757" spans="5:659" ht="15.75">
      <c r="E757" s="26"/>
      <c r="F757" s="32"/>
      <c r="G757" s="33"/>
      <c r="H757" s="32"/>
      <c r="I757" s="34"/>
      <c r="J757" s="246"/>
      <c r="K757" s="247"/>
      <c r="L757" s="95"/>
      <c r="M757" s="248"/>
      <c r="N757" s="249"/>
      <c r="O757" s="250"/>
      <c r="P757" s="251"/>
      <c r="Q757" s="252"/>
      <c r="R757" s="253"/>
      <c r="S757" s="102"/>
      <c r="T757" s="254"/>
      <c r="U757" s="104"/>
      <c r="V757" s="255"/>
      <c r="W757" s="256"/>
      <c r="X757" s="107"/>
      <c r="Y757" s="116"/>
      <c r="XL757" s="3"/>
      <c r="XM757" s="3"/>
      <c r="XN757" s="3"/>
      <c r="XO757" s="3"/>
      <c r="XP757" s="3"/>
      <c r="XQ757" s="3"/>
      <c r="XR757" s="3"/>
      <c r="XS757" s="3"/>
      <c r="XT757" s="3"/>
      <c r="XU757" s="3"/>
      <c r="XV757" s="3"/>
      <c r="XW757" s="3"/>
      <c r="XX757" s="3"/>
      <c r="XY757" s="3"/>
      <c r="XZ757" s="3"/>
      <c r="YA757" s="3"/>
      <c r="YB757" s="3"/>
      <c r="YC757" s="3"/>
      <c r="YD757" s="3"/>
      <c r="YE757" s="3"/>
      <c r="YF757" s="3"/>
      <c r="YG757" s="3"/>
      <c r="YH757" s="3"/>
      <c r="YI757" s="3"/>
    </row>
    <row r="758" spans="5:659" ht="15.75">
      <c r="E758" s="26"/>
      <c r="F758" s="32"/>
      <c r="G758" s="33"/>
      <c r="H758" s="32"/>
      <c r="I758" s="34"/>
      <c r="J758" s="246"/>
      <c r="K758" s="247"/>
      <c r="L758" s="95"/>
      <c r="M758" s="248"/>
      <c r="N758" s="249"/>
      <c r="O758" s="250"/>
      <c r="P758" s="251"/>
      <c r="Q758" s="252"/>
      <c r="R758" s="253"/>
      <c r="S758" s="102"/>
      <c r="T758" s="254"/>
      <c r="U758" s="104"/>
      <c r="V758" s="255"/>
      <c r="W758" s="256"/>
      <c r="X758" s="107"/>
      <c r="Y758" s="116"/>
      <c r="XL758" s="3"/>
      <c r="XM758" s="3"/>
      <c r="XN758" s="3"/>
      <c r="XO758" s="3"/>
      <c r="XP758" s="3"/>
      <c r="XQ758" s="3"/>
      <c r="XR758" s="3"/>
      <c r="XS758" s="3"/>
      <c r="XT758" s="3"/>
      <c r="XU758" s="3"/>
      <c r="XV758" s="3"/>
      <c r="XW758" s="3"/>
      <c r="XX758" s="3"/>
      <c r="XY758" s="3"/>
      <c r="XZ758" s="3"/>
      <c r="YA758" s="3"/>
      <c r="YB758" s="3"/>
      <c r="YC758" s="3"/>
      <c r="YD758" s="3"/>
      <c r="YE758" s="3"/>
      <c r="YF758" s="3"/>
      <c r="YG758" s="3"/>
      <c r="YH758" s="3"/>
      <c r="YI758" s="3"/>
    </row>
    <row r="759" spans="5:659" ht="15.75">
      <c r="E759" s="26"/>
      <c r="F759" s="32"/>
      <c r="G759" s="33"/>
      <c r="H759" s="32"/>
      <c r="I759" s="34"/>
      <c r="J759" s="246"/>
      <c r="K759" s="247"/>
      <c r="L759" s="95"/>
      <c r="M759" s="248"/>
      <c r="N759" s="249"/>
      <c r="O759" s="250"/>
      <c r="P759" s="251"/>
      <c r="Q759" s="252"/>
      <c r="R759" s="253"/>
      <c r="S759" s="102"/>
      <c r="T759" s="254"/>
      <c r="U759" s="104"/>
      <c r="V759" s="255"/>
      <c r="W759" s="256"/>
      <c r="X759" s="107"/>
      <c r="Y759" s="116"/>
      <c r="XL759" s="3"/>
      <c r="XM759" s="3"/>
      <c r="XN759" s="3"/>
      <c r="XO759" s="3"/>
      <c r="XP759" s="3"/>
      <c r="XQ759" s="3"/>
      <c r="XR759" s="3"/>
      <c r="XS759" s="3"/>
      <c r="XT759" s="3"/>
      <c r="XU759" s="3"/>
      <c r="XV759" s="3"/>
      <c r="XW759" s="3"/>
      <c r="XX759" s="3"/>
      <c r="XY759" s="3"/>
      <c r="XZ759" s="3"/>
      <c r="YA759" s="3"/>
      <c r="YB759" s="3"/>
      <c r="YC759" s="3"/>
      <c r="YD759" s="3"/>
      <c r="YE759" s="3"/>
      <c r="YF759" s="3"/>
      <c r="YG759" s="3"/>
      <c r="YH759" s="3"/>
      <c r="YI759" s="3"/>
    </row>
    <row r="760" spans="5:659" ht="15.75">
      <c r="E760" s="26"/>
      <c r="F760" s="32"/>
      <c r="G760" s="33"/>
      <c r="H760" s="32"/>
      <c r="I760" s="34"/>
      <c r="J760" s="246"/>
      <c r="K760" s="247"/>
      <c r="L760" s="95"/>
      <c r="M760" s="248"/>
      <c r="N760" s="249"/>
      <c r="O760" s="250"/>
      <c r="P760" s="251"/>
      <c r="Q760" s="252"/>
      <c r="R760" s="253"/>
      <c r="S760" s="102"/>
      <c r="T760" s="254"/>
      <c r="U760" s="104"/>
      <c r="V760" s="255"/>
      <c r="W760" s="256"/>
      <c r="X760" s="107"/>
      <c r="Y760" s="116"/>
      <c r="XL760" s="3"/>
      <c r="XM760" s="3"/>
      <c r="XN760" s="3"/>
      <c r="XO760" s="3"/>
      <c r="XP760" s="3"/>
      <c r="XQ760" s="3"/>
      <c r="XR760" s="3"/>
      <c r="XS760" s="3"/>
      <c r="XT760" s="3"/>
      <c r="XU760" s="3"/>
      <c r="XV760" s="3"/>
      <c r="XW760" s="3"/>
      <c r="XX760" s="3"/>
      <c r="XY760" s="3"/>
      <c r="XZ760" s="3"/>
      <c r="YA760" s="3"/>
      <c r="YB760" s="3"/>
      <c r="YC760" s="3"/>
      <c r="YD760" s="3"/>
      <c r="YE760" s="3"/>
      <c r="YF760" s="3"/>
      <c r="YG760" s="3"/>
      <c r="YH760" s="3"/>
      <c r="YI760" s="3"/>
    </row>
    <row r="761" spans="5:659" ht="15.75">
      <c r="E761" s="26"/>
      <c r="F761" s="32"/>
      <c r="G761" s="33"/>
      <c r="H761" s="32"/>
      <c r="I761" s="34"/>
      <c r="J761" s="246"/>
      <c r="K761" s="247"/>
      <c r="L761" s="95"/>
      <c r="M761" s="248"/>
      <c r="N761" s="249"/>
      <c r="O761" s="250"/>
      <c r="P761" s="251"/>
      <c r="Q761" s="252"/>
      <c r="R761" s="253"/>
      <c r="S761" s="102"/>
      <c r="T761" s="254"/>
      <c r="U761" s="104"/>
      <c r="V761" s="255"/>
      <c r="W761" s="256"/>
      <c r="X761" s="107"/>
      <c r="Y761" s="116"/>
      <c r="XL761" s="3"/>
      <c r="XM761" s="3"/>
      <c r="XN761" s="3"/>
      <c r="XO761" s="3"/>
      <c r="XP761" s="3"/>
      <c r="XQ761" s="3"/>
      <c r="XR761" s="3"/>
      <c r="XS761" s="3"/>
      <c r="XT761" s="3"/>
      <c r="XU761" s="3"/>
      <c r="XV761" s="3"/>
      <c r="XW761" s="3"/>
      <c r="XX761" s="3"/>
      <c r="XY761" s="3"/>
      <c r="XZ761" s="3"/>
      <c r="YA761" s="3"/>
      <c r="YB761" s="3"/>
      <c r="YC761" s="3"/>
      <c r="YD761" s="3"/>
      <c r="YE761" s="3"/>
      <c r="YF761" s="3"/>
      <c r="YG761" s="3"/>
      <c r="YH761" s="3"/>
      <c r="YI761" s="3"/>
    </row>
    <row r="762" spans="5:659" ht="15.75">
      <c r="E762" s="26"/>
      <c r="F762" s="32"/>
      <c r="G762" s="33"/>
      <c r="H762" s="32"/>
      <c r="I762" s="34"/>
      <c r="J762" s="246"/>
      <c r="K762" s="247"/>
      <c r="L762" s="95"/>
      <c r="M762" s="248"/>
      <c r="N762" s="249"/>
      <c r="O762" s="250"/>
      <c r="P762" s="251"/>
      <c r="Q762" s="252"/>
      <c r="R762" s="253"/>
      <c r="S762" s="102"/>
      <c r="T762" s="254"/>
      <c r="U762" s="104"/>
      <c r="V762" s="255"/>
      <c r="W762" s="256"/>
      <c r="X762" s="107"/>
      <c r="Y762" s="116"/>
      <c r="XL762" s="3"/>
      <c r="XM762" s="3"/>
      <c r="XN762" s="3"/>
      <c r="XO762" s="3"/>
      <c r="XP762" s="3"/>
      <c r="XQ762" s="3"/>
      <c r="XR762" s="3"/>
      <c r="XS762" s="3"/>
      <c r="XT762" s="3"/>
      <c r="XU762" s="3"/>
      <c r="XV762" s="3"/>
      <c r="XW762" s="3"/>
      <c r="XX762" s="3"/>
      <c r="XY762" s="3"/>
      <c r="XZ762" s="3"/>
      <c r="YA762" s="3"/>
      <c r="YB762" s="3"/>
      <c r="YC762" s="3"/>
      <c r="YD762" s="3"/>
      <c r="YE762" s="3"/>
      <c r="YF762" s="3"/>
      <c r="YG762" s="3"/>
      <c r="YH762" s="3"/>
      <c r="YI762" s="3"/>
    </row>
    <row r="763" spans="5:659" ht="15.75">
      <c r="E763" s="26"/>
      <c r="F763" s="32"/>
      <c r="G763" s="33"/>
      <c r="H763" s="32"/>
      <c r="I763" s="34"/>
      <c r="J763" s="246"/>
      <c r="K763" s="247"/>
      <c r="L763" s="95"/>
      <c r="M763" s="248"/>
      <c r="N763" s="249"/>
      <c r="O763" s="250"/>
      <c r="P763" s="251"/>
      <c r="Q763" s="252"/>
      <c r="R763" s="253"/>
      <c r="S763" s="102"/>
      <c r="T763" s="254"/>
      <c r="U763" s="104"/>
      <c r="V763" s="255"/>
      <c r="W763" s="256"/>
      <c r="X763" s="107"/>
      <c r="Y763" s="116"/>
      <c r="XL763" s="3"/>
      <c r="XM763" s="3"/>
      <c r="XN763" s="3"/>
      <c r="XO763" s="3"/>
      <c r="XP763" s="3"/>
      <c r="XQ763" s="3"/>
      <c r="XR763" s="3"/>
      <c r="XS763" s="3"/>
      <c r="XT763" s="3"/>
      <c r="XU763" s="3"/>
      <c r="XV763" s="3"/>
      <c r="XW763" s="3"/>
      <c r="XX763" s="3"/>
      <c r="XY763" s="3"/>
      <c r="XZ763" s="3"/>
      <c r="YA763" s="3"/>
      <c r="YB763" s="3"/>
      <c r="YC763" s="3"/>
      <c r="YD763" s="3"/>
      <c r="YE763" s="3"/>
      <c r="YF763" s="3"/>
      <c r="YG763" s="3"/>
      <c r="YH763" s="3"/>
      <c r="YI763" s="3"/>
    </row>
    <row r="764" spans="5:659">
      <c r="E764" s="259">
        <v>1</v>
      </c>
      <c r="F764" s="259">
        <v>1</v>
      </c>
      <c r="G764" s="259">
        <v>1</v>
      </c>
      <c r="H764" s="259">
        <v>1</v>
      </c>
      <c r="I764" s="259">
        <v>1</v>
      </c>
      <c r="J764" s="259">
        <v>1</v>
      </c>
      <c r="K764" s="259">
        <v>1</v>
      </c>
      <c r="L764" s="259">
        <v>1</v>
      </c>
      <c r="M764" s="259">
        <v>1</v>
      </c>
      <c r="N764" s="259">
        <v>1</v>
      </c>
      <c r="O764" s="259">
        <v>1</v>
      </c>
      <c r="P764" s="259">
        <v>1</v>
      </c>
      <c r="Q764" s="259">
        <v>1</v>
      </c>
      <c r="R764" s="259">
        <v>1</v>
      </c>
      <c r="S764" s="259">
        <v>1</v>
      </c>
      <c r="T764" s="259">
        <v>1</v>
      </c>
      <c r="U764" s="259">
        <v>1</v>
      </c>
      <c r="V764" s="259">
        <v>1</v>
      </c>
      <c r="W764" s="259">
        <v>1</v>
      </c>
      <c r="X764" s="259">
        <v>1</v>
      </c>
      <c r="Y764" s="259">
        <v>1</v>
      </c>
      <c r="XL764" s="3"/>
      <c r="XM764" s="3"/>
      <c r="XN764" s="3"/>
      <c r="XO764" s="3"/>
      <c r="XP764" s="3"/>
      <c r="XQ764" s="3"/>
      <c r="XR764" s="3"/>
      <c r="XS764" s="3"/>
      <c r="XT764" s="3"/>
      <c r="XU764" s="3"/>
      <c r="XV764" s="3"/>
      <c r="XW764" s="3"/>
      <c r="XX764" s="3"/>
      <c r="XY764" s="3"/>
      <c r="XZ764" s="3"/>
      <c r="YA764" s="3"/>
      <c r="YB764" s="3"/>
      <c r="YC764" s="3"/>
      <c r="YD764" s="3"/>
      <c r="YE764" s="3"/>
      <c r="YF764" s="3"/>
      <c r="YG764" s="3"/>
      <c r="YH764" s="3"/>
      <c r="YI764" s="3"/>
    </row>
    <row r="765" spans="5:659">
      <c r="XL765" s="3"/>
      <c r="XM765" s="3"/>
      <c r="XN765" s="3"/>
      <c r="XO765" s="3"/>
      <c r="XP765" s="3"/>
      <c r="XQ765" s="3"/>
      <c r="XR765" s="3"/>
      <c r="XS765" s="3"/>
      <c r="XT765" s="3"/>
      <c r="XU765" s="3"/>
      <c r="XV765" s="3"/>
      <c r="XW765" s="3"/>
      <c r="XX765" s="3"/>
      <c r="XY765" s="3"/>
      <c r="XZ765" s="3"/>
      <c r="YA765" s="3"/>
      <c r="YB765" s="3"/>
      <c r="YC765" s="3"/>
      <c r="YD765" s="3"/>
      <c r="YE765" s="3"/>
      <c r="YF765" s="3"/>
      <c r="YG765" s="3"/>
      <c r="YH765" s="3"/>
      <c r="YI765" s="3"/>
    </row>
    <row r="766" spans="5:659">
      <c r="XL766" s="3"/>
      <c r="XM766" s="3"/>
      <c r="XN766" s="3"/>
      <c r="XO766" s="3"/>
      <c r="XP766" s="3"/>
      <c r="XQ766" s="3"/>
      <c r="XR766" s="3"/>
      <c r="XS766" s="3"/>
      <c r="XT766" s="3"/>
      <c r="XU766" s="3"/>
      <c r="XV766" s="3"/>
      <c r="XW766" s="3"/>
      <c r="XX766" s="3"/>
      <c r="XY766" s="3"/>
      <c r="XZ766" s="3"/>
      <c r="YA766" s="3"/>
      <c r="YB766" s="3"/>
      <c r="YC766" s="3"/>
      <c r="YD766" s="3"/>
      <c r="YE766" s="3"/>
      <c r="YF766" s="3"/>
      <c r="YG766" s="3"/>
      <c r="YH766" s="3"/>
      <c r="YI766" s="3"/>
    </row>
    <row r="767" spans="5:659">
      <c r="XL767" s="3"/>
      <c r="XM767" s="3"/>
      <c r="XN767" s="3"/>
      <c r="XO767" s="3"/>
      <c r="XP767" s="3"/>
      <c r="XQ767" s="3"/>
      <c r="XR767" s="3"/>
      <c r="XS767" s="3"/>
      <c r="XT767" s="3"/>
      <c r="XU767" s="3"/>
      <c r="XV767" s="3"/>
      <c r="XW767" s="3"/>
      <c r="XX767" s="3"/>
      <c r="XY767" s="3"/>
      <c r="XZ767" s="3"/>
      <c r="YA767" s="3"/>
      <c r="YB767" s="3"/>
      <c r="YC767" s="3"/>
      <c r="YD767" s="3"/>
      <c r="YE767" s="3"/>
      <c r="YF767" s="3"/>
      <c r="YG767" s="3"/>
      <c r="YH767" s="3"/>
      <c r="YI767" s="3"/>
    </row>
    <row r="768" spans="5:659">
      <c r="XL768" s="3"/>
      <c r="XM768" s="3"/>
      <c r="XN768" s="3"/>
      <c r="XO768" s="3"/>
      <c r="XP768" s="3"/>
      <c r="XQ768" s="3"/>
      <c r="XR768" s="3"/>
      <c r="XS768" s="3"/>
      <c r="XT768" s="3"/>
      <c r="XU768" s="3"/>
      <c r="XV768" s="3"/>
      <c r="XW768" s="3"/>
      <c r="XX768" s="3"/>
      <c r="XY768" s="3"/>
      <c r="XZ768" s="3"/>
      <c r="YA768" s="3"/>
      <c r="YB768" s="3"/>
      <c r="YC768" s="3"/>
      <c r="YD768" s="3"/>
      <c r="YE768" s="3"/>
      <c r="YF768" s="3"/>
      <c r="YG768" s="3"/>
      <c r="YH768" s="3"/>
      <c r="YI768" s="3"/>
    </row>
    <row r="769" spans="26:659">
      <c r="XL769" s="3"/>
      <c r="XM769" s="3"/>
      <c r="XN769" s="3"/>
      <c r="XO769" s="3"/>
      <c r="XP769" s="3"/>
      <c r="XQ769" s="3"/>
      <c r="XR769" s="3"/>
      <c r="XS769" s="3"/>
      <c r="XT769" s="3"/>
      <c r="XU769" s="3"/>
      <c r="XV769" s="3"/>
      <c r="XW769" s="3"/>
      <c r="XX769" s="3"/>
      <c r="XY769" s="3"/>
      <c r="XZ769" s="3"/>
      <c r="YA769" s="3"/>
      <c r="YB769" s="3"/>
      <c r="YC769" s="3"/>
      <c r="YD769" s="3"/>
      <c r="YE769" s="3"/>
      <c r="YF769" s="3"/>
      <c r="YG769" s="3"/>
      <c r="YH769" s="3"/>
      <c r="YI769" s="3"/>
    </row>
    <row r="770" spans="26:659">
      <c r="XL770" s="3"/>
      <c r="XM770" s="3"/>
      <c r="XN770" s="3"/>
      <c r="XO770" s="3"/>
      <c r="XP770" s="3"/>
      <c r="XQ770" s="3"/>
      <c r="XR770" s="3"/>
      <c r="XS770" s="3"/>
      <c r="XT770" s="3"/>
      <c r="XU770" s="3"/>
      <c r="XV770" s="3"/>
      <c r="XW770" s="3"/>
      <c r="XX770" s="3"/>
      <c r="XY770" s="3"/>
      <c r="XZ770" s="3"/>
      <c r="YA770" s="3"/>
      <c r="YB770" s="3"/>
      <c r="YC770" s="3"/>
      <c r="YD770" s="3"/>
      <c r="YE770" s="3"/>
      <c r="YF770" s="3"/>
      <c r="YG770" s="3"/>
      <c r="YH770" s="3"/>
      <c r="YI770" s="3"/>
    </row>
    <row r="771" spans="26:659">
      <c r="XL771" s="3"/>
      <c r="XM771" s="3"/>
      <c r="XN771" s="3"/>
      <c r="XO771" s="3"/>
      <c r="XP771" s="3"/>
      <c r="XQ771" s="3"/>
      <c r="XR771" s="3"/>
      <c r="XS771" s="3"/>
      <c r="XT771" s="3"/>
      <c r="XU771" s="3"/>
      <c r="XV771" s="3"/>
      <c r="XW771" s="3"/>
      <c r="XX771" s="3"/>
      <c r="XY771" s="3"/>
      <c r="XZ771" s="3"/>
      <c r="YA771" s="3"/>
      <c r="YB771" s="3"/>
      <c r="YC771" s="3"/>
      <c r="YD771" s="3"/>
      <c r="YE771" s="3"/>
      <c r="YF771" s="3"/>
      <c r="YG771" s="3"/>
      <c r="YH771" s="3"/>
      <c r="YI771" s="3"/>
    </row>
    <row r="772" spans="26:659">
      <c r="XL772" s="3"/>
      <c r="XM772" s="3"/>
      <c r="XN772" s="3"/>
      <c r="XO772" s="3"/>
      <c r="XP772" s="3"/>
      <c r="XQ772" s="3"/>
      <c r="XR772" s="3"/>
      <c r="XS772" s="3"/>
      <c r="XT772" s="3"/>
      <c r="XU772" s="3"/>
      <c r="XV772" s="3"/>
      <c r="XW772" s="3"/>
      <c r="XX772" s="3"/>
      <c r="XY772" s="3"/>
      <c r="XZ772" s="3"/>
      <c r="YA772" s="3"/>
      <c r="YB772" s="3"/>
      <c r="YC772" s="3"/>
      <c r="YD772" s="3"/>
      <c r="YE772" s="3"/>
      <c r="YF772" s="3"/>
      <c r="YG772" s="3"/>
      <c r="YH772" s="3"/>
      <c r="YI772" s="3"/>
    </row>
    <row r="773" spans="26:659">
      <c r="XL773" s="3"/>
      <c r="XM773" s="3"/>
      <c r="XN773" s="3"/>
      <c r="XO773" s="3"/>
      <c r="XP773" s="3"/>
      <c r="XQ773" s="3"/>
      <c r="XR773" s="3"/>
      <c r="XS773" s="3"/>
      <c r="XT773" s="3"/>
      <c r="XU773" s="3"/>
      <c r="XV773" s="3"/>
      <c r="XW773" s="3"/>
      <c r="XX773" s="3"/>
      <c r="XY773" s="3"/>
      <c r="XZ773" s="3"/>
      <c r="YA773" s="3"/>
      <c r="YB773" s="3"/>
      <c r="YC773" s="3"/>
      <c r="YD773" s="3"/>
      <c r="YE773" s="3"/>
      <c r="YF773" s="3"/>
      <c r="YG773" s="3"/>
      <c r="YH773" s="3"/>
      <c r="YI773" s="3"/>
    </row>
    <row r="775" spans="26:659">
      <c r="XL775" s="3"/>
      <c r="XM775" s="3"/>
      <c r="XN775" s="3"/>
      <c r="XO775" s="3"/>
      <c r="XP775" s="3"/>
      <c r="XQ775" s="3"/>
      <c r="XR775" s="3"/>
      <c r="XS775" s="3"/>
      <c r="XT775" s="3"/>
      <c r="XU775" s="3"/>
      <c r="XV775" s="3"/>
      <c r="XW775" s="3"/>
      <c r="XX775" s="3"/>
      <c r="XY775" s="3"/>
      <c r="XZ775" s="3"/>
      <c r="YA775" s="3"/>
      <c r="YB775" s="3"/>
      <c r="YC775" s="3"/>
      <c r="YD775" s="3"/>
      <c r="YE775" s="3"/>
      <c r="YF775" s="3"/>
      <c r="YG775" s="3"/>
      <c r="YH775" s="3"/>
      <c r="YI775" s="3"/>
    </row>
    <row r="779" spans="26:659">
      <c r="XL779" s="3"/>
      <c r="XM779" s="3"/>
      <c r="XN779" s="3"/>
      <c r="XO779" s="3"/>
      <c r="XP779" s="3"/>
      <c r="XQ779" s="3"/>
      <c r="XR779" s="3"/>
      <c r="XS779" s="3"/>
      <c r="XT779" s="3"/>
      <c r="XU779" s="3"/>
      <c r="XV779" s="3"/>
      <c r="XW779" s="3"/>
      <c r="XX779" s="3"/>
      <c r="XY779" s="3"/>
      <c r="XZ779" s="3"/>
      <c r="YA779" s="3"/>
      <c r="YB779" s="3"/>
      <c r="YC779" s="3"/>
      <c r="YD779" s="3"/>
      <c r="YE779" s="3"/>
      <c r="YF779" s="3"/>
      <c r="YG779" s="3"/>
      <c r="YH779" s="3"/>
      <c r="YI779" s="3"/>
    </row>
    <row r="780" spans="26:659">
      <c r="Z780" s="259">
        <v>1</v>
      </c>
    </row>
  </sheetData>
  <mergeCells count="33">
    <mergeCell ref="W14:W15"/>
    <mergeCell ref="X4:Y4"/>
    <mergeCell ref="W6:X7"/>
    <mergeCell ref="EN11:ER11"/>
    <mergeCell ref="F3:W4"/>
    <mergeCell ref="AC1:AL3"/>
    <mergeCell ref="AM1:AN3"/>
    <mergeCell ref="AP1:AY1"/>
    <mergeCell ref="AP3:AY3"/>
    <mergeCell ref="AS6:AS9"/>
    <mergeCell ref="AZ11:BD11"/>
    <mergeCell ref="Y6:Y7"/>
    <mergeCell ref="AA28:AA30"/>
    <mergeCell ref="AA31:AA33"/>
    <mergeCell ref="AA3:AA5"/>
    <mergeCell ref="X3:Y3"/>
    <mergeCell ref="AA10:AA11"/>
    <mergeCell ref="AA15:AA16"/>
    <mergeCell ref="AA24:AA27"/>
    <mergeCell ref="X14:X15"/>
    <mergeCell ref="Y14:Y15"/>
    <mergeCell ref="B20:B21"/>
    <mergeCell ref="B3:B4"/>
    <mergeCell ref="N14:N15"/>
    <mergeCell ref="O14:O15"/>
    <mergeCell ref="P14:P15"/>
    <mergeCell ref="M6:V7"/>
    <mergeCell ref="N9:U10"/>
    <mergeCell ref="L11:M11"/>
    <mergeCell ref="L12:N12"/>
    <mergeCell ref="M14:M15"/>
    <mergeCell ref="U14:U15"/>
    <mergeCell ref="V14:V15"/>
  </mergeCells>
  <conditionalFormatting sqref="O16:O27">
    <cfRule type="cellIs" dxfId="35" priority="1" operator="notEqual">
      <formula>1</formula>
    </cfRule>
  </conditionalFormatting>
  <conditionalFormatting sqref="AM61:AM643">
    <cfRule type="expression" dxfId="34" priority="9">
      <formula>LEFT(AM61,1)="⚠"</formula>
    </cfRule>
    <cfRule type="expression" dxfId="33" priority="10">
      <formula>LEFT(AM61,4)="info"</formula>
    </cfRule>
  </conditionalFormatting>
  <conditionalFormatting sqref="AN61:AN62 AN63:AO643">
    <cfRule type="expression" dxfId="32" priority="11">
      <formula>LEFT(AN61,1)="⚠"</formula>
    </cfRule>
    <cfRule type="expression" dxfId="31" priority="12">
      <formula>LEFT(AN61,4)="info"</formula>
    </cfRule>
  </conditionalFormatting>
  <conditionalFormatting sqref="AS14:AS205">
    <cfRule type="expression" dxfId="30" priority="5">
      <formula>LEFT(AS14,1)="⚠"</formula>
    </cfRule>
    <cfRule type="expression" dxfId="29" priority="6">
      <formula>LEFT(AS14,4)="info"</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54AA1-3285-4A16-B277-FAD1EC70009E}">
  <dimension ref="C1:WF779"/>
  <sheetViews>
    <sheetView workbookViewId="0">
      <selection activeCell="N8" sqref="N8"/>
    </sheetView>
  </sheetViews>
  <sheetFormatPr baseColWidth="10" defaultRowHeight="15"/>
  <cols>
    <col min="3" max="3" width="8" customWidth="1"/>
    <col min="4" max="4" width="95.7109375" customWidth="1"/>
    <col min="5" max="5" width="5" style="3" customWidth="1"/>
    <col min="6" max="6" width="96.140625" customWidth="1"/>
    <col min="7" max="7" width="30" customWidth="1"/>
    <col min="8" max="8" width="58" customWidth="1"/>
    <col min="9" max="9" width="24" customWidth="1"/>
    <col min="10" max="11" width="12" customWidth="1"/>
    <col min="12" max="12" width="26.85546875" customWidth="1"/>
    <col min="13" max="13" width="14" customWidth="1"/>
    <col min="14" max="59" width="13" customWidth="1"/>
    <col min="60" max="60" width="18" customWidth="1"/>
    <col min="61" max="74" width="13" customWidth="1"/>
    <col min="75" max="75" width="18" customWidth="1"/>
    <col min="76" max="77" width="13" customWidth="1"/>
    <col min="78" max="78" width="25.42578125" customWidth="1"/>
    <col min="79" max="79" width="14" customWidth="1"/>
    <col min="80" max="87" width="9.140625" customWidth="1"/>
    <col min="88" max="88" width="8.85546875" customWidth="1"/>
    <col min="89" max="89" width="9.140625" customWidth="1"/>
    <col min="90" max="103" width="11.42578125" customWidth="1"/>
    <col min="104" max="104" width="24.28515625" customWidth="1"/>
    <col min="105" max="105" width="12" customWidth="1"/>
    <col min="106" max="586" width="13" customWidth="1"/>
    <col min="587" max="587" width="27.7109375" customWidth="1"/>
  </cols>
  <sheetData>
    <row r="1" spans="3:587">
      <c r="C1" s="918" t="s">
        <v>1086</v>
      </c>
      <c r="D1" s="911"/>
      <c r="E1" s="884"/>
      <c r="F1" s="911"/>
      <c r="G1" s="911"/>
      <c r="H1" s="911"/>
      <c r="I1" s="911"/>
      <c r="J1" s="911"/>
      <c r="K1" s="911"/>
      <c r="L1" s="911"/>
    </row>
    <row r="2" spans="3:587" ht="15.75">
      <c r="C2" s="753" t="s">
        <v>1</v>
      </c>
      <c r="E2" s="9"/>
    </row>
    <row r="3" spans="3:587" ht="21">
      <c r="C3" s="919" t="s">
        <v>1087</v>
      </c>
      <c r="D3" s="911"/>
      <c r="E3" s="884"/>
      <c r="F3" s="911"/>
      <c r="G3" s="911"/>
      <c r="H3" s="911"/>
      <c r="I3" s="911"/>
      <c r="J3" s="911"/>
      <c r="K3" s="911"/>
      <c r="L3" s="911"/>
      <c r="M3" s="870" t="s">
        <v>1421</v>
      </c>
    </row>
    <row r="4" spans="3:587" ht="21" customHeight="1">
      <c r="C4" s="869" t="s">
        <v>1422</v>
      </c>
      <c r="D4" s="275"/>
      <c r="E4" s="840"/>
      <c r="F4" s="926" t="s">
        <v>1420</v>
      </c>
      <c r="G4" s="928" t="s">
        <v>1421</v>
      </c>
      <c r="H4" s="928"/>
      <c r="I4" s="275"/>
      <c r="J4" s="275"/>
      <c r="K4" s="275"/>
    </row>
    <row r="5" spans="3:587">
      <c r="C5" s="275"/>
      <c r="D5" s="275"/>
      <c r="E5" s="840"/>
      <c r="F5" s="927"/>
      <c r="G5" s="928"/>
      <c r="H5" s="928"/>
      <c r="I5" s="275"/>
      <c r="J5" s="275"/>
      <c r="K5" s="275"/>
    </row>
    <row r="6" spans="3:587" ht="18.75">
      <c r="C6" s="282" t="s">
        <v>1097</v>
      </c>
      <c r="D6" s="278"/>
      <c r="E6" s="281"/>
      <c r="F6" s="920" t="s">
        <v>1095</v>
      </c>
      <c r="G6" s="275"/>
      <c r="H6" s="513"/>
      <c r="I6" s="513"/>
      <c r="J6" s="513"/>
      <c r="K6" s="513"/>
    </row>
    <row r="7" spans="3:587" ht="18.75">
      <c r="C7" s="283" t="str">
        <f>"1. Saisir ou coller le texte en colonne "&amp;SUBSTITUTE(ADDRESS(1,COLUMN(D12),4),"1","")</f>
        <v>1. Saisir ou coller le texte en colonne D</v>
      </c>
      <c r="D7" s="279"/>
      <c r="E7" s="281"/>
      <c r="F7" s="921"/>
      <c r="G7" s="513"/>
      <c r="H7" s="513"/>
      <c r="I7" s="513"/>
      <c r="J7" s="513"/>
      <c r="K7" s="513"/>
    </row>
    <row r="8" spans="3:587" ht="18.75">
      <c r="C8" s="283" t="str">
        <f>"2. Vérifier "&amp;SUBSTITUTE(ADDRESS(1,COLUMN(F12),4),"1","")&amp;" "&amp;SUBSTITUTE(ADDRESS(1,COLUMN(G12),4),"1","")</f>
        <v>2. Vérifier F G</v>
      </c>
      <c r="D8" s="279"/>
      <c r="E8" s="281"/>
      <c r="F8" s="921"/>
      <c r="G8" s="513"/>
      <c r="H8" s="513"/>
      <c r="I8" s="513"/>
      <c r="J8" s="513"/>
      <c r="K8" s="513"/>
    </row>
    <row r="9" spans="3:587" ht="18.75">
      <c r="C9" s="284" t="s">
        <v>1096</v>
      </c>
      <c r="D9" s="280"/>
      <c r="E9" s="281"/>
      <c r="F9" s="922"/>
      <c r="G9" s="513"/>
      <c r="H9" s="513"/>
      <c r="I9" s="513"/>
      <c r="J9" s="513"/>
      <c r="K9" s="513"/>
    </row>
    <row r="10" spans="3:587">
      <c r="G10" s="275"/>
      <c r="H10" s="275"/>
      <c r="I10" s="275"/>
      <c r="J10" s="275"/>
      <c r="K10" s="275"/>
    </row>
    <row r="11" spans="3:587" ht="21">
      <c r="D11" s="277" t="str">
        <f>"colonne "&amp;SUBSTITUTE(ADDRESS(1,COLUMN(),4),"1","")</f>
        <v>colonne D</v>
      </c>
      <c r="F11" s="277" t="str">
        <f>"colonne "&amp;SUBSTITUTE(ADDRESS(1,COLUMN(),4),"1","")</f>
        <v>colonne F</v>
      </c>
      <c r="G11" s="277" t="str">
        <f>"colonne "&amp;SUBSTITUTE(ADDRESS(1,COLUMN(),4),"1","")</f>
        <v>colonne G</v>
      </c>
      <c r="H11" s="275"/>
      <c r="I11" s="275"/>
      <c r="J11" s="275"/>
      <c r="K11" s="275"/>
      <c r="L11" s="820" t="s">
        <v>1413</v>
      </c>
      <c r="M11" s="923" t="s">
        <v>1088</v>
      </c>
      <c r="N11" s="911"/>
      <c r="O11" s="911"/>
      <c r="P11" s="911"/>
      <c r="Q11" s="911"/>
      <c r="BZ11" s="821"/>
      <c r="CA11" s="821"/>
      <c r="CB11" s="821"/>
      <c r="CC11" s="821"/>
      <c r="CD11" s="821"/>
      <c r="CE11" s="821"/>
      <c r="CF11" s="821"/>
      <c r="CG11" s="821"/>
      <c r="CH11" s="821"/>
      <c r="CI11" s="821"/>
      <c r="CJ11" s="821"/>
      <c r="CK11" s="821"/>
      <c r="CL11" s="821"/>
      <c r="CM11" s="821"/>
      <c r="CN11" s="821"/>
      <c r="CO11" s="821"/>
      <c r="CP11" s="821"/>
      <c r="CQ11" s="821"/>
      <c r="CR11" s="821"/>
      <c r="CS11" s="821"/>
      <c r="CT11" s="821"/>
      <c r="CU11" s="821"/>
      <c r="CV11" s="821"/>
      <c r="CW11" s="821"/>
      <c r="CX11" s="821"/>
      <c r="CY11" s="821"/>
      <c r="CZ11" s="821"/>
      <c r="DA11" s="910" t="s">
        <v>1089</v>
      </c>
      <c r="DB11" s="911"/>
      <c r="DC11" s="911"/>
      <c r="DD11" s="911"/>
      <c r="DE11" s="911"/>
      <c r="VO11" s="819" t="s">
        <v>1412</v>
      </c>
    </row>
    <row r="12" spans="3:587" ht="30">
      <c r="C12" s="814" t="s">
        <v>873</v>
      </c>
      <c r="D12" s="815"/>
      <c r="F12" s="816" t="s">
        <v>874</v>
      </c>
      <c r="G12" s="814" t="s">
        <v>1090</v>
      </c>
      <c r="H12" s="814" t="s">
        <v>875</v>
      </c>
      <c r="I12" s="814" t="s">
        <v>876</v>
      </c>
      <c r="J12" s="814" t="s">
        <v>877</v>
      </c>
      <c r="K12" s="814" t="s">
        <v>878</v>
      </c>
      <c r="L12" s="814" t="s">
        <v>879</v>
      </c>
    </row>
    <row r="13" spans="3:587">
      <c r="M13" s="262" t="s">
        <v>1091</v>
      </c>
      <c r="N13" s="262" t="s">
        <v>880</v>
      </c>
      <c r="O13" s="262" t="s">
        <v>881</v>
      </c>
      <c r="P13" s="262" t="s">
        <v>882</v>
      </c>
      <c r="Q13" s="262" t="s">
        <v>883</v>
      </c>
      <c r="R13" s="262" t="s">
        <v>1092</v>
      </c>
      <c r="S13" s="262" t="s">
        <v>884</v>
      </c>
      <c r="T13" s="262" t="s">
        <v>885</v>
      </c>
      <c r="U13" s="262" t="s">
        <v>886</v>
      </c>
      <c r="V13" s="262" t="s">
        <v>887</v>
      </c>
      <c r="W13" s="262" t="s">
        <v>888</v>
      </c>
      <c r="X13" s="262" t="s">
        <v>889</v>
      </c>
      <c r="Y13" s="262" t="s">
        <v>890</v>
      </c>
      <c r="Z13" s="262" t="s">
        <v>891</v>
      </c>
      <c r="AA13" s="262" t="s">
        <v>892</v>
      </c>
      <c r="AB13" s="262" t="s">
        <v>893</v>
      </c>
      <c r="AC13" s="262" t="s">
        <v>894</v>
      </c>
      <c r="AD13" s="262" t="s">
        <v>895</v>
      </c>
      <c r="AE13" s="262" t="s">
        <v>896</v>
      </c>
      <c r="AF13" s="262" t="s">
        <v>897</v>
      </c>
      <c r="AG13" s="262" t="s">
        <v>898</v>
      </c>
      <c r="AH13" s="262" t="s">
        <v>899</v>
      </c>
      <c r="AI13" s="262" t="s">
        <v>900</v>
      </c>
      <c r="AJ13" s="262" t="s">
        <v>901</v>
      </c>
      <c r="AK13" s="262" t="s">
        <v>902</v>
      </c>
      <c r="AL13" s="262" t="s">
        <v>903</v>
      </c>
      <c r="AM13" s="262" t="s">
        <v>904</v>
      </c>
      <c r="AN13" s="262" t="s">
        <v>905</v>
      </c>
      <c r="AO13" s="262" t="s">
        <v>906</v>
      </c>
      <c r="AP13" s="262" t="s">
        <v>907</v>
      </c>
      <c r="AQ13" s="262" t="s">
        <v>908</v>
      </c>
      <c r="AR13" s="262" t="s">
        <v>909</v>
      </c>
      <c r="AS13" s="262" t="s">
        <v>910</v>
      </c>
      <c r="AT13" s="262" t="s">
        <v>911</v>
      </c>
      <c r="AU13" s="262" t="s">
        <v>912</v>
      </c>
      <c r="AV13" s="262" t="s">
        <v>913</v>
      </c>
      <c r="AW13" s="262" t="s">
        <v>914</v>
      </c>
      <c r="AX13" s="262" t="s">
        <v>915</v>
      </c>
      <c r="AY13" s="262" t="s">
        <v>916</v>
      </c>
      <c r="AZ13" s="262" t="s">
        <v>917</v>
      </c>
      <c r="BA13" s="262" t="s">
        <v>918</v>
      </c>
      <c r="BB13" s="262" t="s">
        <v>919</v>
      </c>
      <c r="BC13" s="262" t="s">
        <v>920</v>
      </c>
      <c r="BD13" s="262" t="s">
        <v>921</v>
      </c>
      <c r="BE13" s="262" t="s">
        <v>922</v>
      </c>
      <c r="BF13" s="262" t="s">
        <v>923</v>
      </c>
      <c r="BG13" s="262" t="s">
        <v>924</v>
      </c>
      <c r="BH13" s="262" t="s">
        <v>925</v>
      </c>
      <c r="BI13" s="262" t="s">
        <v>926</v>
      </c>
      <c r="BJ13" s="262" t="s">
        <v>927</v>
      </c>
      <c r="BK13" s="262" t="s">
        <v>928</v>
      </c>
      <c r="BL13" s="262" t="s">
        <v>929</v>
      </c>
      <c r="BM13" s="262" t="s">
        <v>930</v>
      </c>
      <c r="BN13" s="262" t="s">
        <v>931</v>
      </c>
      <c r="BO13" s="262" t="s">
        <v>932</v>
      </c>
      <c r="BP13" s="262" t="s">
        <v>933</v>
      </c>
      <c r="BQ13" s="262" t="s">
        <v>934</v>
      </c>
      <c r="BR13" s="262" t="s">
        <v>935</v>
      </c>
      <c r="BS13" s="262" t="s">
        <v>936</v>
      </c>
      <c r="BT13" s="262" t="s">
        <v>937</v>
      </c>
      <c r="BU13" s="262" t="s">
        <v>938</v>
      </c>
      <c r="BV13" s="262" t="s">
        <v>1093</v>
      </c>
      <c r="BW13" s="262" t="s">
        <v>939</v>
      </c>
      <c r="BX13" s="262" t="s">
        <v>940</v>
      </c>
      <c r="BY13" s="262" t="s">
        <v>1094</v>
      </c>
      <c r="DA13" s="261" t="s">
        <v>4</v>
      </c>
      <c r="DB13" s="261" t="s">
        <v>4</v>
      </c>
      <c r="DC13" s="261" t="s">
        <v>4</v>
      </c>
      <c r="DD13" s="261" t="s">
        <v>4</v>
      </c>
      <c r="DE13" s="261" t="s">
        <v>4</v>
      </c>
      <c r="DF13" s="261" t="s">
        <v>4</v>
      </c>
      <c r="DG13" s="261" t="s">
        <v>4</v>
      </c>
      <c r="DH13" s="261" t="s">
        <v>4</v>
      </c>
      <c r="DI13" s="261" t="s">
        <v>4</v>
      </c>
      <c r="DJ13" s="261" t="s">
        <v>4</v>
      </c>
      <c r="DK13" s="261" t="s">
        <v>4</v>
      </c>
      <c r="DL13" s="261" t="s">
        <v>4</v>
      </c>
      <c r="DM13" s="261" t="s">
        <v>4</v>
      </c>
      <c r="DN13" s="261" t="s">
        <v>4</v>
      </c>
      <c r="DO13" s="261" t="s">
        <v>4</v>
      </c>
      <c r="DP13" s="261" t="s">
        <v>4</v>
      </c>
      <c r="DQ13" s="261" t="s">
        <v>4</v>
      </c>
      <c r="DR13" s="261" t="s">
        <v>4</v>
      </c>
      <c r="DS13" s="261" t="s">
        <v>4</v>
      </c>
      <c r="DT13" s="261" t="s">
        <v>4</v>
      </c>
      <c r="DU13" s="261" t="s">
        <v>5</v>
      </c>
      <c r="DV13" s="261" t="s">
        <v>5</v>
      </c>
      <c r="DW13" s="261" t="s">
        <v>5</v>
      </c>
      <c r="DX13" s="261" t="s">
        <v>5</v>
      </c>
      <c r="DY13" s="261" t="s">
        <v>5</v>
      </c>
      <c r="DZ13" s="261" t="s">
        <v>5</v>
      </c>
      <c r="EA13" s="261" t="s">
        <v>5</v>
      </c>
      <c r="EB13" s="261" t="s">
        <v>5</v>
      </c>
      <c r="EC13" s="261" t="s">
        <v>5</v>
      </c>
      <c r="ED13" s="261" t="s">
        <v>5</v>
      </c>
      <c r="EE13" s="261" t="s">
        <v>6</v>
      </c>
      <c r="EF13" s="261" t="s">
        <v>6</v>
      </c>
      <c r="EG13" s="261" t="s">
        <v>6</v>
      </c>
      <c r="EH13" s="261" t="s">
        <v>6</v>
      </c>
      <c r="EI13" s="261" t="s">
        <v>6</v>
      </c>
      <c r="EJ13" s="261" t="s">
        <v>6</v>
      </c>
      <c r="EK13" s="261" t="s">
        <v>6</v>
      </c>
      <c r="EL13" s="261" t="s">
        <v>6</v>
      </c>
      <c r="EM13" s="261" t="s">
        <v>6</v>
      </c>
      <c r="EN13" s="261" t="s">
        <v>6</v>
      </c>
      <c r="EO13" s="261" t="s">
        <v>6</v>
      </c>
      <c r="EP13" s="261" t="s">
        <v>6</v>
      </c>
      <c r="EQ13" s="261" t="s">
        <v>6</v>
      </c>
      <c r="ER13" s="261" t="s">
        <v>7</v>
      </c>
      <c r="ES13" s="261" t="s">
        <v>7</v>
      </c>
      <c r="ET13" s="261" t="s">
        <v>7</v>
      </c>
      <c r="EU13" s="261" t="s">
        <v>7</v>
      </c>
      <c r="EV13" s="261" t="s">
        <v>7</v>
      </c>
      <c r="EW13" s="261" t="s">
        <v>7</v>
      </c>
      <c r="EX13" s="261" t="s">
        <v>7</v>
      </c>
      <c r="EY13" s="261" t="s">
        <v>7</v>
      </c>
      <c r="EZ13" s="261" t="s">
        <v>7</v>
      </c>
      <c r="FA13" s="261" t="s">
        <v>7</v>
      </c>
      <c r="FB13" s="261" t="s">
        <v>7</v>
      </c>
      <c r="FC13" s="261" t="s">
        <v>7</v>
      </c>
      <c r="FD13" s="261" t="s">
        <v>7</v>
      </c>
      <c r="FE13" s="261" t="s">
        <v>7</v>
      </c>
      <c r="FF13" s="261" t="s">
        <v>7</v>
      </c>
      <c r="FG13" s="261" t="s">
        <v>7</v>
      </c>
      <c r="FH13" s="261" t="s">
        <v>7</v>
      </c>
      <c r="FI13" s="261" t="s">
        <v>7</v>
      </c>
      <c r="FJ13" s="261" t="s">
        <v>7</v>
      </c>
      <c r="FK13" s="261" t="s">
        <v>7</v>
      </c>
      <c r="FL13" s="261" t="s">
        <v>7</v>
      </c>
      <c r="FM13" s="261" t="s">
        <v>7</v>
      </c>
      <c r="FN13" s="261" t="s">
        <v>7</v>
      </c>
      <c r="FO13" s="261" t="s">
        <v>7</v>
      </c>
      <c r="FP13" s="261" t="s">
        <v>7</v>
      </c>
      <c r="FQ13" s="261" t="s">
        <v>7</v>
      </c>
      <c r="FR13" s="261" t="s">
        <v>7</v>
      </c>
      <c r="FS13" s="261" t="s">
        <v>7</v>
      </c>
      <c r="FT13" s="261" t="s">
        <v>7</v>
      </c>
      <c r="FU13" s="261" t="s">
        <v>7</v>
      </c>
      <c r="FV13" s="261" t="s">
        <v>7</v>
      </c>
      <c r="FW13" s="261" t="s">
        <v>7</v>
      </c>
      <c r="FX13" s="261" t="s">
        <v>7</v>
      </c>
      <c r="FY13" s="261" t="s">
        <v>7</v>
      </c>
      <c r="FZ13" s="261" t="s">
        <v>7</v>
      </c>
      <c r="GA13" s="261" t="s">
        <v>7</v>
      </c>
      <c r="GB13" s="261" t="s">
        <v>7</v>
      </c>
      <c r="GC13" s="261" t="s">
        <v>8</v>
      </c>
      <c r="GD13" s="261" t="s">
        <v>8</v>
      </c>
      <c r="GE13" s="261" t="s">
        <v>8</v>
      </c>
      <c r="GF13" s="261" t="s">
        <v>8</v>
      </c>
      <c r="GG13" s="261" t="s">
        <v>8</v>
      </c>
      <c r="GH13" s="261" t="s">
        <v>8</v>
      </c>
      <c r="GI13" s="261" t="s">
        <v>8</v>
      </c>
      <c r="GJ13" s="261" t="s">
        <v>8</v>
      </c>
      <c r="GK13" s="261" t="s">
        <v>8</v>
      </c>
      <c r="GL13" s="261" t="s">
        <v>8</v>
      </c>
      <c r="GM13" s="261" t="s">
        <v>8</v>
      </c>
      <c r="GN13" s="261" t="s">
        <v>8</v>
      </c>
      <c r="GO13" s="261" t="s">
        <v>8</v>
      </c>
      <c r="GP13" s="261" t="s">
        <v>8</v>
      </c>
      <c r="GQ13" s="261" t="s">
        <v>8</v>
      </c>
      <c r="GR13" s="261" t="s">
        <v>8</v>
      </c>
      <c r="GS13" s="261" t="s">
        <v>8</v>
      </c>
      <c r="GT13" s="261" t="s">
        <v>8</v>
      </c>
      <c r="GU13" s="261" t="s">
        <v>8</v>
      </c>
      <c r="GV13" s="261" t="s">
        <v>8</v>
      </c>
      <c r="GW13" s="261" t="s">
        <v>8</v>
      </c>
      <c r="GX13" s="261" t="s">
        <v>8</v>
      </c>
      <c r="GY13" s="261" t="s">
        <v>8</v>
      </c>
      <c r="GZ13" s="261" t="s">
        <v>8</v>
      </c>
      <c r="HA13" s="261" t="s">
        <v>8</v>
      </c>
      <c r="HB13" s="261" t="s">
        <v>8</v>
      </c>
      <c r="HC13" s="261" t="s">
        <v>8</v>
      </c>
      <c r="HD13" s="261" t="s">
        <v>8</v>
      </c>
      <c r="HE13" s="261" t="s">
        <v>8</v>
      </c>
      <c r="HF13" s="261" t="s">
        <v>8</v>
      </c>
      <c r="HG13" s="261" t="s">
        <v>8</v>
      </c>
      <c r="HH13" s="261" t="s">
        <v>9</v>
      </c>
      <c r="HI13" s="261" t="s">
        <v>9</v>
      </c>
      <c r="HJ13" s="261" t="s">
        <v>9</v>
      </c>
      <c r="HK13" s="261" t="s">
        <v>9</v>
      </c>
      <c r="HL13" s="261" t="s">
        <v>9</v>
      </c>
      <c r="HM13" s="261" t="s">
        <v>9</v>
      </c>
      <c r="HN13" s="261" t="s">
        <v>9</v>
      </c>
      <c r="HO13" s="261" t="s">
        <v>9</v>
      </c>
      <c r="HP13" s="261" t="s">
        <v>9</v>
      </c>
      <c r="HQ13" s="261" t="s">
        <v>9</v>
      </c>
      <c r="HR13" s="261" t="s">
        <v>9</v>
      </c>
      <c r="HS13" s="261" t="s">
        <v>9</v>
      </c>
      <c r="HT13" s="261" t="s">
        <v>9</v>
      </c>
      <c r="HU13" s="261" t="s">
        <v>9</v>
      </c>
      <c r="HV13" s="261" t="s">
        <v>9</v>
      </c>
      <c r="HW13" s="261" t="s">
        <v>9</v>
      </c>
      <c r="HX13" s="261" t="s">
        <v>9</v>
      </c>
      <c r="HY13" s="261" t="s">
        <v>9</v>
      </c>
      <c r="HZ13" s="261" t="s">
        <v>9</v>
      </c>
      <c r="IA13" s="261" t="s">
        <v>9</v>
      </c>
      <c r="IB13" s="261" t="s">
        <v>9</v>
      </c>
      <c r="IC13" s="261" t="s">
        <v>9</v>
      </c>
      <c r="ID13" s="261" t="s">
        <v>9</v>
      </c>
      <c r="IE13" s="261" t="s">
        <v>9</v>
      </c>
      <c r="IF13" s="261" t="s">
        <v>9</v>
      </c>
      <c r="IG13" s="261" t="s">
        <v>9</v>
      </c>
      <c r="IH13" s="261" t="s">
        <v>9</v>
      </c>
      <c r="II13" s="261" t="s">
        <v>10</v>
      </c>
      <c r="IJ13" s="261" t="s">
        <v>10</v>
      </c>
      <c r="IK13" s="261" t="s">
        <v>10</v>
      </c>
      <c r="IL13" s="261" t="s">
        <v>10</v>
      </c>
      <c r="IM13" s="261" t="s">
        <v>10</v>
      </c>
      <c r="IN13" s="261" t="s">
        <v>10</v>
      </c>
      <c r="IO13" s="261" t="s">
        <v>10</v>
      </c>
      <c r="IP13" s="261" t="s">
        <v>10</v>
      </c>
      <c r="IQ13" s="261" t="s">
        <v>10</v>
      </c>
      <c r="IR13" s="261" t="s">
        <v>11</v>
      </c>
      <c r="IS13" s="261" t="s">
        <v>11</v>
      </c>
      <c r="IT13" s="261" t="s">
        <v>11</v>
      </c>
      <c r="IU13" s="261" t="s">
        <v>11</v>
      </c>
      <c r="IV13" s="261" t="s">
        <v>11</v>
      </c>
      <c r="IW13" s="261" t="s">
        <v>11</v>
      </c>
      <c r="IX13" s="261" t="s">
        <v>11</v>
      </c>
      <c r="IY13" s="261" t="s">
        <v>11</v>
      </c>
      <c r="IZ13" s="261" t="s">
        <v>11</v>
      </c>
      <c r="JA13" s="261" t="s">
        <v>11</v>
      </c>
      <c r="JB13" s="261" t="s">
        <v>11</v>
      </c>
      <c r="JC13" s="261" t="s">
        <v>11</v>
      </c>
      <c r="JD13" s="261" t="s">
        <v>11</v>
      </c>
      <c r="JE13" s="261" t="s">
        <v>11</v>
      </c>
      <c r="JF13" s="261" t="s">
        <v>11</v>
      </c>
      <c r="JG13" s="261" t="s">
        <v>11</v>
      </c>
      <c r="JH13" s="261" t="s">
        <v>11</v>
      </c>
      <c r="JI13" s="261" t="s">
        <v>11</v>
      </c>
      <c r="JJ13" s="261" t="s">
        <v>11</v>
      </c>
      <c r="JK13" s="261" t="s">
        <v>11</v>
      </c>
      <c r="JL13" s="261" t="s">
        <v>11</v>
      </c>
      <c r="JM13" s="261" t="s">
        <v>11</v>
      </c>
      <c r="JN13" s="261" t="s">
        <v>11</v>
      </c>
      <c r="JO13" s="261" t="s">
        <v>11</v>
      </c>
      <c r="JP13" s="261" t="s">
        <v>11</v>
      </c>
      <c r="JQ13" s="261" t="s">
        <v>11</v>
      </c>
      <c r="JR13" s="261" t="s">
        <v>11</v>
      </c>
      <c r="JS13" s="261" t="s">
        <v>11</v>
      </c>
      <c r="JT13" s="261" t="s">
        <v>11</v>
      </c>
      <c r="JU13" s="261" t="s">
        <v>11</v>
      </c>
      <c r="JV13" s="261" t="s">
        <v>11</v>
      </c>
      <c r="JW13" s="261" t="s">
        <v>11</v>
      </c>
      <c r="JX13" s="261" t="s">
        <v>11</v>
      </c>
      <c r="JY13" s="261" t="s">
        <v>12</v>
      </c>
      <c r="JZ13" s="261" t="s">
        <v>12</v>
      </c>
      <c r="KA13" s="261" t="s">
        <v>12</v>
      </c>
      <c r="KB13" s="261" t="s">
        <v>12</v>
      </c>
      <c r="KC13" s="261" t="s">
        <v>12</v>
      </c>
      <c r="KD13" s="261" t="s">
        <v>12</v>
      </c>
      <c r="KE13" s="261" t="s">
        <v>13</v>
      </c>
      <c r="KF13" s="261" t="s">
        <v>13</v>
      </c>
      <c r="KG13" s="261" t="s">
        <v>13</v>
      </c>
      <c r="KH13" s="261" t="s">
        <v>13</v>
      </c>
      <c r="KI13" s="261" t="s">
        <v>13</v>
      </c>
      <c r="KJ13" s="261" t="s">
        <v>13</v>
      </c>
      <c r="KK13" s="261" t="s">
        <v>13</v>
      </c>
      <c r="KL13" s="261" t="s">
        <v>13</v>
      </c>
      <c r="KM13" s="261" t="s">
        <v>13</v>
      </c>
      <c r="KN13" s="261" t="s">
        <v>13</v>
      </c>
      <c r="KO13" s="261" t="s">
        <v>13</v>
      </c>
      <c r="KP13" s="261" t="s">
        <v>13</v>
      </c>
      <c r="KQ13" s="261" t="s">
        <v>14</v>
      </c>
      <c r="KR13" s="261" t="s">
        <v>14</v>
      </c>
      <c r="KS13" s="261" t="s">
        <v>14</v>
      </c>
      <c r="KT13" s="261" t="s">
        <v>14</v>
      </c>
      <c r="KU13" s="261" t="s">
        <v>14</v>
      </c>
      <c r="KV13" s="261" t="s">
        <v>14</v>
      </c>
      <c r="KW13" s="261" t="s">
        <v>14</v>
      </c>
      <c r="KX13" s="261" t="s">
        <v>14</v>
      </c>
      <c r="KY13" s="261" t="s">
        <v>14</v>
      </c>
      <c r="KZ13" s="261" t="s">
        <v>14</v>
      </c>
      <c r="LA13" s="261" t="s">
        <v>14</v>
      </c>
      <c r="LB13" s="261" t="s">
        <v>14</v>
      </c>
      <c r="LC13" s="261" t="s">
        <v>14</v>
      </c>
      <c r="LD13" s="261" t="s">
        <v>14</v>
      </c>
      <c r="LE13" s="261" t="s">
        <v>14</v>
      </c>
      <c r="LF13" s="261" t="s">
        <v>14</v>
      </c>
      <c r="LG13" s="261" t="s">
        <v>14</v>
      </c>
      <c r="LH13" s="261" t="s">
        <v>14</v>
      </c>
      <c r="LI13" s="261" t="s">
        <v>14</v>
      </c>
      <c r="LJ13" s="261" t="s">
        <v>14</v>
      </c>
      <c r="LK13" s="261" t="s">
        <v>15</v>
      </c>
      <c r="LL13" s="261" t="s">
        <v>15</v>
      </c>
      <c r="LM13" s="261" t="s">
        <v>15</v>
      </c>
      <c r="LN13" s="261" t="s">
        <v>15</v>
      </c>
      <c r="LO13" s="261" t="s">
        <v>15</v>
      </c>
      <c r="LP13" s="261" t="s">
        <v>15</v>
      </c>
      <c r="LQ13" s="261" t="s">
        <v>15</v>
      </c>
      <c r="LR13" s="261" t="s">
        <v>15</v>
      </c>
      <c r="LS13" s="261" t="s">
        <v>15</v>
      </c>
      <c r="LT13" s="261" t="s">
        <v>16</v>
      </c>
      <c r="LU13" s="261" t="s">
        <v>16</v>
      </c>
      <c r="LV13" s="261" t="s">
        <v>16</v>
      </c>
      <c r="LW13" s="261" t="s">
        <v>16</v>
      </c>
      <c r="LX13" s="261" t="s">
        <v>16</v>
      </c>
      <c r="LY13" s="261" t="s">
        <v>16</v>
      </c>
      <c r="LZ13" s="261" t="s">
        <v>16</v>
      </c>
      <c r="MA13" s="261" t="s">
        <v>16</v>
      </c>
      <c r="MB13" s="261" t="s">
        <v>16</v>
      </c>
      <c r="MC13" s="261" t="s">
        <v>16</v>
      </c>
      <c r="MD13" s="261" t="s">
        <v>16</v>
      </c>
      <c r="ME13" s="261" t="s">
        <v>16</v>
      </c>
      <c r="MF13" s="261" t="s">
        <v>16</v>
      </c>
      <c r="MG13" s="261" t="s">
        <v>16</v>
      </c>
      <c r="MH13" s="261" t="s">
        <v>16</v>
      </c>
      <c r="MI13" s="261" t="s">
        <v>16</v>
      </c>
      <c r="MJ13" s="261" t="s">
        <v>16</v>
      </c>
      <c r="MK13" s="261" t="s">
        <v>16</v>
      </c>
      <c r="ML13" s="261" t="s">
        <v>16</v>
      </c>
      <c r="MM13" s="261" t="s">
        <v>16</v>
      </c>
      <c r="MN13" s="261" t="s">
        <v>16</v>
      </c>
      <c r="MO13" s="261" t="s">
        <v>16</v>
      </c>
      <c r="MP13" s="261" t="s">
        <v>16</v>
      </c>
      <c r="MQ13" s="261" t="s">
        <v>16</v>
      </c>
      <c r="MR13" s="261" t="s">
        <v>16</v>
      </c>
      <c r="MS13" s="261" t="s">
        <v>16</v>
      </c>
      <c r="MT13" s="261" t="s">
        <v>16</v>
      </c>
      <c r="MU13" s="261" t="s">
        <v>16</v>
      </c>
      <c r="MV13" s="261" t="s">
        <v>16</v>
      </c>
      <c r="MW13" s="261" t="s">
        <v>16</v>
      </c>
      <c r="MX13" s="261" t="s">
        <v>16</v>
      </c>
      <c r="MY13" s="261" t="s">
        <v>16</v>
      </c>
      <c r="MZ13" s="261" t="s">
        <v>17</v>
      </c>
      <c r="NA13" s="261" t="s">
        <v>17</v>
      </c>
      <c r="NB13" s="261" t="s">
        <v>17</v>
      </c>
      <c r="NC13" s="261" t="s">
        <v>17</v>
      </c>
      <c r="ND13" s="261" t="s">
        <v>17</v>
      </c>
      <c r="NE13" s="261" t="s">
        <v>17</v>
      </c>
      <c r="NF13" s="261" t="s">
        <v>17</v>
      </c>
      <c r="NG13" s="261" t="s">
        <v>17</v>
      </c>
      <c r="NH13" s="261" t="s">
        <v>9</v>
      </c>
      <c r="NI13" s="261" t="s">
        <v>9</v>
      </c>
      <c r="NJ13" s="261" t="s">
        <v>9</v>
      </c>
      <c r="NK13" s="261" t="s">
        <v>9</v>
      </c>
      <c r="NL13" s="261" t="s">
        <v>9</v>
      </c>
      <c r="NM13" s="261" t="s">
        <v>9</v>
      </c>
      <c r="NN13" s="261" t="s">
        <v>9</v>
      </c>
      <c r="NO13" s="261" t="s">
        <v>9</v>
      </c>
      <c r="NP13" s="261" t="s">
        <v>9</v>
      </c>
      <c r="NQ13" s="261" t="s">
        <v>9</v>
      </c>
      <c r="NR13" s="261" t="s">
        <v>9</v>
      </c>
      <c r="NS13" s="261" t="s">
        <v>9</v>
      </c>
      <c r="NT13" s="261" t="s">
        <v>9</v>
      </c>
      <c r="NU13" s="261" t="s">
        <v>9</v>
      </c>
      <c r="NV13" s="261" t="s">
        <v>9</v>
      </c>
      <c r="NW13" s="261" t="s">
        <v>7</v>
      </c>
      <c r="NX13" s="261" t="s">
        <v>7</v>
      </c>
      <c r="NY13" s="261" t="s">
        <v>7</v>
      </c>
      <c r="NZ13" s="261" t="s">
        <v>7</v>
      </c>
      <c r="OA13" s="261" t="s">
        <v>7</v>
      </c>
      <c r="OB13" s="261" t="s">
        <v>7</v>
      </c>
      <c r="OC13" s="261" t="s">
        <v>7</v>
      </c>
      <c r="OD13" s="261" t="s">
        <v>7</v>
      </c>
      <c r="OE13" s="261" t="s">
        <v>7</v>
      </c>
      <c r="OF13" s="261" t="s">
        <v>7</v>
      </c>
      <c r="OG13" s="261" t="s">
        <v>7</v>
      </c>
      <c r="OH13" s="261" t="s">
        <v>7</v>
      </c>
      <c r="OI13" s="261" t="s">
        <v>7</v>
      </c>
      <c r="OJ13" s="261" t="s">
        <v>7</v>
      </c>
      <c r="OK13" s="261" t="s">
        <v>8</v>
      </c>
      <c r="OL13" s="261" t="s">
        <v>8</v>
      </c>
      <c r="OM13" s="261" t="s">
        <v>8</v>
      </c>
      <c r="ON13" s="261" t="s">
        <v>8</v>
      </c>
      <c r="OO13" s="261" t="s">
        <v>8</v>
      </c>
      <c r="OP13" s="261" t="s">
        <v>8</v>
      </c>
      <c r="OQ13" s="261" t="s">
        <v>8</v>
      </c>
      <c r="OR13" s="261" t="s">
        <v>8</v>
      </c>
      <c r="OS13" s="261" t="s">
        <v>8</v>
      </c>
      <c r="OT13" s="261" t="s">
        <v>8</v>
      </c>
      <c r="OU13" s="261" t="s">
        <v>8</v>
      </c>
      <c r="OV13" s="261" t="s">
        <v>8</v>
      </c>
      <c r="OW13" s="261" t="s">
        <v>8</v>
      </c>
      <c r="OX13" s="261" t="s">
        <v>8</v>
      </c>
      <c r="OY13" s="261" t="s">
        <v>8</v>
      </c>
      <c r="OZ13" s="261" t="s">
        <v>8</v>
      </c>
      <c r="PA13" s="261" t="s">
        <v>8</v>
      </c>
      <c r="PB13" s="261" t="s">
        <v>8</v>
      </c>
      <c r="PC13" s="261" t="s">
        <v>8</v>
      </c>
      <c r="PD13" s="261" t="s">
        <v>9</v>
      </c>
      <c r="PE13" s="261" t="s">
        <v>9</v>
      </c>
      <c r="PF13" s="261" t="s">
        <v>9</v>
      </c>
      <c r="PG13" s="261" t="s">
        <v>9</v>
      </c>
      <c r="PH13" s="261" t="s">
        <v>9</v>
      </c>
      <c r="PI13" s="261" t="s">
        <v>9</v>
      </c>
      <c r="PJ13" s="261" t="s">
        <v>9</v>
      </c>
      <c r="PK13" s="261" t="s">
        <v>9</v>
      </c>
      <c r="PL13" s="261" t="s">
        <v>9</v>
      </c>
      <c r="PM13" s="261" t="s">
        <v>9</v>
      </c>
      <c r="PN13" s="261" t="s">
        <v>9</v>
      </c>
      <c r="PO13" s="261" t="s">
        <v>9</v>
      </c>
      <c r="PP13" s="261" t="s">
        <v>9</v>
      </c>
      <c r="PQ13" s="261" t="s">
        <v>9</v>
      </c>
      <c r="PR13" s="261" t="s">
        <v>9</v>
      </c>
      <c r="PS13" s="261" t="s">
        <v>9</v>
      </c>
      <c r="PT13" s="261" t="s">
        <v>9</v>
      </c>
      <c r="PU13" s="261" t="s">
        <v>9</v>
      </c>
      <c r="PV13" s="261" t="s">
        <v>9</v>
      </c>
      <c r="PW13" s="261" t="s">
        <v>9</v>
      </c>
      <c r="PX13" s="261" t="s">
        <v>9</v>
      </c>
      <c r="PY13" s="261" t="s">
        <v>9</v>
      </c>
      <c r="PZ13" s="261" t="s">
        <v>9</v>
      </c>
      <c r="QA13" s="261" t="s">
        <v>9</v>
      </c>
      <c r="QB13" s="261" t="s">
        <v>9</v>
      </c>
      <c r="QC13" s="261" t="s">
        <v>9</v>
      </c>
      <c r="QD13" s="261" t="s">
        <v>9</v>
      </c>
      <c r="QE13" s="261" t="s">
        <v>9</v>
      </c>
      <c r="QF13" s="261" t="s">
        <v>9</v>
      </c>
      <c r="QG13" s="261" t="s">
        <v>9</v>
      </c>
      <c r="QH13" s="261" t="s">
        <v>9</v>
      </c>
      <c r="QI13" s="261" t="s">
        <v>9</v>
      </c>
      <c r="QJ13" s="261" t="s">
        <v>9</v>
      </c>
      <c r="QK13" s="261" t="s">
        <v>9</v>
      </c>
      <c r="QL13" s="261" t="s">
        <v>9</v>
      </c>
      <c r="QM13" s="261" t="s">
        <v>9</v>
      </c>
      <c r="QN13" s="261" t="s">
        <v>9</v>
      </c>
      <c r="QO13" s="261" t="s">
        <v>9</v>
      </c>
      <c r="QP13" s="261" t="s">
        <v>9</v>
      </c>
      <c r="QQ13" s="261" t="s">
        <v>9</v>
      </c>
      <c r="QR13" s="261" t="s">
        <v>9</v>
      </c>
      <c r="QS13" s="261" t="s">
        <v>9</v>
      </c>
      <c r="QT13" s="261" t="s">
        <v>9</v>
      </c>
      <c r="QU13" s="261" t="s">
        <v>9</v>
      </c>
      <c r="QV13" s="261" t="s">
        <v>9</v>
      </c>
      <c r="QW13" s="261" t="s">
        <v>9</v>
      </c>
      <c r="QX13" s="261" t="s">
        <v>9</v>
      </c>
      <c r="QY13" s="261" t="s">
        <v>9</v>
      </c>
      <c r="QZ13" s="261" t="s">
        <v>9</v>
      </c>
      <c r="RA13" s="261" t="s">
        <v>9</v>
      </c>
      <c r="RB13" s="261" t="s">
        <v>9</v>
      </c>
      <c r="RC13" s="261" t="s">
        <v>9</v>
      </c>
      <c r="RD13" s="261" t="s">
        <v>9</v>
      </c>
      <c r="RE13" s="261" t="s">
        <v>9</v>
      </c>
      <c r="RF13" s="261" t="s">
        <v>9</v>
      </c>
      <c r="RG13" s="261" t="s">
        <v>9</v>
      </c>
      <c r="RH13" s="261" t="s">
        <v>9</v>
      </c>
      <c r="RI13" s="261" t="s">
        <v>9</v>
      </c>
      <c r="RJ13" s="261" t="s">
        <v>9</v>
      </c>
      <c r="RK13" s="261" t="s">
        <v>9</v>
      </c>
      <c r="RL13" s="261" t="s">
        <v>9</v>
      </c>
      <c r="RM13" s="261" t="s">
        <v>9</v>
      </c>
      <c r="RN13" s="261" t="s">
        <v>9</v>
      </c>
      <c r="RO13" s="261" t="s">
        <v>9</v>
      </c>
      <c r="RP13" s="261" t="s">
        <v>9</v>
      </c>
      <c r="RQ13" s="261" t="s">
        <v>9</v>
      </c>
      <c r="RR13" s="261" t="s">
        <v>9</v>
      </c>
      <c r="RS13" s="261" t="s">
        <v>9</v>
      </c>
      <c r="RT13" s="261" t="s">
        <v>9</v>
      </c>
      <c r="RU13" s="261" t="s">
        <v>9</v>
      </c>
      <c r="RV13" s="261" t="s">
        <v>11</v>
      </c>
      <c r="RW13" s="261" t="s">
        <v>11</v>
      </c>
      <c r="RX13" s="261" t="s">
        <v>11</v>
      </c>
      <c r="RY13" s="261" t="s">
        <v>11</v>
      </c>
      <c r="RZ13" s="261" t="s">
        <v>11</v>
      </c>
      <c r="SA13" s="261" t="s">
        <v>11</v>
      </c>
      <c r="SB13" s="261" t="s">
        <v>11</v>
      </c>
      <c r="SC13" s="261" t="s">
        <v>11</v>
      </c>
      <c r="SD13" s="261" t="s">
        <v>11</v>
      </c>
      <c r="SE13" s="261" t="s">
        <v>11</v>
      </c>
      <c r="SF13" s="261" t="s">
        <v>11</v>
      </c>
      <c r="SG13" s="261" t="s">
        <v>11</v>
      </c>
      <c r="SH13" s="261" t="s">
        <v>7</v>
      </c>
      <c r="SI13" s="261" t="s">
        <v>7</v>
      </c>
      <c r="SJ13" s="261" t="s">
        <v>7</v>
      </c>
      <c r="SK13" s="261" t="s">
        <v>7</v>
      </c>
      <c r="SL13" s="261" t="s">
        <v>7</v>
      </c>
      <c r="SM13" s="261" t="s">
        <v>7</v>
      </c>
      <c r="SN13" s="261" t="s">
        <v>7</v>
      </c>
      <c r="SO13" s="261" t="s">
        <v>7</v>
      </c>
      <c r="SP13" s="261" t="s">
        <v>7</v>
      </c>
      <c r="SQ13" s="261" t="s">
        <v>7</v>
      </c>
      <c r="SR13" s="261" t="s">
        <v>7</v>
      </c>
      <c r="SS13" s="261" t="s">
        <v>7</v>
      </c>
      <c r="ST13" s="261" t="s">
        <v>7</v>
      </c>
      <c r="SU13" s="261" t="s">
        <v>7</v>
      </c>
      <c r="SV13" s="261" t="s">
        <v>8</v>
      </c>
      <c r="SW13" s="261" t="s">
        <v>8</v>
      </c>
      <c r="SX13" s="261" t="s">
        <v>8</v>
      </c>
      <c r="SY13" s="261" t="s">
        <v>8</v>
      </c>
      <c r="SZ13" s="261" t="s">
        <v>8</v>
      </c>
      <c r="TA13" s="261" t="s">
        <v>8</v>
      </c>
      <c r="TB13" s="261" t="s">
        <v>7</v>
      </c>
      <c r="TC13" s="261" t="s">
        <v>7</v>
      </c>
      <c r="TD13" s="261" t="s">
        <v>7</v>
      </c>
      <c r="TE13" s="261" t="s">
        <v>14</v>
      </c>
      <c r="TF13" s="261" t="s">
        <v>14</v>
      </c>
      <c r="TG13" s="261" t="s">
        <v>14</v>
      </c>
      <c r="TH13" s="261" t="s">
        <v>14</v>
      </c>
      <c r="TI13" s="261" t="s">
        <v>9</v>
      </c>
      <c r="TJ13" s="261" t="s">
        <v>9</v>
      </c>
      <c r="TK13" s="261" t="s">
        <v>9</v>
      </c>
      <c r="TL13" s="261" t="s">
        <v>9</v>
      </c>
      <c r="TM13" s="261" t="s">
        <v>9</v>
      </c>
      <c r="TN13" s="270"/>
      <c r="TO13" s="270"/>
      <c r="TP13" s="270"/>
      <c r="TQ13" s="270"/>
      <c r="TR13" s="270"/>
      <c r="TS13" s="270"/>
      <c r="TT13" s="270"/>
      <c r="TU13" s="261" t="s">
        <v>9</v>
      </c>
      <c r="TV13" s="261" t="s">
        <v>9</v>
      </c>
      <c r="TW13" s="261" t="s">
        <v>9</v>
      </c>
      <c r="TX13" s="261" t="s">
        <v>9</v>
      </c>
      <c r="TY13" s="270"/>
      <c r="TZ13" s="270"/>
      <c r="UA13" s="270"/>
      <c r="UB13" s="270"/>
      <c r="UC13" s="270"/>
      <c r="UD13" s="270"/>
      <c r="UE13" s="270"/>
      <c r="UF13" s="270"/>
      <c r="UG13" s="270"/>
      <c r="UH13" s="270"/>
      <c r="UI13" s="270"/>
      <c r="UJ13" s="270"/>
      <c r="UK13" s="270"/>
      <c r="UL13" s="261" t="s">
        <v>12</v>
      </c>
      <c r="UM13" s="261" t="s">
        <v>14</v>
      </c>
      <c r="UN13" s="261" t="s">
        <v>14</v>
      </c>
      <c r="UO13" s="261" t="s">
        <v>14</v>
      </c>
      <c r="UP13" s="261" t="s">
        <v>14</v>
      </c>
      <c r="UQ13" s="261" t="s">
        <v>16</v>
      </c>
      <c r="UR13" s="261" t="s">
        <v>16</v>
      </c>
      <c r="US13" s="261" t="s">
        <v>16</v>
      </c>
      <c r="UT13" s="261" t="s">
        <v>16</v>
      </c>
      <c r="UU13" s="261" t="s">
        <v>16</v>
      </c>
      <c r="UV13" s="261" t="s">
        <v>16</v>
      </c>
      <c r="UW13" s="261" t="s">
        <v>16</v>
      </c>
      <c r="UX13" s="261" t="s">
        <v>16</v>
      </c>
      <c r="UY13" s="261" t="s">
        <v>16</v>
      </c>
      <c r="UZ13" s="261" t="s">
        <v>8</v>
      </c>
      <c r="VA13" s="261" t="s">
        <v>8</v>
      </c>
      <c r="VB13" s="261" t="s">
        <v>8</v>
      </c>
      <c r="VC13" s="261" t="s">
        <v>8</v>
      </c>
      <c r="VD13" s="261" t="s">
        <v>8</v>
      </c>
      <c r="VE13" s="261" t="s">
        <v>8</v>
      </c>
      <c r="VF13" s="261" t="s">
        <v>8</v>
      </c>
      <c r="VG13" s="261" t="s">
        <v>8</v>
      </c>
      <c r="VH13" s="261" t="s">
        <v>8</v>
      </c>
      <c r="VI13" s="261" t="s">
        <v>8</v>
      </c>
      <c r="VJ13" s="261" t="s">
        <v>8</v>
      </c>
      <c r="VK13" s="261" t="s">
        <v>8</v>
      </c>
      <c r="VL13" s="261" t="s">
        <v>9</v>
      </c>
      <c r="VM13" s="261" t="s">
        <v>9</v>
      </c>
      <c r="VN13" s="261" t="s">
        <v>9</v>
      </c>
    </row>
    <row r="14" spans="3:587" ht="15.75">
      <c r="C14" s="263">
        <f t="shared" ref="C14:C77" si="0">IF(D14="","",ROW()-8)</f>
        <v>6</v>
      </c>
      <c r="D14" s="797" t="s">
        <v>944</v>
      </c>
      <c r="F14" s="798" t="str">
        <f t="shared" ref="F14:F77" si="1">IF(D14="","",TRIM(SUBSTITUTE(D14,"*",""))&amp;IF(COUNTIF(G14,"*⚠*")&gt;0," *",""))</f>
        <v>macedoine surgelée</v>
      </c>
      <c r="G14" s="799" t="str">
        <f t="shared" ref="G14:G77" si="2">IF(D14="","",BV14)</f>
        <v/>
      </c>
      <c r="H14" s="266" t="str">
        <f t="shared" ref="H14:H77" si="3">IF(D14="","",TRIM(SUBSTITUTE(D14,"*",""))&amp;IF(J14&gt;0," *",""))</f>
        <v>macedoine surgelée</v>
      </c>
      <c r="I14" s="267" t="str">
        <f t="shared" ref="I14:I77" si="4">IF(D14="","",BY14)</f>
        <v/>
      </c>
      <c r="J14" s="268">
        <f t="shared" ref="J14:J77" si="5">IF(D14="","",IF(W14&lt;&gt;"",1,0)+IF(Z14&lt;&gt;"",1,0)+IF(AB14&lt;&gt;"",1,0)+IF(AF14&lt;&gt;"",1,0)+IF(AH14&lt;&gt;"",1,0)+IF(AK14&lt;&gt;"",1,0)+IF(AP14&lt;&gt;"",1,0)+IF(AT14&lt;&gt;"",1,0)+IF(AV14&lt;&gt;"",1,0)+IF(AX14&lt;&gt;"",1,0)+IF(AZ14&lt;&gt;"",1,0)+IF(BB14&lt;&gt;"",1,0)+IF(BD14&lt;&gt;"",1,0)+IF(BG14&lt;&gt;"",1,0))</f>
        <v>0</v>
      </c>
      <c r="K14" s="268">
        <f t="shared" ref="K14:K77" si="6">IF(D14="","",IF(X14&lt;&gt;"",1,0)+IF(AQ14&lt;&gt;"",1,0))</f>
        <v>0</v>
      </c>
      <c r="L14" s="269" t="str">
        <f t="shared" ref="L14:L77" si="7">IF(D14="","",IF(G14&lt;&gt;"",G14,IF(I14&lt;&gt;"",I14,"aucun match")))</f>
        <v>aucun match</v>
      </c>
      <c r="M14" t="str">
        <f t="shared" ref="M14:M77" si="8">IF(D14="","",LOWER(D14))</f>
        <v>macedoine surgelée</v>
      </c>
      <c r="N14" t="str">
        <f t="shared" ref="N14:N77" si="9">IF(M14="","",SUBSTITUTE(SUBSTITUTE(SUBSTITUTE(SUBSTITUTE(SUBSTITUTE(SUBSTITUTE(SUBSTITUTE(SUBSTITUTE(M14,"œ","oe"),"æ","ae"),"à","a"),"á","a"),"â","a"),"ä","a"),"ã","a"),"å","a"))</f>
        <v>macedoine surgelée</v>
      </c>
      <c r="O14" t="str">
        <f t="shared" ref="O14:O77" si="10">IF(N14="","",SUBSTITUTE(SUBSTITUTE(SUBSTITUTE(SUBSTITUTE(SUBSTITUTE(SUBSTITUTE(SUBSTITUTE(SUBSTITUTE(SUBSTITUTE(SUBSTITUTE(SUBSTITUTE(SUBSTITUTE(SUBSTITUTE(SUBSTITUTE(SUBSTITUTE(SUBSTITUTE(SUBSTITUTE(SUBSTITUTE(SUBSTITUTE(SUBSTITUTE(SUBSTITUTE(N14,"ç","c"),"è","e"),"é","e"),"ê","e"),"ë","e"),"ì","i"),"í","i"),"î","i"),"ï","i"),"ñ","n"),"ò","o"),"ó","o"),"ô","o"),"ö","o"),"õ","o"),"ù","u"),"ú","u"),"û","u"),"ü","u"),"ý","y"),"ÿ","y"))</f>
        <v>macedoine surgelee</v>
      </c>
      <c r="P14" t="str">
        <f t="shared" ref="P14:P77" si="11">IF(O14="","",SUBSTITUTE(SUBSTITUTE(SUBSTITUTE(SUBSTITUTE(SUBSTITUTE(SUBSTITUTE(SUBSTITUTE(SUBSTITUTE(SUBSTITUTE(SUBSTITUTE(O14,CHAR(10)," "),CHAR(13)," "),","," "),"."," "),":"," "),"/"," "),"-"," "),"_"," "),""""," "),";"," "))</f>
        <v>macedoine surgelee</v>
      </c>
      <c r="Q14" t="str">
        <f t="shared" ref="Q14:Q77" si="12">IF(P14="","",SUBSTITUTE(SUBSTITUTE(SUBSTITUTE(SUBSTITUTE(SUBSTITUTE(SUBSTITUTE(SUBSTITUTE(SUBSTITUTE(P14,CHAR(40)," "),CHAR(41)," "),CHAR(39)," "),"?"," "),"!"," "),"+"," "),"*"," "),"&amp;"," "))</f>
        <v>macedoine surgelee</v>
      </c>
      <c r="R14" t="str">
        <f t="shared" ref="R14:R77" si="13">IF(Q14="",""," "&amp;TRIM(SUBSTITUTE(SUBSTITUTE(SUBSTITUTE(Q14,"  "," "),"  "," "),"  "," "))&amp;" ")</f>
        <v xml:space="preserve"> macedoine surgelee </v>
      </c>
      <c r="S14">
        <f t="array" ref="S14">IF(D14="",0,SUMPRODUCT((DA13:VN13="Gluten")*(DA14:VN14="INFO")*(COUNTIF(R14,"* "&amp;DA15:VN15&amp;" *")&gt;0)*1))</f>
        <v>0</v>
      </c>
      <c r="T14">
        <f t="array" ref="T14">IF(D14="",0,SUMPRODUCT((DA13:VN13="Gluten")*(DA14:VN14="EXCL")*(COUNTIF(R14,"* "&amp;DA15:VN15&amp;" *")&gt;0)*1))</f>
        <v>0</v>
      </c>
      <c r="U14">
        <f t="array" ref="U14">IF(D14="",0,SUMPRODUCT((DA13:VN13="Gluten")*(DA14:VN14="ALERTE")*(COUNTIF(R14,"* "&amp;DA15:VN15&amp;" *")&gt;0)*1))</f>
        <v>0</v>
      </c>
      <c r="V14">
        <f t="array" ref="V14">IF(D14="",0,SUMPRODUCT((DA13:VN13="Gluten")*(DA14:VN14="SUSP")*(COUNTIF(R14,"* "&amp;DA15:VN15&amp;" *")&gt;0)*1))</f>
        <v>0</v>
      </c>
      <c r="W14" t="str">
        <f t="shared" ref="W14:W77" si="14">IF(D14="","",IF(S14&gt;0,"info Gluten",IF(AND(U14&gt;0,T14=0),"⚠ Gluten","")))</f>
        <v/>
      </c>
      <c r="X14" t="str">
        <f t="shared" ref="X14:X77" si="15">IF(D14="","",IF(AND(W14="",V14&gt;0,T14=0),"suspicion Gluten",""))</f>
        <v/>
      </c>
      <c r="Y14">
        <f t="array" ref="Y14">IF(D14="",0,SUMPRODUCT((DA13:VN13="Crustaces")*(DA14:VN14="ALERTE")*(COUNTIF(R14,"* "&amp;DA15:VN15&amp;" *")&gt;0)*1))</f>
        <v>0</v>
      </c>
      <c r="Z14" t="str">
        <f t="shared" ref="Z14:Z77" si="16">IF(D14="","",IF(Y14&gt;0,"⚠ Crustaces",""))</f>
        <v/>
      </c>
      <c r="AA14">
        <f t="array" ref="AA14">IF(D14="",0,SUMPRODUCT((DA13:VN13="Oeufs")*(DA14:VN14="ALERTE")*(COUNTIF(R14,"* "&amp;DA15:VN15&amp;" *")&gt;0)*1))</f>
        <v>0</v>
      </c>
      <c r="AB14" t="str">
        <f t="shared" ref="AB14:AB77" si="17">IF(D14="","",IF(AA14&gt;0,"⚠ Oeufs",""))</f>
        <v/>
      </c>
      <c r="AC14">
        <f t="array" ref="AC14">IF(D14="",0,SUMPRODUCT((DA13:VN13="Poissons")*(DA14:VN14="INFO")*(COUNTIF(R14,"* "&amp;DA15:VN15&amp;" *")&gt;0)*1))</f>
        <v>0</v>
      </c>
      <c r="AD14">
        <f t="array" ref="AD14">IF(D14="",0,SUMPRODUCT((DA13:VN13="Poissons")*(DA14:VN14="EXCL")*(COUNTIF(R14,"* "&amp;DA15:VN15&amp;" *")&gt;0)*1))</f>
        <v>0</v>
      </c>
      <c r="AE14">
        <f t="array" ref="AE14">IF(D14="",0,SUMPRODUCT((DA13:VN13="Poissons")*(DA14:VN14="ALERTE")*(COUNTIF(R14,"* "&amp;DA15:VN15&amp;" *")&gt;0)*1))</f>
        <v>0</v>
      </c>
      <c r="AF14" t="str">
        <f t="shared" ref="AF14:AF77" si="18">IF(D14="","",IF(AC14&gt;0,"info Poissons",IF(AND(AE14&gt;0,AD14=0),"⚠ Poissons","")))</f>
        <v/>
      </c>
      <c r="AG14">
        <f t="array" ref="AG14">IF(D14="",0,SUMPRODUCT((DA13:VN13="Arachides")*(DA14:VN14="ALERTE")*(COUNTIF(R14,"* "&amp;DA15:VN15&amp;" *")&gt;0)*1))</f>
        <v>0</v>
      </c>
      <c r="AH14" t="str">
        <f t="shared" ref="AH14:AH77" si="19">IF(D14="","",IF(AG14&gt;0,"⚠ Arachides",""))</f>
        <v/>
      </c>
      <c r="AI14">
        <f t="array" ref="AI14">IF(D14="",0,SUMPRODUCT((DA13:VN13="Soja")*(DA14:VN14="INFO")*(COUNTIF(R14,"* "&amp;DA15:VN15&amp;" *")&gt;0)*1))</f>
        <v>0</v>
      </c>
      <c r="AJ14">
        <f t="array" ref="AJ14">IF(D14="",0,SUMPRODUCT((DA13:VN13="Soja")*(DA14:VN14="ALERTE")*(COUNTIF(R14,"* "&amp;DA15:VN15&amp;" *")&gt;0)*1))</f>
        <v>0</v>
      </c>
      <c r="AK14" t="str">
        <f t="shared" ref="AK14:AK77" si="20">IF(D14="","",IF(AI14&gt;0,"info Soja",IF(AJ14&gt;0,"⚠ Soja","")))</f>
        <v/>
      </c>
      <c r="AL14">
        <f t="array" ref="AL14">IF(D14="",0,SUMPRODUCT((DA13:VN13="Lait")*(DA14:VN14="INFO")*(COUNTIF(R14,"* "&amp;DA15:VN15&amp;" *")&gt;0)*1))</f>
        <v>0</v>
      </c>
      <c r="AM14">
        <f t="array" ref="AM14">IF(D14="",0,SUMPRODUCT((DA13:VN13="Lait")*(DA14:VN14="EXCL")*(COUNTIF(R14,"* "&amp;DA15:VN15&amp;" *")&gt;0)*1))</f>
        <v>0</v>
      </c>
      <c r="AN14">
        <f t="array" ref="AN14">IF(D14="",0,SUMPRODUCT((DA13:VN13="Lait")*(DA14:VN14="ALERTE")*(COUNTIF(R14,"* "&amp;DA15:VN15&amp;" *")&gt;0)*1))</f>
        <v>0</v>
      </c>
      <c r="AO14">
        <f t="array" ref="AO14">IF(D14="",0,SUMPRODUCT((DA13:VN13="Lait")*(DA14:VN14="SUSP")*(COUNTIF(R14,"* "&amp;DA15:VN15&amp;" *")&gt;0)*1))</f>
        <v>0</v>
      </c>
      <c r="AP14" t="str">
        <f t="shared" ref="AP14:AP77" si="21">IF(D14="","",IF(AL14&gt;0,"info Lait",IF(AND(AN14&gt;0,AM14=0),"⚠ Lait","")))</f>
        <v/>
      </c>
      <c r="AQ14" t="str">
        <f t="shared" ref="AQ14:AQ77" si="22">IF(D14="","",IF(AND(AP14="",AO14&gt;0,AM14=0),"suspicion Lait",""))</f>
        <v/>
      </c>
      <c r="AR14">
        <f t="array" ref="AR14">IF(D14="",0,SUMPRODUCT((DA13:VN13="Fruits a coque")*(DA14:VN14="EXCL")*(COUNTIF(R14,"* "&amp;DA15:VN15&amp;" *")&gt;0)*1))</f>
        <v>0</v>
      </c>
      <c r="AS14">
        <f t="array" ref="AS14">IF(D14="",0,SUMPRODUCT((DA13:VN13="Fruits a coque")*(DA14:VN14="ALERTE")*(COUNTIF(R14,"* "&amp;DA15:VN15&amp;" *")&gt;0)*1))</f>
        <v>0</v>
      </c>
      <c r="AT14" t="str">
        <f t="shared" ref="AT14:AT77" si="23">IF(D14="","",IF(AND(AS14&gt;0,AR14=0),"⚠ Fruits a coque",""))</f>
        <v/>
      </c>
      <c r="AU14">
        <f t="array" ref="AU14">IF(D14="",0,SUMPRODUCT((DA13:VN13="Celeri")*(DA14:VN14="ALERTE")*(COUNTIF(R14,"* "&amp;DA15:VN15&amp;" *")&gt;0)*1))</f>
        <v>0</v>
      </c>
      <c r="AV14" t="str">
        <f t="shared" ref="AV14:AV77" si="24">IF(D14="","",IF(AU14&gt;0,"⚠ Celeri",""))</f>
        <v/>
      </c>
      <c r="AW14">
        <f t="array" ref="AW14">IF(D14="",0,SUMPRODUCT((DA13:VN13="Moutarde")*(DA14:VN14="ALERTE")*(COUNTIF(R14,"* "&amp;DA15:VN15&amp;" *")&gt;0)*1))</f>
        <v>0</v>
      </c>
      <c r="AX14" t="str">
        <f t="shared" ref="AX14:AX77" si="25">IF(D14="","",IF(AW14&gt;0,"⚠ Moutarde",""))</f>
        <v/>
      </c>
      <c r="AY14">
        <f t="array" ref="AY14">IF(D14="",0,SUMPRODUCT((DA13:VN13="Sesame")*(DA14:VN14="ALERTE")*(COUNTIF(R14,"* "&amp;DA15:VN15&amp;" *")&gt;0)*1))</f>
        <v>0</v>
      </c>
      <c r="AZ14" t="str">
        <f t="shared" ref="AZ14:AZ77" si="26">IF(D14="","",IF(AY14&gt;0,"⚠ Sesame",""))</f>
        <v/>
      </c>
      <c r="BA14">
        <f t="array" ref="BA14">IF(D14="",0,SUMPRODUCT((DA13:VN13="Sulfites")*(DA14:VN14="ALERTE")*(COUNTIF(R14,"* "&amp;DA15:VN15&amp;" *")&gt;0)*1))</f>
        <v>0</v>
      </c>
      <c r="BB14" t="str">
        <f t="shared" ref="BB14:BB77" si="27">IF(D14="","",IF(BA14&gt;0,"⚠ Sulfites",""))</f>
        <v/>
      </c>
      <c r="BC14">
        <f t="array" ref="BC14">IF(D14="",0,SUMPRODUCT((DA13:VN13="Lupin")*(DA14:VN14="ALERTE")*(COUNTIF(R14,"* "&amp;DA15:VN15&amp;" *")&gt;0)*1))</f>
        <v>0</v>
      </c>
      <c r="BD14" t="str">
        <f t="shared" ref="BD14:BD77" si="28">IF(D14="","",IF(BC14&gt;0,"⚠ Lupin",""))</f>
        <v/>
      </c>
      <c r="BE14">
        <f t="array" ref="BE14">IF(D14="",0,SUMPRODUCT((DA13:VN13="Mollusques")*(DA14:VN14="EXCL")*(COUNTIF(R14,"* "&amp;DA15:VN15&amp;" *")&gt;0)*1))</f>
        <v>0</v>
      </c>
      <c r="BF14">
        <f t="array" ref="BF14">IF(D14="",0,SUMPRODUCT((DA13:VN13="Mollusques")*(DA14:VN14="ALERTE")*(COUNTIF(R14,"* "&amp;DA15:VN15&amp;" *")&gt;0)*1))</f>
        <v>0</v>
      </c>
      <c r="BG14" t="str">
        <f t="shared" ref="BG14:BG77" si="29">IF(D14="","",IF(AND(BF14&gt;0,BE14=0),"⚠ Mollusques",""))</f>
        <v/>
      </c>
      <c r="BH14" t="str">
        <f t="shared" ref="BH14:BH77" si="30">IF(D14="","",W14)</f>
        <v/>
      </c>
      <c r="BI14" t="str">
        <f t="shared" ref="BI14:BI77" si="31">IF(D14="","",IF(Z14="",BH14,IF(BH14="",Z14,BH14&amp;" • "&amp;Z14)))</f>
        <v/>
      </c>
      <c r="BJ14" t="str">
        <f t="shared" ref="BJ14:BJ77" si="32">IF(D14="","",IF(AB14="",BI14,IF(BI14="",AB14,BI14&amp;" • "&amp;AB14)))</f>
        <v/>
      </c>
      <c r="BK14" t="str">
        <f t="shared" ref="BK14:BK77" si="33">IF(D14="","",IF(AF14="",BJ14,IF(BJ14="",AF14,BJ14&amp;" • "&amp;AF14)))</f>
        <v/>
      </c>
      <c r="BL14" t="str">
        <f t="shared" ref="BL14:BL77" si="34">IF(D14="","",IF(AH14="",BK14,IF(BK14="",AH14,BK14&amp;" • "&amp;AH14)))</f>
        <v/>
      </c>
      <c r="BM14" t="str">
        <f t="shared" ref="BM14:BM77" si="35">IF(D14="","",IF(AK14="",BL14,IF(BL14="",AK14,BL14&amp;" • "&amp;AK14)))</f>
        <v/>
      </c>
      <c r="BN14" t="str">
        <f t="shared" ref="BN14:BN77" si="36">IF(D14="","",IF(AP14="",BM14,IF(BM14="",AP14,BM14&amp;" • "&amp;AP14)))</f>
        <v/>
      </c>
      <c r="BO14" t="str">
        <f t="shared" ref="BO14:BO77" si="37">IF(D14="","",IF(AT14="",BN14,IF(BN14="",AT14,BN14&amp;" • "&amp;AT14)))</f>
        <v/>
      </c>
      <c r="BP14" t="str">
        <f t="shared" ref="BP14:BP77" si="38">IF(D14="","",IF(AV14="",BO14,IF(BO14="",AV14,BO14&amp;" • "&amp;AV14)))</f>
        <v/>
      </c>
      <c r="BQ14" t="str">
        <f t="shared" ref="BQ14:BQ77" si="39">IF(D14="","",IF(AX14="",BP14,IF(BP14="",AX14,BP14&amp;" • "&amp;AX14)))</f>
        <v/>
      </c>
      <c r="BR14" t="str">
        <f t="shared" ref="BR14:BR77" si="40">IF(D14="","",IF(AZ14="",BQ14,IF(BQ14="",AZ14,BQ14&amp;" • "&amp;AZ14)))</f>
        <v/>
      </c>
      <c r="BS14" t="str">
        <f t="shared" ref="BS14:BS77" si="41">IF(D14="","",IF(BB14="",BR14,IF(BR14="",BB14,BR14&amp;" • "&amp;BB14)))</f>
        <v/>
      </c>
      <c r="BT14" t="str">
        <f t="shared" ref="BT14:BT77" si="42">IF(D14="","",IF(BD14="",BS14,IF(BS14="",BD14,BS14&amp;" • "&amp;BD14)))</f>
        <v/>
      </c>
      <c r="BU14" t="str">
        <f t="shared" ref="BU14:BU77" si="43">IF(D14="","",IF(BG14="",BT14,IF(BT14="",BG14,BT14&amp;" • "&amp;BG14)))</f>
        <v/>
      </c>
      <c r="BV14" t="str">
        <f t="shared" ref="BV14:BV77" si="44">IF(D14="","",BU14)</f>
        <v/>
      </c>
      <c r="BW14" t="str">
        <f t="shared" ref="BW14:BW77" si="45">IF(D14="","",X14)</f>
        <v/>
      </c>
      <c r="BX14" t="str">
        <f t="shared" ref="BX14:BX77" si="46">IF(D14="","",IF(AQ14="",BW14,IF(BW14="",AQ14,BW14&amp;" • "&amp;AQ14)))</f>
        <v/>
      </c>
      <c r="BY14" t="str">
        <f t="shared" ref="BY14:BY77" si="47">IF(D14="","",BX14)</f>
        <v/>
      </c>
      <c r="DA14" s="273" t="s">
        <v>18</v>
      </c>
      <c r="DB14" s="273" t="s">
        <v>18</v>
      </c>
      <c r="DC14" s="273" t="s">
        <v>18</v>
      </c>
      <c r="DD14" s="273" t="s">
        <v>18</v>
      </c>
      <c r="DE14" s="273" t="s">
        <v>18</v>
      </c>
      <c r="DF14" s="273" t="s">
        <v>18</v>
      </c>
      <c r="DG14" s="273" t="s">
        <v>18</v>
      </c>
      <c r="DH14" s="273" t="s">
        <v>18</v>
      </c>
      <c r="DI14" s="273" t="s">
        <v>18</v>
      </c>
      <c r="DJ14" s="273" t="s">
        <v>18</v>
      </c>
      <c r="DK14" s="273" t="s">
        <v>18</v>
      </c>
      <c r="DL14" s="273" t="s">
        <v>18</v>
      </c>
      <c r="DM14" s="273" t="s">
        <v>18</v>
      </c>
      <c r="DN14" s="273" t="s">
        <v>18</v>
      </c>
      <c r="DO14" s="273" t="s">
        <v>18</v>
      </c>
      <c r="DP14" s="273" t="s">
        <v>18</v>
      </c>
      <c r="DQ14" s="273" t="s">
        <v>18</v>
      </c>
      <c r="DR14" s="273" t="s">
        <v>18</v>
      </c>
      <c r="DS14" s="273" t="s">
        <v>18</v>
      </c>
      <c r="DT14" s="273" t="s">
        <v>18</v>
      </c>
      <c r="DU14" s="273" t="s">
        <v>18</v>
      </c>
      <c r="DV14" s="273" t="s">
        <v>18</v>
      </c>
      <c r="DW14" s="273" t="s">
        <v>18</v>
      </c>
      <c r="DX14" s="273" t="s">
        <v>18</v>
      </c>
      <c r="DY14" s="273" t="s">
        <v>18</v>
      </c>
      <c r="DZ14" s="273" t="s">
        <v>18</v>
      </c>
      <c r="EA14" s="273" t="s">
        <v>18</v>
      </c>
      <c r="EB14" s="273" t="s">
        <v>18</v>
      </c>
      <c r="EC14" s="273" t="s">
        <v>18</v>
      </c>
      <c r="ED14" s="273" t="s">
        <v>18</v>
      </c>
      <c r="EE14" s="273" t="s">
        <v>18</v>
      </c>
      <c r="EF14" s="273" t="s">
        <v>18</v>
      </c>
      <c r="EG14" s="273" t="s">
        <v>18</v>
      </c>
      <c r="EH14" s="273" t="s">
        <v>18</v>
      </c>
      <c r="EI14" s="273" t="s">
        <v>18</v>
      </c>
      <c r="EJ14" s="273" t="s">
        <v>18</v>
      </c>
      <c r="EK14" s="273" t="s">
        <v>18</v>
      </c>
      <c r="EL14" s="273" t="s">
        <v>18</v>
      </c>
      <c r="EM14" s="273" t="s">
        <v>18</v>
      </c>
      <c r="EN14" s="273" t="s">
        <v>18</v>
      </c>
      <c r="EO14" s="273" t="s">
        <v>18</v>
      </c>
      <c r="EP14" s="273" t="s">
        <v>18</v>
      </c>
      <c r="EQ14" s="273" t="s">
        <v>18</v>
      </c>
      <c r="ER14" s="273" t="s">
        <v>18</v>
      </c>
      <c r="ES14" s="273" t="s">
        <v>18</v>
      </c>
      <c r="ET14" s="273" t="s">
        <v>18</v>
      </c>
      <c r="EU14" s="273" t="s">
        <v>18</v>
      </c>
      <c r="EV14" s="273" t="s">
        <v>18</v>
      </c>
      <c r="EW14" s="273" t="s">
        <v>18</v>
      </c>
      <c r="EX14" s="273" t="s">
        <v>18</v>
      </c>
      <c r="EY14" s="273" t="s">
        <v>18</v>
      </c>
      <c r="EZ14" s="273" t="s">
        <v>18</v>
      </c>
      <c r="FA14" s="273" t="s">
        <v>18</v>
      </c>
      <c r="FB14" s="273" t="s">
        <v>18</v>
      </c>
      <c r="FC14" s="273" t="s">
        <v>18</v>
      </c>
      <c r="FD14" s="273" t="s">
        <v>18</v>
      </c>
      <c r="FE14" s="273" t="s">
        <v>18</v>
      </c>
      <c r="FF14" s="273" t="s">
        <v>18</v>
      </c>
      <c r="FG14" s="273" t="s">
        <v>18</v>
      </c>
      <c r="FH14" s="273" t="s">
        <v>18</v>
      </c>
      <c r="FI14" s="273" t="s">
        <v>18</v>
      </c>
      <c r="FJ14" s="273" t="s">
        <v>18</v>
      </c>
      <c r="FK14" s="273" t="s">
        <v>18</v>
      </c>
      <c r="FL14" s="273" t="s">
        <v>18</v>
      </c>
      <c r="FM14" s="273" t="s">
        <v>18</v>
      </c>
      <c r="FN14" s="273" t="s">
        <v>18</v>
      </c>
      <c r="FO14" s="273" t="s">
        <v>18</v>
      </c>
      <c r="FP14" s="273" t="s">
        <v>18</v>
      </c>
      <c r="FQ14" s="273" t="s">
        <v>18</v>
      </c>
      <c r="FR14" s="273" t="s">
        <v>18</v>
      </c>
      <c r="FS14" s="273" t="s">
        <v>18</v>
      </c>
      <c r="FT14" s="273" t="s">
        <v>18</v>
      </c>
      <c r="FU14" s="273" t="s">
        <v>18</v>
      </c>
      <c r="FV14" s="273" t="s">
        <v>18</v>
      </c>
      <c r="FW14" s="273" t="s">
        <v>18</v>
      </c>
      <c r="FX14" s="273" t="s">
        <v>18</v>
      </c>
      <c r="FY14" s="273" t="s">
        <v>18</v>
      </c>
      <c r="FZ14" s="273" t="s">
        <v>18</v>
      </c>
      <c r="GA14" s="273" t="s">
        <v>18</v>
      </c>
      <c r="GB14" s="273" t="s">
        <v>18</v>
      </c>
      <c r="GC14" s="273" t="s">
        <v>18</v>
      </c>
      <c r="GD14" s="273" t="s">
        <v>18</v>
      </c>
      <c r="GE14" s="273" t="s">
        <v>18</v>
      </c>
      <c r="GF14" s="273" t="s">
        <v>18</v>
      </c>
      <c r="GG14" s="273" t="s">
        <v>18</v>
      </c>
      <c r="GH14" s="273" t="s">
        <v>18</v>
      </c>
      <c r="GI14" s="273" t="s">
        <v>18</v>
      </c>
      <c r="GJ14" s="273" t="s">
        <v>18</v>
      </c>
      <c r="GK14" s="273" t="s">
        <v>18</v>
      </c>
      <c r="GL14" s="273" t="s">
        <v>18</v>
      </c>
      <c r="GM14" s="273" t="s">
        <v>18</v>
      </c>
      <c r="GN14" s="273" t="s">
        <v>19</v>
      </c>
      <c r="GO14" s="273" t="s">
        <v>18</v>
      </c>
      <c r="GP14" s="273" t="s">
        <v>18</v>
      </c>
      <c r="GQ14" s="273" t="s">
        <v>18</v>
      </c>
      <c r="GR14" s="273" t="s">
        <v>18</v>
      </c>
      <c r="GS14" s="273" t="s">
        <v>18</v>
      </c>
      <c r="GT14" s="273" t="s">
        <v>18</v>
      </c>
      <c r="GU14" s="273" t="s">
        <v>18</v>
      </c>
      <c r="GV14" s="273" t="s">
        <v>18</v>
      </c>
      <c r="GW14" s="273" t="s">
        <v>18</v>
      </c>
      <c r="GX14" s="273" t="s">
        <v>18</v>
      </c>
      <c r="GY14" s="273" t="s">
        <v>18</v>
      </c>
      <c r="GZ14" s="273" t="s">
        <v>18</v>
      </c>
      <c r="HA14" s="273" t="s">
        <v>18</v>
      </c>
      <c r="HB14" s="273" t="s">
        <v>18</v>
      </c>
      <c r="HC14" s="273" t="s">
        <v>18</v>
      </c>
      <c r="HD14" s="273" t="s">
        <v>19</v>
      </c>
      <c r="HE14" s="273" t="s">
        <v>18</v>
      </c>
      <c r="HF14" s="273" t="s">
        <v>18</v>
      </c>
      <c r="HG14" s="273" t="s">
        <v>18</v>
      </c>
      <c r="HH14" s="273" t="s">
        <v>18</v>
      </c>
      <c r="HI14" s="273" t="s">
        <v>19</v>
      </c>
      <c r="HJ14" s="273" t="s">
        <v>18</v>
      </c>
      <c r="HK14" s="273" t="s">
        <v>18</v>
      </c>
      <c r="HL14" s="273" t="s">
        <v>18</v>
      </c>
      <c r="HM14" s="273" t="s">
        <v>18</v>
      </c>
      <c r="HN14" s="273" t="s">
        <v>18</v>
      </c>
      <c r="HO14" s="273" t="s">
        <v>18</v>
      </c>
      <c r="HP14" s="273" t="s">
        <v>19</v>
      </c>
      <c r="HQ14" s="273" t="s">
        <v>18</v>
      </c>
      <c r="HR14" s="273" t="s">
        <v>18</v>
      </c>
      <c r="HS14" s="273" t="s">
        <v>18</v>
      </c>
      <c r="HT14" s="273" t="s">
        <v>18</v>
      </c>
      <c r="HU14" s="273" t="s">
        <v>18</v>
      </c>
      <c r="HV14" s="273" t="s">
        <v>18</v>
      </c>
      <c r="HW14" s="273" t="s">
        <v>18</v>
      </c>
      <c r="HX14" s="273" t="s">
        <v>18</v>
      </c>
      <c r="HY14" s="273" t="s">
        <v>18</v>
      </c>
      <c r="HZ14" s="273" t="s">
        <v>18</v>
      </c>
      <c r="IA14" s="273" t="s">
        <v>18</v>
      </c>
      <c r="IB14" s="273" t="s">
        <v>18</v>
      </c>
      <c r="IC14" s="273" t="s">
        <v>18</v>
      </c>
      <c r="ID14" s="273" t="s">
        <v>18</v>
      </c>
      <c r="IE14" s="273" t="s">
        <v>18</v>
      </c>
      <c r="IF14" s="273" t="s">
        <v>18</v>
      </c>
      <c r="IG14" s="273" t="s">
        <v>18</v>
      </c>
      <c r="IH14" s="273" t="s">
        <v>18</v>
      </c>
      <c r="II14" s="273" t="s">
        <v>18</v>
      </c>
      <c r="IJ14" s="273" t="s">
        <v>18</v>
      </c>
      <c r="IK14" s="273" t="s">
        <v>18</v>
      </c>
      <c r="IL14" s="273" t="s">
        <v>18</v>
      </c>
      <c r="IM14" s="273" t="s">
        <v>18</v>
      </c>
      <c r="IN14" s="273" t="s">
        <v>18</v>
      </c>
      <c r="IO14" s="273" t="s">
        <v>18</v>
      </c>
      <c r="IP14" s="273" t="s">
        <v>18</v>
      </c>
      <c r="IQ14" s="273" t="s">
        <v>18</v>
      </c>
      <c r="IR14" s="273" t="s">
        <v>18</v>
      </c>
      <c r="IS14" s="273" t="s">
        <v>18</v>
      </c>
      <c r="IT14" s="273" t="s">
        <v>18</v>
      </c>
      <c r="IU14" s="273" t="s">
        <v>18</v>
      </c>
      <c r="IV14" s="273" t="s">
        <v>20</v>
      </c>
      <c r="IW14" s="273" t="s">
        <v>18</v>
      </c>
      <c r="IX14" s="273" t="s">
        <v>18</v>
      </c>
      <c r="IY14" s="273" t="s">
        <v>18</v>
      </c>
      <c r="IZ14" s="273" t="s">
        <v>18</v>
      </c>
      <c r="JA14" s="273" t="s">
        <v>18</v>
      </c>
      <c r="JB14" s="273" t="s">
        <v>18</v>
      </c>
      <c r="JC14" s="273" t="s">
        <v>18</v>
      </c>
      <c r="JD14" s="273" t="s">
        <v>18</v>
      </c>
      <c r="JE14" s="273" t="s">
        <v>18</v>
      </c>
      <c r="JF14" s="273" t="s">
        <v>18</v>
      </c>
      <c r="JG14" s="273" t="s">
        <v>18</v>
      </c>
      <c r="JH14" s="273" t="s">
        <v>18</v>
      </c>
      <c r="JI14" s="273" t="s">
        <v>18</v>
      </c>
      <c r="JJ14" s="273" t="s">
        <v>20</v>
      </c>
      <c r="JK14" s="273" t="s">
        <v>18</v>
      </c>
      <c r="JL14" s="273" t="s">
        <v>18</v>
      </c>
      <c r="JM14" s="273" t="s">
        <v>18</v>
      </c>
      <c r="JN14" s="273" t="s">
        <v>18</v>
      </c>
      <c r="JO14" s="273" t="s">
        <v>18</v>
      </c>
      <c r="JP14" s="273" t="s">
        <v>18</v>
      </c>
      <c r="JQ14" s="273" t="s">
        <v>18</v>
      </c>
      <c r="JR14" s="273" t="s">
        <v>18</v>
      </c>
      <c r="JS14" s="273" t="s">
        <v>18</v>
      </c>
      <c r="JT14" s="273" t="s">
        <v>18</v>
      </c>
      <c r="JU14" s="273" t="s">
        <v>18</v>
      </c>
      <c r="JV14" s="273" t="s">
        <v>18</v>
      </c>
      <c r="JW14" s="273" t="s">
        <v>18</v>
      </c>
      <c r="JX14" s="273" t="s">
        <v>18</v>
      </c>
      <c r="JY14" s="273" t="s">
        <v>18</v>
      </c>
      <c r="JZ14" s="273" t="s">
        <v>18</v>
      </c>
      <c r="KA14" s="273" t="s">
        <v>18</v>
      </c>
      <c r="KB14" s="273" t="s">
        <v>18</v>
      </c>
      <c r="KC14" s="273" t="s">
        <v>18</v>
      </c>
      <c r="KD14" s="273" t="s">
        <v>18</v>
      </c>
      <c r="KE14" s="273" t="s">
        <v>20</v>
      </c>
      <c r="KF14" s="273" t="s">
        <v>18</v>
      </c>
      <c r="KG14" s="273" t="s">
        <v>18</v>
      </c>
      <c r="KH14" s="273" t="s">
        <v>18</v>
      </c>
      <c r="KI14" s="273" t="s">
        <v>18</v>
      </c>
      <c r="KJ14" s="273" t="s">
        <v>18</v>
      </c>
      <c r="KK14" s="273" t="s">
        <v>18</v>
      </c>
      <c r="KL14" s="273" t="s">
        <v>18</v>
      </c>
      <c r="KM14" s="273" t="s">
        <v>18</v>
      </c>
      <c r="KN14" s="273" t="s">
        <v>18</v>
      </c>
      <c r="KO14" s="273" t="s">
        <v>18</v>
      </c>
      <c r="KP14" s="273" t="s">
        <v>18</v>
      </c>
      <c r="KQ14" s="273" t="s">
        <v>18</v>
      </c>
      <c r="KR14" s="273" t="s">
        <v>18</v>
      </c>
      <c r="KS14" s="273" t="s">
        <v>18</v>
      </c>
      <c r="KT14" s="273" t="s">
        <v>18</v>
      </c>
      <c r="KU14" s="273" t="s">
        <v>18</v>
      </c>
      <c r="KV14" s="273" t="s">
        <v>18</v>
      </c>
      <c r="KW14" s="273" t="s">
        <v>18</v>
      </c>
      <c r="KX14" s="273" t="s">
        <v>20</v>
      </c>
      <c r="KY14" s="273" t="s">
        <v>18</v>
      </c>
      <c r="KZ14" s="273" t="s">
        <v>18</v>
      </c>
      <c r="LA14" s="273" t="s">
        <v>18</v>
      </c>
      <c r="LB14" s="273" t="s">
        <v>18</v>
      </c>
      <c r="LC14" s="273" t="s">
        <v>18</v>
      </c>
      <c r="LD14" s="273" t="s">
        <v>18</v>
      </c>
      <c r="LE14" s="273" t="s">
        <v>18</v>
      </c>
      <c r="LF14" s="273" t="s">
        <v>18</v>
      </c>
      <c r="LG14" s="273" t="s">
        <v>18</v>
      </c>
      <c r="LH14" s="273" t="s">
        <v>18</v>
      </c>
      <c r="LI14" s="273" t="s">
        <v>18</v>
      </c>
      <c r="LJ14" s="273" t="s">
        <v>18</v>
      </c>
      <c r="LK14" s="273" t="s">
        <v>18</v>
      </c>
      <c r="LL14" s="273" t="s">
        <v>18</v>
      </c>
      <c r="LM14" s="273" t="s">
        <v>18</v>
      </c>
      <c r="LN14" s="273" t="s">
        <v>18</v>
      </c>
      <c r="LO14" s="273" t="s">
        <v>18</v>
      </c>
      <c r="LP14" s="273" t="s">
        <v>18</v>
      </c>
      <c r="LQ14" s="273" t="s">
        <v>18</v>
      </c>
      <c r="LR14" s="273" t="s">
        <v>18</v>
      </c>
      <c r="LS14" s="273" t="s">
        <v>18</v>
      </c>
      <c r="LT14" s="273" t="s">
        <v>18</v>
      </c>
      <c r="LU14" s="273" t="s">
        <v>18</v>
      </c>
      <c r="LV14" s="273" t="s">
        <v>18</v>
      </c>
      <c r="LW14" s="273" t="s">
        <v>18</v>
      </c>
      <c r="LX14" s="273" t="s">
        <v>18</v>
      </c>
      <c r="LY14" s="273" t="s">
        <v>18</v>
      </c>
      <c r="LZ14" s="273" t="s">
        <v>18</v>
      </c>
      <c r="MA14" s="273" t="s">
        <v>18</v>
      </c>
      <c r="MB14" s="273" t="s">
        <v>18</v>
      </c>
      <c r="MC14" s="273" t="s">
        <v>18</v>
      </c>
      <c r="MD14" s="273" t="s">
        <v>18</v>
      </c>
      <c r="ME14" s="273" t="s">
        <v>18</v>
      </c>
      <c r="MF14" s="273" t="s">
        <v>18</v>
      </c>
      <c r="MG14" s="273" t="s">
        <v>18</v>
      </c>
      <c r="MH14" s="273" t="s">
        <v>18</v>
      </c>
      <c r="MI14" s="273" t="s">
        <v>18</v>
      </c>
      <c r="MJ14" s="273" t="s">
        <v>18</v>
      </c>
      <c r="MK14" s="273" t="s">
        <v>18</v>
      </c>
      <c r="ML14" s="273" t="s">
        <v>18</v>
      </c>
      <c r="MM14" s="273" t="s">
        <v>18</v>
      </c>
      <c r="MN14" s="273" t="s">
        <v>18</v>
      </c>
      <c r="MO14" s="273" t="s">
        <v>18</v>
      </c>
      <c r="MP14" s="273" t="s">
        <v>18</v>
      </c>
      <c r="MQ14" s="273" t="s">
        <v>18</v>
      </c>
      <c r="MR14" s="273" t="s">
        <v>18</v>
      </c>
      <c r="MS14" s="273" t="s">
        <v>18</v>
      </c>
      <c r="MT14" s="273" t="s">
        <v>18</v>
      </c>
      <c r="MU14" s="273" t="s">
        <v>18</v>
      </c>
      <c r="MV14" s="273" t="s">
        <v>18</v>
      </c>
      <c r="MW14" s="273" t="s">
        <v>18</v>
      </c>
      <c r="MX14" s="273" t="s">
        <v>18</v>
      </c>
      <c r="MY14" s="273" t="s">
        <v>18</v>
      </c>
      <c r="MZ14" s="273" t="s">
        <v>18</v>
      </c>
      <c r="NA14" s="273" t="s">
        <v>18</v>
      </c>
      <c r="NB14" s="273" t="s">
        <v>18</v>
      </c>
      <c r="NC14" s="273" t="s">
        <v>18</v>
      </c>
      <c r="ND14" s="273" t="s">
        <v>18</v>
      </c>
      <c r="NE14" s="273" t="s">
        <v>18</v>
      </c>
      <c r="NF14" s="273" t="s">
        <v>18</v>
      </c>
      <c r="NG14" s="273" t="s">
        <v>18</v>
      </c>
      <c r="NH14" s="272" t="s">
        <v>21</v>
      </c>
      <c r="NI14" s="272" t="s">
        <v>21</v>
      </c>
      <c r="NJ14" s="272" t="s">
        <v>21</v>
      </c>
      <c r="NK14" s="272" t="s">
        <v>21</v>
      </c>
      <c r="NL14" s="272" t="s">
        <v>21</v>
      </c>
      <c r="NM14" s="272" t="s">
        <v>21</v>
      </c>
      <c r="NN14" s="272" t="s">
        <v>21</v>
      </c>
      <c r="NO14" s="272" t="s">
        <v>21</v>
      </c>
      <c r="NP14" s="272" t="s">
        <v>21</v>
      </c>
      <c r="NQ14" s="272" t="s">
        <v>21</v>
      </c>
      <c r="NR14" s="272" t="s">
        <v>21</v>
      </c>
      <c r="NS14" s="272" t="s">
        <v>21</v>
      </c>
      <c r="NT14" s="272" t="s">
        <v>21</v>
      </c>
      <c r="NU14" s="272" t="s">
        <v>21</v>
      </c>
      <c r="NV14" s="272" t="s">
        <v>21</v>
      </c>
      <c r="NW14" s="272" t="s">
        <v>21</v>
      </c>
      <c r="NX14" s="272" t="s">
        <v>21</v>
      </c>
      <c r="NY14" s="272" t="s">
        <v>21</v>
      </c>
      <c r="NZ14" s="272" t="s">
        <v>21</v>
      </c>
      <c r="OA14" s="272" t="s">
        <v>21</v>
      </c>
      <c r="OB14" s="272" t="s">
        <v>21</v>
      </c>
      <c r="OC14" s="272" t="s">
        <v>21</v>
      </c>
      <c r="OD14" s="272" t="s">
        <v>21</v>
      </c>
      <c r="OE14" s="272" t="s">
        <v>21</v>
      </c>
      <c r="OF14" s="272" t="s">
        <v>21</v>
      </c>
      <c r="OG14" s="272" t="s">
        <v>21</v>
      </c>
      <c r="OH14" s="272" t="s">
        <v>21</v>
      </c>
      <c r="OI14" s="272" t="s">
        <v>21</v>
      </c>
      <c r="OJ14" s="272" t="s">
        <v>21</v>
      </c>
      <c r="OK14" s="272" t="s">
        <v>21</v>
      </c>
      <c r="OL14" s="272" t="s">
        <v>21</v>
      </c>
      <c r="OM14" s="272" t="s">
        <v>21</v>
      </c>
      <c r="ON14" s="272" t="s">
        <v>21</v>
      </c>
      <c r="OO14" s="272" t="s">
        <v>21</v>
      </c>
      <c r="OP14" s="272" t="s">
        <v>21</v>
      </c>
      <c r="OQ14" s="272" t="s">
        <v>21</v>
      </c>
      <c r="OR14" s="272" t="s">
        <v>21</v>
      </c>
      <c r="OS14" s="272" t="s">
        <v>21</v>
      </c>
      <c r="OT14" s="272" t="s">
        <v>21</v>
      </c>
      <c r="OU14" s="272" t="s">
        <v>21</v>
      </c>
      <c r="OV14" s="272" t="s">
        <v>21</v>
      </c>
      <c r="OW14" s="272" t="s">
        <v>21</v>
      </c>
      <c r="OX14" s="272" t="s">
        <v>21</v>
      </c>
      <c r="OY14" s="272" t="s">
        <v>21</v>
      </c>
      <c r="OZ14" s="272" t="s">
        <v>21</v>
      </c>
      <c r="PA14" s="272" t="s">
        <v>21</v>
      </c>
      <c r="PB14" s="272" t="s">
        <v>21</v>
      </c>
      <c r="PC14" s="272" t="s">
        <v>21</v>
      </c>
      <c r="PD14" s="272" t="s">
        <v>21</v>
      </c>
      <c r="PE14" s="272" t="s">
        <v>21</v>
      </c>
      <c r="PF14" s="272" t="s">
        <v>21</v>
      </c>
      <c r="PG14" s="272" t="s">
        <v>21</v>
      </c>
      <c r="PH14" s="272" t="s">
        <v>21</v>
      </c>
      <c r="PI14" s="272" t="s">
        <v>21</v>
      </c>
      <c r="PJ14" s="272" t="s">
        <v>21</v>
      </c>
      <c r="PK14" s="272" t="s">
        <v>21</v>
      </c>
      <c r="PL14" s="272" t="s">
        <v>21</v>
      </c>
      <c r="PM14" s="272" t="s">
        <v>21</v>
      </c>
      <c r="PN14" s="272" t="s">
        <v>21</v>
      </c>
      <c r="PO14" s="272" t="s">
        <v>21</v>
      </c>
      <c r="PP14" s="272" t="s">
        <v>21</v>
      </c>
      <c r="PQ14" s="272" t="s">
        <v>21</v>
      </c>
      <c r="PR14" s="272" t="s">
        <v>21</v>
      </c>
      <c r="PS14" s="272" t="s">
        <v>21</v>
      </c>
      <c r="PT14" s="272" t="s">
        <v>21</v>
      </c>
      <c r="PU14" s="272" t="s">
        <v>21</v>
      </c>
      <c r="PV14" s="272" t="s">
        <v>21</v>
      </c>
      <c r="PW14" s="272" t="s">
        <v>21</v>
      </c>
      <c r="PX14" s="272" t="s">
        <v>21</v>
      </c>
      <c r="PY14" s="272" t="s">
        <v>21</v>
      </c>
      <c r="PZ14" s="272" t="s">
        <v>21</v>
      </c>
      <c r="QA14" s="272" t="s">
        <v>21</v>
      </c>
      <c r="QB14" s="272" t="s">
        <v>21</v>
      </c>
      <c r="QC14" s="272" t="s">
        <v>21</v>
      </c>
      <c r="QD14" s="272" t="s">
        <v>21</v>
      </c>
      <c r="QE14" s="272" t="s">
        <v>21</v>
      </c>
      <c r="QF14" s="272" t="s">
        <v>21</v>
      </c>
      <c r="QG14" s="272" t="s">
        <v>21</v>
      </c>
      <c r="QH14" s="272" t="s">
        <v>21</v>
      </c>
      <c r="QI14" s="272" t="s">
        <v>21</v>
      </c>
      <c r="QJ14" s="272" t="s">
        <v>21</v>
      </c>
      <c r="QK14" s="272" t="s">
        <v>21</v>
      </c>
      <c r="QL14" s="272" t="s">
        <v>21</v>
      </c>
      <c r="QM14" s="272" t="s">
        <v>21</v>
      </c>
      <c r="QN14" s="272" t="s">
        <v>21</v>
      </c>
      <c r="QO14" s="272" t="s">
        <v>21</v>
      </c>
      <c r="QP14" s="272" t="s">
        <v>21</v>
      </c>
      <c r="QQ14" s="272" t="s">
        <v>21</v>
      </c>
      <c r="QR14" s="272" t="s">
        <v>21</v>
      </c>
      <c r="QS14" s="272" t="s">
        <v>21</v>
      </c>
      <c r="QT14" s="272" t="s">
        <v>21</v>
      </c>
      <c r="QU14" s="272" t="s">
        <v>21</v>
      </c>
      <c r="QV14" s="272" t="s">
        <v>21</v>
      </c>
      <c r="QW14" s="272" t="s">
        <v>21</v>
      </c>
      <c r="QX14" s="272" t="s">
        <v>21</v>
      </c>
      <c r="QY14" s="272" t="s">
        <v>21</v>
      </c>
      <c r="QZ14" s="272" t="s">
        <v>21</v>
      </c>
      <c r="RA14" s="272" t="s">
        <v>21</v>
      </c>
      <c r="RB14" s="272" t="s">
        <v>21</v>
      </c>
      <c r="RC14" s="272" t="s">
        <v>21</v>
      </c>
      <c r="RD14" s="272" t="s">
        <v>21</v>
      </c>
      <c r="RE14" s="272" t="s">
        <v>21</v>
      </c>
      <c r="RF14" s="272" t="s">
        <v>21</v>
      </c>
      <c r="RG14" s="272" t="s">
        <v>21</v>
      </c>
      <c r="RH14" s="272" t="s">
        <v>21</v>
      </c>
      <c r="RI14" s="272" t="s">
        <v>21</v>
      </c>
      <c r="RJ14" s="272" t="s">
        <v>21</v>
      </c>
      <c r="RK14" s="272" t="s">
        <v>21</v>
      </c>
      <c r="RL14" s="272" t="s">
        <v>21</v>
      </c>
      <c r="RM14" s="272" t="s">
        <v>21</v>
      </c>
      <c r="RN14" s="272" t="s">
        <v>21</v>
      </c>
      <c r="RO14" s="272" t="s">
        <v>21</v>
      </c>
      <c r="RP14" s="272" t="s">
        <v>21</v>
      </c>
      <c r="RQ14" s="272" t="s">
        <v>21</v>
      </c>
      <c r="RR14" s="272" t="s">
        <v>21</v>
      </c>
      <c r="RS14" s="272" t="s">
        <v>21</v>
      </c>
      <c r="RT14" s="272" t="s">
        <v>21</v>
      </c>
      <c r="RU14" s="272" t="s">
        <v>21</v>
      </c>
      <c r="RV14" s="272" t="s">
        <v>21</v>
      </c>
      <c r="RW14" s="272" t="s">
        <v>21</v>
      </c>
      <c r="RX14" s="272" t="s">
        <v>21</v>
      </c>
      <c r="RY14" s="272" t="s">
        <v>21</v>
      </c>
      <c r="RZ14" s="272" t="s">
        <v>21</v>
      </c>
      <c r="SA14" s="272" t="s">
        <v>21</v>
      </c>
      <c r="SB14" s="272" t="s">
        <v>21</v>
      </c>
      <c r="SC14" s="272" t="s">
        <v>21</v>
      </c>
      <c r="SD14" s="272" t="s">
        <v>21</v>
      </c>
      <c r="SE14" s="272" t="s">
        <v>21</v>
      </c>
      <c r="SF14" s="272" t="s">
        <v>21</v>
      </c>
      <c r="SG14" s="272" t="s">
        <v>21</v>
      </c>
      <c r="SH14" s="271" t="s">
        <v>22</v>
      </c>
      <c r="SI14" s="271" t="s">
        <v>22</v>
      </c>
      <c r="SJ14" s="271" t="s">
        <v>22</v>
      </c>
      <c r="SK14" s="271" t="s">
        <v>22</v>
      </c>
      <c r="SL14" s="271" t="s">
        <v>22</v>
      </c>
      <c r="SM14" s="271" t="s">
        <v>22</v>
      </c>
      <c r="SN14" s="271" t="s">
        <v>22</v>
      </c>
      <c r="SO14" s="271" t="s">
        <v>22</v>
      </c>
      <c r="SP14" s="271" t="s">
        <v>22</v>
      </c>
      <c r="SQ14" s="271" t="s">
        <v>22</v>
      </c>
      <c r="SR14" s="271" t="s">
        <v>22</v>
      </c>
      <c r="SS14" s="271" t="s">
        <v>22</v>
      </c>
      <c r="ST14" s="271" t="s">
        <v>22</v>
      </c>
      <c r="SU14" s="271" t="s">
        <v>22</v>
      </c>
      <c r="SV14" s="271" t="s">
        <v>22</v>
      </c>
      <c r="SW14" s="271" t="s">
        <v>22</v>
      </c>
      <c r="SX14" s="271" t="s">
        <v>22</v>
      </c>
      <c r="SY14" s="271" t="s">
        <v>22</v>
      </c>
      <c r="SZ14" s="271" t="s">
        <v>22</v>
      </c>
      <c r="TA14" s="271" t="s">
        <v>22</v>
      </c>
      <c r="TB14" s="272" t="s">
        <v>21</v>
      </c>
      <c r="TC14" s="272" t="s">
        <v>21</v>
      </c>
      <c r="TD14" s="272" t="s">
        <v>21</v>
      </c>
      <c r="TE14" s="272" t="s">
        <v>21</v>
      </c>
      <c r="TF14" s="272" t="s">
        <v>21</v>
      </c>
      <c r="TG14" s="272" t="s">
        <v>21</v>
      </c>
      <c r="TH14" s="272" t="s">
        <v>21</v>
      </c>
      <c r="TI14" s="272" t="s">
        <v>21</v>
      </c>
      <c r="TJ14" s="272" t="s">
        <v>21</v>
      </c>
      <c r="TK14" s="272" t="s">
        <v>21</v>
      </c>
      <c r="TL14" s="272" t="s">
        <v>21</v>
      </c>
      <c r="TM14" s="272" t="s">
        <v>21</v>
      </c>
      <c r="TN14" s="270"/>
      <c r="TO14" s="270"/>
      <c r="TP14" s="270"/>
      <c r="TQ14" s="270"/>
      <c r="TR14" s="270"/>
      <c r="TS14" s="270"/>
      <c r="TT14" s="270"/>
      <c r="TU14" s="271" t="s">
        <v>22</v>
      </c>
      <c r="TV14" s="271" t="s">
        <v>22</v>
      </c>
      <c r="TW14" s="271" t="s">
        <v>22</v>
      </c>
      <c r="TX14" s="271" t="s">
        <v>22</v>
      </c>
      <c r="TY14" s="270"/>
      <c r="TZ14" s="270"/>
      <c r="UA14" s="270"/>
      <c r="UB14" s="270"/>
      <c r="UC14" s="270"/>
      <c r="UD14" s="270"/>
      <c r="UE14" s="270"/>
      <c r="UF14" s="270"/>
      <c r="UG14" s="270"/>
      <c r="UH14" s="270"/>
      <c r="UI14" s="270"/>
      <c r="UJ14" s="270"/>
      <c r="UK14" s="270"/>
      <c r="UL14" s="271" t="s">
        <v>22</v>
      </c>
      <c r="UM14" s="271" t="s">
        <v>22</v>
      </c>
      <c r="UN14" s="271" t="s">
        <v>22</v>
      </c>
      <c r="UO14" s="271" t="s">
        <v>22</v>
      </c>
      <c r="UP14" s="271" t="s">
        <v>22</v>
      </c>
      <c r="UQ14" s="271" t="s">
        <v>22</v>
      </c>
      <c r="UR14" s="271" t="s">
        <v>22</v>
      </c>
      <c r="US14" s="271" t="s">
        <v>22</v>
      </c>
      <c r="UT14" s="271" t="s">
        <v>22</v>
      </c>
      <c r="UU14" s="271" t="s">
        <v>22</v>
      </c>
      <c r="UV14" s="271" t="s">
        <v>22</v>
      </c>
      <c r="UW14" s="271" t="s">
        <v>22</v>
      </c>
      <c r="UX14" s="271" t="s">
        <v>22</v>
      </c>
      <c r="UY14" s="271" t="s">
        <v>22</v>
      </c>
      <c r="UZ14" s="274" t="s">
        <v>19</v>
      </c>
      <c r="VA14" s="274" t="s">
        <v>19</v>
      </c>
      <c r="VB14" s="274" t="s">
        <v>19</v>
      </c>
      <c r="VC14" s="274" t="s">
        <v>19</v>
      </c>
      <c r="VD14" s="274" t="s">
        <v>19</v>
      </c>
      <c r="VE14" s="274" t="s">
        <v>19</v>
      </c>
      <c r="VF14" s="274" t="s">
        <v>19</v>
      </c>
      <c r="VG14" s="274" t="s">
        <v>19</v>
      </c>
      <c r="VH14" s="274" t="s">
        <v>19</v>
      </c>
      <c r="VI14" s="274" t="s">
        <v>19</v>
      </c>
      <c r="VJ14" s="274" t="s">
        <v>19</v>
      </c>
      <c r="VK14" s="274" t="s">
        <v>19</v>
      </c>
      <c r="VL14" s="274" t="s">
        <v>19</v>
      </c>
      <c r="VM14" s="274" t="s">
        <v>19</v>
      </c>
      <c r="VN14" s="274" t="s">
        <v>19</v>
      </c>
    </row>
    <row r="15" spans="3:587" ht="15.75">
      <c r="C15" s="263">
        <f t="shared" si="0"/>
        <v>7</v>
      </c>
      <c r="D15" s="797" t="s">
        <v>1395</v>
      </c>
      <c r="F15" s="798" t="str">
        <f t="shared" si="1"/>
        <v>fromage blanc 20% mg *</v>
      </c>
      <c r="G15" s="800" t="str">
        <f t="shared" si="2"/>
        <v>⚠ Lait</v>
      </c>
      <c r="H15" s="266" t="str">
        <f t="shared" si="3"/>
        <v>fromage blanc 20% mg *</v>
      </c>
      <c r="I15" s="267" t="str">
        <f t="shared" si="4"/>
        <v/>
      </c>
      <c r="J15" s="268">
        <f t="shared" si="5"/>
        <v>1</v>
      </c>
      <c r="K15" s="268">
        <f t="shared" si="6"/>
        <v>0</v>
      </c>
      <c r="L15" s="269" t="str">
        <f t="shared" si="7"/>
        <v>⚠ Lait</v>
      </c>
      <c r="M15" t="str">
        <f t="shared" si="8"/>
        <v>fromage blanc 20% mg *</v>
      </c>
      <c r="N15" t="str">
        <f t="shared" si="9"/>
        <v>fromage blanc 20% mg *</v>
      </c>
      <c r="O15" t="str">
        <f t="shared" si="10"/>
        <v>fromage blanc 20% mg *</v>
      </c>
      <c r="P15" t="str">
        <f t="shared" si="11"/>
        <v>fromage blanc 20% mg *</v>
      </c>
      <c r="Q15" t="str">
        <f t="shared" si="12"/>
        <v xml:space="preserve">fromage blanc 20% mg  </v>
      </c>
      <c r="R15" t="str">
        <f t="shared" si="13"/>
        <v xml:space="preserve"> fromage blanc 20% mg </v>
      </c>
      <c r="S15">
        <f t="array" ref="S15">IF(D15="",0,SUMPRODUCT((DA13:VN13="Gluten")*(DA14:VN14="INFO")*(COUNTIF(R15,"* "&amp;DA15:VN15&amp;" *")&gt;0)*1))</f>
        <v>0</v>
      </c>
      <c r="T15">
        <f t="array" ref="T15">IF(D15="",0,SUMPRODUCT((DA13:VN13="Gluten")*(DA14:VN14="EXCL")*(COUNTIF(R15,"* "&amp;DA15:VN15&amp;" *")&gt;0)*1))</f>
        <v>0</v>
      </c>
      <c r="U15">
        <f t="array" ref="U15">IF(D15="",0,SUMPRODUCT((DA13:VN13="Gluten")*(DA14:VN14="ALERTE")*(COUNTIF(R15,"* "&amp;DA15:VN15&amp;" *")&gt;0)*1))</f>
        <v>0</v>
      </c>
      <c r="V15">
        <f t="array" ref="V15">IF(D15="",0,SUMPRODUCT((DA13:VN13="Gluten")*(DA14:VN14="SUSP")*(COUNTIF(R15,"* "&amp;DA15:VN15&amp;" *")&gt;0)*1))</f>
        <v>0</v>
      </c>
      <c r="W15" t="str">
        <f t="shared" si="14"/>
        <v/>
      </c>
      <c r="X15" t="str">
        <f t="shared" si="15"/>
        <v/>
      </c>
      <c r="Y15">
        <f t="array" ref="Y15">IF(D15="",0,SUMPRODUCT((DA13:VN13="Crustaces")*(DA14:VN14="ALERTE")*(COUNTIF(R15,"* "&amp;DA15:VN15&amp;" *")&gt;0)*1))</f>
        <v>0</v>
      </c>
      <c r="Z15" t="str">
        <f t="shared" si="16"/>
        <v/>
      </c>
      <c r="AA15">
        <f t="array" ref="AA15">IF(D15="",0,SUMPRODUCT((DA13:VN13="Oeufs")*(DA14:VN14="ALERTE")*(COUNTIF(R15,"* "&amp;DA15:VN15&amp;" *")&gt;0)*1))</f>
        <v>0</v>
      </c>
      <c r="AB15" t="str">
        <f t="shared" si="17"/>
        <v/>
      </c>
      <c r="AC15">
        <f t="array" ref="AC15">IF(D15="",0,SUMPRODUCT((DA13:VN13="Poissons")*(DA14:VN14="INFO")*(COUNTIF(R15,"* "&amp;DA15:VN15&amp;" *")&gt;0)*1))</f>
        <v>0</v>
      </c>
      <c r="AD15">
        <f t="array" ref="AD15">IF(D15="",0,SUMPRODUCT((DA13:VN13="Poissons")*(DA14:VN14="EXCL")*(COUNTIF(R15,"* "&amp;DA15:VN15&amp;" *")&gt;0)*1))</f>
        <v>0</v>
      </c>
      <c r="AE15">
        <f t="array" ref="AE15">IF(D15="",0,SUMPRODUCT((DA13:VN13="Poissons")*(DA14:VN14="ALERTE")*(COUNTIF(R15,"* "&amp;DA15:VN15&amp;" *")&gt;0)*1))</f>
        <v>0</v>
      </c>
      <c r="AF15" t="str">
        <f t="shared" si="18"/>
        <v/>
      </c>
      <c r="AG15">
        <f t="array" ref="AG15">IF(D15="",0,SUMPRODUCT((DA13:VN13="Arachides")*(DA14:VN14="ALERTE")*(COUNTIF(R15,"* "&amp;DA15:VN15&amp;" *")&gt;0)*1))</f>
        <v>0</v>
      </c>
      <c r="AH15" t="str">
        <f t="shared" si="19"/>
        <v/>
      </c>
      <c r="AI15">
        <f t="array" ref="AI15">IF(D15="",0,SUMPRODUCT((DA13:VN13="Soja")*(DA14:VN14="INFO")*(COUNTIF(R15,"* "&amp;DA15:VN15&amp;" *")&gt;0)*1))</f>
        <v>0</v>
      </c>
      <c r="AJ15">
        <f t="array" ref="AJ15">IF(D15="",0,SUMPRODUCT((DA13:VN13="Soja")*(DA14:VN14="ALERTE")*(COUNTIF(R15,"* "&amp;DA15:VN15&amp;" *")&gt;0)*1))</f>
        <v>0</v>
      </c>
      <c r="AK15" t="str">
        <f t="shared" si="20"/>
        <v/>
      </c>
      <c r="AL15">
        <f t="array" ref="AL15">IF(D15="",0,SUMPRODUCT((DA13:VN13="Lait")*(DA14:VN14="INFO")*(COUNTIF(R15,"* "&amp;DA15:VN15&amp;" *")&gt;0)*1))</f>
        <v>0</v>
      </c>
      <c r="AM15">
        <f t="array" ref="AM15">IF(D15="",0,SUMPRODUCT((DA13:VN13="Lait")*(DA14:VN14="EXCL")*(COUNTIF(R15,"* "&amp;DA15:VN15&amp;" *")&gt;0)*1))</f>
        <v>0</v>
      </c>
      <c r="AN15">
        <f t="array" ref="AN15">IF(D15="",0,SUMPRODUCT((DA13:VN13="Lait")*(DA14:VN14="ALERTE")*(COUNTIF(R15,"* "&amp;DA15:VN15&amp;" *")&gt;0)*1))</f>
        <v>1</v>
      </c>
      <c r="AO15">
        <f t="array" ref="AO15">IF(D15="",0,SUMPRODUCT((DA13:VN13="Lait")*(DA14:VN14="SUSP")*(COUNTIF(R15,"* "&amp;DA15:VN15&amp;" *")&gt;0)*1))</f>
        <v>0</v>
      </c>
      <c r="AP15" t="str">
        <f t="shared" si="21"/>
        <v>⚠ Lait</v>
      </c>
      <c r="AQ15" t="str">
        <f t="shared" si="22"/>
        <v/>
      </c>
      <c r="AR15">
        <f t="array" ref="AR15">IF(D15="",0,SUMPRODUCT((DA13:VN13="Fruits a coque")*(DA14:VN14="EXCL")*(COUNTIF(R15,"* "&amp;DA15:VN15&amp;" *")&gt;0)*1))</f>
        <v>0</v>
      </c>
      <c r="AS15">
        <f t="array" ref="AS15">IF(D15="",0,SUMPRODUCT((DA13:VN13="Fruits a coque")*(DA14:VN14="ALERTE")*(COUNTIF(R15,"* "&amp;DA15:VN15&amp;" *")&gt;0)*1))</f>
        <v>0</v>
      </c>
      <c r="AT15" t="str">
        <f t="shared" si="23"/>
        <v/>
      </c>
      <c r="AU15">
        <f t="array" ref="AU15">IF(D15="",0,SUMPRODUCT((DA13:VN13="Celeri")*(DA14:VN14="ALERTE")*(COUNTIF(R15,"* "&amp;DA15:VN15&amp;" *")&gt;0)*1))</f>
        <v>0</v>
      </c>
      <c r="AV15" t="str">
        <f t="shared" si="24"/>
        <v/>
      </c>
      <c r="AW15">
        <f t="array" ref="AW15">IF(D15="",0,SUMPRODUCT((DA13:VN13="Moutarde")*(DA14:VN14="ALERTE")*(COUNTIF(R15,"* "&amp;DA15:VN15&amp;" *")&gt;0)*1))</f>
        <v>0</v>
      </c>
      <c r="AX15" t="str">
        <f t="shared" si="25"/>
        <v/>
      </c>
      <c r="AY15">
        <f t="array" ref="AY15">IF(D15="",0,SUMPRODUCT((DA13:VN13="Sesame")*(DA14:VN14="ALERTE")*(COUNTIF(R15,"* "&amp;DA15:VN15&amp;" *")&gt;0)*1))</f>
        <v>0</v>
      </c>
      <c r="AZ15" t="str">
        <f t="shared" si="26"/>
        <v/>
      </c>
      <c r="BA15">
        <f t="array" ref="BA15">IF(D15="",0,SUMPRODUCT((DA13:VN13="Sulfites")*(DA14:VN14="ALERTE")*(COUNTIF(R15,"* "&amp;DA15:VN15&amp;" *")&gt;0)*1))</f>
        <v>0</v>
      </c>
      <c r="BB15" t="str">
        <f t="shared" si="27"/>
        <v/>
      </c>
      <c r="BC15">
        <f t="array" ref="BC15">IF(D15="",0,SUMPRODUCT((DA13:VN13="Lupin")*(DA14:VN14="ALERTE")*(COUNTIF(R15,"* "&amp;DA15:VN15&amp;" *")&gt;0)*1))</f>
        <v>0</v>
      </c>
      <c r="BD15" t="str">
        <f t="shared" si="28"/>
        <v/>
      </c>
      <c r="BE15">
        <f t="array" ref="BE15">IF(D15="",0,SUMPRODUCT((DA13:VN13="Mollusques")*(DA14:VN14="EXCL")*(COUNTIF(R15,"* "&amp;DA15:VN15&amp;" *")&gt;0)*1))</f>
        <v>0</v>
      </c>
      <c r="BF15">
        <f t="array" ref="BF15">IF(D15="",0,SUMPRODUCT((DA13:VN13="Mollusques")*(DA14:VN14="ALERTE")*(COUNTIF(R15,"* "&amp;DA15:VN15&amp;" *")&gt;0)*1))</f>
        <v>0</v>
      </c>
      <c r="BG15" t="str">
        <f t="shared" si="29"/>
        <v/>
      </c>
      <c r="BH15" t="str">
        <f t="shared" si="30"/>
        <v/>
      </c>
      <c r="BI15" t="str">
        <f t="shared" si="31"/>
        <v/>
      </c>
      <c r="BJ15" t="str">
        <f t="shared" si="32"/>
        <v/>
      </c>
      <c r="BK15" t="str">
        <f t="shared" si="33"/>
        <v/>
      </c>
      <c r="BL15" t="str">
        <f t="shared" si="34"/>
        <v/>
      </c>
      <c r="BM15" t="str">
        <f t="shared" si="35"/>
        <v/>
      </c>
      <c r="BN15" t="str">
        <f t="shared" si="36"/>
        <v>⚠ Lait</v>
      </c>
      <c r="BO15" t="str">
        <f t="shared" si="37"/>
        <v>⚠ Lait</v>
      </c>
      <c r="BP15" t="str">
        <f t="shared" si="38"/>
        <v>⚠ Lait</v>
      </c>
      <c r="BQ15" t="str">
        <f t="shared" si="39"/>
        <v>⚠ Lait</v>
      </c>
      <c r="BR15" t="str">
        <f t="shared" si="40"/>
        <v>⚠ Lait</v>
      </c>
      <c r="BS15" t="str">
        <f t="shared" si="41"/>
        <v>⚠ Lait</v>
      </c>
      <c r="BT15" t="str">
        <f t="shared" si="42"/>
        <v>⚠ Lait</v>
      </c>
      <c r="BU15" t="str">
        <f t="shared" si="43"/>
        <v>⚠ Lait</v>
      </c>
      <c r="BV15" t="str">
        <f t="shared" si="44"/>
        <v>⚠ Lait</v>
      </c>
      <c r="BW15" t="str">
        <f t="shared" si="45"/>
        <v/>
      </c>
      <c r="BX15" t="str">
        <f t="shared" si="46"/>
        <v/>
      </c>
      <c r="BY15" t="str">
        <f t="shared" si="47"/>
        <v/>
      </c>
      <c r="DA15" s="261" t="s">
        <v>23</v>
      </c>
      <c r="DB15" s="261" t="s">
        <v>24</v>
      </c>
      <c r="DC15" s="261" t="s">
        <v>25</v>
      </c>
      <c r="DD15" s="261" t="s">
        <v>26</v>
      </c>
      <c r="DE15" s="261" t="s">
        <v>27</v>
      </c>
      <c r="DF15" s="261" t="s">
        <v>28</v>
      </c>
      <c r="DG15" s="261" t="s">
        <v>29</v>
      </c>
      <c r="DH15" s="261" t="s">
        <v>30</v>
      </c>
      <c r="DI15" s="261" t="s">
        <v>31</v>
      </c>
      <c r="DJ15" s="261" t="s">
        <v>32</v>
      </c>
      <c r="DK15" s="261" t="s">
        <v>33</v>
      </c>
      <c r="DL15" s="261" t="s">
        <v>34</v>
      </c>
      <c r="DM15" s="261" t="s">
        <v>35</v>
      </c>
      <c r="DN15" s="261" t="s">
        <v>36</v>
      </c>
      <c r="DO15" s="261" t="s">
        <v>37</v>
      </c>
      <c r="DP15" s="261" t="s">
        <v>38</v>
      </c>
      <c r="DQ15" s="261" t="s">
        <v>39</v>
      </c>
      <c r="DR15" s="261" t="s">
        <v>40</v>
      </c>
      <c r="DS15" s="261" t="s">
        <v>41</v>
      </c>
      <c r="DT15" s="261" t="s">
        <v>42</v>
      </c>
      <c r="DU15" s="261" t="s">
        <v>43</v>
      </c>
      <c r="DV15" s="261" t="s">
        <v>44</v>
      </c>
      <c r="DW15" s="261" t="s">
        <v>45</v>
      </c>
      <c r="DX15" s="261" t="s">
        <v>46</v>
      </c>
      <c r="DY15" s="261" t="s">
        <v>47</v>
      </c>
      <c r="DZ15" s="261" t="s">
        <v>48</v>
      </c>
      <c r="EA15" s="261" t="s">
        <v>49</v>
      </c>
      <c r="EB15" s="261" t="s">
        <v>50</v>
      </c>
      <c r="EC15" s="261" t="s">
        <v>51</v>
      </c>
      <c r="ED15" s="261" t="s">
        <v>52</v>
      </c>
      <c r="EE15" s="261" t="s">
        <v>53</v>
      </c>
      <c r="EF15" s="261" t="s">
        <v>54</v>
      </c>
      <c r="EG15" s="261" t="s">
        <v>55</v>
      </c>
      <c r="EH15" s="261" t="s">
        <v>56</v>
      </c>
      <c r="EI15" s="261" t="s">
        <v>57</v>
      </c>
      <c r="EJ15" s="261" t="s">
        <v>58</v>
      </c>
      <c r="EK15" s="261" t="s">
        <v>59</v>
      </c>
      <c r="EL15" s="261" t="s">
        <v>60</v>
      </c>
      <c r="EM15" s="261" t="s">
        <v>61</v>
      </c>
      <c r="EN15" s="261" t="s">
        <v>62</v>
      </c>
      <c r="EO15" s="261" t="s">
        <v>63</v>
      </c>
      <c r="EP15" s="261" t="s">
        <v>64</v>
      </c>
      <c r="EQ15" s="261" t="s">
        <v>65</v>
      </c>
      <c r="ER15" s="261" t="s">
        <v>66</v>
      </c>
      <c r="ES15" s="261" t="s">
        <v>67</v>
      </c>
      <c r="ET15" s="261" t="s">
        <v>68</v>
      </c>
      <c r="EU15" s="261" t="s">
        <v>69</v>
      </c>
      <c r="EV15" s="261" t="s">
        <v>70</v>
      </c>
      <c r="EW15" s="261" t="s">
        <v>71</v>
      </c>
      <c r="EX15" s="261" t="s">
        <v>72</v>
      </c>
      <c r="EY15" s="261" t="s">
        <v>73</v>
      </c>
      <c r="EZ15" s="261" t="s">
        <v>74</v>
      </c>
      <c r="FA15" s="261" t="s">
        <v>75</v>
      </c>
      <c r="FB15" s="261" t="s">
        <v>76</v>
      </c>
      <c r="FC15" s="261" t="s">
        <v>77</v>
      </c>
      <c r="FD15" s="261" t="s">
        <v>78</v>
      </c>
      <c r="FE15" s="261" t="s">
        <v>79</v>
      </c>
      <c r="FF15" s="261" t="s">
        <v>80</v>
      </c>
      <c r="FG15" s="261" t="s">
        <v>81</v>
      </c>
      <c r="FH15" s="261" t="s">
        <v>82</v>
      </c>
      <c r="FI15" s="261" t="s">
        <v>83</v>
      </c>
      <c r="FJ15" s="261" t="s">
        <v>84</v>
      </c>
      <c r="FK15" s="261" t="s">
        <v>85</v>
      </c>
      <c r="FL15" s="261" t="s">
        <v>86</v>
      </c>
      <c r="FM15" s="261" t="s">
        <v>87</v>
      </c>
      <c r="FN15" s="261" t="s">
        <v>88</v>
      </c>
      <c r="FO15" s="261" t="s">
        <v>89</v>
      </c>
      <c r="FP15" s="261" t="s">
        <v>90</v>
      </c>
      <c r="FQ15" s="261" t="s">
        <v>91</v>
      </c>
      <c r="FR15" s="261" t="s">
        <v>92</v>
      </c>
      <c r="FS15" s="261" t="s">
        <v>93</v>
      </c>
      <c r="FT15" s="261" t="s">
        <v>94</v>
      </c>
      <c r="FU15" s="261" t="s">
        <v>95</v>
      </c>
      <c r="FV15" s="261" t="s">
        <v>96</v>
      </c>
      <c r="FW15" s="261" t="s">
        <v>97</v>
      </c>
      <c r="FX15" s="261" t="s">
        <v>98</v>
      </c>
      <c r="FY15" s="261" t="s">
        <v>99</v>
      </c>
      <c r="FZ15" s="261" t="s">
        <v>100</v>
      </c>
      <c r="GA15" s="261" t="s">
        <v>101</v>
      </c>
      <c r="GB15" s="261" t="s">
        <v>102</v>
      </c>
      <c r="GC15" s="261" t="s">
        <v>103</v>
      </c>
      <c r="GD15" s="261" t="s">
        <v>104</v>
      </c>
      <c r="GE15" s="261" t="s">
        <v>105</v>
      </c>
      <c r="GF15" s="261" t="s">
        <v>106</v>
      </c>
      <c r="GG15" s="261" t="s">
        <v>107</v>
      </c>
      <c r="GH15" s="261" t="s">
        <v>108</v>
      </c>
      <c r="GI15" s="261" t="s">
        <v>109</v>
      </c>
      <c r="GJ15" s="261" t="s">
        <v>110</v>
      </c>
      <c r="GK15" s="261" t="s">
        <v>111</v>
      </c>
      <c r="GL15" s="261" t="s">
        <v>112</v>
      </c>
      <c r="GM15" s="261" t="s">
        <v>113</v>
      </c>
      <c r="GN15" s="261" t="s">
        <v>114</v>
      </c>
      <c r="GO15" s="261" t="s">
        <v>115</v>
      </c>
      <c r="GP15" s="261" t="s">
        <v>116</v>
      </c>
      <c r="GQ15" s="261" t="s">
        <v>117</v>
      </c>
      <c r="GR15" s="261" t="s">
        <v>118</v>
      </c>
      <c r="GS15" s="261" t="s">
        <v>119</v>
      </c>
      <c r="GT15" s="261" t="s">
        <v>120</v>
      </c>
      <c r="GU15" s="261" t="s">
        <v>121</v>
      </c>
      <c r="GV15" s="261" t="s">
        <v>122</v>
      </c>
      <c r="GW15" s="261" t="s">
        <v>123</v>
      </c>
      <c r="GX15" s="261" t="s">
        <v>124</v>
      </c>
      <c r="GY15" s="261" t="s">
        <v>125</v>
      </c>
      <c r="GZ15" s="261" t="s">
        <v>126</v>
      </c>
      <c r="HA15" s="261" t="s">
        <v>127</v>
      </c>
      <c r="HB15" s="261" t="s">
        <v>128</v>
      </c>
      <c r="HC15" s="261" t="s">
        <v>129</v>
      </c>
      <c r="HD15" s="261" t="s">
        <v>130</v>
      </c>
      <c r="HE15" s="261" t="s">
        <v>131</v>
      </c>
      <c r="HF15" s="261" t="s">
        <v>132</v>
      </c>
      <c r="HG15" s="261" t="s">
        <v>133</v>
      </c>
      <c r="HH15" s="261" t="s">
        <v>134</v>
      </c>
      <c r="HI15" s="261" t="s">
        <v>135</v>
      </c>
      <c r="HJ15" s="261" t="s">
        <v>136</v>
      </c>
      <c r="HK15" s="261" t="s">
        <v>137</v>
      </c>
      <c r="HL15" s="261" t="s">
        <v>138</v>
      </c>
      <c r="HM15" s="261" t="s">
        <v>139</v>
      </c>
      <c r="HN15" s="261" t="s">
        <v>140</v>
      </c>
      <c r="HO15" s="261" t="s">
        <v>141</v>
      </c>
      <c r="HP15" s="261" t="s">
        <v>142</v>
      </c>
      <c r="HQ15" s="261" t="s">
        <v>143</v>
      </c>
      <c r="HR15" s="261" t="s">
        <v>144</v>
      </c>
      <c r="HS15" s="261" t="s">
        <v>145</v>
      </c>
      <c r="HT15" s="261" t="s">
        <v>146</v>
      </c>
      <c r="HU15" s="261" t="s">
        <v>147</v>
      </c>
      <c r="HV15" s="261" t="s">
        <v>148</v>
      </c>
      <c r="HW15" s="261" t="s">
        <v>149</v>
      </c>
      <c r="HX15" s="261" t="s">
        <v>150</v>
      </c>
      <c r="HY15" s="261" t="s">
        <v>151</v>
      </c>
      <c r="HZ15" s="261" t="s">
        <v>152</v>
      </c>
      <c r="IA15" s="261" t="s">
        <v>153</v>
      </c>
      <c r="IB15" s="261" t="s">
        <v>154</v>
      </c>
      <c r="IC15" s="261" t="s">
        <v>155</v>
      </c>
      <c r="ID15" s="261" t="s">
        <v>156</v>
      </c>
      <c r="IE15" s="261" t="s">
        <v>157</v>
      </c>
      <c r="IF15" s="261" t="s">
        <v>158</v>
      </c>
      <c r="IG15" s="261" t="s">
        <v>159</v>
      </c>
      <c r="IH15" s="261" t="s">
        <v>160</v>
      </c>
      <c r="II15" s="261" t="s">
        <v>161</v>
      </c>
      <c r="IJ15" s="261" t="s">
        <v>162</v>
      </c>
      <c r="IK15" s="261" t="s">
        <v>163</v>
      </c>
      <c r="IL15" s="261" t="s">
        <v>164</v>
      </c>
      <c r="IM15" s="261" t="s">
        <v>165</v>
      </c>
      <c r="IN15" s="261" t="s">
        <v>166</v>
      </c>
      <c r="IO15" s="261" t="s">
        <v>167</v>
      </c>
      <c r="IP15" s="261" t="s">
        <v>168</v>
      </c>
      <c r="IQ15" s="261" t="s">
        <v>169</v>
      </c>
      <c r="IR15" s="261" t="s">
        <v>170</v>
      </c>
      <c r="IS15" s="261" t="s">
        <v>171</v>
      </c>
      <c r="IT15" s="261" t="s">
        <v>172</v>
      </c>
      <c r="IU15" s="261" t="s">
        <v>173</v>
      </c>
      <c r="IV15" s="261" t="s">
        <v>174</v>
      </c>
      <c r="IW15" s="261" t="s">
        <v>175</v>
      </c>
      <c r="IX15" s="261" t="s">
        <v>176</v>
      </c>
      <c r="IY15" s="261" t="s">
        <v>177</v>
      </c>
      <c r="IZ15" s="261" t="s">
        <v>178</v>
      </c>
      <c r="JA15" s="261" t="s">
        <v>179</v>
      </c>
      <c r="JB15" s="261" t="s">
        <v>180</v>
      </c>
      <c r="JC15" s="261" t="s">
        <v>181</v>
      </c>
      <c r="JD15" s="261" t="s">
        <v>182</v>
      </c>
      <c r="JE15" s="261" t="s">
        <v>183</v>
      </c>
      <c r="JF15" s="261" t="s">
        <v>184</v>
      </c>
      <c r="JG15" s="261" t="s">
        <v>185</v>
      </c>
      <c r="JH15" s="261" t="s">
        <v>186</v>
      </c>
      <c r="JI15" s="261" t="s">
        <v>187</v>
      </c>
      <c r="JJ15" s="261" t="s">
        <v>188</v>
      </c>
      <c r="JK15" s="261" t="s">
        <v>189</v>
      </c>
      <c r="JL15" s="261" t="s">
        <v>190</v>
      </c>
      <c r="JM15" s="261" t="s">
        <v>191</v>
      </c>
      <c r="JN15" s="261" t="s">
        <v>192</v>
      </c>
      <c r="JO15" s="261" t="s">
        <v>193</v>
      </c>
      <c r="JP15" s="261" t="s">
        <v>194</v>
      </c>
      <c r="JQ15" s="261" t="s">
        <v>195</v>
      </c>
      <c r="JR15" s="261" t="s">
        <v>196</v>
      </c>
      <c r="JS15" s="261" t="s">
        <v>197</v>
      </c>
      <c r="JT15" s="261" t="s">
        <v>198</v>
      </c>
      <c r="JU15" s="261" t="s">
        <v>199</v>
      </c>
      <c r="JV15" s="261" t="s">
        <v>200</v>
      </c>
      <c r="JW15" s="261" t="s">
        <v>201</v>
      </c>
      <c r="JX15" s="261" t="s">
        <v>202</v>
      </c>
      <c r="JY15" s="261" t="s">
        <v>203</v>
      </c>
      <c r="JZ15" s="261" t="s">
        <v>204</v>
      </c>
      <c r="KA15" s="261" t="s">
        <v>205</v>
      </c>
      <c r="KB15" s="261" t="s">
        <v>206</v>
      </c>
      <c r="KC15" s="261" t="s">
        <v>207</v>
      </c>
      <c r="KD15" s="261" t="s">
        <v>208</v>
      </c>
      <c r="KE15" s="261" t="s">
        <v>209</v>
      </c>
      <c r="KF15" s="261" t="s">
        <v>210</v>
      </c>
      <c r="KG15" s="261" t="s">
        <v>211</v>
      </c>
      <c r="KH15" s="261" t="s">
        <v>212</v>
      </c>
      <c r="KI15" s="261" t="s">
        <v>213</v>
      </c>
      <c r="KJ15" s="261" t="s">
        <v>214</v>
      </c>
      <c r="KK15" s="261" t="s">
        <v>215</v>
      </c>
      <c r="KL15" s="261" t="s">
        <v>216</v>
      </c>
      <c r="KM15" s="261" t="s">
        <v>217</v>
      </c>
      <c r="KN15" s="261" t="s">
        <v>218</v>
      </c>
      <c r="KO15" s="261" t="s">
        <v>219</v>
      </c>
      <c r="KP15" s="261" t="s">
        <v>220</v>
      </c>
      <c r="KQ15" s="261" t="s">
        <v>221</v>
      </c>
      <c r="KR15" s="261" t="s">
        <v>222</v>
      </c>
      <c r="KS15" s="261" t="s">
        <v>223</v>
      </c>
      <c r="KT15" s="261" t="s">
        <v>224</v>
      </c>
      <c r="KU15" s="261" t="s">
        <v>225</v>
      </c>
      <c r="KV15" s="261" t="s">
        <v>226</v>
      </c>
      <c r="KW15" s="261" t="s">
        <v>227</v>
      </c>
      <c r="KX15" s="261" t="s">
        <v>228</v>
      </c>
      <c r="KY15" s="261" t="s">
        <v>229</v>
      </c>
      <c r="KZ15" s="261" t="s">
        <v>230</v>
      </c>
      <c r="LA15" s="261" t="s">
        <v>231</v>
      </c>
      <c r="LB15" s="261" t="s">
        <v>232</v>
      </c>
      <c r="LC15" s="261" t="s">
        <v>233</v>
      </c>
      <c r="LD15" s="261" t="s">
        <v>234</v>
      </c>
      <c r="LE15" s="261" t="s">
        <v>235</v>
      </c>
      <c r="LF15" s="261" t="s">
        <v>236</v>
      </c>
      <c r="LG15" s="261" t="s">
        <v>237</v>
      </c>
      <c r="LH15" s="261" t="s">
        <v>238</v>
      </c>
      <c r="LI15" s="261" t="s">
        <v>239</v>
      </c>
      <c r="LJ15" s="261" t="s">
        <v>240</v>
      </c>
      <c r="LK15" s="261" t="s">
        <v>241</v>
      </c>
      <c r="LL15" s="261" t="s">
        <v>242</v>
      </c>
      <c r="LM15" s="261" t="s">
        <v>243</v>
      </c>
      <c r="LN15" s="261" t="s">
        <v>244</v>
      </c>
      <c r="LO15" s="261" t="s">
        <v>245</v>
      </c>
      <c r="LP15" s="261" t="s">
        <v>246</v>
      </c>
      <c r="LQ15" s="261" t="s">
        <v>247</v>
      </c>
      <c r="LR15" s="261" t="s">
        <v>248</v>
      </c>
      <c r="LS15" s="261" t="s">
        <v>249</v>
      </c>
      <c r="LT15" s="261" t="s">
        <v>250</v>
      </c>
      <c r="LU15" s="261" t="s">
        <v>251</v>
      </c>
      <c r="LV15" s="261" t="s">
        <v>252</v>
      </c>
      <c r="LW15" s="261" t="s">
        <v>253</v>
      </c>
      <c r="LX15" s="261" t="s">
        <v>254</v>
      </c>
      <c r="LY15" s="261" t="s">
        <v>255</v>
      </c>
      <c r="LZ15" s="261" t="s">
        <v>256</v>
      </c>
      <c r="MA15" s="261" t="s">
        <v>257</v>
      </c>
      <c r="MB15" s="261" t="s">
        <v>258</v>
      </c>
      <c r="MC15" s="261" t="s">
        <v>259</v>
      </c>
      <c r="MD15" s="261" t="s">
        <v>260</v>
      </c>
      <c r="ME15" s="261" t="s">
        <v>261</v>
      </c>
      <c r="MF15" s="261" t="s">
        <v>262</v>
      </c>
      <c r="MG15" s="261" t="s">
        <v>263</v>
      </c>
      <c r="MH15" s="261" t="s">
        <v>264</v>
      </c>
      <c r="MI15" s="261" t="s">
        <v>265</v>
      </c>
      <c r="MJ15" s="261" t="s">
        <v>266</v>
      </c>
      <c r="MK15" s="261" t="s">
        <v>267</v>
      </c>
      <c r="ML15" s="261" t="s">
        <v>268</v>
      </c>
      <c r="MM15" s="261" t="s">
        <v>269</v>
      </c>
      <c r="MN15" s="261" t="s">
        <v>270</v>
      </c>
      <c r="MO15" s="261" t="s">
        <v>271</v>
      </c>
      <c r="MP15" s="261" t="s">
        <v>272</v>
      </c>
      <c r="MQ15" s="261" t="s">
        <v>273</v>
      </c>
      <c r="MR15" s="261" t="s">
        <v>274</v>
      </c>
      <c r="MS15" s="261" t="s">
        <v>275</v>
      </c>
      <c r="MT15" s="261" t="s">
        <v>276</v>
      </c>
      <c r="MU15" s="261" t="s">
        <v>277</v>
      </c>
      <c r="MV15" s="261" t="s">
        <v>278</v>
      </c>
      <c r="MW15" s="261" t="s">
        <v>279</v>
      </c>
      <c r="MX15" s="261" t="s">
        <v>280</v>
      </c>
      <c r="MY15" s="261" t="s">
        <v>281</v>
      </c>
      <c r="MZ15" s="261" t="s">
        <v>282</v>
      </c>
      <c r="NA15" s="261" t="s">
        <v>283</v>
      </c>
      <c r="NB15" s="261" t="s">
        <v>284</v>
      </c>
      <c r="NC15" s="261" t="s">
        <v>285</v>
      </c>
      <c r="ND15" s="261" t="s">
        <v>286</v>
      </c>
      <c r="NE15" s="261" t="s">
        <v>287</v>
      </c>
      <c r="NF15" s="261" t="s">
        <v>288</v>
      </c>
      <c r="NG15" s="261" t="s">
        <v>289</v>
      </c>
      <c r="NH15" s="261" t="s">
        <v>290</v>
      </c>
      <c r="NI15" s="261" t="s">
        <v>291</v>
      </c>
      <c r="NJ15" s="261" t="s">
        <v>25</v>
      </c>
      <c r="NK15" s="261" t="s">
        <v>26</v>
      </c>
      <c r="NL15" s="261" t="s">
        <v>27</v>
      </c>
      <c r="NM15" s="261" t="s">
        <v>292</v>
      </c>
      <c r="NN15" s="261" t="s">
        <v>293</v>
      </c>
      <c r="NO15" s="261" t="s">
        <v>294</v>
      </c>
      <c r="NP15" s="261" t="s">
        <v>295</v>
      </c>
      <c r="NQ15" s="261" t="s">
        <v>296</v>
      </c>
      <c r="NR15" s="261" t="s">
        <v>297</v>
      </c>
      <c r="NS15" s="261" t="s">
        <v>298</v>
      </c>
      <c r="NT15" s="261" t="s">
        <v>299</v>
      </c>
      <c r="NU15" s="261" t="s">
        <v>300</v>
      </c>
      <c r="NV15" s="261" t="s">
        <v>301</v>
      </c>
      <c r="NW15" s="261" t="s">
        <v>302</v>
      </c>
      <c r="NX15" s="261" t="s">
        <v>303</v>
      </c>
      <c r="NY15" s="261" t="s">
        <v>304</v>
      </c>
      <c r="NZ15" s="261" t="s">
        <v>305</v>
      </c>
      <c r="OA15" s="261" t="s">
        <v>306</v>
      </c>
      <c r="OB15" s="261" t="s">
        <v>307</v>
      </c>
      <c r="OC15" s="261" t="s">
        <v>308</v>
      </c>
      <c r="OD15" s="261" t="s">
        <v>309</v>
      </c>
      <c r="OE15" s="261" t="s">
        <v>310</v>
      </c>
      <c r="OF15" s="261" t="s">
        <v>190</v>
      </c>
      <c r="OG15" s="261" t="s">
        <v>191</v>
      </c>
      <c r="OH15" s="261" t="s">
        <v>311</v>
      </c>
      <c r="OI15" s="261" t="s">
        <v>312</v>
      </c>
      <c r="OJ15" s="261" t="s">
        <v>313</v>
      </c>
      <c r="OK15" s="261" t="s">
        <v>314</v>
      </c>
      <c r="OL15" s="261" t="s">
        <v>315</v>
      </c>
      <c r="OM15" s="261" t="s">
        <v>316</v>
      </c>
      <c r="ON15" s="261" t="s">
        <v>317</v>
      </c>
      <c r="OO15" s="261" t="s">
        <v>161</v>
      </c>
      <c r="OP15" s="261" t="s">
        <v>318</v>
      </c>
      <c r="OQ15" s="261" t="s">
        <v>203</v>
      </c>
      <c r="OR15" s="261" t="s">
        <v>319</v>
      </c>
      <c r="OS15" s="261" t="s">
        <v>320</v>
      </c>
      <c r="OT15" s="261" t="s">
        <v>321</v>
      </c>
      <c r="OU15" s="261" t="s">
        <v>322</v>
      </c>
      <c r="OV15" s="261" t="s">
        <v>323</v>
      </c>
      <c r="OW15" s="261" t="s">
        <v>257</v>
      </c>
      <c r="OX15" s="261" t="s">
        <v>162</v>
      </c>
      <c r="OY15" s="261" t="s">
        <v>259</v>
      </c>
      <c r="OZ15" s="261" t="s">
        <v>168</v>
      </c>
      <c r="PA15" s="261" t="s">
        <v>324</v>
      </c>
      <c r="PB15" s="261" t="s">
        <v>325</v>
      </c>
      <c r="PC15" s="261" t="s">
        <v>326</v>
      </c>
      <c r="PD15" s="261" t="s">
        <v>327</v>
      </c>
      <c r="PE15" s="261" t="s">
        <v>290</v>
      </c>
      <c r="PF15" s="261" t="s">
        <v>291</v>
      </c>
      <c r="PG15" s="261" t="s">
        <v>25</v>
      </c>
      <c r="PH15" s="261" t="s">
        <v>328</v>
      </c>
      <c r="PI15" s="261" t="s">
        <v>26</v>
      </c>
      <c r="PJ15" s="261" t="s">
        <v>292</v>
      </c>
      <c r="PK15" s="261" t="s">
        <v>293</v>
      </c>
      <c r="PL15" s="261" t="s">
        <v>294</v>
      </c>
      <c r="PM15" s="261" t="s">
        <v>295</v>
      </c>
      <c r="PN15" s="261" t="s">
        <v>296</v>
      </c>
      <c r="PO15" s="261" t="s">
        <v>297</v>
      </c>
      <c r="PP15" s="261" t="s">
        <v>298</v>
      </c>
      <c r="PQ15" s="261" t="s">
        <v>299</v>
      </c>
      <c r="PR15" s="261" t="s">
        <v>301</v>
      </c>
      <c r="PS15" s="261" t="s">
        <v>74</v>
      </c>
      <c r="PT15" s="261" t="s">
        <v>75</v>
      </c>
      <c r="PU15" s="261" t="s">
        <v>329</v>
      </c>
      <c r="PV15" s="261" t="s">
        <v>76</v>
      </c>
      <c r="PW15" s="261" t="s">
        <v>304</v>
      </c>
      <c r="PX15" s="261" t="s">
        <v>77</v>
      </c>
      <c r="PY15" s="261" t="s">
        <v>78</v>
      </c>
      <c r="PZ15" s="261" t="s">
        <v>330</v>
      </c>
      <c r="QA15" s="261" t="s">
        <v>254</v>
      </c>
      <c r="QB15" s="261" t="s">
        <v>255</v>
      </c>
      <c r="QC15" s="261" t="s">
        <v>81</v>
      </c>
      <c r="QD15" s="261" t="s">
        <v>331</v>
      </c>
      <c r="QE15" s="261" t="s">
        <v>122</v>
      </c>
      <c r="QF15" s="261" t="s">
        <v>332</v>
      </c>
      <c r="QG15" s="261" t="s">
        <v>83</v>
      </c>
      <c r="QH15" s="261" t="s">
        <v>333</v>
      </c>
      <c r="QI15" s="261" t="s">
        <v>334</v>
      </c>
      <c r="QJ15" s="261" t="s">
        <v>265</v>
      </c>
      <c r="QK15" s="261" t="s">
        <v>250</v>
      </c>
      <c r="QL15" s="261" t="s">
        <v>335</v>
      </c>
      <c r="QM15" s="261" t="s">
        <v>68</v>
      </c>
      <c r="QN15" s="261" t="s">
        <v>108</v>
      </c>
      <c r="QO15" s="261" t="s">
        <v>69</v>
      </c>
      <c r="QP15" s="261" t="s">
        <v>336</v>
      </c>
      <c r="QQ15" s="261" t="s">
        <v>70</v>
      </c>
      <c r="QR15" s="261" t="s">
        <v>71</v>
      </c>
      <c r="QS15" s="261" t="s">
        <v>337</v>
      </c>
      <c r="QT15" s="261" t="s">
        <v>252</v>
      </c>
      <c r="QU15" s="261" t="s">
        <v>253</v>
      </c>
      <c r="QV15" s="261" t="s">
        <v>338</v>
      </c>
      <c r="QW15" s="261" t="s">
        <v>339</v>
      </c>
      <c r="QX15" s="261" t="s">
        <v>74</v>
      </c>
      <c r="QY15" s="261" t="s">
        <v>75</v>
      </c>
      <c r="QZ15" s="261" t="s">
        <v>329</v>
      </c>
      <c r="RA15" s="261" t="s">
        <v>76</v>
      </c>
      <c r="RB15" s="261" t="s">
        <v>304</v>
      </c>
      <c r="RC15" s="261" t="s">
        <v>77</v>
      </c>
      <c r="RD15" s="261" t="s">
        <v>78</v>
      </c>
      <c r="RE15" s="261" t="s">
        <v>340</v>
      </c>
      <c r="RF15" s="261" t="s">
        <v>330</v>
      </c>
      <c r="RG15" s="261" t="s">
        <v>254</v>
      </c>
      <c r="RH15" s="261" t="s">
        <v>255</v>
      </c>
      <c r="RI15" s="261" t="s">
        <v>341</v>
      </c>
      <c r="RJ15" s="261" t="s">
        <v>327</v>
      </c>
      <c r="RK15" s="261" t="s">
        <v>342</v>
      </c>
      <c r="RL15" s="261" t="s">
        <v>81</v>
      </c>
      <c r="RM15" s="261" t="s">
        <v>331</v>
      </c>
      <c r="RN15" s="261" t="s">
        <v>122</v>
      </c>
      <c r="RO15" s="261" t="s">
        <v>82</v>
      </c>
      <c r="RP15" s="261" t="s">
        <v>332</v>
      </c>
      <c r="RQ15" s="261" t="s">
        <v>83</v>
      </c>
      <c r="RR15" s="261" t="s">
        <v>84</v>
      </c>
      <c r="RS15" s="261" t="s">
        <v>334</v>
      </c>
      <c r="RT15" s="261" t="s">
        <v>265</v>
      </c>
      <c r="RU15" s="261" t="s">
        <v>266</v>
      </c>
      <c r="RV15" s="261" t="s">
        <v>343</v>
      </c>
      <c r="RW15" s="261" t="s">
        <v>344</v>
      </c>
      <c r="RX15" s="261" t="s">
        <v>345</v>
      </c>
      <c r="RY15" s="261" t="s">
        <v>346</v>
      </c>
      <c r="RZ15" s="261" t="s">
        <v>347</v>
      </c>
      <c r="SA15" s="261" t="s">
        <v>348</v>
      </c>
      <c r="SB15" s="261" t="s">
        <v>349</v>
      </c>
      <c r="SC15" s="261" t="s">
        <v>350</v>
      </c>
      <c r="SD15" s="261" t="s">
        <v>351</v>
      </c>
      <c r="SE15" s="261" t="s">
        <v>352</v>
      </c>
      <c r="SF15" s="261" t="s">
        <v>353</v>
      </c>
      <c r="SG15" s="261" t="s">
        <v>354</v>
      </c>
      <c r="SH15" s="261" t="s">
        <v>355</v>
      </c>
      <c r="SI15" s="261" t="s">
        <v>302</v>
      </c>
      <c r="SJ15" s="261" t="s">
        <v>304</v>
      </c>
      <c r="SK15" s="261" t="s">
        <v>356</v>
      </c>
      <c r="SL15" s="261" t="s">
        <v>357</v>
      </c>
      <c r="SM15" s="261" t="s">
        <v>305</v>
      </c>
      <c r="SN15" s="261" t="s">
        <v>306</v>
      </c>
      <c r="SO15" s="261" t="s">
        <v>307</v>
      </c>
      <c r="SP15" s="261" t="s">
        <v>308</v>
      </c>
      <c r="SQ15" s="261" t="s">
        <v>309</v>
      </c>
      <c r="SR15" s="261" t="s">
        <v>310</v>
      </c>
      <c r="SS15" s="261" t="s">
        <v>311</v>
      </c>
      <c r="ST15" s="261" t="s">
        <v>312</v>
      </c>
      <c r="SU15" s="261" t="s">
        <v>313</v>
      </c>
      <c r="SV15" s="261" t="s">
        <v>358</v>
      </c>
      <c r="SW15" s="261" t="s">
        <v>359</v>
      </c>
      <c r="SX15" s="261" t="s">
        <v>360</v>
      </c>
      <c r="SY15" s="261" t="s">
        <v>361</v>
      </c>
      <c r="SZ15" s="261" t="s">
        <v>362</v>
      </c>
      <c r="TA15" s="261" t="s">
        <v>363</v>
      </c>
      <c r="TB15" s="261" t="s">
        <v>364</v>
      </c>
      <c r="TC15" s="261" t="s">
        <v>365</v>
      </c>
      <c r="TD15" s="261" t="s">
        <v>366</v>
      </c>
      <c r="TE15" s="261" t="s">
        <v>367</v>
      </c>
      <c r="TF15" s="261" t="s">
        <v>368</v>
      </c>
      <c r="TG15" s="261" t="s">
        <v>369</v>
      </c>
      <c r="TH15" s="261" t="s">
        <v>370</v>
      </c>
      <c r="TI15" s="261" t="s">
        <v>371</v>
      </c>
      <c r="TJ15" s="261" t="s">
        <v>372</v>
      </c>
      <c r="TK15" s="261" t="s">
        <v>373</v>
      </c>
      <c r="TL15" s="261" t="s">
        <v>374</v>
      </c>
      <c r="TM15" s="261" t="s">
        <v>375</v>
      </c>
      <c r="TN15" s="270"/>
      <c r="TO15" s="270"/>
      <c r="TP15" s="270"/>
      <c r="TQ15" s="270"/>
      <c r="TR15" s="270"/>
      <c r="TS15" s="270"/>
      <c r="TT15" s="270"/>
      <c r="TU15" s="261" t="s">
        <v>376</v>
      </c>
      <c r="TV15" s="261" t="s">
        <v>377</v>
      </c>
      <c r="TW15" s="261" t="s">
        <v>378</v>
      </c>
      <c r="TX15" s="261" t="s">
        <v>379</v>
      </c>
      <c r="TY15" s="270"/>
      <c r="TZ15" s="270"/>
      <c r="UA15" s="270"/>
      <c r="UB15" s="270"/>
      <c r="UC15" s="270"/>
      <c r="UD15" s="270"/>
      <c r="UE15" s="270"/>
      <c r="UF15" s="270"/>
      <c r="UG15" s="270"/>
      <c r="UH15" s="270"/>
      <c r="UI15" s="270"/>
      <c r="UJ15" s="270"/>
      <c r="UK15" s="270"/>
      <c r="UL15" s="261" t="s">
        <v>380</v>
      </c>
      <c r="UM15" s="261" t="s">
        <v>381</v>
      </c>
      <c r="UN15" s="261" t="s">
        <v>382</v>
      </c>
      <c r="UO15" s="261" t="s">
        <v>383</v>
      </c>
      <c r="UP15" s="261" t="s">
        <v>384</v>
      </c>
      <c r="UQ15" s="261" t="s">
        <v>385</v>
      </c>
      <c r="UR15" s="261" t="s">
        <v>386</v>
      </c>
      <c r="US15" s="261" t="s">
        <v>387</v>
      </c>
      <c r="UT15" s="261" t="s">
        <v>388</v>
      </c>
      <c r="UU15" s="261" t="s">
        <v>389</v>
      </c>
      <c r="UV15" s="261" t="s">
        <v>390</v>
      </c>
      <c r="UW15" s="261" t="s">
        <v>391</v>
      </c>
      <c r="UX15" s="261" t="s">
        <v>392</v>
      </c>
      <c r="UY15" s="261" t="s">
        <v>393</v>
      </c>
      <c r="UZ15" s="261" t="s">
        <v>394</v>
      </c>
      <c r="VA15" s="261" t="s">
        <v>395</v>
      </c>
      <c r="VB15" s="261" t="s">
        <v>396</v>
      </c>
      <c r="VC15" s="261" t="s">
        <v>110</v>
      </c>
      <c r="VD15" s="261" t="s">
        <v>397</v>
      </c>
      <c r="VE15" s="261" t="s">
        <v>114</v>
      </c>
      <c r="VF15" s="261" t="s">
        <v>398</v>
      </c>
      <c r="VG15" s="261" t="s">
        <v>399</v>
      </c>
      <c r="VH15" s="261" t="s">
        <v>126</v>
      </c>
      <c r="VI15" s="261" t="s">
        <v>400</v>
      </c>
      <c r="VJ15" s="261" t="s">
        <v>130</v>
      </c>
      <c r="VK15" s="261" t="s">
        <v>401</v>
      </c>
      <c r="VL15" s="261" t="s">
        <v>135</v>
      </c>
      <c r="VM15" s="261" t="s">
        <v>142</v>
      </c>
      <c r="VN15" s="261" t="s">
        <v>402</v>
      </c>
    </row>
    <row r="16" spans="3:587" ht="15.75">
      <c r="C16" s="263">
        <f t="shared" si="0"/>
        <v>8</v>
      </c>
      <c r="D16" s="797" t="s">
        <v>950</v>
      </c>
      <c r="F16" s="798" t="str">
        <f t="shared" si="1"/>
        <v>tomates</v>
      </c>
      <c r="G16" s="800" t="str">
        <f t="shared" si="2"/>
        <v/>
      </c>
      <c r="H16" s="266" t="str">
        <f t="shared" si="3"/>
        <v>tomates</v>
      </c>
      <c r="I16" s="267" t="str">
        <f t="shared" si="4"/>
        <v/>
      </c>
      <c r="J16" s="268">
        <f t="shared" si="5"/>
        <v>0</v>
      </c>
      <c r="K16" s="268">
        <f t="shared" si="6"/>
        <v>0</v>
      </c>
      <c r="L16" s="269" t="str">
        <f t="shared" si="7"/>
        <v>aucun match</v>
      </c>
      <c r="M16" t="str">
        <f t="shared" si="8"/>
        <v>tomates</v>
      </c>
      <c r="N16" t="str">
        <f t="shared" si="9"/>
        <v>tomates</v>
      </c>
      <c r="O16" t="str">
        <f t="shared" si="10"/>
        <v>tomates</v>
      </c>
      <c r="P16" t="str">
        <f t="shared" si="11"/>
        <v>tomates</v>
      </c>
      <c r="Q16" t="str">
        <f t="shared" si="12"/>
        <v>tomates</v>
      </c>
      <c r="R16" t="str">
        <f t="shared" si="13"/>
        <v xml:space="preserve"> tomates </v>
      </c>
      <c r="S16">
        <f t="array" ref="S16">IF(D16="",0,SUMPRODUCT((DA13:VN13="Gluten")*(DA14:VN14="INFO")*(COUNTIF(R16,"* "&amp;DA15:VN15&amp;" *")&gt;0)*1))</f>
        <v>0</v>
      </c>
      <c r="T16">
        <f t="array" ref="T16">IF(D16="",0,SUMPRODUCT((DA13:VN13="Gluten")*(DA14:VN14="EXCL")*(COUNTIF(R16,"* "&amp;DA15:VN15&amp;" *")&gt;0)*1))</f>
        <v>0</v>
      </c>
      <c r="U16">
        <f t="array" ref="U16">IF(D16="",0,SUMPRODUCT((DA13:VN13="Gluten")*(DA14:VN14="ALERTE")*(COUNTIF(R16,"* "&amp;DA15:VN15&amp;" *")&gt;0)*1))</f>
        <v>0</v>
      </c>
      <c r="V16">
        <f t="array" ref="V16">IF(D16="",0,SUMPRODUCT((DA13:VN13="Gluten")*(DA14:VN14="SUSP")*(COUNTIF(R16,"* "&amp;DA15:VN15&amp;" *")&gt;0)*1))</f>
        <v>0</v>
      </c>
      <c r="W16" t="str">
        <f t="shared" si="14"/>
        <v/>
      </c>
      <c r="X16" t="str">
        <f t="shared" si="15"/>
        <v/>
      </c>
      <c r="Y16">
        <f t="array" ref="Y16">IF(D16="",0,SUMPRODUCT((DA13:VN13="Crustaces")*(DA14:VN14="ALERTE")*(COUNTIF(R16,"* "&amp;DA15:VN15&amp;" *")&gt;0)*1))</f>
        <v>0</v>
      </c>
      <c r="Z16" t="str">
        <f t="shared" si="16"/>
        <v/>
      </c>
      <c r="AA16">
        <f t="array" ref="AA16">IF(D16="",0,SUMPRODUCT((DA13:VN13="Oeufs")*(DA14:VN14="ALERTE")*(COUNTIF(R16,"* "&amp;DA15:VN15&amp;" *")&gt;0)*1))</f>
        <v>0</v>
      </c>
      <c r="AB16" t="str">
        <f t="shared" si="17"/>
        <v/>
      </c>
      <c r="AC16">
        <f t="array" ref="AC16">IF(D16="",0,SUMPRODUCT((DA13:VN13="Poissons")*(DA14:VN14="INFO")*(COUNTIF(R16,"* "&amp;DA15:VN15&amp;" *")&gt;0)*1))</f>
        <v>0</v>
      </c>
      <c r="AD16">
        <f t="array" ref="AD16">IF(D16="",0,SUMPRODUCT((DA13:VN13="Poissons")*(DA14:VN14="EXCL")*(COUNTIF(R16,"* "&amp;DA15:VN15&amp;" *")&gt;0)*1))</f>
        <v>0</v>
      </c>
      <c r="AE16">
        <f t="array" ref="AE16">IF(D16="",0,SUMPRODUCT((DA13:VN13="Poissons")*(DA14:VN14="ALERTE")*(COUNTIF(R16,"* "&amp;DA15:VN15&amp;" *")&gt;0)*1))</f>
        <v>0</v>
      </c>
      <c r="AF16" t="str">
        <f t="shared" si="18"/>
        <v/>
      </c>
      <c r="AG16">
        <f t="array" ref="AG16">IF(D16="",0,SUMPRODUCT((DA13:VN13="Arachides")*(DA14:VN14="ALERTE")*(COUNTIF(R16,"* "&amp;DA15:VN15&amp;" *")&gt;0)*1))</f>
        <v>0</v>
      </c>
      <c r="AH16" t="str">
        <f t="shared" si="19"/>
        <v/>
      </c>
      <c r="AI16">
        <f t="array" ref="AI16">IF(D16="",0,SUMPRODUCT((DA13:VN13="Soja")*(DA14:VN14="INFO")*(COUNTIF(R16,"* "&amp;DA15:VN15&amp;" *")&gt;0)*1))</f>
        <v>0</v>
      </c>
      <c r="AJ16">
        <f t="array" ref="AJ16">IF(D16="",0,SUMPRODUCT((DA13:VN13="Soja")*(DA14:VN14="ALERTE")*(COUNTIF(R16,"* "&amp;DA15:VN15&amp;" *")&gt;0)*1))</f>
        <v>0</v>
      </c>
      <c r="AK16" t="str">
        <f t="shared" si="20"/>
        <v/>
      </c>
      <c r="AL16">
        <f t="array" ref="AL16">IF(D16="",0,SUMPRODUCT((DA13:VN13="Lait")*(DA14:VN14="INFO")*(COUNTIF(R16,"* "&amp;DA15:VN15&amp;" *")&gt;0)*1))</f>
        <v>0</v>
      </c>
      <c r="AM16">
        <f t="array" ref="AM16">IF(D16="",0,SUMPRODUCT((DA13:VN13="Lait")*(DA14:VN14="EXCL")*(COUNTIF(R16,"* "&amp;DA15:VN15&amp;" *")&gt;0)*1))</f>
        <v>0</v>
      </c>
      <c r="AN16">
        <f t="array" ref="AN16">IF(D16="",0,SUMPRODUCT((DA13:VN13="Lait")*(DA14:VN14="ALERTE")*(COUNTIF(R16,"* "&amp;DA15:VN15&amp;" *")&gt;0)*1))</f>
        <v>0</v>
      </c>
      <c r="AO16">
        <f t="array" ref="AO16">IF(D16="",0,SUMPRODUCT((DA13:VN13="Lait")*(DA14:VN14="SUSP")*(COUNTIF(R16,"* "&amp;DA15:VN15&amp;" *")&gt;0)*1))</f>
        <v>0</v>
      </c>
      <c r="AP16" t="str">
        <f t="shared" si="21"/>
        <v/>
      </c>
      <c r="AQ16" t="str">
        <f t="shared" si="22"/>
        <v/>
      </c>
      <c r="AR16">
        <f t="array" ref="AR16">IF(D16="",0,SUMPRODUCT((DA13:VN13="Fruits a coque")*(DA14:VN14="EXCL")*(COUNTIF(R16,"* "&amp;DA15:VN15&amp;" *")&gt;0)*1))</f>
        <v>0</v>
      </c>
      <c r="AS16">
        <f t="array" ref="AS16">IF(D16="",0,SUMPRODUCT((DA13:VN13="Fruits a coque")*(DA14:VN14="ALERTE")*(COUNTIF(R16,"* "&amp;DA15:VN15&amp;" *")&gt;0)*1))</f>
        <v>0</v>
      </c>
      <c r="AT16" t="str">
        <f t="shared" si="23"/>
        <v/>
      </c>
      <c r="AU16">
        <f t="array" ref="AU16">IF(D16="",0,SUMPRODUCT((DA13:VN13="Celeri")*(DA14:VN14="ALERTE")*(COUNTIF(R16,"* "&amp;DA15:VN15&amp;" *")&gt;0)*1))</f>
        <v>0</v>
      </c>
      <c r="AV16" t="str">
        <f t="shared" si="24"/>
        <v/>
      </c>
      <c r="AW16">
        <f t="array" ref="AW16">IF(D16="",0,SUMPRODUCT((DA13:VN13="Moutarde")*(DA14:VN14="ALERTE")*(COUNTIF(R16,"* "&amp;DA15:VN15&amp;" *")&gt;0)*1))</f>
        <v>0</v>
      </c>
      <c r="AX16" t="str">
        <f t="shared" si="25"/>
        <v/>
      </c>
      <c r="AY16">
        <f t="array" ref="AY16">IF(D16="",0,SUMPRODUCT((DA13:VN13="Sesame")*(DA14:VN14="ALERTE")*(COUNTIF(R16,"* "&amp;DA15:VN15&amp;" *")&gt;0)*1))</f>
        <v>0</v>
      </c>
      <c r="AZ16" t="str">
        <f t="shared" si="26"/>
        <v/>
      </c>
      <c r="BA16">
        <f t="array" ref="BA16">IF(D16="",0,SUMPRODUCT((DA13:VN13="Sulfites")*(DA14:VN14="ALERTE")*(COUNTIF(R16,"* "&amp;DA15:VN15&amp;" *")&gt;0)*1))</f>
        <v>0</v>
      </c>
      <c r="BB16" t="str">
        <f t="shared" si="27"/>
        <v/>
      </c>
      <c r="BC16">
        <f t="array" ref="BC16">IF(D16="",0,SUMPRODUCT((DA13:VN13="Lupin")*(DA14:VN14="ALERTE")*(COUNTIF(R16,"* "&amp;DA15:VN15&amp;" *")&gt;0)*1))</f>
        <v>0</v>
      </c>
      <c r="BD16" t="str">
        <f t="shared" si="28"/>
        <v/>
      </c>
      <c r="BE16">
        <f t="array" ref="BE16">IF(D16="",0,SUMPRODUCT((DA13:VN13="Mollusques")*(DA14:VN14="EXCL")*(COUNTIF(R16,"* "&amp;DA15:VN15&amp;" *")&gt;0)*1))</f>
        <v>0</v>
      </c>
      <c r="BF16">
        <f t="array" ref="BF16">IF(D16="",0,SUMPRODUCT((DA13:VN13="Mollusques")*(DA14:VN14="ALERTE")*(COUNTIF(R16,"* "&amp;DA15:VN15&amp;" *")&gt;0)*1))</f>
        <v>0</v>
      </c>
      <c r="BG16" t="str">
        <f t="shared" si="29"/>
        <v/>
      </c>
      <c r="BH16" t="str">
        <f t="shared" si="30"/>
        <v/>
      </c>
      <c r="BI16" t="str">
        <f t="shared" si="31"/>
        <v/>
      </c>
      <c r="BJ16" t="str">
        <f t="shared" si="32"/>
        <v/>
      </c>
      <c r="BK16" t="str">
        <f t="shared" si="33"/>
        <v/>
      </c>
      <c r="BL16" t="str">
        <f t="shared" si="34"/>
        <v/>
      </c>
      <c r="BM16" t="str">
        <f t="shared" si="35"/>
        <v/>
      </c>
      <c r="BN16" t="str">
        <f t="shared" si="36"/>
        <v/>
      </c>
      <c r="BO16" t="str">
        <f t="shared" si="37"/>
        <v/>
      </c>
      <c r="BP16" t="str">
        <f t="shared" si="38"/>
        <v/>
      </c>
      <c r="BQ16" t="str">
        <f t="shared" si="39"/>
        <v/>
      </c>
      <c r="BR16" t="str">
        <f t="shared" si="40"/>
        <v/>
      </c>
      <c r="BS16" t="str">
        <f t="shared" si="41"/>
        <v/>
      </c>
      <c r="BT16" t="str">
        <f t="shared" si="42"/>
        <v/>
      </c>
      <c r="BU16" t="str">
        <f t="shared" si="43"/>
        <v/>
      </c>
      <c r="BV16" t="str">
        <f t="shared" si="44"/>
        <v/>
      </c>
      <c r="BW16" t="str">
        <f t="shared" si="45"/>
        <v/>
      </c>
      <c r="BX16" t="str">
        <f t="shared" si="46"/>
        <v/>
      </c>
      <c r="BY16" t="str">
        <f t="shared" si="47"/>
        <v/>
      </c>
      <c r="DA16" s="261" t="s">
        <v>403</v>
      </c>
      <c r="DB16" s="261" t="s">
        <v>404</v>
      </c>
      <c r="DC16" s="261" t="s">
        <v>405</v>
      </c>
      <c r="DD16" s="261" t="s">
        <v>406</v>
      </c>
      <c r="DE16" s="261" t="s">
        <v>407</v>
      </c>
      <c r="DF16" s="261" t="s">
        <v>408</v>
      </c>
      <c r="DG16" s="261" t="s">
        <v>409</v>
      </c>
      <c r="DH16" s="261" t="s">
        <v>410</v>
      </c>
      <c r="DI16" s="261" t="s">
        <v>411</v>
      </c>
      <c r="DJ16" s="261" t="s">
        <v>412</v>
      </c>
      <c r="DK16" s="261" t="s">
        <v>413</v>
      </c>
      <c r="DL16" s="261" t="s">
        <v>414</v>
      </c>
      <c r="DM16" s="261" t="s">
        <v>415</v>
      </c>
      <c r="DN16" s="261" t="s">
        <v>416</v>
      </c>
      <c r="DO16" s="261" t="s">
        <v>417</v>
      </c>
      <c r="DP16" s="261" t="s">
        <v>418</v>
      </c>
      <c r="DQ16" s="261" t="s">
        <v>419</v>
      </c>
      <c r="DR16" s="261" t="s">
        <v>420</v>
      </c>
      <c r="DS16" s="261" t="s">
        <v>421</v>
      </c>
      <c r="DT16" s="261" t="s">
        <v>422</v>
      </c>
      <c r="DU16" s="261" t="s">
        <v>423</v>
      </c>
      <c r="DV16" s="261" t="s">
        <v>424</v>
      </c>
      <c r="DW16" s="261" t="s">
        <v>425</v>
      </c>
      <c r="DX16" s="261" t="s">
        <v>426</v>
      </c>
      <c r="DY16" s="261" t="s">
        <v>427</v>
      </c>
      <c r="DZ16" s="261" t="s">
        <v>428</v>
      </c>
      <c r="EA16" s="261" t="s">
        <v>429</v>
      </c>
      <c r="EB16" s="261" t="s">
        <v>430</v>
      </c>
      <c r="EC16" s="261" t="s">
        <v>431</v>
      </c>
      <c r="ED16" s="261" t="s">
        <v>432</v>
      </c>
      <c r="EE16" s="261" t="s">
        <v>433</v>
      </c>
      <c r="EF16" s="261" t="s">
        <v>434</v>
      </c>
      <c r="EG16" s="261" t="s">
        <v>435</v>
      </c>
      <c r="EH16" s="261" t="s">
        <v>436</v>
      </c>
      <c r="EI16" s="261" t="s">
        <v>437</v>
      </c>
      <c r="EJ16" s="261" t="s">
        <v>438</v>
      </c>
      <c r="EK16" s="261" t="s">
        <v>439</v>
      </c>
      <c r="EL16" s="261" t="s">
        <v>440</v>
      </c>
      <c r="EM16" s="261" t="s">
        <v>441</v>
      </c>
      <c r="EN16" s="261" t="s">
        <v>442</v>
      </c>
      <c r="EO16" s="261" t="s">
        <v>443</v>
      </c>
      <c r="EP16" s="261" t="s">
        <v>444</v>
      </c>
      <c r="EQ16" s="261" t="s">
        <v>445</v>
      </c>
      <c r="ER16" s="261" t="s">
        <v>446</v>
      </c>
      <c r="ES16" s="261" t="s">
        <v>447</v>
      </c>
      <c r="ET16" s="261" t="s">
        <v>448</v>
      </c>
      <c r="EU16" s="261" t="s">
        <v>449</v>
      </c>
      <c r="EV16" s="261" t="s">
        <v>450</v>
      </c>
      <c r="EW16" s="261" t="s">
        <v>451</v>
      </c>
      <c r="EX16" s="261" t="s">
        <v>452</v>
      </c>
      <c r="EY16" s="261" t="s">
        <v>453</v>
      </c>
      <c r="EZ16" s="261" t="s">
        <v>454</v>
      </c>
      <c r="FA16" s="261" t="s">
        <v>455</v>
      </c>
      <c r="FB16" s="261" t="s">
        <v>456</v>
      </c>
      <c r="FC16" s="261" t="s">
        <v>457</v>
      </c>
      <c r="FD16" s="261" t="s">
        <v>458</v>
      </c>
      <c r="FE16" s="261" t="s">
        <v>459</v>
      </c>
      <c r="FF16" s="261" t="s">
        <v>460</v>
      </c>
      <c r="FG16" s="261" t="s">
        <v>461</v>
      </c>
      <c r="FH16" s="261" t="s">
        <v>462</v>
      </c>
      <c r="FI16" s="261" t="s">
        <v>463</v>
      </c>
      <c r="FJ16" s="261" t="s">
        <v>464</v>
      </c>
      <c r="FK16" s="261" t="s">
        <v>465</v>
      </c>
      <c r="FL16" s="261" t="s">
        <v>466</v>
      </c>
      <c r="FM16" s="261" t="s">
        <v>467</v>
      </c>
      <c r="FN16" s="261" t="s">
        <v>468</v>
      </c>
      <c r="FO16" s="261" t="s">
        <v>469</v>
      </c>
      <c r="FP16" s="261" t="s">
        <v>470</v>
      </c>
      <c r="FQ16" s="261" t="s">
        <v>471</v>
      </c>
      <c r="FR16" s="261" t="s">
        <v>472</v>
      </c>
      <c r="FS16" s="261" t="s">
        <v>473</v>
      </c>
      <c r="FT16" s="261" t="s">
        <v>474</v>
      </c>
      <c r="FU16" s="261" t="s">
        <v>475</v>
      </c>
      <c r="FV16" s="261" t="s">
        <v>476</v>
      </c>
      <c r="FW16" s="261" t="s">
        <v>477</v>
      </c>
      <c r="FX16" s="261" t="s">
        <v>478</v>
      </c>
      <c r="FY16" s="261" t="s">
        <v>479</v>
      </c>
      <c r="FZ16" s="261" t="s">
        <v>480</v>
      </c>
      <c r="GA16" s="261" t="s">
        <v>481</v>
      </c>
      <c r="GB16" s="261" t="s">
        <v>482</v>
      </c>
      <c r="GC16" s="261" t="s">
        <v>483</v>
      </c>
      <c r="GD16" s="261" t="s">
        <v>484</v>
      </c>
      <c r="GE16" s="261" t="s">
        <v>485</v>
      </c>
      <c r="GF16" s="261" t="s">
        <v>486</v>
      </c>
      <c r="GG16" s="261" t="s">
        <v>487</v>
      </c>
      <c r="GH16" s="261" t="s">
        <v>488</v>
      </c>
      <c r="GI16" s="261" t="s">
        <v>489</v>
      </c>
      <c r="GJ16" s="261" t="s">
        <v>490</v>
      </c>
      <c r="GK16" s="261" t="s">
        <v>491</v>
      </c>
      <c r="GL16" s="261" t="s">
        <v>492</v>
      </c>
      <c r="GM16" s="261" t="s">
        <v>493</v>
      </c>
      <c r="GN16" s="261" t="s">
        <v>494</v>
      </c>
      <c r="GO16" s="261" t="s">
        <v>495</v>
      </c>
      <c r="GP16" s="261" t="s">
        <v>496</v>
      </c>
      <c r="GQ16" s="261" t="s">
        <v>497</v>
      </c>
      <c r="GR16" s="261" t="s">
        <v>498</v>
      </c>
      <c r="GS16" s="261" t="s">
        <v>499</v>
      </c>
      <c r="GT16" s="261" t="s">
        <v>500</v>
      </c>
      <c r="GU16" s="261" t="s">
        <v>501</v>
      </c>
      <c r="GV16" s="261" t="s">
        <v>502</v>
      </c>
      <c r="GW16" s="261" t="s">
        <v>503</v>
      </c>
      <c r="GX16" s="261" t="s">
        <v>504</v>
      </c>
      <c r="GY16" s="261" t="s">
        <v>505</v>
      </c>
      <c r="GZ16" s="261" t="s">
        <v>506</v>
      </c>
      <c r="HA16" s="261" t="s">
        <v>507</v>
      </c>
      <c r="HB16" s="261" t="s">
        <v>508</v>
      </c>
      <c r="HC16" s="261" t="s">
        <v>509</v>
      </c>
      <c r="HD16" s="261" t="s">
        <v>510</v>
      </c>
      <c r="HE16" s="261" t="s">
        <v>511</v>
      </c>
      <c r="HF16" s="261" t="s">
        <v>512</v>
      </c>
      <c r="HG16" s="261" t="s">
        <v>513</v>
      </c>
      <c r="HH16" s="261" t="s">
        <v>514</v>
      </c>
      <c r="HI16" s="261" t="s">
        <v>515</v>
      </c>
      <c r="HJ16" s="261" t="s">
        <v>516</v>
      </c>
      <c r="HK16" s="261" t="s">
        <v>517</v>
      </c>
      <c r="HL16" s="261" t="s">
        <v>518</v>
      </c>
      <c r="HM16" s="261" t="s">
        <v>519</v>
      </c>
      <c r="HN16" s="261" t="s">
        <v>520</v>
      </c>
      <c r="HO16" s="261" t="s">
        <v>521</v>
      </c>
      <c r="HP16" s="261" t="s">
        <v>522</v>
      </c>
      <c r="HQ16" s="261" t="s">
        <v>523</v>
      </c>
      <c r="HR16" s="261" t="s">
        <v>524</v>
      </c>
      <c r="HS16" s="261" t="s">
        <v>525</v>
      </c>
      <c r="HT16" s="261" t="s">
        <v>526</v>
      </c>
      <c r="HU16" s="261" t="s">
        <v>527</v>
      </c>
      <c r="HV16" s="261" t="s">
        <v>528</v>
      </c>
      <c r="HW16" s="261" t="s">
        <v>529</v>
      </c>
      <c r="HX16" s="261" t="s">
        <v>530</v>
      </c>
      <c r="HY16" s="261" t="s">
        <v>531</v>
      </c>
      <c r="HZ16" s="261" t="s">
        <v>532</v>
      </c>
      <c r="IA16" s="261" t="s">
        <v>533</v>
      </c>
      <c r="IB16" s="261" t="s">
        <v>534</v>
      </c>
      <c r="IC16" s="261" t="s">
        <v>535</v>
      </c>
      <c r="ID16" s="261" t="s">
        <v>536</v>
      </c>
      <c r="IE16" s="261" t="s">
        <v>537</v>
      </c>
      <c r="IF16" s="261" t="s">
        <v>538</v>
      </c>
      <c r="IG16" s="261" t="s">
        <v>539</v>
      </c>
      <c r="IH16" s="261" t="s">
        <v>540</v>
      </c>
      <c r="II16" s="261" t="s">
        <v>541</v>
      </c>
      <c r="IJ16" s="261" t="s">
        <v>542</v>
      </c>
      <c r="IK16" s="261" t="s">
        <v>543</v>
      </c>
      <c r="IL16" s="261" t="s">
        <v>544</v>
      </c>
      <c r="IM16" s="261" t="s">
        <v>545</v>
      </c>
      <c r="IN16" s="261" t="s">
        <v>546</v>
      </c>
      <c r="IO16" s="261" t="s">
        <v>547</v>
      </c>
      <c r="IP16" s="261" t="s">
        <v>548</v>
      </c>
      <c r="IQ16" s="261" t="s">
        <v>549</v>
      </c>
      <c r="IR16" s="261" t="s">
        <v>550</v>
      </c>
      <c r="IS16" s="261" t="s">
        <v>551</v>
      </c>
      <c r="IT16" s="261" t="s">
        <v>552</v>
      </c>
      <c r="IU16" s="261" t="s">
        <v>553</v>
      </c>
      <c r="IV16" s="261" t="s">
        <v>554</v>
      </c>
      <c r="IW16" s="261" t="s">
        <v>555</v>
      </c>
      <c r="IX16" s="261" t="s">
        <v>556</v>
      </c>
      <c r="IY16" s="261" t="s">
        <v>557</v>
      </c>
      <c r="IZ16" s="261" t="s">
        <v>558</v>
      </c>
      <c r="JA16" s="261" t="s">
        <v>559</v>
      </c>
      <c r="JB16" s="261" t="s">
        <v>560</v>
      </c>
      <c r="JC16" s="261" t="s">
        <v>561</v>
      </c>
      <c r="JD16" s="261" t="s">
        <v>562</v>
      </c>
      <c r="JE16" s="261" t="s">
        <v>563</v>
      </c>
      <c r="JF16" s="261" t="s">
        <v>564</v>
      </c>
      <c r="JG16" s="261" t="s">
        <v>565</v>
      </c>
      <c r="JH16" s="261" t="s">
        <v>566</v>
      </c>
      <c r="JI16" s="261" t="s">
        <v>567</v>
      </c>
      <c r="JJ16" s="261" t="s">
        <v>568</v>
      </c>
      <c r="JK16" s="261" t="s">
        <v>569</v>
      </c>
      <c r="JL16" s="261" t="s">
        <v>570</v>
      </c>
      <c r="JM16" s="261" t="s">
        <v>571</v>
      </c>
      <c r="JN16" s="261" t="s">
        <v>572</v>
      </c>
      <c r="JO16" s="261" t="s">
        <v>573</v>
      </c>
      <c r="JP16" s="261" t="s">
        <v>574</v>
      </c>
      <c r="JQ16" s="261" t="s">
        <v>575</v>
      </c>
      <c r="JR16" s="261" t="s">
        <v>576</v>
      </c>
      <c r="JS16" s="261" t="s">
        <v>577</v>
      </c>
      <c r="JT16" s="261" t="s">
        <v>578</v>
      </c>
      <c r="JU16" s="261" t="s">
        <v>579</v>
      </c>
      <c r="JV16" s="261" t="s">
        <v>580</v>
      </c>
      <c r="JW16" s="261" t="s">
        <v>581</v>
      </c>
      <c r="JX16" s="261" t="s">
        <v>582</v>
      </c>
      <c r="JY16" s="261" t="s">
        <v>583</v>
      </c>
      <c r="JZ16" s="261" t="s">
        <v>584</v>
      </c>
      <c r="KA16" s="261" t="s">
        <v>585</v>
      </c>
      <c r="KB16" s="261" t="s">
        <v>586</v>
      </c>
      <c r="KC16" s="261" t="s">
        <v>587</v>
      </c>
      <c r="KD16" s="261" t="s">
        <v>588</v>
      </c>
      <c r="KE16" s="261" t="s">
        <v>589</v>
      </c>
      <c r="KF16" s="261" t="s">
        <v>590</v>
      </c>
      <c r="KG16" s="261" t="s">
        <v>591</v>
      </c>
      <c r="KH16" s="261" t="s">
        <v>592</v>
      </c>
      <c r="KI16" s="261" t="s">
        <v>593</v>
      </c>
      <c r="KJ16" s="261" t="s">
        <v>594</v>
      </c>
      <c r="KK16" s="261" t="s">
        <v>595</v>
      </c>
      <c r="KL16" s="261" t="s">
        <v>596</v>
      </c>
      <c r="KM16" s="261" t="s">
        <v>597</v>
      </c>
      <c r="KN16" s="261" t="s">
        <v>598</v>
      </c>
      <c r="KO16" s="261" t="s">
        <v>599</v>
      </c>
      <c r="KP16" s="261" t="s">
        <v>600</v>
      </c>
      <c r="KQ16" s="261" t="s">
        <v>601</v>
      </c>
      <c r="KR16" s="261" t="s">
        <v>602</v>
      </c>
      <c r="KS16" s="261" t="s">
        <v>603</v>
      </c>
      <c r="KT16" s="261" t="s">
        <v>604</v>
      </c>
      <c r="KU16" s="261" t="s">
        <v>605</v>
      </c>
      <c r="KV16" s="261" t="s">
        <v>606</v>
      </c>
      <c r="KW16" s="261" t="s">
        <v>607</v>
      </c>
      <c r="KX16" s="261" t="s">
        <v>608</v>
      </c>
      <c r="KY16" s="261" t="s">
        <v>609</v>
      </c>
      <c r="KZ16" s="261" t="s">
        <v>610</v>
      </c>
      <c r="LA16" s="261" t="s">
        <v>611</v>
      </c>
      <c r="LB16" s="261" t="s">
        <v>612</v>
      </c>
      <c r="LC16" s="261" t="s">
        <v>613</v>
      </c>
      <c r="LD16" s="261" t="s">
        <v>614</v>
      </c>
      <c r="LE16" s="261" t="s">
        <v>615</v>
      </c>
      <c r="LF16" s="261" t="s">
        <v>616</v>
      </c>
      <c r="LG16" s="261" t="s">
        <v>617</v>
      </c>
      <c r="LH16" s="261" t="s">
        <v>618</v>
      </c>
      <c r="LI16" s="261" t="s">
        <v>619</v>
      </c>
      <c r="LJ16" s="261" t="s">
        <v>620</v>
      </c>
      <c r="LK16" s="261" t="s">
        <v>621</v>
      </c>
      <c r="LL16" s="261" t="s">
        <v>622</v>
      </c>
      <c r="LM16" s="261" t="s">
        <v>623</v>
      </c>
      <c r="LN16" s="261" t="s">
        <v>624</v>
      </c>
      <c r="LO16" s="261" t="s">
        <v>625</v>
      </c>
      <c r="LP16" s="261" t="s">
        <v>626</v>
      </c>
      <c r="LQ16" s="261" t="s">
        <v>627</v>
      </c>
      <c r="LR16" s="261" t="s">
        <v>628</v>
      </c>
      <c r="LS16" s="261" t="s">
        <v>629</v>
      </c>
      <c r="LT16" s="261" t="s">
        <v>630</v>
      </c>
      <c r="LU16" s="261" t="s">
        <v>631</v>
      </c>
      <c r="LV16" s="261" t="s">
        <v>632</v>
      </c>
      <c r="LW16" s="261" t="s">
        <v>633</v>
      </c>
      <c r="LX16" s="261" t="s">
        <v>634</v>
      </c>
      <c r="LY16" s="261" t="s">
        <v>635</v>
      </c>
      <c r="LZ16" s="261" t="s">
        <v>636</v>
      </c>
      <c r="MA16" s="261" t="s">
        <v>637</v>
      </c>
      <c r="MB16" s="261" t="s">
        <v>638</v>
      </c>
      <c r="MC16" s="261" t="s">
        <v>639</v>
      </c>
      <c r="MD16" s="261" t="s">
        <v>640</v>
      </c>
      <c r="ME16" s="261" t="s">
        <v>641</v>
      </c>
      <c r="MF16" s="261" t="s">
        <v>642</v>
      </c>
      <c r="MG16" s="261" t="s">
        <v>643</v>
      </c>
      <c r="MH16" s="261" t="s">
        <v>644</v>
      </c>
      <c r="MI16" s="261" t="s">
        <v>645</v>
      </c>
      <c r="MJ16" s="261" t="s">
        <v>646</v>
      </c>
      <c r="MK16" s="261" t="s">
        <v>647</v>
      </c>
      <c r="ML16" s="261" t="s">
        <v>648</v>
      </c>
      <c r="MM16" s="261" t="s">
        <v>649</v>
      </c>
      <c r="MN16" s="261" t="s">
        <v>650</v>
      </c>
      <c r="MO16" s="261" t="s">
        <v>651</v>
      </c>
      <c r="MP16" s="261" t="s">
        <v>652</v>
      </c>
      <c r="MQ16" s="261" t="s">
        <v>653</v>
      </c>
      <c r="MR16" s="261" t="s">
        <v>654</v>
      </c>
      <c r="MS16" s="261" t="s">
        <v>655</v>
      </c>
      <c r="MT16" s="261" t="s">
        <v>656</v>
      </c>
      <c r="MU16" s="261" t="s">
        <v>657</v>
      </c>
      <c r="MV16" s="261" t="s">
        <v>658</v>
      </c>
      <c r="MW16" s="261" t="s">
        <v>659</v>
      </c>
      <c r="MX16" s="261" t="s">
        <v>660</v>
      </c>
      <c r="MY16" s="261" t="s">
        <v>661</v>
      </c>
      <c r="MZ16" s="261" t="s">
        <v>662</v>
      </c>
      <c r="NA16" s="261" t="s">
        <v>663</v>
      </c>
      <c r="NB16" s="261" t="s">
        <v>664</v>
      </c>
      <c r="NC16" s="261" t="s">
        <v>665</v>
      </c>
      <c r="ND16" s="261" t="s">
        <v>666</v>
      </c>
      <c r="NE16" s="261" t="s">
        <v>667</v>
      </c>
      <c r="NF16" s="261" t="s">
        <v>668</v>
      </c>
      <c r="NG16" s="261" t="s">
        <v>669</v>
      </c>
      <c r="NH16" s="261" t="s">
        <v>670</v>
      </c>
      <c r="NI16" s="261" t="s">
        <v>671</v>
      </c>
      <c r="NJ16" s="261" t="s">
        <v>672</v>
      </c>
      <c r="NK16" s="261" t="s">
        <v>673</v>
      </c>
      <c r="NL16" s="261" t="s">
        <v>674</v>
      </c>
      <c r="NM16" s="261" t="s">
        <v>675</v>
      </c>
      <c r="NN16" s="261" t="s">
        <v>676</v>
      </c>
      <c r="NO16" s="261" t="s">
        <v>677</v>
      </c>
      <c r="NP16" s="261" t="s">
        <v>678</v>
      </c>
      <c r="NQ16" s="261" t="s">
        <v>679</v>
      </c>
      <c r="NR16" s="261" t="s">
        <v>680</v>
      </c>
      <c r="NS16" s="261" t="s">
        <v>681</v>
      </c>
      <c r="NT16" s="261" t="s">
        <v>682</v>
      </c>
      <c r="NU16" s="261" t="s">
        <v>683</v>
      </c>
      <c r="NV16" s="261" t="s">
        <v>684</v>
      </c>
      <c r="NW16" s="261" t="s">
        <v>685</v>
      </c>
      <c r="NX16" s="261" t="s">
        <v>686</v>
      </c>
      <c r="NY16" s="261" t="s">
        <v>687</v>
      </c>
      <c r="NZ16" s="261" t="s">
        <v>688</v>
      </c>
      <c r="OA16" s="261" t="s">
        <v>689</v>
      </c>
      <c r="OB16" s="261" t="s">
        <v>690</v>
      </c>
      <c r="OC16" s="261" t="s">
        <v>691</v>
      </c>
      <c r="OD16" s="261" t="s">
        <v>692</v>
      </c>
      <c r="OE16" s="261" t="s">
        <v>693</v>
      </c>
      <c r="OF16" s="261" t="s">
        <v>694</v>
      </c>
      <c r="OG16" s="261" t="s">
        <v>695</v>
      </c>
      <c r="OH16" s="261" t="s">
        <v>696</v>
      </c>
      <c r="OI16" s="261" t="s">
        <v>697</v>
      </c>
      <c r="OJ16" s="261" t="s">
        <v>698</v>
      </c>
      <c r="OK16" s="261" t="s">
        <v>699</v>
      </c>
      <c r="OL16" s="261" t="s">
        <v>700</v>
      </c>
      <c r="OM16" s="261" t="s">
        <v>701</v>
      </c>
      <c r="ON16" s="261" t="s">
        <v>702</v>
      </c>
      <c r="OO16" s="261" t="s">
        <v>703</v>
      </c>
      <c r="OP16" s="261" t="s">
        <v>704</v>
      </c>
      <c r="OQ16" s="261" t="s">
        <v>705</v>
      </c>
      <c r="OR16" s="261" t="s">
        <v>706</v>
      </c>
      <c r="OS16" s="261" t="s">
        <v>707</v>
      </c>
      <c r="OT16" s="261" t="s">
        <v>708</v>
      </c>
      <c r="OU16" s="261" t="s">
        <v>709</v>
      </c>
      <c r="OV16" s="261" t="s">
        <v>710</v>
      </c>
      <c r="OW16" s="261" t="s">
        <v>711</v>
      </c>
      <c r="OX16" s="261" t="s">
        <v>712</v>
      </c>
      <c r="OY16" s="261" t="s">
        <v>713</v>
      </c>
      <c r="OZ16" s="261" t="s">
        <v>714</v>
      </c>
      <c r="PA16" s="261" t="s">
        <v>715</v>
      </c>
      <c r="PB16" s="261" t="s">
        <v>716</v>
      </c>
      <c r="PC16" s="261" t="s">
        <v>717</v>
      </c>
      <c r="PD16" s="261" t="s">
        <v>718</v>
      </c>
      <c r="PE16" s="261" t="s">
        <v>719</v>
      </c>
      <c r="PF16" s="261" t="s">
        <v>720</v>
      </c>
      <c r="PG16" s="261" t="s">
        <v>721</v>
      </c>
      <c r="PH16" s="261" t="s">
        <v>722</v>
      </c>
      <c r="PI16" s="261" t="s">
        <v>723</v>
      </c>
      <c r="PJ16" s="261" t="s">
        <v>724</v>
      </c>
      <c r="PK16" s="261" t="s">
        <v>725</v>
      </c>
      <c r="PL16" s="261" t="s">
        <v>726</v>
      </c>
      <c r="PM16" s="261" t="s">
        <v>727</v>
      </c>
      <c r="PN16" s="261" t="s">
        <v>728</v>
      </c>
      <c r="PO16" s="261" t="s">
        <v>729</v>
      </c>
      <c r="PP16" s="261" t="s">
        <v>730</v>
      </c>
      <c r="PQ16" s="261" t="s">
        <v>731</v>
      </c>
      <c r="PR16" s="261" t="s">
        <v>732</v>
      </c>
      <c r="PS16" s="261" t="s">
        <v>733</v>
      </c>
      <c r="PT16" s="261" t="s">
        <v>734</v>
      </c>
      <c r="PU16" s="261" t="s">
        <v>735</v>
      </c>
      <c r="PV16" s="261" t="s">
        <v>736</v>
      </c>
      <c r="PW16" s="261" t="s">
        <v>737</v>
      </c>
      <c r="PX16" s="261" t="s">
        <v>738</v>
      </c>
      <c r="PY16" s="261" t="s">
        <v>739</v>
      </c>
      <c r="PZ16" s="261" t="s">
        <v>740</v>
      </c>
      <c r="QA16" s="261" t="s">
        <v>741</v>
      </c>
      <c r="QB16" s="261" t="s">
        <v>742</v>
      </c>
      <c r="QC16" s="261" t="s">
        <v>743</v>
      </c>
      <c r="QD16" s="261" t="s">
        <v>744</v>
      </c>
      <c r="QE16" s="261" t="s">
        <v>745</v>
      </c>
      <c r="QF16" s="261" t="s">
        <v>746</v>
      </c>
      <c r="QG16" s="261" t="s">
        <v>747</v>
      </c>
      <c r="QH16" s="261" t="s">
        <v>748</v>
      </c>
      <c r="QI16" s="261" t="s">
        <v>749</v>
      </c>
      <c r="QJ16" s="261" t="s">
        <v>750</v>
      </c>
      <c r="QK16" s="261" t="s">
        <v>751</v>
      </c>
      <c r="QL16" s="261" t="s">
        <v>752</v>
      </c>
      <c r="QM16" s="261" t="s">
        <v>753</v>
      </c>
      <c r="QN16" s="261" t="s">
        <v>754</v>
      </c>
      <c r="QO16" s="261" t="s">
        <v>755</v>
      </c>
      <c r="QP16" s="261" t="s">
        <v>756</v>
      </c>
      <c r="QQ16" s="261" t="s">
        <v>757</v>
      </c>
      <c r="QR16" s="261" t="s">
        <v>758</v>
      </c>
      <c r="QS16" s="261" t="s">
        <v>759</v>
      </c>
      <c r="QT16" s="261" t="s">
        <v>760</v>
      </c>
      <c r="QU16" s="261" t="s">
        <v>761</v>
      </c>
      <c r="QV16" s="261" t="s">
        <v>762</v>
      </c>
      <c r="QW16" s="261" t="s">
        <v>763</v>
      </c>
      <c r="QX16" s="261" t="s">
        <v>764</v>
      </c>
      <c r="QY16" s="261" t="s">
        <v>765</v>
      </c>
      <c r="QZ16" s="261" t="s">
        <v>766</v>
      </c>
      <c r="RA16" s="261" t="s">
        <v>767</v>
      </c>
      <c r="RB16" s="261" t="s">
        <v>768</v>
      </c>
      <c r="RC16" s="261" t="s">
        <v>769</v>
      </c>
      <c r="RD16" s="261" t="s">
        <v>770</v>
      </c>
      <c r="RE16" s="261" t="s">
        <v>771</v>
      </c>
      <c r="RF16" s="261" t="s">
        <v>772</v>
      </c>
      <c r="RG16" s="261" t="s">
        <v>773</v>
      </c>
      <c r="RH16" s="261" t="s">
        <v>774</v>
      </c>
      <c r="RI16" s="261" t="s">
        <v>775</v>
      </c>
      <c r="RJ16" s="261" t="s">
        <v>776</v>
      </c>
      <c r="RK16" s="261" t="s">
        <v>777</v>
      </c>
      <c r="RL16" s="261" t="s">
        <v>778</v>
      </c>
      <c r="RM16" s="261" t="s">
        <v>779</v>
      </c>
      <c r="RN16" s="261" t="s">
        <v>780</v>
      </c>
      <c r="RO16" s="261" t="s">
        <v>781</v>
      </c>
      <c r="RP16" s="261" t="s">
        <v>782</v>
      </c>
      <c r="RQ16" s="261" t="s">
        <v>783</v>
      </c>
      <c r="RR16" s="261" t="s">
        <v>784</v>
      </c>
      <c r="RS16" s="261" t="s">
        <v>785</v>
      </c>
      <c r="RT16" s="261" t="s">
        <v>786</v>
      </c>
      <c r="RU16" s="261" t="s">
        <v>787</v>
      </c>
      <c r="RV16" s="261" t="s">
        <v>788</v>
      </c>
      <c r="RW16" s="261" t="s">
        <v>789</v>
      </c>
      <c r="RX16" s="261" t="s">
        <v>790</v>
      </c>
      <c r="RY16" s="261" t="s">
        <v>791</v>
      </c>
      <c r="RZ16" s="261" t="s">
        <v>792</v>
      </c>
      <c r="SA16" s="261" t="s">
        <v>793</v>
      </c>
      <c r="SB16" s="261" t="s">
        <v>794</v>
      </c>
      <c r="SC16" s="261" t="s">
        <v>795</v>
      </c>
      <c r="SD16" s="261" t="s">
        <v>796</v>
      </c>
      <c r="SE16" s="261" t="s">
        <v>797</v>
      </c>
      <c r="SF16" s="261" t="s">
        <v>798</v>
      </c>
      <c r="SG16" s="261" t="s">
        <v>799</v>
      </c>
      <c r="SH16" s="261" t="s">
        <v>800</v>
      </c>
      <c r="SI16" s="261" t="s">
        <v>801</v>
      </c>
      <c r="SJ16" s="261" t="s">
        <v>802</v>
      </c>
      <c r="SK16" s="261" t="s">
        <v>803</v>
      </c>
      <c r="SL16" s="261" t="s">
        <v>804</v>
      </c>
      <c r="SM16" s="261" t="s">
        <v>805</v>
      </c>
      <c r="SN16" s="261" t="s">
        <v>806</v>
      </c>
      <c r="SO16" s="261" t="s">
        <v>807</v>
      </c>
      <c r="SP16" s="261" t="s">
        <v>808</v>
      </c>
      <c r="SQ16" s="261" t="s">
        <v>809</v>
      </c>
      <c r="SR16" s="261" t="s">
        <v>810</v>
      </c>
      <c r="SS16" s="261" t="s">
        <v>811</v>
      </c>
      <c r="ST16" s="261" t="s">
        <v>812</v>
      </c>
      <c r="SU16" s="261" t="s">
        <v>813</v>
      </c>
      <c r="SV16" s="261" t="s">
        <v>814</v>
      </c>
      <c r="SW16" s="261" t="s">
        <v>815</v>
      </c>
      <c r="SX16" s="261" t="s">
        <v>816</v>
      </c>
      <c r="SY16" s="261" t="s">
        <v>817</v>
      </c>
      <c r="SZ16" s="261" t="s">
        <v>818</v>
      </c>
      <c r="TA16" s="261" t="s">
        <v>819</v>
      </c>
      <c r="TB16" s="261" t="s">
        <v>820</v>
      </c>
      <c r="TC16" s="261" t="s">
        <v>821</v>
      </c>
      <c r="TD16" s="261" t="s">
        <v>822</v>
      </c>
      <c r="TE16" s="261" t="s">
        <v>823</v>
      </c>
      <c r="TF16" s="261" t="s">
        <v>824</v>
      </c>
      <c r="TG16" s="261" t="s">
        <v>825</v>
      </c>
      <c r="TH16" s="261" t="s">
        <v>826</v>
      </c>
      <c r="TI16" s="261" t="s">
        <v>827</v>
      </c>
      <c r="TJ16" s="261" t="s">
        <v>828</v>
      </c>
      <c r="TK16" s="261" t="s">
        <v>829</v>
      </c>
      <c r="TL16" s="261" t="s">
        <v>830</v>
      </c>
      <c r="TM16" s="261" t="s">
        <v>831</v>
      </c>
      <c r="TN16" s="270"/>
      <c r="TO16" s="270"/>
      <c r="TP16" s="270"/>
      <c r="TQ16" s="270"/>
      <c r="TR16" s="270"/>
      <c r="TS16" s="270"/>
      <c r="TT16" s="270"/>
      <c r="TU16" s="261" t="s">
        <v>832</v>
      </c>
      <c r="TV16" s="261" t="s">
        <v>833</v>
      </c>
      <c r="TW16" s="261" t="s">
        <v>834</v>
      </c>
      <c r="TX16" s="261" t="s">
        <v>835</v>
      </c>
      <c r="TY16" s="270"/>
      <c r="TZ16" s="270"/>
      <c r="UA16" s="270"/>
      <c r="UB16" s="270"/>
      <c r="UC16" s="270"/>
      <c r="UD16" s="270"/>
      <c r="UE16" s="270"/>
      <c r="UF16" s="270"/>
      <c r="UG16" s="270"/>
      <c r="UH16" s="270"/>
      <c r="UI16" s="270"/>
      <c r="UJ16" s="270"/>
      <c r="UK16" s="270"/>
      <c r="UL16" s="261" t="s">
        <v>836</v>
      </c>
      <c r="UM16" s="261" t="s">
        <v>837</v>
      </c>
      <c r="UN16" s="261" t="s">
        <v>838</v>
      </c>
      <c r="UO16" s="261" t="s">
        <v>839</v>
      </c>
      <c r="UP16" s="261" t="s">
        <v>840</v>
      </c>
      <c r="UQ16" s="261" t="s">
        <v>841</v>
      </c>
      <c r="UR16" s="261" t="s">
        <v>842</v>
      </c>
      <c r="US16" s="261" t="s">
        <v>843</v>
      </c>
      <c r="UT16" s="261" t="s">
        <v>844</v>
      </c>
      <c r="UU16" s="261" t="s">
        <v>845</v>
      </c>
      <c r="UV16" s="261" t="s">
        <v>846</v>
      </c>
      <c r="UW16" s="261" t="s">
        <v>847</v>
      </c>
      <c r="UX16" s="261" t="s">
        <v>848</v>
      </c>
      <c r="UY16" s="261" t="s">
        <v>849</v>
      </c>
      <c r="UZ16" s="261" t="s">
        <v>850</v>
      </c>
      <c r="VA16" s="261" t="s">
        <v>851</v>
      </c>
      <c r="VB16" s="261" t="s">
        <v>852</v>
      </c>
      <c r="VC16" s="261" t="s">
        <v>853</v>
      </c>
      <c r="VD16" s="261" t="s">
        <v>854</v>
      </c>
      <c r="VE16" s="261" t="s">
        <v>855</v>
      </c>
      <c r="VF16" s="261" t="s">
        <v>856</v>
      </c>
      <c r="VG16" s="261" t="s">
        <v>857</v>
      </c>
      <c r="VH16" s="261" t="s">
        <v>858</v>
      </c>
      <c r="VI16" s="261" t="s">
        <v>859</v>
      </c>
      <c r="VJ16" s="261" t="s">
        <v>860</v>
      </c>
      <c r="VK16" s="261" t="s">
        <v>861</v>
      </c>
      <c r="VL16" s="261" t="s">
        <v>862</v>
      </c>
      <c r="VM16" s="261" t="s">
        <v>863</v>
      </c>
      <c r="VN16" s="261" t="s">
        <v>864</v>
      </c>
    </row>
    <row r="17" spans="3:77" ht="15.75">
      <c r="C17" s="263">
        <f t="shared" si="0"/>
        <v>9</v>
      </c>
      <c r="D17" s="797" t="s">
        <v>952</v>
      </c>
      <c r="F17" s="798" t="str">
        <f t="shared" si="1"/>
        <v>gelatine poudre</v>
      </c>
      <c r="G17" s="800" t="str">
        <f t="shared" si="2"/>
        <v/>
      </c>
      <c r="H17" s="266" t="str">
        <f t="shared" si="3"/>
        <v>gelatine poudre</v>
      </c>
      <c r="I17" s="267" t="str">
        <f t="shared" si="4"/>
        <v/>
      </c>
      <c r="J17" s="268">
        <f t="shared" si="5"/>
        <v>0</v>
      </c>
      <c r="K17" s="268">
        <f t="shared" si="6"/>
        <v>0</v>
      </c>
      <c r="L17" s="269" t="str">
        <f t="shared" si="7"/>
        <v>aucun match</v>
      </c>
      <c r="M17" t="str">
        <f t="shared" si="8"/>
        <v>gelatine poudre</v>
      </c>
      <c r="N17" t="str">
        <f t="shared" si="9"/>
        <v>gelatine poudre</v>
      </c>
      <c r="O17" t="str">
        <f t="shared" si="10"/>
        <v>gelatine poudre</v>
      </c>
      <c r="P17" t="str">
        <f t="shared" si="11"/>
        <v>gelatine poudre</v>
      </c>
      <c r="Q17" t="str">
        <f t="shared" si="12"/>
        <v>gelatine poudre</v>
      </c>
      <c r="R17" t="str">
        <f t="shared" si="13"/>
        <v xml:space="preserve"> gelatine poudre </v>
      </c>
      <c r="S17">
        <f t="array" ref="S17">IF(D17="",0,SUMPRODUCT((DA13:VN13="Gluten")*(DA14:VN14="INFO")*(COUNTIF(R17,"* "&amp;DA15:VN15&amp;" *")&gt;0)*1))</f>
        <v>0</v>
      </c>
      <c r="T17">
        <f t="array" ref="T17">IF(D17="",0,SUMPRODUCT((DA13:VN13="Gluten")*(DA14:VN14="EXCL")*(COUNTIF(R17,"* "&amp;DA15:VN15&amp;" *")&gt;0)*1))</f>
        <v>0</v>
      </c>
      <c r="U17">
        <f t="array" ref="U17">IF(D17="",0,SUMPRODUCT((DA13:VN13="Gluten")*(DA14:VN14="ALERTE")*(COUNTIF(R17,"* "&amp;DA15:VN15&amp;" *")&gt;0)*1))</f>
        <v>0</v>
      </c>
      <c r="V17">
        <f t="array" ref="V17">IF(D17="",0,SUMPRODUCT((DA13:VN13="Gluten")*(DA14:VN14="SUSP")*(COUNTIF(R17,"* "&amp;DA15:VN15&amp;" *")&gt;0)*1))</f>
        <v>0</v>
      </c>
      <c r="W17" t="str">
        <f t="shared" si="14"/>
        <v/>
      </c>
      <c r="X17" t="str">
        <f t="shared" si="15"/>
        <v/>
      </c>
      <c r="Y17">
        <f t="array" ref="Y17">IF(D17="",0,SUMPRODUCT((DA13:VN13="Crustaces")*(DA14:VN14="ALERTE")*(COUNTIF(R17,"* "&amp;DA15:VN15&amp;" *")&gt;0)*1))</f>
        <v>0</v>
      </c>
      <c r="Z17" t="str">
        <f t="shared" si="16"/>
        <v/>
      </c>
      <c r="AA17">
        <f t="array" ref="AA17">IF(D17="",0,SUMPRODUCT((DA13:VN13="Oeufs")*(DA14:VN14="ALERTE")*(COUNTIF(R17,"* "&amp;DA15:VN15&amp;" *")&gt;0)*1))</f>
        <v>0</v>
      </c>
      <c r="AB17" t="str">
        <f t="shared" si="17"/>
        <v/>
      </c>
      <c r="AC17">
        <f t="array" ref="AC17">IF(D17="",0,SUMPRODUCT((DA13:VN13="Poissons")*(DA14:VN14="INFO")*(COUNTIF(R17,"* "&amp;DA15:VN15&amp;" *")&gt;0)*1))</f>
        <v>0</v>
      </c>
      <c r="AD17">
        <f t="array" ref="AD17">IF(D17="",0,SUMPRODUCT((DA13:VN13="Poissons")*(DA14:VN14="EXCL")*(COUNTIF(R17,"* "&amp;DA15:VN15&amp;" *")&gt;0)*1))</f>
        <v>0</v>
      </c>
      <c r="AE17">
        <f t="array" ref="AE17">IF(D17="",0,SUMPRODUCT((DA13:VN13="Poissons")*(DA14:VN14="ALERTE")*(COUNTIF(R17,"* "&amp;DA15:VN15&amp;" *")&gt;0)*1))</f>
        <v>0</v>
      </c>
      <c r="AF17" t="str">
        <f t="shared" si="18"/>
        <v/>
      </c>
      <c r="AG17">
        <f t="array" ref="AG17">IF(D17="",0,SUMPRODUCT((DA13:VN13="Arachides")*(DA14:VN14="ALERTE")*(COUNTIF(R17,"* "&amp;DA15:VN15&amp;" *")&gt;0)*1))</f>
        <v>0</v>
      </c>
      <c r="AH17" t="str">
        <f t="shared" si="19"/>
        <v/>
      </c>
      <c r="AI17">
        <f t="array" ref="AI17">IF(D17="",0,SUMPRODUCT((DA13:VN13="Soja")*(DA14:VN14="INFO")*(COUNTIF(R17,"* "&amp;DA15:VN15&amp;" *")&gt;0)*1))</f>
        <v>0</v>
      </c>
      <c r="AJ17">
        <f t="array" ref="AJ17">IF(D17="",0,SUMPRODUCT((DA13:VN13="Soja")*(DA14:VN14="ALERTE")*(COUNTIF(R17,"* "&amp;DA15:VN15&amp;" *")&gt;0)*1))</f>
        <v>0</v>
      </c>
      <c r="AK17" t="str">
        <f t="shared" si="20"/>
        <v/>
      </c>
      <c r="AL17">
        <f t="array" ref="AL17">IF(D17="",0,SUMPRODUCT((DA13:VN13="Lait")*(DA14:VN14="INFO")*(COUNTIF(R17,"* "&amp;DA15:VN15&amp;" *")&gt;0)*1))</f>
        <v>0</v>
      </c>
      <c r="AM17">
        <f t="array" ref="AM17">IF(D17="",0,SUMPRODUCT((DA13:VN13="Lait")*(DA14:VN14="EXCL")*(COUNTIF(R17,"* "&amp;DA15:VN15&amp;" *")&gt;0)*1))</f>
        <v>0</v>
      </c>
      <c r="AN17">
        <f t="array" ref="AN17">IF(D17="",0,SUMPRODUCT((DA13:VN13="Lait")*(DA14:VN14="ALERTE")*(COUNTIF(R17,"* "&amp;DA15:VN15&amp;" *")&gt;0)*1))</f>
        <v>0</v>
      </c>
      <c r="AO17">
        <f t="array" ref="AO17">IF(D17="",0,SUMPRODUCT((DA13:VN13="Lait")*(DA14:VN14="SUSP")*(COUNTIF(R17,"* "&amp;DA15:VN15&amp;" *")&gt;0)*1))</f>
        <v>0</v>
      </c>
      <c r="AP17" t="str">
        <f t="shared" si="21"/>
        <v/>
      </c>
      <c r="AQ17" t="str">
        <f t="shared" si="22"/>
        <v/>
      </c>
      <c r="AR17">
        <f t="array" ref="AR17">IF(D17="",0,SUMPRODUCT((DA13:VN13="Fruits a coque")*(DA14:VN14="EXCL")*(COUNTIF(R17,"* "&amp;DA15:VN15&amp;" *")&gt;0)*1))</f>
        <v>0</v>
      </c>
      <c r="AS17">
        <f t="array" ref="AS17">IF(D17="",0,SUMPRODUCT((DA13:VN13="Fruits a coque")*(DA14:VN14="ALERTE")*(COUNTIF(R17,"* "&amp;DA15:VN15&amp;" *")&gt;0)*1))</f>
        <v>0</v>
      </c>
      <c r="AT17" t="str">
        <f t="shared" si="23"/>
        <v/>
      </c>
      <c r="AU17">
        <f t="array" ref="AU17">IF(D17="",0,SUMPRODUCT((DA13:VN13="Celeri")*(DA14:VN14="ALERTE")*(COUNTIF(R17,"* "&amp;DA15:VN15&amp;" *")&gt;0)*1))</f>
        <v>0</v>
      </c>
      <c r="AV17" t="str">
        <f t="shared" si="24"/>
        <v/>
      </c>
      <c r="AW17">
        <f t="array" ref="AW17">IF(D17="",0,SUMPRODUCT((DA13:VN13="Moutarde")*(DA14:VN14="ALERTE")*(COUNTIF(R17,"* "&amp;DA15:VN15&amp;" *")&gt;0)*1))</f>
        <v>0</v>
      </c>
      <c r="AX17" t="str">
        <f t="shared" si="25"/>
        <v/>
      </c>
      <c r="AY17">
        <f t="array" ref="AY17">IF(D17="",0,SUMPRODUCT((DA13:VN13="Sesame")*(DA14:VN14="ALERTE")*(COUNTIF(R17,"* "&amp;DA15:VN15&amp;" *")&gt;0)*1))</f>
        <v>0</v>
      </c>
      <c r="AZ17" t="str">
        <f t="shared" si="26"/>
        <v/>
      </c>
      <c r="BA17">
        <f t="array" ref="BA17">IF(D17="",0,SUMPRODUCT((DA13:VN13="Sulfites")*(DA14:VN14="ALERTE")*(COUNTIF(R17,"* "&amp;DA15:VN15&amp;" *")&gt;0)*1))</f>
        <v>0</v>
      </c>
      <c r="BB17" t="str">
        <f t="shared" si="27"/>
        <v/>
      </c>
      <c r="BC17">
        <f t="array" ref="BC17">IF(D17="",0,SUMPRODUCT((DA13:VN13="Lupin")*(DA14:VN14="ALERTE")*(COUNTIF(R17,"* "&amp;DA15:VN15&amp;" *")&gt;0)*1))</f>
        <v>0</v>
      </c>
      <c r="BD17" t="str">
        <f t="shared" si="28"/>
        <v/>
      </c>
      <c r="BE17">
        <f t="array" ref="BE17">IF(D17="",0,SUMPRODUCT((DA13:VN13="Mollusques")*(DA14:VN14="EXCL")*(COUNTIF(R17,"* "&amp;DA15:VN15&amp;" *")&gt;0)*1))</f>
        <v>0</v>
      </c>
      <c r="BF17">
        <f t="array" ref="BF17">IF(D17="",0,SUMPRODUCT((DA13:VN13="Mollusques")*(DA14:VN14="ALERTE")*(COUNTIF(R17,"* "&amp;DA15:VN15&amp;" *")&gt;0)*1))</f>
        <v>0</v>
      </c>
      <c r="BG17" t="str">
        <f t="shared" si="29"/>
        <v/>
      </c>
      <c r="BH17" t="str">
        <f t="shared" si="30"/>
        <v/>
      </c>
      <c r="BI17" t="str">
        <f t="shared" si="31"/>
        <v/>
      </c>
      <c r="BJ17" t="str">
        <f t="shared" si="32"/>
        <v/>
      </c>
      <c r="BK17" t="str">
        <f t="shared" si="33"/>
        <v/>
      </c>
      <c r="BL17" t="str">
        <f t="shared" si="34"/>
        <v/>
      </c>
      <c r="BM17" t="str">
        <f t="shared" si="35"/>
        <v/>
      </c>
      <c r="BN17" t="str">
        <f t="shared" si="36"/>
        <v/>
      </c>
      <c r="BO17" t="str">
        <f t="shared" si="37"/>
        <v/>
      </c>
      <c r="BP17" t="str">
        <f t="shared" si="38"/>
        <v/>
      </c>
      <c r="BQ17" t="str">
        <f t="shared" si="39"/>
        <v/>
      </c>
      <c r="BR17" t="str">
        <f t="shared" si="40"/>
        <v/>
      </c>
      <c r="BS17" t="str">
        <f t="shared" si="41"/>
        <v/>
      </c>
      <c r="BT17" t="str">
        <f t="shared" si="42"/>
        <v/>
      </c>
      <c r="BU17" t="str">
        <f t="shared" si="43"/>
        <v/>
      </c>
      <c r="BV17" t="str">
        <f t="shared" si="44"/>
        <v/>
      </c>
      <c r="BW17" t="str">
        <f t="shared" si="45"/>
        <v/>
      </c>
      <c r="BX17" t="str">
        <f t="shared" si="46"/>
        <v/>
      </c>
      <c r="BY17" t="str">
        <f t="shared" si="47"/>
        <v/>
      </c>
    </row>
    <row r="18" spans="3:77" ht="15.75">
      <c r="C18" s="263">
        <f t="shared" si="0"/>
        <v>10</v>
      </c>
      <c r="D18" s="797" t="s">
        <v>954</v>
      </c>
      <c r="F18" s="798" t="str">
        <f t="shared" si="1"/>
        <v>basilic coupe surgelé</v>
      </c>
      <c r="G18" s="800" t="str">
        <f t="shared" si="2"/>
        <v/>
      </c>
      <c r="H18" s="266" t="str">
        <f t="shared" si="3"/>
        <v>basilic coupe surgelé</v>
      </c>
      <c r="I18" s="267" t="str">
        <f t="shared" si="4"/>
        <v/>
      </c>
      <c r="J18" s="268">
        <f t="shared" si="5"/>
        <v>0</v>
      </c>
      <c r="K18" s="268">
        <f t="shared" si="6"/>
        <v>0</v>
      </c>
      <c r="L18" s="269" t="str">
        <f t="shared" si="7"/>
        <v>aucun match</v>
      </c>
      <c r="M18" t="str">
        <f t="shared" si="8"/>
        <v>basilic coupe surgelé</v>
      </c>
      <c r="N18" t="str">
        <f t="shared" si="9"/>
        <v>basilic coupe surgelé</v>
      </c>
      <c r="O18" t="str">
        <f t="shared" si="10"/>
        <v>basilic coupe surgele</v>
      </c>
      <c r="P18" t="str">
        <f t="shared" si="11"/>
        <v>basilic coupe surgele</v>
      </c>
      <c r="Q18" t="str">
        <f t="shared" si="12"/>
        <v>basilic coupe surgele</v>
      </c>
      <c r="R18" t="str">
        <f t="shared" si="13"/>
        <v xml:space="preserve"> basilic coupe surgele </v>
      </c>
      <c r="S18">
        <f t="array" ref="S18">IF(D18="",0,SUMPRODUCT((DA13:VN13="Gluten")*(DA14:VN14="INFO")*(COUNTIF(R18,"* "&amp;DA15:VN15&amp;" *")&gt;0)*1))</f>
        <v>0</v>
      </c>
      <c r="T18">
        <f t="array" ref="T18">IF(D18="",0,SUMPRODUCT((DA13:VN13="Gluten")*(DA14:VN14="EXCL")*(COUNTIF(R18,"* "&amp;DA15:VN15&amp;" *")&gt;0)*1))</f>
        <v>0</v>
      </c>
      <c r="U18">
        <f t="array" ref="U18">IF(D18="",0,SUMPRODUCT((DA13:VN13="Gluten")*(DA14:VN14="ALERTE")*(COUNTIF(R18,"* "&amp;DA15:VN15&amp;" *")&gt;0)*1))</f>
        <v>0</v>
      </c>
      <c r="V18">
        <f t="array" ref="V18">IF(D18="",0,SUMPRODUCT((DA13:VN13="Gluten")*(DA14:VN14="SUSP")*(COUNTIF(R18,"* "&amp;DA15:VN15&amp;" *")&gt;0)*1))</f>
        <v>0</v>
      </c>
      <c r="W18" t="str">
        <f t="shared" si="14"/>
        <v/>
      </c>
      <c r="X18" t="str">
        <f t="shared" si="15"/>
        <v/>
      </c>
      <c r="Y18">
        <f t="array" ref="Y18">IF(D18="",0,SUMPRODUCT((DA13:VN13="Crustaces")*(DA14:VN14="ALERTE")*(COUNTIF(R18,"* "&amp;DA15:VN15&amp;" *")&gt;0)*1))</f>
        <v>0</v>
      </c>
      <c r="Z18" t="str">
        <f t="shared" si="16"/>
        <v/>
      </c>
      <c r="AA18">
        <f t="array" ref="AA18">IF(D18="",0,SUMPRODUCT((DA13:VN13="Oeufs")*(DA14:VN14="ALERTE")*(COUNTIF(R18,"* "&amp;DA15:VN15&amp;" *")&gt;0)*1))</f>
        <v>0</v>
      </c>
      <c r="AB18" t="str">
        <f t="shared" si="17"/>
        <v/>
      </c>
      <c r="AC18">
        <f t="array" ref="AC18">IF(D18="",0,SUMPRODUCT((DA13:VN13="Poissons")*(DA14:VN14="INFO")*(COUNTIF(R18,"* "&amp;DA15:VN15&amp;" *")&gt;0)*1))</f>
        <v>0</v>
      </c>
      <c r="AD18">
        <f t="array" ref="AD18">IF(D18="",0,SUMPRODUCT((DA13:VN13="Poissons")*(DA14:VN14="EXCL")*(COUNTIF(R18,"* "&amp;DA15:VN15&amp;" *")&gt;0)*1))</f>
        <v>0</v>
      </c>
      <c r="AE18">
        <f t="array" ref="AE18">IF(D18="",0,SUMPRODUCT((DA13:VN13="Poissons")*(DA14:VN14="ALERTE")*(COUNTIF(R18,"* "&amp;DA15:VN15&amp;" *")&gt;0)*1))</f>
        <v>0</v>
      </c>
      <c r="AF18" t="str">
        <f t="shared" si="18"/>
        <v/>
      </c>
      <c r="AG18">
        <f t="array" ref="AG18">IF(D18="",0,SUMPRODUCT((DA13:VN13="Arachides")*(DA14:VN14="ALERTE")*(COUNTIF(R18,"* "&amp;DA15:VN15&amp;" *")&gt;0)*1))</f>
        <v>0</v>
      </c>
      <c r="AH18" t="str">
        <f t="shared" si="19"/>
        <v/>
      </c>
      <c r="AI18">
        <f t="array" ref="AI18">IF(D18="",0,SUMPRODUCT((DA13:VN13="Soja")*(DA14:VN14="INFO")*(COUNTIF(R18,"* "&amp;DA15:VN15&amp;" *")&gt;0)*1))</f>
        <v>0</v>
      </c>
      <c r="AJ18">
        <f t="array" ref="AJ18">IF(D18="",0,SUMPRODUCT((DA13:VN13="Soja")*(DA14:VN14="ALERTE")*(COUNTIF(R18,"* "&amp;DA15:VN15&amp;" *")&gt;0)*1))</f>
        <v>0</v>
      </c>
      <c r="AK18" t="str">
        <f t="shared" si="20"/>
        <v/>
      </c>
      <c r="AL18">
        <f t="array" ref="AL18">IF(D18="",0,SUMPRODUCT((DA13:VN13="Lait")*(DA14:VN14="INFO")*(COUNTIF(R18,"* "&amp;DA15:VN15&amp;" *")&gt;0)*1))</f>
        <v>0</v>
      </c>
      <c r="AM18">
        <f t="array" ref="AM18">IF(D18="",0,SUMPRODUCT((DA13:VN13="Lait")*(DA14:VN14="EXCL")*(COUNTIF(R18,"* "&amp;DA15:VN15&amp;" *")&gt;0)*1))</f>
        <v>0</v>
      </c>
      <c r="AN18">
        <f t="array" ref="AN18">IF(D18="",0,SUMPRODUCT((DA13:VN13="Lait")*(DA14:VN14="ALERTE")*(COUNTIF(R18,"* "&amp;DA15:VN15&amp;" *")&gt;0)*1))</f>
        <v>0</v>
      </c>
      <c r="AO18">
        <f t="array" ref="AO18">IF(D18="",0,SUMPRODUCT((DA13:VN13="Lait")*(DA14:VN14="SUSP")*(COUNTIF(R18,"* "&amp;DA15:VN15&amp;" *")&gt;0)*1))</f>
        <v>0</v>
      </c>
      <c r="AP18" t="str">
        <f t="shared" si="21"/>
        <v/>
      </c>
      <c r="AQ18" t="str">
        <f t="shared" si="22"/>
        <v/>
      </c>
      <c r="AR18">
        <f t="array" ref="AR18">IF(D18="",0,SUMPRODUCT((DA13:VN13="Fruits a coque")*(DA14:VN14="EXCL")*(COUNTIF(R18,"* "&amp;DA15:VN15&amp;" *")&gt;0)*1))</f>
        <v>0</v>
      </c>
      <c r="AS18">
        <f t="array" ref="AS18">IF(D18="",0,SUMPRODUCT((DA13:VN13="Fruits a coque")*(DA14:VN14="ALERTE")*(COUNTIF(R18,"* "&amp;DA15:VN15&amp;" *")&gt;0)*1))</f>
        <v>0</v>
      </c>
      <c r="AT18" t="str">
        <f t="shared" si="23"/>
        <v/>
      </c>
      <c r="AU18">
        <f t="array" ref="AU18">IF(D18="",0,SUMPRODUCT((DA13:VN13="Celeri")*(DA14:VN14="ALERTE")*(COUNTIF(R18,"* "&amp;DA15:VN15&amp;" *")&gt;0)*1))</f>
        <v>0</v>
      </c>
      <c r="AV18" t="str">
        <f t="shared" si="24"/>
        <v/>
      </c>
      <c r="AW18">
        <f t="array" ref="AW18">IF(D18="",0,SUMPRODUCT((DA13:VN13="Moutarde")*(DA14:VN14="ALERTE")*(COUNTIF(R18,"* "&amp;DA15:VN15&amp;" *")&gt;0)*1))</f>
        <v>0</v>
      </c>
      <c r="AX18" t="str">
        <f t="shared" si="25"/>
        <v/>
      </c>
      <c r="AY18">
        <f t="array" ref="AY18">IF(D18="",0,SUMPRODUCT((DA13:VN13="Sesame")*(DA14:VN14="ALERTE")*(COUNTIF(R18,"* "&amp;DA15:VN15&amp;" *")&gt;0)*1))</f>
        <v>0</v>
      </c>
      <c r="AZ18" t="str">
        <f t="shared" si="26"/>
        <v/>
      </c>
      <c r="BA18">
        <f t="array" ref="BA18">IF(D18="",0,SUMPRODUCT((DA13:VN13="Sulfites")*(DA14:VN14="ALERTE")*(COUNTIF(R18,"* "&amp;DA15:VN15&amp;" *")&gt;0)*1))</f>
        <v>0</v>
      </c>
      <c r="BB18" t="str">
        <f t="shared" si="27"/>
        <v/>
      </c>
      <c r="BC18">
        <f t="array" ref="BC18">IF(D18="",0,SUMPRODUCT((DA13:VN13="Lupin")*(DA14:VN14="ALERTE")*(COUNTIF(R18,"* "&amp;DA15:VN15&amp;" *")&gt;0)*1))</f>
        <v>0</v>
      </c>
      <c r="BD18" t="str">
        <f t="shared" si="28"/>
        <v/>
      </c>
      <c r="BE18">
        <f t="array" ref="BE18">IF(D18="",0,SUMPRODUCT((DA13:VN13="Mollusques")*(DA14:VN14="EXCL")*(COUNTIF(R18,"* "&amp;DA15:VN15&amp;" *")&gt;0)*1))</f>
        <v>0</v>
      </c>
      <c r="BF18">
        <f t="array" ref="BF18">IF(D18="",0,SUMPRODUCT((DA13:VN13="Mollusques")*(DA14:VN14="ALERTE")*(COUNTIF(R18,"* "&amp;DA15:VN15&amp;" *")&gt;0)*1))</f>
        <v>0</v>
      </c>
      <c r="BG18" t="str">
        <f t="shared" si="29"/>
        <v/>
      </c>
      <c r="BH18" t="str">
        <f t="shared" si="30"/>
        <v/>
      </c>
      <c r="BI18" t="str">
        <f t="shared" si="31"/>
        <v/>
      </c>
      <c r="BJ18" t="str">
        <f t="shared" si="32"/>
        <v/>
      </c>
      <c r="BK18" t="str">
        <f t="shared" si="33"/>
        <v/>
      </c>
      <c r="BL18" t="str">
        <f t="shared" si="34"/>
        <v/>
      </c>
      <c r="BM18" t="str">
        <f t="shared" si="35"/>
        <v/>
      </c>
      <c r="BN18" t="str">
        <f t="shared" si="36"/>
        <v/>
      </c>
      <c r="BO18" t="str">
        <f t="shared" si="37"/>
        <v/>
      </c>
      <c r="BP18" t="str">
        <f t="shared" si="38"/>
        <v/>
      </c>
      <c r="BQ18" t="str">
        <f t="shared" si="39"/>
        <v/>
      </c>
      <c r="BR18" t="str">
        <f t="shared" si="40"/>
        <v/>
      </c>
      <c r="BS18" t="str">
        <f t="shared" si="41"/>
        <v/>
      </c>
      <c r="BT18" t="str">
        <f t="shared" si="42"/>
        <v/>
      </c>
      <c r="BU18" t="str">
        <f t="shared" si="43"/>
        <v/>
      </c>
      <c r="BV18" t="str">
        <f t="shared" si="44"/>
        <v/>
      </c>
      <c r="BW18" t="str">
        <f t="shared" si="45"/>
        <v/>
      </c>
      <c r="BX18" t="str">
        <f t="shared" si="46"/>
        <v/>
      </c>
      <c r="BY18" t="str">
        <f t="shared" si="47"/>
        <v/>
      </c>
    </row>
    <row r="19" spans="3:77" ht="15.75">
      <c r="C19" s="263">
        <f t="shared" si="0"/>
        <v>11</v>
      </c>
      <c r="D19" s="797" t="s">
        <v>1393</v>
      </c>
      <c r="E19" s="817"/>
      <c r="F19" s="798" t="str">
        <f t="shared" si="1"/>
        <v>sel fin</v>
      </c>
      <c r="G19" s="800" t="str">
        <f t="shared" si="2"/>
        <v/>
      </c>
      <c r="H19" s="266" t="str">
        <f t="shared" si="3"/>
        <v>sel fin</v>
      </c>
      <c r="I19" s="267" t="str">
        <f t="shared" si="4"/>
        <v/>
      </c>
      <c r="J19" s="268">
        <f t="shared" si="5"/>
        <v>0</v>
      </c>
      <c r="K19" s="268">
        <f t="shared" si="6"/>
        <v>0</v>
      </c>
      <c r="L19" s="269" t="str">
        <f t="shared" si="7"/>
        <v>aucun match</v>
      </c>
      <c r="M19" t="str">
        <f t="shared" si="8"/>
        <v>sel fin</v>
      </c>
      <c r="N19" t="str">
        <f t="shared" si="9"/>
        <v>sel fin</v>
      </c>
      <c r="O19" t="str">
        <f t="shared" si="10"/>
        <v>sel fin</v>
      </c>
      <c r="P19" t="str">
        <f t="shared" si="11"/>
        <v>sel fin</v>
      </c>
      <c r="Q19" t="str">
        <f t="shared" si="12"/>
        <v>sel fin</v>
      </c>
      <c r="R19" t="str">
        <f t="shared" si="13"/>
        <v xml:space="preserve"> sel fin </v>
      </c>
      <c r="S19">
        <f t="array" ref="S19">IF(D19="",0,SUMPRODUCT((DA13:VN13="Gluten")*(DA14:VN14="INFO")*(COUNTIF(R19,"* "&amp;DA15:VN15&amp;" *")&gt;0)*1))</f>
        <v>0</v>
      </c>
      <c r="T19">
        <f t="array" ref="T19">IF(D19="",0,SUMPRODUCT((DA13:VN13="Gluten")*(DA14:VN14="EXCL")*(COUNTIF(R19,"* "&amp;DA15:VN15&amp;" *")&gt;0)*1))</f>
        <v>0</v>
      </c>
      <c r="U19">
        <f t="array" ref="U19">IF(D19="",0,SUMPRODUCT((DA13:VN13="Gluten")*(DA14:VN14="ALERTE")*(COUNTIF(R19,"* "&amp;DA15:VN15&amp;" *")&gt;0)*1))</f>
        <v>0</v>
      </c>
      <c r="V19">
        <f t="array" ref="V19">IF(D19="",0,SUMPRODUCT((DA13:VN13="Gluten")*(DA14:VN14="SUSP")*(COUNTIF(R19,"* "&amp;DA15:VN15&amp;" *")&gt;0)*1))</f>
        <v>0</v>
      </c>
      <c r="W19" t="str">
        <f t="shared" si="14"/>
        <v/>
      </c>
      <c r="X19" t="str">
        <f t="shared" si="15"/>
        <v/>
      </c>
      <c r="Y19">
        <f t="array" ref="Y19">IF(D19="",0,SUMPRODUCT((DA13:VN13="Crustaces")*(DA14:VN14="ALERTE")*(COUNTIF(R19,"* "&amp;DA15:VN15&amp;" *")&gt;0)*1))</f>
        <v>0</v>
      </c>
      <c r="Z19" t="str">
        <f t="shared" si="16"/>
        <v/>
      </c>
      <c r="AA19">
        <f t="array" ref="AA19">IF(D19="",0,SUMPRODUCT((DA13:VN13="Oeufs")*(DA14:VN14="ALERTE")*(COUNTIF(R19,"* "&amp;DA15:VN15&amp;" *")&gt;0)*1))</f>
        <v>0</v>
      </c>
      <c r="AB19" t="str">
        <f t="shared" si="17"/>
        <v/>
      </c>
      <c r="AC19">
        <f t="array" ref="AC19">IF(D19="",0,SUMPRODUCT((DA13:VN13="Poissons")*(DA14:VN14="INFO")*(COUNTIF(R19,"* "&amp;DA15:VN15&amp;" *")&gt;0)*1))</f>
        <v>0</v>
      </c>
      <c r="AD19">
        <f t="array" ref="AD19">IF(D19="",0,SUMPRODUCT((DA13:VN13="Poissons")*(DA14:VN14="EXCL")*(COUNTIF(R19,"* "&amp;DA15:VN15&amp;" *")&gt;0)*1))</f>
        <v>0</v>
      </c>
      <c r="AE19">
        <f t="array" ref="AE19">IF(D19="",0,SUMPRODUCT((DA13:VN13="Poissons")*(DA14:VN14="ALERTE")*(COUNTIF(R19,"* "&amp;DA15:VN15&amp;" *")&gt;0)*1))</f>
        <v>0</v>
      </c>
      <c r="AF19" t="str">
        <f t="shared" si="18"/>
        <v/>
      </c>
      <c r="AG19">
        <f t="array" ref="AG19">IF(D19="",0,SUMPRODUCT((DA13:VN13="Arachides")*(DA14:VN14="ALERTE")*(COUNTIF(R19,"* "&amp;DA15:VN15&amp;" *")&gt;0)*1))</f>
        <v>0</v>
      </c>
      <c r="AH19" t="str">
        <f t="shared" si="19"/>
        <v/>
      </c>
      <c r="AI19">
        <f t="array" ref="AI19">IF(D19="",0,SUMPRODUCT((DA13:VN13="Soja")*(DA14:VN14="INFO")*(COUNTIF(R19,"* "&amp;DA15:VN15&amp;" *")&gt;0)*1))</f>
        <v>0</v>
      </c>
      <c r="AJ19">
        <f t="array" ref="AJ19">IF(D19="",0,SUMPRODUCT((DA13:VN13="Soja")*(DA14:VN14="ALERTE")*(COUNTIF(R19,"* "&amp;DA15:VN15&amp;" *")&gt;0)*1))</f>
        <v>0</v>
      </c>
      <c r="AK19" t="str">
        <f t="shared" si="20"/>
        <v/>
      </c>
      <c r="AL19">
        <f t="array" ref="AL19">IF(D19="",0,SUMPRODUCT((DA13:VN13="Lait")*(DA14:VN14="INFO")*(COUNTIF(R19,"* "&amp;DA15:VN15&amp;" *")&gt;0)*1))</f>
        <v>0</v>
      </c>
      <c r="AM19">
        <f t="array" ref="AM19">IF(D19="",0,SUMPRODUCT((DA13:VN13="Lait")*(DA14:VN14="EXCL")*(COUNTIF(R19,"* "&amp;DA15:VN15&amp;" *")&gt;0)*1))</f>
        <v>0</v>
      </c>
      <c r="AN19">
        <f t="array" ref="AN19">IF(D19="",0,SUMPRODUCT((DA13:VN13="Lait")*(DA14:VN14="ALERTE")*(COUNTIF(R19,"* "&amp;DA15:VN15&amp;" *")&gt;0)*1))</f>
        <v>0</v>
      </c>
      <c r="AO19">
        <f t="array" ref="AO19">IF(D19="",0,SUMPRODUCT((DA13:VN13="Lait")*(DA14:VN14="SUSP")*(COUNTIF(R19,"* "&amp;DA15:VN15&amp;" *")&gt;0)*1))</f>
        <v>0</v>
      </c>
      <c r="AP19" t="str">
        <f t="shared" si="21"/>
        <v/>
      </c>
      <c r="AQ19" t="str">
        <f t="shared" si="22"/>
        <v/>
      </c>
      <c r="AR19">
        <f t="array" ref="AR19">IF(D19="",0,SUMPRODUCT((DA13:VN13="Fruits a coque")*(DA14:VN14="EXCL")*(COUNTIF(R19,"* "&amp;DA15:VN15&amp;" *")&gt;0)*1))</f>
        <v>0</v>
      </c>
      <c r="AS19">
        <f t="array" ref="AS19">IF(D19="",0,SUMPRODUCT((DA13:VN13="Fruits a coque")*(DA14:VN14="ALERTE")*(COUNTIF(R19,"* "&amp;DA15:VN15&amp;" *")&gt;0)*1))</f>
        <v>0</v>
      </c>
      <c r="AT19" t="str">
        <f t="shared" si="23"/>
        <v/>
      </c>
      <c r="AU19">
        <f t="array" ref="AU19">IF(D19="",0,SUMPRODUCT((DA13:VN13="Celeri")*(DA14:VN14="ALERTE")*(COUNTIF(R19,"* "&amp;DA15:VN15&amp;" *")&gt;0)*1))</f>
        <v>0</v>
      </c>
      <c r="AV19" t="str">
        <f t="shared" si="24"/>
        <v/>
      </c>
      <c r="AW19">
        <f t="array" ref="AW19">IF(D19="",0,SUMPRODUCT((DA13:VN13="Moutarde")*(DA14:VN14="ALERTE")*(COUNTIF(R19,"* "&amp;DA15:VN15&amp;" *")&gt;0)*1))</f>
        <v>0</v>
      </c>
      <c r="AX19" t="str">
        <f t="shared" si="25"/>
        <v/>
      </c>
      <c r="AY19">
        <f t="array" ref="AY19">IF(D19="",0,SUMPRODUCT((DA13:VN13="Sesame")*(DA14:VN14="ALERTE")*(COUNTIF(R19,"* "&amp;DA15:VN15&amp;" *")&gt;0)*1))</f>
        <v>0</v>
      </c>
      <c r="AZ19" t="str">
        <f t="shared" si="26"/>
        <v/>
      </c>
      <c r="BA19">
        <f t="array" ref="BA19">IF(D19="",0,SUMPRODUCT((DA13:VN13="Sulfites")*(DA14:VN14="ALERTE")*(COUNTIF(R19,"* "&amp;DA15:VN15&amp;" *")&gt;0)*1))</f>
        <v>0</v>
      </c>
      <c r="BB19" t="str">
        <f t="shared" si="27"/>
        <v/>
      </c>
      <c r="BC19">
        <f t="array" ref="BC19">IF(D19="",0,SUMPRODUCT((DA13:VN13="Lupin")*(DA14:VN14="ALERTE")*(COUNTIF(R19,"* "&amp;DA15:VN15&amp;" *")&gt;0)*1))</f>
        <v>0</v>
      </c>
      <c r="BD19" t="str">
        <f t="shared" si="28"/>
        <v/>
      </c>
      <c r="BE19">
        <f t="array" ref="BE19">IF(D19="",0,SUMPRODUCT((DA13:VN13="Mollusques")*(DA14:VN14="EXCL")*(COUNTIF(R19,"* "&amp;DA15:VN15&amp;" *")&gt;0)*1))</f>
        <v>0</v>
      </c>
      <c r="BF19">
        <f t="array" ref="BF19">IF(D19="",0,SUMPRODUCT((DA13:VN13="Mollusques")*(DA14:VN14="ALERTE")*(COUNTIF(R19,"* "&amp;DA15:VN15&amp;" *")&gt;0)*1))</f>
        <v>0</v>
      </c>
      <c r="BG19" t="str">
        <f t="shared" si="29"/>
        <v/>
      </c>
      <c r="BH19" t="str">
        <f t="shared" si="30"/>
        <v/>
      </c>
      <c r="BI19" t="str">
        <f t="shared" si="31"/>
        <v/>
      </c>
      <c r="BJ19" t="str">
        <f t="shared" si="32"/>
        <v/>
      </c>
      <c r="BK19" t="str">
        <f t="shared" si="33"/>
        <v/>
      </c>
      <c r="BL19" t="str">
        <f t="shared" si="34"/>
        <v/>
      </c>
      <c r="BM19" t="str">
        <f t="shared" si="35"/>
        <v/>
      </c>
      <c r="BN19" t="str">
        <f t="shared" si="36"/>
        <v/>
      </c>
      <c r="BO19" t="str">
        <f t="shared" si="37"/>
        <v/>
      </c>
      <c r="BP19" t="str">
        <f t="shared" si="38"/>
        <v/>
      </c>
      <c r="BQ19" t="str">
        <f t="shared" si="39"/>
        <v/>
      </c>
      <c r="BR19" t="str">
        <f t="shared" si="40"/>
        <v/>
      </c>
      <c r="BS19" t="str">
        <f t="shared" si="41"/>
        <v/>
      </c>
      <c r="BT19" t="str">
        <f t="shared" si="42"/>
        <v/>
      </c>
      <c r="BU19" t="str">
        <f t="shared" si="43"/>
        <v/>
      </c>
      <c r="BV19" t="str">
        <f t="shared" si="44"/>
        <v/>
      </c>
      <c r="BW19" t="str">
        <f t="shared" si="45"/>
        <v/>
      </c>
      <c r="BX19" t="str">
        <f t="shared" si="46"/>
        <v/>
      </c>
      <c r="BY19" t="str">
        <f t="shared" si="47"/>
        <v/>
      </c>
    </row>
    <row r="20" spans="3:77" ht="15.75">
      <c r="C20" s="263">
        <f t="shared" si="0"/>
        <v>12</v>
      </c>
      <c r="D20" s="797" t="s">
        <v>961</v>
      </c>
      <c r="E20" s="818" t="s">
        <v>945</v>
      </c>
      <c r="F20" s="798" t="str">
        <f t="shared" si="1"/>
        <v>poivre blanc moulu</v>
      </c>
      <c r="G20" s="800" t="str">
        <f t="shared" si="2"/>
        <v/>
      </c>
      <c r="H20" s="266" t="str">
        <f t="shared" si="3"/>
        <v>poivre blanc moulu</v>
      </c>
      <c r="I20" s="267" t="str">
        <f t="shared" si="4"/>
        <v/>
      </c>
      <c r="J20" s="268">
        <f t="shared" si="5"/>
        <v>0</v>
      </c>
      <c r="K20" s="268">
        <f t="shared" si="6"/>
        <v>0</v>
      </c>
      <c r="L20" s="269" t="str">
        <f t="shared" si="7"/>
        <v>aucun match</v>
      </c>
      <c r="M20" t="str">
        <f t="shared" si="8"/>
        <v>poivre blanc moulu</v>
      </c>
      <c r="N20" t="str">
        <f t="shared" si="9"/>
        <v>poivre blanc moulu</v>
      </c>
      <c r="O20" t="str">
        <f t="shared" si="10"/>
        <v>poivre blanc moulu</v>
      </c>
      <c r="P20" t="str">
        <f t="shared" si="11"/>
        <v>poivre blanc moulu</v>
      </c>
      <c r="Q20" t="str">
        <f t="shared" si="12"/>
        <v>poivre blanc moulu</v>
      </c>
      <c r="R20" t="str">
        <f t="shared" si="13"/>
        <v xml:space="preserve"> poivre blanc moulu </v>
      </c>
      <c r="S20">
        <f t="array" ref="S20">IF(D20="",0,SUMPRODUCT((DA13:VN13="Gluten")*(DA14:VN14="INFO")*(COUNTIF(R20,"* "&amp;DA15:VN15&amp;" *")&gt;0)*1))</f>
        <v>0</v>
      </c>
      <c r="T20">
        <f t="array" ref="T20">IF(D20="",0,SUMPRODUCT((DA13:VN13="Gluten")*(DA14:VN14="EXCL")*(COUNTIF(R20,"* "&amp;DA15:VN15&amp;" *")&gt;0)*1))</f>
        <v>0</v>
      </c>
      <c r="U20">
        <f t="array" ref="U20">IF(D20="",0,SUMPRODUCT((DA13:VN13="Gluten")*(DA14:VN14="ALERTE")*(COUNTIF(R20,"* "&amp;DA15:VN15&amp;" *")&gt;0)*1))</f>
        <v>0</v>
      </c>
      <c r="V20">
        <f t="array" ref="V20">IF(D20="",0,SUMPRODUCT((DA13:VN13="Gluten")*(DA14:VN14="SUSP")*(COUNTIF(R20,"* "&amp;DA15:VN15&amp;" *")&gt;0)*1))</f>
        <v>0</v>
      </c>
      <c r="W20" t="str">
        <f t="shared" si="14"/>
        <v/>
      </c>
      <c r="X20" t="str">
        <f t="shared" si="15"/>
        <v/>
      </c>
      <c r="Y20">
        <f t="array" ref="Y20">IF(D20="",0,SUMPRODUCT((DA13:VN13="Crustaces")*(DA14:VN14="ALERTE")*(COUNTIF(R20,"* "&amp;DA15:VN15&amp;" *")&gt;0)*1))</f>
        <v>0</v>
      </c>
      <c r="Z20" t="str">
        <f t="shared" si="16"/>
        <v/>
      </c>
      <c r="AA20">
        <f t="array" ref="AA20">IF(D20="",0,SUMPRODUCT((DA13:VN13="Oeufs")*(DA14:VN14="ALERTE")*(COUNTIF(R20,"* "&amp;DA15:VN15&amp;" *")&gt;0)*1))</f>
        <v>0</v>
      </c>
      <c r="AB20" t="str">
        <f t="shared" si="17"/>
        <v/>
      </c>
      <c r="AC20">
        <f t="array" ref="AC20">IF(D20="",0,SUMPRODUCT((DA13:VN13="Poissons")*(DA14:VN14="INFO")*(COUNTIF(R20,"* "&amp;DA15:VN15&amp;" *")&gt;0)*1))</f>
        <v>0</v>
      </c>
      <c r="AD20">
        <f t="array" ref="AD20">IF(D20="",0,SUMPRODUCT((DA13:VN13="Poissons")*(DA14:VN14="EXCL")*(COUNTIF(R20,"* "&amp;DA15:VN15&amp;" *")&gt;0)*1))</f>
        <v>0</v>
      </c>
      <c r="AE20">
        <f t="array" ref="AE20">IF(D20="",0,SUMPRODUCT((DA13:VN13="Poissons")*(DA14:VN14="ALERTE")*(COUNTIF(R20,"* "&amp;DA15:VN15&amp;" *")&gt;0)*1))</f>
        <v>0</v>
      </c>
      <c r="AF20" t="str">
        <f t="shared" si="18"/>
        <v/>
      </c>
      <c r="AG20">
        <f t="array" ref="AG20">IF(D20="",0,SUMPRODUCT((DA13:VN13="Arachides")*(DA14:VN14="ALERTE")*(COUNTIF(R20,"* "&amp;DA15:VN15&amp;" *")&gt;0)*1))</f>
        <v>0</v>
      </c>
      <c r="AH20" t="str">
        <f t="shared" si="19"/>
        <v/>
      </c>
      <c r="AI20">
        <f t="array" ref="AI20">IF(D20="",0,SUMPRODUCT((DA13:VN13="Soja")*(DA14:VN14="INFO")*(COUNTIF(R20,"* "&amp;DA15:VN15&amp;" *")&gt;0)*1))</f>
        <v>0</v>
      </c>
      <c r="AJ20">
        <f t="array" ref="AJ20">IF(D20="",0,SUMPRODUCT((DA13:VN13="Soja")*(DA14:VN14="ALERTE")*(COUNTIF(R20,"* "&amp;DA15:VN15&amp;" *")&gt;0)*1))</f>
        <v>0</v>
      </c>
      <c r="AK20" t="str">
        <f t="shared" si="20"/>
        <v/>
      </c>
      <c r="AL20">
        <f t="array" ref="AL20">IF(D20="",0,SUMPRODUCT((DA13:VN13="Lait")*(DA14:VN14="INFO")*(COUNTIF(R20,"* "&amp;DA15:VN15&amp;" *")&gt;0)*1))</f>
        <v>0</v>
      </c>
      <c r="AM20">
        <f t="array" ref="AM20">IF(D20="",0,SUMPRODUCT((DA13:VN13="Lait")*(DA14:VN14="EXCL")*(COUNTIF(R20,"* "&amp;DA15:VN15&amp;" *")&gt;0)*1))</f>
        <v>0</v>
      </c>
      <c r="AN20">
        <f t="array" ref="AN20">IF(D20="",0,SUMPRODUCT((DA13:VN13="Lait")*(DA14:VN14="ALERTE")*(COUNTIF(R20,"* "&amp;DA15:VN15&amp;" *")&gt;0)*1))</f>
        <v>0</v>
      </c>
      <c r="AO20">
        <f t="array" ref="AO20">IF(D20="",0,SUMPRODUCT((DA13:VN13="Lait")*(DA14:VN14="SUSP")*(COUNTIF(R20,"* "&amp;DA15:VN15&amp;" *")&gt;0)*1))</f>
        <v>0</v>
      </c>
      <c r="AP20" t="str">
        <f t="shared" si="21"/>
        <v/>
      </c>
      <c r="AQ20" t="str">
        <f t="shared" si="22"/>
        <v/>
      </c>
      <c r="AR20">
        <f t="array" ref="AR20">IF(D20="",0,SUMPRODUCT((DA13:VN13="Fruits a coque")*(DA14:VN14="EXCL")*(COUNTIF(R20,"* "&amp;DA15:VN15&amp;" *")&gt;0)*1))</f>
        <v>0</v>
      </c>
      <c r="AS20">
        <f t="array" ref="AS20">IF(D20="",0,SUMPRODUCT((DA13:VN13="Fruits a coque")*(DA14:VN14="ALERTE")*(COUNTIF(R20,"* "&amp;DA15:VN15&amp;" *")&gt;0)*1))</f>
        <v>0</v>
      </c>
      <c r="AT20" t="str">
        <f t="shared" si="23"/>
        <v/>
      </c>
      <c r="AU20">
        <f t="array" ref="AU20">IF(D20="",0,SUMPRODUCT((DA13:VN13="Celeri")*(DA14:VN14="ALERTE")*(COUNTIF(R20,"* "&amp;DA15:VN15&amp;" *")&gt;0)*1))</f>
        <v>0</v>
      </c>
      <c r="AV20" t="str">
        <f t="shared" si="24"/>
        <v/>
      </c>
      <c r="AW20">
        <f t="array" ref="AW20">IF(D20="",0,SUMPRODUCT((DA13:VN13="Moutarde")*(DA14:VN14="ALERTE")*(COUNTIF(R20,"* "&amp;DA15:VN15&amp;" *")&gt;0)*1))</f>
        <v>0</v>
      </c>
      <c r="AX20" t="str">
        <f t="shared" si="25"/>
        <v/>
      </c>
      <c r="AY20">
        <f t="array" ref="AY20">IF(D20="",0,SUMPRODUCT((DA13:VN13="Sesame")*(DA14:VN14="ALERTE")*(COUNTIF(R20,"* "&amp;DA15:VN15&amp;" *")&gt;0)*1))</f>
        <v>0</v>
      </c>
      <c r="AZ20" t="str">
        <f t="shared" si="26"/>
        <v/>
      </c>
      <c r="BA20">
        <f t="array" ref="BA20">IF(D20="",0,SUMPRODUCT((DA13:VN13="Sulfites")*(DA14:VN14="ALERTE")*(COUNTIF(R20,"* "&amp;DA15:VN15&amp;" *")&gt;0)*1))</f>
        <v>0</v>
      </c>
      <c r="BB20" t="str">
        <f t="shared" si="27"/>
        <v/>
      </c>
      <c r="BC20">
        <f t="array" ref="BC20">IF(D20="",0,SUMPRODUCT((DA13:VN13="Lupin")*(DA14:VN14="ALERTE")*(COUNTIF(R20,"* "&amp;DA15:VN15&amp;" *")&gt;0)*1))</f>
        <v>0</v>
      </c>
      <c r="BD20" t="str">
        <f t="shared" si="28"/>
        <v/>
      </c>
      <c r="BE20">
        <f t="array" ref="BE20">IF(D20="",0,SUMPRODUCT((DA13:VN13="Mollusques")*(DA14:VN14="EXCL")*(COUNTIF(R20,"* "&amp;DA15:VN15&amp;" *")&gt;0)*1))</f>
        <v>0</v>
      </c>
      <c r="BF20">
        <f t="array" ref="BF20">IF(D20="",0,SUMPRODUCT((DA13:VN13="Mollusques")*(DA14:VN14="ALERTE")*(COUNTIF(R20,"* "&amp;DA15:VN15&amp;" *")&gt;0)*1))</f>
        <v>0</v>
      </c>
      <c r="BG20" t="str">
        <f t="shared" si="29"/>
        <v/>
      </c>
      <c r="BH20" t="str">
        <f t="shared" si="30"/>
        <v/>
      </c>
      <c r="BI20" t="str">
        <f t="shared" si="31"/>
        <v/>
      </c>
      <c r="BJ20" t="str">
        <f t="shared" si="32"/>
        <v/>
      </c>
      <c r="BK20" t="str">
        <f t="shared" si="33"/>
        <v/>
      </c>
      <c r="BL20" t="str">
        <f t="shared" si="34"/>
        <v/>
      </c>
      <c r="BM20" t="str">
        <f t="shared" si="35"/>
        <v/>
      </c>
      <c r="BN20" t="str">
        <f t="shared" si="36"/>
        <v/>
      </c>
      <c r="BO20" t="str">
        <f t="shared" si="37"/>
        <v/>
      </c>
      <c r="BP20" t="str">
        <f t="shared" si="38"/>
        <v/>
      </c>
      <c r="BQ20" t="str">
        <f t="shared" si="39"/>
        <v/>
      </c>
      <c r="BR20" t="str">
        <f t="shared" si="40"/>
        <v/>
      </c>
      <c r="BS20" t="str">
        <f t="shared" si="41"/>
        <v/>
      </c>
      <c r="BT20" t="str">
        <f t="shared" si="42"/>
        <v/>
      </c>
      <c r="BU20" t="str">
        <f t="shared" si="43"/>
        <v/>
      </c>
      <c r="BV20" t="str">
        <f t="shared" si="44"/>
        <v/>
      </c>
      <c r="BW20" t="str">
        <f t="shared" si="45"/>
        <v/>
      </c>
      <c r="BX20" t="str">
        <f t="shared" si="46"/>
        <v/>
      </c>
      <c r="BY20" t="str">
        <f t="shared" si="47"/>
        <v/>
      </c>
    </row>
    <row r="21" spans="3:77" ht="15.75">
      <c r="C21" s="263" t="str">
        <f t="shared" si="0"/>
        <v/>
      </c>
      <c r="D21" s="797" t="s">
        <v>1394</v>
      </c>
      <c r="E21" s="818" t="s">
        <v>945</v>
      </c>
      <c r="F21" s="798" t="str">
        <f t="shared" si="1"/>
        <v/>
      </c>
      <c r="G21" s="800" t="str">
        <f t="shared" si="2"/>
        <v/>
      </c>
      <c r="H21" s="266" t="str">
        <f t="shared" si="3"/>
        <v/>
      </c>
      <c r="I21" s="267" t="str">
        <f t="shared" si="4"/>
        <v/>
      </c>
      <c r="J21" s="268" t="str">
        <f t="shared" si="5"/>
        <v/>
      </c>
      <c r="K21" s="268" t="str">
        <f t="shared" si="6"/>
        <v/>
      </c>
      <c r="L21" s="269" t="str">
        <f t="shared" si="7"/>
        <v/>
      </c>
      <c r="M21" t="str">
        <f t="shared" si="8"/>
        <v/>
      </c>
      <c r="N21" t="str">
        <f t="shared" si="9"/>
        <v/>
      </c>
      <c r="O21" t="str">
        <f t="shared" si="10"/>
        <v/>
      </c>
      <c r="P21" t="str">
        <f t="shared" si="11"/>
        <v/>
      </c>
      <c r="Q21" t="str">
        <f t="shared" si="12"/>
        <v/>
      </c>
      <c r="R21" t="str">
        <f t="shared" si="13"/>
        <v/>
      </c>
      <c r="S21">
        <f t="array" ref="S21">IF(D21="",0,SUMPRODUCT((DA13:VN13="Gluten")*(DA14:VN14="INFO")*(COUNTIF(R21,"* "&amp;DA15:VN15&amp;" *")&gt;0)*1))</f>
        <v>0</v>
      </c>
      <c r="T21">
        <f t="array" ref="T21">IF(D21="",0,SUMPRODUCT((DA13:VN13="Gluten")*(DA14:VN14="EXCL")*(COUNTIF(R21,"* "&amp;DA15:VN15&amp;" *")&gt;0)*1))</f>
        <v>0</v>
      </c>
      <c r="U21">
        <f t="array" ref="U21">IF(D21="",0,SUMPRODUCT((DA13:VN13="Gluten")*(DA14:VN14="ALERTE")*(COUNTIF(R21,"* "&amp;DA15:VN15&amp;" *")&gt;0)*1))</f>
        <v>0</v>
      </c>
      <c r="V21">
        <f t="array" ref="V21">IF(D21="",0,SUMPRODUCT((DA13:VN13="Gluten")*(DA14:VN14="SUSP")*(COUNTIF(R21,"* "&amp;DA15:VN15&amp;" *")&gt;0)*1))</f>
        <v>0</v>
      </c>
      <c r="W21" t="str">
        <f t="shared" si="14"/>
        <v/>
      </c>
      <c r="X21" t="str">
        <f t="shared" si="15"/>
        <v/>
      </c>
      <c r="Y21">
        <f t="array" ref="Y21">IF(D21="",0,SUMPRODUCT((DA13:VN13="Crustaces")*(DA14:VN14="ALERTE")*(COUNTIF(R21,"* "&amp;DA15:VN15&amp;" *")&gt;0)*1))</f>
        <v>0</v>
      </c>
      <c r="Z21" t="str">
        <f t="shared" si="16"/>
        <v/>
      </c>
      <c r="AA21">
        <f t="array" ref="AA21">IF(D21="",0,SUMPRODUCT((DA13:VN13="Oeufs")*(DA14:VN14="ALERTE")*(COUNTIF(R21,"* "&amp;DA15:VN15&amp;" *")&gt;0)*1))</f>
        <v>0</v>
      </c>
      <c r="AB21" t="str">
        <f t="shared" si="17"/>
        <v/>
      </c>
      <c r="AC21">
        <f t="array" ref="AC21">IF(D21="",0,SUMPRODUCT((DA13:VN13="Poissons")*(DA14:VN14="INFO")*(COUNTIF(R21,"* "&amp;DA15:VN15&amp;" *")&gt;0)*1))</f>
        <v>0</v>
      </c>
      <c r="AD21">
        <f t="array" ref="AD21">IF(D21="",0,SUMPRODUCT((DA13:VN13="Poissons")*(DA14:VN14="EXCL")*(COUNTIF(R21,"* "&amp;DA15:VN15&amp;" *")&gt;0)*1))</f>
        <v>0</v>
      </c>
      <c r="AE21">
        <f t="array" ref="AE21">IF(D21="",0,SUMPRODUCT((DA13:VN13="Poissons")*(DA14:VN14="ALERTE")*(COUNTIF(R21,"* "&amp;DA15:VN15&amp;" *")&gt;0)*1))</f>
        <v>0</v>
      </c>
      <c r="AF21" t="str">
        <f t="shared" si="18"/>
        <v/>
      </c>
      <c r="AG21">
        <f t="array" ref="AG21">IF(D21="",0,SUMPRODUCT((DA13:VN13="Arachides")*(DA14:VN14="ALERTE")*(COUNTIF(R21,"* "&amp;DA15:VN15&amp;" *")&gt;0)*1))</f>
        <v>0</v>
      </c>
      <c r="AH21" t="str">
        <f t="shared" si="19"/>
        <v/>
      </c>
      <c r="AI21">
        <f t="array" ref="AI21">IF(D21="",0,SUMPRODUCT((DA13:VN13="Soja")*(DA14:VN14="INFO")*(COUNTIF(R21,"* "&amp;DA15:VN15&amp;" *")&gt;0)*1))</f>
        <v>0</v>
      </c>
      <c r="AJ21">
        <f t="array" ref="AJ21">IF(D21="",0,SUMPRODUCT((DA13:VN13="Soja")*(DA14:VN14="ALERTE")*(COUNTIF(R21,"* "&amp;DA15:VN15&amp;" *")&gt;0)*1))</f>
        <v>0</v>
      </c>
      <c r="AK21" t="str">
        <f t="shared" si="20"/>
        <v/>
      </c>
      <c r="AL21">
        <f t="array" ref="AL21">IF(D21="",0,SUMPRODUCT((DA13:VN13="Lait")*(DA14:VN14="INFO")*(COUNTIF(R21,"* "&amp;DA15:VN15&amp;" *")&gt;0)*1))</f>
        <v>0</v>
      </c>
      <c r="AM21">
        <f t="array" ref="AM21">IF(D21="",0,SUMPRODUCT((DA13:VN13="Lait")*(DA14:VN14="EXCL")*(COUNTIF(R21,"* "&amp;DA15:VN15&amp;" *")&gt;0)*1))</f>
        <v>0</v>
      </c>
      <c r="AN21">
        <f t="array" ref="AN21">IF(D21="",0,SUMPRODUCT((DA13:VN13="Lait")*(DA14:VN14="ALERTE")*(COUNTIF(R21,"* "&amp;DA15:VN15&amp;" *")&gt;0)*1))</f>
        <v>0</v>
      </c>
      <c r="AO21">
        <f t="array" ref="AO21">IF(D21="",0,SUMPRODUCT((DA13:VN13="Lait")*(DA14:VN14="SUSP")*(COUNTIF(R21,"* "&amp;DA15:VN15&amp;" *")&gt;0)*1))</f>
        <v>0</v>
      </c>
      <c r="AP21" t="str">
        <f t="shared" si="21"/>
        <v/>
      </c>
      <c r="AQ21" t="str">
        <f t="shared" si="22"/>
        <v/>
      </c>
      <c r="AR21">
        <f t="array" ref="AR21">IF(D21="",0,SUMPRODUCT((DA13:VN13="Fruits a coque")*(DA14:VN14="EXCL")*(COUNTIF(R21,"* "&amp;DA15:VN15&amp;" *")&gt;0)*1))</f>
        <v>0</v>
      </c>
      <c r="AS21">
        <f t="array" ref="AS21">IF(D21="",0,SUMPRODUCT((DA13:VN13="Fruits a coque")*(DA14:VN14="ALERTE")*(COUNTIF(R21,"* "&amp;DA15:VN15&amp;" *")&gt;0)*1))</f>
        <v>0</v>
      </c>
      <c r="AT21" t="str">
        <f t="shared" si="23"/>
        <v/>
      </c>
      <c r="AU21">
        <f t="array" ref="AU21">IF(D21="",0,SUMPRODUCT((DA13:VN13="Celeri")*(DA14:VN14="ALERTE")*(COUNTIF(R21,"* "&amp;DA15:VN15&amp;" *")&gt;0)*1))</f>
        <v>0</v>
      </c>
      <c r="AV21" t="str">
        <f t="shared" si="24"/>
        <v/>
      </c>
      <c r="AW21">
        <f t="array" ref="AW21">IF(D21="",0,SUMPRODUCT((DA13:VN13="Moutarde")*(DA14:VN14="ALERTE")*(COUNTIF(R21,"* "&amp;DA15:VN15&amp;" *")&gt;0)*1))</f>
        <v>0</v>
      </c>
      <c r="AX21" t="str">
        <f t="shared" si="25"/>
        <v/>
      </c>
      <c r="AY21">
        <f t="array" ref="AY21">IF(D21="",0,SUMPRODUCT((DA13:VN13="Sesame")*(DA14:VN14="ALERTE")*(COUNTIF(R21,"* "&amp;DA15:VN15&amp;" *")&gt;0)*1))</f>
        <v>0</v>
      </c>
      <c r="AZ21" t="str">
        <f t="shared" si="26"/>
        <v/>
      </c>
      <c r="BA21">
        <f t="array" ref="BA21">IF(D21="",0,SUMPRODUCT((DA13:VN13="Sulfites")*(DA14:VN14="ALERTE")*(COUNTIF(R21,"* "&amp;DA15:VN15&amp;" *")&gt;0)*1))</f>
        <v>0</v>
      </c>
      <c r="BB21" t="str">
        <f t="shared" si="27"/>
        <v/>
      </c>
      <c r="BC21">
        <f t="array" ref="BC21">IF(D21="",0,SUMPRODUCT((DA13:VN13="Lupin")*(DA14:VN14="ALERTE")*(COUNTIF(R21,"* "&amp;DA15:VN15&amp;" *")&gt;0)*1))</f>
        <v>0</v>
      </c>
      <c r="BD21" t="str">
        <f t="shared" si="28"/>
        <v/>
      </c>
      <c r="BE21">
        <f t="array" ref="BE21">IF(D21="",0,SUMPRODUCT((DA13:VN13="Mollusques")*(DA14:VN14="EXCL")*(COUNTIF(R21,"* "&amp;DA15:VN15&amp;" *")&gt;0)*1))</f>
        <v>0</v>
      </c>
      <c r="BF21">
        <f t="array" ref="BF21">IF(D21="",0,SUMPRODUCT((DA13:VN13="Mollusques")*(DA14:VN14="ALERTE")*(COUNTIF(R21,"* "&amp;DA15:VN15&amp;" *")&gt;0)*1))</f>
        <v>0</v>
      </c>
      <c r="BG21" t="str">
        <f t="shared" si="29"/>
        <v/>
      </c>
      <c r="BH21" t="str">
        <f t="shared" si="30"/>
        <v/>
      </c>
      <c r="BI21" t="str">
        <f t="shared" si="31"/>
        <v/>
      </c>
      <c r="BJ21" t="str">
        <f t="shared" si="32"/>
        <v/>
      </c>
      <c r="BK21" t="str">
        <f t="shared" si="33"/>
        <v/>
      </c>
      <c r="BL21" t="str">
        <f t="shared" si="34"/>
        <v/>
      </c>
      <c r="BM21" t="str">
        <f t="shared" si="35"/>
        <v/>
      </c>
      <c r="BN21" t="str">
        <f t="shared" si="36"/>
        <v/>
      </c>
      <c r="BO21" t="str">
        <f t="shared" si="37"/>
        <v/>
      </c>
      <c r="BP21" t="str">
        <f t="shared" si="38"/>
        <v/>
      </c>
      <c r="BQ21" t="str">
        <f t="shared" si="39"/>
        <v/>
      </c>
      <c r="BR21" t="str">
        <f t="shared" si="40"/>
        <v/>
      </c>
      <c r="BS21" t="str">
        <f t="shared" si="41"/>
        <v/>
      </c>
      <c r="BT21" t="str">
        <f t="shared" si="42"/>
        <v/>
      </c>
      <c r="BU21" t="str">
        <f t="shared" si="43"/>
        <v/>
      </c>
      <c r="BV21" t="str">
        <f t="shared" si="44"/>
        <v/>
      </c>
      <c r="BW21" t="str">
        <f t="shared" si="45"/>
        <v/>
      </c>
      <c r="BX21" t="str">
        <f t="shared" si="46"/>
        <v/>
      </c>
      <c r="BY21" t="str">
        <f t="shared" si="47"/>
        <v/>
      </c>
    </row>
    <row r="22" spans="3:77" ht="15.75">
      <c r="C22" s="263">
        <f t="shared" si="0"/>
        <v>14</v>
      </c>
      <c r="D22" s="797" t="s">
        <v>967</v>
      </c>
      <c r="E22" s="818" t="s">
        <v>945</v>
      </c>
      <c r="F22" s="798" t="str">
        <f t="shared" si="1"/>
        <v>Décongeler la macédoine surgelée.</v>
      </c>
      <c r="G22" s="800" t="str">
        <f t="shared" si="2"/>
        <v/>
      </c>
      <c r="H22" s="266" t="str">
        <f t="shared" si="3"/>
        <v>Décongeler la macédoine surgelée.</v>
      </c>
      <c r="I22" s="267" t="str">
        <f t="shared" si="4"/>
        <v/>
      </c>
      <c r="J22" s="268">
        <f t="shared" si="5"/>
        <v>0</v>
      </c>
      <c r="K22" s="268">
        <f t="shared" si="6"/>
        <v>0</v>
      </c>
      <c r="L22" s="269" t="str">
        <f t="shared" si="7"/>
        <v>aucun match</v>
      </c>
      <c r="M22" t="str">
        <f t="shared" si="8"/>
        <v>décongeler la macédoine surgelée.</v>
      </c>
      <c r="N22" t="str">
        <f t="shared" si="9"/>
        <v>décongeler la macédoine surgelée.</v>
      </c>
      <c r="O22" t="str">
        <f t="shared" si="10"/>
        <v>decongeler la macedoine surgelee.</v>
      </c>
      <c r="P22" t="str">
        <f t="shared" si="11"/>
        <v xml:space="preserve">decongeler la macedoine surgelee </v>
      </c>
      <c r="Q22" t="str">
        <f t="shared" si="12"/>
        <v xml:space="preserve">decongeler la macedoine surgelee </v>
      </c>
      <c r="R22" t="str">
        <f t="shared" si="13"/>
        <v xml:space="preserve"> decongeler la macedoine surgelee </v>
      </c>
      <c r="S22">
        <f t="array" ref="S22">IF(D22="",0,SUMPRODUCT((DA13:VN13="Gluten")*(DA14:VN14="INFO")*(COUNTIF(R22,"* "&amp;DA15:VN15&amp;" *")&gt;0)*1))</f>
        <v>0</v>
      </c>
      <c r="T22">
        <f t="array" ref="T22">IF(D22="",0,SUMPRODUCT((DA13:VN13="Gluten")*(DA14:VN14="EXCL")*(COUNTIF(R22,"* "&amp;DA15:VN15&amp;" *")&gt;0)*1))</f>
        <v>0</v>
      </c>
      <c r="U22">
        <f t="array" ref="U22">IF(D22="",0,SUMPRODUCT((DA13:VN13="Gluten")*(DA14:VN14="ALERTE")*(COUNTIF(R22,"* "&amp;DA15:VN15&amp;" *")&gt;0)*1))</f>
        <v>0</v>
      </c>
      <c r="V22">
        <f t="array" ref="V22">IF(D22="",0,SUMPRODUCT((DA13:VN13="Gluten")*(DA14:VN14="SUSP")*(COUNTIF(R22,"* "&amp;DA15:VN15&amp;" *")&gt;0)*1))</f>
        <v>0</v>
      </c>
      <c r="W22" t="str">
        <f t="shared" si="14"/>
        <v/>
      </c>
      <c r="X22" t="str">
        <f t="shared" si="15"/>
        <v/>
      </c>
      <c r="Y22">
        <f t="array" ref="Y22">IF(D22="",0,SUMPRODUCT((DA13:VN13="Crustaces")*(DA14:VN14="ALERTE")*(COUNTIF(R22,"* "&amp;DA15:VN15&amp;" *")&gt;0)*1))</f>
        <v>0</v>
      </c>
      <c r="Z22" t="str">
        <f t="shared" si="16"/>
        <v/>
      </c>
      <c r="AA22">
        <f t="array" ref="AA22">IF(D22="",0,SUMPRODUCT((DA13:VN13="Oeufs")*(DA14:VN14="ALERTE")*(COUNTIF(R22,"* "&amp;DA15:VN15&amp;" *")&gt;0)*1))</f>
        <v>0</v>
      </c>
      <c r="AB22" t="str">
        <f t="shared" si="17"/>
        <v/>
      </c>
      <c r="AC22">
        <f t="array" ref="AC22">IF(D22="",0,SUMPRODUCT((DA13:VN13="Poissons")*(DA14:VN14="INFO")*(COUNTIF(R22,"* "&amp;DA15:VN15&amp;" *")&gt;0)*1))</f>
        <v>0</v>
      </c>
      <c r="AD22">
        <f t="array" ref="AD22">IF(D22="",0,SUMPRODUCT((DA13:VN13="Poissons")*(DA14:VN14="EXCL")*(COUNTIF(R22,"* "&amp;DA15:VN15&amp;" *")&gt;0)*1))</f>
        <v>0</v>
      </c>
      <c r="AE22">
        <f t="array" ref="AE22">IF(D22="",0,SUMPRODUCT((DA13:VN13="Poissons")*(DA14:VN14="ALERTE")*(COUNTIF(R22,"* "&amp;DA15:VN15&amp;" *")&gt;0)*1))</f>
        <v>0</v>
      </c>
      <c r="AF22" t="str">
        <f t="shared" si="18"/>
        <v/>
      </c>
      <c r="AG22">
        <f t="array" ref="AG22">IF(D22="",0,SUMPRODUCT((DA13:VN13="Arachides")*(DA14:VN14="ALERTE")*(COUNTIF(R22,"* "&amp;DA15:VN15&amp;" *")&gt;0)*1))</f>
        <v>0</v>
      </c>
      <c r="AH22" t="str">
        <f t="shared" si="19"/>
        <v/>
      </c>
      <c r="AI22">
        <f t="array" ref="AI22">IF(D22="",0,SUMPRODUCT((DA13:VN13="Soja")*(DA14:VN14="INFO")*(COUNTIF(R22,"* "&amp;DA15:VN15&amp;" *")&gt;0)*1))</f>
        <v>0</v>
      </c>
      <c r="AJ22">
        <f t="array" ref="AJ22">IF(D22="",0,SUMPRODUCT((DA13:VN13="Soja")*(DA14:VN14="ALERTE")*(COUNTIF(R22,"* "&amp;DA15:VN15&amp;" *")&gt;0)*1))</f>
        <v>0</v>
      </c>
      <c r="AK22" t="str">
        <f t="shared" si="20"/>
        <v/>
      </c>
      <c r="AL22">
        <f t="array" ref="AL22">IF(D22="",0,SUMPRODUCT((DA13:VN13="Lait")*(DA14:VN14="INFO")*(COUNTIF(R22,"* "&amp;DA15:VN15&amp;" *")&gt;0)*1))</f>
        <v>0</v>
      </c>
      <c r="AM22">
        <f t="array" ref="AM22">IF(D22="",0,SUMPRODUCT((DA13:VN13="Lait")*(DA14:VN14="EXCL")*(COUNTIF(R22,"* "&amp;DA15:VN15&amp;" *")&gt;0)*1))</f>
        <v>0</v>
      </c>
      <c r="AN22">
        <f t="array" ref="AN22">IF(D22="",0,SUMPRODUCT((DA13:VN13="Lait")*(DA14:VN14="ALERTE")*(COUNTIF(R22,"* "&amp;DA15:VN15&amp;" *")&gt;0)*1))</f>
        <v>0</v>
      </c>
      <c r="AO22">
        <f t="array" ref="AO22">IF(D22="",0,SUMPRODUCT((DA13:VN13="Lait")*(DA14:VN14="SUSP")*(COUNTIF(R22,"* "&amp;DA15:VN15&amp;" *")&gt;0)*1))</f>
        <v>0</v>
      </c>
      <c r="AP22" t="str">
        <f t="shared" si="21"/>
        <v/>
      </c>
      <c r="AQ22" t="str">
        <f t="shared" si="22"/>
        <v/>
      </c>
      <c r="AR22">
        <f t="array" ref="AR22">IF(D22="",0,SUMPRODUCT((DA13:VN13="Fruits a coque")*(DA14:VN14="EXCL")*(COUNTIF(R22,"* "&amp;DA15:VN15&amp;" *")&gt;0)*1))</f>
        <v>0</v>
      </c>
      <c r="AS22">
        <f t="array" ref="AS22">IF(D22="",0,SUMPRODUCT((DA13:VN13="Fruits a coque")*(DA14:VN14="ALERTE")*(COUNTIF(R22,"* "&amp;DA15:VN15&amp;" *")&gt;0)*1))</f>
        <v>0</v>
      </c>
      <c r="AT22" t="str">
        <f t="shared" si="23"/>
        <v/>
      </c>
      <c r="AU22">
        <f t="array" ref="AU22">IF(D22="",0,SUMPRODUCT((DA13:VN13="Celeri")*(DA14:VN14="ALERTE")*(COUNTIF(R22,"* "&amp;DA15:VN15&amp;" *")&gt;0)*1))</f>
        <v>0</v>
      </c>
      <c r="AV22" t="str">
        <f t="shared" si="24"/>
        <v/>
      </c>
      <c r="AW22">
        <f t="array" ref="AW22">IF(D22="",0,SUMPRODUCT((DA13:VN13="Moutarde")*(DA14:VN14="ALERTE")*(COUNTIF(R22,"* "&amp;DA15:VN15&amp;" *")&gt;0)*1))</f>
        <v>0</v>
      </c>
      <c r="AX22" t="str">
        <f t="shared" si="25"/>
        <v/>
      </c>
      <c r="AY22">
        <f t="array" ref="AY22">IF(D22="",0,SUMPRODUCT((DA13:VN13="Sesame")*(DA14:VN14="ALERTE")*(COUNTIF(R22,"* "&amp;DA15:VN15&amp;" *")&gt;0)*1))</f>
        <v>0</v>
      </c>
      <c r="AZ22" t="str">
        <f t="shared" si="26"/>
        <v/>
      </c>
      <c r="BA22">
        <f t="array" ref="BA22">IF(D22="",0,SUMPRODUCT((DA13:VN13="Sulfites")*(DA14:VN14="ALERTE")*(COUNTIF(R22,"* "&amp;DA15:VN15&amp;" *")&gt;0)*1))</f>
        <v>0</v>
      </c>
      <c r="BB22" t="str">
        <f t="shared" si="27"/>
        <v/>
      </c>
      <c r="BC22">
        <f t="array" ref="BC22">IF(D22="",0,SUMPRODUCT((DA13:VN13="Lupin")*(DA14:VN14="ALERTE")*(COUNTIF(R22,"* "&amp;DA15:VN15&amp;" *")&gt;0)*1))</f>
        <v>0</v>
      </c>
      <c r="BD22" t="str">
        <f t="shared" si="28"/>
        <v/>
      </c>
      <c r="BE22">
        <f t="array" ref="BE22">IF(D22="",0,SUMPRODUCT((DA13:VN13="Mollusques")*(DA14:VN14="EXCL")*(COUNTIF(R22,"* "&amp;DA15:VN15&amp;" *")&gt;0)*1))</f>
        <v>0</v>
      </c>
      <c r="BF22">
        <f t="array" ref="BF22">IF(D22="",0,SUMPRODUCT((DA13:VN13="Mollusques")*(DA14:VN14="ALERTE")*(COUNTIF(R22,"* "&amp;DA15:VN15&amp;" *")&gt;0)*1))</f>
        <v>0</v>
      </c>
      <c r="BG22" t="str">
        <f t="shared" si="29"/>
        <v/>
      </c>
      <c r="BH22" t="str">
        <f t="shared" si="30"/>
        <v/>
      </c>
      <c r="BI22" t="str">
        <f t="shared" si="31"/>
        <v/>
      </c>
      <c r="BJ22" t="str">
        <f t="shared" si="32"/>
        <v/>
      </c>
      <c r="BK22" t="str">
        <f t="shared" si="33"/>
        <v/>
      </c>
      <c r="BL22" t="str">
        <f t="shared" si="34"/>
        <v/>
      </c>
      <c r="BM22" t="str">
        <f t="shared" si="35"/>
        <v/>
      </c>
      <c r="BN22" t="str">
        <f t="shared" si="36"/>
        <v/>
      </c>
      <c r="BO22" t="str">
        <f t="shared" si="37"/>
        <v/>
      </c>
      <c r="BP22" t="str">
        <f t="shared" si="38"/>
        <v/>
      </c>
      <c r="BQ22" t="str">
        <f t="shared" si="39"/>
        <v/>
      </c>
      <c r="BR22" t="str">
        <f t="shared" si="40"/>
        <v/>
      </c>
      <c r="BS22" t="str">
        <f t="shared" si="41"/>
        <v/>
      </c>
      <c r="BT22" t="str">
        <f t="shared" si="42"/>
        <v/>
      </c>
      <c r="BU22" t="str">
        <f t="shared" si="43"/>
        <v/>
      </c>
      <c r="BV22" t="str">
        <f t="shared" si="44"/>
        <v/>
      </c>
      <c r="BW22" t="str">
        <f t="shared" si="45"/>
        <v/>
      </c>
      <c r="BX22" t="str">
        <f t="shared" si="46"/>
        <v/>
      </c>
      <c r="BY22" t="str">
        <f t="shared" si="47"/>
        <v/>
      </c>
    </row>
    <row r="23" spans="3:77" ht="30">
      <c r="C23" s="263">
        <f t="shared" si="0"/>
        <v>15</v>
      </c>
      <c r="D23" s="797" t="s">
        <v>971</v>
      </c>
      <c r="E23" s="818" t="s">
        <v>945</v>
      </c>
      <c r="F23" s="798" t="str">
        <f t="shared" si="1"/>
        <v>Cuire au four dans un bac gastro selon les instructions habituelles.</v>
      </c>
      <c r="G23" s="800" t="str">
        <f t="shared" si="2"/>
        <v/>
      </c>
      <c r="H23" s="266" t="str">
        <f t="shared" si="3"/>
        <v>Cuire au four dans un bac gastro selon les instructions habituelles.</v>
      </c>
      <c r="I23" s="267" t="str">
        <f t="shared" si="4"/>
        <v/>
      </c>
      <c r="J23" s="268">
        <f t="shared" si="5"/>
        <v>0</v>
      </c>
      <c r="K23" s="268">
        <f t="shared" si="6"/>
        <v>0</v>
      </c>
      <c r="L23" s="269" t="str">
        <f t="shared" si="7"/>
        <v>aucun match</v>
      </c>
      <c r="M23" t="str">
        <f t="shared" si="8"/>
        <v>cuire au four dans un bac gastro selon les instructions habituelles.</v>
      </c>
      <c r="N23" t="str">
        <f t="shared" si="9"/>
        <v>cuire au four dans un bac gastro selon les instructions habituelles.</v>
      </c>
      <c r="O23" t="str">
        <f t="shared" si="10"/>
        <v>cuire au four dans un bac gastro selon les instructions habituelles.</v>
      </c>
      <c r="P23" t="str">
        <f t="shared" si="11"/>
        <v xml:space="preserve">cuire au four dans un bac gastro selon les instructions habituelles </v>
      </c>
      <c r="Q23" t="str">
        <f t="shared" si="12"/>
        <v xml:space="preserve">cuire au four dans un bac gastro selon les instructions habituelles </v>
      </c>
      <c r="R23" t="str">
        <f t="shared" si="13"/>
        <v xml:space="preserve"> cuire au four dans un bac gastro selon les instructions habituelles </v>
      </c>
      <c r="S23">
        <f t="array" ref="S23">IF(D23="",0,SUMPRODUCT((DA13:VN13="Gluten")*(DA14:VN14="INFO")*(COUNTIF(R23,"* "&amp;DA15:VN15&amp;" *")&gt;0)*1))</f>
        <v>0</v>
      </c>
      <c r="T23">
        <f t="array" ref="T23">IF(D23="",0,SUMPRODUCT((DA13:VN13="Gluten")*(DA14:VN14="EXCL")*(COUNTIF(R23,"* "&amp;DA15:VN15&amp;" *")&gt;0)*1))</f>
        <v>0</v>
      </c>
      <c r="U23">
        <f t="array" ref="U23">IF(D23="",0,SUMPRODUCT((DA13:VN13="Gluten")*(DA14:VN14="ALERTE")*(COUNTIF(R23,"* "&amp;DA15:VN15&amp;" *")&gt;0)*1))</f>
        <v>0</v>
      </c>
      <c r="V23">
        <f t="array" ref="V23">IF(D23="",0,SUMPRODUCT((DA13:VN13="Gluten")*(DA14:VN14="SUSP")*(COUNTIF(R23,"* "&amp;DA15:VN15&amp;" *")&gt;0)*1))</f>
        <v>0</v>
      </c>
      <c r="W23" t="str">
        <f t="shared" si="14"/>
        <v/>
      </c>
      <c r="X23" t="str">
        <f t="shared" si="15"/>
        <v/>
      </c>
      <c r="Y23">
        <f t="array" ref="Y23">IF(D23="",0,SUMPRODUCT((DA13:VN13="Crustaces")*(DA14:VN14="ALERTE")*(COUNTIF(R23,"* "&amp;DA15:VN15&amp;" *")&gt;0)*1))</f>
        <v>0</v>
      </c>
      <c r="Z23" t="str">
        <f t="shared" si="16"/>
        <v/>
      </c>
      <c r="AA23">
        <f t="array" ref="AA23">IF(D23="",0,SUMPRODUCT((DA13:VN13="Oeufs")*(DA14:VN14="ALERTE")*(COUNTIF(R23,"* "&amp;DA15:VN15&amp;" *")&gt;0)*1))</f>
        <v>0</v>
      </c>
      <c r="AB23" t="str">
        <f t="shared" si="17"/>
        <v/>
      </c>
      <c r="AC23">
        <f t="array" ref="AC23">IF(D23="",0,SUMPRODUCT((DA13:VN13="Poissons")*(DA14:VN14="INFO")*(COUNTIF(R23,"* "&amp;DA15:VN15&amp;" *")&gt;0)*1))</f>
        <v>0</v>
      </c>
      <c r="AD23">
        <f t="array" ref="AD23">IF(D23="",0,SUMPRODUCT((DA13:VN13="Poissons")*(DA14:VN14="EXCL")*(COUNTIF(R23,"* "&amp;DA15:VN15&amp;" *")&gt;0)*1))</f>
        <v>0</v>
      </c>
      <c r="AE23">
        <f t="array" ref="AE23">IF(D23="",0,SUMPRODUCT((DA13:VN13="Poissons")*(DA14:VN14="ALERTE")*(COUNTIF(R23,"* "&amp;DA15:VN15&amp;" *")&gt;0)*1))</f>
        <v>0</v>
      </c>
      <c r="AF23" t="str">
        <f t="shared" si="18"/>
        <v/>
      </c>
      <c r="AG23">
        <f t="array" ref="AG23">IF(D23="",0,SUMPRODUCT((DA13:VN13="Arachides")*(DA14:VN14="ALERTE")*(COUNTIF(R23,"* "&amp;DA15:VN15&amp;" *")&gt;0)*1))</f>
        <v>0</v>
      </c>
      <c r="AH23" t="str">
        <f t="shared" si="19"/>
        <v/>
      </c>
      <c r="AI23">
        <f t="array" ref="AI23">IF(D23="",0,SUMPRODUCT((DA13:VN13="Soja")*(DA14:VN14="INFO")*(COUNTIF(R23,"* "&amp;DA15:VN15&amp;" *")&gt;0)*1))</f>
        <v>0</v>
      </c>
      <c r="AJ23">
        <f t="array" ref="AJ23">IF(D23="",0,SUMPRODUCT((DA13:VN13="Soja")*(DA14:VN14="ALERTE")*(COUNTIF(R23,"* "&amp;DA15:VN15&amp;" *")&gt;0)*1))</f>
        <v>0</v>
      </c>
      <c r="AK23" t="str">
        <f t="shared" si="20"/>
        <v/>
      </c>
      <c r="AL23">
        <f t="array" ref="AL23">IF(D23="",0,SUMPRODUCT((DA13:VN13="Lait")*(DA14:VN14="INFO")*(COUNTIF(R23,"* "&amp;DA15:VN15&amp;" *")&gt;0)*1))</f>
        <v>0</v>
      </c>
      <c r="AM23">
        <f t="array" ref="AM23">IF(D23="",0,SUMPRODUCT((DA13:VN13="Lait")*(DA14:VN14="EXCL")*(COUNTIF(R23,"* "&amp;DA15:VN15&amp;" *")&gt;0)*1))</f>
        <v>0</v>
      </c>
      <c r="AN23">
        <f t="array" ref="AN23">IF(D23="",0,SUMPRODUCT((DA13:VN13="Lait")*(DA14:VN14="ALERTE")*(COUNTIF(R23,"* "&amp;DA15:VN15&amp;" *")&gt;0)*1))</f>
        <v>0</v>
      </c>
      <c r="AO23">
        <f t="array" ref="AO23">IF(D23="",0,SUMPRODUCT((DA13:VN13="Lait")*(DA14:VN14="SUSP")*(COUNTIF(R23,"* "&amp;DA15:VN15&amp;" *")&gt;0)*1))</f>
        <v>0</v>
      </c>
      <c r="AP23" t="str">
        <f t="shared" si="21"/>
        <v/>
      </c>
      <c r="AQ23" t="str">
        <f t="shared" si="22"/>
        <v/>
      </c>
      <c r="AR23">
        <f t="array" ref="AR23">IF(D23="",0,SUMPRODUCT((DA13:VN13="Fruits a coque")*(DA14:VN14="EXCL")*(COUNTIF(R23,"* "&amp;DA15:VN15&amp;" *")&gt;0)*1))</f>
        <v>0</v>
      </c>
      <c r="AS23">
        <f t="array" ref="AS23">IF(D23="",0,SUMPRODUCT((DA13:VN13="Fruits a coque")*(DA14:VN14="ALERTE")*(COUNTIF(R23,"* "&amp;DA15:VN15&amp;" *")&gt;0)*1))</f>
        <v>0</v>
      </c>
      <c r="AT23" t="str">
        <f t="shared" si="23"/>
        <v/>
      </c>
      <c r="AU23">
        <f t="array" ref="AU23">IF(D23="",0,SUMPRODUCT((DA13:VN13="Celeri")*(DA14:VN14="ALERTE")*(COUNTIF(R23,"* "&amp;DA15:VN15&amp;" *")&gt;0)*1))</f>
        <v>0</v>
      </c>
      <c r="AV23" t="str">
        <f t="shared" si="24"/>
        <v/>
      </c>
      <c r="AW23">
        <f t="array" ref="AW23">IF(D23="",0,SUMPRODUCT((DA13:VN13="Moutarde")*(DA14:VN14="ALERTE")*(COUNTIF(R23,"* "&amp;DA15:VN15&amp;" *")&gt;0)*1))</f>
        <v>0</v>
      </c>
      <c r="AX23" t="str">
        <f t="shared" si="25"/>
        <v/>
      </c>
      <c r="AY23">
        <f t="array" ref="AY23">IF(D23="",0,SUMPRODUCT((DA13:VN13="Sesame")*(DA14:VN14="ALERTE")*(COUNTIF(R23,"* "&amp;DA15:VN15&amp;" *")&gt;0)*1))</f>
        <v>0</v>
      </c>
      <c r="AZ23" t="str">
        <f t="shared" si="26"/>
        <v/>
      </c>
      <c r="BA23">
        <f t="array" ref="BA23">IF(D23="",0,SUMPRODUCT((DA13:VN13="Sulfites")*(DA14:VN14="ALERTE")*(COUNTIF(R23,"* "&amp;DA15:VN15&amp;" *")&gt;0)*1))</f>
        <v>0</v>
      </c>
      <c r="BB23" t="str">
        <f t="shared" si="27"/>
        <v/>
      </c>
      <c r="BC23">
        <f t="array" ref="BC23">IF(D23="",0,SUMPRODUCT((DA13:VN13="Lupin")*(DA14:VN14="ALERTE")*(COUNTIF(R23,"* "&amp;DA15:VN15&amp;" *")&gt;0)*1))</f>
        <v>0</v>
      </c>
      <c r="BD23" t="str">
        <f t="shared" si="28"/>
        <v/>
      </c>
      <c r="BE23">
        <f t="array" ref="BE23">IF(D23="",0,SUMPRODUCT((DA13:VN13="Mollusques")*(DA14:VN14="EXCL")*(COUNTIF(R23,"* "&amp;DA15:VN15&amp;" *")&gt;0)*1))</f>
        <v>0</v>
      </c>
      <c r="BF23">
        <f t="array" ref="BF23">IF(D23="",0,SUMPRODUCT((DA13:VN13="Mollusques")*(DA14:VN14="ALERTE")*(COUNTIF(R23,"* "&amp;DA15:VN15&amp;" *")&gt;0)*1))</f>
        <v>0</v>
      </c>
      <c r="BG23" t="str">
        <f t="shared" si="29"/>
        <v/>
      </c>
      <c r="BH23" t="str">
        <f t="shared" si="30"/>
        <v/>
      </c>
      <c r="BI23" t="str">
        <f t="shared" si="31"/>
        <v/>
      </c>
      <c r="BJ23" t="str">
        <f t="shared" si="32"/>
        <v/>
      </c>
      <c r="BK23" t="str">
        <f t="shared" si="33"/>
        <v/>
      </c>
      <c r="BL23" t="str">
        <f t="shared" si="34"/>
        <v/>
      </c>
      <c r="BM23" t="str">
        <f t="shared" si="35"/>
        <v/>
      </c>
      <c r="BN23" t="str">
        <f t="shared" si="36"/>
        <v/>
      </c>
      <c r="BO23" t="str">
        <f t="shared" si="37"/>
        <v/>
      </c>
      <c r="BP23" t="str">
        <f t="shared" si="38"/>
        <v/>
      </c>
      <c r="BQ23" t="str">
        <f t="shared" si="39"/>
        <v/>
      </c>
      <c r="BR23" t="str">
        <f t="shared" si="40"/>
        <v/>
      </c>
      <c r="BS23" t="str">
        <f t="shared" si="41"/>
        <v/>
      </c>
      <c r="BT23" t="str">
        <f t="shared" si="42"/>
        <v/>
      </c>
      <c r="BU23" t="str">
        <f t="shared" si="43"/>
        <v/>
      </c>
      <c r="BV23" t="str">
        <f t="shared" si="44"/>
        <v/>
      </c>
      <c r="BW23" t="str">
        <f t="shared" si="45"/>
        <v/>
      </c>
      <c r="BX23" t="str">
        <f t="shared" si="46"/>
        <v/>
      </c>
      <c r="BY23" t="str">
        <f t="shared" si="47"/>
        <v/>
      </c>
    </row>
    <row r="24" spans="3:77" ht="15.75">
      <c r="C24" s="263">
        <f t="shared" si="0"/>
        <v>16</v>
      </c>
      <c r="D24" s="797" t="s">
        <v>975</v>
      </c>
      <c r="E24" s="818" t="s">
        <v>945</v>
      </c>
      <c r="F24" s="798" t="str">
        <f t="shared" si="1"/>
        <v>Vérifier la cuisson.</v>
      </c>
      <c r="G24" s="800" t="str">
        <f t="shared" si="2"/>
        <v/>
      </c>
      <c r="H24" s="266" t="str">
        <f t="shared" si="3"/>
        <v>Vérifier la cuisson.</v>
      </c>
      <c r="I24" s="267" t="str">
        <f t="shared" si="4"/>
        <v/>
      </c>
      <c r="J24" s="268">
        <f t="shared" si="5"/>
        <v>0</v>
      </c>
      <c r="K24" s="268">
        <f t="shared" si="6"/>
        <v>0</v>
      </c>
      <c r="L24" s="269" t="str">
        <f t="shared" si="7"/>
        <v>aucun match</v>
      </c>
      <c r="M24" t="str">
        <f t="shared" si="8"/>
        <v>vérifier la cuisson.</v>
      </c>
      <c r="N24" t="str">
        <f t="shared" si="9"/>
        <v>vérifier la cuisson.</v>
      </c>
      <c r="O24" t="str">
        <f t="shared" si="10"/>
        <v>verifier la cuisson.</v>
      </c>
      <c r="P24" t="str">
        <f t="shared" si="11"/>
        <v xml:space="preserve">verifier la cuisson </v>
      </c>
      <c r="Q24" t="str">
        <f t="shared" si="12"/>
        <v xml:space="preserve">verifier la cuisson </v>
      </c>
      <c r="R24" t="str">
        <f t="shared" si="13"/>
        <v xml:space="preserve"> verifier la cuisson </v>
      </c>
      <c r="S24">
        <f t="array" ref="S24">IF(D24="",0,SUMPRODUCT((DA13:VN13="Gluten")*(DA14:VN14="INFO")*(COUNTIF(R24,"* "&amp;DA15:VN15&amp;" *")&gt;0)*1))</f>
        <v>0</v>
      </c>
      <c r="T24">
        <f t="array" ref="T24">IF(D24="",0,SUMPRODUCT((DA13:VN13="Gluten")*(DA14:VN14="EXCL")*(COUNTIF(R24,"* "&amp;DA15:VN15&amp;" *")&gt;0)*1))</f>
        <v>0</v>
      </c>
      <c r="U24">
        <f t="array" ref="U24">IF(D24="",0,SUMPRODUCT((DA13:VN13="Gluten")*(DA14:VN14="ALERTE")*(COUNTIF(R24,"* "&amp;DA15:VN15&amp;" *")&gt;0)*1))</f>
        <v>0</v>
      </c>
      <c r="V24">
        <f t="array" ref="V24">IF(D24="",0,SUMPRODUCT((DA13:VN13="Gluten")*(DA14:VN14="SUSP")*(COUNTIF(R24,"* "&amp;DA15:VN15&amp;" *")&gt;0)*1))</f>
        <v>0</v>
      </c>
      <c r="W24" t="str">
        <f t="shared" si="14"/>
        <v/>
      </c>
      <c r="X24" t="str">
        <f t="shared" si="15"/>
        <v/>
      </c>
      <c r="Y24">
        <f t="array" ref="Y24">IF(D24="",0,SUMPRODUCT((DA13:VN13="Crustaces")*(DA14:VN14="ALERTE")*(COUNTIF(R24,"* "&amp;DA15:VN15&amp;" *")&gt;0)*1))</f>
        <v>0</v>
      </c>
      <c r="Z24" t="str">
        <f t="shared" si="16"/>
        <v/>
      </c>
      <c r="AA24">
        <f t="array" ref="AA24">IF(D24="",0,SUMPRODUCT((DA13:VN13="Oeufs")*(DA14:VN14="ALERTE")*(COUNTIF(R24,"* "&amp;DA15:VN15&amp;" *")&gt;0)*1))</f>
        <v>0</v>
      </c>
      <c r="AB24" t="str">
        <f t="shared" si="17"/>
        <v/>
      </c>
      <c r="AC24">
        <f t="array" ref="AC24">IF(D24="",0,SUMPRODUCT((DA13:VN13="Poissons")*(DA14:VN14="INFO")*(COUNTIF(R24,"* "&amp;DA15:VN15&amp;" *")&gt;0)*1))</f>
        <v>0</v>
      </c>
      <c r="AD24">
        <f t="array" ref="AD24">IF(D24="",0,SUMPRODUCT((DA13:VN13="Poissons")*(DA14:VN14="EXCL")*(COUNTIF(R24,"* "&amp;DA15:VN15&amp;" *")&gt;0)*1))</f>
        <v>0</v>
      </c>
      <c r="AE24">
        <f t="array" ref="AE24">IF(D24="",0,SUMPRODUCT((DA13:VN13="Poissons")*(DA14:VN14="ALERTE")*(COUNTIF(R24,"* "&amp;DA15:VN15&amp;" *")&gt;0)*1))</f>
        <v>0</v>
      </c>
      <c r="AF24" t="str">
        <f t="shared" si="18"/>
        <v/>
      </c>
      <c r="AG24">
        <f t="array" ref="AG24">IF(D24="",0,SUMPRODUCT((DA13:VN13="Arachides")*(DA14:VN14="ALERTE")*(COUNTIF(R24,"* "&amp;DA15:VN15&amp;" *")&gt;0)*1))</f>
        <v>0</v>
      </c>
      <c r="AH24" t="str">
        <f t="shared" si="19"/>
        <v/>
      </c>
      <c r="AI24">
        <f t="array" ref="AI24">IF(D24="",0,SUMPRODUCT((DA13:VN13="Soja")*(DA14:VN14="INFO")*(COUNTIF(R24,"* "&amp;DA15:VN15&amp;" *")&gt;0)*1))</f>
        <v>0</v>
      </c>
      <c r="AJ24">
        <f t="array" ref="AJ24">IF(D24="",0,SUMPRODUCT((DA13:VN13="Soja")*(DA14:VN14="ALERTE")*(COUNTIF(R24,"* "&amp;DA15:VN15&amp;" *")&gt;0)*1))</f>
        <v>0</v>
      </c>
      <c r="AK24" t="str">
        <f t="shared" si="20"/>
        <v/>
      </c>
      <c r="AL24">
        <f t="array" ref="AL24">IF(D24="",0,SUMPRODUCT((DA13:VN13="Lait")*(DA14:VN14="INFO")*(COUNTIF(R24,"* "&amp;DA15:VN15&amp;" *")&gt;0)*1))</f>
        <v>0</v>
      </c>
      <c r="AM24">
        <f t="array" ref="AM24">IF(D24="",0,SUMPRODUCT((DA13:VN13="Lait")*(DA14:VN14="EXCL")*(COUNTIF(R24,"* "&amp;DA15:VN15&amp;" *")&gt;0)*1))</f>
        <v>0</v>
      </c>
      <c r="AN24">
        <f t="array" ref="AN24">IF(D24="",0,SUMPRODUCT((DA13:VN13="Lait")*(DA14:VN14="ALERTE")*(COUNTIF(R24,"* "&amp;DA15:VN15&amp;" *")&gt;0)*1))</f>
        <v>0</v>
      </c>
      <c r="AO24">
        <f t="array" ref="AO24">IF(D24="",0,SUMPRODUCT((DA13:VN13="Lait")*(DA14:VN14="SUSP")*(COUNTIF(R24,"* "&amp;DA15:VN15&amp;" *")&gt;0)*1))</f>
        <v>0</v>
      </c>
      <c r="AP24" t="str">
        <f t="shared" si="21"/>
        <v/>
      </c>
      <c r="AQ24" t="str">
        <f t="shared" si="22"/>
        <v/>
      </c>
      <c r="AR24">
        <f t="array" ref="AR24">IF(D24="",0,SUMPRODUCT((DA13:VN13="Fruits a coque")*(DA14:VN14="EXCL")*(COUNTIF(R24,"* "&amp;DA15:VN15&amp;" *")&gt;0)*1))</f>
        <v>0</v>
      </c>
      <c r="AS24">
        <f t="array" ref="AS24">IF(D24="",0,SUMPRODUCT((DA13:VN13="Fruits a coque")*(DA14:VN14="ALERTE")*(COUNTIF(R24,"* "&amp;DA15:VN15&amp;" *")&gt;0)*1))</f>
        <v>0</v>
      </c>
      <c r="AT24" t="str">
        <f t="shared" si="23"/>
        <v/>
      </c>
      <c r="AU24">
        <f t="array" ref="AU24">IF(D24="",0,SUMPRODUCT((DA13:VN13="Celeri")*(DA14:VN14="ALERTE")*(COUNTIF(R24,"* "&amp;DA15:VN15&amp;" *")&gt;0)*1))</f>
        <v>0</v>
      </c>
      <c r="AV24" t="str">
        <f t="shared" si="24"/>
        <v/>
      </c>
      <c r="AW24">
        <f t="array" ref="AW24">IF(D24="",0,SUMPRODUCT((DA13:VN13="Moutarde")*(DA14:VN14="ALERTE")*(COUNTIF(R24,"* "&amp;DA15:VN15&amp;" *")&gt;0)*1))</f>
        <v>0</v>
      </c>
      <c r="AX24" t="str">
        <f t="shared" si="25"/>
        <v/>
      </c>
      <c r="AY24">
        <f t="array" ref="AY24">IF(D24="",0,SUMPRODUCT((DA13:VN13="Sesame")*(DA14:VN14="ALERTE")*(COUNTIF(R24,"* "&amp;DA15:VN15&amp;" *")&gt;0)*1))</f>
        <v>0</v>
      </c>
      <c r="AZ24" t="str">
        <f t="shared" si="26"/>
        <v/>
      </c>
      <c r="BA24">
        <f t="array" ref="BA24">IF(D24="",0,SUMPRODUCT((DA13:VN13="Sulfites")*(DA14:VN14="ALERTE")*(COUNTIF(R24,"* "&amp;DA15:VN15&amp;" *")&gt;0)*1))</f>
        <v>0</v>
      </c>
      <c r="BB24" t="str">
        <f t="shared" si="27"/>
        <v/>
      </c>
      <c r="BC24">
        <f t="array" ref="BC24">IF(D24="",0,SUMPRODUCT((DA13:VN13="Lupin")*(DA14:VN14="ALERTE")*(COUNTIF(R24,"* "&amp;DA15:VN15&amp;" *")&gt;0)*1))</f>
        <v>0</v>
      </c>
      <c r="BD24" t="str">
        <f t="shared" si="28"/>
        <v/>
      </c>
      <c r="BE24">
        <f t="array" ref="BE24">IF(D24="",0,SUMPRODUCT((DA13:VN13="Mollusques")*(DA14:VN14="EXCL")*(COUNTIF(R24,"* "&amp;DA15:VN15&amp;" *")&gt;0)*1))</f>
        <v>0</v>
      </c>
      <c r="BF24">
        <f t="array" ref="BF24">IF(D24="",0,SUMPRODUCT((DA13:VN13="Mollusques")*(DA14:VN14="ALERTE")*(COUNTIF(R24,"* "&amp;DA15:VN15&amp;" *")&gt;0)*1))</f>
        <v>0</v>
      </c>
      <c r="BG24" t="str">
        <f t="shared" si="29"/>
        <v/>
      </c>
      <c r="BH24" t="str">
        <f t="shared" si="30"/>
        <v/>
      </c>
      <c r="BI24" t="str">
        <f t="shared" si="31"/>
        <v/>
      </c>
      <c r="BJ24" t="str">
        <f t="shared" si="32"/>
        <v/>
      </c>
      <c r="BK24" t="str">
        <f t="shared" si="33"/>
        <v/>
      </c>
      <c r="BL24" t="str">
        <f t="shared" si="34"/>
        <v/>
      </c>
      <c r="BM24" t="str">
        <f t="shared" si="35"/>
        <v/>
      </c>
      <c r="BN24" t="str">
        <f t="shared" si="36"/>
        <v/>
      </c>
      <c r="BO24" t="str">
        <f t="shared" si="37"/>
        <v/>
      </c>
      <c r="BP24" t="str">
        <f t="shared" si="38"/>
        <v/>
      </c>
      <c r="BQ24" t="str">
        <f t="shared" si="39"/>
        <v/>
      </c>
      <c r="BR24" t="str">
        <f t="shared" si="40"/>
        <v/>
      </c>
      <c r="BS24" t="str">
        <f t="shared" si="41"/>
        <v/>
      </c>
      <c r="BT24" t="str">
        <f t="shared" si="42"/>
        <v/>
      </c>
      <c r="BU24" t="str">
        <f t="shared" si="43"/>
        <v/>
      </c>
      <c r="BV24" t="str">
        <f t="shared" si="44"/>
        <v/>
      </c>
      <c r="BW24" t="str">
        <f t="shared" si="45"/>
        <v/>
      </c>
      <c r="BX24" t="str">
        <f t="shared" si="46"/>
        <v/>
      </c>
      <c r="BY24" t="str">
        <f t="shared" si="47"/>
        <v/>
      </c>
    </row>
    <row r="25" spans="3:77" ht="30">
      <c r="C25" s="263">
        <f t="shared" si="0"/>
        <v>17</v>
      </c>
      <c r="D25" s="797" t="s">
        <v>979</v>
      </c>
      <c r="E25" s="818" t="s">
        <v>945</v>
      </c>
      <c r="F25" s="798" t="str">
        <f t="shared" si="1"/>
        <v>Refroidir rapidement dans une cellule de refroidissement jusqu'à ce que la température</v>
      </c>
      <c r="G25" s="800" t="str">
        <f t="shared" si="2"/>
        <v/>
      </c>
      <c r="H25" s="266" t="str">
        <f t="shared" si="3"/>
        <v>Refroidir rapidement dans une cellule de refroidissement jusqu'à ce que la température</v>
      </c>
      <c r="I25" s="267" t="str">
        <f t="shared" si="4"/>
        <v/>
      </c>
      <c r="J25" s="268">
        <f t="shared" si="5"/>
        <v>0</v>
      </c>
      <c r="K25" s="268">
        <f t="shared" si="6"/>
        <v>0</v>
      </c>
      <c r="L25" s="269" t="str">
        <f t="shared" si="7"/>
        <v>aucun match</v>
      </c>
      <c r="M25" t="str">
        <f t="shared" si="8"/>
        <v>refroidir rapidement dans une cellule de refroidissement jusqu'à ce que la température</v>
      </c>
      <c r="N25" t="str">
        <f t="shared" si="9"/>
        <v>refroidir rapidement dans une cellule de refroidissement jusqu'a ce que la température</v>
      </c>
      <c r="O25" t="str">
        <f t="shared" si="10"/>
        <v>refroidir rapidement dans une cellule de refroidissement jusqu'a ce que la temperature</v>
      </c>
      <c r="P25" t="str">
        <f t="shared" si="11"/>
        <v>refroidir rapidement dans une cellule de refroidissement jusqu'a ce que la temperature</v>
      </c>
      <c r="Q25" t="str">
        <f t="shared" si="12"/>
        <v>refroidir rapidement dans une cellule de refroidissement jusqu a ce que la temperature</v>
      </c>
      <c r="R25" t="str">
        <f t="shared" si="13"/>
        <v xml:space="preserve"> refroidir rapidement dans une cellule de refroidissement jusqu a ce que la temperature </v>
      </c>
      <c r="S25">
        <f t="array" ref="S25">IF(D25="",0,SUMPRODUCT((DA13:VN13="Gluten")*(DA14:VN14="INFO")*(COUNTIF(R25,"* "&amp;DA15:VN15&amp;" *")&gt;0)*1))</f>
        <v>0</v>
      </c>
      <c r="T25">
        <f t="array" ref="T25">IF(D25="",0,SUMPRODUCT((DA13:VN13="Gluten")*(DA14:VN14="EXCL")*(COUNTIF(R25,"* "&amp;DA15:VN15&amp;" *")&gt;0)*1))</f>
        <v>0</v>
      </c>
      <c r="U25">
        <f t="array" ref="U25">IF(D25="",0,SUMPRODUCT((DA13:VN13="Gluten")*(DA14:VN14="ALERTE")*(COUNTIF(R25,"* "&amp;DA15:VN15&amp;" *")&gt;0)*1))</f>
        <v>0</v>
      </c>
      <c r="V25">
        <f t="array" ref="V25">IF(D25="",0,SUMPRODUCT((DA13:VN13="Gluten")*(DA14:VN14="SUSP")*(COUNTIF(R25,"* "&amp;DA15:VN15&amp;" *")&gt;0)*1))</f>
        <v>0</v>
      </c>
      <c r="W25" t="str">
        <f t="shared" si="14"/>
        <v/>
      </c>
      <c r="X25" t="str">
        <f t="shared" si="15"/>
        <v/>
      </c>
      <c r="Y25">
        <f t="array" ref="Y25">IF(D25="",0,SUMPRODUCT((DA13:VN13="Crustaces")*(DA14:VN14="ALERTE")*(COUNTIF(R25,"* "&amp;DA15:VN15&amp;" *")&gt;0)*1))</f>
        <v>0</v>
      </c>
      <c r="Z25" t="str">
        <f t="shared" si="16"/>
        <v/>
      </c>
      <c r="AA25">
        <f t="array" ref="AA25">IF(D25="",0,SUMPRODUCT((DA13:VN13="Oeufs")*(DA14:VN14="ALERTE")*(COUNTIF(R25,"* "&amp;DA15:VN15&amp;" *")&gt;0)*1))</f>
        <v>0</v>
      </c>
      <c r="AB25" t="str">
        <f t="shared" si="17"/>
        <v/>
      </c>
      <c r="AC25">
        <f t="array" ref="AC25">IF(D25="",0,SUMPRODUCT((DA13:VN13="Poissons")*(DA14:VN14="INFO")*(COUNTIF(R25,"* "&amp;DA15:VN15&amp;" *")&gt;0)*1))</f>
        <v>0</v>
      </c>
      <c r="AD25">
        <f t="array" ref="AD25">IF(D25="",0,SUMPRODUCT((DA13:VN13="Poissons")*(DA14:VN14="EXCL")*(COUNTIF(R25,"* "&amp;DA15:VN15&amp;" *")&gt;0)*1))</f>
        <v>0</v>
      </c>
      <c r="AE25">
        <f t="array" ref="AE25">IF(D25="",0,SUMPRODUCT((DA13:VN13="Poissons")*(DA14:VN14="ALERTE")*(COUNTIF(R25,"* "&amp;DA15:VN15&amp;" *")&gt;0)*1))</f>
        <v>0</v>
      </c>
      <c r="AF25" t="str">
        <f t="shared" si="18"/>
        <v/>
      </c>
      <c r="AG25">
        <f t="array" ref="AG25">IF(D25="",0,SUMPRODUCT((DA13:VN13="Arachides")*(DA14:VN14="ALERTE")*(COUNTIF(R25,"* "&amp;DA15:VN15&amp;" *")&gt;0)*1))</f>
        <v>0</v>
      </c>
      <c r="AH25" t="str">
        <f t="shared" si="19"/>
        <v/>
      </c>
      <c r="AI25">
        <f t="array" ref="AI25">IF(D25="",0,SUMPRODUCT((DA13:VN13="Soja")*(DA14:VN14="INFO")*(COUNTIF(R25,"* "&amp;DA15:VN15&amp;" *")&gt;0)*1))</f>
        <v>0</v>
      </c>
      <c r="AJ25">
        <f t="array" ref="AJ25">IF(D25="",0,SUMPRODUCT((DA13:VN13="Soja")*(DA14:VN14="ALERTE")*(COUNTIF(R25,"* "&amp;DA15:VN15&amp;" *")&gt;0)*1))</f>
        <v>0</v>
      </c>
      <c r="AK25" t="str">
        <f t="shared" si="20"/>
        <v/>
      </c>
      <c r="AL25">
        <f t="array" ref="AL25">IF(D25="",0,SUMPRODUCT((DA13:VN13="Lait")*(DA14:VN14="INFO")*(COUNTIF(R25,"* "&amp;DA15:VN15&amp;" *")&gt;0)*1))</f>
        <v>0</v>
      </c>
      <c r="AM25">
        <f t="array" ref="AM25">IF(D25="",0,SUMPRODUCT((DA13:VN13="Lait")*(DA14:VN14="EXCL")*(COUNTIF(R25,"* "&amp;DA15:VN15&amp;" *")&gt;0)*1))</f>
        <v>0</v>
      </c>
      <c r="AN25">
        <f t="array" ref="AN25">IF(D25="",0,SUMPRODUCT((DA13:VN13="Lait")*(DA14:VN14="ALERTE")*(COUNTIF(R25,"* "&amp;DA15:VN15&amp;" *")&gt;0)*1))</f>
        <v>0</v>
      </c>
      <c r="AO25">
        <f t="array" ref="AO25">IF(D25="",0,SUMPRODUCT((DA13:VN13="Lait")*(DA14:VN14="SUSP")*(COUNTIF(R25,"* "&amp;DA15:VN15&amp;" *")&gt;0)*1))</f>
        <v>0</v>
      </c>
      <c r="AP25" t="str">
        <f t="shared" si="21"/>
        <v/>
      </c>
      <c r="AQ25" t="str">
        <f t="shared" si="22"/>
        <v/>
      </c>
      <c r="AR25">
        <f t="array" ref="AR25">IF(D25="",0,SUMPRODUCT((DA13:VN13="Fruits a coque")*(DA14:VN14="EXCL")*(COUNTIF(R25,"* "&amp;DA15:VN15&amp;" *")&gt;0)*1))</f>
        <v>0</v>
      </c>
      <c r="AS25">
        <f t="array" ref="AS25">IF(D25="",0,SUMPRODUCT((DA13:VN13="Fruits a coque")*(DA14:VN14="ALERTE")*(COUNTIF(R25,"* "&amp;DA15:VN15&amp;" *")&gt;0)*1))</f>
        <v>0</v>
      </c>
      <c r="AT25" t="str">
        <f t="shared" si="23"/>
        <v/>
      </c>
      <c r="AU25">
        <f t="array" ref="AU25">IF(D25="",0,SUMPRODUCT((DA13:VN13="Celeri")*(DA14:VN14="ALERTE")*(COUNTIF(R25,"* "&amp;DA15:VN15&amp;" *")&gt;0)*1))</f>
        <v>0</v>
      </c>
      <c r="AV25" t="str">
        <f t="shared" si="24"/>
        <v/>
      </c>
      <c r="AW25">
        <f t="array" ref="AW25">IF(D25="",0,SUMPRODUCT((DA13:VN13="Moutarde")*(DA14:VN14="ALERTE")*(COUNTIF(R25,"* "&amp;DA15:VN15&amp;" *")&gt;0)*1))</f>
        <v>0</v>
      </c>
      <c r="AX25" t="str">
        <f t="shared" si="25"/>
        <v/>
      </c>
      <c r="AY25">
        <f t="array" ref="AY25">IF(D25="",0,SUMPRODUCT((DA13:VN13="Sesame")*(DA14:VN14="ALERTE")*(COUNTIF(R25,"* "&amp;DA15:VN15&amp;" *")&gt;0)*1))</f>
        <v>0</v>
      </c>
      <c r="AZ25" t="str">
        <f t="shared" si="26"/>
        <v/>
      </c>
      <c r="BA25">
        <f t="array" ref="BA25">IF(D25="",0,SUMPRODUCT((DA13:VN13="Sulfites")*(DA14:VN14="ALERTE")*(COUNTIF(R25,"* "&amp;DA15:VN15&amp;" *")&gt;0)*1))</f>
        <v>0</v>
      </c>
      <c r="BB25" t="str">
        <f t="shared" si="27"/>
        <v/>
      </c>
      <c r="BC25">
        <f t="array" ref="BC25">IF(D25="",0,SUMPRODUCT((DA13:VN13="Lupin")*(DA14:VN14="ALERTE")*(COUNTIF(R25,"* "&amp;DA15:VN15&amp;" *")&gt;0)*1))</f>
        <v>0</v>
      </c>
      <c r="BD25" t="str">
        <f t="shared" si="28"/>
        <v/>
      </c>
      <c r="BE25">
        <f t="array" ref="BE25">IF(D25="",0,SUMPRODUCT((DA13:VN13="Mollusques")*(DA14:VN14="EXCL")*(COUNTIF(R25,"* "&amp;DA15:VN15&amp;" *")&gt;0)*1))</f>
        <v>0</v>
      </c>
      <c r="BF25">
        <f t="array" ref="BF25">IF(D25="",0,SUMPRODUCT((DA13:VN13="Mollusques")*(DA14:VN14="ALERTE")*(COUNTIF(R25,"* "&amp;DA15:VN15&amp;" *")&gt;0)*1))</f>
        <v>0</v>
      </c>
      <c r="BG25" t="str">
        <f t="shared" si="29"/>
        <v/>
      </c>
      <c r="BH25" t="str">
        <f t="shared" si="30"/>
        <v/>
      </c>
      <c r="BI25" t="str">
        <f t="shared" si="31"/>
        <v/>
      </c>
      <c r="BJ25" t="str">
        <f t="shared" si="32"/>
        <v/>
      </c>
      <c r="BK25" t="str">
        <f t="shared" si="33"/>
        <v/>
      </c>
      <c r="BL25" t="str">
        <f t="shared" si="34"/>
        <v/>
      </c>
      <c r="BM25" t="str">
        <f t="shared" si="35"/>
        <v/>
      </c>
      <c r="BN25" t="str">
        <f t="shared" si="36"/>
        <v/>
      </c>
      <c r="BO25" t="str">
        <f t="shared" si="37"/>
        <v/>
      </c>
      <c r="BP25" t="str">
        <f t="shared" si="38"/>
        <v/>
      </c>
      <c r="BQ25" t="str">
        <f t="shared" si="39"/>
        <v/>
      </c>
      <c r="BR25" t="str">
        <f t="shared" si="40"/>
        <v/>
      </c>
      <c r="BS25" t="str">
        <f t="shared" si="41"/>
        <v/>
      </c>
      <c r="BT25" t="str">
        <f t="shared" si="42"/>
        <v/>
      </c>
      <c r="BU25" t="str">
        <f t="shared" si="43"/>
        <v/>
      </c>
      <c r="BV25" t="str">
        <f t="shared" si="44"/>
        <v/>
      </c>
      <c r="BW25" t="str">
        <f t="shared" si="45"/>
        <v/>
      </c>
      <c r="BX25" t="str">
        <f t="shared" si="46"/>
        <v/>
      </c>
      <c r="BY25" t="str">
        <f t="shared" si="47"/>
        <v/>
      </c>
    </row>
    <row r="26" spans="3:77" ht="15.75">
      <c r="C26" s="263">
        <f t="shared" si="0"/>
        <v>18</v>
      </c>
      <c r="D26" s="797" t="s">
        <v>983</v>
      </c>
      <c r="E26" s="818" t="s">
        <v>945</v>
      </c>
      <c r="F26" s="798" t="str">
        <f t="shared" si="1"/>
        <v>1004</v>
      </c>
      <c r="G26" s="800" t="str">
        <f t="shared" si="2"/>
        <v/>
      </c>
      <c r="H26" s="266" t="str">
        <f t="shared" si="3"/>
        <v>1004</v>
      </c>
      <c r="I26" s="267" t="str">
        <f t="shared" si="4"/>
        <v/>
      </c>
      <c r="J26" s="268">
        <f t="shared" si="5"/>
        <v>0</v>
      </c>
      <c r="K26" s="268">
        <f t="shared" si="6"/>
        <v>0</v>
      </c>
      <c r="L26" s="269" t="str">
        <f t="shared" si="7"/>
        <v>aucun match</v>
      </c>
      <c r="M26" t="str">
        <f t="shared" si="8"/>
        <v>1004</v>
      </c>
      <c r="N26" t="str">
        <f t="shared" si="9"/>
        <v>1004</v>
      </c>
      <c r="O26" t="str">
        <f t="shared" si="10"/>
        <v>1004</v>
      </c>
      <c r="P26" t="str">
        <f t="shared" si="11"/>
        <v>1004</v>
      </c>
      <c r="Q26" t="str">
        <f t="shared" si="12"/>
        <v>1004</v>
      </c>
      <c r="R26" t="str">
        <f t="shared" si="13"/>
        <v xml:space="preserve"> 1004 </v>
      </c>
      <c r="S26">
        <f t="array" ref="S26">IF(D26="",0,SUMPRODUCT((DA13:VN13="Gluten")*(DA14:VN14="INFO")*(COUNTIF(R26,"* "&amp;DA15:VN15&amp;" *")&gt;0)*1))</f>
        <v>0</v>
      </c>
      <c r="T26">
        <f t="array" ref="T26">IF(D26="",0,SUMPRODUCT((DA13:VN13="Gluten")*(DA14:VN14="EXCL")*(COUNTIF(R26,"* "&amp;DA15:VN15&amp;" *")&gt;0)*1))</f>
        <v>0</v>
      </c>
      <c r="U26">
        <f t="array" ref="U26">IF(D26="",0,SUMPRODUCT((DA13:VN13="Gluten")*(DA14:VN14="ALERTE")*(COUNTIF(R26,"* "&amp;DA15:VN15&amp;" *")&gt;0)*1))</f>
        <v>0</v>
      </c>
      <c r="V26">
        <f t="array" ref="V26">IF(D26="",0,SUMPRODUCT((DA13:VN13="Gluten")*(DA14:VN14="SUSP")*(COUNTIF(R26,"* "&amp;DA15:VN15&amp;" *")&gt;0)*1))</f>
        <v>0</v>
      </c>
      <c r="W26" t="str">
        <f t="shared" si="14"/>
        <v/>
      </c>
      <c r="X26" t="str">
        <f t="shared" si="15"/>
        <v/>
      </c>
      <c r="Y26">
        <f t="array" ref="Y26">IF(D26="",0,SUMPRODUCT((DA13:VN13="Crustaces")*(DA14:VN14="ALERTE")*(COUNTIF(R26,"* "&amp;DA15:VN15&amp;" *")&gt;0)*1))</f>
        <v>0</v>
      </c>
      <c r="Z26" t="str">
        <f t="shared" si="16"/>
        <v/>
      </c>
      <c r="AA26">
        <f t="array" ref="AA26">IF(D26="",0,SUMPRODUCT((DA13:VN13="Oeufs")*(DA14:VN14="ALERTE")*(COUNTIF(R26,"* "&amp;DA15:VN15&amp;" *")&gt;0)*1))</f>
        <v>0</v>
      </c>
      <c r="AB26" t="str">
        <f t="shared" si="17"/>
        <v/>
      </c>
      <c r="AC26">
        <f t="array" ref="AC26">IF(D26="",0,SUMPRODUCT((DA13:VN13="Poissons")*(DA14:VN14="INFO")*(COUNTIF(R26,"* "&amp;DA15:VN15&amp;" *")&gt;0)*1))</f>
        <v>0</v>
      </c>
      <c r="AD26">
        <f t="array" ref="AD26">IF(D26="",0,SUMPRODUCT((DA13:VN13="Poissons")*(DA14:VN14="EXCL")*(COUNTIF(R26,"* "&amp;DA15:VN15&amp;" *")&gt;0)*1))</f>
        <v>0</v>
      </c>
      <c r="AE26">
        <f t="array" ref="AE26">IF(D26="",0,SUMPRODUCT((DA13:VN13="Poissons")*(DA14:VN14="ALERTE")*(COUNTIF(R26,"* "&amp;DA15:VN15&amp;" *")&gt;0)*1))</f>
        <v>0</v>
      </c>
      <c r="AF26" t="str">
        <f t="shared" si="18"/>
        <v/>
      </c>
      <c r="AG26">
        <f t="array" ref="AG26">IF(D26="",0,SUMPRODUCT((DA13:VN13="Arachides")*(DA14:VN14="ALERTE")*(COUNTIF(R26,"* "&amp;DA15:VN15&amp;" *")&gt;0)*1))</f>
        <v>0</v>
      </c>
      <c r="AH26" t="str">
        <f t="shared" si="19"/>
        <v/>
      </c>
      <c r="AI26">
        <f t="array" ref="AI26">IF(D26="",0,SUMPRODUCT((DA13:VN13="Soja")*(DA14:VN14="INFO")*(COUNTIF(R26,"* "&amp;DA15:VN15&amp;" *")&gt;0)*1))</f>
        <v>0</v>
      </c>
      <c r="AJ26">
        <f t="array" ref="AJ26">IF(D26="",0,SUMPRODUCT((DA13:VN13="Soja")*(DA14:VN14="ALERTE")*(COUNTIF(R26,"* "&amp;DA15:VN15&amp;" *")&gt;0)*1))</f>
        <v>0</v>
      </c>
      <c r="AK26" t="str">
        <f t="shared" si="20"/>
        <v/>
      </c>
      <c r="AL26">
        <f t="array" ref="AL26">IF(D26="",0,SUMPRODUCT((DA13:VN13="Lait")*(DA14:VN14="INFO")*(COUNTIF(R26,"* "&amp;DA15:VN15&amp;" *")&gt;0)*1))</f>
        <v>0</v>
      </c>
      <c r="AM26">
        <f t="array" ref="AM26">IF(D26="",0,SUMPRODUCT((DA13:VN13="Lait")*(DA14:VN14="EXCL")*(COUNTIF(R26,"* "&amp;DA15:VN15&amp;" *")&gt;0)*1))</f>
        <v>0</v>
      </c>
      <c r="AN26">
        <f t="array" ref="AN26">IF(D26="",0,SUMPRODUCT((DA13:VN13="Lait")*(DA14:VN14="ALERTE")*(COUNTIF(R26,"* "&amp;DA15:VN15&amp;" *")&gt;0)*1))</f>
        <v>0</v>
      </c>
      <c r="AO26">
        <f t="array" ref="AO26">IF(D26="",0,SUMPRODUCT((DA13:VN13="Lait")*(DA14:VN14="SUSP")*(COUNTIF(R26,"* "&amp;DA15:VN15&amp;" *")&gt;0)*1))</f>
        <v>0</v>
      </c>
      <c r="AP26" t="str">
        <f t="shared" si="21"/>
        <v/>
      </c>
      <c r="AQ26" t="str">
        <f t="shared" si="22"/>
        <v/>
      </c>
      <c r="AR26">
        <f t="array" ref="AR26">IF(D26="",0,SUMPRODUCT((DA13:VN13="Fruits a coque")*(DA14:VN14="EXCL")*(COUNTIF(R26,"* "&amp;DA15:VN15&amp;" *")&gt;0)*1))</f>
        <v>0</v>
      </c>
      <c r="AS26">
        <f t="array" ref="AS26">IF(D26="",0,SUMPRODUCT((DA13:VN13="Fruits a coque")*(DA14:VN14="ALERTE")*(COUNTIF(R26,"* "&amp;DA15:VN15&amp;" *")&gt;0)*1))</f>
        <v>0</v>
      </c>
      <c r="AT26" t="str">
        <f t="shared" si="23"/>
        <v/>
      </c>
      <c r="AU26">
        <f t="array" ref="AU26">IF(D26="",0,SUMPRODUCT((DA13:VN13="Celeri")*(DA14:VN14="ALERTE")*(COUNTIF(R26,"* "&amp;DA15:VN15&amp;" *")&gt;0)*1))</f>
        <v>0</v>
      </c>
      <c r="AV26" t="str">
        <f t="shared" si="24"/>
        <v/>
      </c>
      <c r="AW26">
        <f t="array" ref="AW26">IF(D26="",0,SUMPRODUCT((DA13:VN13="Moutarde")*(DA14:VN14="ALERTE")*(COUNTIF(R26,"* "&amp;DA15:VN15&amp;" *")&gt;0)*1))</f>
        <v>0</v>
      </c>
      <c r="AX26" t="str">
        <f t="shared" si="25"/>
        <v/>
      </c>
      <c r="AY26">
        <f t="array" ref="AY26">IF(D26="",0,SUMPRODUCT((DA13:VN13="Sesame")*(DA14:VN14="ALERTE")*(COUNTIF(R26,"* "&amp;DA15:VN15&amp;" *")&gt;0)*1))</f>
        <v>0</v>
      </c>
      <c r="AZ26" t="str">
        <f t="shared" si="26"/>
        <v/>
      </c>
      <c r="BA26">
        <f t="array" ref="BA26">IF(D26="",0,SUMPRODUCT((DA13:VN13="Sulfites")*(DA14:VN14="ALERTE")*(COUNTIF(R26,"* "&amp;DA15:VN15&amp;" *")&gt;0)*1))</f>
        <v>0</v>
      </c>
      <c r="BB26" t="str">
        <f t="shared" si="27"/>
        <v/>
      </c>
      <c r="BC26">
        <f t="array" ref="BC26">IF(D26="",0,SUMPRODUCT((DA13:VN13="Lupin")*(DA14:VN14="ALERTE")*(COUNTIF(R26,"* "&amp;DA15:VN15&amp;" *")&gt;0)*1))</f>
        <v>0</v>
      </c>
      <c r="BD26" t="str">
        <f t="shared" si="28"/>
        <v/>
      </c>
      <c r="BE26">
        <f t="array" ref="BE26">IF(D26="",0,SUMPRODUCT((DA13:VN13="Mollusques")*(DA14:VN14="EXCL")*(COUNTIF(R26,"* "&amp;DA15:VN15&amp;" *")&gt;0)*1))</f>
        <v>0</v>
      </c>
      <c r="BF26">
        <f t="array" ref="BF26">IF(D26="",0,SUMPRODUCT((DA13:VN13="Mollusques")*(DA14:VN14="ALERTE")*(COUNTIF(R26,"* "&amp;DA15:VN15&amp;" *")&gt;0)*1))</f>
        <v>0</v>
      </c>
      <c r="BG26" t="str">
        <f t="shared" si="29"/>
        <v/>
      </c>
      <c r="BH26" t="str">
        <f t="shared" si="30"/>
        <v/>
      </c>
      <c r="BI26" t="str">
        <f t="shared" si="31"/>
        <v/>
      </c>
      <c r="BJ26" t="str">
        <f t="shared" si="32"/>
        <v/>
      </c>
      <c r="BK26" t="str">
        <f t="shared" si="33"/>
        <v/>
      </c>
      <c r="BL26" t="str">
        <f t="shared" si="34"/>
        <v/>
      </c>
      <c r="BM26" t="str">
        <f t="shared" si="35"/>
        <v/>
      </c>
      <c r="BN26" t="str">
        <f t="shared" si="36"/>
        <v/>
      </c>
      <c r="BO26" t="str">
        <f t="shared" si="37"/>
        <v/>
      </c>
      <c r="BP26" t="str">
        <f t="shared" si="38"/>
        <v/>
      </c>
      <c r="BQ26" t="str">
        <f t="shared" si="39"/>
        <v/>
      </c>
      <c r="BR26" t="str">
        <f t="shared" si="40"/>
        <v/>
      </c>
      <c r="BS26" t="str">
        <f t="shared" si="41"/>
        <v/>
      </c>
      <c r="BT26" t="str">
        <f t="shared" si="42"/>
        <v/>
      </c>
      <c r="BU26" t="str">
        <f t="shared" si="43"/>
        <v/>
      </c>
      <c r="BV26" t="str">
        <f t="shared" si="44"/>
        <v/>
      </c>
      <c r="BW26" t="str">
        <f t="shared" si="45"/>
        <v/>
      </c>
      <c r="BX26" t="str">
        <f t="shared" si="46"/>
        <v/>
      </c>
      <c r="BY26" t="str">
        <f t="shared" si="47"/>
        <v/>
      </c>
    </row>
    <row r="27" spans="3:77" ht="30">
      <c r="C27" s="263">
        <f t="shared" si="0"/>
        <v>19</v>
      </c>
      <c r="D27" s="797" t="s">
        <v>1000</v>
      </c>
      <c r="E27" s="818" t="s">
        <v>945</v>
      </c>
      <c r="F27" s="798" t="str">
        <f t="shared" si="1"/>
        <v>Faire fondre la gélatine en poudre avec un peu d'eau à feu doux.</v>
      </c>
      <c r="G27" s="800" t="str">
        <f t="shared" si="2"/>
        <v/>
      </c>
      <c r="H27" s="266" t="str">
        <f t="shared" si="3"/>
        <v>Faire fondre la gélatine en poudre avec un peu d'eau à feu doux.</v>
      </c>
      <c r="I27" s="267" t="str">
        <f t="shared" si="4"/>
        <v/>
      </c>
      <c r="J27" s="268">
        <f t="shared" si="5"/>
        <v>0</v>
      </c>
      <c r="K27" s="268">
        <f t="shared" si="6"/>
        <v>0</v>
      </c>
      <c r="L27" s="269" t="str">
        <f t="shared" si="7"/>
        <v>aucun match</v>
      </c>
      <c r="M27" t="str">
        <f t="shared" si="8"/>
        <v>faire fondre la gélatine en poudre avec un peu d'eau à feu doux.</v>
      </c>
      <c r="N27" t="str">
        <f t="shared" si="9"/>
        <v>faire fondre la gélatine en poudre avec un peu d'eau a feu doux.</v>
      </c>
      <c r="O27" t="str">
        <f t="shared" si="10"/>
        <v>faire fondre la gelatine en poudre avec un peu d'eau a feu doux.</v>
      </c>
      <c r="P27" t="str">
        <f t="shared" si="11"/>
        <v xml:space="preserve">faire fondre la gelatine en poudre avec un peu d'eau a feu doux </v>
      </c>
      <c r="Q27" t="str">
        <f t="shared" si="12"/>
        <v xml:space="preserve">faire fondre la gelatine en poudre avec un peu d eau a feu doux </v>
      </c>
      <c r="R27" t="str">
        <f t="shared" si="13"/>
        <v xml:space="preserve"> faire fondre la gelatine en poudre avec un peu d eau a feu doux </v>
      </c>
      <c r="S27">
        <f t="array" ref="S27">IF(D27="",0,SUMPRODUCT((DA13:VN13="Gluten")*(DA14:VN14="INFO")*(COUNTIF(R27,"* "&amp;DA15:VN15&amp;" *")&gt;0)*1))</f>
        <v>0</v>
      </c>
      <c r="T27">
        <f t="array" ref="T27">IF(D27="",0,SUMPRODUCT((DA13:VN13="Gluten")*(DA14:VN14="EXCL")*(COUNTIF(R27,"* "&amp;DA15:VN15&amp;" *")&gt;0)*1))</f>
        <v>0</v>
      </c>
      <c r="U27">
        <f t="array" ref="U27">IF(D27="",0,SUMPRODUCT((DA13:VN13="Gluten")*(DA14:VN14="ALERTE")*(COUNTIF(R27,"* "&amp;DA15:VN15&amp;" *")&gt;0)*1))</f>
        <v>0</v>
      </c>
      <c r="V27">
        <f t="array" ref="V27">IF(D27="",0,SUMPRODUCT((DA13:VN13="Gluten")*(DA14:VN14="SUSP")*(COUNTIF(R27,"* "&amp;DA15:VN15&amp;" *")&gt;0)*1))</f>
        <v>0</v>
      </c>
      <c r="W27" t="str">
        <f t="shared" si="14"/>
        <v/>
      </c>
      <c r="X27" t="str">
        <f t="shared" si="15"/>
        <v/>
      </c>
      <c r="Y27">
        <f t="array" ref="Y27">IF(D27="",0,SUMPRODUCT((DA13:VN13="Crustaces")*(DA14:VN14="ALERTE")*(COUNTIF(R27,"* "&amp;DA15:VN15&amp;" *")&gt;0)*1))</f>
        <v>0</v>
      </c>
      <c r="Z27" t="str">
        <f t="shared" si="16"/>
        <v/>
      </c>
      <c r="AA27">
        <f t="array" ref="AA27">IF(D27="",0,SUMPRODUCT((DA13:VN13="Oeufs")*(DA14:VN14="ALERTE")*(COUNTIF(R27,"* "&amp;DA15:VN15&amp;" *")&gt;0)*1))</f>
        <v>0</v>
      </c>
      <c r="AB27" t="str">
        <f t="shared" si="17"/>
        <v/>
      </c>
      <c r="AC27">
        <f t="array" ref="AC27">IF(D27="",0,SUMPRODUCT((DA13:VN13="Poissons")*(DA14:VN14="INFO")*(COUNTIF(R27,"* "&amp;DA15:VN15&amp;" *")&gt;0)*1))</f>
        <v>0</v>
      </c>
      <c r="AD27">
        <f t="array" ref="AD27">IF(D27="",0,SUMPRODUCT((DA13:VN13="Poissons")*(DA14:VN14="EXCL")*(COUNTIF(R27,"* "&amp;DA15:VN15&amp;" *")&gt;0)*1))</f>
        <v>0</v>
      </c>
      <c r="AE27">
        <f t="array" ref="AE27">IF(D27="",0,SUMPRODUCT((DA13:VN13="Poissons")*(DA14:VN14="ALERTE")*(COUNTIF(R27,"* "&amp;DA15:VN15&amp;" *")&gt;0)*1))</f>
        <v>0</v>
      </c>
      <c r="AF27" t="str">
        <f t="shared" si="18"/>
        <v/>
      </c>
      <c r="AG27">
        <f t="array" ref="AG27">IF(D27="",0,SUMPRODUCT((DA13:VN13="Arachides")*(DA14:VN14="ALERTE")*(COUNTIF(R27,"* "&amp;DA15:VN15&amp;" *")&gt;0)*1))</f>
        <v>0</v>
      </c>
      <c r="AH27" t="str">
        <f t="shared" si="19"/>
        <v/>
      </c>
      <c r="AI27">
        <f t="array" ref="AI27">IF(D27="",0,SUMPRODUCT((DA13:VN13="Soja")*(DA14:VN14="INFO")*(COUNTIF(R27,"* "&amp;DA15:VN15&amp;" *")&gt;0)*1))</f>
        <v>0</v>
      </c>
      <c r="AJ27">
        <f t="array" ref="AJ27">IF(D27="",0,SUMPRODUCT((DA13:VN13="Soja")*(DA14:VN14="ALERTE")*(COUNTIF(R27,"* "&amp;DA15:VN15&amp;" *")&gt;0)*1))</f>
        <v>0</v>
      </c>
      <c r="AK27" t="str">
        <f t="shared" si="20"/>
        <v/>
      </c>
      <c r="AL27">
        <f t="array" ref="AL27">IF(D27="",0,SUMPRODUCT((DA13:VN13="Lait")*(DA14:VN14="INFO")*(COUNTIF(R27,"* "&amp;DA15:VN15&amp;" *")&gt;0)*1))</f>
        <v>0</v>
      </c>
      <c r="AM27">
        <f t="array" ref="AM27">IF(D27="",0,SUMPRODUCT((DA13:VN13="Lait")*(DA14:VN14="EXCL")*(COUNTIF(R27,"* "&amp;DA15:VN15&amp;" *")&gt;0)*1))</f>
        <v>0</v>
      </c>
      <c r="AN27">
        <f t="array" ref="AN27">IF(D27="",0,SUMPRODUCT((DA13:VN13="Lait")*(DA14:VN14="ALERTE")*(COUNTIF(R27,"* "&amp;DA15:VN15&amp;" *")&gt;0)*1))</f>
        <v>0</v>
      </c>
      <c r="AO27">
        <f t="array" ref="AO27">IF(D27="",0,SUMPRODUCT((DA13:VN13="Lait")*(DA14:VN14="SUSP")*(COUNTIF(R27,"* "&amp;DA15:VN15&amp;" *")&gt;0)*1))</f>
        <v>0</v>
      </c>
      <c r="AP27" t="str">
        <f t="shared" si="21"/>
        <v/>
      </c>
      <c r="AQ27" t="str">
        <f t="shared" si="22"/>
        <v/>
      </c>
      <c r="AR27">
        <f t="array" ref="AR27">IF(D27="",0,SUMPRODUCT((DA13:VN13="Fruits a coque")*(DA14:VN14="EXCL")*(COUNTIF(R27,"* "&amp;DA15:VN15&amp;" *")&gt;0)*1))</f>
        <v>0</v>
      </c>
      <c r="AS27">
        <f t="array" ref="AS27">IF(D27="",0,SUMPRODUCT((DA13:VN13="Fruits a coque")*(DA14:VN14="ALERTE")*(COUNTIF(R27,"* "&amp;DA15:VN15&amp;" *")&gt;0)*1))</f>
        <v>0</v>
      </c>
      <c r="AT27" t="str">
        <f t="shared" si="23"/>
        <v/>
      </c>
      <c r="AU27">
        <f t="array" ref="AU27">IF(D27="",0,SUMPRODUCT((DA13:VN13="Celeri")*(DA14:VN14="ALERTE")*(COUNTIF(R27,"* "&amp;DA15:VN15&amp;" *")&gt;0)*1))</f>
        <v>0</v>
      </c>
      <c r="AV27" t="str">
        <f t="shared" si="24"/>
        <v/>
      </c>
      <c r="AW27">
        <f t="array" ref="AW27">IF(D27="",0,SUMPRODUCT((DA13:VN13="Moutarde")*(DA14:VN14="ALERTE")*(COUNTIF(R27,"* "&amp;DA15:VN15&amp;" *")&gt;0)*1))</f>
        <v>0</v>
      </c>
      <c r="AX27" t="str">
        <f t="shared" si="25"/>
        <v/>
      </c>
      <c r="AY27">
        <f t="array" ref="AY27">IF(D27="",0,SUMPRODUCT((DA13:VN13="Sesame")*(DA14:VN14="ALERTE")*(COUNTIF(R27,"* "&amp;DA15:VN15&amp;" *")&gt;0)*1))</f>
        <v>0</v>
      </c>
      <c r="AZ27" t="str">
        <f t="shared" si="26"/>
        <v/>
      </c>
      <c r="BA27">
        <f t="array" ref="BA27">IF(D27="",0,SUMPRODUCT((DA13:VN13="Sulfites")*(DA14:VN14="ALERTE")*(COUNTIF(R27,"* "&amp;DA15:VN15&amp;" *")&gt;0)*1))</f>
        <v>0</v>
      </c>
      <c r="BB27" t="str">
        <f t="shared" si="27"/>
        <v/>
      </c>
      <c r="BC27">
        <f t="array" ref="BC27">IF(D27="",0,SUMPRODUCT((DA13:VN13="Lupin")*(DA14:VN14="ALERTE")*(COUNTIF(R27,"* "&amp;DA15:VN15&amp;" *")&gt;0)*1))</f>
        <v>0</v>
      </c>
      <c r="BD27" t="str">
        <f t="shared" si="28"/>
        <v/>
      </c>
      <c r="BE27">
        <f t="array" ref="BE27">IF(D27="",0,SUMPRODUCT((DA13:VN13="Mollusques")*(DA14:VN14="EXCL")*(COUNTIF(R27,"* "&amp;DA15:VN15&amp;" *")&gt;0)*1))</f>
        <v>0</v>
      </c>
      <c r="BF27">
        <f t="array" ref="BF27">IF(D27="",0,SUMPRODUCT((DA13:VN13="Mollusques")*(DA14:VN14="ALERTE")*(COUNTIF(R27,"* "&amp;DA15:VN15&amp;" *")&gt;0)*1))</f>
        <v>0</v>
      </c>
      <c r="BG27" t="str">
        <f t="shared" si="29"/>
        <v/>
      </c>
      <c r="BH27" t="str">
        <f t="shared" si="30"/>
        <v/>
      </c>
      <c r="BI27" t="str">
        <f t="shared" si="31"/>
        <v/>
      </c>
      <c r="BJ27" t="str">
        <f t="shared" si="32"/>
        <v/>
      </c>
      <c r="BK27" t="str">
        <f t="shared" si="33"/>
        <v/>
      </c>
      <c r="BL27" t="str">
        <f t="shared" si="34"/>
        <v/>
      </c>
      <c r="BM27" t="str">
        <f t="shared" si="35"/>
        <v/>
      </c>
      <c r="BN27" t="str">
        <f t="shared" si="36"/>
        <v/>
      </c>
      <c r="BO27" t="str">
        <f t="shared" si="37"/>
        <v/>
      </c>
      <c r="BP27" t="str">
        <f t="shared" si="38"/>
        <v/>
      </c>
      <c r="BQ27" t="str">
        <f t="shared" si="39"/>
        <v/>
      </c>
      <c r="BR27" t="str">
        <f t="shared" si="40"/>
        <v/>
      </c>
      <c r="BS27" t="str">
        <f t="shared" si="41"/>
        <v/>
      </c>
      <c r="BT27" t="str">
        <f t="shared" si="42"/>
        <v/>
      </c>
      <c r="BU27" t="str">
        <f t="shared" si="43"/>
        <v/>
      </c>
      <c r="BV27" t="str">
        <f t="shared" si="44"/>
        <v/>
      </c>
      <c r="BW27" t="str">
        <f t="shared" si="45"/>
        <v/>
      </c>
      <c r="BX27" t="str">
        <f t="shared" si="46"/>
        <v/>
      </c>
      <c r="BY27" t="str">
        <f t="shared" si="47"/>
        <v/>
      </c>
    </row>
    <row r="28" spans="3:77" ht="30">
      <c r="C28" s="263">
        <f t="shared" si="0"/>
        <v>20</v>
      </c>
      <c r="D28" s="797" t="s">
        <v>1072</v>
      </c>
      <c r="E28" s="818" t="s">
        <v>945</v>
      </c>
      <c r="F28" s="798" t="str">
        <f t="shared" si="1"/>
        <v>Mélanger la macédoine, le fromage blanc et la gélatine fondue dans un mixeur. *</v>
      </c>
      <c r="G28" s="800" t="str">
        <f t="shared" si="2"/>
        <v>⚠ Lait</v>
      </c>
      <c r="H28" s="266" t="str">
        <f t="shared" si="3"/>
        <v>Mélanger la macédoine, le fromage blanc et la gélatine fondue dans un mixeur. *</v>
      </c>
      <c r="I28" s="267" t="str">
        <f t="shared" si="4"/>
        <v/>
      </c>
      <c r="J28" s="268">
        <f t="shared" si="5"/>
        <v>1</v>
      </c>
      <c r="K28" s="268">
        <f t="shared" si="6"/>
        <v>0</v>
      </c>
      <c r="L28" s="269" t="str">
        <f t="shared" si="7"/>
        <v>⚠ Lait</v>
      </c>
      <c r="M28" t="str">
        <f t="shared" si="8"/>
        <v>mélanger la macédoine, le fromage blanc et la gélatine fondue dans un mixeur. *</v>
      </c>
      <c r="N28" t="str">
        <f t="shared" si="9"/>
        <v>mélanger la macédoine, le fromage blanc et la gélatine fondue dans un mixeur. *</v>
      </c>
      <c r="O28" t="str">
        <f t="shared" si="10"/>
        <v>melanger la macedoine, le fromage blanc et la gelatine fondue dans un mixeur. *</v>
      </c>
      <c r="P28" t="str">
        <f t="shared" si="11"/>
        <v>melanger la macedoine  le fromage blanc et la gelatine fondue dans un mixeur  *</v>
      </c>
      <c r="Q28" t="str">
        <f t="shared" si="12"/>
        <v xml:space="preserve">melanger la macedoine  le fromage blanc et la gelatine fondue dans un mixeur   </v>
      </c>
      <c r="R28" t="str">
        <f t="shared" si="13"/>
        <v xml:space="preserve"> melanger la macedoine le fromage blanc et la gelatine fondue dans un mixeur </v>
      </c>
      <c r="S28">
        <f t="array" ref="S28">IF(D28="",0,SUMPRODUCT((DA13:VN13="Gluten")*(DA14:VN14="INFO")*(COUNTIF(R28,"* "&amp;DA15:VN15&amp;" *")&gt;0)*1))</f>
        <v>0</v>
      </c>
      <c r="T28">
        <f t="array" ref="T28">IF(D28="",0,SUMPRODUCT((DA13:VN13="Gluten")*(DA14:VN14="EXCL")*(COUNTIF(R28,"* "&amp;DA15:VN15&amp;" *")&gt;0)*1))</f>
        <v>0</v>
      </c>
      <c r="U28">
        <f t="array" ref="U28">IF(D28="",0,SUMPRODUCT((DA13:VN13="Gluten")*(DA14:VN14="ALERTE")*(COUNTIF(R28,"* "&amp;DA15:VN15&amp;" *")&gt;0)*1))</f>
        <v>0</v>
      </c>
      <c r="V28">
        <f t="array" ref="V28">IF(D28="",0,SUMPRODUCT((DA13:VN13="Gluten")*(DA14:VN14="SUSP")*(COUNTIF(R28,"* "&amp;DA15:VN15&amp;" *")&gt;0)*1))</f>
        <v>0</v>
      </c>
      <c r="W28" t="str">
        <f t="shared" si="14"/>
        <v/>
      </c>
      <c r="X28" t="str">
        <f t="shared" si="15"/>
        <v/>
      </c>
      <c r="Y28">
        <f t="array" ref="Y28">IF(D28="",0,SUMPRODUCT((DA13:VN13="Crustaces")*(DA14:VN14="ALERTE")*(COUNTIF(R28,"* "&amp;DA15:VN15&amp;" *")&gt;0)*1))</f>
        <v>0</v>
      </c>
      <c r="Z28" t="str">
        <f t="shared" si="16"/>
        <v/>
      </c>
      <c r="AA28">
        <f t="array" ref="AA28">IF(D28="",0,SUMPRODUCT((DA13:VN13="Oeufs")*(DA14:VN14="ALERTE")*(COUNTIF(R28,"* "&amp;DA15:VN15&amp;" *")&gt;0)*1))</f>
        <v>0</v>
      </c>
      <c r="AB28" t="str">
        <f t="shared" si="17"/>
        <v/>
      </c>
      <c r="AC28">
        <f t="array" ref="AC28">IF(D28="",0,SUMPRODUCT((DA13:VN13="Poissons")*(DA14:VN14="INFO")*(COUNTIF(R28,"* "&amp;DA15:VN15&amp;" *")&gt;0)*1))</f>
        <v>0</v>
      </c>
      <c r="AD28">
        <f t="array" ref="AD28">IF(D28="",0,SUMPRODUCT((DA13:VN13="Poissons")*(DA14:VN14="EXCL")*(COUNTIF(R28,"* "&amp;DA15:VN15&amp;" *")&gt;0)*1))</f>
        <v>0</v>
      </c>
      <c r="AE28">
        <f t="array" ref="AE28">IF(D28="",0,SUMPRODUCT((DA13:VN13="Poissons")*(DA14:VN14="ALERTE")*(COUNTIF(R28,"* "&amp;DA15:VN15&amp;" *")&gt;0)*1))</f>
        <v>0</v>
      </c>
      <c r="AF28" t="str">
        <f t="shared" si="18"/>
        <v/>
      </c>
      <c r="AG28">
        <f t="array" ref="AG28">IF(D28="",0,SUMPRODUCT((DA13:VN13="Arachides")*(DA14:VN14="ALERTE")*(COUNTIF(R28,"* "&amp;DA15:VN15&amp;" *")&gt;0)*1))</f>
        <v>0</v>
      </c>
      <c r="AH28" t="str">
        <f t="shared" si="19"/>
        <v/>
      </c>
      <c r="AI28">
        <f t="array" ref="AI28">IF(D28="",0,SUMPRODUCT((DA13:VN13="Soja")*(DA14:VN14="INFO")*(COUNTIF(R28,"* "&amp;DA15:VN15&amp;" *")&gt;0)*1))</f>
        <v>0</v>
      </c>
      <c r="AJ28">
        <f t="array" ref="AJ28">IF(D28="",0,SUMPRODUCT((DA13:VN13="Soja")*(DA14:VN14="ALERTE")*(COUNTIF(R28,"* "&amp;DA15:VN15&amp;" *")&gt;0)*1))</f>
        <v>0</v>
      </c>
      <c r="AK28" t="str">
        <f t="shared" si="20"/>
        <v/>
      </c>
      <c r="AL28">
        <f t="array" ref="AL28">IF(D28="",0,SUMPRODUCT((DA13:VN13="Lait")*(DA14:VN14="INFO")*(COUNTIF(R28,"* "&amp;DA15:VN15&amp;" *")&gt;0)*1))</f>
        <v>0</v>
      </c>
      <c r="AM28">
        <f t="array" ref="AM28">IF(D28="",0,SUMPRODUCT((DA13:VN13="Lait")*(DA14:VN14="EXCL")*(COUNTIF(R28,"* "&amp;DA15:VN15&amp;" *")&gt;0)*1))</f>
        <v>0</v>
      </c>
      <c r="AN28">
        <f t="array" ref="AN28">IF(D28="",0,SUMPRODUCT((DA13:VN13="Lait")*(DA14:VN14="ALERTE")*(COUNTIF(R28,"* "&amp;DA15:VN15&amp;" *")&gt;0)*1))</f>
        <v>1</v>
      </c>
      <c r="AO28">
        <f t="array" ref="AO28">IF(D28="",0,SUMPRODUCT((DA13:VN13="Lait")*(DA14:VN14="SUSP")*(COUNTIF(R28,"* "&amp;DA15:VN15&amp;" *")&gt;0)*1))</f>
        <v>0</v>
      </c>
      <c r="AP28" t="str">
        <f t="shared" si="21"/>
        <v>⚠ Lait</v>
      </c>
      <c r="AQ28" t="str">
        <f t="shared" si="22"/>
        <v/>
      </c>
      <c r="AR28">
        <f t="array" ref="AR28">IF(D28="",0,SUMPRODUCT((DA13:VN13="Fruits a coque")*(DA14:VN14="EXCL")*(COUNTIF(R28,"* "&amp;DA15:VN15&amp;" *")&gt;0)*1))</f>
        <v>0</v>
      </c>
      <c r="AS28">
        <f t="array" ref="AS28">IF(D28="",0,SUMPRODUCT((DA13:VN13="Fruits a coque")*(DA14:VN14="ALERTE")*(COUNTIF(R28,"* "&amp;DA15:VN15&amp;" *")&gt;0)*1))</f>
        <v>0</v>
      </c>
      <c r="AT28" t="str">
        <f t="shared" si="23"/>
        <v/>
      </c>
      <c r="AU28">
        <f t="array" ref="AU28">IF(D28="",0,SUMPRODUCT((DA13:VN13="Celeri")*(DA14:VN14="ALERTE")*(COUNTIF(R28,"* "&amp;DA15:VN15&amp;" *")&gt;0)*1))</f>
        <v>0</v>
      </c>
      <c r="AV28" t="str">
        <f t="shared" si="24"/>
        <v/>
      </c>
      <c r="AW28">
        <f t="array" ref="AW28">IF(D28="",0,SUMPRODUCT((DA13:VN13="Moutarde")*(DA14:VN14="ALERTE")*(COUNTIF(R28,"* "&amp;DA15:VN15&amp;" *")&gt;0)*1))</f>
        <v>0</v>
      </c>
      <c r="AX28" t="str">
        <f t="shared" si="25"/>
        <v/>
      </c>
      <c r="AY28">
        <f t="array" ref="AY28">IF(D28="",0,SUMPRODUCT((DA13:VN13="Sesame")*(DA14:VN14="ALERTE")*(COUNTIF(R28,"* "&amp;DA15:VN15&amp;" *")&gt;0)*1))</f>
        <v>0</v>
      </c>
      <c r="AZ28" t="str">
        <f t="shared" si="26"/>
        <v/>
      </c>
      <c r="BA28">
        <f t="array" ref="BA28">IF(D28="",0,SUMPRODUCT((DA13:VN13="Sulfites")*(DA14:VN14="ALERTE")*(COUNTIF(R28,"* "&amp;DA15:VN15&amp;" *")&gt;0)*1))</f>
        <v>0</v>
      </c>
      <c r="BB28" t="str">
        <f t="shared" si="27"/>
        <v/>
      </c>
      <c r="BC28">
        <f t="array" ref="BC28">IF(D28="",0,SUMPRODUCT((DA13:VN13="Lupin")*(DA14:VN14="ALERTE")*(COUNTIF(R28,"* "&amp;DA15:VN15&amp;" *")&gt;0)*1))</f>
        <v>0</v>
      </c>
      <c r="BD28" t="str">
        <f t="shared" si="28"/>
        <v/>
      </c>
      <c r="BE28">
        <f t="array" ref="BE28">IF(D28="",0,SUMPRODUCT((DA13:VN13="Mollusques")*(DA14:VN14="EXCL")*(COUNTIF(R28,"* "&amp;DA15:VN15&amp;" *")&gt;0)*1))</f>
        <v>0</v>
      </c>
      <c r="BF28">
        <f t="array" ref="BF28">IF(D28="",0,SUMPRODUCT((DA13:VN13="Mollusques")*(DA14:VN14="ALERTE")*(COUNTIF(R28,"* "&amp;DA15:VN15&amp;" *")&gt;0)*1))</f>
        <v>0</v>
      </c>
      <c r="BG28" t="str">
        <f t="shared" si="29"/>
        <v/>
      </c>
      <c r="BH28" t="str">
        <f t="shared" si="30"/>
        <v/>
      </c>
      <c r="BI28" t="str">
        <f t="shared" si="31"/>
        <v/>
      </c>
      <c r="BJ28" t="str">
        <f t="shared" si="32"/>
        <v/>
      </c>
      <c r="BK28" t="str">
        <f t="shared" si="33"/>
        <v/>
      </c>
      <c r="BL28" t="str">
        <f t="shared" si="34"/>
        <v/>
      </c>
      <c r="BM28" t="str">
        <f t="shared" si="35"/>
        <v/>
      </c>
      <c r="BN28" t="str">
        <f t="shared" si="36"/>
        <v>⚠ Lait</v>
      </c>
      <c r="BO28" t="str">
        <f t="shared" si="37"/>
        <v>⚠ Lait</v>
      </c>
      <c r="BP28" t="str">
        <f t="shared" si="38"/>
        <v>⚠ Lait</v>
      </c>
      <c r="BQ28" t="str">
        <f t="shared" si="39"/>
        <v>⚠ Lait</v>
      </c>
      <c r="BR28" t="str">
        <f t="shared" si="40"/>
        <v>⚠ Lait</v>
      </c>
      <c r="BS28" t="str">
        <f t="shared" si="41"/>
        <v>⚠ Lait</v>
      </c>
      <c r="BT28" t="str">
        <f t="shared" si="42"/>
        <v>⚠ Lait</v>
      </c>
      <c r="BU28" t="str">
        <f t="shared" si="43"/>
        <v>⚠ Lait</v>
      </c>
      <c r="BV28" t="str">
        <f t="shared" si="44"/>
        <v>⚠ Lait</v>
      </c>
      <c r="BW28" t="str">
        <f t="shared" si="45"/>
        <v/>
      </c>
      <c r="BX28" t="str">
        <f t="shared" si="46"/>
        <v/>
      </c>
      <c r="BY28" t="str">
        <f t="shared" si="47"/>
        <v/>
      </c>
    </row>
    <row r="29" spans="3:77" ht="15.75">
      <c r="C29" s="263">
        <f t="shared" si="0"/>
        <v>21</v>
      </c>
      <c r="D29" s="797" t="s">
        <v>1022</v>
      </c>
      <c r="E29" s="818" t="s">
        <v>945</v>
      </c>
      <c r="F29" s="798" t="str">
        <f t="shared" si="1"/>
        <v>Verser le mélange dans des petits ramequins.</v>
      </c>
      <c r="G29" s="800" t="str">
        <f t="shared" si="2"/>
        <v/>
      </c>
      <c r="H29" s="266" t="str">
        <f t="shared" si="3"/>
        <v>Verser le mélange dans des petits ramequins.</v>
      </c>
      <c r="I29" s="267" t="str">
        <f t="shared" si="4"/>
        <v/>
      </c>
      <c r="J29" s="268">
        <f t="shared" si="5"/>
        <v>0</v>
      </c>
      <c r="K29" s="268">
        <f t="shared" si="6"/>
        <v>0</v>
      </c>
      <c r="L29" s="269" t="str">
        <f t="shared" si="7"/>
        <v>aucun match</v>
      </c>
      <c r="M29" t="str">
        <f t="shared" si="8"/>
        <v>verser le mélange dans des petits ramequins.</v>
      </c>
      <c r="N29" t="str">
        <f t="shared" si="9"/>
        <v>verser le mélange dans des petits ramequins.</v>
      </c>
      <c r="O29" t="str">
        <f t="shared" si="10"/>
        <v>verser le melange dans des petits ramequins.</v>
      </c>
      <c r="P29" t="str">
        <f t="shared" si="11"/>
        <v xml:space="preserve">verser le melange dans des petits ramequins </v>
      </c>
      <c r="Q29" t="str">
        <f t="shared" si="12"/>
        <v xml:space="preserve">verser le melange dans des petits ramequins </v>
      </c>
      <c r="R29" t="str">
        <f t="shared" si="13"/>
        <v xml:space="preserve"> verser le melange dans des petits ramequins </v>
      </c>
      <c r="S29">
        <f t="array" ref="S29">IF(D29="",0,SUMPRODUCT((DA13:VN13="Gluten")*(DA14:VN14="INFO")*(COUNTIF(R29,"* "&amp;DA15:VN15&amp;" *")&gt;0)*1))</f>
        <v>0</v>
      </c>
      <c r="T29">
        <f t="array" ref="T29">IF(D29="",0,SUMPRODUCT((DA13:VN13="Gluten")*(DA14:VN14="EXCL")*(COUNTIF(R29,"* "&amp;DA15:VN15&amp;" *")&gt;0)*1))</f>
        <v>0</v>
      </c>
      <c r="U29">
        <f t="array" ref="U29">IF(D29="",0,SUMPRODUCT((DA13:VN13="Gluten")*(DA14:VN14="ALERTE")*(COUNTIF(R29,"* "&amp;DA15:VN15&amp;" *")&gt;0)*1))</f>
        <v>0</v>
      </c>
      <c r="V29">
        <f t="array" ref="V29">IF(D29="",0,SUMPRODUCT((DA13:VN13="Gluten")*(DA14:VN14="SUSP")*(COUNTIF(R29,"* "&amp;DA15:VN15&amp;" *")&gt;0)*1))</f>
        <v>0</v>
      </c>
      <c r="W29" t="str">
        <f t="shared" si="14"/>
        <v/>
      </c>
      <c r="X29" t="str">
        <f t="shared" si="15"/>
        <v/>
      </c>
      <c r="Y29">
        <f t="array" ref="Y29">IF(D29="",0,SUMPRODUCT((DA13:VN13="Crustaces")*(DA14:VN14="ALERTE")*(COUNTIF(R29,"* "&amp;DA15:VN15&amp;" *")&gt;0)*1))</f>
        <v>0</v>
      </c>
      <c r="Z29" t="str">
        <f t="shared" si="16"/>
        <v/>
      </c>
      <c r="AA29">
        <f t="array" ref="AA29">IF(D29="",0,SUMPRODUCT((DA13:VN13="Oeufs")*(DA14:VN14="ALERTE")*(COUNTIF(R29,"* "&amp;DA15:VN15&amp;" *")&gt;0)*1))</f>
        <v>0</v>
      </c>
      <c r="AB29" t="str">
        <f t="shared" si="17"/>
        <v/>
      </c>
      <c r="AC29">
        <f t="array" ref="AC29">IF(D29="",0,SUMPRODUCT((DA13:VN13="Poissons")*(DA14:VN14="INFO")*(COUNTIF(R29,"* "&amp;DA15:VN15&amp;" *")&gt;0)*1))</f>
        <v>0</v>
      </c>
      <c r="AD29">
        <f t="array" ref="AD29">IF(D29="",0,SUMPRODUCT((DA13:VN13="Poissons")*(DA14:VN14="EXCL")*(COUNTIF(R29,"* "&amp;DA15:VN15&amp;" *")&gt;0)*1))</f>
        <v>0</v>
      </c>
      <c r="AE29">
        <f t="array" ref="AE29">IF(D29="",0,SUMPRODUCT((DA13:VN13="Poissons")*(DA14:VN14="ALERTE")*(COUNTIF(R29,"* "&amp;DA15:VN15&amp;" *")&gt;0)*1))</f>
        <v>0</v>
      </c>
      <c r="AF29" t="str">
        <f t="shared" si="18"/>
        <v/>
      </c>
      <c r="AG29">
        <f t="array" ref="AG29">IF(D29="",0,SUMPRODUCT((DA13:VN13="Arachides")*(DA14:VN14="ALERTE")*(COUNTIF(R29,"* "&amp;DA15:VN15&amp;" *")&gt;0)*1))</f>
        <v>0</v>
      </c>
      <c r="AH29" t="str">
        <f t="shared" si="19"/>
        <v/>
      </c>
      <c r="AI29">
        <f t="array" ref="AI29">IF(D29="",0,SUMPRODUCT((DA13:VN13="Soja")*(DA14:VN14="INFO")*(COUNTIF(R29,"* "&amp;DA15:VN15&amp;" *")&gt;0)*1))</f>
        <v>0</v>
      </c>
      <c r="AJ29">
        <f t="array" ref="AJ29">IF(D29="",0,SUMPRODUCT((DA13:VN13="Soja")*(DA14:VN14="ALERTE")*(COUNTIF(R29,"* "&amp;DA15:VN15&amp;" *")&gt;0)*1))</f>
        <v>0</v>
      </c>
      <c r="AK29" t="str">
        <f t="shared" si="20"/>
        <v/>
      </c>
      <c r="AL29">
        <f t="array" ref="AL29">IF(D29="",0,SUMPRODUCT((DA13:VN13="Lait")*(DA14:VN14="INFO")*(COUNTIF(R29,"* "&amp;DA15:VN15&amp;" *")&gt;0)*1))</f>
        <v>0</v>
      </c>
      <c r="AM29">
        <f t="array" ref="AM29">IF(D29="",0,SUMPRODUCT((DA13:VN13="Lait")*(DA14:VN14="EXCL")*(COUNTIF(R29,"* "&amp;DA15:VN15&amp;" *")&gt;0)*1))</f>
        <v>0</v>
      </c>
      <c r="AN29">
        <f t="array" ref="AN29">IF(D29="",0,SUMPRODUCT((DA13:VN13="Lait")*(DA14:VN14="ALERTE")*(COUNTIF(R29,"* "&amp;DA15:VN15&amp;" *")&gt;0)*1))</f>
        <v>0</v>
      </c>
      <c r="AO29">
        <f t="array" ref="AO29">IF(D29="",0,SUMPRODUCT((DA13:VN13="Lait")*(DA14:VN14="SUSP")*(COUNTIF(R29,"* "&amp;DA15:VN15&amp;" *")&gt;0)*1))</f>
        <v>0</v>
      </c>
      <c r="AP29" t="str">
        <f t="shared" si="21"/>
        <v/>
      </c>
      <c r="AQ29" t="str">
        <f t="shared" si="22"/>
        <v/>
      </c>
      <c r="AR29">
        <f t="array" ref="AR29">IF(D29="",0,SUMPRODUCT((DA13:VN13="Fruits a coque")*(DA14:VN14="EXCL")*(COUNTIF(R29,"* "&amp;DA15:VN15&amp;" *")&gt;0)*1))</f>
        <v>0</v>
      </c>
      <c r="AS29">
        <f t="array" ref="AS29">IF(D29="",0,SUMPRODUCT((DA13:VN13="Fruits a coque")*(DA14:VN14="ALERTE")*(COUNTIF(R29,"* "&amp;DA15:VN15&amp;" *")&gt;0)*1))</f>
        <v>0</v>
      </c>
      <c r="AT29" t="str">
        <f t="shared" si="23"/>
        <v/>
      </c>
      <c r="AU29">
        <f t="array" ref="AU29">IF(D29="",0,SUMPRODUCT((DA13:VN13="Celeri")*(DA14:VN14="ALERTE")*(COUNTIF(R29,"* "&amp;DA15:VN15&amp;" *")&gt;0)*1))</f>
        <v>0</v>
      </c>
      <c r="AV29" t="str">
        <f t="shared" si="24"/>
        <v/>
      </c>
      <c r="AW29">
        <f t="array" ref="AW29">IF(D29="",0,SUMPRODUCT((DA13:VN13="Moutarde")*(DA14:VN14="ALERTE")*(COUNTIF(R29,"* "&amp;DA15:VN15&amp;" *")&gt;0)*1))</f>
        <v>0</v>
      </c>
      <c r="AX29" t="str">
        <f t="shared" si="25"/>
        <v/>
      </c>
      <c r="AY29">
        <f t="array" ref="AY29">IF(D29="",0,SUMPRODUCT((DA13:VN13="Sesame")*(DA14:VN14="ALERTE")*(COUNTIF(R29,"* "&amp;DA15:VN15&amp;" *")&gt;0)*1))</f>
        <v>0</v>
      </c>
      <c r="AZ29" t="str">
        <f t="shared" si="26"/>
        <v/>
      </c>
      <c r="BA29">
        <f t="array" ref="BA29">IF(D29="",0,SUMPRODUCT((DA13:VN13="Sulfites")*(DA14:VN14="ALERTE")*(COUNTIF(R29,"* "&amp;DA15:VN15&amp;" *")&gt;0)*1))</f>
        <v>0</v>
      </c>
      <c r="BB29" t="str">
        <f t="shared" si="27"/>
        <v/>
      </c>
      <c r="BC29">
        <f t="array" ref="BC29">IF(D29="",0,SUMPRODUCT((DA13:VN13="Lupin")*(DA14:VN14="ALERTE")*(COUNTIF(R29,"* "&amp;DA15:VN15&amp;" *")&gt;0)*1))</f>
        <v>0</v>
      </c>
      <c r="BD29" t="str">
        <f t="shared" si="28"/>
        <v/>
      </c>
      <c r="BE29">
        <f t="array" ref="BE29">IF(D29="",0,SUMPRODUCT((DA13:VN13="Mollusques")*(DA14:VN14="EXCL")*(COUNTIF(R29,"* "&amp;DA15:VN15&amp;" *")&gt;0)*1))</f>
        <v>0</v>
      </c>
      <c r="BF29">
        <f t="array" ref="BF29">IF(D29="",0,SUMPRODUCT((DA13:VN13="Mollusques")*(DA14:VN14="ALERTE")*(COUNTIF(R29,"* "&amp;DA15:VN15&amp;" *")&gt;0)*1))</f>
        <v>0</v>
      </c>
      <c r="BG29" t="str">
        <f t="shared" si="29"/>
        <v/>
      </c>
      <c r="BH29" t="str">
        <f t="shared" si="30"/>
        <v/>
      </c>
      <c r="BI29" t="str">
        <f t="shared" si="31"/>
        <v/>
      </c>
      <c r="BJ29" t="str">
        <f t="shared" si="32"/>
        <v/>
      </c>
      <c r="BK29" t="str">
        <f t="shared" si="33"/>
        <v/>
      </c>
      <c r="BL29" t="str">
        <f t="shared" si="34"/>
        <v/>
      </c>
      <c r="BM29" t="str">
        <f t="shared" si="35"/>
        <v/>
      </c>
      <c r="BN29" t="str">
        <f t="shared" si="36"/>
        <v/>
      </c>
      <c r="BO29" t="str">
        <f t="shared" si="37"/>
        <v/>
      </c>
      <c r="BP29" t="str">
        <f t="shared" si="38"/>
        <v/>
      </c>
      <c r="BQ29" t="str">
        <f t="shared" si="39"/>
        <v/>
      </c>
      <c r="BR29" t="str">
        <f t="shared" si="40"/>
        <v/>
      </c>
      <c r="BS29" t="str">
        <f t="shared" si="41"/>
        <v/>
      </c>
      <c r="BT29" t="str">
        <f t="shared" si="42"/>
        <v/>
      </c>
      <c r="BU29" t="str">
        <f t="shared" si="43"/>
        <v/>
      </c>
      <c r="BV29" t="str">
        <f t="shared" si="44"/>
        <v/>
      </c>
      <c r="BW29" t="str">
        <f t="shared" si="45"/>
        <v/>
      </c>
      <c r="BX29" t="str">
        <f t="shared" si="46"/>
        <v/>
      </c>
      <c r="BY29" t="str">
        <f t="shared" si="47"/>
        <v/>
      </c>
    </row>
    <row r="30" spans="3:77" ht="15.75">
      <c r="C30" s="263">
        <f t="shared" si="0"/>
        <v>22</v>
      </c>
      <c r="D30" s="797" t="s">
        <v>1023</v>
      </c>
      <c r="E30" s="818" t="s">
        <v>945</v>
      </c>
      <c r="F30" s="798" t="str">
        <f t="shared" si="1"/>
        <v>Filmer les ramequins et les mettre au réfrigérateur.</v>
      </c>
      <c r="G30" s="800" t="str">
        <f t="shared" si="2"/>
        <v/>
      </c>
      <c r="H30" s="266" t="str">
        <f t="shared" si="3"/>
        <v>Filmer les ramequins et les mettre au réfrigérateur.</v>
      </c>
      <c r="I30" s="267" t="str">
        <f t="shared" si="4"/>
        <v/>
      </c>
      <c r="J30" s="268">
        <f t="shared" si="5"/>
        <v>0</v>
      </c>
      <c r="K30" s="268">
        <f t="shared" si="6"/>
        <v>0</v>
      </c>
      <c r="L30" s="269" t="str">
        <f t="shared" si="7"/>
        <v>aucun match</v>
      </c>
      <c r="M30" t="str">
        <f t="shared" si="8"/>
        <v>filmer les ramequins et les mettre au réfrigérateur.</v>
      </c>
      <c r="N30" t="str">
        <f t="shared" si="9"/>
        <v>filmer les ramequins et les mettre au réfrigérateur.</v>
      </c>
      <c r="O30" t="str">
        <f t="shared" si="10"/>
        <v>filmer les ramequins et les mettre au refrigerateur.</v>
      </c>
      <c r="P30" t="str">
        <f t="shared" si="11"/>
        <v xml:space="preserve">filmer les ramequins et les mettre au refrigerateur </v>
      </c>
      <c r="Q30" t="str">
        <f t="shared" si="12"/>
        <v xml:space="preserve">filmer les ramequins et les mettre au refrigerateur </v>
      </c>
      <c r="R30" t="str">
        <f t="shared" si="13"/>
        <v xml:space="preserve"> filmer les ramequins et les mettre au refrigerateur </v>
      </c>
      <c r="S30">
        <f t="array" ref="S30">IF(D30="",0,SUMPRODUCT((DA13:VN13="Gluten")*(DA14:VN14="INFO")*(COUNTIF(R30,"* "&amp;DA15:VN15&amp;" *")&gt;0)*1))</f>
        <v>0</v>
      </c>
      <c r="T30">
        <f t="array" ref="T30">IF(D30="",0,SUMPRODUCT((DA13:VN13="Gluten")*(DA14:VN14="EXCL")*(COUNTIF(R30,"* "&amp;DA15:VN15&amp;" *")&gt;0)*1))</f>
        <v>0</v>
      </c>
      <c r="U30">
        <f t="array" ref="U30">IF(D30="",0,SUMPRODUCT((DA13:VN13="Gluten")*(DA14:VN14="ALERTE")*(COUNTIF(R30,"* "&amp;DA15:VN15&amp;" *")&gt;0)*1))</f>
        <v>0</v>
      </c>
      <c r="V30">
        <f t="array" ref="V30">IF(D30="",0,SUMPRODUCT((DA13:VN13="Gluten")*(DA14:VN14="SUSP")*(COUNTIF(R30,"* "&amp;DA15:VN15&amp;" *")&gt;0)*1))</f>
        <v>0</v>
      </c>
      <c r="W30" t="str">
        <f t="shared" si="14"/>
        <v/>
      </c>
      <c r="X30" t="str">
        <f t="shared" si="15"/>
        <v/>
      </c>
      <c r="Y30">
        <f t="array" ref="Y30">IF(D30="",0,SUMPRODUCT((DA13:VN13="Crustaces")*(DA14:VN14="ALERTE")*(COUNTIF(R30,"* "&amp;DA15:VN15&amp;" *")&gt;0)*1))</f>
        <v>0</v>
      </c>
      <c r="Z30" t="str">
        <f t="shared" si="16"/>
        <v/>
      </c>
      <c r="AA30">
        <f t="array" ref="AA30">IF(D30="",0,SUMPRODUCT((DA13:VN13="Oeufs")*(DA14:VN14="ALERTE")*(COUNTIF(R30,"* "&amp;DA15:VN15&amp;" *")&gt;0)*1))</f>
        <v>0</v>
      </c>
      <c r="AB30" t="str">
        <f t="shared" si="17"/>
        <v/>
      </c>
      <c r="AC30">
        <f t="array" ref="AC30">IF(D30="",0,SUMPRODUCT((DA13:VN13="Poissons")*(DA14:VN14="INFO")*(COUNTIF(R30,"* "&amp;DA15:VN15&amp;" *")&gt;0)*1))</f>
        <v>0</v>
      </c>
      <c r="AD30">
        <f t="array" ref="AD30">IF(D30="",0,SUMPRODUCT((DA13:VN13="Poissons")*(DA14:VN14="EXCL")*(COUNTIF(R30,"* "&amp;DA15:VN15&amp;" *")&gt;0)*1))</f>
        <v>0</v>
      </c>
      <c r="AE30">
        <f t="array" ref="AE30">IF(D30="",0,SUMPRODUCT((DA13:VN13="Poissons")*(DA14:VN14="ALERTE")*(COUNTIF(R30,"* "&amp;DA15:VN15&amp;" *")&gt;0)*1))</f>
        <v>0</v>
      </c>
      <c r="AF30" t="str">
        <f t="shared" si="18"/>
        <v/>
      </c>
      <c r="AG30">
        <f t="array" ref="AG30">IF(D30="",0,SUMPRODUCT((DA13:VN13="Arachides")*(DA14:VN14="ALERTE")*(COUNTIF(R30,"* "&amp;DA15:VN15&amp;" *")&gt;0)*1))</f>
        <v>0</v>
      </c>
      <c r="AH30" t="str">
        <f t="shared" si="19"/>
        <v/>
      </c>
      <c r="AI30">
        <f t="array" ref="AI30">IF(D30="",0,SUMPRODUCT((DA13:VN13="Soja")*(DA14:VN14="INFO")*(COUNTIF(R30,"* "&amp;DA15:VN15&amp;" *")&gt;0)*1))</f>
        <v>0</v>
      </c>
      <c r="AJ30">
        <f t="array" ref="AJ30">IF(D30="",0,SUMPRODUCT((DA13:VN13="Soja")*(DA14:VN14="ALERTE")*(COUNTIF(R30,"* "&amp;DA15:VN15&amp;" *")&gt;0)*1))</f>
        <v>0</v>
      </c>
      <c r="AK30" t="str">
        <f t="shared" si="20"/>
        <v/>
      </c>
      <c r="AL30">
        <f t="array" ref="AL30">IF(D30="",0,SUMPRODUCT((DA13:VN13="Lait")*(DA14:VN14="INFO")*(COUNTIF(R30,"* "&amp;DA15:VN15&amp;" *")&gt;0)*1))</f>
        <v>0</v>
      </c>
      <c r="AM30">
        <f t="array" ref="AM30">IF(D30="",0,SUMPRODUCT((DA13:VN13="Lait")*(DA14:VN14="EXCL")*(COUNTIF(R30,"* "&amp;DA15:VN15&amp;" *")&gt;0)*1))</f>
        <v>0</v>
      </c>
      <c r="AN30">
        <f t="array" ref="AN30">IF(D30="",0,SUMPRODUCT((DA13:VN13="Lait")*(DA14:VN14="ALERTE")*(COUNTIF(R30,"* "&amp;DA15:VN15&amp;" *")&gt;0)*1))</f>
        <v>0</v>
      </c>
      <c r="AO30">
        <f t="array" ref="AO30">IF(D30="",0,SUMPRODUCT((DA13:VN13="Lait")*(DA14:VN14="SUSP")*(COUNTIF(R30,"* "&amp;DA15:VN15&amp;" *")&gt;0)*1))</f>
        <v>0</v>
      </c>
      <c r="AP30" t="str">
        <f t="shared" si="21"/>
        <v/>
      </c>
      <c r="AQ30" t="str">
        <f t="shared" si="22"/>
        <v/>
      </c>
      <c r="AR30">
        <f t="array" ref="AR30">IF(D30="",0,SUMPRODUCT((DA13:VN13="Fruits a coque")*(DA14:VN14="EXCL")*(COUNTIF(R30,"* "&amp;DA15:VN15&amp;" *")&gt;0)*1))</f>
        <v>0</v>
      </c>
      <c r="AS30">
        <f t="array" ref="AS30">IF(D30="",0,SUMPRODUCT((DA13:VN13="Fruits a coque")*(DA14:VN14="ALERTE")*(COUNTIF(R30,"* "&amp;DA15:VN15&amp;" *")&gt;0)*1))</f>
        <v>0</v>
      </c>
      <c r="AT30" t="str">
        <f t="shared" si="23"/>
        <v/>
      </c>
      <c r="AU30">
        <f t="array" ref="AU30">IF(D30="",0,SUMPRODUCT((DA13:VN13="Celeri")*(DA14:VN14="ALERTE")*(COUNTIF(R30,"* "&amp;DA15:VN15&amp;" *")&gt;0)*1))</f>
        <v>0</v>
      </c>
      <c r="AV30" t="str">
        <f t="shared" si="24"/>
        <v/>
      </c>
      <c r="AW30">
        <f t="array" ref="AW30">IF(D30="",0,SUMPRODUCT((DA13:VN13="Moutarde")*(DA14:VN14="ALERTE")*(COUNTIF(R30,"* "&amp;DA15:VN15&amp;" *")&gt;0)*1))</f>
        <v>0</v>
      </c>
      <c r="AX30" t="str">
        <f t="shared" si="25"/>
        <v/>
      </c>
      <c r="AY30">
        <f t="array" ref="AY30">IF(D30="",0,SUMPRODUCT((DA13:VN13="Sesame")*(DA14:VN14="ALERTE")*(COUNTIF(R30,"* "&amp;DA15:VN15&amp;" *")&gt;0)*1))</f>
        <v>0</v>
      </c>
      <c r="AZ30" t="str">
        <f t="shared" si="26"/>
        <v/>
      </c>
      <c r="BA30">
        <f t="array" ref="BA30">IF(D30="",0,SUMPRODUCT((DA13:VN13="Sulfites")*(DA14:VN14="ALERTE")*(COUNTIF(R30,"* "&amp;DA15:VN15&amp;" *")&gt;0)*1))</f>
        <v>0</v>
      </c>
      <c r="BB30" t="str">
        <f t="shared" si="27"/>
        <v/>
      </c>
      <c r="BC30">
        <f t="array" ref="BC30">IF(D30="",0,SUMPRODUCT((DA13:VN13="Lupin")*(DA14:VN14="ALERTE")*(COUNTIF(R30,"* "&amp;DA15:VN15&amp;" *")&gt;0)*1))</f>
        <v>0</v>
      </c>
      <c r="BD30" t="str">
        <f t="shared" si="28"/>
        <v/>
      </c>
      <c r="BE30">
        <f t="array" ref="BE30">IF(D30="",0,SUMPRODUCT((DA13:VN13="Mollusques")*(DA14:VN14="EXCL")*(COUNTIF(R30,"* "&amp;DA15:VN15&amp;" *")&gt;0)*1))</f>
        <v>0</v>
      </c>
      <c r="BF30">
        <f t="array" ref="BF30">IF(D30="",0,SUMPRODUCT((DA13:VN13="Mollusques")*(DA14:VN14="ALERTE")*(COUNTIF(R30,"* "&amp;DA15:VN15&amp;" *")&gt;0)*1))</f>
        <v>0</v>
      </c>
      <c r="BG30" t="str">
        <f t="shared" si="29"/>
        <v/>
      </c>
      <c r="BH30" t="str">
        <f t="shared" si="30"/>
        <v/>
      </c>
      <c r="BI30" t="str">
        <f t="shared" si="31"/>
        <v/>
      </c>
      <c r="BJ30" t="str">
        <f t="shared" si="32"/>
        <v/>
      </c>
      <c r="BK30" t="str">
        <f t="shared" si="33"/>
        <v/>
      </c>
      <c r="BL30" t="str">
        <f t="shared" si="34"/>
        <v/>
      </c>
      <c r="BM30" t="str">
        <f t="shared" si="35"/>
        <v/>
      </c>
      <c r="BN30" t="str">
        <f t="shared" si="36"/>
        <v/>
      </c>
      <c r="BO30" t="str">
        <f t="shared" si="37"/>
        <v/>
      </c>
      <c r="BP30" t="str">
        <f t="shared" si="38"/>
        <v/>
      </c>
      <c r="BQ30" t="str">
        <f t="shared" si="39"/>
        <v/>
      </c>
      <c r="BR30" t="str">
        <f t="shared" si="40"/>
        <v/>
      </c>
      <c r="BS30" t="str">
        <f t="shared" si="41"/>
        <v/>
      </c>
      <c r="BT30" t="str">
        <f t="shared" si="42"/>
        <v/>
      </c>
      <c r="BU30" t="str">
        <f t="shared" si="43"/>
        <v/>
      </c>
      <c r="BV30" t="str">
        <f t="shared" si="44"/>
        <v/>
      </c>
      <c r="BW30" t="str">
        <f t="shared" si="45"/>
        <v/>
      </c>
      <c r="BX30" t="str">
        <f t="shared" si="46"/>
        <v/>
      </c>
      <c r="BY30" t="str">
        <f t="shared" si="47"/>
        <v/>
      </c>
    </row>
    <row r="31" spans="3:77" ht="15.75">
      <c r="C31" s="263">
        <f t="shared" si="0"/>
        <v>23</v>
      </c>
      <c r="D31" s="797" t="s">
        <v>983</v>
      </c>
      <c r="E31" s="818" t="s">
        <v>945</v>
      </c>
      <c r="F31" s="798" t="str">
        <f t="shared" si="1"/>
        <v>1004</v>
      </c>
      <c r="G31" s="800" t="str">
        <f t="shared" si="2"/>
        <v/>
      </c>
      <c r="H31" s="266" t="str">
        <f t="shared" si="3"/>
        <v>1004</v>
      </c>
      <c r="I31" s="267" t="str">
        <f t="shared" si="4"/>
        <v/>
      </c>
      <c r="J31" s="268">
        <f t="shared" si="5"/>
        <v>0</v>
      </c>
      <c r="K31" s="268">
        <f t="shared" si="6"/>
        <v>0</v>
      </c>
      <c r="L31" s="269" t="str">
        <f t="shared" si="7"/>
        <v>aucun match</v>
      </c>
      <c r="M31" t="str">
        <f t="shared" si="8"/>
        <v>1004</v>
      </c>
      <c r="N31" t="str">
        <f t="shared" si="9"/>
        <v>1004</v>
      </c>
      <c r="O31" t="str">
        <f t="shared" si="10"/>
        <v>1004</v>
      </c>
      <c r="P31" t="str">
        <f t="shared" si="11"/>
        <v>1004</v>
      </c>
      <c r="Q31" t="str">
        <f t="shared" si="12"/>
        <v>1004</v>
      </c>
      <c r="R31" t="str">
        <f t="shared" si="13"/>
        <v xml:space="preserve"> 1004 </v>
      </c>
      <c r="S31">
        <f t="array" ref="S31">IF(D31="",0,SUMPRODUCT((DA13:VN13="Gluten")*(DA14:VN14="INFO")*(COUNTIF(R31,"* "&amp;DA15:VN15&amp;" *")&gt;0)*1))</f>
        <v>0</v>
      </c>
      <c r="T31">
        <f t="array" ref="T31">IF(D31="",0,SUMPRODUCT((DA13:VN13="Gluten")*(DA14:VN14="EXCL")*(COUNTIF(R31,"* "&amp;DA15:VN15&amp;" *")&gt;0)*1))</f>
        <v>0</v>
      </c>
      <c r="U31">
        <f t="array" ref="U31">IF(D31="",0,SUMPRODUCT((DA13:VN13="Gluten")*(DA14:VN14="ALERTE")*(COUNTIF(R31,"* "&amp;DA15:VN15&amp;" *")&gt;0)*1))</f>
        <v>0</v>
      </c>
      <c r="V31">
        <f t="array" ref="V31">IF(D31="",0,SUMPRODUCT((DA13:VN13="Gluten")*(DA14:VN14="SUSP")*(COUNTIF(R31,"* "&amp;DA15:VN15&amp;" *")&gt;0)*1))</f>
        <v>0</v>
      </c>
      <c r="W31" t="str">
        <f t="shared" si="14"/>
        <v/>
      </c>
      <c r="X31" t="str">
        <f t="shared" si="15"/>
        <v/>
      </c>
      <c r="Y31">
        <f t="array" ref="Y31">IF(D31="",0,SUMPRODUCT((DA13:VN13="Crustaces")*(DA14:VN14="ALERTE")*(COUNTIF(R31,"* "&amp;DA15:VN15&amp;" *")&gt;0)*1))</f>
        <v>0</v>
      </c>
      <c r="Z31" t="str">
        <f t="shared" si="16"/>
        <v/>
      </c>
      <c r="AA31">
        <f t="array" ref="AA31">IF(D31="",0,SUMPRODUCT((DA13:VN13="Oeufs")*(DA14:VN14="ALERTE")*(COUNTIF(R31,"* "&amp;DA15:VN15&amp;" *")&gt;0)*1))</f>
        <v>0</v>
      </c>
      <c r="AB31" t="str">
        <f t="shared" si="17"/>
        <v/>
      </c>
      <c r="AC31">
        <f t="array" ref="AC31">IF(D31="",0,SUMPRODUCT((DA13:VN13="Poissons")*(DA14:VN14="INFO")*(COUNTIF(R31,"* "&amp;DA15:VN15&amp;" *")&gt;0)*1))</f>
        <v>0</v>
      </c>
      <c r="AD31">
        <f t="array" ref="AD31">IF(D31="",0,SUMPRODUCT((DA13:VN13="Poissons")*(DA14:VN14="EXCL")*(COUNTIF(R31,"* "&amp;DA15:VN15&amp;" *")&gt;0)*1))</f>
        <v>0</v>
      </c>
      <c r="AE31">
        <f t="array" ref="AE31">IF(D31="",0,SUMPRODUCT((DA13:VN13="Poissons")*(DA14:VN14="ALERTE")*(COUNTIF(R31,"* "&amp;DA15:VN15&amp;" *")&gt;0)*1))</f>
        <v>0</v>
      </c>
      <c r="AF31" t="str">
        <f t="shared" si="18"/>
        <v/>
      </c>
      <c r="AG31">
        <f t="array" ref="AG31">IF(D31="",0,SUMPRODUCT((DA13:VN13="Arachides")*(DA14:VN14="ALERTE")*(COUNTIF(R31,"* "&amp;DA15:VN15&amp;" *")&gt;0)*1))</f>
        <v>0</v>
      </c>
      <c r="AH31" t="str">
        <f t="shared" si="19"/>
        <v/>
      </c>
      <c r="AI31">
        <f t="array" ref="AI31">IF(D31="",0,SUMPRODUCT((DA13:VN13="Soja")*(DA14:VN14="INFO")*(COUNTIF(R31,"* "&amp;DA15:VN15&amp;" *")&gt;0)*1))</f>
        <v>0</v>
      </c>
      <c r="AJ31">
        <f t="array" ref="AJ31">IF(D31="",0,SUMPRODUCT((DA13:VN13="Soja")*(DA14:VN14="ALERTE")*(COUNTIF(R31,"* "&amp;DA15:VN15&amp;" *")&gt;0)*1))</f>
        <v>0</v>
      </c>
      <c r="AK31" t="str">
        <f t="shared" si="20"/>
        <v/>
      </c>
      <c r="AL31">
        <f t="array" ref="AL31">IF(D31="",0,SUMPRODUCT((DA13:VN13="Lait")*(DA14:VN14="INFO")*(COUNTIF(R31,"* "&amp;DA15:VN15&amp;" *")&gt;0)*1))</f>
        <v>0</v>
      </c>
      <c r="AM31">
        <f t="array" ref="AM31">IF(D31="",0,SUMPRODUCT((DA13:VN13="Lait")*(DA14:VN14="EXCL")*(COUNTIF(R31,"* "&amp;DA15:VN15&amp;" *")&gt;0)*1))</f>
        <v>0</v>
      </c>
      <c r="AN31">
        <f t="array" ref="AN31">IF(D31="",0,SUMPRODUCT((DA13:VN13="Lait")*(DA14:VN14="ALERTE")*(COUNTIF(R31,"* "&amp;DA15:VN15&amp;" *")&gt;0)*1))</f>
        <v>0</v>
      </c>
      <c r="AO31">
        <f t="array" ref="AO31">IF(D31="",0,SUMPRODUCT((DA13:VN13="Lait")*(DA14:VN14="SUSP")*(COUNTIF(R31,"* "&amp;DA15:VN15&amp;" *")&gt;0)*1))</f>
        <v>0</v>
      </c>
      <c r="AP31" t="str">
        <f t="shared" si="21"/>
        <v/>
      </c>
      <c r="AQ31" t="str">
        <f t="shared" si="22"/>
        <v/>
      </c>
      <c r="AR31">
        <f t="array" ref="AR31">IF(D31="",0,SUMPRODUCT((DA13:VN13="Fruits a coque")*(DA14:VN14="EXCL")*(COUNTIF(R31,"* "&amp;DA15:VN15&amp;" *")&gt;0)*1))</f>
        <v>0</v>
      </c>
      <c r="AS31">
        <f t="array" ref="AS31">IF(D31="",0,SUMPRODUCT((DA13:VN13="Fruits a coque")*(DA14:VN14="ALERTE")*(COUNTIF(R31,"* "&amp;DA15:VN15&amp;" *")&gt;0)*1))</f>
        <v>0</v>
      </c>
      <c r="AT31" t="str">
        <f t="shared" si="23"/>
        <v/>
      </c>
      <c r="AU31">
        <f t="array" ref="AU31">IF(D31="",0,SUMPRODUCT((DA13:VN13="Celeri")*(DA14:VN14="ALERTE")*(COUNTIF(R31,"* "&amp;DA15:VN15&amp;" *")&gt;0)*1))</f>
        <v>0</v>
      </c>
      <c r="AV31" t="str">
        <f t="shared" si="24"/>
        <v/>
      </c>
      <c r="AW31">
        <f t="array" ref="AW31">IF(D31="",0,SUMPRODUCT((DA13:VN13="Moutarde")*(DA14:VN14="ALERTE")*(COUNTIF(R31,"* "&amp;DA15:VN15&amp;" *")&gt;0)*1))</f>
        <v>0</v>
      </c>
      <c r="AX31" t="str">
        <f t="shared" si="25"/>
        <v/>
      </c>
      <c r="AY31">
        <f t="array" ref="AY31">IF(D31="",0,SUMPRODUCT((DA13:VN13="Sesame")*(DA14:VN14="ALERTE")*(COUNTIF(R31,"* "&amp;DA15:VN15&amp;" *")&gt;0)*1))</f>
        <v>0</v>
      </c>
      <c r="AZ31" t="str">
        <f t="shared" si="26"/>
        <v/>
      </c>
      <c r="BA31">
        <f t="array" ref="BA31">IF(D31="",0,SUMPRODUCT((DA13:VN13="Sulfites")*(DA14:VN14="ALERTE")*(COUNTIF(R31,"* "&amp;DA15:VN15&amp;" *")&gt;0)*1))</f>
        <v>0</v>
      </c>
      <c r="BB31" t="str">
        <f t="shared" si="27"/>
        <v/>
      </c>
      <c r="BC31">
        <f t="array" ref="BC31">IF(D31="",0,SUMPRODUCT((DA13:VN13="Lupin")*(DA14:VN14="ALERTE")*(COUNTIF(R31,"* "&amp;DA15:VN15&amp;" *")&gt;0)*1))</f>
        <v>0</v>
      </c>
      <c r="BD31" t="str">
        <f t="shared" si="28"/>
        <v/>
      </c>
      <c r="BE31">
        <f t="array" ref="BE31">IF(D31="",0,SUMPRODUCT((DA13:VN13="Mollusques")*(DA14:VN14="EXCL")*(COUNTIF(R31,"* "&amp;DA15:VN15&amp;" *")&gt;0)*1))</f>
        <v>0</v>
      </c>
      <c r="BF31">
        <f t="array" ref="BF31">IF(D31="",0,SUMPRODUCT((DA13:VN13="Mollusques")*(DA14:VN14="ALERTE")*(COUNTIF(R31,"* "&amp;DA15:VN15&amp;" *")&gt;0)*1))</f>
        <v>0</v>
      </c>
      <c r="BG31" t="str">
        <f t="shared" si="29"/>
        <v/>
      </c>
      <c r="BH31" t="str">
        <f t="shared" si="30"/>
        <v/>
      </c>
      <c r="BI31" t="str">
        <f t="shared" si="31"/>
        <v/>
      </c>
      <c r="BJ31" t="str">
        <f t="shared" si="32"/>
        <v/>
      </c>
      <c r="BK31" t="str">
        <f t="shared" si="33"/>
        <v/>
      </c>
      <c r="BL31" t="str">
        <f t="shared" si="34"/>
        <v/>
      </c>
      <c r="BM31" t="str">
        <f t="shared" si="35"/>
        <v/>
      </c>
      <c r="BN31" t="str">
        <f t="shared" si="36"/>
        <v/>
      </c>
      <c r="BO31" t="str">
        <f t="shared" si="37"/>
        <v/>
      </c>
      <c r="BP31" t="str">
        <f t="shared" si="38"/>
        <v/>
      </c>
      <c r="BQ31" t="str">
        <f t="shared" si="39"/>
        <v/>
      </c>
      <c r="BR31" t="str">
        <f t="shared" si="40"/>
        <v/>
      </c>
      <c r="BS31" t="str">
        <f t="shared" si="41"/>
        <v/>
      </c>
      <c r="BT31" t="str">
        <f t="shared" si="42"/>
        <v/>
      </c>
      <c r="BU31" t="str">
        <f t="shared" si="43"/>
        <v/>
      </c>
      <c r="BV31" t="str">
        <f t="shared" si="44"/>
        <v/>
      </c>
      <c r="BW31" t="str">
        <f t="shared" si="45"/>
        <v/>
      </c>
      <c r="BX31" t="str">
        <f t="shared" si="46"/>
        <v/>
      </c>
      <c r="BY31" t="str">
        <f t="shared" si="47"/>
        <v/>
      </c>
    </row>
    <row r="32" spans="3:77" ht="30">
      <c r="C32" s="263">
        <f t="shared" si="0"/>
        <v>24</v>
      </c>
      <c r="D32" s="797" t="s">
        <v>1073</v>
      </c>
      <c r="E32" s="818" t="s">
        <v>945</v>
      </c>
      <c r="F32" s="798" t="str">
        <f t="shared" si="1"/>
        <v>Nettoyer les tomates, enlever le pédoncule et les couper en quarts.</v>
      </c>
      <c r="G32" s="800" t="str">
        <f t="shared" si="2"/>
        <v/>
      </c>
      <c r="H32" s="266" t="str">
        <f t="shared" si="3"/>
        <v>Nettoyer les tomates, enlever le pédoncule et les couper en quarts.</v>
      </c>
      <c r="I32" s="267" t="str">
        <f t="shared" si="4"/>
        <v/>
      </c>
      <c r="J32" s="268">
        <f t="shared" si="5"/>
        <v>0</v>
      </c>
      <c r="K32" s="268">
        <f t="shared" si="6"/>
        <v>0</v>
      </c>
      <c r="L32" s="269" t="str">
        <f t="shared" si="7"/>
        <v>aucun match</v>
      </c>
      <c r="M32" t="str">
        <f t="shared" si="8"/>
        <v>nettoyer les tomates, enlever le pédoncule et les couper en quarts.</v>
      </c>
      <c r="N32" t="str">
        <f t="shared" si="9"/>
        <v>nettoyer les tomates, enlever le pédoncule et les couper en quarts.</v>
      </c>
      <c r="O32" t="str">
        <f t="shared" si="10"/>
        <v>nettoyer les tomates, enlever le pedoncule et les couper en quarts.</v>
      </c>
      <c r="P32" t="str">
        <f t="shared" si="11"/>
        <v xml:space="preserve">nettoyer les tomates  enlever le pedoncule et les couper en quarts </v>
      </c>
      <c r="Q32" t="str">
        <f t="shared" si="12"/>
        <v xml:space="preserve">nettoyer les tomates  enlever le pedoncule et les couper en quarts </v>
      </c>
      <c r="R32" t="str">
        <f t="shared" si="13"/>
        <v xml:space="preserve"> nettoyer les tomates enlever le pedoncule et les couper en quarts </v>
      </c>
      <c r="S32">
        <f t="array" ref="S32">IF(D32="",0,SUMPRODUCT((DA13:VN13="Gluten")*(DA14:VN14="INFO")*(COUNTIF(R32,"* "&amp;DA15:VN15&amp;" *")&gt;0)*1))</f>
        <v>0</v>
      </c>
      <c r="T32">
        <f t="array" ref="T32">IF(D32="",0,SUMPRODUCT((DA13:VN13="Gluten")*(DA14:VN14="EXCL")*(COUNTIF(R32,"* "&amp;DA15:VN15&amp;" *")&gt;0)*1))</f>
        <v>0</v>
      </c>
      <c r="U32">
        <f t="array" ref="U32">IF(D32="",0,SUMPRODUCT((DA13:VN13="Gluten")*(DA14:VN14="ALERTE")*(COUNTIF(R32,"* "&amp;DA15:VN15&amp;" *")&gt;0)*1))</f>
        <v>0</v>
      </c>
      <c r="V32">
        <f t="array" ref="V32">IF(D32="",0,SUMPRODUCT((DA13:VN13="Gluten")*(DA14:VN14="SUSP")*(COUNTIF(R32,"* "&amp;DA15:VN15&amp;" *")&gt;0)*1))</f>
        <v>0</v>
      </c>
      <c r="W32" t="str">
        <f t="shared" si="14"/>
        <v/>
      </c>
      <c r="X32" t="str">
        <f t="shared" si="15"/>
        <v/>
      </c>
      <c r="Y32">
        <f t="array" ref="Y32">IF(D32="",0,SUMPRODUCT((DA13:VN13="Crustaces")*(DA14:VN14="ALERTE")*(COUNTIF(R32,"* "&amp;DA15:VN15&amp;" *")&gt;0)*1))</f>
        <v>0</v>
      </c>
      <c r="Z32" t="str">
        <f t="shared" si="16"/>
        <v/>
      </c>
      <c r="AA32">
        <f t="array" ref="AA32">IF(D32="",0,SUMPRODUCT((DA13:VN13="Oeufs")*(DA14:VN14="ALERTE")*(COUNTIF(R32,"* "&amp;DA15:VN15&amp;" *")&gt;0)*1))</f>
        <v>0</v>
      </c>
      <c r="AB32" t="str">
        <f t="shared" si="17"/>
        <v/>
      </c>
      <c r="AC32">
        <f t="array" ref="AC32">IF(D32="",0,SUMPRODUCT((DA13:VN13="Poissons")*(DA14:VN14="INFO")*(COUNTIF(R32,"* "&amp;DA15:VN15&amp;" *")&gt;0)*1))</f>
        <v>0</v>
      </c>
      <c r="AD32">
        <f t="array" ref="AD32">IF(D32="",0,SUMPRODUCT((DA13:VN13="Poissons")*(DA14:VN14="EXCL")*(COUNTIF(R32,"* "&amp;DA15:VN15&amp;" *")&gt;0)*1))</f>
        <v>0</v>
      </c>
      <c r="AE32">
        <f t="array" ref="AE32">IF(D32="",0,SUMPRODUCT((DA13:VN13="Poissons")*(DA14:VN14="ALERTE")*(COUNTIF(R32,"* "&amp;DA15:VN15&amp;" *")&gt;0)*1))</f>
        <v>0</v>
      </c>
      <c r="AF32" t="str">
        <f t="shared" si="18"/>
        <v/>
      </c>
      <c r="AG32">
        <f t="array" ref="AG32">IF(D32="",0,SUMPRODUCT((DA13:VN13="Arachides")*(DA14:VN14="ALERTE")*(COUNTIF(R32,"* "&amp;DA15:VN15&amp;" *")&gt;0)*1))</f>
        <v>0</v>
      </c>
      <c r="AH32" t="str">
        <f t="shared" si="19"/>
        <v/>
      </c>
      <c r="AI32">
        <f t="array" ref="AI32">IF(D32="",0,SUMPRODUCT((DA13:VN13="Soja")*(DA14:VN14="INFO")*(COUNTIF(R32,"* "&amp;DA15:VN15&amp;" *")&gt;0)*1))</f>
        <v>0</v>
      </c>
      <c r="AJ32">
        <f t="array" ref="AJ32">IF(D32="",0,SUMPRODUCT((DA13:VN13="Soja")*(DA14:VN14="ALERTE")*(COUNTIF(R32,"* "&amp;DA15:VN15&amp;" *")&gt;0)*1))</f>
        <v>0</v>
      </c>
      <c r="AK32" t="str">
        <f t="shared" si="20"/>
        <v/>
      </c>
      <c r="AL32">
        <f t="array" ref="AL32">IF(D32="",0,SUMPRODUCT((DA13:VN13="Lait")*(DA14:VN14="INFO")*(COUNTIF(R32,"* "&amp;DA15:VN15&amp;" *")&gt;0)*1))</f>
        <v>0</v>
      </c>
      <c r="AM32">
        <f t="array" ref="AM32">IF(D32="",0,SUMPRODUCT((DA13:VN13="Lait")*(DA14:VN14="EXCL")*(COUNTIF(R32,"* "&amp;DA15:VN15&amp;" *")&gt;0)*1))</f>
        <v>0</v>
      </c>
      <c r="AN32">
        <f t="array" ref="AN32">IF(D32="",0,SUMPRODUCT((DA13:VN13="Lait")*(DA14:VN14="ALERTE")*(COUNTIF(R32,"* "&amp;DA15:VN15&amp;" *")&gt;0)*1))</f>
        <v>0</v>
      </c>
      <c r="AO32">
        <f t="array" ref="AO32">IF(D32="",0,SUMPRODUCT((DA13:VN13="Lait")*(DA14:VN14="SUSP")*(COUNTIF(R32,"* "&amp;DA15:VN15&amp;" *")&gt;0)*1))</f>
        <v>0</v>
      </c>
      <c r="AP32" t="str">
        <f t="shared" si="21"/>
        <v/>
      </c>
      <c r="AQ32" t="str">
        <f t="shared" si="22"/>
        <v/>
      </c>
      <c r="AR32">
        <f t="array" ref="AR32">IF(D32="",0,SUMPRODUCT((DA13:VN13="Fruits a coque")*(DA14:VN14="EXCL")*(COUNTIF(R32,"* "&amp;DA15:VN15&amp;" *")&gt;0)*1))</f>
        <v>0</v>
      </c>
      <c r="AS32">
        <f t="array" ref="AS32">IF(D32="",0,SUMPRODUCT((DA13:VN13="Fruits a coque")*(DA14:VN14="ALERTE")*(COUNTIF(R32,"* "&amp;DA15:VN15&amp;" *")&gt;0)*1))</f>
        <v>0</v>
      </c>
      <c r="AT32" t="str">
        <f t="shared" si="23"/>
        <v/>
      </c>
      <c r="AU32">
        <f t="array" ref="AU32">IF(D32="",0,SUMPRODUCT((DA13:VN13="Celeri")*(DA14:VN14="ALERTE")*(COUNTIF(R32,"* "&amp;DA15:VN15&amp;" *")&gt;0)*1))</f>
        <v>0</v>
      </c>
      <c r="AV32" t="str">
        <f t="shared" si="24"/>
        <v/>
      </c>
      <c r="AW32">
        <f t="array" ref="AW32">IF(D32="",0,SUMPRODUCT((DA13:VN13="Moutarde")*(DA14:VN14="ALERTE")*(COUNTIF(R32,"* "&amp;DA15:VN15&amp;" *")&gt;0)*1))</f>
        <v>0</v>
      </c>
      <c r="AX32" t="str">
        <f t="shared" si="25"/>
        <v/>
      </c>
      <c r="AY32">
        <f t="array" ref="AY32">IF(D32="",0,SUMPRODUCT((DA13:VN13="Sesame")*(DA14:VN14="ALERTE")*(COUNTIF(R32,"* "&amp;DA15:VN15&amp;" *")&gt;0)*1))</f>
        <v>0</v>
      </c>
      <c r="AZ32" t="str">
        <f t="shared" si="26"/>
        <v/>
      </c>
      <c r="BA32">
        <f t="array" ref="BA32">IF(D32="",0,SUMPRODUCT((DA13:VN13="Sulfites")*(DA14:VN14="ALERTE")*(COUNTIF(R32,"* "&amp;DA15:VN15&amp;" *")&gt;0)*1))</f>
        <v>0</v>
      </c>
      <c r="BB32" t="str">
        <f t="shared" si="27"/>
        <v/>
      </c>
      <c r="BC32">
        <f t="array" ref="BC32">IF(D32="",0,SUMPRODUCT((DA13:VN13="Lupin")*(DA14:VN14="ALERTE")*(COUNTIF(R32,"* "&amp;DA15:VN15&amp;" *")&gt;0)*1))</f>
        <v>0</v>
      </c>
      <c r="BD32" t="str">
        <f t="shared" si="28"/>
        <v/>
      </c>
      <c r="BE32">
        <f t="array" ref="BE32">IF(D32="",0,SUMPRODUCT((DA13:VN13="Mollusques")*(DA14:VN14="EXCL")*(COUNTIF(R32,"* "&amp;DA15:VN15&amp;" *")&gt;0)*1))</f>
        <v>0</v>
      </c>
      <c r="BF32">
        <f t="array" ref="BF32">IF(D32="",0,SUMPRODUCT((DA13:VN13="Mollusques")*(DA14:VN14="ALERTE")*(COUNTIF(R32,"* "&amp;DA15:VN15&amp;" *")&gt;0)*1))</f>
        <v>0</v>
      </c>
      <c r="BG32" t="str">
        <f t="shared" si="29"/>
        <v/>
      </c>
      <c r="BH32" t="str">
        <f t="shared" si="30"/>
        <v/>
      </c>
      <c r="BI32" t="str">
        <f t="shared" si="31"/>
        <v/>
      </c>
      <c r="BJ32" t="str">
        <f t="shared" si="32"/>
        <v/>
      </c>
      <c r="BK32" t="str">
        <f t="shared" si="33"/>
        <v/>
      </c>
      <c r="BL32" t="str">
        <f t="shared" si="34"/>
        <v/>
      </c>
      <c r="BM32" t="str">
        <f t="shared" si="35"/>
        <v/>
      </c>
      <c r="BN32" t="str">
        <f t="shared" si="36"/>
        <v/>
      </c>
      <c r="BO32" t="str">
        <f t="shared" si="37"/>
        <v/>
      </c>
      <c r="BP32" t="str">
        <f t="shared" si="38"/>
        <v/>
      </c>
      <c r="BQ32" t="str">
        <f t="shared" si="39"/>
        <v/>
      </c>
      <c r="BR32" t="str">
        <f t="shared" si="40"/>
        <v/>
      </c>
      <c r="BS32" t="str">
        <f t="shared" si="41"/>
        <v/>
      </c>
      <c r="BT32" t="str">
        <f t="shared" si="42"/>
        <v/>
      </c>
      <c r="BU32" t="str">
        <f t="shared" si="43"/>
        <v/>
      </c>
      <c r="BV32" t="str">
        <f t="shared" si="44"/>
        <v/>
      </c>
      <c r="BW32" t="str">
        <f t="shared" si="45"/>
        <v/>
      </c>
      <c r="BX32" t="str">
        <f t="shared" si="46"/>
        <v/>
      </c>
      <c r="BY32" t="str">
        <f t="shared" si="47"/>
        <v/>
      </c>
    </row>
    <row r="33" spans="3:77" ht="30">
      <c r="C33" s="263">
        <f t="shared" si="0"/>
        <v>25</v>
      </c>
      <c r="D33" s="797" t="s">
        <v>1027</v>
      </c>
      <c r="E33" s="818" t="s">
        <v>945</v>
      </c>
      <c r="F33" s="798" t="str">
        <f t="shared" si="1"/>
        <v>Mixer les tomates avec du basilic dans un mixeur ou un blender.</v>
      </c>
      <c r="G33" s="800" t="str">
        <f t="shared" si="2"/>
        <v/>
      </c>
      <c r="H33" s="266" t="str">
        <f t="shared" si="3"/>
        <v>Mixer les tomates avec du basilic dans un mixeur ou un blender.</v>
      </c>
      <c r="I33" s="267" t="str">
        <f t="shared" si="4"/>
        <v/>
      </c>
      <c r="J33" s="268">
        <f t="shared" si="5"/>
        <v>0</v>
      </c>
      <c r="K33" s="268">
        <f t="shared" si="6"/>
        <v>0</v>
      </c>
      <c r="L33" s="269" t="str">
        <f t="shared" si="7"/>
        <v>aucun match</v>
      </c>
      <c r="M33" t="str">
        <f t="shared" si="8"/>
        <v>mixer les tomates avec du basilic dans un mixeur ou un blender.</v>
      </c>
      <c r="N33" t="str">
        <f t="shared" si="9"/>
        <v>mixer les tomates avec du basilic dans un mixeur ou un blender.</v>
      </c>
      <c r="O33" t="str">
        <f t="shared" si="10"/>
        <v>mixer les tomates avec du basilic dans un mixeur ou un blender.</v>
      </c>
      <c r="P33" t="str">
        <f t="shared" si="11"/>
        <v xml:space="preserve">mixer les tomates avec du basilic dans un mixeur ou un blender </v>
      </c>
      <c r="Q33" t="str">
        <f t="shared" si="12"/>
        <v xml:space="preserve">mixer les tomates avec du basilic dans un mixeur ou un blender </v>
      </c>
      <c r="R33" t="str">
        <f t="shared" si="13"/>
        <v xml:space="preserve"> mixer les tomates avec du basilic dans un mixeur ou un blender </v>
      </c>
      <c r="S33">
        <f t="array" ref="S33">IF(D33="",0,SUMPRODUCT((DA13:VN13="Gluten")*(DA14:VN14="INFO")*(COUNTIF(R33,"* "&amp;DA15:VN15&amp;" *")&gt;0)*1))</f>
        <v>0</v>
      </c>
      <c r="T33">
        <f t="array" ref="T33">IF(D33="",0,SUMPRODUCT((DA13:VN13="Gluten")*(DA14:VN14="EXCL")*(COUNTIF(R33,"* "&amp;DA15:VN15&amp;" *")&gt;0)*1))</f>
        <v>0</v>
      </c>
      <c r="U33">
        <f t="array" ref="U33">IF(D33="",0,SUMPRODUCT((DA13:VN13="Gluten")*(DA14:VN14="ALERTE")*(COUNTIF(R33,"* "&amp;DA15:VN15&amp;" *")&gt;0)*1))</f>
        <v>0</v>
      </c>
      <c r="V33">
        <f t="array" ref="V33">IF(D33="",0,SUMPRODUCT((DA13:VN13="Gluten")*(DA14:VN14="SUSP")*(COUNTIF(R33,"* "&amp;DA15:VN15&amp;" *")&gt;0)*1))</f>
        <v>0</v>
      </c>
      <c r="W33" t="str">
        <f t="shared" si="14"/>
        <v/>
      </c>
      <c r="X33" t="str">
        <f t="shared" si="15"/>
        <v/>
      </c>
      <c r="Y33">
        <f t="array" ref="Y33">IF(D33="",0,SUMPRODUCT((DA13:VN13="Crustaces")*(DA14:VN14="ALERTE")*(COUNTIF(R33,"* "&amp;DA15:VN15&amp;" *")&gt;0)*1))</f>
        <v>0</v>
      </c>
      <c r="Z33" t="str">
        <f t="shared" si="16"/>
        <v/>
      </c>
      <c r="AA33">
        <f t="array" ref="AA33">IF(D33="",0,SUMPRODUCT((DA13:VN13="Oeufs")*(DA14:VN14="ALERTE")*(COUNTIF(R33,"* "&amp;DA15:VN15&amp;" *")&gt;0)*1))</f>
        <v>0</v>
      </c>
      <c r="AB33" t="str">
        <f t="shared" si="17"/>
        <v/>
      </c>
      <c r="AC33">
        <f t="array" ref="AC33">IF(D33="",0,SUMPRODUCT((DA13:VN13="Poissons")*(DA14:VN14="INFO")*(COUNTIF(R33,"* "&amp;DA15:VN15&amp;" *")&gt;0)*1))</f>
        <v>0</v>
      </c>
      <c r="AD33">
        <f t="array" ref="AD33">IF(D33="",0,SUMPRODUCT((DA13:VN13="Poissons")*(DA14:VN14="EXCL")*(COUNTIF(R33,"* "&amp;DA15:VN15&amp;" *")&gt;0)*1))</f>
        <v>0</v>
      </c>
      <c r="AE33">
        <f t="array" ref="AE33">IF(D33="",0,SUMPRODUCT((DA13:VN13="Poissons")*(DA14:VN14="ALERTE")*(COUNTIF(R33,"* "&amp;DA15:VN15&amp;" *")&gt;0)*1))</f>
        <v>0</v>
      </c>
      <c r="AF33" t="str">
        <f t="shared" si="18"/>
        <v/>
      </c>
      <c r="AG33">
        <f t="array" ref="AG33">IF(D33="",0,SUMPRODUCT((DA13:VN13="Arachides")*(DA14:VN14="ALERTE")*(COUNTIF(R33,"* "&amp;DA15:VN15&amp;" *")&gt;0)*1))</f>
        <v>0</v>
      </c>
      <c r="AH33" t="str">
        <f t="shared" si="19"/>
        <v/>
      </c>
      <c r="AI33">
        <f t="array" ref="AI33">IF(D33="",0,SUMPRODUCT((DA13:VN13="Soja")*(DA14:VN14="INFO")*(COUNTIF(R33,"* "&amp;DA15:VN15&amp;" *")&gt;0)*1))</f>
        <v>0</v>
      </c>
      <c r="AJ33">
        <f t="array" ref="AJ33">IF(D33="",0,SUMPRODUCT((DA13:VN13="Soja")*(DA14:VN14="ALERTE")*(COUNTIF(R33,"* "&amp;DA15:VN15&amp;" *")&gt;0)*1))</f>
        <v>0</v>
      </c>
      <c r="AK33" t="str">
        <f t="shared" si="20"/>
        <v/>
      </c>
      <c r="AL33">
        <f t="array" ref="AL33">IF(D33="",0,SUMPRODUCT((DA13:VN13="Lait")*(DA14:VN14="INFO")*(COUNTIF(R33,"* "&amp;DA15:VN15&amp;" *")&gt;0)*1))</f>
        <v>0</v>
      </c>
      <c r="AM33">
        <f t="array" ref="AM33">IF(D33="",0,SUMPRODUCT((DA13:VN13="Lait")*(DA14:VN14="EXCL")*(COUNTIF(R33,"* "&amp;DA15:VN15&amp;" *")&gt;0)*1))</f>
        <v>0</v>
      </c>
      <c r="AN33">
        <f t="array" ref="AN33">IF(D33="",0,SUMPRODUCT((DA13:VN13="Lait")*(DA14:VN14="ALERTE")*(COUNTIF(R33,"* "&amp;DA15:VN15&amp;" *")&gt;0)*1))</f>
        <v>0</v>
      </c>
      <c r="AO33">
        <f t="array" ref="AO33">IF(D33="",0,SUMPRODUCT((DA13:VN13="Lait")*(DA14:VN14="SUSP")*(COUNTIF(R33,"* "&amp;DA15:VN15&amp;" *")&gt;0)*1))</f>
        <v>0</v>
      </c>
      <c r="AP33" t="str">
        <f t="shared" si="21"/>
        <v/>
      </c>
      <c r="AQ33" t="str">
        <f t="shared" si="22"/>
        <v/>
      </c>
      <c r="AR33">
        <f t="array" ref="AR33">IF(D33="",0,SUMPRODUCT((DA13:VN13="Fruits a coque")*(DA14:VN14="EXCL")*(COUNTIF(R33,"* "&amp;DA15:VN15&amp;" *")&gt;0)*1))</f>
        <v>0</v>
      </c>
      <c r="AS33">
        <f t="array" ref="AS33">IF(D33="",0,SUMPRODUCT((DA13:VN13="Fruits a coque")*(DA14:VN14="ALERTE")*(COUNTIF(R33,"* "&amp;DA15:VN15&amp;" *")&gt;0)*1))</f>
        <v>0</v>
      </c>
      <c r="AT33" t="str">
        <f t="shared" si="23"/>
        <v/>
      </c>
      <c r="AU33">
        <f t="array" ref="AU33">IF(D33="",0,SUMPRODUCT((DA13:VN13="Celeri")*(DA14:VN14="ALERTE")*(COUNTIF(R33,"* "&amp;DA15:VN15&amp;" *")&gt;0)*1))</f>
        <v>0</v>
      </c>
      <c r="AV33" t="str">
        <f t="shared" si="24"/>
        <v/>
      </c>
      <c r="AW33">
        <f t="array" ref="AW33">IF(D33="",0,SUMPRODUCT((DA13:VN13="Moutarde")*(DA14:VN14="ALERTE")*(COUNTIF(R33,"* "&amp;DA15:VN15&amp;" *")&gt;0)*1))</f>
        <v>0</v>
      </c>
      <c r="AX33" t="str">
        <f t="shared" si="25"/>
        <v/>
      </c>
      <c r="AY33">
        <f t="array" ref="AY33">IF(D33="",0,SUMPRODUCT((DA13:VN13="Sesame")*(DA14:VN14="ALERTE")*(COUNTIF(R33,"* "&amp;DA15:VN15&amp;" *")&gt;0)*1))</f>
        <v>0</v>
      </c>
      <c r="AZ33" t="str">
        <f t="shared" si="26"/>
        <v/>
      </c>
      <c r="BA33">
        <f t="array" ref="BA33">IF(D33="",0,SUMPRODUCT((DA13:VN13="Sulfites")*(DA14:VN14="ALERTE")*(COUNTIF(R33,"* "&amp;DA15:VN15&amp;" *")&gt;0)*1))</f>
        <v>0</v>
      </c>
      <c r="BB33" t="str">
        <f t="shared" si="27"/>
        <v/>
      </c>
      <c r="BC33">
        <f t="array" ref="BC33">IF(D33="",0,SUMPRODUCT((DA13:VN13="Lupin")*(DA14:VN14="ALERTE")*(COUNTIF(R33,"* "&amp;DA15:VN15&amp;" *")&gt;0)*1))</f>
        <v>0</v>
      </c>
      <c r="BD33" t="str">
        <f t="shared" si="28"/>
        <v/>
      </c>
      <c r="BE33">
        <f t="array" ref="BE33">IF(D33="",0,SUMPRODUCT((DA13:VN13="Mollusques")*(DA14:VN14="EXCL")*(COUNTIF(R33,"* "&amp;DA15:VN15&amp;" *")&gt;0)*1))</f>
        <v>0</v>
      </c>
      <c r="BF33">
        <f t="array" ref="BF33">IF(D33="",0,SUMPRODUCT((DA13:VN13="Mollusques")*(DA14:VN14="ALERTE")*(COUNTIF(R33,"* "&amp;DA15:VN15&amp;" *")&gt;0)*1))</f>
        <v>0</v>
      </c>
      <c r="BG33" t="str">
        <f t="shared" si="29"/>
        <v/>
      </c>
      <c r="BH33" t="str">
        <f t="shared" si="30"/>
        <v/>
      </c>
      <c r="BI33" t="str">
        <f t="shared" si="31"/>
        <v/>
      </c>
      <c r="BJ33" t="str">
        <f t="shared" si="32"/>
        <v/>
      </c>
      <c r="BK33" t="str">
        <f t="shared" si="33"/>
        <v/>
      </c>
      <c r="BL33" t="str">
        <f t="shared" si="34"/>
        <v/>
      </c>
      <c r="BM33" t="str">
        <f t="shared" si="35"/>
        <v/>
      </c>
      <c r="BN33" t="str">
        <f t="shared" si="36"/>
        <v/>
      </c>
      <c r="BO33" t="str">
        <f t="shared" si="37"/>
        <v/>
      </c>
      <c r="BP33" t="str">
        <f t="shared" si="38"/>
        <v/>
      </c>
      <c r="BQ33" t="str">
        <f t="shared" si="39"/>
        <v/>
      </c>
      <c r="BR33" t="str">
        <f t="shared" si="40"/>
        <v/>
      </c>
      <c r="BS33" t="str">
        <f t="shared" si="41"/>
        <v/>
      </c>
      <c r="BT33" t="str">
        <f t="shared" si="42"/>
        <v/>
      </c>
      <c r="BU33" t="str">
        <f t="shared" si="43"/>
        <v/>
      </c>
      <c r="BV33" t="str">
        <f t="shared" si="44"/>
        <v/>
      </c>
      <c r="BW33" t="str">
        <f t="shared" si="45"/>
        <v/>
      </c>
      <c r="BX33" t="str">
        <f t="shared" si="46"/>
        <v/>
      </c>
      <c r="BY33" t="str">
        <f t="shared" si="47"/>
        <v/>
      </c>
    </row>
    <row r="34" spans="3:77" ht="15.75">
      <c r="C34" s="263">
        <f t="shared" si="0"/>
        <v>26</v>
      </c>
      <c r="D34" s="797" t="s">
        <v>1028</v>
      </c>
      <c r="E34" s="818" t="s">
        <v>945</v>
      </c>
      <c r="F34" s="798" t="str">
        <f t="shared" si="1"/>
        <v>Ajuster l'assaisonnement selon vos goûts.</v>
      </c>
      <c r="G34" s="800" t="str">
        <f t="shared" si="2"/>
        <v/>
      </c>
      <c r="H34" s="266" t="str">
        <f t="shared" si="3"/>
        <v>Ajuster l'assaisonnement selon vos goûts.</v>
      </c>
      <c r="I34" s="267" t="str">
        <f t="shared" si="4"/>
        <v/>
      </c>
      <c r="J34" s="268">
        <f t="shared" si="5"/>
        <v>0</v>
      </c>
      <c r="K34" s="268">
        <f t="shared" si="6"/>
        <v>0</v>
      </c>
      <c r="L34" s="269" t="str">
        <f t="shared" si="7"/>
        <v>aucun match</v>
      </c>
      <c r="M34" t="str">
        <f t="shared" si="8"/>
        <v>ajuster l'assaisonnement selon vos goûts.</v>
      </c>
      <c r="N34" t="str">
        <f t="shared" si="9"/>
        <v>ajuster l'assaisonnement selon vos goûts.</v>
      </c>
      <c r="O34" t="str">
        <f t="shared" si="10"/>
        <v>ajuster l'assaisonnement selon vos gouts.</v>
      </c>
      <c r="P34" t="str">
        <f t="shared" si="11"/>
        <v xml:space="preserve">ajuster l'assaisonnement selon vos gouts </v>
      </c>
      <c r="Q34" t="str">
        <f t="shared" si="12"/>
        <v xml:space="preserve">ajuster l assaisonnement selon vos gouts </v>
      </c>
      <c r="R34" t="str">
        <f t="shared" si="13"/>
        <v xml:space="preserve"> ajuster l assaisonnement selon vos gouts </v>
      </c>
      <c r="S34">
        <f t="array" ref="S34">IF(D34="",0,SUMPRODUCT((DA13:VN13="Gluten")*(DA14:VN14="INFO")*(COUNTIF(R34,"* "&amp;DA15:VN15&amp;" *")&gt;0)*1))</f>
        <v>0</v>
      </c>
      <c r="T34">
        <f t="array" ref="T34">IF(D34="",0,SUMPRODUCT((DA13:VN13="Gluten")*(DA14:VN14="EXCL")*(COUNTIF(R34,"* "&amp;DA15:VN15&amp;" *")&gt;0)*1))</f>
        <v>0</v>
      </c>
      <c r="U34">
        <f t="array" ref="U34">IF(D34="",0,SUMPRODUCT((DA13:VN13="Gluten")*(DA14:VN14="ALERTE")*(COUNTIF(R34,"* "&amp;DA15:VN15&amp;" *")&gt;0)*1))</f>
        <v>0</v>
      </c>
      <c r="V34">
        <f t="array" ref="V34">IF(D34="",0,SUMPRODUCT((DA13:VN13="Gluten")*(DA14:VN14="SUSP")*(COUNTIF(R34,"* "&amp;DA15:VN15&amp;" *")&gt;0)*1))</f>
        <v>0</v>
      </c>
      <c r="W34" t="str">
        <f t="shared" si="14"/>
        <v/>
      </c>
      <c r="X34" t="str">
        <f t="shared" si="15"/>
        <v/>
      </c>
      <c r="Y34">
        <f t="array" ref="Y34">IF(D34="",0,SUMPRODUCT((DA13:VN13="Crustaces")*(DA14:VN14="ALERTE")*(COUNTIF(R34,"* "&amp;DA15:VN15&amp;" *")&gt;0)*1))</f>
        <v>0</v>
      </c>
      <c r="Z34" t="str">
        <f t="shared" si="16"/>
        <v/>
      </c>
      <c r="AA34">
        <f t="array" ref="AA34">IF(D34="",0,SUMPRODUCT((DA13:VN13="Oeufs")*(DA14:VN14="ALERTE")*(COUNTIF(R34,"* "&amp;DA15:VN15&amp;" *")&gt;0)*1))</f>
        <v>0</v>
      </c>
      <c r="AB34" t="str">
        <f t="shared" si="17"/>
        <v/>
      </c>
      <c r="AC34">
        <f t="array" ref="AC34">IF(D34="",0,SUMPRODUCT((DA13:VN13="Poissons")*(DA14:VN14="INFO")*(COUNTIF(R34,"* "&amp;DA15:VN15&amp;" *")&gt;0)*1))</f>
        <v>0</v>
      </c>
      <c r="AD34">
        <f t="array" ref="AD34">IF(D34="",0,SUMPRODUCT((DA13:VN13="Poissons")*(DA14:VN14="EXCL")*(COUNTIF(R34,"* "&amp;DA15:VN15&amp;" *")&gt;0)*1))</f>
        <v>0</v>
      </c>
      <c r="AE34">
        <f t="array" ref="AE34">IF(D34="",0,SUMPRODUCT((DA13:VN13="Poissons")*(DA14:VN14="ALERTE")*(COUNTIF(R34,"* "&amp;DA15:VN15&amp;" *")&gt;0)*1))</f>
        <v>0</v>
      </c>
      <c r="AF34" t="str">
        <f t="shared" si="18"/>
        <v/>
      </c>
      <c r="AG34">
        <f t="array" ref="AG34">IF(D34="",0,SUMPRODUCT((DA13:VN13="Arachides")*(DA14:VN14="ALERTE")*(COUNTIF(R34,"* "&amp;DA15:VN15&amp;" *")&gt;0)*1))</f>
        <v>0</v>
      </c>
      <c r="AH34" t="str">
        <f t="shared" si="19"/>
        <v/>
      </c>
      <c r="AI34">
        <f t="array" ref="AI34">IF(D34="",0,SUMPRODUCT((DA13:VN13="Soja")*(DA14:VN14="INFO")*(COUNTIF(R34,"* "&amp;DA15:VN15&amp;" *")&gt;0)*1))</f>
        <v>0</v>
      </c>
      <c r="AJ34">
        <f t="array" ref="AJ34">IF(D34="",0,SUMPRODUCT((DA13:VN13="Soja")*(DA14:VN14="ALERTE")*(COUNTIF(R34,"* "&amp;DA15:VN15&amp;" *")&gt;0)*1))</f>
        <v>0</v>
      </c>
      <c r="AK34" t="str">
        <f t="shared" si="20"/>
        <v/>
      </c>
      <c r="AL34">
        <f t="array" ref="AL34">IF(D34="",0,SUMPRODUCT((DA13:VN13="Lait")*(DA14:VN14="INFO")*(COUNTIF(R34,"* "&amp;DA15:VN15&amp;" *")&gt;0)*1))</f>
        <v>0</v>
      </c>
      <c r="AM34">
        <f t="array" ref="AM34">IF(D34="",0,SUMPRODUCT((DA13:VN13="Lait")*(DA14:VN14="EXCL")*(COUNTIF(R34,"* "&amp;DA15:VN15&amp;" *")&gt;0)*1))</f>
        <v>0</v>
      </c>
      <c r="AN34">
        <f t="array" ref="AN34">IF(D34="",0,SUMPRODUCT((DA13:VN13="Lait")*(DA14:VN14="ALERTE")*(COUNTIF(R34,"* "&amp;DA15:VN15&amp;" *")&gt;0)*1))</f>
        <v>0</v>
      </c>
      <c r="AO34">
        <f t="array" ref="AO34">IF(D34="",0,SUMPRODUCT((DA13:VN13="Lait")*(DA14:VN14="SUSP")*(COUNTIF(R34,"* "&amp;DA15:VN15&amp;" *")&gt;0)*1))</f>
        <v>0</v>
      </c>
      <c r="AP34" t="str">
        <f t="shared" si="21"/>
        <v/>
      </c>
      <c r="AQ34" t="str">
        <f t="shared" si="22"/>
        <v/>
      </c>
      <c r="AR34">
        <f t="array" ref="AR34">IF(D34="",0,SUMPRODUCT((DA13:VN13="Fruits a coque")*(DA14:VN14="EXCL")*(COUNTIF(R34,"* "&amp;DA15:VN15&amp;" *")&gt;0)*1))</f>
        <v>0</v>
      </c>
      <c r="AS34">
        <f t="array" ref="AS34">IF(D34="",0,SUMPRODUCT((DA13:VN13="Fruits a coque")*(DA14:VN14="ALERTE")*(COUNTIF(R34,"* "&amp;DA15:VN15&amp;" *")&gt;0)*1))</f>
        <v>0</v>
      </c>
      <c r="AT34" t="str">
        <f t="shared" si="23"/>
        <v/>
      </c>
      <c r="AU34">
        <f t="array" ref="AU34">IF(D34="",0,SUMPRODUCT((DA13:VN13="Celeri")*(DA14:VN14="ALERTE")*(COUNTIF(R34,"* "&amp;DA15:VN15&amp;" *")&gt;0)*1))</f>
        <v>0</v>
      </c>
      <c r="AV34" t="str">
        <f t="shared" si="24"/>
        <v/>
      </c>
      <c r="AW34">
        <f t="array" ref="AW34">IF(D34="",0,SUMPRODUCT((DA13:VN13="Moutarde")*(DA14:VN14="ALERTE")*(COUNTIF(R34,"* "&amp;DA15:VN15&amp;" *")&gt;0)*1))</f>
        <v>0</v>
      </c>
      <c r="AX34" t="str">
        <f t="shared" si="25"/>
        <v/>
      </c>
      <c r="AY34">
        <f t="array" ref="AY34">IF(D34="",0,SUMPRODUCT((DA13:VN13="Sesame")*(DA14:VN14="ALERTE")*(COUNTIF(R34,"* "&amp;DA15:VN15&amp;" *")&gt;0)*1))</f>
        <v>0</v>
      </c>
      <c r="AZ34" t="str">
        <f t="shared" si="26"/>
        <v/>
      </c>
      <c r="BA34">
        <f t="array" ref="BA34">IF(D34="",0,SUMPRODUCT((DA13:VN13="Sulfites")*(DA14:VN14="ALERTE")*(COUNTIF(R34,"* "&amp;DA15:VN15&amp;" *")&gt;0)*1))</f>
        <v>0</v>
      </c>
      <c r="BB34" t="str">
        <f t="shared" si="27"/>
        <v/>
      </c>
      <c r="BC34">
        <f t="array" ref="BC34">IF(D34="",0,SUMPRODUCT((DA13:VN13="Lupin")*(DA14:VN14="ALERTE")*(COUNTIF(R34,"* "&amp;DA15:VN15&amp;" *")&gt;0)*1))</f>
        <v>0</v>
      </c>
      <c r="BD34" t="str">
        <f t="shared" si="28"/>
        <v/>
      </c>
      <c r="BE34">
        <f t="array" ref="BE34">IF(D34="",0,SUMPRODUCT((DA13:VN13="Mollusques")*(DA14:VN14="EXCL")*(COUNTIF(R34,"* "&amp;DA15:VN15&amp;" *")&gt;0)*1))</f>
        <v>0</v>
      </c>
      <c r="BF34">
        <f t="array" ref="BF34">IF(D34="",0,SUMPRODUCT((DA13:VN13="Mollusques")*(DA14:VN14="ALERTE")*(COUNTIF(R34,"* "&amp;DA15:VN15&amp;" *")&gt;0)*1))</f>
        <v>0</v>
      </c>
      <c r="BG34" t="str">
        <f t="shared" si="29"/>
        <v/>
      </c>
      <c r="BH34" t="str">
        <f t="shared" si="30"/>
        <v/>
      </c>
      <c r="BI34" t="str">
        <f t="shared" si="31"/>
        <v/>
      </c>
      <c r="BJ34" t="str">
        <f t="shared" si="32"/>
        <v/>
      </c>
      <c r="BK34" t="str">
        <f t="shared" si="33"/>
        <v/>
      </c>
      <c r="BL34" t="str">
        <f t="shared" si="34"/>
        <v/>
      </c>
      <c r="BM34" t="str">
        <f t="shared" si="35"/>
        <v/>
      </c>
      <c r="BN34" t="str">
        <f t="shared" si="36"/>
        <v/>
      </c>
      <c r="BO34" t="str">
        <f t="shared" si="37"/>
        <v/>
      </c>
      <c r="BP34" t="str">
        <f t="shared" si="38"/>
        <v/>
      </c>
      <c r="BQ34" t="str">
        <f t="shared" si="39"/>
        <v/>
      </c>
      <c r="BR34" t="str">
        <f t="shared" si="40"/>
        <v/>
      </c>
      <c r="BS34" t="str">
        <f t="shared" si="41"/>
        <v/>
      </c>
      <c r="BT34" t="str">
        <f t="shared" si="42"/>
        <v/>
      </c>
      <c r="BU34" t="str">
        <f t="shared" si="43"/>
        <v/>
      </c>
      <c r="BV34" t="str">
        <f t="shared" si="44"/>
        <v/>
      </c>
      <c r="BW34" t="str">
        <f t="shared" si="45"/>
        <v/>
      </c>
      <c r="BX34" t="str">
        <f t="shared" si="46"/>
        <v/>
      </c>
      <c r="BY34" t="str">
        <f t="shared" si="47"/>
        <v/>
      </c>
    </row>
    <row r="35" spans="3:77" ht="15.75">
      <c r="C35" s="263">
        <f t="shared" si="0"/>
        <v>27</v>
      </c>
      <c r="D35" s="797" t="s">
        <v>1030</v>
      </c>
      <c r="E35" s="818" t="s">
        <v>945</v>
      </c>
      <c r="F35" s="798" t="str">
        <f t="shared" si="1"/>
        <v>Dresser sur assiette</v>
      </c>
      <c r="G35" s="800" t="str">
        <f t="shared" si="2"/>
        <v/>
      </c>
      <c r="H35" s="266" t="str">
        <f t="shared" si="3"/>
        <v>Dresser sur assiette</v>
      </c>
      <c r="I35" s="267" t="str">
        <f t="shared" si="4"/>
        <v/>
      </c>
      <c r="J35" s="268">
        <f t="shared" si="5"/>
        <v>0</v>
      </c>
      <c r="K35" s="268">
        <f t="shared" si="6"/>
        <v>0</v>
      </c>
      <c r="L35" s="269" t="str">
        <f t="shared" si="7"/>
        <v>aucun match</v>
      </c>
      <c r="M35" t="str">
        <f t="shared" si="8"/>
        <v>dresser sur assiette</v>
      </c>
      <c r="N35" t="str">
        <f t="shared" si="9"/>
        <v>dresser sur assiette</v>
      </c>
      <c r="O35" t="str">
        <f t="shared" si="10"/>
        <v>dresser sur assiette</v>
      </c>
      <c r="P35" t="str">
        <f t="shared" si="11"/>
        <v>dresser sur assiette</v>
      </c>
      <c r="Q35" t="str">
        <f t="shared" si="12"/>
        <v>dresser sur assiette</v>
      </c>
      <c r="R35" t="str">
        <f t="shared" si="13"/>
        <v xml:space="preserve"> dresser sur assiette </v>
      </c>
      <c r="S35">
        <f t="array" ref="S35">IF(D35="",0,SUMPRODUCT((DA13:VN13="Gluten")*(DA14:VN14="INFO")*(COUNTIF(R35,"* "&amp;DA15:VN15&amp;" *")&gt;0)*1))</f>
        <v>0</v>
      </c>
      <c r="T35">
        <f t="array" ref="T35">IF(D35="",0,SUMPRODUCT((DA13:VN13="Gluten")*(DA14:VN14="EXCL")*(COUNTIF(R35,"* "&amp;DA15:VN15&amp;" *")&gt;0)*1))</f>
        <v>0</v>
      </c>
      <c r="U35">
        <f t="array" ref="U35">IF(D35="",0,SUMPRODUCT((DA13:VN13="Gluten")*(DA14:VN14="ALERTE")*(COUNTIF(R35,"* "&amp;DA15:VN15&amp;" *")&gt;0)*1))</f>
        <v>0</v>
      </c>
      <c r="V35">
        <f t="array" ref="V35">IF(D35="",0,SUMPRODUCT((DA13:VN13="Gluten")*(DA14:VN14="SUSP")*(COUNTIF(R35,"* "&amp;DA15:VN15&amp;" *")&gt;0)*1))</f>
        <v>0</v>
      </c>
      <c r="W35" t="str">
        <f t="shared" si="14"/>
        <v/>
      </c>
      <c r="X35" t="str">
        <f t="shared" si="15"/>
        <v/>
      </c>
      <c r="Y35">
        <f t="array" ref="Y35">IF(D35="",0,SUMPRODUCT((DA13:VN13="Crustaces")*(DA14:VN14="ALERTE")*(COUNTIF(R35,"* "&amp;DA15:VN15&amp;" *")&gt;0)*1))</f>
        <v>0</v>
      </c>
      <c r="Z35" t="str">
        <f t="shared" si="16"/>
        <v/>
      </c>
      <c r="AA35">
        <f t="array" ref="AA35">IF(D35="",0,SUMPRODUCT((DA13:VN13="Oeufs")*(DA14:VN14="ALERTE")*(COUNTIF(R35,"* "&amp;DA15:VN15&amp;" *")&gt;0)*1))</f>
        <v>0</v>
      </c>
      <c r="AB35" t="str">
        <f t="shared" si="17"/>
        <v/>
      </c>
      <c r="AC35">
        <f t="array" ref="AC35">IF(D35="",0,SUMPRODUCT((DA13:VN13="Poissons")*(DA14:VN14="INFO")*(COUNTIF(R35,"* "&amp;DA15:VN15&amp;" *")&gt;0)*1))</f>
        <v>0</v>
      </c>
      <c r="AD35">
        <f t="array" ref="AD35">IF(D35="",0,SUMPRODUCT((DA13:VN13="Poissons")*(DA14:VN14="EXCL")*(COUNTIF(R35,"* "&amp;DA15:VN15&amp;" *")&gt;0)*1))</f>
        <v>0</v>
      </c>
      <c r="AE35">
        <f t="array" ref="AE35">IF(D35="",0,SUMPRODUCT((DA13:VN13="Poissons")*(DA14:VN14="ALERTE")*(COUNTIF(R35,"* "&amp;DA15:VN15&amp;" *")&gt;0)*1))</f>
        <v>0</v>
      </c>
      <c r="AF35" t="str">
        <f t="shared" si="18"/>
        <v/>
      </c>
      <c r="AG35">
        <f t="array" ref="AG35">IF(D35="",0,SUMPRODUCT((DA13:VN13="Arachides")*(DA14:VN14="ALERTE")*(COUNTIF(R35,"* "&amp;DA15:VN15&amp;" *")&gt;0)*1))</f>
        <v>0</v>
      </c>
      <c r="AH35" t="str">
        <f t="shared" si="19"/>
        <v/>
      </c>
      <c r="AI35">
        <f t="array" ref="AI35">IF(D35="",0,SUMPRODUCT((DA13:VN13="Soja")*(DA14:VN14="INFO")*(COUNTIF(R35,"* "&amp;DA15:VN15&amp;" *")&gt;0)*1))</f>
        <v>0</v>
      </c>
      <c r="AJ35">
        <f t="array" ref="AJ35">IF(D35="",0,SUMPRODUCT((DA13:VN13="Soja")*(DA14:VN14="ALERTE")*(COUNTIF(R35,"* "&amp;DA15:VN15&amp;" *")&gt;0)*1))</f>
        <v>0</v>
      </c>
      <c r="AK35" t="str">
        <f t="shared" si="20"/>
        <v/>
      </c>
      <c r="AL35">
        <f t="array" ref="AL35">IF(D35="",0,SUMPRODUCT((DA13:VN13="Lait")*(DA14:VN14="INFO")*(COUNTIF(R35,"* "&amp;DA15:VN15&amp;" *")&gt;0)*1))</f>
        <v>0</v>
      </c>
      <c r="AM35">
        <f t="array" ref="AM35">IF(D35="",0,SUMPRODUCT((DA13:VN13="Lait")*(DA14:VN14="EXCL")*(COUNTIF(R35,"* "&amp;DA15:VN15&amp;" *")&gt;0)*1))</f>
        <v>0</v>
      </c>
      <c r="AN35">
        <f t="array" ref="AN35">IF(D35="",0,SUMPRODUCT((DA13:VN13="Lait")*(DA14:VN14="ALERTE")*(COUNTIF(R35,"* "&amp;DA15:VN15&amp;" *")&gt;0)*1))</f>
        <v>0</v>
      </c>
      <c r="AO35">
        <f t="array" ref="AO35">IF(D35="",0,SUMPRODUCT((DA13:VN13="Lait")*(DA14:VN14="SUSP")*(COUNTIF(R35,"* "&amp;DA15:VN15&amp;" *")&gt;0)*1))</f>
        <v>0</v>
      </c>
      <c r="AP35" t="str">
        <f t="shared" si="21"/>
        <v/>
      </c>
      <c r="AQ35" t="str">
        <f t="shared" si="22"/>
        <v/>
      </c>
      <c r="AR35">
        <f t="array" ref="AR35">IF(D35="",0,SUMPRODUCT((DA13:VN13="Fruits a coque")*(DA14:VN14="EXCL")*(COUNTIF(R35,"* "&amp;DA15:VN15&amp;" *")&gt;0)*1))</f>
        <v>0</v>
      </c>
      <c r="AS35">
        <f t="array" ref="AS35">IF(D35="",0,SUMPRODUCT((DA13:VN13="Fruits a coque")*(DA14:VN14="ALERTE")*(COUNTIF(R35,"* "&amp;DA15:VN15&amp;" *")&gt;0)*1))</f>
        <v>0</v>
      </c>
      <c r="AT35" t="str">
        <f t="shared" si="23"/>
        <v/>
      </c>
      <c r="AU35">
        <f t="array" ref="AU35">IF(D35="",0,SUMPRODUCT((DA13:VN13="Celeri")*(DA14:VN14="ALERTE")*(COUNTIF(R35,"* "&amp;DA15:VN15&amp;" *")&gt;0)*1))</f>
        <v>0</v>
      </c>
      <c r="AV35" t="str">
        <f t="shared" si="24"/>
        <v/>
      </c>
      <c r="AW35">
        <f t="array" ref="AW35">IF(D35="",0,SUMPRODUCT((DA13:VN13="Moutarde")*(DA14:VN14="ALERTE")*(COUNTIF(R35,"* "&amp;DA15:VN15&amp;" *")&gt;0)*1))</f>
        <v>0</v>
      </c>
      <c r="AX35" t="str">
        <f t="shared" si="25"/>
        <v/>
      </c>
      <c r="AY35">
        <f t="array" ref="AY35">IF(D35="",0,SUMPRODUCT((DA13:VN13="Sesame")*(DA14:VN14="ALERTE")*(COUNTIF(R35,"* "&amp;DA15:VN15&amp;" *")&gt;0)*1))</f>
        <v>0</v>
      </c>
      <c r="AZ35" t="str">
        <f t="shared" si="26"/>
        <v/>
      </c>
      <c r="BA35">
        <f t="array" ref="BA35">IF(D35="",0,SUMPRODUCT((DA13:VN13="Sulfites")*(DA14:VN14="ALERTE")*(COUNTIF(R35,"* "&amp;DA15:VN15&amp;" *")&gt;0)*1))</f>
        <v>0</v>
      </c>
      <c r="BB35" t="str">
        <f t="shared" si="27"/>
        <v/>
      </c>
      <c r="BC35">
        <f t="array" ref="BC35">IF(D35="",0,SUMPRODUCT((DA13:VN13="Lupin")*(DA14:VN14="ALERTE")*(COUNTIF(R35,"* "&amp;DA15:VN15&amp;" *")&gt;0)*1))</f>
        <v>0</v>
      </c>
      <c r="BD35" t="str">
        <f t="shared" si="28"/>
        <v/>
      </c>
      <c r="BE35">
        <f t="array" ref="BE35">IF(D35="",0,SUMPRODUCT((DA13:VN13="Mollusques")*(DA14:VN14="EXCL")*(COUNTIF(R35,"* "&amp;DA15:VN15&amp;" *")&gt;0)*1))</f>
        <v>0</v>
      </c>
      <c r="BF35">
        <f t="array" ref="BF35">IF(D35="",0,SUMPRODUCT((DA13:VN13="Mollusques")*(DA14:VN14="ALERTE")*(COUNTIF(R35,"* "&amp;DA15:VN15&amp;" *")&gt;0)*1))</f>
        <v>0</v>
      </c>
      <c r="BG35" t="str">
        <f t="shared" si="29"/>
        <v/>
      </c>
      <c r="BH35" t="str">
        <f t="shared" si="30"/>
        <v/>
      </c>
      <c r="BI35" t="str">
        <f t="shared" si="31"/>
        <v/>
      </c>
      <c r="BJ35" t="str">
        <f t="shared" si="32"/>
        <v/>
      </c>
      <c r="BK35" t="str">
        <f t="shared" si="33"/>
        <v/>
      </c>
      <c r="BL35" t="str">
        <f t="shared" si="34"/>
        <v/>
      </c>
      <c r="BM35" t="str">
        <f t="shared" si="35"/>
        <v/>
      </c>
      <c r="BN35" t="str">
        <f t="shared" si="36"/>
        <v/>
      </c>
      <c r="BO35" t="str">
        <f t="shared" si="37"/>
        <v/>
      </c>
      <c r="BP35" t="str">
        <f t="shared" si="38"/>
        <v/>
      </c>
      <c r="BQ35" t="str">
        <f t="shared" si="39"/>
        <v/>
      </c>
      <c r="BR35" t="str">
        <f t="shared" si="40"/>
        <v/>
      </c>
      <c r="BS35" t="str">
        <f t="shared" si="41"/>
        <v/>
      </c>
      <c r="BT35" t="str">
        <f t="shared" si="42"/>
        <v/>
      </c>
      <c r="BU35" t="str">
        <f t="shared" si="43"/>
        <v/>
      </c>
      <c r="BV35" t="str">
        <f t="shared" si="44"/>
        <v/>
      </c>
      <c r="BW35" t="str">
        <f t="shared" si="45"/>
        <v/>
      </c>
      <c r="BX35" t="str">
        <f t="shared" si="46"/>
        <v/>
      </c>
      <c r="BY35" t="str">
        <f t="shared" si="47"/>
        <v/>
      </c>
    </row>
    <row r="36" spans="3:77" ht="15.75">
      <c r="C36" s="263">
        <f t="shared" si="0"/>
        <v>28</v>
      </c>
      <c r="D36" s="797" t="s">
        <v>1031</v>
      </c>
      <c r="E36" s="818" t="s">
        <v>945</v>
      </c>
      <c r="F36" s="798" t="str">
        <f t="shared" si="1"/>
        <v>Ajouter un filet de coulis de tomates par-dessus.</v>
      </c>
      <c r="G36" s="800" t="str">
        <f t="shared" si="2"/>
        <v/>
      </c>
      <c r="H36" s="266" t="str">
        <f t="shared" si="3"/>
        <v>Ajouter un filet de coulis de tomates par-dessus.</v>
      </c>
      <c r="I36" s="267" t="str">
        <f t="shared" si="4"/>
        <v/>
      </c>
      <c r="J36" s="268">
        <f t="shared" si="5"/>
        <v>0</v>
      </c>
      <c r="K36" s="268">
        <f t="shared" si="6"/>
        <v>0</v>
      </c>
      <c r="L36" s="269" t="str">
        <f t="shared" si="7"/>
        <v>aucun match</v>
      </c>
      <c r="M36" t="str">
        <f t="shared" si="8"/>
        <v>ajouter un filet de coulis de tomates par-dessus.</v>
      </c>
      <c r="N36" t="str">
        <f t="shared" si="9"/>
        <v>ajouter un filet de coulis de tomates par-dessus.</v>
      </c>
      <c r="O36" t="str">
        <f t="shared" si="10"/>
        <v>ajouter un filet de coulis de tomates par-dessus.</v>
      </c>
      <c r="P36" t="str">
        <f t="shared" si="11"/>
        <v xml:space="preserve">ajouter un filet de coulis de tomates par dessus </v>
      </c>
      <c r="Q36" t="str">
        <f t="shared" si="12"/>
        <v xml:space="preserve">ajouter un filet de coulis de tomates par dessus </v>
      </c>
      <c r="R36" t="str">
        <f t="shared" si="13"/>
        <v xml:space="preserve"> ajouter un filet de coulis de tomates par dessus </v>
      </c>
      <c r="S36">
        <f t="array" ref="S36">IF(D36="",0,SUMPRODUCT((DA13:VN13="Gluten")*(DA14:VN14="INFO")*(COUNTIF(R36,"* "&amp;DA15:VN15&amp;" *")&gt;0)*1))</f>
        <v>0</v>
      </c>
      <c r="T36">
        <f t="array" ref="T36">IF(D36="",0,SUMPRODUCT((DA13:VN13="Gluten")*(DA14:VN14="EXCL")*(COUNTIF(R36,"* "&amp;DA15:VN15&amp;" *")&gt;0)*1))</f>
        <v>0</v>
      </c>
      <c r="U36">
        <f t="array" ref="U36">IF(D36="",0,SUMPRODUCT((DA13:VN13="Gluten")*(DA14:VN14="ALERTE")*(COUNTIF(R36,"* "&amp;DA15:VN15&amp;" *")&gt;0)*1))</f>
        <v>0</v>
      </c>
      <c r="V36">
        <f t="array" ref="V36">IF(D36="",0,SUMPRODUCT((DA13:VN13="Gluten")*(DA14:VN14="SUSP")*(COUNTIF(R36,"* "&amp;DA15:VN15&amp;" *")&gt;0)*1))</f>
        <v>0</v>
      </c>
      <c r="W36" t="str">
        <f t="shared" si="14"/>
        <v/>
      </c>
      <c r="X36" t="str">
        <f t="shared" si="15"/>
        <v/>
      </c>
      <c r="Y36">
        <f t="array" ref="Y36">IF(D36="",0,SUMPRODUCT((DA13:VN13="Crustaces")*(DA14:VN14="ALERTE")*(COUNTIF(R36,"* "&amp;DA15:VN15&amp;" *")&gt;0)*1))</f>
        <v>0</v>
      </c>
      <c r="Z36" t="str">
        <f t="shared" si="16"/>
        <v/>
      </c>
      <c r="AA36">
        <f t="array" ref="AA36">IF(D36="",0,SUMPRODUCT((DA13:VN13="Oeufs")*(DA14:VN14="ALERTE")*(COUNTIF(R36,"* "&amp;DA15:VN15&amp;" *")&gt;0)*1))</f>
        <v>0</v>
      </c>
      <c r="AB36" t="str">
        <f t="shared" si="17"/>
        <v/>
      </c>
      <c r="AC36">
        <f t="array" ref="AC36">IF(D36="",0,SUMPRODUCT((DA13:VN13="Poissons")*(DA14:VN14="INFO")*(COUNTIF(R36,"* "&amp;DA15:VN15&amp;" *")&gt;0)*1))</f>
        <v>0</v>
      </c>
      <c r="AD36">
        <f t="array" ref="AD36">IF(D36="",0,SUMPRODUCT((DA13:VN13="Poissons")*(DA14:VN14="EXCL")*(COUNTIF(R36,"* "&amp;DA15:VN15&amp;" *")&gt;0)*1))</f>
        <v>0</v>
      </c>
      <c r="AE36">
        <f t="array" ref="AE36">IF(D36="",0,SUMPRODUCT((DA13:VN13="Poissons")*(DA14:VN14="ALERTE")*(COUNTIF(R36,"* "&amp;DA15:VN15&amp;" *")&gt;0)*1))</f>
        <v>0</v>
      </c>
      <c r="AF36" t="str">
        <f t="shared" si="18"/>
        <v/>
      </c>
      <c r="AG36">
        <f t="array" ref="AG36">IF(D36="",0,SUMPRODUCT((DA13:VN13="Arachides")*(DA14:VN14="ALERTE")*(COUNTIF(R36,"* "&amp;DA15:VN15&amp;" *")&gt;0)*1))</f>
        <v>0</v>
      </c>
      <c r="AH36" t="str">
        <f t="shared" si="19"/>
        <v/>
      </c>
      <c r="AI36">
        <f t="array" ref="AI36">IF(D36="",0,SUMPRODUCT((DA13:VN13="Soja")*(DA14:VN14="INFO")*(COUNTIF(R36,"* "&amp;DA15:VN15&amp;" *")&gt;0)*1))</f>
        <v>0</v>
      </c>
      <c r="AJ36">
        <f t="array" ref="AJ36">IF(D36="",0,SUMPRODUCT((DA13:VN13="Soja")*(DA14:VN14="ALERTE")*(COUNTIF(R36,"* "&amp;DA15:VN15&amp;" *")&gt;0)*1))</f>
        <v>0</v>
      </c>
      <c r="AK36" t="str">
        <f t="shared" si="20"/>
        <v/>
      </c>
      <c r="AL36">
        <f t="array" ref="AL36">IF(D36="",0,SUMPRODUCT((DA13:VN13="Lait")*(DA14:VN14="INFO")*(COUNTIF(R36,"* "&amp;DA15:VN15&amp;" *")&gt;0)*1))</f>
        <v>0</v>
      </c>
      <c r="AM36">
        <f t="array" ref="AM36">IF(D36="",0,SUMPRODUCT((DA13:VN13="Lait")*(DA14:VN14="EXCL")*(COUNTIF(R36,"* "&amp;DA15:VN15&amp;" *")&gt;0)*1))</f>
        <v>0</v>
      </c>
      <c r="AN36">
        <f t="array" ref="AN36">IF(D36="",0,SUMPRODUCT((DA13:VN13="Lait")*(DA14:VN14="ALERTE")*(COUNTIF(R36,"* "&amp;DA15:VN15&amp;" *")&gt;0)*1))</f>
        <v>0</v>
      </c>
      <c r="AO36">
        <f t="array" ref="AO36">IF(D36="",0,SUMPRODUCT((DA13:VN13="Lait")*(DA14:VN14="SUSP")*(COUNTIF(R36,"* "&amp;DA15:VN15&amp;" *")&gt;0)*1))</f>
        <v>0</v>
      </c>
      <c r="AP36" t="str">
        <f t="shared" si="21"/>
        <v/>
      </c>
      <c r="AQ36" t="str">
        <f t="shared" si="22"/>
        <v/>
      </c>
      <c r="AR36">
        <f t="array" ref="AR36">IF(D36="",0,SUMPRODUCT((DA13:VN13="Fruits a coque")*(DA14:VN14="EXCL")*(COUNTIF(R36,"* "&amp;DA15:VN15&amp;" *")&gt;0)*1))</f>
        <v>0</v>
      </c>
      <c r="AS36">
        <f t="array" ref="AS36">IF(D36="",0,SUMPRODUCT((DA13:VN13="Fruits a coque")*(DA14:VN14="ALERTE")*(COUNTIF(R36,"* "&amp;DA15:VN15&amp;" *")&gt;0)*1))</f>
        <v>0</v>
      </c>
      <c r="AT36" t="str">
        <f t="shared" si="23"/>
        <v/>
      </c>
      <c r="AU36">
        <f t="array" ref="AU36">IF(D36="",0,SUMPRODUCT((DA13:VN13="Celeri")*(DA14:VN14="ALERTE")*(COUNTIF(R36,"* "&amp;DA15:VN15&amp;" *")&gt;0)*1))</f>
        <v>0</v>
      </c>
      <c r="AV36" t="str">
        <f t="shared" si="24"/>
        <v/>
      </c>
      <c r="AW36">
        <f t="array" ref="AW36">IF(D36="",0,SUMPRODUCT((DA13:VN13="Moutarde")*(DA14:VN14="ALERTE")*(COUNTIF(R36,"* "&amp;DA15:VN15&amp;" *")&gt;0)*1))</f>
        <v>0</v>
      </c>
      <c r="AX36" t="str">
        <f t="shared" si="25"/>
        <v/>
      </c>
      <c r="AY36">
        <f t="array" ref="AY36">IF(D36="",0,SUMPRODUCT((DA13:VN13="Sesame")*(DA14:VN14="ALERTE")*(COUNTIF(R36,"* "&amp;DA15:VN15&amp;" *")&gt;0)*1))</f>
        <v>0</v>
      </c>
      <c r="AZ36" t="str">
        <f t="shared" si="26"/>
        <v/>
      </c>
      <c r="BA36">
        <f t="array" ref="BA36">IF(D36="",0,SUMPRODUCT((DA13:VN13="Sulfites")*(DA14:VN14="ALERTE")*(COUNTIF(R36,"* "&amp;DA15:VN15&amp;" *")&gt;0)*1))</f>
        <v>0</v>
      </c>
      <c r="BB36" t="str">
        <f t="shared" si="27"/>
        <v/>
      </c>
      <c r="BC36">
        <f t="array" ref="BC36">IF(D36="",0,SUMPRODUCT((DA13:VN13="Lupin")*(DA14:VN14="ALERTE")*(COUNTIF(R36,"* "&amp;DA15:VN15&amp;" *")&gt;0)*1))</f>
        <v>0</v>
      </c>
      <c r="BD36" t="str">
        <f t="shared" si="28"/>
        <v/>
      </c>
      <c r="BE36">
        <f t="array" ref="BE36">IF(D36="",0,SUMPRODUCT((DA13:VN13="Mollusques")*(DA14:VN14="EXCL")*(COUNTIF(R36,"* "&amp;DA15:VN15&amp;" *")&gt;0)*1))</f>
        <v>0</v>
      </c>
      <c r="BF36">
        <f t="array" ref="BF36">IF(D36="",0,SUMPRODUCT((DA13:VN13="Mollusques")*(DA14:VN14="ALERTE")*(COUNTIF(R36,"* "&amp;DA15:VN15&amp;" *")&gt;0)*1))</f>
        <v>0</v>
      </c>
      <c r="BG36" t="str">
        <f t="shared" si="29"/>
        <v/>
      </c>
      <c r="BH36" t="str">
        <f t="shared" si="30"/>
        <v/>
      </c>
      <c r="BI36" t="str">
        <f t="shared" si="31"/>
        <v/>
      </c>
      <c r="BJ36" t="str">
        <f t="shared" si="32"/>
        <v/>
      </c>
      <c r="BK36" t="str">
        <f t="shared" si="33"/>
        <v/>
      </c>
      <c r="BL36" t="str">
        <f t="shared" si="34"/>
        <v/>
      </c>
      <c r="BM36" t="str">
        <f t="shared" si="35"/>
        <v/>
      </c>
      <c r="BN36" t="str">
        <f t="shared" si="36"/>
        <v/>
      </c>
      <c r="BO36" t="str">
        <f t="shared" si="37"/>
        <v/>
      </c>
      <c r="BP36" t="str">
        <f t="shared" si="38"/>
        <v/>
      </c>
      <c r="BQ36" t="str">
        <f t="shared" si="39"/>
        <v/>
      </c>
      <c r="BR36" t="str">
        <f t="shared" si="40"/>
        <v/>
      </c>
      <c r="BS36" t="str">
        <f t="shared" si="41"/>
        <v/>
      </c>
      <c r="BT36" t="str">
        <f t="shared" si="42"/>
        <v/>
      </c>
      <c r="BU36" t="str">
        <f t="shared" si="43"/>
        <v/>
      </c>
      <c r="BV36" t="str">
        <f t="shared" si="44"/>
        <v/>
      </c>
      <c r="BW36" t="str">
        <f t="shared" si="45"/>
        <v/>
      </c>
      <c r="BX36" t="str">
        <f t="shared" si="46"/>
        <v/>
      </c>
      <c r="BY36" t="str">
        <f t="shared" si="47"/>
        <v/>
      </c>
    </row>
    <row r="37" spans="3:77" ht="15.75">
      <c r="C37" s="263" t="str">
        <f t="shared" si="0"/>
        <v/>
      </c>
      <c r="D37" s="797" t="s">
        <v>1394</v>
      </c>
      <c r="E37" s="818" t="s">
        <v>945</v>
      </c>
      <c r="F37" s="798" t="str">
        <f t="shared" si="1"/>
        <v/>
      </c>
      <c r="G37" s="800" t="str">
        <f t="shared" si="2"/>
        <v/>
      </c>
      <c r="H37" s="266" t="str">
        <f t="shared" si="3"/>
        <v/>
      </c>
      <c r="I37" s="267" t="str">
        <f t="shared" si="4"/>
        <v/>
      </c>
      <c r="J37" s="268" t="str">
        <f t="shared" si="5"/>
        <v/>
      </c>
      <c r="K37" s="268" t="str">
        <f t="shared" si="6"/>
        <v/>
      </c>
      <c r="L37" s="269" t="str">
        <f t="shared" si="7"/>
        <v/>
      </c>
      <c r="M37" t="str">
        <f t="shared" si="8"/>
        <v/>
      </c>
      <c r="N37" t="str">
        <f t="shared" si="9"/>
        <v/>
      </c>
      <c r="O37" t="str">
        <f t="shared" si="10"/>
        <v/>
      </c>
      <c r="P37" t="str">
        <f t="shared" si="11"/>
        <v/>
      </c>
      <c r="Q37" t="str">
        <f t="shared" si="12"/>
        <v/>
      </c>
      <c r="R37" t="str">
        <f t="shared" si="13"/>
        <v/>
      </c>
      <c r="S37">
        <f t="array" ref="S37">IF(D37="",0,SUMPRODUCT((DA13:VN13="Gluten")*(DA14:VN14="INFO")*(COUNTIF(R37,"* "&amp;DA15:VN15&amp;" *")&gt;0)*1))</f>
        <v>0</v>
      </c>
      <c r="T37">
        <f t="array" ref="T37">IF(D37="",0,SUMPRODUCT((DA13:VN13="Gluten")*(DA14:VN14="EXCL")*(COUNTIF(R37,"* "&amp;DA15:VN15&amp;" *")&gt;0)*1))</f>
        <v>0</v>
      </c>
      <c r="U37">
        <f t="array" ref="U37">IF(D37="",0,SUMPRODUCT((DA13:VN13="Gluten")*(DA14:VN14="ALERTE")*(COUNTIF(R37,"* "&amp;DA15:VN15&amp;" *")&gt;0)*1))</f>
        <v>0</v>
      </c>
      <c r="V37">
        <f t="array" ref="V37">IF(D37="",0,SUMPRODUCT((DA13:VN13="Gluten")*(DA14:VN14="SUSP")*(COUNTIF(R37,"* "&amp;DA15:VN15&amp;" *")&gt;0)*1))</f>
        <v>0</v>
      </c>
      <c r="W37" t="str">
        <f t="shared" si="14"/>
        <v/>
      </c>
      <c r="X37" t="str">
        <f t="shared" si="15"/>
        <v/>
      </c>
      <c r="Y37">
        <f t="array" ref="Y37">IF(D37="",0,SUMPRODUCT((DA13:VN13="Crustaces")*(DA14:VN14="ALERTE")*(COUNTIF(R37,"* "&amp;DA15:VN15&amp;" *")&gt;0)*1))</f>
        <v>0</v>
      </c>
      <c r="Z37" t="str">
        <f t="shared" si="16"/>
        <v/>
      </c>
      <c r="AA37">
        <f t="array" ref="AA37">IF(D37="",0,SUMPRODUCT((DA13:VN13="Oeufs")*(DA14:VN14="ALERTE")*(COUNTIF(R37,"* "&amp;DA15:VN15&amp;" *")&gt;0)*1))</f>
        <v>0</v>
      </c>
      <c r="AB37" t="str">
        <f t="shared" si="17"/>
        <v/>
      </c>
      <c r="AC37">
        <f t="array" ref="AC37">IF(D37="",0,SUMPRODUCT((DA13:VN13="Poissons")*(DA14:VN14="INFO")*(COUNTIF(R37,"* "&amp;DA15:VN15&amp;" *")&gt;0)*1))</f>
        <v>0</v>
      </c>
      <c r="AD37">
        <f t="array" ref="AD37">IF(D37="",0,SUMPRODUCT((DA13:VN13="Poissons")*(DA14:VN14="EXCL")*(COUNTIF(R37,"* "&amp;DA15:VN15&amp;" *")&gt;0)*1))</f>
        <v>0</v>
      </c>
      <c r="AE37">
        <f t="array" ref="AE37">IF(D37="",0,SUMPRODUCT((DA13:VN13="Poissons")*(DA14:VN14="ALERTE")*(COUNTIF(R37,"* "&amp;DA15:VN15&amp;" *")&gt;0)*1))</f>
        <v>0</v>
      </c>
      <c r="AF37" t="str">
        <f t="shared" si="18"/>
        <v/>
      </c>
      <c r="AG37">
        <f t="array" ref="AG37">IF(D37="",0,SUMPRODUCT((DA13:VN13="Arachides")*(DA14:VN14="ALERTE")*(COUNTIF(R37,"* "&amp;DA15:VN15&amp;" *")&gt;0)*1))</f>
        <v>0</v>
      </c>
      <c r="AH37" t="str">
        <f t="shared" si="19"/>
        <v/>
      </c>
      <c r="AI37">
        <f t="array" ref="AI37">IF(D37="",0,SUMPRODUCT((DA13:VN13="Soja")*(DA14:VN14="INFO")*(COUNTIF(R37,"* "&amp;DA15:VN15&amp;" *")&gt;0)*1))</f>
        <v>0</v>
      </c>
      <c r="AJ37">
        <f t="array" ref="AJ37">IF(D37="",0,SUMPRODUCT((DA13:VN13="Soja")*(DA14:VN14="ALERTE")*(COUNTIF(R37,"* "&amp;DA15:VN15&amp;" *")&gt;0)*1))</f>
        <v>0</v>
      </c>
      <c r="AK37" t="str">
        <f t="shared" si="20"/>
        <v/>
      </c>
      <c r="AL37">
        <f t="array" ref="AL37">IF(D37="",0,SUMPRODUCT((DA13:VN13="Lait")*(DA14:VN14="INFO")*(COUNTIF(R37,"* "&amp;DA15:VN15&amp;" *")&gt;0)*1))</f>
        <v>0</v>
      </c>
      <c r="AM37">
        <f t="array" ref="AM37">IF(D37="",0,SUMPRODUCT((DA13:VN13="Lait")*(DA14:VN14="EXCL")*(COUNTIF(R37,"* "&amp;DA15:VN15&amp;" *")&gt;0)*1))</f>
        <v>0</v>
      </c>
      <c r="AN37">
        <f t="array" ref="AN37">IF(D37="",0,SUMPRODUCT((DA13:VN13="Lait")*(DA14:VN14="ALERTE")*(COUNTIF(R37,"* "&amp;DA15:VN15&amp;" *")&gt;0)*1))</f>
        <v>0</v>
      </c>
      <c r="AO37">
        <f t="array" ref="AO37">IF(D37="",0,SUMPRODUCT((DA13:VN13="Lait")*(DA14:VN14="SUSP")*(COUNTIF(R37,"* "&amp;DA15:VN15&amp;" *")&gt;0)*1))</f>
        <v>0</v>
      </c>
      <c r="AP37" t="str">
        <f t="shared" si="21"/>
        <v/>
      </c>
      <c r="AQ37" t="str">
        <f t="shared" si="22"/>
        <v/>
      </c>
      <c r="AR37">
        <f t="array" ref="AR37">IF(D37="",0,SUMPRODUCT((DA13:VN13="Fruits a coque")*(DA14:VN14="EXCL")*(COUNTIF(R37,"* "&amp;DA15:VN15&amp;" *")&gt;0)*1))</f>
        <v>0</v>
      </c>
      <c r="AS37">
        <f t="array" ref="AS37">IF(D37="",0,SUMPRODUCT((DA13:VN13="Fruits a coque")*(DA14:VN14="ALERTE")*(COUNTIF(R37,"* "&amp;DA15:VN15&amp;" *")&gt;0)*1))</f>
        <v>0</v>
      </c>
      <c r="AT37" t="str">
        <f t="shared" si="23"/>
        <v/>
      </c>
      <c r="AU37">
        <f t="array" ref="AU37">IF(D37="",0,SUMPRODUCT((DA13:VN13="Celeri")*(DA14:VN14="ALERTE")*(COUNTIF(R37,"* "&amp;DA15:VN15&amp;" *")&gt;0)*1))</f>
        <v>0</v>
      </c>
      <c r="AV37" t="str">
        <f t="shared" si="24"/>
        <v/>
      </c>
      <c r="AW37">
        <f t="array" ref="AW37">IF(D37="",0,SUMPRODUCT((DA13:VN13="Moutarde")*(DA14:VN14="ALERTE")*(COUNTIF(R37,"* "&amp;DA15:VN15&amp;" *")&gt;0)*1))</f>
        <v>0</v>
      </c>
      <c r="AX37" t="str">
        <f t="shared" si="25"/>
        <v/>
      </c>
      <c r="AY37">
        <f t="array" ref="AY37">IF(D37="",0,SUMPRODUCT((DA13:VN13="Sesame")*(DA14:VN14="ALERTE")*(COUNTIF(R37,"* "&amp;DA15:VN15&amp;" *")&gt;0)*1))</f>
        <v>0</v>
      </c>
      <c r="AZ37" t="str">
        <f t="shared" si="26"/>
        <v/>
      </c>
      <c r="BA37">
        <f t="array" ref="BA37">IF(D37="",0,SUMPRODUCT((DA13:VN13="Sulfites")*(DA14:VN14="ALERTE")*(COUNTIF(R37,"* "&amp;DA15:VN15&amp;" *")&gt;0)*1))</f>
        <v>0</v>
      </c>
      <c r="BB37" t="str">
        <f t="shared" si="27"/>
        <v/>
      </c>
      <c r="BC37">
        <f t="array" ref="BC37">IF(D37="",0,SUMPRODUCT((DA13:VN13="Lupin")*(DA14:VN14="ALERTE")*(COUNTIF(R37,"* "&amp;DA15:VN15&amp;" *")&gt;0)*1))</f>
        <v>0</v>
      </c>
      <c r="BD37" t="str">
        <f t="shared" si="28"/>
        <v/>
      </c>
      <c r="BE37">
        <f t="array" ref="BE37">IF(D37="",0,SUMPRODUCT((DA13:VN13="Mollusques")*(DA14:VN14="EXCL")*(COUNTIF(R37,"* "&amp;DA15:VN15&amp;" *")&gt;0)*1))</f>
        <v>0</v>
      </c>
      <c r="BF37">
        <f t="array" ref="BF37">IF(D37="",0,SUMPRODUCT((DA13:VN13="Mollusques")*(DA14:VN14="ALERTE")*(COUNTIF(R37,"* "&amp;DA15:VN15&amp;" *")&gt;0)*1))</f>
        <v>0</v>
      </c>
      <c r="BG37" t="str">
        <f t="shared" si="29"/>
        <v/>
      </c>
      <c r="BH37" t="str">
        <f t="shared" si="30"/>
        <v/>
      </c>
      <c r="BI37" t="str">
        <f t="shared" si="31"/>
        <v/>
      </c>
      <c r="BJ37" t="str">
        <f t="shared" si="32"/>
        <v/>
      </c>
      <c r="BK37" t="str">
        <f t="shared" si="33"/>
        <v/>
      </c>
      <c r="BL37" t="str">
        <f t="shared" si="34"/>
        <v/>
      </c>
      <c r="BM37" t="str">
        <f t="shared" si="35"/>
        <v/>
      </c>
      <c r="BN37" t="str">
        <f t="shared" si="36"/>
        <v/>
      </c>
      <c r="BO37" t="str">
        <f t="shared" si="37"/>
        <v/>
      </c>
      <c r="BP37" t="str">
        <f t="shared" si="38"/>
        <v/>
      </c>
      <c r="BQ37" t="str">
        <f t="shared" si="39"/>
        <v/>
      </c>
      <c r="BR37" t="str">
        <f t="shared" si="40"/>
        <v/>
      </c>
      <c r="BS37" t="str">
        <f t="shared" si="41"/>
        <v/>
      </c>
      <c r="BT37" t="str">
        <f t="shared" si="42"/>
        <v/>
      </c>
      <c r="BU37" t="str">
        <f t="shared" si="43"/>
        <v/>
      </c>
      <c r="BV37" t="str">
        <f t="shared" si="44"/>
        <v/>
      </c>
      <c r="BW37" t="str">
        <f t="shared" si="45"/>
        <v/>
      </c>
      <c r="BX37" t="str">
        <f t="shared" si="46"/>
        <v/>
      </c>
      <c r="BY37" t="str">
        <f t="shared" si="47"/>
        <v/>
      </c>
    </row>
    <row r="38" spans="3:77" ht="15.75">
      <c r="C38" s="263" t="str">
        <f t="shared" si="0"/>
        <v/>
      </c>
      <c r="D38" s="797" t="s">
        <v>1394</v>
      </c>
      <c r="E38" s="818" t="s">
        <v>945</v>
      </c>
      <c r="F38" s="798" t="str">
        <f t="shared" si="1"/>
        <v/>
      </c>
      <c r="G38" s="800" t="str">
        <f t="shared" si="2"/>
        <v/>
      </c>
      <c r="H38" s="266" t="str">
        <f t="shared" si="3"/>
        <v/>
      </c>
      <c r="I38" s="267" t="str">
        <f t="shared" si="4"/>
        <v/>
      </c>
      <c r="J38" s="268" t="str">
        <f t="shared" si="5"/>
        <v/>
      </c>
      <c r="K38" s="268" t="str">
        <f t="shared" si="6"/>
        <v/>
      </c>
      <c r="L38" s="269" t="str">
        <f t="shared" si="7"/>
        <v/>
      </c>
      <c r="M38" t="str">
        <f t="shared" si="8"/>
        <v/>
      </c>
      <c r="N38" t="str">
        <f t="shared" si="9"/>
        <v/>
      </c>
      <c r="O38" t="str">
        <f t="shared" si="10"/>
        <v/>
      </c>
      <c r="P38" t="str">
        <f t="shared" si="11"/>
        <v/>
      </c>
      <c r="Q38" t="str">
        <f t="shared" si="12"/>
        <v/>
      </c>
      <c r="R38" t="str">
        <f t="shared" si="13"/>
        <v/>
      </c>
      <c r="S38">
        <f t="array" ref="S38">IF(D38="",0,SUMPRODUCT((DA13:VN13="Gluten")*(DA14:VN14="INFO")*(COUNTIF(R38,"* "&amp;DA15:VN15&amp;" *")&gt;0)*1))</f>
        <v>0</v>
      </c>
      <c r="T38">
        <f t="array" ref="T38">IF(D38="",0,SUMPRODUCT((DA13:VN13="Gluten")*(DA14:VN14="EXCL")*(COUNTIF(R38,"* "&amp;DA15:VN15&amp;" *")&gt;0)*1))</f>
        <v>0</v>
      </c>
      <c r="U38">
        <f t="array" ref="U38">IF(D38="",0,SUMPRODUCT((DA13:VN13="Gluten")*(DA14:VN14="ALERTE")*(COUNTIF(R38,"* "&amp;DA15:VN15&amp;" *")&gt;0)*1))</f>
        <v>0</v>
      </c>
      <c r="V38">
        <f t="array" ref="V38">IF(D38="",0,SUMPRODUCT((DA13:VN13="Gluten")*(DA14:VN14="SUSP")*(COUNTIF(R38,"* "&amp;DA15:VN15&amp;" *")&gt;0)*1))</f>
        <v>0</v>
      </c>
      <c r="W38" t="str">
        <f t="shared" si="14"/>
        <v/>
      </c>
      <c r="X38" t="str">
        <f t="shared" si="15"/>
        <v/>
      </c>
      <c r="Y38">
        <f t="array" ref="Y38">IF(D38="",0,SUMPRODUCT((DA13:VN13="Crustaces")*(DA14:VN14="ALERTE")*(COUNTIF(R38,"* "&amp;DA15:VN15&amp;" *")&gt;0)*1))</f>
        <v>0</v>
      </c>
      <c r="Z38" t="str">
        <f t="shared" si="16"/>
        <v/>
      </c>
      <c r="AA38">
        <f t="array" ref="AA38">IF(D38="",0,SUMPRODUCT((DA13:VN13="Oeufs")*(DA14:VN14="ALERTE")*(COUNTIF(R38,"* "&amp;DA15:VN15&amp;" *")&gt;0)*1))</f>
        <v>0</v>
      </c>
      <c r="AB38" t="str">
        <f t="shared" si="17"/>
        <v/>
      </c>
      <c r="AC38">
        <f t="array" ref="AC38">IF(D38="",0,SUMPRODUCT((DA13:VN13="Poissons")*(DA14:VN14="INFO")*(COUNTIF(R38,"* "&amp;DA15:VN15&amp;" *")&gt;0)*1))</f>
        <v>0</v>
      </c>
      <c r="AD38">
        <f t="array" ref="AD38">IF(D38="",0,SUMPRODUCT((DA13:VN13="Poissons")*(DA14:VN14="EXCL")*(COUNTIF(R38,"* "&amp;DA15:VN15&amp;" *")&gt;0)*1))</f>
        <v>0</v>
      </c>
      <c r="AE38">
        <f t="array" ref="AE38">IF(D38="",0,SUMPRODUCT((DA13:VN13="Poissons")*(DA14:VN14="ALERTE")*(COUNTIF(R38,"* "&amp;DA15:VN15&amp;" *")&gt;0)*1))</f>
        <v>0</v>
      </c>
      <c r="AF38" t="str">
        <f t="shared" si="18"/>
        <v/>
      </c>
      <c r="AG38">
        <f t="array" ref="AG38">IF(D38="",0,SUMPRODUCT((DA13:VN13="Arachides")*(DA14:VN14="ALERTE")*(COUNTIF(R38,"* "&amp;DA15:VN15&amp;" *")&gt;0)*1))</f>
        <v>0</v>
      </c>
      <c r="AH38" t="str">
        <f t="shared" si="19"/>
        <v/>
      </c>
      <c r="AI38">
        <f t="array" ref="AI38">IF(D38="",0,SUMPRODUCT((DA13:VN13="Soja")*(DA14:VN14="INFO")*(COUNTIF(R38,"* "&amp;DA15:VN15&amp;" *")&gt;0)*1))</f>
        <v>0</v>
      </c>
      <c r="AJ38">
        <f t="array" ref="AJ38">IF(D38="",0,SUMPRODUCT((DA13:VN13="Soja")*(DA14:VN14="ALERTE")*(COUNTIF(R38,"* "&amp;DA15:VN15&amp;" *")&gt;0)*1))</f>
        <v>0</v>
      </c>
      <c r="AK38" t="str">
        <f t="shared" si="20"/>
        <v/>
      </c>
      <c r="AL38">
        <f t="array" ref="AL38">IF(D38="",0,SUMPRODUCT((DA13:VN13="Lait")*(DA14:VN14="INFO")*(COUNTIF(R38,"* "&amp;DA15:VN15&amp;" *")&gt;0)*1))</f>
        <v>0</v>
      </c>
      <c r="AM38">
        <f t="array" ref="AM38">IF(D38="",0,SUMPRODUCT((DA13:VN13="Lait")*(DA14:VN14="EXCL")*(COUNTIF(R38,"* "&amp;DA15:VN15&amp;" *")&gt;0)*1))</f>
        <v>0</v>
      </c>
      <c r="AN38">
        <f t="array" ref="AN38">IF(D38="",0,SUMPRODUCT((DA13:VN13="Lait")*(DA14:VN14="ALERTE")*(COUNTIF(R38,"* "&amp;DA15:VN15&amp;" *")&gt;0)*1))</f>
        <v>0</v>
      </c>
      <c r="AO38">
        <f t="array" ref="AO38">IF(D38="",0,SUMPRODUCT((DA13:VN13="Lait")*(DA14:VN14="SUSP")*(COUNTIF(R38,"* "&amp;DA15:VN15&amp;" *")&gt;0)*1))</f>
        <v>0</v>
      </c>
      <c r="AP38" t="str">
        <f t="shared" si="21"/>
        <v/>
      </c>
      <c r="AQ38" t="str">
        <f t="shared" si="22"/>
        <v/>
      </c>
      <c r="AR38">
        <f t="array" ref="AR38">IF(D38="",0,SUMPRODUCT((DA13:VN13="Fruits a coque")*(DA14:VN14="EXCL")*(COUNTIF(R38,"* "&amp;DA15:VN15&amp;" *")&gt;0)*1))</f>
        <v>0</v>
      </c>
      <c r="AS38">
        <f t="array" ref="AS38">IF(D38="",0,SUMPRODUCT((DA13:VN13="Fruits a coque")*(DA14:VN14="ALERTE")*(COUNTIF(R38,"* "&amp;DA15:VN15&amp;" *")&gt;0)*1))</f>
        <v>0</v>
      </c>
      <c r="AT38" t="str">
        <f t="shared" si="23"/>
        <v/>
      </c>
      <c r="AU38">
        <f t="array" ref="AU38">IF(D38="",0,SUMPRODUCT((DA13:VN13="Celeri")*(DA14:VN14="ALERTE")*(COUNTIF(R38,"* "&amp;DA15:VN15&amp;" *")&gt;0)*1))</f>
        <v>0</v>
      </c>
      <c r="AV38" t="str">
        <f t="shared" si="24"/>
        <v/>
      </c>
      <c r="AW38">
        <f t="array" ref="AW38">IF(D38="",0,SUMPRODUCT((DA13:VN13="Moutarde")*(DA14:VN14="ALERTE")*(COUNTIF(R38,"* "&amp;DA15:VN15&amp;" *")&gt;0)*1))</f>
        <v>0</v>
      </c>
      <c r="AX38" t="str">
        <f t="shared" si="25"/>
        <v/>
      </c>
      <c r="AY38">
        <f t="array" ref="AY38">IF(D38="",0,SUMPRODUCT((DA13:VN13="Sesame")*(DA14:VN14="ALERTE")*(COUNTIF(R38,"* "&amp;DA15:VN15&amp;" *")&gt;0)*1))</f>
        <v>0</v>
      </c>
      <c r="AZ38" t="str">
        <f t="shared" si="26"/>
        <v/>
      </c>
      <c r="BA38">
        <f t="array" ref="BA38">IF(D38="",0,SUMPRODUCT((DA13:VN13="Sulfites")*(DA14:VN14="ALERTE")*(COUNTIF(R38,"* "&amp;DA15:VN15&amp;" *")&gt;0)*1))</f>
        <v>0</v>
      </c>
      <c r="BB38" t="str">
        <f t="shared" si="27"/>
        <v/>
      </c>
      <c r="BC38">
        <f t="array" ref="BC38">IF(D38="",0,SUMPRODUCT((DA13:VN13="Lupin")*(DA14:VN14="ALERTE")*(COUNTIF(R38,"* "&amp;DA15:VN15&amp;" *")&gt;0)*1))</f>
        <v>0</v>
      </c>
      <c r="BD38" t="str">
        <f t="shared" si="28"/>
        <v/>
      </c>
      <c r="BE38">
        <f t="array" ref="BE38">IF(D38="",0,SUMPRODUCT((DA13:VN13="Mollusques")*(DA14:VN14="EXCL")*(COUNTIF(R38,"* "&amp;DA15:VN15&amp;" *")&gt;0)*1))</f>
        <v>0</v>
      </c>
      <c r="BF38">
        <f t="array" ref="BF38">IF(D38="",0,SUMPRODUCT((DA13:VN13="Mollusques")*(DA14:VN14="ALERTE")*(COUNTIF(R38,"* "&amp;DA15:VN15&amp;" *")&gt;0)*1))</f>
        <v>0</v>
      </c>
      <c r="BG38" t="str">
        <f t="shared" si="29"/>
        <v/>
      </c>
      <c r="BH38" t="str">
        <f t="shared" si="30"/>
        <v/>
      </c>
      <c r="BI38" t="str">
        <f t="shared" si="31"/>
        <v/>
      </c>
      <c r="BJ38" t="str">
        <f t="shared" si="32"/>
        <v/>
      </c>
      <c r="BK38" t="str">
        <f t="shared" si="33"/>
        <v/>
      </c>
      <c r="BL38" t="str">
        <f t="shared" si="34"/>
        <v/>
      </c>
      <c r="BM38" t="str">
        <f t="shared" si="35"/>
        <v/>
      </c>
      <c r="BN38" t="str">
        <f t="shared" si="36"/>
        <v/>
      </c>
      <c r="BO38" t="str">
        <f t="shared" si="37"/>
        <v/>
      </c>
      <c r="BP38" t="str">
        <f t="shared" si="38"/>
        <v/>
      </c>
      <c r="BQ38" t="str">
        <f t="shared" si="39"/>
        <v/>
      </c>
      <c r="BR38" t="str">
        <f t="shared" si="40"/>
        <v/>
      </c>
      <c r="BS38" t="str">
        <f t="shared" si="41"/>
        <v/>
      </c>
      <c r="BT38" t="str">
        <f t="shared" si="42"/>
        <v/>
      </c>
      <c r="BU38" t="str">
        <f t="shared" si="43"/>
        <v/>
      </c>
      <c r="BV38" t="str">
        <f t="shared" si="44"/>
        <v/>
      </c>
      <c r="BW38" t="str">
        <f t="shared" si="45"/>
        <v/>
      </c>
      <c r="BX38" t="str">
        <f t="shared" si="46"/>
        <v/>
      </c>
      <c r="BY38" t="str">
        <f t="shared" si="47"/>
        <v/>
      </c>
    </row>
    <row r="39" spans="3:77" ht="15.75">
      <c r="C39" s="263" t="str">
        <f t="shared" si="0"/>
        <v/>
      </c>
      <c r="D39" s="797" t="s">
        <v>1394</v>
      </c>
      <c r="E39" s="818" t="s">
        <v>945</v>
      </c>
      <c r="F39" s="798" t="str">
        <f t="shared" si="1"/>
        <v/>
      </c>
      <c r="G39" s="800" t="str">
        <f t="shared" si="2"/>
        <v/>
      </c>
      <c r="H39" s="266" t="str">
        <f t="shared" si="3"/>
        <v/>
      </c>
      <c r="I39" s="267" t="str">
        <f t="shared" si="4"/>
        <v/>
      </c>
      <c r="J39" s="268" t="str">
        <f t="shared" si="5"/>
        <v/>
      </c>
      <c r="K39" s="268" t="str">
        <f t="shared" si="6"/>
        <v/>
      </c>
      <c r="L39" s="269" t="str">
        <f t="shared" si="7"/>
        <v/>
      </c>
      <c r="M39" t="str">
        <f t="shared" si="8"/>
        <v/>
      </c>
      <c r="N39" t="str">
        <f t="shared" si="9"/>
        <v/>
      </c>
      <c r="O39" t="str">
        <f t="shared" si="10"/>
        <v/>
      </c>
      <c r="P39" t="str">
        <f t="shared" si="11"/>
        <v/>
      </c>
      <c r="Q39" t="str">
        <f t="shared" si="12"/>
        <v/>
      </c>
      <c r="R39" t="str">
        <f t="shared" si="13"/>
        <v/>
      </c>
      <c r="S39">
        <f t="array" ref="S39">IF(D39="",0,SUMPRODUCT((DA13:VN13="Gluten")*(DA14:VN14="INFO")*(COUNTIF(R39,"* "&amp;DA15:VN15&amp;" *")&gt;0)*1))</f>
        <v>0</v>
      </c>
      <c r="T39">
        <f t="array" ref="T39">IF(D39="",0,SUMPRODUCT((DA13:VN13="Gluten")*(DA14:VN14="EXCL")*(COUNTIF(R39,"* "&amp;DA15:VN15&amp;" *")&gt;0)*1))</f>
        <v>0</v>
      </c>
      <c r="U39">
        <f t="array" ref="U39">IF(D39="",0,SUMPRODUCT((DA13:VN13="Gluten")*(DA14:VN14="ALERTE")*(COUNTIF(R39,"* "&amp;DA15:VN15&amp;" *")&gt;0)*1))</f>
        <v>0</v>
      </c>
      <c r="V39">
        <f t="array" ref="V39">IF(D39="",0,SUMPRODUCT((DA13:VN13="Gluten")*(DA14:VN14="SUSP")*(COUNTIF(R39,"* "&amp;DA15:VN15&amp;" *")&gt;0)*1))</f>
        <v>0</v>
      </c>
      <c r="W39" t="str">
        <f t="shared" si="14"/>
        <v/>
      </c>
      <c r="X39" t="str">
        <f t="shared" si="15"/>
        <v/>
      </c>
      <c r="Y39">
        <f t="array" ref="Y39">IF(D39="",0,SUMPRODUCT((DA13:VN13="Crustaces")*(DA14:VN14="ALERTE")*(COUNTIF(R39,"* "&amp;DA15:VN15&amp;" *")&gt;0)*1))</f>
        <v>0</v>
      </c>
      <c r="Z39" t="str">
        <f t="shared" si="16"/>
        <v/>
      </c>
      <c r="AA39">
        <f t="array" ref="AA39">IF(D39="",0,SUMPRODUCT((DA13:VN13="Oeufs")*(DA14:VN14="ALERTE")*(COUNTIF(R39,"* "&amp;DA15:VN15&amp;" *")&gt;0)*1))</f>
        <v>0</v>
      </c>
      <c r="AB39" t="str">
        <f t="shared" si="17"/>
        <v/>
      </c>
      <c r="AC39">
        <f t="array" ref="AC39">IF(D39="",0,SUMPRODUCT((DA13:VN13="Poissons")*(DA14:VN14="INFO")*(COUNTIF(R39,"* "&amp;DA15:VN15&amp;" *")&gt;0)*1))</f>
        <v>0</v>
      </c>
      <c r="AD39">
        <f t="array" ref="AD39">IF(D39="",0,SUMPRODUCT((DA13:VN13="Poissons")*(DA14:VN14="EXCL")*(COUNTIF(R39,"* "&amp;DA15:VN15&amp;" *")&gt;0)*1))</f>
        <v>0</v>
      </c>
      <c r="AE39">
        <f t="array" ref="AE39">IF(D39="",0,SUMPRODUCT((DA13:VN13="Poissons")*(DA14:VN14="ALERTE")*(COUNTIF(R39,"* "&amp;DA15:VN15&amp;" *")&gt;0)*1))</f>
        <v>0</v>
      </c>
      <c r="AF39" t="str">
        <f t="shared" si="18"/>
        <v/>
      </c>
      <c r="AG39">
        <f t="array" ref="AG39">IF(D39="",0,SUMPRODUCT((DA13:VN13="Arachides")*(DA14:VN14="ALERTE")*(COUNTIF(R39,"* "&amp;DA15:VN15&amp;" *")&gt;0)*1))</f>
        <v>0</v>
      </c>
      <c r="AH39" t="str">
        <f t="shared" si="19"/>
        <v/>
      </c>
      <c r="AI39">
        <f t="array" ref="AI39">IF(D39="",0,SUMPRODUCT((DA13:VN13="Soja")*(DA14:VN14="INFO")*(COUNTIF(R39,"* "&amp;DA15:VN15&amp;" *")&gt;0)*1))</f>
        <v>0</v>
      </c>
      <c r="AJ39">
        <f t="array" ref="AJ39">IF(D39="",0,SUMPRODUCT((DA13:VN13="Soja")*(DA14:VN14="ALERTE")*(COUNTIF(R39,"* "&amp;DA15:VN15&amp;" *")&gt;0)*1))</f>
        <v>0</v>
      </c>
      <c r="AK39" t="str">
        <f t="shared" si="20"/>
        <v/>
      </c>
      <c r="AL39">
        <f t="array" ref="AL39">IF(D39="",0,SUMPRODUCT((DA13:VN13="Lait")*(DA14:VN14="INFO")*(COUNTIF(R39,"* "&amp;DA15:VN15&amp;" *")&gt;0)*1))</f>
        <v>0</v>
      </c>
      <c r="AM39">
        <f t="array" ref="AM39">IF(D39="",0,SUMPRODUCT((DA13:VN13="Lait")*(DA14:VN14="EXCL")*(COUNTIF(R39,"* "&amp;DA15:VN15&amp;" *")&gt;0)*1))</f>
        <v>0</v>
      </c>
      <c r="AN39">
        <f t="array" ref="AN39">IF(D39="",0,SUMPRODUCT((DA13:VN13="Lait")*(DA14:VN14="ALERTE")*(COUNTIF(R39,"* "&amp;DA15:VN15&amp;" *")&gt;0)*1))</f>
        <v>0</v>
      </c>
      <c r="AO39">
        <f t="array" ref="AO39">IF(D39="",0,SUMPRODUCT((DA13:VN13="Lait")*(DA14:VN14="SUSP")*(COUNTIF(R39,"* "&amp;DA15:VN15&amp;" *")&gt;0)*1))</f>
        <v>0</v>
      </c>
      <c r="AP39" t="str">
        <f t="shared" si="21"/>
        <v/>
      </c>
      <c r="AQ39" t="str">
        <f t="shared" si="22"/>
        <v/>
      </c>
      <c r="AR39">
        <f t="array" ref="AR39">IF(D39="",0,SUMPRODUCT((DA13:VN13="Fruits a coque")*(DA14:VN14="EXCL")*(COUNTIF(R39,"* "&amp;DA15:VN15&amp;" *")&gt;0)*1))</f>
        <v>0</v>
      </c>
      <c r="AS39">
        <f t="array" ref="AS39">IF(D39="",0,SUMPRODUCT((DA13:VN13="Fruits a coque")*(DA14:VN14="ALERTE")*(COUNTIF(R39,"* "&amp;DA15:VN15&amp;" *")&gt;0)*1))</f>
        <v>0</v>
      </c>
      <c r="AT39" t="str">
        <f t="shared" si="23"/>
        <v/>
      </c>
      <c r="AU39">
        <f t="array" ref="AU39">IF(D39="",0,SUMPRODUCT((DA13:VN13="Celeri")*(DA14:VN14="ALERTE")*(COUNTIF(R39,"* "&amp;DA15:VN15&amp;" *")&gt;0)*1))</f>
        <v>0</v>
      </c>
      <c r="AV39" t="str">
        <f t="shared" si="24"/>
        <v/>
      </c>
      <c r="AW39">
        <f t="array" ref="AW39">IF(D39="",0,SUMPRODUCT((DA13:VN13="Moutarde")*(DA14:VN14="ALERTE")*(COUNTIF(R39,"* "&amp;DA15:VN15&amp;" *")&gt;0)*1))</f>
        <v>0</v>
      </c>
      <c r="AX39" t="str">
        <f t="shared" si="25"/>
        <v/>
      </c>
      <c r="AY39">
        <f t="array" ref="AY39">IF(D39="",0,SUMPRODUCT((DA13:VN13="Sesame")*(DA14:VN14="ALERTE")*(COUNTIF(R39,"* "&amp;DA15:VN15&amp;" *")&gt;0)*1))</f>
        <v>0</v>
      </c>
      <c r="AZ39" t="str">
        <f t="shared" si="26"/>
        <v/>
      </c>
      <c r="BA39">
        <f t="array" ref="BA39">IF(D39="",0,SUMPRODUCT((DA13:VN13="Sulfites")*(DA14:VN14="ALERTE")*(COUNTIF(R39,"* "&amp;DA15:VN15&amp;" *")&gt;0)*1))</f>
        <v>0</v>
      </c>
      <c r="BB39" t="str">
        <f t="shared" si="27"/>
        <v/>
      </c>
      <c r="BC39">
        <f t="array" ref="BC39">IF(D39="",0,SUMPRODUCT((DA13:VN13="Lupin")*(DA14:VN14="ALERTE")*(COUNTIF(R39,"* "&amp;DA15:VN15&amp;" *")&gt;0)*1))</f>
        <v>0</v>
      </c>
      <c r="BD39" t="str">
        <f t="shared" si="28"/>
        <v/>
      </c>
      <c r="BE39">
        <f t="array" ref="BE39">IF(D39="",0,SUMPRODUCT((DA13:VN13="Mollusques")*(DA14:VN14="EXCL")*(COUNTIF(R39,"* "&amp;DA15:VN15&amp;" *")&gt;0)*1))</f>
        <v>0</v>
      </c>
      <c r="BF39">
        <f t="array" ref="BF39">IF(D39="",0,SUMPRODUCT((DA13:VN13="Mollusques")*(DA14:VN14="ALERTE")*(COUNTIF(R39,"* "&amp;DA15:VN15&amp;" *")&gt;0)*1))</f>
        <v>0</v>
      </c>
      <c r="BG39" t="str">
        <f t="shared" si="29"/>
        <v/>
      </c>
      <c r="BH39" t="str">
        <f t="shared" si="30"/>
        <v/>
      </c>
      <c r="BI39" t="str">
        <f t="shared" si="31"/>
        <v/>
      </c>
      <c r="BJ39" t="str">
        <f t="shared" si="32"/>
        <v/>
      </c>
      <c r="BK39" t="str">
        <f t="shared" si="33"/>
        <v/>
      </c>
      <c r="BL39" t="str">
        <f t="shared" si="34"/>
        <v/>
      </c>
      <c r="BM39" t="str">
        <f t="shared" si="35"/>
        <v/>
      </c>
      <c r="BN39" t="str">
        <f t="shared" si="36"/>
        <v/>
      </c>
      <c r="BO39" t="str">
        <f t="shared" si="37"/>
        <v/>
      </c>
      <c r="BP39" t="str">
        <f t="shared" si="38"/>
        <v/>
      </c>
      <c r="BQ39" t="str">
        <f t="shared" si="39"/>
        <v/>
      </c>
      <c r="BR39" t="str">
        <f t="shared" si="40"/>
        <v/>
      </c>
      <c r="BS39" t="str">
        <f t="shared" si="41"/>
        <v/>
      </c>
      <c r="BT39" t="str">
        <f t="shared" si="42"/>
        <v/>
      </c>
      <c r="BU39" t="str">
        <f t="shared" si="43"/>
        <v/>
      </c>
      <c r="BV39" t="str">
        <f t="shared" si="44"/>
        <v/>
      </c>
      <c r="BW39" t="str">
        <f t="shared" si="45"/>
        <v/>
      </c>
      <c r="BX39" t="str">
        <f t="shared" si="46"/>
        <v/>
      </c>
      <c r="BY39" t="str">
        <f t="shared" si="47"/>
        <v/>
      </c>
    </row>
    <row r="40" spans="3:77" ht="15.75">
      <c r="C40" s="263" t="str">
        <f t="shared" si="0"/>
        <v/>
      </c>
      <c r="D40" s="797" t="s">
        <v>1394</v>
      </c>
      <c r="E40" s="818" t="s">
        <v>945</v>
      </c>
      <c r="F40" s="798" t="str">
        <f t="shared" si="1"/>
        <v/>
      </c>
      <c r="G40" s="800" t="str">
        <f t="shared" si="2"/>
        <v/>
      </c>
      <c r="H40" s="266" t="str">
        <f t="shared" si="3"/>
        <v/>
      </c>
      <c r="I40" s="267" t="str">
        <f t="shared" si="4"/>
        <v/>
      </c>
      <c r="J40" s="268" t="str">
        <f t="shared" si="5"/>
        <v/>
      </c>
      <c r="K40" s="268" t="str">
        <f t="shared" si="6"/>
        <v/>
      </c>
      <c r="L40" s="269" t="str">
        <f t="shared" si="7"/>
        <v/>
      </c>
      <c r="M40" t="str">
        <f t="shared" si="8"/>
        <v/>
      </c>
      <c r="N40" t="str">
        <f t="shared" si="9"/>
        <v/>
      </c>
      <c r="O40" t="str">
        <f t="shared" si="10"/>
        <v/>
      </c>
      <c r="P40" t="str">
        <f t="shared" si="11"/>
        <v/>
      </c>
      <c r="Q40" t="str">
        <f t="shared" si="12"/>
        <v/>
      </c>
      <c r="R40" t="str">
        <f t="shared" si="13"/>
        <v/>
      </c>
      <c r="S40">
        <f t="array" ref="S40">IF(D40="",0,SUMPRODUCT((DA13:VN13="Gluten")*(DA14:VN14="INFO")*(COUNTIF(R40,"* "&amp;DA15:VN15&amp;" *")&gt;0)*1))</f>
        <v>0</v>
      </c>
      <c r="T40">
        <f t="array" ref="T40">IF(D40="",0,SUMPRODUCT((DA13:VN13="Gluten")*(DA14:VN14="EXCL")*(COUNTIF(R40,"* "&amp;DA15:VN15&amp;" *")&gt;0)*1))</f>
        <v>0</v>
      </c>
      <c r="U40">
        <f t="array" ref="U40">IF(D40="",0,SUMPRODUCT((DA13:VN13="Gluten")*(DA14:VN14="ALERTE")*(COUNTIF(R40,"* "&amp;DA15:VN15&amp;" *")&gt;0)*1))</f>
        <v>0</v>
      </c>
      <c r="V40">
        <f t="array" ref="V40">IF(D40="",0,SUMPRODUCT((DA13:VN13="Gluten")*(DA14:VN14="SUSP")*(COUNTIF(R40,"* "&amp;DA15:VN15&amp;" *")&gt;0)*1))</f>
        <v>0</v>
      </c>
      <c r="W40" t="str">
        <f t="shared" si="14"/>
        <v/>
      </c>
      <c r="X40" t="str">
        <f t="shared" si="15"/>
        <v/>
      </c>
      <c r="Y40">
        <f t="array" ref="Y40">IF(D40="",0,SUMPRODUCT((DA13:VN13="Crustaces")*(DA14:VN14="ALERTE")*(COUNTIF(R40,"* "&amp;DA15:VN15&amp;" *")&gt;0)*1))</f>
        <v>0</v>
      </c>
      <c r="Z40" t="str">
        <f t="shared" si="16"/>
        <v/>
      </c>
      <c r="AA40">
        <f t="array" ref="AA40">IF(D40="",0,SUMPRODUCT((DA13:VN13="Oeufs")*(DA14:VN14="ALERTE")*(COUNTIF(R40,"* "&amp;DA15:VN15&amp;" *")&gt;0)*1))</f>
        <v>0</v>
      </c>
      <c r="AB40" t="str">
        <f t="shared" si="17"/>
        <v/>
      </c>
      <c r="AC40">
        <f t="array" ref="AC40">IF(D40="",0,SUMPRODUCT((DA13:VN13="Poissons")*(DA14:VN14="INFO")*(COUNTIF(R40,"* "&amp;DA15:VN15&amp;" *")&gt;0)*1))</f>
        <v>0</v>
      </c>
      <c r="AD40">
        <f t="array" ref="AD40">IF(D40="",0,SUMPRODUCT((DA13:VN13="Poissons")*(DA14:VN14="EXCL")*(COUNTIF(R40,"* "&amp;DA15:VN15&amp;" *")&gt;0)*1))</f>
        <v>0</v>
      </c>
      <c r="AE40">
        <f t="array" ref="AE40">IF(D40="",0,SUMPRODUCT((DA13:VN13="Poissons")*(DA14:VN14="ALERTE")*(COUNTIF(R40,"* "&amp;DA15:VN15&amp;" *")&gt;0)*1))</f>
        <v>0</v>
      </c>
      <c r="AF40" t="str">
        <f t="shared" si="18"/>
        <v/>
      </c>
      <c r="AG40">
        <f t="array" ref="AG40">IF(D40="",0,SUMPRODUCT((DA13:VN13="Arachides")*(DA14:VN14="ALERTE")*(COUNTIF(R40,"* "&amp;DA15:VN15&amp;" *")&gt;0)*1))</f>
        <v>0</v>
      </c>
      <c r="AH40" t="str">
        <f t="shared" si="19"/>
        <v/>
      </c>
      <c r="AI40">
        <f t="array" ref="AI40">IF(D40="",0,SUMPRODUCT((DA13:VN13="Soja")*(DA14:VN14="INFO")*(COUNTIF(R40,"* "&amp;DA15:VN15&amp;" *")&gt;0)*1))</f>
        <v>0</v>
      </c>
      <c r="AJ40">
        <f t="array" ref="AJ40">IF(D40="",0,SUMPRODUCT((DA13:VN13="Soja")*(DA14:VN14="ALERTE")*(COUNTIF(R40,"* "&amp;DA15:VN15&amp;" *")&gt;0)*1))</f>
        <v>0</v>
      </c>
      <c r="AK40" t="str">
        <f t="shared" si="20"/>
        <v/>
      </c>
      <c r="AL40">
        <f t="array" ref="AL40">IF(D40="",0,SUMPRODUCT((DA13:VN13="Lait")*(DA14:VN14="INFO")*(COUNTIF(R40,"* "&amp;DA15:VN15&amp;" *")&gt;0)*1))</f>
        <v>0</v>
      </c>
      <c r="AM40">
        <f t="array" ref="AM40">IF(D40="",0,SUMPRODUCT((DA13:VN13="Lait")*(DA14:VN14="EXCL")*(COUNTIF(R40,"* "&amp;DA15:VN15&amp;" *")&gt;0)*1))</f>
        <v>0</v>
      </c>
      <c r="AN40">
        <f t="array" ref="AN40">IF(D40="",0,SUMPRODUCT((DA13:VN13="Lait")*(DA14:VN14="ALERTE")*(COUNTIF(R40,"* "&amp;DA15:VN15&amp;" *")&gt;0)*1))</f>
        <v>0</v>
      </c>
      <c r="AO40">
        <f t="array" ref="AO40">IF(D40="",0,SUMPRODUCT((DA13:VN13="Lait")*(DA14:VN14="SUSP")*(COUNTIF(R40,"* "&amp;DA15:VN15&amp;" *")&gt;0)*1))</f>
        <v>0</v>
      </c>
      <c r="AP40" t="str">
        <f t="shared" si="21"/>
        <v/>
      </c>
      <c r="AQ40" t="str">
        <f t="shared" si="22"/>
        <v/>
      </c>
      <c r="AR40">
        <f t="array" ref="AR40">IF(D40="",0,SUMPRODUCT((DA13:VN13="Fruits a coque")*(DA14:VN14="EXCL")*(COUNTIF(R40,"* "&amp;DA15:VN15&amp;" *")&gt;0)*1))</f>
        <v>0</v>
      </c>
      <c r="AS40">
        <f t="array" ref="AS40">IF(D40="",0,SUMPRODUCT((DA13:VN13="Fruits a coque")*(DA14:VN14="ALERTE")*(COUNTIF(R40,"* "&amp;DA15:VN15&amp;" *")&gt;0)*1))</f>
        <v>0</v>
      </c>
      <c r="AT40" t="str">
        <f t="shared" si="23"/>
        <v/>
      </c>
      <c r="AU40">
        <f t="array" ref="AU40">IF(D40="",0,SUMPRODUCT((DA13:VN13="Celeri")*(DA14:VN14="ALERTE")*(COUNTIF(R40,"* "&amp;DA15:VN15&amp;" *")&gt;0)*1))</f>
        <v>0</v>
      </c>
      <c r="AV40" t="str">
        <f t="shared" si="24"/>
        <v/>
      </c>
      <c r="AW40">
        <f t="array" ref="AW40">IF(D40="",0,SUMPRODUCT((DA13:VN13="Moutarde")*(DA14:VN14="ALERTE")*(COUNTIF(R40,"* "&amp;DA15:VN15&amp;" *")&gt;0)*1))</f>
        <v>0</v>
      </c>
      <c r="AX40" t="str">
        <f t="shared" si="25"/>
        <v/>
      </c>
      <c r="AY40">
        <f t="array" ref="AY40">IF(D40="",0,SUMPRODUCT((DA13:VN13="Sesame")*(DA14:VN14="ALERTE")*(COUNTIF(R40,"* "&amp;DA15:VN15&amp;" *")&gt;0)*1))</f>
        <v>0</v>
      </c>
      <c r="AZ40" t="str">
        <f t="shared" si="26"/>
        <v/>
      </c>
      <c r="BA40">
        <f t="array" ref="BA40">IF(D40="",0,SUMPRODUCT((DA13:VN13="Sulfites")*(DA14:VN14="ALERTE")*(COUNTIF(R40,"* "&amp;DA15:VN15&amp;" *")&gt;0)*1))</f>
        <v>0</v>
      </c>
      <c r="BB40" t="str">
        <f t="shared" si="27"/>
        <v/>
      </c>
      <c r="BC40">
        <f t="array" ref="BC40">IF(D40="",0,SUMPRODUCT((DA13:VN13="Lupin")*(DA14:VN14="ALERTE")*(COUNTIF(R40,"* "&amp;DA15:VN15&amp;" *")&gt;0)*1))</f>
        <v>0</v>
      </c>
      <c r="BD40" t="str">
        <f t="shared" si="28"/>
        <v/>
      </c>
      <c r="BE40">
        <f t="array" ref="BE40">IF(D40="",0,SUMPRODUCT((DA13:VN13="Mollusques")*(DA14:VN14="EXCL")*(COUNTIF(R40,"* "&amp;DA15:VN15&amp;" *")&gt;0)*1))</f>
        <v>0</v>
      </c>
      <c r="BF40">
        <f t="array" ref="BF40">IF(D40="",0,SUMPRODUCT((DA13:VN13="Mollusques")*(DA14:VN14="ALERTE")*(COUNTIF(R40,"* "&amp;DA15:VN15&amp;" *")&gt;0)*1))</f>
        <v>0</v>
      </c>
      <c r="BG40" t="str">
        <f t="shared" si="29"/>
        <v/>
      </c>
      <c r="BH40" t="str">
        <f t="shared" si="30"/>
        <v/>
      </c>
      <c r="BI40" t="str">
        <f t="shared" si="31"/>
        <v/>
      </c>
      <c r="BJ40" t="str">
        <f t="shared" si="32"/>
        <v/>
      </c>
      <c r="BK40" t="str">
        <f t="shared" si="33"/>
        <v/>
      </c>
      <c r="BL40" t="str">
        <f t="shared" si="34"/>
        <v/>
      </c>
      <c r="BM40" t="str">
        <f t="shared" si="35"/>
        <v/>
      </c>
      <c r="BN40" t="str">
        <f t="shared" si="36"/>
        <v/>
      </c>
      <c r="BO40" t="str">
        <f t="shared" si="37"/>
        <v/>
      </c>
      <c r="BP40" t="str">
        <f t="shared" si="38"/>
        <v/>
      </c>
      <c r="BQ40" t="str">
        <f t="shared" si="39"/>
        <v/>
      </c>
      <c r="BR40" t="str">
        <f t="shared" si="40"/>
        <v/>
      </c>
      <c r="BS40" t="str">
        <f t="shared" si="41"/>
        <v/>
      </c>
      <c r="BT40" t="str">
        <f t="shared" si="42"/>
        <v/>
      </c>
      <c r="BU40" t="str">
        <f t="shared" si="43"/>
        <v/>
      </c>
      <c r="BV40" t="str">
        <f t="shared" si="44"/>
        <v/>
      </c>
      <c r="BW40" t="str">
        <f t="shared" si="45"/>
        <v/>
      </c>
      <c r="BX40" t="str">
        <f t="shared" si="46"/>
        <v/>
      </c>
      <c r="BY40" t="str">
        <f t="shared" si="47"/>
        <v/>
      </c>
    </row>
    <row r="41" spans="3:77" ht="15.75">
      <c r="C41" s="263" t="str">
        <f t="shared" si="0"/>
        <v/>
      </c>
      <c r="D41" s="797" t="s">
        <v>1394</v>
      </c>
      <c r="E41" s="818" t="s">
        <v>945</v>
      </c>
      <c r="F41" s="798" t="str">
        <f t="shared" si="1"/>
        <v/>
      </c>
      <c r="G41" s="800" t="str">
        <f t="shared" si="2"/>
        <v/>
      </c>
      <c r="H41" s="266" t="str">
        <f t="shared" si="3"/>
        <v/>
      </c>
      <c r="I41" s="267" t="str">
        <f t="shared" si="4"/>
        <v/>
      </c>
      <c r="J41" s="268" t="str">
        <f t="shared" si="5"/>
        <v/>
      </c>
      <c r="K41" s="268" t="str">
        <f t="shared" si="6"/>
        <v/>
      </c>
      <c r="L41" s="269" t="str">
        <f t="shared" si="7"/>
        <v/>
      </c>
      <c r="M41" t="str">
        <f t="shared" si="8"/>
        <v/>
      </c>
      <c r="N41" t="str">
        <f t="shared" si="9"/>
        <v/>
      </c>
      <c r="O41" t="str">
        <f t="shared" si="10"/>
        <v/>
      </c>
      <c r="P41" t="str">
        <f t="shared" si="11"/>
        <v/>
      </c>
      <c r="Q41" t="str">
        <f t="shared" si="12"/>
        <v/>
      </c>
      <c r="R41" t="str">
        <f t="shared" si="13"/>
        <v/>
      </c>
      <c r="S41">
        <f t="array" ref="S41">IF(D41="",0,SUMPRODUCT((DA13:VN13="Gluten")*(DA14:VN14="INFO")*(COUNTIF(R41,"* "&amp;DA15:VN15&amp;" *")&gt;0)*1))</f>
        <v>0</v>
      </c>
      <c r="T41">
        <f t="array" ref="T41">IF(D41="",0,SUMPRODUCT((DA13:VN13="Gluten")*(DA14:VN14="EXCL")*(COUNTIF(R41,"* "&amp;DA15:VN15&amp;" *")&gt;0)*1))</f>
        <v>0</v>
      </c>
      <c r="U41">
        <f t="array" ref="U41">IF(D41="",0,SUMPRODUCT((DA13:VN13="Gluten")*(DA14:VN14="ALERTE")*(COUNTIF(R41,"* "&amp;DA15:VN15&amp;" *")&gt;0)*1))</f>
        <v>0</v>
      </c>
      <c r="V41">
        <f t="array" ref="V41">IF(D41="",0,SUMPRODUCT((DA13:VN13="Gluten")*(DA14:VN14="SUSP")*(COUNTIF(R41,"* "&amp;DA15:VN15&amp;" *")&gt;0)*1))</f>
        <v>0</v>
      </c>
      <c r="W41" t="str">
        <f t="shared" si="14"/>
        <v/>
      </c>
      <c r="X41" t="str">
        <f t="shared" si="15"/>
        <v/>
      </c>
      <c r="Y41">
        <f t="array" ref="Y41">IF(D41="",0,SUMPRODUCT((DA13:VN13="Crustaces")*(DA14:VN14="ALERTE")*(COUNTIF(R41,"* "&amp;DA15:VN15&amp;" *")&gt;0)*1))</f>
        <v>0</v>
      </c>
      <c r="Z41" t="str">
        <f t="shared" si="16"/>
        <v/>
      </c>
      <c r="AA41">
        <f t="array" ref="AA41">IF(D41="",0,SUMPRODUCT((DA13:VN13="Oeufs")*(DA14:VN14="ALERTE")*(COUNTIF(R41,"* "&amp;DA15:VN15&amp;" *")&gt;0)*1))</f>
        <v>0</v>
      </c>
      <c r="AB41" t="str">
        <f t="shared" si="17"/>
        <v/>
      </c>
      <c r="AC41">
        <f t="array" ref="AC41">IF(D41="",0,SUMPRODUCT((DA13:VN13="Poissons")*(DA14:VN14="INFO")*(COUNTIF(R41,"* "&amp;DA15:VN15&amp;" *")&gt;0)*1))</f>
        <v>0</v>
      </c>
      <c r="AD41">
        <f t="array" ref="AD41">IF(D41="",0,SUMPRODUCT((DA13:VN13="Poissons")*(DA14:VN14="EXCL")*(COUNTIF(R41,"* "&amp;DA15:VN15&amp;" *")&gt;0)*1))</f>
        <v>0</v>
      </c>
      <c r="AE41">
        <f t="array" ref="AE41">IF(D41="",0,SUMPRODUCT((DA13:VN13="Poissons")*(DA14:VN14="ALERTE")*(COUNTIF(R41,"* "&amp;DA15:VN15&amp;" *")&gt;0)*1))</f>
        <v>0</v>
      </c>
      <c r="AF41" t="str">
        <f t="shared" si="18"/>
        <v/>
      </c>
      <c r="AG41">
        <f t="array" ref="AG41">IF(D41="",0,SUMPRODUCT((DA13:VN13="Arachides")*(DA14:VN14="ALERTE")*(COUNTIF(R41,"* "&amp;DA15:VN15&amp;" *")&gt;0)*1))</f>
        <v>0</v>
      </c>
      <c r="AH41" t="str">
        <f t="shared" si="19"/>
        <v/>
      </c>
      <c r="AI41">
        <f t="array" ref="AI41">IF(D41="",0,SUMPRODUCT((DA13:VN13="Soja")*(DA14:VN14="INFO")*(COUNTIF(R41,"* "&amp;DA15:VN15&amp;" *")&gt;0)*1))</f>
        <v>0</v>
      </c>
      <c r="AJ41">
        <f t="array" ref="AJ41">IF(D41="",0,SUMPRODUCT((DA13:VN13="Soja")*(DA14:VN14="ALERTE")*(COUNTIF(R41,"* "&amp;DA15:VN15&amp;" *")&gt;0)*1))</f>
        <v>0</v>
      </c>
      <c r="AK41" t="str">
        <f t="shared" si="20"/>
        <v/>
      </c>
      <c r="AL41">
        <f t="array" ref="AL41">IF(D41="",0,SUMPRODUCT((DA13:VN13="Lait")*(DA14:VN14="INFO")*(COUNTIF(R41,"* "&amp;DA15:VN15&amp;" *")&gt;0)*1))</f>
        <v>0</v>
      </c>
      <c r="AM41">
        <f t="array" ref="AM41">IF(D41="",0,SUMPRODUCT((DA13:VN13="Lait")*(DA14:VN14="EXCL")*(COUNTIF(R41,"* "&amp;DA15:VN15&amp;" *")&gt;0)*1))</f>
        <v>0</v>
      </c>
      <c r="AN41">
        <f t="array" ref="AN41">IF(D41="",0,SUMPRODUCT((DA13:VN13="Lait")*(DA14:VN14="ALERTE")*(COUNTIF(R41,"* "&amp;DA15:VN15&amp;" *")&gt;0)*1))</f>
        <v>0</v>
      </c>
      <c r="AO41">
        <f t="array" ref="AO41">IF(D41="",0,SUMPRODUCT((DA13:VN13="Lait")*(DA14:VN14="SUSP")*(COUNTIF(R41,"* "&amp;DA15:VN15&amp;" *")&gt;0)*1))</f>
        <v>0</v>
      </c>
      <c r="AP41" t="str">
        <f t="shared" si="21"/>
        <v/>
      </c>
      <c r="AQ41" t="str">
        <f t="shared" si="22"/>
        <v/>
      </c>
      <c r="AR41">
        <f t="array" ref="AR41">IF(D41="",0,SUMPRODUCT((DA13:VN13="Fruits a coque")*(DA14:VN14="EXCL")*(COUNTIF(R41,"* "&amp;DA15:VN15&amp;" *")&gt;0)*1))</f>
        <v>0</v>
      </c>
      <c r="AS41">
        <f t="array" ref="AS41">IF(D41="",0,SUMPRODUCT((DA13:VN13="Fruits a coque")*(DA14:VN14="ALERTE")*(COUNTIF(R41,"* "&amp;DA15:VN15&amp;" *")&gt;0)*1))</f>
        <v>0</v>
      </c>
      <c r="AT41" t="str">
        <f t="shared" si="23"/>
        <v/>
      </c>
      <c r="AU41">
        <f t="array" ref="AU41">IF(D41="",0,SUMPRODUCT((DA13:VN13="Celeri")*(DA14:VN14="ALERTE")*(COUNTIF(R41,"* "&amp;DA15:VN15&amp;" *")&gt;0)*1))</f>
        <v>0</v>
      </c>
      <c r="AV41" t="str">
        <f t="shared" si="24"/>
        <v/>
      </c>
      <c r="AW41">
        <f t="array" ref="AW41">IF(D41="",0,SUMPRODUCT((DA13:VN13="Moutarde")*(DA14:VN14="ALERTE")*(COUNTIF(R41,"* "&amp;DA15:VN15&amp;" *")&gt;0)*1))</f>
        <v>0</v>
      </c>
      <c r="AX41" t="str">
        <f t="shared" si="25"/>
        <v/>
      </c>
      <c r="AY41">
        <f t="array" ref="AY41">IF(D41="",0,SUMPRODUCT((DA13:VN13="Sesame")*(DA14:VN14="ALERTE")*(COUNTIF(R41,"* "&amp;DA15:VN15&amp;" *")&gt;0)*1))</f>
        <v>0</v>
      </c>
      <c r="AZ41" t="str">
        <f t="shared" si="26"/>
        <v/>
      </c>
      <c r="BA41">
        <f t="array" ref="BA41">IF(D41="",0,SUMPRODUCT((DA13:VN13="Sulfites")*(DA14:VN14="ALERTE")*(COUNTIF(R41,"* "&amp;DA15:VN15&amp;" *")&gt;0)*1))</f>
        <v>0</v>
      </c>
      <c r="BB41" t="str">
        <f t="shared" si="27"/>
        <v/>
      </c>
      <c r="BC41">
        <f t="array" ref="BC41">IF(D41="",0,SUMPRODUCT((DA13:VN13="Lupin")*(DA14:VN14="ALERTE")*(COUNTIF(R41,"* "&amp;DA15:VN15&amp;" *")&gt;0)*1))</f>
        <v>0</v>
      </c>
      <c r="BD41" t="str">
        <f t="shared" si="28"/>
        <v/>
      </c>
      <c r="BE41">
        <f t="array" ref="BE41">IF(D41="",0,SUMPRODUCT((DA13:VN13="Mollusques")*(DA14:VN14="EXCL")*(COUNTIF(R41,"* "&amp;DA15:VN15&amp;" *")&gt;0)*1))</f>
        <v>0</v>
      </c>
      <c r="BF41">
        <f t="array" ref="BF41">IF(D41="",0,SUMPRODUCT((DA13:VN13="Mollusques")*(DA14:VN14="ALERTE")*(COUNTIF(R41,"* "&amp;DA15:VN15&amp;" *")&gt;0)*1))</f>
        <v>0</v>
      </c>
      <c r="BG41" t="str">
        <f t="shared" si="29"/>
        <v/>
      </c>
      <c r="BH41" t="str">
        <f t="shared" si="30"/>
        <v/>
      </c>
      <c r="BI41" t="str">
        <f t="shared" si="31"/>
        <v/>
      </c>
      <c r="BJ41" t="str">
        <f t="shared" si="32"/>
        <v/>
      </c>
      <c r="BK41" t="str">
        <f t="shared" si="33"/>
        <v/>
      </c>
      <c r="BL41" t="str">
        <f t="shared" si="34"/>
        <v/>
      </c>
      <c r="BM41" t="str">
        <f t="shared" si="35"/>
        <v/>
      </c>
      <c r="BN41" t="str">
        <f t="shared" si="36"/>
        <v/>
      </c>
      <c r="BO41" t="str">
        <f t="shared" si="37"/>
        <v/>
      </c>
      <c r="BP41" t="str">
        <f t="shared" si="38"/>
        <v/>
      </c>
      <c r="BQ41" t="str">
        <f t="shared" si="39"/>
        <v/>
      </c>
      <c r="BR41" t="str">
        <f t="shared" si="40"/>
        <v/>
      </c>
      <c r="BS41" t="str">
        <f t="shared" si="41"/>
        <v/>
      </c>
      <c r="BT41" t="str">
        <f t="shared" si="42"/>
        <v/>
      </c>
      <c r="BU41" t="str">
        <f t="shared" si="43"/>
        <v/>
      </c>
      <c r="BV41" t="str">
        <f t="shared" si="44"/>
        <v/>
      </c>
      <c r="BW41" t="str">
        <f t="shared" si="45"/>
        <v/>
      </c>
      <c r="BX41" t="str">
        <f t="shared" si="46"/>
        <v/>
      </c>
      <c r="BY41" t="str">
        <f t="shared" si="47"/>
        <v/>
      </c>
    </row>
    <row r="42" spans="3:77" ht="15.75">
      <c r="C42" s="263" t="str">
        <f t="shared" si="0"/>
        <v/>
      </c>
      <c r="D42" s="797" t="s">
        <v>1394</v>
      </c>
      <c r="E42" s="818" t="s">
        <v>945</v>
      </c>
      <c r="F42" s="798" t="str">
        <f t="shared" si="1"/>
        <v/>
      </c>
      <c r="G42" s="800" t="str">
        <f t="shared" si="2"/>
        <v/>
      </c>
      <c r="H42" s="266" t="str">
        <f t="shared" si="3"/>
        <v/>
      </c>
      <c r="I42" s="267" t="str">
        <f t="shared" si="4"/>
        <v/>
      </c>
      <c r="J42" s="268" t="str">
        <f t="shared" si="5"/>
        <v/>
      </c>
      <c r="K42" s="268" t="str">
        <f t="shared" si="6"/>
        <v/>
      </c>
      <c r="L42" s="269" t="str">
        <f t="shared" si="7"/>
        <v/>
      </c>
      <c r="M42" t="str">
        <f t="shared" si="8"/>
        <v/>
      </c>
      <c r="N42" t="str">
        <f t="shared" si="9"/>
        <v/>
      </c>
      <c r="O42" t="str">
        <f t="shared" si="10"/>
        <v/>
      </c>
      <c r="P42" t="str">
        <f t="shared" si="11"/>
        <v/>
      </c>
      <c r="Q42" t="str">
        <f t="shared" si="12"/>
        <v/>
      </c>
      <c r="R42" t="str">
        <f t="shared" si="13"/>
        <v/>
      </c>
      <c r="S42">
        <f t="array" ref="S42">IF(D42="",0,SUMPRODUCT((DA13:VN13="Gluten")*(DA14:VN14="INFO")*(COUNTIF(R42,"* "&amp;DA15:VN15&amp;" *")&gt;0)*1))</f>
        <v>0</v>
      </c>
      <c r="T42">
        <f t="array" ref="T42">IF(D42="",0,SUMPRODUCT((DA13:VN13="Gluten")*(DA14:VN14="EXCL")*(COUNTIF(R42,"* "&amp;DA15:VN15&amp;" *")&gt;0)*1))</f>
        <v>0</v>
      </c>
      <c r="U42">
        <f t="array" ref="U42">IF(D42="",0,SUMPRODUCT((DA13:VN13="Gluten")*(DA14:VN14="ALERTE")*(COUNTIF(R42,"* "&amp;DA15:VN15&amp;" *")&gt;0)*1))</f>
        <v>0</v>
      </c>
      <c r="V42">
        <f t="array" ref="V42">IF(D42="",0,SUMPRODUCT((DA13:VN13="Gluten")*(DA14:VN14="SUSP")*(COUNTIF(R42,"* "&amp;DA15:VN15&amp;" *")&gt;0)*1))</f>
        <v>0</v>
      </c>
      <c r="W42" t="str">
        <f t="shared" si="14"/>
        <v/>
      </c>
      <c r="X42" t="str">
        <f t="shared" si="15"/>
        <v/>
      </c>
      <c r="Y42">
        <f t="array" ref="Y42">IF(D42="",0,SUMPRODUCT((DA13:VN13="Crustaces")*(DA14:VN14="ALERTE")*(COUNTIF(R42,"* "&amp;DA15:VN15&amp;" *")&gt;0)*1))</f>
        <v>0</v>
      </c>
      <c r="Z42" t="str">
        <f t="shared" si="16"/>
        <v/>
      </c>
      <c r="AA42">
        <f t="array" ref="AA42">IF(D42="",0,SUMPRODUCT((DA13:VN13="Oeufs")*(DA14:VN14="ALERTE")*(COUNTIF(R42,"* "&amp;DA15:VN15&amp;" *")&gt;0)*1))</f>
        <v>0</v>
      </c>
      <c r="AB42" t="str">
        <f t="shared" si="17"/>
        <v/>
      </c>
      <c r="AC42">
        <f t="array" ref="AC42">IF(D42="",0,SUMPRODUCT((DA13:VN13="Poissons")*(DA14:VN14="INFO")*(COUNTIF(R42,"* "&amp;DA15:VN15&amp;" *")&gt;0)*1))</f>
        <v>0</v>
      </c>
      <c r="AD42">
        <f t="array" ref="AD42">IF(D42="",0,SUMPRODUCT((DA13:VN13="Poissons")*(DA14:VN14="EXCL")*(COUNTIF(R42,"* "&amp;DA15:VN15&amp;" *")&gt;0)*1))</f>
        <v>0</v>
      </c>
      <c r="AE42">
        <f t="array" ref="AE42">IF(D42="",0,SUMPRODUCT((DA13:VN13="Poissons")*(DA14:VN14="ALERTE")*(COUNTIF(R42,"* "&amp;DA15:VN15&amp;" *")&gt;0)*1))</f>
        <v>0</v>
      </c>
      <c r="AF42" t="str">
        <f t="shared" si="18"/>
        <v/>
      </c>
      <c r="AG42">
        <f t="array" ref="AG42">IF(D42="",0,SUMPRODUCT((DA13:VN13="Arachides")*(DA14:VN14="ALERTE")*(COUNTIF(R42,"* "&amp;DA15:VN15&amp;" *")&gt;0)*1))</f>
        <v>0</v>
      </c>
      <c r="AH42" t="str">
        <f t="shared" si="19"/>
        <v/>
      </c>
      <c r="AI42">
        <f t="array" ref="AI42">IF(D42="",0,SUMPRODUCT((DA13:VN13="Soja")*(DA14:VN14="INFO")*(COUNTIF(R42,"* "&amp;DA15:VN15&amp;" *")&gt;0)*1))</f>
        <v>0</v>
      </c>
      <c r="AJ42">
        <f t="array" ref="AJ42">IF(D42="",0,SUMPRODUCT((DA13:VN13="Soja")*(DA14:VN14="ALERTE")*(COUNTIF(R42,"* "&amp;DA15:VN15&amp;" *")&gt;0)*1))</f>
        <v>0</v>
      </c>
      <c r="AK42" t="str">
        <f t="shared" si="20"/>
        <v/>
      </c>
      <c r="AL42">
        <f t="array" ref="AL42">IF(D42="",0,SUMPRODUCT((DA13:VN13="Lait")*(DA14:VN14="INFO")*(COUNTIF(R42,"* "&amp;DA15:VN15&amp;" *")&gt;0)*1))</f>
        <v>0</v>
      </c>
      <c r="AM42">
        <f t="array" ref="AM42">IF(D42="",0,SUMPRODUCT((DA13:VN13="Lait")*(DA14:VN14="EXCL")*(COUNTIF(R42,"* "&amp;DA15:VN15&amp;" *")&gt;0)*1))</f>
        <v>0</v>
      </c>
      <c r="AN42">
        <f t="array" ref="AN42">IF(D42="",0,SUMPRODUCT((DA13:VN13="Lait")*(DA14:VN14="ALERTE")*(COUNTIF(R42,"* "&amp;DA15:VN15&amp;" *")&gt;0)*1))</f>
        <v>0</v>
      </c>
      <c r="AO42">
        <f t="array" ref="AO42">IF(D42="",0,SUMPRODUCT((DA13:VN13="Lait")*(DA14:VN14="SUSP")*(COUNTIF(R42,"* "&amp;DA15:VN15&amp;" *")&gt;0)*1))</f>
        <v>0</v>
      </c>
      <c r="AP42" t="str">
        <f t="shared" si="21"/>
        <v/>
      </c>
      <c r="AQ42" t="str">
        <f t="shared" si="22"/>
        <v/>
      </c>
      <c r="AR42">
        <f t="array" ref="AR42">IF(D42="",0,SUMPRODUCT((DA13:VN13="Fruits a coque")*(DA14:VN14="EXCL")*(COUNTIF(R42,"* "&amp;DA15:VN15&amp;" *")&gt;0)*1))</f>
        <v>0</v>
      </c>
      <c r="AS42">
        <f t="array" ref="AS42">IF(D42="",0,SUMPRODUCT((DA13:VN13="Fruits a coque")*(DA14:VN14="ALERTE")*(COUNTIF(R42,"* "&amp;DA15:VN15&amp;" *")&gt;0)*1))</f>
        <v>0</v>
      </c>
      <c r="AT42" t="str">
        <f t="shared" si="23"/>
        <v/>
      </c>
      <c r="AU42">
        <f t="array" ref="AU42">IF(D42="",0,SUMPRODUCT((DA13:VN13="Celeri")*(DA14:VN14="ALERTE")*(COUNTIF(R42,"* "&amp;DA15:VN15&amp;" *")&gt;0)*1))</f>
        <v>0</v>
      </c>
      <c r="AV42" t="str">
        <f t="shared" si="24"/>
        <v/>
      </c>
      <c r="AW42">
        <f t="array" ref="AW42">IF(D42="",0,SUMPRODUCT((DA13:VN13="Moutarde")*(DA14:VN14="ALERTE")*(COUNTIF(R42,"* "&amp;DA15:VN15&amp;" *")&gt;0)*1))</f>
        <v>0</v>
      </c>
      <c r="AX42" t="str">
        <f t="shared" si="25"/>
        <v/>
      </c>
      <c r="AY42">
        <f t="array" ref="AY42">IF(D42="",0,SUMPRODUCT((DA13:VN13="Sesame")*(DA14:VN14="ALERTE")*(COUNTIF(R42,"* "&amp;DA15:VN15&amp;" *")&gt;0)*1))</f>
        <v>0</v>
      </c>
      <c r="AZ42" t="str">
        <f t="shared" si="26"/>
        <v/>
      </c>
      <c r="BA42">
        <f t="array" ref="BA42">IF(D42="",0,SUMPRODUCT((DA13:VN13="Sulfites")*(DA14:VN14="ALERTE")*(COUNTIF(R42,"* "&amp;DA15:VN15&amp;" *")&gt;0)*1))</f>
        <v>0</v>
      </c>
      <c r="BB42" t="str">
        <f t="shared" si="27"/>
        <v/>
      </c>
      <c r="BC42">
        <f t="array" ref="BC42">IF(D42="",0,SUMPRODUCT((DA13:VN13="Lupin")*(DA14:VN14="ALERTE")*(COUNTIF(R42,"* "&amp;DA15:VN15&amp;" *")&gt;0)*1))</f>
        <v>0</v>
      </c>
      <c r="BD42" t="str">
        <f t="shared" si="28"/>
        <v/>
      </c>
      <c r="BE42">
        <f t="array" ref="BE42">IF(D42="",0,SUMPRODUCT((DA13:VN13="Mollusques")*(DA14:VN14="EXCL")*(COUNTIF(R42,"* "&amp;DA15:VN15&amp;" *")&gt;0)*1))</f>
        <v>0</v>
      </c>
      <c r="BF42">
        <f t="array" ref="BF42">IF(D42="",0,SUMPRODUCT((DA13:VN13="Mollusques")*(DA14:VN14="ALERTE")*(COUNTIF(R42,"* "&amp;DA15:VN15&amp;" *")&gt;0)*1))</f>
        <v>0</v>
      </c>
      <c r="BG42" t="str">
        <f t="shared" si="29"/>
        <v/>
      </c>
      <c r="BH42" t="str">
        <f t="shared" si="30"/>
        <v/>
      </c>
      <c r="BI42" t="str">
        <f t="shared" si="31"/>
        <v/>
      </c>
      <c r="BJ42" t="str">
        <f t="shared" si="32"/>
        <v/>
      </c>
      <c r="BK42" t="str">
        <f t="shared" si="33"/>
        <v/>
      </c>
      <c r="BL42" t="str">
        <f t="shared" si="34"/>
        <v/>
      </c>
      <c r="BM42" t="str">
        <f t="shared" si="35"/>
        <v/>
      </c>
      <c r="BN42" t="str">
        <f t="shared" si="36"/>
        <v/>
      </c>
      <c r="BO42" t="str">
        <f t="shared" si="37"/>
        <v/>
      </c>
      <c r="BP42" t="str">
        <f t="shared" si="38"/>
        <v/>
      </c>
      <c r="BQ42" t="str">
        <f t="shared" si="39"/>
        <v/>
      </c>
      <c r="BR42" t="str">
        <f t="shared" si="40"/>
        <v/>
      </c>
      <c r="BS42" t="str">
        <f t="shared" si="41"/>
        <v/>
      </c>
      <c r="BT42" t="str">
        <f t="shared" si="42"/>
        <v/>
      </c>
      <c r="BU42" t="str">
        <f t="shared" si="43"/>
        <v/>
      </c>
      <c r="BV42" t="str">
        <f t="shared" si="44"/>
        <v/>
      </c>
      <c r="BW42" t="str">
        <f t="shared" si="45"/>
        <v/>
      </c>
      <c r="BX42" t="str">
        <f t="shared" si="46"/>
        <v/>
      </c>
      <c r="BY42" t="str">
        <f t="shared" si="47"/>
        <v/>
      </c>
    </row>
    <row r="43" spans="3:77" ht="15.75">
      <c r="C43" s="263" t="str">
        <f t="shared" si="0"/>
        <v/>
      </c>
      <c r="D43" s="797" t="s">
        <v>1394</v>
      </c>
      <c r="E43" s="818" t="s">
        <v>945</v>
      </c>
      <c r="F43" s="798" t="str">
        <f t="shared" si="1"/>
        <v/>
      </c>
      <c r="G43" s="800" t="str">
        <f t="shared" si="2"/>
        <v/>
      </c>
      <c r="H43" s="266" t="str">
        <f t="shared" si="3"/>
        <v/>
      </c>
      <c r="I43" s="267" t="str">
        <f t="shared" si="4"/>
        <v/>
      </c>
      <c r="J43" s="268" t="str">
        <f t="shared" si="5"/>
        <v/>
      </c>
      <c r="K43" s="268" t="str">
        <f t="shared" si="6"/>
        <v/>
      </c>
      <c r="L43" s="269" t="str">
        <f t="shared" si="7"/>
        <v/>
      </c>
      <c r="M43" t="str">
        <f t="shared" si="8"/>
        <v/>
      </c>
      <c r="N43" t="str">
        <f t="shared" si="9"/>
        <v/>
      </c>
      <c r="O43" t="str">
        <f t="shared" si="10"/>
        <v/>
      </c>
      <c r="P43" t="str">
        <f t="shared" si="11"/>
        <v/>
      </c>
      <c r="Q43" t="str">
        <f t="shared" si="12"/>
        <v/>
      </c>
      <c r="R43" t="str">
        <f t="shared" si="13"/>
        <v/>
      </c>
      <c r="S43">
        <f t="array" ref="S43">IF(D43="",0,SUMPRODUCT((DA13:VN13="Gluten")*(DA14:VN14="INFO")*(COUNTIF(R43,"* "&amp;DA15:VN15&amp;" *")&gt;0)*1))</f>
        <v>0</v>
      </c>
      <c r="T43">
        <f t="array" ref="T43">IF(D43="",0,SUMPRODUCT((DA13:VN13="Gluten")*(DA14:VN14="EXCL")*(COUNTIF(R43,"* "&amp;DA15:VN15&amp;" *")&gt;0)*1))</f>
        <v>0</v>
      </c>
      <c r="U43">
        <f t="array" ref="U43">IF(D43="",0,SUMPRODUCT((DA13:VN13="Gluten")*(DA14:VN14="ALERTE")*(COUNTIF(R43,"* "&amp;DA15:VN15&amp;" *")&gt;0)*1))</f>
        <v>0</v>
      </c>
      <c r="V43">
        <f t="array" ref="V43">IF(D43="",0,SUMPRODUCT((DA13:VN13="Gluten")*(DA14:VN14="SUSP")*(COUNTIF(R43,"* "&amp;DA15:VN15&amp;" *")&gt;0)*1))</f>
        <v>0</v>
      </c>
      <c r="W43" t="str">
        <f t="shared" si="14"/>
        <v/>
      </c>
      <c r="X43" t="str">
        <f t="shared" si="15"/>
        <v/>
      </c>
      <c r="Y43">
        <f t="array" ref="Y43">IF(D43="",0,SUMPRODUCT((DA13:VN13="Crustaces")*(DA14:VN14="ALERTE")*(COUNTIF(R43,"* "&amp;DA15:VN15&amp;" *")&gt;0)*1))</f>
        <v>0</v>
      </c>
      <c r="Z43" t="str">
        <f t="shared" si="16"/>
        <v/>
      </c>
      <c r="AA43">
        <f t="array" ref="AA43">IF(D43="",0,SUMPRODUCT((DA13:VN13="Oeufs")*(DA14:VN14="ALERTE")*(COUNTIF(R43,"* "&amp;DA15:VN15&amp;" *")&gt;0)*1))</f>
        <v>0</v>
      </c>
      <c r="AB43" t="str">
        <f t="shared" si="17"/>
        <v/>
      </c>
      <c r="AC43">
        <f t="array" ref="AC43">IF(D43="",0,SUMPRODUCT((DA13:VN13="Poissons")*(DA14:VN14="INFO")*(COUNTIF(R43,"* "&amp;DA15:VN15&amp;" *")&gt;0)*1))</f>
        <v>0</v>
      </c>
      <c r="AD43">
        <f t="array" ref="AD43">IF(D43="",0,SUMPRODUCT((DA13:VN13="Poissons")*(DA14:VN14="EXCL")*(COUNTIF(R43,"* "&amp;DA15:VN15&amp;" *")&gt;0)*1))</f>
        <v>0</v>
      </c>
      <c r="AE43">
        <f t="array" ref="AE43">IF(D43="",0,SUMPRODUCT((DA13:VN13="Poissons")*(DA14:VN14="ALERTE")*(COUNTIF(R43,"* "&amp;DA15:VN15&amp;" *")&gt;0)*1))</f>
        <v>0</v>
      </c>
      <c r="AF43" t="str">
        <f t="shared" si="18"/>
        <v/>
      </c>
      <c r="AG43">
        <f t="array" ref="AG43">IF(D43="",0,SUMPRODUCT((DA13:VN13="Arachides")*(DA14:VN14="ALERTE")*(COUNTIF(R43,"* "&amp;DA15:VN15&amp;" *")&gt;0)*1))</f>
        <v>0</v>
      </c>
      <c r="AH43" t="str">
        <f t="shared" si="19"/>
        <v/>
      </c>
      <c r="AI43">
        <f t="array" ref="AI43">IF(D43="",0,SUMPRODUCT((DA13:VN13="Soja")*(DA14:VN14="INFO")*(COUNTIF(R43,"* "&amp;DA15:VN15&amp;" *")&gt;0)*1))</f>
        <v>0</v>
      </c>
      <c r="AJ43">
        <f t="array" ref="AJ43">IF(D43="",0,SUMPRODUCT((DA13:VN13="Soja")*(DA14:VN14="ALERTE")*(COUNTIF(R43,"* "&amp;DA15:VN15&amp;" *")&gt;0)*1))</f>
        <v>0</v>
      </c>
      <c r="AK43" t="str">
        <f t="shared" si="20"/>
        <v/>
      </c>
      <c r="AL43">
        <f t="array" ref="AL43">IF(D43="",0,SUMPRODUCT((DA13:VN13="Lait")*(DA14:VN14="INFO")*(COUNTIF(R43,"* "&amp;DA15:VN15&amp;" *")&gt;0)*1))</f>
        <v>0</v>
      </c>
      <c r="AM43">
        <f t="array" ref="AM43">IF(D43="",0,SUMPRODUCT((DA13:VN13="Lait")*(DA14:VN14="EXCL")*(COUNTIF(R43,"* "&amp;DA15:VN15&amp;" *")&gt;0)*1))</f>
        <v>0</v>
      </c>
      <c r="AN43">
        <f t="array" ref="AN43">IF(D43="",0,SUMPRODUCT((DA13:VN13="Lait")*(DA14:VN14="ALERTE")*(COUNTIF(R43,"* "&amp;DA15:VN15&amp;" *")&gt;0)*1))</f>
        <v>0</v>
      </c>
      <c r="AO43">
        <f t="array" ref="AO43">IF(D43="",0,SUMPRODUCT((DA13:VN13="Lait")*(DA14:VN14="SUSP")*(COUNTIF(R43,"* "&amp;DA15:VN15&amp;" *")&gt;0)*1))</f>
        <v>0</v>
      </c>
      <c r="AP43" t="str">
        <f t="shared" si="21"/>
        <v/>
      </c>
      <c r="AQ43" t="str">
        <f t="shared" si="22"/>
        <v/>
      </c>
      <c r="AR43">
        <f t="array" ref="AR43">IF(D43="",0,SUMPRODUCT((DA13:VN13="Fruits a coque")*(DA14:VN14="EXCL")*(COUNTIF(R43,"* "&amp;DA15:VN15&amp;" *")&gt;0)*1))</f>
        <v>0</v>
      </c>
      <c r="AS43">
        <f t="array" ref="AS43">IF(D43="",0,SUMPRODUCT((DA13:VN13="Fruits a coque")*(DA14:VN14="ALERTE")*(COUNTIF(R43,"* "&amp;DA15:VN15&amp;" *")&gt;0)*1))</f>
        <v>0</v>
      </c>
      <c r="AT43" t="str">
        <f t="shared" si="23"/>
        <v/>
      </c>
      <c r="AU43">
        <f t="array" ref="AU43">IF(D43="",0,SUMPRODUCT((DA13:VN13="Celeri")*(DA14:VN14="ALERTE")*(COUNTIF(R43,"* "&amp;DA15:VN15&amp;" *")&gt;0)*1))</f>
        <v>0</v>
      </c>
      <c r="AV43" t="str">
        <f t="shared" si="24"/>
        <v/>
      </c>
      <c r="AW43">
        <f t="array" ref="AW43">IF(D43="",0,SUMPRODUCT((DA13:VN13="Moutarde")*(DA14:VN14="ALERTE")*(COUNTIF(R43,"* "&amp;DA15:VN15&amp;" *")&gt;0)*1))</f>
        <v>0</v>
      </c>
      <c r="AX43" t="str">
        <f t="shared" si="25"/>
        <v/>
      </c>
      <c r="AY43">
        <f t="array" ref="AY43">IF(D43="",0,SUMPRODUCT((DA13:VN13="Sesame")*(DA14:VN14="ALERTE")*(COUNTIF(R43,"* "&amp;DA15:VN15&amp;" *")&gt;0)*1))</f>
        <v>0</v>
      </c>
      <c r="AZ43" t="str">
        <f t="shared" si="26"/>
        <v/>
      </c>
      <c r="BA43">
        <f t="array" ref="BA43">IF(D43="",0,SUMPRODUCT((DA13:VN13="Sulfites")*(DA14:VN14="ALERTE")*(COUNTIF(R43,"* "&amp;DA15:VN15&amp;" *")&gt;0)*1))</f>
        <v>0</v>
      </c>
      <c r="BB43" t="str">
        <f t="shared" si="27"/>
        <v/>
      </c>
      <c r="BC43">
        <f t="array" ref="BC43">IF(D43="",0,SUMPRODUCT((DA13:VN13="Lupin")*(DA14:VN14="ALERTE")*(COUNTIF(R43,"* "&amp;DA15:VN15&amp;" *")&gt;0)*1))</f>
        <v>0</v>
      </c>
      <c r="BD43" t="str">
        <f t="shared" si="28"/>
        <v/>
      </c>
      <c r="BE43">
        <f t="array" ref="BE43">IF(D43="",0,SUMPRODUCT((DA13:VN13="Mollusques")*(DA14:VN14="EXCL")*(COUNTIF(R43,"* "&amp;DA15:VN15&amp;" *")&gt;0)*1))</f>
        <v>0</v>
      </c>
      <c r="BF43">
        <f t="array" ref="BF43">IF(D43="",0,SUMPRODUCT((DA13:VN13="Mollusques")*(DA14:VN14="ALERTE")*(COUNTIF(R43,"* "&amp;DA15:VN15&amp;" *")&gt;0)*1))</f>
        <v>0</v>
      </c>
      <c r="BG43" t="str">
        <f t="shared" si="29"/>
        <v/>
      </c>
      <c r="BH43" t="str">
        <f t="shared" si="30"/>
        <v/>
      </c>
      <c r="BI43" t="str">
        <f t="shared" si="31"/>
        <v/>
      </c>
      <c r="BJ43" t="str">
        <f t="shared" si="32"/>
        <v/>
      </c>
      <c r="BK43" t="str">
        <f t="shared" si="33"/>
        <v/>
      </c>
      <c r="BL43" t="str">
        <f t="shared" si="34"/>
        <v/>
      </c>
      <c r="BM43" t="str">
        <f t="shared" si="35"/>
        <v/>
      </c>
      <c r="BN43" t="str">
        <f t="shared" si="36"/>
        <v/>
      </c>
      <c r="BO43" t="str">
        <f t="shared" si="37"/>
        <v/>
      </c>
      <c r="BP43" t="str">
        <f t="shared" si="38"/>
        <v/>
      </c>
      <c r="BQ43" t="str">
        <f t="shared" si="39"/>
        <v/>
      </c>
      <c r="BR43" t="str">
        <f t="shared" si="40"/>
        <v/>
      </c>
      <c r="BS43" t="str">
        <f t="shared" si="41"/>
        <v/>
      </c>
      <c r="BT43" t="str">
        <f t="shared" si="42"/>
        <v/>
      </c>
      <c r="BU43" t="str">
        <f t="shared" si="43"/>
        <v/>
      </c>
      <c r="BV43" t="str">
        <f t="shared" si="44"/>
        <v/>
      </c>
      <c r="BW43" t="str">
        <f t="shared" si="45"/>
        <v/>
      </c>
      <c r="BX43" t="str">
        <f t="shared" si="46"/>
        <v/>
      </c>
      <c r="BY43" t="str">
        <f t="shared" si="47"/>
        <v/>
      </c>
    </row>
    <row r="44" spans="3:77" ht="15.75">
      <c r="C44" s="263" t="str">
        <f t="shared" si="0"/>
        <v/>
      </c>
      <c r="D44" s="797" t="s">
        <v>1394</v>
      </c>
      <c r="E44" s="818" t="s">
        <v>945</v>
      </c>
      <c r="F44" s="798" t="str">
        <f t="shared" si="1"/>
        <v/>
      </c>
      <c r="G44" s="800" t="str">
        <f t="shared" si="2"/>
        <v/>
      </c>
      <c r="H44" s="266" t="str">
        <f t="shared" si="3"/>
        <v/>
      </c>
      <c r="I44" s="267" t="str">
        <f t="shared" si="4"/>
        <v/>
      </c>
      <c r="J44" s="268" t="str">
        <f t="shared" si="5"/>
        <v/>
      </c>
      <c r="K44" s="268" t="str">
        <f t="shared" si="6"/>
        <v/>
      </c>
      <c r="L44" s="269" t="str">
        <f t="shared" si="7"/>
        <v/>
      </c>
      <c r="M44" t="str">
        <f t="shared" si="8"/>
        <v/>
      </c>
      <c r="N44" t="str">
        <f t="shared" si="9"/>
        <v/>
      </c>
      <c r="O44" t="str">
        <f t="shared" si="10"/>
        <v/>
      </c>
      <c r="P44" t="str">
        <f t="shared" si="11"/>
        <v/>
      </c>
      <c r="Q44" t="str">
        <f t="shared" si="12"/>
        <v/>
      </c>
      <c r="R44" t="str">
        <f t="shared" si="13"/>
        <v/>
      </c>
      <c r="S44">
        <f t="array" ref="S44">IF(D44="",0,SUMPRODUCT((DA13:VN13="Gluten")*(DA14:VN14="INFO")*(COUNTIF(R44,"* "&amp;DA15:VN15&amp;" *")&gt;0)*1))</f>
        <v>0</v>
      </c>
      <c r="T44">
        <f t="array" ref="T44">IF(D44="",0,SUMPRODUCT((DA13:VN13="Gluten")*(DA14:VN14="EXCL")*(COUNTIF(R44,"* "&amp;DA15:VN15&amp;" *")&gt;0)*1))</f>
        <v>0</v>
      </c>
      <c r="U44">
        <f t="array" ref="U44">IF(D44="",0,SUMPRODUCT((DA13:VN13="Gluten")*(DA14:VN14="ALERTE")*(COUNTIF(R44,"* "&amp;DA15:VN15&amp;" *")&gt;0)*1))</f>
        <v>0</v>
      </c>
      <c r="V44">
        <f t="array" ref="V44">IF(D44="",0,SUMPRODUCT((DA13:VN13="Gluten")*(DA14:VN14="SUSP")*(COUNTIF(R44,"* "&amp;DA15:VN15&amp;" *")&gt;0)*1))</f>
        <v>0</v>
      </c>
      <c r="W44" t="str">
        <f t="shared" si="14"/>
        <v/>
      </c>
      <c r="X44" t="str">
        <f t="shared" si="15"/>
        <v/>
      </c>
      <c r="Y44">
        <f t="array" ref="Y44">IF(D44="",0,SUMPRODUCT((DA13:VN13="Crustaces")*(DA14:VN14="ALERTE")*(COUNTIF(R44,"* "&amp;DA15:VN15&amp;" *")&gt;0)*1))</f>
        <v>0</v>
      </c>
      <c r="Z44" t="str">
        <f t="shared" si="16"/>
        <v/>
      </c>
      <c r="AA44">
        <f t="array" ref="AA44">IF(D44="",0,SUMPRODUCT((DA13:VN13="Oeufs")*(DA14:VN14="ALERTE")*(COUNTIF(R44,"* "&amp;DA15:VN15&amp;" *")&gt;0)*1))</f>
        <v>0</v>
      </c>
      <c r="AB44" t="str">
        <f t="shared" si="17"/>
        <v/>
      </c>
      <c r="AC44">
        <f t="array" ref="AC44">IF(D44="",0,SUMPRODUCT((DA13:VN13="Poissons")*(DA14:VN14="INFO")*(COUNTIF(R44,"* "&amp;DA15:VN15&amp;" *")&gt;0)*1))</f>
        <v>0</v>
      </c>
      <c r="AD44">
        <f t="array" ref="AD44">IF(D44="",0,SUMPRODUCT((DA13:VN13="Poissons")*(DA14:VN14="EXCL")*(COUNTIF(R44,"* "&amp;DA15:VN15&amp;" *")&gt;0)*1))</f>
        <v>0</v>
      </c>
      <c r="AE44">
        <f t="array" ref="AE44">IF(D44="",0,SUMPRODUCT((DA13:VN13="Poissons")*(DA14:VN14="ALERTE")*(COUNTIF(R44,"* "&amp;DA15:VN15&amp;" *")&gt;0)*1))</f>
        <v>0</v>
      </c>
      <c r="AF44" t="str">
        <f t="shared" si="18"/>
        <v/>
      </c>
      <c r="AG44">
        <f t="array" ref="AG44">IF(D44="",0,SUMPRODUCT((DA13:VN13="Arachides")*(DA14:VN14="ALERTE")*(COUNTIF(R44,"* "&amp;DA15:VN15&amp;" *")&gt;0)*1))</f>
        <v>0</v>
      </c>
      <c r="AH44" t="str">
        <f t="shared" si="19"/>
        <v/>
      </c>
      <c r="AI44">
        <f t="array" ref="AI44">IF(D44="",0,SUMPRODUCT((DA13:VN13="Soja")*(DA14:VN14="INFO")*(COUNTIF(R44,"* "&amp;DA15:VN15&amp;" *")&gt;0)*1))</f>
        <v>0</v>
      </c>
      <c r="AJ44">
        <f t="array" ref="AJ44">IF(D44="",0,SUMPRODUCT((DA13:VN13="Soja")*(DA14:VN14="ALERTE")*(COUNTIF(R44,"* "&amp;DA15:VN15&amp;" *")&gt;0)*1))</f>
        <v>0</v>
      </c>
      <c r="AK44" t="str">
        <f t="shared" si="20"/>
        <v/>
      </c>
      <c r="AL44">
        <f t="array" ref="AL44">IF(D44="",0,SUMPRODUCT((DA13:VN13="Lait")*(DA14:VN14="INFO")*(COUNTIF(R44,"* "&amp;DA15:VN15&amp;" *")&gt;0)*1))</f>
        <v>0</v>
      </c>
      <c r="AM44">
        <f t="array" ref="AM44">IF(D44="",0,SUMPRODUCT((DA13:VN13="Lait")*(DA14:VN14="EXCL")*(COUNTIF(R44,"* "&amp;DA15:VN15&amp;" *")&gt;0)*1))</f>
        <v>0</v>
      </c>
      <c r="AN44">
        <f t="array" ref="AN44">IF(D44="",0,SUMPRODUCT((DA13:VN13="Lait")*(DA14:VN14="ALERTE")*(COUNTIF(R44,"* "&amp;DA15:VN15&amp;" *")&gt;0)*1))</f>
        <v>0</v>
      </c>
      <c r="AO44">
        <f t="array" ref="AO44">IF(D44="",0,SUMPRODUCT((DA13:VN13="Lait")*(DA14:VN14="SUSP")*(COUNTIF(R44,"* "&amp;DA15:VN15&amp;" *")&gt;0)*1))</f>
        <v>0</v>
      </c>
      <c r="AP44" t="str">
        <f t="shared" si="21"/>
        <v/>
      </c>
      <c r="AQ44" t="str">
        <f t="shared" si="22"/>
        <v/>
      </c>
      <c r="AR44">
        <f t="array" ref="AR44">IF(D44="",0,SUMPRODUCT((DA13:VN13="Fruits a coque")*(DA14:VN14="EXCL")*(COUNTIF(R44,"* "&amp;DA15:VN15&amp;" *")&gt;0)*1))</f>
        <v>0</v>
      </c>
      <c r="AS44">
        <f t="array" ref="AS44">IF(D44="",0,SUMPRODUCT((DA13:VN13="Fruits a coque")*(DA14:VN14="ALERTE")*(COUNTIF(R44,"* "&amp;DA15:VN15&amp;" *")&gt;0)*1))</f>
        <v>0</v>
      </c>
      <c r="AT44" t="str">
        <f t="shared" si="23"/>
        <v/>
      </c>
      <c r="AU44">
        <f t="array" ref="AU44">IF(D44="",0,SUMPRODUCT((DA13:VN13="Celeri")*(DA14:VN14="ALERTE")*(COUNTIF(R44,"* "&amp;DA15:VN15&amp;" *")&gt;0)*1))</f>
        <v>0</v>
      </c>
      <c r="AV44" t="str">
        <f t="shared" si="24"/>
        <v/>
      </c>
      <c r="AW44">
        <f t="array" ref="AW44">IF(D44="",0,SUMPRODUCT((DA13:VN13="Moutarde")*(DA14:VN14="ALERTE")*(COUNTIF(R44,"* "&amp;DA15:VN15&amp;" *")&gt;0)*1))</f>
        <v>0</v>
      </c>
      <c r="AX44" t="str">
        <f t="shared" si="25"/>
        <v/>
      </c>
      <c r="AY44">
        <f t="array" ref="AY44">IF(D44="",0,SUMPRODUCT((DA13:VN13="Sesame")*(DA14:VN14="ALERTE")*(COUNTIF(R44,"* "&amp;DA15:VN15&amp;" *")&gt;0)*1))</f>
        <v>0</v>
      </c>
      <c r="AZ44" t="str">
        <f t="shared" si="26"/>
        <v/>
      </c>
      <c r="BA44">
        <f t="array" ref="BA44">IF(D44="",0,SUMPRODUCT((DA13:VN13="Sulfites")*(DA14:VN14="ALERTE")*(COUNTIF(R44,"* "&amp;DA15:VN15&amp;" *")&gt;0)*1))</f>
        <v>0</v>
      </c>
      <c r="BB44" t="str">
        <f t="shared" si="27"/>
        <v/>
      </c>
      <c r="BC44">
        <f t="array" ref="BC44">IF(D44="",0,SUMPRODUCT((DA13:VN13="Lupin")*(DA14:VN14="ALERTE")*(COUNTIF(R44,"* "&amp;DA15:VN15&amp;" *")&gt;0)*1))</f>
        <v>0</v>
      </c>
      <c r="BD44" t="str">
        <f t="shared" si="28"/>
        <v/>
      </c>
      <c r="BE44">
        <f t="array" ref="BE44">IF(D44="",0,SUMPRODUCT((DA13:VN13="Mollusques")*(DA14:VN14="EXCL")*(COUNTIF(R44,"* "&amp;DA15:VN15&amp;" *")&gt;0)*1))</f>
        <v>0</v>
      </c>
      <c r="BF44">
        <f t="array" ref="BF44">IF(D44="",0,SUMPRODUCT((DA13:VN13="Mollusques")*(DA14:VN14="ALERTE")*(COUNTIF(R44,"* "&amp;DA15:VN15&amp;" *")&gt;0)*1))</f>
        <v>0</v>
      </c>
      <c r="BG44" t="str">
        <f t="shared" si="29"/>
        <v/>
      </c>
      <c r="BH44" t="str">
        <f t="shared" si="30"/>
        <v/>
      </c>
      <c r="BI44" t="str">
        <f t="shared" si="31"/>
        <v/>
      </c>
      <c r="BJ44" t="str">
        <f t="shared" si="32"/>
        <v/>
      </c>
      <c r="BK44" t="str">
        <f t="shared" si="33"/>
        <v/>
      </c>
      <c r="BL44" t="str">
        <f t="shared" si="34"/>
        <v/>
      </c>
      <c r="BM44" t="str">
        <f t="shared" si="35"/>
        <v/>
      </c>
      <c r="BN44" t="str">
        <f t="shared" si="36"/>
        <v/>
      </c>
      <c r="BO44" t="str">
        <f t="shared" si="37"/>
        <v/>
      </c>
      <c r="BP44" t="str">
        <f t="shared" si="38"/>
        <v/>
      </c>
      <c r="BQ44" t="str">
        <f t="shared" si="39"/>
        <v/>
      </c>
      <c r="BR44" t="str">
        <f t="shared" si="40"/>
        <v/>
      </c>
      <c r="BS44" t="str">
        <f t="shared" si="41"/>
        <v/>
      </c>
      <c r="BT44" t="str">
        <f t="shared" si="42"/>
        <v/>
      </c>
      <c r="BU44" t="str">
        <f t="shared" si="43"/>
        <v/>
      </c>
      <c r="BV44" t="str">
        <f t="shared" si="44"/>
        <v/>
      </c>
      <c r="BW44" t="str">
        <f t="shared" si="45"/>
        <v/>
      </c>
      <c r="BX44" t="str">
        <f t="shared" si="46"/>
        <v/>
      </c>
      <c r="BY44" t="str">
        <f t="shared" si="47"/>
        <v/>
      </c>
    </row>
    <row r="45" spans="3:77" ht="15.75">
      <c r="C45" s="263" t="str">
        <f t="shared" si="0"/>
        <v/>
      </c>
      <c r="D45" s="797" t="s">
        <v>1394</v>
      </c>
      <c r="E45" s="818" t="s">
        <v>945</v>
      </c>
      <c r="F45" s="798" t="str">
        <f t="shared" si="1"/>
        <v/>
      </c>
      <c r="G45" s="800" t="str">
        <f t="shared" si="2"/>
        <v/>
      </c>
      <c r="H45" s="266" t="str">
        <f t="shared" si="3"/>
        <v/>
      </c>
      <c r="I45" s="267" t="str">
        <f t="shared" si="4"/>
        <v/>
      </c>
      <c r="J45" s="268" t="str">
        <f t="shared" si="5"/>
        <v/>
      </c>
      <c r="K45" s="268" t="str">
        <f t="shared" si="6"/>
        <v/>
      </c>
      <c r="L45" s="269" t="str">
        <f t="shared" si="7"/>
        <v/>
      </c>
      <c r="M45" t="str">
        <f t="shared" si="8"/>
        <v/>
      </c>
      <c r="N45" t="str">
        <f t="shared" si="9"/>
        <v/>
      </c>
      <c r="O45" t="str">
        <f t="shared" si="10"/>
        <v/>
      </c>
      <c r="P45" t="str">
        <f t="shared" si="11"/>
        <v/>
      </c>
      <c r="Q45" t="str">
        <f t="shared" si="12"/>
        <v/>
      </c>
      <c r="R45" t="str">
        <f t="shared" si="13"/>
        <v/>
      </c>
      <c r="S45">
        <f t="array" ref="S45">IF(D45="",0,SUMPRODUCT((DA13:VN13="Gluten")*(DA14:VN14="INFO")*(COUNTIF(R45,"* "&amp;DA15:VN15&amp;" *")&gt;0)*1))</f>
        <v>0</v>
      </c>
      <c r="T45">
        <f t="array" ref="T45">IF(D45="",0,SUMPRODUCT((DA13:VN13="Gluten")*(DA14:VN14="EXCL")*(COUNTIF(R45,"* "&amp;DA15:VN15&amp;" *")&gt;0)*1))</f>
        <v>0</v>
      </c>
      <c r="U45">
        <f t="array" ref="U45">IF(D45="",0,SUMPRODUCT((DA13:VN13="Gluten")*(DA14:VN14="ALERTE")*(COUNTIF(R45,"* "&amp;DA15:VN15&amp;" *")&gt;0)*1))</f>
        <v>0</v>
      </c>
      <c r="V45">
        <f t="array" ref="V45">IF(D45="",0,SUMPRODUCT((DA13:VN13="Gluten")*(DA14:VN14="SUSP")*(COUNTIF(R45,"* "&amp;DA15:VN15&amp;" *")&gt;0)*1))</f>
        <v>0</v>
      </c>
      <c r="W45" t="str">
        <f t="shared" si="14"/>
        <v/>
      </c>
      <c r="X45" t="str">
        <f t="shared" si="15"/>
        <v/>
      </c>
      <c r="Y45">
        <f t="array" ref="Y45">IF(D45="",0,SUMPRODUCT((DA13:VN13="Crustaces")*(DA14:VN14="ALERTE")*(COUNTIF(R45,"* "&amp;DA15:VN15&amp;" *")&gt;0)*1))</f>
        <v>0</v>
      </c>
      <c r="Z45" t="str">
        <f t="shared" si="16"/>
        <v/>
      </c>
      <c r="AA45">
        <f t="array" ref="AA45">IF(D45="",0,SUMPRODUCT((DA13:VN13="Oeufs")*(DA14:VN14="ALERTE")*(COUNTIF(R45,"* "&amp;DA15:VN15&amp;" *")&gt;0)*1))</f>
        <v>0</v>
      </c>
      <c r="AB45" t="str">
        <f t="shared" si="17"/>
        <v/>
      </c>
      <c r="AC45">
        <f t="array" ref="AC45">IF(D45="",0,SUMPRODUCT((DA13:VN13="Poissons")*(DA14:VN14="INFO")*(COUNTIF(R45,"* "&amp;DA15:VN15&amp;" *")&gt;0)*1))</f>
        <v>0</v>
      </c>
      <c r="AD45">
        <f t="array" ref="AD45">IF(D45="",0,SUMPRODUCT((DA13:VN13="Poissons")*(DA14:VN14="EXCL")*(COUNTIF(R45,"* "&amp;DA15:VN15&amp;" *")&gt;0)*1))</f>
        <v>0</v>
      </c>
      <c r="AE45">
        <f t="array" ref="AE45">IF(D45="",0,SUMPRODUCT((DA13:VN13="Poissons")*(DA14:VN14="ALERTE")*(COUNTIF(R45,"* "&amp;DA15:VN15&amp;" *")&gt;0)*1))</f>
        <v>0</v>
      </c>
      <c r="AF45" t="str">
        <f t="shared" si="18"/>
        <v/>
      </c>
      <c r="AG45">
        <f t="array" ref="AG45">IF(D45="",0,SUMPRODUCT((DA13:VN13="Arachides")*(DA14:VN14="ALERTE")*(COUNTIF(R45,"* "&amp;DA15:VN15&amp;" *")&gt;0)*1))</f>
        <v>0</v>
      </c>
      <c r="AH45" t="str">
        <f t="shared" si="19"/>
        <v/>
      </c>
      <c r="AI45">
        <f t="array" ref="AI45">IF(D45="",0,SUMPRODUCT((DA13:VN13="Soja")*(DA14:VN14="INFO")*(COUNTIF(R45,"* "&amp;DA15:VN15&amp;" *")&gt;0)*1))</f>
        <v>0</v>
      </c>
      <c r="AJ45">
        <f t="array" ref="AJ45">IF(D45="",0,SUMPRODUCT((DA13:VN13="Soja")*(DA14:VN14="ALERTE")*(COUNTIF(R45,"* "&amp;DA15:VN15&amp;" *")&gt;0)*1))</f>
        <v>0</v>
      </c>
      <c r="AK45" t="str">
        <f t="shared" si="20"/>
        <v/>
      </c>
      <c r="AL45">
        <f t="array" ref="AL45">IF(D45="",0,SUMPRODUCT((DA13:VN13="Lait")*(DA14:VN14="INFO")*(COUNTIF(R45,"* "&amp;DA15:VN15&amp;" *")&gt;0)*1))</f>
        <v>0</v>
      </c>
      <c r="AM45">
        <f t="array" ref="AM45">IF(D45="",0,SUMPRODUCT((DA13:VN13="Lait")*(DA14:VN14="EXCL")*(COUNTIF(R45,"* "&amp;DA15:VN15&amp;" *")&gt;0)*1))</f>
        <v>0</v>
      </c>
      <c r="AN45">
        <f t="array" ref="AN45">IF(D45="",0,SUMPRODUCT((DA13:VN13="Lait")*(DA14:VN14="ALERTE")*(COUNTIF(R45,"* "&amp;DA15:VN15&amp;" *")&gt;0)*1))</f>
        <v>0</v>
      </c>
      <c r="AO45">
        <f t="array" ref="AO45">IF(D45="",0,SUMPRODUCT((DA13:VN13="Lait")*(DA14:VN14="SUSP")*(COUNTIF(R45,"* "&amp;DA15:VN15&amp;" *")&gt;0)*1))</f>
        <v>0</v>
      </c>
      <c r="AP45" t="str">
        <f t="shared" si="21"/>
        <v/>
      </c>
      <c r="AQ45" t="str">
        <f t="shared" si="22"/>
        <v/>
      </c>
      <c r="AR45">
        <f t="array" ref="AR45">IF(D45="",0,SUMPRODUCT((DA13:VN13="Fruits a coque")*(DA14:VN14="EXCL")*(COUNTIF(R45,"* "&amp;DA15:VN15&amp;" *")&gt;0)*1))</f>
        <v>0</v>
      </c>
      <c r="AS45">
        <f t="array" ref="AS45">IF(D45="",0,SUMPRODUCT((DA13:VN13="Fruits a coque")*(DA14:VN14="ALERTE")*(COUNTIF(R45,"* "&amp;DA15:VN15&amp;" *")&gt;0)*1))</f>
        <v>0</v>
      </c>
      <c r="AT45" t="str">
        <f t="shared" si="23"/>
        <v/>
      </c>
      <c r="AU45">
        <f t="array" ref="AU45">IF(D45="",0,SUMPRODUCT((DA13:VN13="Celeri")*(DA14:VN14="ALERTE")*(COUNTIF(R45,"* "&amp;DA15:VN15&amp;" *")&gt;0)*1))</f>
        <v>0</v>
      </c>
      <c r="AV45" t="str">
        <f t="shared" si="24"/>
        <v/>
      </c>
      <c r="AW45">
        <f t="array" ref="AW45">IF(D45="",0,SUMPRODUCT((DA13:VN13="Moutarde")*(DA14:VN14="ALERTE")*(COUNTIF(R45,"* "&amp;DA15:VN15&amp;" *")&gt;0)*1))</f>
        <v>0</v>
      </c>
      <c r="AX45" t="str">
        <f t="shared" si="25"/>
        <v/>
      </c>
      <c r="AY45">
        <f t="array" ref="AY45">IF(D45="",0,SUMPRODUCT((DA13:VN13="Sesame")*(DA14:VN14="ALERTE")*(COUNTIF(R45,"* "&amp;DA15:VN15&amp;" *")&gt;0)*1))</f>
        <v>0</v>
      </c>
      <c r="AZ45" t="str">
        <f t="shared" si="26"/>
        <v/>
      </c>
      <c r="BA45">
        <f t="array" ref="BA45">IF(D45="",0,SUMPRODUCT((DA13:VN13="Sulfites")*(DA14:VN14="ALERTE")*(COUNTIF(R45,"* "&amp;DA15:VN15&amp;" *")&gt;0)*1))</f>
        <v>0</v>
      </c>
      <c r="BB45" t="str">
        <f t="shared" si="27"/>
        <v/>
      </c>
      <c r="BC45">
        <f t="array" ref="BC45">IF(D45="",0,SUMPRODUCT((DA13:VN13="Lupin")*(DA14:VN14="ALERTE")*(COUNTIF(R45,"* "&amp;DA15:VN15&amp;" *")&gt;0)*1))</f>
        <v>0</v>
      </c>
      <c r="BD45" t="str">
        <f t="shared" si="28"/>
        <v/>
      </c>
      <c r="BE45">
        <f t="array" ref="BE45">IF(D45="",0,SUMPRODUCT((DA13:VN13="Mollusques")*(DA14:VN14="EXCL")*(COUNTIF(R45,"* "&amp;DA15:VN15&amp;" *")&gt;0)*1))</f>
        <v>0</v>
      </c>
      <c r="BF45">
        <f t="array" ref="BF45">IF(D45="",0,SUMPRODUCT((DA13:VN13="Mollusques")*(DA14:VN14="ALERTE")*(COUNTIF(R45,"* "&amp;DA15:VN15&amp;" *")&gt;0)*1))</f>
        <v>0</v>
      </c>
      <c r="BG45" t="str">
        <f t="shared" si="29"/>
        <v/>
      </c>
      <c r="BH45" t="str">
        <f t="shared" si="30"/>
        <v/>
      </c>
      <c r="BI45" t="str">
        <f t="shared" si="31"/>
        <v/>
      </c>
      <c r="BJ45" t="str">
        <f t="shared" si="32"/>
        <v/>
      </c>
      <c r="BK45" t="str">
        <f t="shared" si="33"/>
        <v/>
      </c>
      <c r="BL45" t="str">
        <f t="shared" si="34"/>
        <v/>
      </c>
      <c r="BM45" t="str">
        <f t="shared" si="35"/>
        <v/>
      </c>
      <c r="BN45" t="str">
        <f t="shared" si="36"/>
        <v/>
      </c>
      <c r="BO45" t="str">
        <f t="shared" si="37"/>
        <v/>
      </c>
      <c r="BP45" t="str">
        <f t="shared" si="38"/>
        <v/>
      </c>
      <c r="BQ45" t="str">
        <f t="shared" si="39"/>
        <v/>
      </c>
      <c r="BR45" t="str">
        <f t="shared" si="40"/>
        <v/>
      </c>
      <c r="BS45" t="str">
        <f t="shared" si="41"/>
        <v/>
      </c>
      <c r="BT45" t="str">
        <f t="shared" si="42"/>
        <v/>
      </c>
      <c r="BU45" t="str">
        <f t="shared" si="43"/>
        <v/>
      </c>
      <c r="BV45" t="str">
        <f t="shared" si="44"/>
        <v/>
      </c>
      <c r="BW45" t="str">
        <f t="shared" si="45"/>
        <v/>
      </c>
      <c r="BX45" t="str">
        <f t="shared" si="46"/>
        <v/>
      </c>
      <c r="BY45" t="str">
        <f t="shared" si="47"/>
        <v/>
      </c>
    </row>
    <row r="46" spans="3:77" ht="15.75">
      <c r="C46" s="263" t="str">
        <f t="shared" si="0"/>
        <v/>
      </c>
      <c r="D46" s="797" t="s">
        <v>1394</v>
      </c>
      <c r="E46" s="818" t="s">
        <v>945</v>
      </c>
      <c r="F46" s="798" t="str">
        <f t="shared" si="1"/>
        <v/>
      </c>
      <c r="G46" s="800" t="str">
        <f t="shared" si="2"/>
        <v/>
      </c>
      <c r="H46" s="266" t="str">
        <f t="shared" si="3"/>
        <v/>
      </c>
      <c r="I46" s="267" t="str">
        <f t="shared" si="4"/>
        <v/>
      </c>
      <c r="J46" s="268" t="str">
        <f t="shared" si="5"/>
        <v/>
      </c>
      <c r="K46" s="268" t="str">
        <f t="shared" si="6"/>
        <v/>
      </c>
      <c r="L46" s="269" t="str">
        <f t="shared" si="7"/>
        <v/>
      </c>
      <c r="M46" t="str">
        <f t="shared" si="8"/>
        <v/>
      </c>
      <c r="N46" t="str">
        <f t="shared" si="9"/>
        <v/>
      </c>
      <c r="O46" t="str">
        <f t="shared" si="10"/>
        <v/>
      </c>
      <c r="P46" t="str">
        <f t="shared" si="11"/>
        <v/>
      </c>
      <c r="Q46" t="str">
        <f t="shared" si="12"/>
        <v/>
      </c>
      <c r="R46" t="str">
        <f t="shared" si="13"/>
        <v/>
      </c>
      <c r="S46">
        <f t="array" ref="S46">IF(D46="",0,SUMPRODUCT((DA13:VN13="Gluten")*(DA14:VN14="INFO")*(COUNTIF(R46,"* "&amp;DA15:VN15&amp;" *")&gt;0)*1))</f>
        <v>0</v>
      </c>
      <c r="T46">
        <f t="array" ref="T46">IF(D46="",0,SUMPRODUCT((DA13:VN13="Gluten")*(DA14:VN14="EXCL")*(COUNTIF(R46,"* "&amp;DA15:VN15&amp;" *")&gt;0)*1))</f>
        <v>0</v>
      </c>
      <c r="U46">
        <f t="array" ref="U46">IF(D46="",0,SUMPRODUCT((DA13:VN13="Gluten")*(DA14:VN14="ALERTE")*(COUNTIF(R46,"* "&amp;DA15:VN15&amp;" *")&gt;0)*1))</f>
        <v>0</v>
      </c>
      <c r="V46">
        <f t="array" ref="V46">IF(D46="",0,SUMPRODUCT((DA13:VN13="Gluten")*(DA14:VN14="SUSP")*(COUNTIF(R46,"* "&amp;DA15:VN15&amp;" *")&gt;0)*1))</f>
        <v>0</v>
      </c>
      <c r="W46" t="str">
        <f t="shared" si="14"/>
        <v/>
      </c>
      <c r="X46" t="str">
        <f t="shared" si="15"/>
        <v/>
      </c>
      <c r="Y46">
        <f t="array" ref="Y46">IF(D46="",0,SUMPRODUCT((DA13:VN13="Crustaces")*(DA14:VN14="ALERTE")*(COUNTIF(R46,"* "&amp;DA15:VN15&amp;" *")&gt;0)*1))</f>
        <v>0</v>
      </c>
      <c r="Z46" t="str">
        <f t="shared" si="16"/>
        <v/>
      </c>
      <c r="AA46">
        <f t="array" ref="AA46">IF(D46="",0,SUMPRODUCT((DA13:VN13="Oeufs")*(DA14:VN14="ALERTE")*(COUNTIF(R46,"* "&amp;DA15:VN15&amp;" *")&gt;0)*1))</f>
        <v>0</v>
      </c>
      <c r="AB46" t="str">
        <f t="shared" si="17"/>
        <v/>
      </c>
      <c r="AC46">
        <f t="array" ref="AC46">IF(D46="",0,SUMPRODUCT((DA13:VN13="Poissons")*(DA14:VN14="INFO")*(COUNTIF(R46,"* "&amp;DA15:VN15&amp;" *")&gt;0)*1))</f>
        <v>0</v>
      </c>
      <c r="AD46">
        <f t="array" ref="AD46">IF(D46="",0,SUMPRODUCT((DA13:VN13="Poissons")*(DA14:VN14="EXCL")*(COUNTIF(R46,"* "&amp;DA15:VN15&amp;" *")&gt;0)*1))</f>
        <v>0</v>
      </c>
      <c r="AE46">
        <f t="array" ref="AE46">IF(D46="",0,SUMPRODUCT((DA13:VN13="Poissons")*(DA14:VN14="ALERTE")*(COUNTIF(R46,"* "&amp;DA15:VN15&amp;" *")&gt;0)*1))</f>
        <v>0</v>
      </c>
      <c r="AF46" t="str">
        <f t="shared" si="18"/>
        <v/>
      </c>
      <c r="AG46">
        <f t="array" ref="AG46">IF(D46="",0,SUMPRODUCT((DA13:VN13="Arachides")*(DA14:VN14="ALERTE")*(COUNTIF(R46,"* "&amp;DA15:VN15&amp;" *")&gt;0)*1))</f>
        <v>0</v>
      </c>
      <c r="AH46" t="str">
        <f t="shared" si="19"/>
        <v/>
      </c>
      <c r="AI46">
        <f t="array" ref="AI46">IF(D46="",0,SUMPRODUCT((DA13:VN13="Soja")*(DA14:VN14="INFO")*(COUNTIF(R46,"* "&amp;DA15:VN15&amp;" *")&gt;0)*1))</f>
        <v>0</v>
      </c>
      <c r="AJ46">
        <f t="array" ref="AJ46">IF(D46="",0,SUMPRODUCT((DA13:VN13="Soja")*(DA14:VN14="ALERTE")*(COUNTIF(R46,"* "&amp;DA15:VN15&amp;" *")&gt;0)*1))</f>
        <v>0</v>
      </c>
      <c r="AK46" t="str">
        <f t="shared" si="20"/>
        <v/>
      </c>
      <c r="AL46">
        <f t="array" ref="AL46">IF(D46="",0,SUMPRODUCT((DA13:VN13="Lait")*(DA14:VN14="INFO")*(COUNTIF(R46,"* "&amp;DA15:VN15&amp;" *")&gt;0)*1))</f>
        <v>0</v>
      </c>
      <c r="AM46">
        <f t="array" ref="AM46">IF(D46="",0,SUMPRODUCT((DA13:VN13="Lait")*(DA14:VN14="EXCL")*(COUNTIF(R46,"* "&amp;DA15:VN15&amp;" *")&gt;0)*1))</f>
        <v>0</v>
      </c>
      <c r="AN46">
        <f t="array" ref="AN46">IF(D46="",0,SUMPRODUCT((DA13:VN13="Lait")*(DA14:VN14="ALERTE")*(COUNTIF(R46,"* "&amp;DA15:VN15&amp;" *")&gt;0)*1))</f>
        <v>0</v>
      </c>
      <c r="AO46">
        <f t="array" ref="AO46">IF(D46="",0,SUMPRODUCT((DA13:VN13="Lait")*(DA14:VN14="SUSP")*(COUNTIF(R46,"* "&amp;DA15:VN15&amp;" *")&gt;0)*1))</f>
        <v>0</v>
      </c>
      <c r="AP46" t="str">
        <f t="shared" si="21"/>
        <v/>
      </c>
      <c r="AQ46" t="str">
        <f t="shared" si="22"/>
        <v/>
      </c>
      <c r="AR46">
        <f t="array" ref="AR46">IF(D46="",0,SUMPRODUCT((DA13:VN13="Fruits a coque")*(DA14:VN14="EXCL")*(COUNTIF(R46,"* "&amp;DA15:VN15&amp;" *")&gt;0)*1))</f>
        <v>0</v>
      </c>
      <c r="AS46">
        <f t="array" ref="AS46">IF(D46="",0,SUMPRODUCT((DA13:VN13="Fruits a coque")*(DA14:VN14="ALERTE")*(COUNTIF(R46,"* "&amp;DA15:VN15&amp;" *")&gt;0)*1))</f>
        <v>0</v>
      </c>
      <c r="AT46" t="str">
        <f t="shared" si="23"/>
        <v/>
      </c>
      <c r="AU46">
        <f t="array" ref="AU46">IF(D46="",0,SUMPRODUCT((DA13:VN13="Celeri")*(DA14:VN14="ALERTE")*(COUNTIF(R46,"* "&amp;DA15:VN15&amp;" *")&gt;0)*1))</f>
        <v>0</v>
      </c>
      <c r="AV46" t="str">
        <f t="shared" si="24"/>
        <v/>
      </c>
      <c r="AW46">
        <f t="array" ref="AW46">IF(D46="",0,SUMPRODUCT((DA13:VN13="Moutarde")*(DA14:VN14="ALERTE")*(COUNTIF(R46,"* "&amp;DA15:VN15&amp;" *")&gt;0)*1))</f>
        <v>0</v>
      </c>
      <c r="AX46" t="str">
        <f t="shared" si="25"/>
        <v/>
      </c>
      <c r="AY46">
        <f t="array" ref="AY46">IF(D46="",0,SUMPRODUCT((DA13:VN13="Sesame")*(DA14:VN14="ALERTE")*(COUNTIF(R46,"* "&amp;DA15:VN15&amp;" *")&gt;0)*1))</f>
        <v>0</v>
      </c>
      <c r="AZ46" t="str">
        <f t="shared" si="26"/>
        <v/>
      </c>
      <c r="BA46">
        <f t="array" ref="BA46">IF(D46="",0,SUMPRODUCT((DA13:VN13="Sulfites")*(DA14:VN14="ALERTE")*(COUNTIF(R46,"* "&amp;DA15:VN15&amp;" *")&gt;0)*1))</f>
        <v>0</v>
      </c>
      <c r="BB46" t="str">
        <f t="shared" si="27"/>
        <v/>
      </c>
      <c r="BC46">
        <f t="array" ref="BC46">IF(D46="",0,SUMPRODUCT((DA13:VN13="Lupin")*(DA14:VN14="ALERTE")*(COUNTIF(R46,"* "&amp;DA15:VN15&amp;" *")&gt;0)*1))</f>
        <v>0</v>
      </c>
      <c r="BD46" t="str">
        <f t="shared" si="28"/>
        <v/>
      </c>
      <c r="BE46">
        <f t="array" ref="BE46">IF(D46="",0,SUMPRODUCT((DA13:VN13="Mollusques")*(DA14:VN14="EXCL")*(COUNTIF(R46,"* "&amp;DA15:VN15&amp;" *")&gt;0)*1))</f>
        <v>0</v>
      </c>
      <c r="BF46">
        <f t="array" ref="BF46">IF(D46="",0,SUMPRODUCT((DA13:VN13="Mollusques")*(DA14:VN14="ALERTE")*(COUNTIF(R46,"* "&amp;DA15:VN15&amp;" *")&gt;0)*1))</f>
        <v>0</v>
      </c>
      <c r="BG46" t="str">
        <f t="shared" si="29"/>
        <v/>
      </c>
      <c r="BH46" t="str">
        <f t="shared" si="30"/>
        <v/>
      </c>
      <c r="BI46" t="str">
        <f t="shared" si="31"/>
        <v/>
      </c>
      <c r="BJ46" t="str">
        <f t="shared" si="32"/>
        <v/>
      </c>
      <c r="BK46" t="str">
        <f t="shared" si="33"/>
        <v/>
      </c>
      <c r="BL46" t="str">
        <f t="shared" si="34"/>
        <v/>
      </c>
      <c r="BM46" t="str">
        <f t="shared" si="35"/>
        <v/>
      </c>
      <c r="BN46" t="str">
        <f t="shared" si="36"/>
        <v/>
      </c>
      <c r="BO46" t="str">
        <f t="shared" si="37"/>
        <v/>
      </c>
      <c r="BP46" t="str">
        <f t="shared" si="38"/>
        <v/>
      </c>
      <c r="BQ46" t="str">
        <f t="shared" si="39"/>
        <v/>
      </c>
      <c r="BR46" t="str">
        <f t="shared" si="40"/>
        <v/>
      </c>
      <c r="BS46" t="str">
        <f t="shared" si="41"/>
        <v/>
      </c>
      <c r="BT46" t="str">
        <f t="shared" si="42"/>
        <v/>
      </c>
      <c r="BU46" t="str">
        <f t="shared" si="43"/>
        <v/>
      </c>
      <c r="BV46" t="str">
        <f t="shared" si="44"/>
        <v/>
      </c>
      <c r="BW46" t="str">
        <f t="shared" si="45"/>
        <v/>
      </c>
      <c r="BX46" t="str">
        <f t="shared" si="46"/>
        <v/>
      </c>
      <c r="BY46" t="str">
        <f t="shared" si="47"/>
        <v/>
      </c>
    </row>
    <row r="47" spans="3:77" ht="15.75">
      <c r="C47" s="263" t="str">
        <f t="shared" si="0"/>
        <v/>
      </c>
      <c r="D47" s="797" t="s">
        <v>1394</v>
      </c>
      <c r="E47" s="818" t="s">
        <v>945</v>
      </c>
      <c r="F47" s="798" t="str">
        <f t="shared" si="1"/>
        <v/>
      </c>
      <c r="G47" s="800" t="str">
        <f t="shared" si="2"/>
        <v/>
      </c>
      <c r="H47" s="266" t="str">
        <f t="shared" si="3"/>
        <v/>
      </c>
      <c r="I47" s="267" t="str">
        <f t="shared" si="4"/>
        <v/>
      </c>
      <c r="J47" s="268" t="str">
        <f t="shared" si="5"/>
        <v/>
      </c>
      <c r="K47" s="268" t="str">
        <f t="shared" si="6"/>
        <v/>
      </c>
      <c r="L47" s="269" t="str">
        <f t="shared" si="7"/>
        <v/>
      </c>
      <c r="M47" t="str">
        <f t="shared" si="8"/>
        <v/>
      </c>
      <c r="N47" t="str">
        <f t="shared" si="9"/>
        <v/>
      </c>
      <c r="O47" t="str">
        <f t="shared" si="10"/>
        <v/>
      </c>
      <c r="P47" t="str">
        <f t="shared" si="11"/>
        <v/>
      </c>
      <c r="Q47" t="str">
        <f t="shared" si="12"/>
        <v/>
      </c>
      <c r="R47" t="str">
        <f t="shared" si="13"/>
        <v/>
      </c>
      <c r="S47">
        <f t="array" ref="S47">IF(D47="",0,SUMPRODUCT((DA13:VN13="Gluten")*(DA14:VN14="INFO")*(COUNTIF(R47,"* "&amp;DA15:VN15&amp;" *")&gt;0)*1))</f>
        <v>0</v>
      </c>
      <c r="T47">
        <f t="array" ref="T47">IF(D47="",0,SUMPRODUCT((DA13:VN13="Gluten")*(DA14:VN14="EXCL")*(COUNTIF(R47,"* "&amp;DA15:VN15&amp;" *")&gt;0)*1))</f>
        <v>0</v>
      </c>
      <c r="U47">
        <f t="array" ref="U47">IF(D47="",0,SUMPRODUCT((DA13:VN13="Gluten")*(DA14:VN14="ALERTE")*(COUNTIF(R47,"* "&amp;DA15:VN15&amp;" *")&gt;0)*1))</f>
        <v>0</v>
      </c>
      <c r="V47">
        <f t="array" ref="V47">IF(D47="",0,SUMPRODUCT((DA13:VN13="Gluten")*(DA14:VN14="SUSP")*(COUNTIF(R47,"* "&amp;DA15:VN15&amp;" *")&gt;0)*1))</f>
        <v>0</v>
      </c>
      <c r="W47" t="str">
        <f t="shared" si="14"/>
        <v/>
      </c>
      <c r="X47" t="str">
        <f t="shared" si="15"/>
        <v/>
      </c>
      <c r="Y47">
        <f t="array" ref="Y47">IF(D47="",0,SUMPRODUCT((DA13:VN13="Crustaces")*(DA14:VN14="ALERTE")*(COUNTIF(R47,"* "&amp;DA15:VN15&amp;" *")&gt;0)*1))</f>
        <v>0</v>
      </c>
      <c r="Z47" t="str">
        <f t="shared" si="16"/>
        <v/>
      </c>
      <c r="AA47">
        <f t="array" ref="AA47">IF(D47="",0,SUMPRODUCT((DA13:VN13="Oeufs")*(DA14:VN14="ALERTE")*(COUNTIF(R47,"* "&amp;DA15:VN15&amp;" *")&gt;0)*1))</f>
        <v>0</v>
      </c>
      <c r="AB47" t="str">
        <f t="shared" si="17"/>
        <v/>
      </c>
      <c r="AC47">
        <f t="array" ref="AC47">IF(D47="",0,SUMPRODUCT((DA13:VN13="Poissons")*(DA14:VN14="INFO")*(COUNTIF(R47,"* "&amp;DA15:VN15&amp;" *")&gt;0)*1))</f>
        <v>0</v>
      </c>
      <c r="AD47">
        <f t="array" ref="AD47">IF(D47="",0,SUMPRODUCT((DA13:VN13="Poissons")*(DA14:VN14="EXCL")*(COUNTIF(R47,"* "&amp;DA15:VN15&amp;" *")&gt;0)*1))</f>
        <v>0</v>
      </c>
      <c r="AE47">
        <f t="array" ref="AE47">IF(D47="",0,SUMPRODUCT((DA13:VN13="Poissons")*(DA14:VN14="ALERTE")*(COUNTIF(R47,"* "&amp;DA15:VN15&amp;" *")&gt;0)*1))</f>
        <v>0</v>
      </c>
      <c r="AF47" t="str">
        <f t="shared" si="18"/>
        <v/>
      </c>
      <c r="AG47">
        <f t="array" ref="AG47">IF(D47="",0,SUMPRODUCT((DA13:VN13="Arachides")*(DA14:VN14="ALERTE")*(COUNTIF(R47,"* "&amp;DA15:VN15&amp;" *")&gt;0)*1))</f>
        <v>0</v>
      </c>
      <c r="AH47" t="str">
        <f t="shared" si="19"/>
        <v/>
      </c>
      <c r="AI47">
        <f t="array" ref="AI47">IF(D47="",0,SUMPRODUCT((DA13:VN13="Soja")*(DA14:VN14="INFO")*(COUNTIF(R47,"* "&amp;DA15:VN15&amp;" *")&gt;0)*1))</f>
        <v>0</v>
      </c>
      <c r="AJ47">
        <f t="array" ref="AJ47">IF(D47="",0,SUMPRODUCT((DA13:VN13="Soja")*(DA14:VN14="ALERTE")*(COUNTIF(R47,"* "&amp;DA15:VN15&amp;" *")&gt;0)*1))</f>
        <v>0</v>
      </c>
      <c r="AK47" t="str">
        <f t="shared" si="20"/>
        <v/>
      </c>
      <c r="AL47">
        <f t="array" ref="AL47">IF(D47="",0,SUMPRODUCT((DA13:VN13="Lait")*(DA14:VN14="INFO")*(COUNTIF(R47,"* "&amp;DA15:VN15&amp;" *")&gt;0)*1))</f>
        <v>0</v>
      </c>
      <c r="AM47">
        <f t="array" ref="AM47">IF(D47="",0,SUMPRODUCT((DA13:VN13="Lait")*(DA14:VN14="EXCL")*(COUNTIF(R47,"* "&amp;DA15:VN15&amp;" *")&gt;0)*1))</f>
        <v>0</v>
      </c>
      <c r="AN47">
        <f t="array" ref="AN47">IF(D47="",0,SUMPRODUCT((DA13:VN13="Lait")*(DA14:VN14="ALERTE")*(COUNTIF(R47,"* "&amp;DA15:VN15&amp;" *")&gt;0)*1))</f>
        <v>0</v>
      </c>
      <c r="AO47">
        <f t="array" ref="AO47">IF(D47="",0,SUMPRODUCT((DA13:VN13="Lait")*(DA14:VN14="SUSP")*(COUNTIF(R47,"* "&amp;DA15:VN15&amp;" *")&gt;0)*1))</f>
        <v>0</v>
      </c>
      <c r="AP47" t="str">
        <f t="shared" si="21"/>
        <v/>
      </c>
      <c r="AQ47" t="str">
        <f t="shared" si="22"/>
        <v/>
      </c>
      <c r="AR47">
        <f t="array" ref="AR47">IF(D47="",0,SUMPRODUCT((DA13:VN13="Fruits a coque")*(DA14:VN14="EXCL")*(COUNTIF(R47,"* "&amp;DA15:VN15&amp;" *")&gt;0)*1))</f>
        <v>0</v>
      </c>
      <c r="AS47">
        <f t="array" ref="AS47">IF(D47="",0,SUMPRODUCT((DA13:VN13="Fruits a coque")*(DA14:VN14="ALERTE")*(COUNTIF(R47,"* "&amp;DA15:VN15&amp;" *")&gt;0)*1))</f>
        <v>0</v>
      </c>
      <c r="AT47" t="str">
        <f t="shared" si="23"/>
        <v/>
      </c>
      <c r="AU47">
        <f t="array" ref="AU47">IF(D47="",0,SUMPRODUCT((DA13:VN13="Celeri")*(DA14:VN14="ALERTE")*(COUNTIF(R47,"* "&amp;DA15:VN15&amp;" *")&gt;0)*1))</f>
        <v>0</v>
      </c>
      <c r="AV47" t="str">
        <f t="shared" si="24"/>
        <v/>
      </c>
      <c r="AW47">
        <f t="array" ref="AW47">IF(D47="",0,SUMPRODUCT((DA13:VN13="Moutarde")*(DA14:VN14="ALERTE")*(COUNTIF(R47,"* "&amp;DA15:VN15&amp;" *")&gt;0)*1))</f>
        <v>0</v>
      </c>
      <c r="AX47" t="str">
        <f t="shared" si="25"/>
        <v/>
      </c>
      <c r="AY47">
        <f t="array" ref="AY47">IF(D47="",0,SUMPRODUCT((DA13:VN13="Sesame")*(DA14:VN14="ALERTE")*(COUNTIF(R47,"* "&amp;DA15:VN15&amp;" *")&gt;0)*1))</f>
        <v>0</v>
      </c>
      <c r="AZ47" t="str">
        <f t="shared" si="26"/>
        <v/>
      </c>
      <c r="BA47">
        <f t="array" ref="BA47">IF(D47="",0,SUMPRODUCT((DA13:VN13="Sulfites")*(DA14:VN14="ALERTE")*(COUNTIF(R47,"* "&amp;DA15:VN15&amp;" *")&gt;0)*1))</f>
        <v>0</v>
      </c>
      <c r="BB47" t="str">
        <f t="shared" si="27"/>
        <v/>
      </c>
      <c r="BC47">
        <f t="array" ref="BC47">IF(D47="",0,SUMPRODUCT((DA13:VN13="Lupin")*(DA14:VN14="ALERTE")*(COUNTIF(R47,"* "&amp;DA15:VN15&amp;" *")&gt;0)*1))</f>
        <v>0</v>
      </c>
      <c r="BD47" t="str">
        <f t="shared" si="28"/>
        <v/>
      </c>
      <c r="BE47">
        <f t="array" ref="BE47">IF(D47="",0,SUMPRODUCT((DA13:VN13="Mollusques")*(DA14:VN14="EXCL")*(COUNTIF(R47,"* "&amp;DA15:VN15&amp;" *")&gt;0)*1))</f>
        <v>0</v>
      </c>
      <c r="BF47">
        <f t="array" ref="BF47">IF(D47="",0,SUMPRODUCT((DA13:VN13="Mollusques")*(DA14:VN14="ALERTE")*(COUNTIF(R47,"* "&amp;DA15:VN15&amp;" *")&gt;0)*1))</f>
        <v>0</v>
      </c>
      <c r="BG47" t="str">
        <f t="shared" si="29"/>
        <v/>
      </c>
      <c r="BH47" t="str">
        <f t="shared" si="30"/>
        <v/>
      </c>
      <c r="BI47" t="str">
        <f t="shared" si="31"/>
        <v/>
      </c>
      <c r="BJ47" t="str">
        <f t="shared" si="32"/>
        <v/>
      </c>
      <c r="BK47" t="str">
        <f t="shared" si="33"/>
        <v/>
      </c>
      <c r="BL47" t="str">
        <f t="shared" si="34"/>
        <v/>
      </c>
      <c r="BM47" t="str">
        <f t="shared" si="35"/>
        <v/>
      </c>
      <c r="BN47" t="str">
        <f t="shared" si="36"/>
        <v/>
      </c>
      <c r="BO47" t="str">
        <f t="shared" si="37"/>
        <v/>
      </c>
      <c r="BP47" t="str">
        <f t="shared" si="38"/>
        <v/>
      </c>
      <c r="BQ47" t="str">
        <f t="shared" si="39"/>
        <v/>
      </c>
      <c r="BR47" t="str">
        <f t="shared" si="40"/>
        <v/>
      </c>
      <c r="BS47" t="str">
        <f t="shared" si="41"/>
        <v/>
      </c>
      <c r="BT47" t="str">
        <f t="shared" si="42"/>
        <v/>
      </c>
      <c r="BU47" t="str">
        <f t="shared" si="43"/>
        <v/>
      </c>
      <c r="BV47" t="str">
        <f t="shared" si="44"/>
        <v/>
      </c>
      <c r="BW47" t="str">
        <f t="shared" si="45"/>
        <v/>
      </c>
      <c r="BX47" t="str">
        <f t="shared" si="46"/>
        <v/>
      </c>
      <c r="BY47" t="str">
        <f t="shared" si="47"/>
        <v/>
      </c>
    </row>
    <row r="48" spans="3:77" ht="15.75">
      <c r="C48" s="263" t="str">
        <f t="shared" si="0"/>
        <v/>
      </c>
      <c r="D48" s="797" t="s">
        <v>1394</v>
      </c>
      <c r="E48" s="818" t="s">
        <v>945</v>
      </c>
      <c r="F48" s="798" t="str">
        <f t="shared" si="1"/>
        <v/>
      </c>
      <c r="G48" s="800" t="str">
        <f t="shared" si="2"/>
        <v/>
      </c>
      <c r="H48" s="266" t="str">
        <f t="shared" si="3"/>
        <v/>
      </c>
      <c r="I48" s="267" t="str">
        <f t="shared" si="4"/>
        <v/>
      </c>
      <c r="J48" s="268" t="str">
        <f t="shared" si="5"/>
        <v/>
      </c>
      <c r="K48" s="268" t="str">
        <f t="shared" si="6"/>
        <v/>
      </c>
      <c r="L48" s="269" t="str">
        <f t="shared" si="7"/>
        <v/>
      </c>
      <c r="M48" t="str">
        <f t="shared" si="8"/>
        <v/>
      </c>
      <c r="N48" t="str">
        <f t="shared" si="9"/>
        <v/>
      </c>
      <c r="O48" t="str">
        <f t="shared" si="10"/>
        <v/>
      </c>
      <c r="P48" t="str">
        <f t="shared" si="11"/>
        <v/>
      </c>
      <c r="Q48" t="str">
        <f t="shared" si="12"/>
        <v/>
      </c>
      <c r="R48" t="str">
        <f t="shared" si="13"/>
        <v/>
      </c>
      <c r="S48">
        <f t="array" ref="S48">IF(D48="",0,SUMPRODUCT((DA13:VN13="Gluten")*(DA14:VN14="INFO")*(COUNTIF(R48,"* "&amp;DA15:VN15&amp;" *")&gt;0)*1))</f>
        <v>0</v>
      </c>
      <c r="T48">
        <f t="array" ref="T48">IF(D48="",0,SUMPRODUCT((DA13:VN13="Gluten")*(DA14:VN14="EXCL")*(COUNTIF(R48,"* "&amp;DA15:VN15&amp;" *")&gt;0)*1))</f>
        <v>0</v>
      </c>
      <c r="U48">
        <f t="array" ref="U48">IF(D48="",0,SUMPRODUCT((DA13:VN13="Gluten")*(DA14:VN14="ALERTE")*(COUNTIF(R48,"* "&amp;DA15:VN15&amp;" *")&gt;0)*1))</f>
        <v>0</v>
      </c>
      <c r="V48">
        <f t="array" ref="V48">IF(D48="",0,SUMPRODUCT((DA13:VN13="Gluten")*(DA14:VN14="SUSP")*(COUNTIF(R48,"* "&amp;DA15:VN15&amp;" *")&gt;0)*1))</f>
        <v>0</v>
      </c>
      <c r="W48" t="str">
        <f t="shared" si="14"/>
        <v/>
      </c>
      <c r="X48" t="str">
        <f t="shared" si="15"/>
        <v/>
      </c>
      <c r="Y48">
        <f t="array" ref="Y48">IF(D48="",0,SUMPRODUCT((DA13:VN13="Crustaces")*(DA14:VN14="ALERTE")*(COUNTIF(R48,"* "&amp;DA15:VN15&amp;" *")&gt;0)*1))</f>
        <v>0</v>
      </c>
      <c r="Z48" t="str">
        <f t="shared" si="16"/>
        <v/>
      </c>
      <c r="AA48">
        <f t="array" ref="AA48">IF(D48="",0,SUMPRODUCT((DA13:VN13="Oeufs")*(DA14:VN14="ALERTE")*(COUNTIF(R48,"* "&amp;DA15:VN15&amp;" *")&gt;0)*1))</f>
        <v>0</v>
      </c>
      <c r="AB48" t="str">
        <f t="shared" si="17"/>
        <v/>
      </c>
      <c r="AC48">
        <f t="array" ref="AC48">IF(D48="",0,SUMPRODUCT((DA13:VN13="Poissons")*(DA14:VN14="INFO")*(COUNTIF(R48,"* "&amp;DA15:VN15&amp;" *")&gt;0)*1))</f>
        <v>0</v>
      </c>
      <c r="AD48">
        <f t="array" ref="AD48">IF(D48="",0,SUMPRODUCT((DA13:VN13="Poissons")*(DA14:VN14="EXCL")*(COUNTIF(R48,"* "&amp;DA15:VN15&amp;" *")&gt;0)*1))</f>
        <v>0</v>
      </c>
      <c r="AE48">
        <f t="array" ref="AE48">IF(D48="",0,SUMPRODUCT((DA13:VN13="Poissons")*(DA14:VN14="ALERTE")*(COUNTIF(R48,"* "&amp;DA15:VN15&amp;" *")&gt;0)*1))</f>
        <v>0</v>
      </c>
      <c r="AF48" t="str">
        <f t="shared" si="18"/>
        <v/>
      </c>
      <c r="AG48">
        <f t="array" ref="AG48">IF(D48="",0,SUMPRODUCT((DA13:VN13="Arachides")*(DA14:VN14="ALERTE")*(COUNTIF(R48,"* "&amp;DA15:VN15&amp;" *")&gt;0)*1))</f>
        <v>0</v>
      </c>
      <c r="AH48" t="str">
        <f t="shared" si="19"/>
        <v/>
      </c>
      <c r="AI48">
        <f t="array" ref="AI48">IF(D48="",0,SUMPRODUCT((DA13:VN13="Soja")*(DA14:VN14="INFO")*(COUNTIF(R48,"* "&amp;DA15:VN15&amp;" *")&gt;0)*1))</f>
        <v>0</v>
      </c>
      <c r="AJ48">
        <f t="array" ref="AJ48">IF(D48="",0,SUMPRODUCT((DA13:VN13="Soja")*(DA14:VN14="ALERTE")*(COUNTIF(R48,"* "&amp;DA15:VN15&amp;" *")&gt;0)*1))</f>
        <v>0</v>
      </c>
      <c r="AK48" t="str">
        <f t="shared" si="20"/>
        <v/>
      </c>
      <c r="AL48">
        <f t="array" ref="AL48">IF(D48="",0,SUMPRODUCT((DA13:VN13="Lait")*(DA14:VN14="INFO")*(COUNTIF(R48,"* "&amp;DA15:VN15&amp;" *")&gt;0)*1))</f>
        <v>0</v>
      </c>
      <c r="AM48">
        <f t="array" ref="AM48">IF(D48="",0,SUMPRODUCT((DA13:VN13="Lait")*(DA14:VN14="EXCL")*(COUNTIF(R48,"* "&amp;DA15:VN15&amp;" *")&gt;0)*1))</f>
        <v>0</v>
      </c>
      <c r="AN48">
        <f t="array" ref="AN48">IF(D48="",0,SUMPRODUCT((DA13:VN13="Lait")*(DA14:VN14="ALERTE")*(COUNTIF(R48,"* "&amp;DA15:VN15&amp;" *")&gt;0)*1))</f>
        <v>0</v>
      </c>
      <c r="AO48">
        <f t="array" ref="AO48">IF(D48="",0,SUMPRODUCT((DA13:VN13="Lait")*(DA14:VN14="SUSP")*(COUNTIF(R48,"* "&amp;DA15:VN15&amp;" *")&gt;0)*1))</f>
        <v>0</v>
      </c>
      <c r="AP48" t="str">
        <f t="shared" si="21"/>
        <v/>
      </c>
      <c r="AQ48" t="str">
        <f t="shared" si="22"/>
        <v/>
      </c>
      <c r="AR48">
        <f t="array" ref="AR48">IF(D48="",0,SUMPRODUCT((DA13:VN13="Fruits a coque")*(DA14:VN14="EXCL")*(COUNTIF(R48,"* "&amp;DA15:VN15&amp;" *")&gt;0)*1))</f>
        <v>0</v>
      </c>
      <c r="AS48">
        <f t="array" ref="AS48">IF(D48="",0,SUMPRODUCT((DA13:VN13="Fruits a coque")*(DA14:VN14="ALERTE")*(COUNTIF(R48,"* "&amp;DA15:VN15&amp;" *")&gt;0)*1))</f>
        <v>0</v>
      </c>
      <c r="AT48" t="str">
        <f t="shared" si="23"/>
        <v/>
      </c>
      <c r="AU48">
        <f t="array" ref="AU48">IF(D48="",0,SUMPRODUCT((DA13:VN13="Celeri")*(DA14:VN14="ALERTE")*(COUNTIF(R48,"* "&amp;DA15:VN15&amp;" *")&gt;0)*1))</f>
        <v>0</v>
      </c>
      <c r="AV48" t="str">
        <f t="shared" si="24"/>
        <v/>
      </c>
      <c r="AW48">
        <f t="array" ref="AW48">IF(D48="",0,SUMPRODUCT((DA13:VN13="Moutarde")*(DA14:VN14="ALERTE")*(COUNTIF(R48,"* "&amp;DA15:VN15&amp;" *")&gt;0)*1))</f>
        <v>0</v>
      </c>
      <c r="AX48" t="str">
        <f t="shared" si="25"/>
        <v/>
      </c>
      <c r="AY48">
        <f t="array" ref="AY48">IF(D48="",0,SUMPRODUCT((DA13:VN13="Sesame")*(DA14:VN14="ALERTE")*(COUNTIF(R48,"* "&amp;DA15:VN15&amp;" *")&gt;0)*1))</f>
        <v>0</v>
      </c>
      <c r="AZ48" t="str">
        <f t="shared" si="26"/>
        <v/>
      </c>
      <c r="BA48">
        <f t="array" ref="BA48">IF(D48="",0,SUMPRODUCT((DA13:VN13="Sulfites")*(DA14:VN14="ALERTE")*(COUNTIF(R48,"* "&amp;DA15:VN15&amp;" *")&gt;0)*1))</f>
        <v>0</v>
      </c>
      <c r="BB48" t="str">
        <f t="shared" si="27"/>
        <v/>
      </c>
      <c r="BC48">
        <f t="array" ref="BC48">IF(D48="",0,SUMPRODUCT((DA13:VN13="Lupin")*(DA14:VN14="ALERTE")*(COUNTIF(R48,"* "&amp;DA15:VN15&amp;" *")&gt;0)*1))</f>
        <v>0</v>
      </c>
      <c r="BD48" t="str">
        <f t="shared" si="28"/>
        <v/>
      </c>
      <c r="BE48">
        <f t="array" ref="BE48">IF(D48="",0,SUMPRODUCT((DA13:VN13="Mollusques")*(DA14:VN14="EXCL")*(COUNTIF(R48,"* "&amp;DA15:VN15&amp;" *")&gt;0)*1))</f>
        <v>0</v>
      </c>
      <c r="BF48">
        <f t="array" ref="BF48">IF(D48="",0,SUMPRODUCT((DA13:VN13="Mollusques")*(DA14:VN14="ALERTE")*(COUNTIF(R48,"* "&amp;DA15:VN15&amp;" *")&gt;0)*1))</f>
        <v>0</v>
      </c>
      <c r="BG48" t="str">
        <f t="shared" si="29"/>
        <v/>
      </c>
      <c r="BH48" t="str">
        <f t="shared" si="30"/>
        <v/>
      </c>
      <c r="BI48" t="str">
        <f t="shared" si="31"/>
        <v/>
      </c>
      <c r="BJ48" t="str">
        <f t="shared" si="32"/>
        <v/>
      </c>
      <c r="BK48" t="str">
        <f t="shared" si="33"/>
        <v/>
      </c>
      <c r="BL48" t="str">
        <f t="shared" si="34"/>
        <v/>
      </c>
      <c r="BM48" t="str">
        <f t="shared" si="35"/>
        <v/>
      </c>
      <c r="BN48" t="str">
        <f t="shared" si="36"/>
        <v/>
      </c>
      <c r="BO48" t="str">
        <f t="shared" si="37"/>
        <v/>
      </c>
      <c r="BP48" t="str">
        <f t="shared" si="38"/>
        <v/>
      </c>
      <c r="BQ48" t="str">
        <f t="shared" si="39"/>
        <v/>
      </c>
      <c r="BR48" t="str">
        <f t="shared" si="40"/>
        <v/>
      </c>
      <c r="BS48" t="str">
        <f t="shared" si="41"/>
        <v/>
      </c>
      <c r="BT48" t="str">
        <f t="shared" si="42"/>
        <v/>
      </c>
      <c r="BU48" t="str">
        <f t="shared" si="43"/>
        <v/>
      </c>
      <c r="BV48" t="str">
        <f t="shared" si="44"/>
        <v/>
      </c>
      <c r="BW48" t="str">
        <f t="shared" si="45"/>
        <v/>
      </c>
      <c r="BX48" t="str">
        <f t="shared" si="46"/>
        <v/>
      </c>
      <c r="BY48" t="str">
        <f t="shared" si="47"/>
        <v/>
      </c>
    </row>
    <row r="49" spans="3:77" ht="15.75">
      <c r="C49" s="263" t="str">
        <f t="shared" si="0"/>
        <v/>
      </c>
      <c r="D49" s="797" t="s">
        <v>1394</v>
      </c>
      <c r="E49" s="818" t="s">
        <v>945</v>
      </c>
      <c r="F49" s="798" t="str">
        <f t="shared" si="1"/>
        <v/>
      </c>
      <c r="G49" s="800" t="str">
        <f t="shared" si="2"/>
        <v/>
      </c>
      <c r="H49" s="266" t="str">
        <f t="shared" si="3"/>
        <v/>
      </c>
      <c r="I49" s="267" t="str">
        <f t="shared" si="4"/>
        <v/>
      </c>
      <c r="J49" s="268" t="str">
        <f t="shared" si="5"/>
        <v/>
      </c>
      <c r="K49" s="268" t="str">
        <f t="shared" si="6"/>
        <v/>
      </c>
      <c r="L49" s="269" t="str">
        <f t="shared" si="7"/>
        <v/>
      </c>
      <c r="M49" t="str">
        <f t="shared" si="8"/>
        <v/>
      </c>
      <c r="N49" t="str">
        <f t="shared" si="9"/>
        <v/>
      </c>
      <c r="O49" t="str">
        <f t="shared" si="10"/>
        <v/>
      </c>
      <c r="P49" t="str">
        <f t="shared" si="11"/>
        <v/>
      </c>
      <c r="Q49" t="str">
        <f t="shared" si="12"/>
        <v/>
      </c>
      <c r="R49" t="str">
        <f t="shared" si="13"/>
        <v/>
      </c>
      <c r="S49">
        <f t="array" ref="S49">IF(D49="",0,SUMPRODUCT((DA13:VN13="Gluten")*(DA14:VN14="INFO")*(COUNTIF(R49,"* "&amp;DA15:VN15&amp;" *")&gt;0)*1))</f>
        <v>0</v>
      </c>
      <c r="T49">
        <f t="array" ref="T49">IF(D49="",0,SUMPRODUCT((DA13:VN13="Gluten")*(DA14:VN14="EXCL")*(COUNTIF(R49,"* "&amp;DA15:VN15&amp;" *")&gt;0)*1))</f>
        <v>0</v>
      </c>
      <c r="U49">
        <f t="array" ref="U49">IF(D49="",0,SUMPRODUCT((DA13:VN13="Gluten")*(DA14:VN14="ALERTE")*(COUNTIF(R49,"* "&amp;DA15:VN15&amp;" *")&gt;0)*1))</f>
        <v>0</v>
      </c>
      <c r="V49">
        <f t="array" ref="V49">IF(D49="",0,SUMPRODUCT((DA13:VN13="Gluten")*(DA14:VN14="SUSP")*(COUNTIF(R49,"* "&amp;DA15:VN15&amp;" *")&gt;0)*1))</f>
        <v>0</v>
      </c>
      <c r="W49" t="str">
        <f t="shared" si="14"/>
        <v/>
      </c>
      <c r="X49" t="str">
        <f t="shared" si="15"/>
        <v/>
      </c>
      <c r="Y49">
        <f t="array" ref="Y49">IF(D49="",0,SUMPRODUCT((DA13:VN13="Crustaces")*(DA14:VN14="ALERTE")*(COUNTIF(R49,"* "&amp;DA15:VN15&amp;" *")&gt;0)*1))</f>
        <v>0</v>
      </c>
      <c r="Z49" t="str">
        <f t="shared" si="16"/>
        <v/>
      </c>
      <c r="AA49">
        <f t="array" ref="AA49">IF(D49="",0,SUMPRODUCT((DA13:VN13="Oeufs")*(DA14:VN14="ALERTE")*(COUNTIF(R49,"* "&amp;DA15:VN15&amp;" *")&gt;0)*1))</f>
        <v>0</v>
      </c>
      <c r="AB49" t="str">
        <f t="shared" si="17"/>
        <v/>
      </c>
      <c r="AC49">
        <f t="array" ref="AC49">IF(D49="",0,SUMPRODUCT((DA13:VN13="Poissons")*(DA14:VN14="INFO")*(COUNTIF(R49,"* "&amp;DA15:VN15&amp;" *")&gt;0)*1))</f>
        <v>0</v>
      </c>
      <c r="AD49">
        <f t="array" ref="AD49">IF(D49="",0,SUMPRODUCT((DA13:VN13="Poissons")*(DA14:VN14="EXCL")*(COUNTIF(R49,"* "&amp;DA15:VN15&amp;" *")&gt;0)*1))</f>
        <v>0</v>
      </c>
      <c r="AE49">
        <f t="array" ref="AE49">IF(D49="",0,SUMPRODUCT((DA13:VN13="Poissons")*(DA14:VN14="ALERTE")*(COUNTIF(R49,"* "&amp;DA15:VN15&amp;" *")&gt;0)*1))</f>
        <v>0</v>
      </c>
      <c r="AF49" t="str">
        <f t="shared" si="18"/>
        <v/>
      </c>
      <c r="AG49">
        <f t="array" ref="AG49">IF(D49="",0,SUMPRODUCT((DA13:VN13="Arachides")*(DA14:VN14="ALERTE")*(COUNTIF(R49,"* "&amp;DA15:VN15&amp;" *")&gt;0)*1))</f>
        <v>0</v>
      </c>
      <c r="AH49" t="str">
        <f t="shared" si="19"/>
        <v/>
      </c>
      <c r="AI49">
        <f t="array" ref="AI49">IF(D49="",0,SUMPRODUCT((DA13:VN13="Soja")*(DA14:VN14="INFO")*(COUNTIF(R49,"* "&amp;DA15:VN15&amp;" *")&gt;0)*1))</f>
        <v>0</v>
      </c>
      <c r="AJ49">
        <f t="array" ref="AJ49">IF(D49="",0,SUMPRODUCT((DA13:VN13="Soja")*(DA14:VN14="ALERTE")*(COUNTIF(R49,"* "&amp;DA15:VN15&amp;" *")&gt;0)*1))</f>
        <v>0</v>
      </c>
      <c r="AK49" t="str">
        <f t="shared" si="20"/>
        <v/>
      </c>
      <c r="AL49">
        <f t="array" ref="AL49">IF(D49="",0,SUMPRODUCT((DA13:VN13="Lait")*(DA14:VN14="INFO")*(COUNTIF(R49,"* "&amp;DA15:VN15&amp;" *")&gt;0)*1))</f>
        <v>0</v>
      </c>
      <c r="AM49">
        <f t="array" ref="AM49">IF(D49="",0,SUMPRODUCT((DA13:VN13="Lait")*(DA14:VN14="EXCL")*(COUNTIF(R49,"* "&amp;DA15:VN15&amp;" *")&gt;0)*1))</f>
        <v>0</v>
      </c>
      <c r="AN49">
        <f t="array" ref="AN49">IF(D49="",0,SUMPRODUCT((DA13:VN13="Lait")*(DA14:VN14="ALERTE")*(COUNTIF(R49,"* "&amp;DA15:VN15&amp;" *")&gt;0)*1))</f>
        <v>0</v>
      </c>
      <c r="AO49">
        <f t="array" ref="AO49">IF(D49="",0,SUMPRODUCT((DA13:VN13="Lait")*(DA14:VN14="SUSP")*(COUNTIF(R49,"* "&amp;DA15:VN15&amp;" *")&gt;0)*1))</f>
        <v>0</v>
      </c>
      <c r="AP49" t="str">
        <f t="shared" si="21"/>
        <v/>
      </c>
      <c r="AQ49" t="str">
        <f t="shared" si="22"/>
        <v/>
      </c>
      <c r="AR49">
        <f t="array" ref="AR49">IF(D49="",0,SUMPRODUCT((DA13:VN13="Fruits a coque")*(DA14:VN14="EXCL")*(COUNTIF(R49,"* "&amp;DA15:VN15&amp;" *")&gt;0)*1))</f>
        <v>0</v>
      </c>
      <c r="AS49">
        <f t="array" ref="AS49">IF(D49="",0,SUMPRODUCT((DA13:VN13="Fruits a coque")*(DA14:VN14="ALERTE")*(COUNTIF(R49,"* "&amp;DA15:VN15&amp;" *")&gt;0)*1))</f>
        <v>0</v>
      </c>
      <c r="AT49" t="str">
        <f t="shared" si="23"/>
        <v/>
      </c>
      <c r="AU49">
        <f t="array" ref="AU49">IF(D49="",0,SUMPRODUCT((DA13:VN13="Celeri")*(DA14:VN14="ALERTE")*(COUNTIF(R49,"* "&amp;DA15:VN15&amp;" *")&gt;0)*1))</f>
        <v>0</v>
      </c>
      <c r="AV49" t="str">
        <f t="shared" si="24"/>
        <v/>
      </c>
      <c r="AW49">
        <f t="array" ref="AW49">IF(D49="",0,SUMPRODUCT((DA13:VN13="Moutarde")*(DA14:VN14="ALERTE")*(COUNTIF(R49,"* "&amp;DA15:VN15&amp;" *")&gt;0)*1))</f>
        <v>0</v>
      </c>
      <c r="AX49" t="str">
        <f t="shared" si="25"/>
        <v/>
      </c>
      <c r="AY49">
        <f t="array" ref="AY49">IF(D49="",0,SUMPRODUCT((DA13:VN13="Sesame")*(DA14:VN14="ALERTE")*(COUNTIF(R49,"* "&amp;DA15:VN15&amp;" *")&gt;0)*1))</f>
        <v>0</v>
      </c>
      <c r="AZ49" t="str">
        <f t="shared" si="26"/>
        <v/>
      </c>
      <c r="BA49">
        <f t="array" ref="BA49">IF(D49="",0,SUMPRODUCT((DA13:VN13="Sulfites")*(DA14:VN14="ALERTE")*(COUNTIF(R49,"* "&amp;DA15:VN15&amp;" *")&gt;0)*1))</f>
        <v>0</v>
      </c>
      <c r="BB49" t="str">
        <f t="shared" si="27"/>
        <v/>
      </c>
      <c r="BC49">
        <f t="array" ref="BC49">IF(D49="",0,SUMPRODUCT((DA13:VN13="Lupin")*(DA14:VN14="ALERTE")*(COUNTIF(R49,"* "&amp;DA15:VN15&amp;" *")&gt;0)*1))</f>
        <v>0</v>
      </c>
      <c r="BD49" t="str">
        <f t="shared" si="28"/>
        <v/>
      </c>
      <c r="BE49">
        <f t="array" ref="BE49">IF(D49="",0,SUMPRODUCT((DA13:VN13="Mollusques")*(DA14:VN14="EXCL")*(COUNTIF(R49,"* "&amp;DA15:VN15&amp;" *")&gt;0)*1))</f>
        <v>0</v>
      </c>
      <c r="BF49">
        <f t="array" ref="BF49">IF(D49="",0,SUMPRODUCT((DA13:VN13="Mollusques")*(DA14:VN14="ALERTE")*(COUNTIF(R49,"* "&amp;DA15:VN15&amp;" *")&gt;0)*1))</f>
        <v>0</v>
      </c>
      <c r="BG49" t="str">
        <f t="shared" si="29"/>
        <v/>
      </c>
      <c r="BH49" t="str">
        <f t="shared" si="30"/>
        <v/>
      </c>
      <c r="BI49" t="str">
        <f t="shared" si="31"/>
        <v/>
      </c>
      <c r="BJ49" t="str">
        <f t="shared" si="32"/>
        <v/>
      </c>
      <c r="BK49" t="str">
        <f t="shared" si="33"/>
        <v/>
      </c>
      <c r="BL49" t="str">
        <f t="shared" si="34"/>
        <v/>
      </c>
      <c r="BM49" t="str">
        <f t="shared" si="35"/>
        <v/>
      </c>
      <c r="BN49" t="str">
        <f t="shared" si="36"/>
        <v/>
      </c>
      <c r="BO49" t="str">
        <f t="shared" si="37"/>
        <v/>
      </c>
      <c r="BP49" t="str">
        <f t="shared" si="38"/>
        <v/>
      </c>
      <c r="BQ49" t="str">
        <f t="shared" si="39"/>
        <v/>
      </c>
      <c r="BR49" t="str">
        <f t="shared" si="40"/>
        <v/>
      </c>
      <c r="BS49" t="str">
        <f t="shared" si="41"/>
        <v/>
      </c>
      <c r="BT49" t="str">
        <f t="shared" si="42"/>
        <v/>
      </c>
      <c r="BU49" t="str">
        <f t="shared" si="43"/>
        <v/>
      </c>
      <c r="BV49" t="str">
        <f t="shared" si="44"/>
        <v/>
      </c>
      <c r="BW49" t="str">
        <f t="shared" si="45"/>
        <v/>
      </c>
      <c r="BX49" t="str">
        <f t="shared" si="46"/>
        <v/>
      </c>
      <c r="BY49" t="str">
        <f t="shared" si="47"/>
        <v/>
      </c>
    </row>
    <row r="50" spans="3:77" ht="15.75">
      <c r="C50" s="263" t="str">
        <f t="shared" si="0"/>
        <v/>
      </c>
      <c r="D50" s="797" t="s">
        <v>1394</v>
      </c>
      <c r="E50" s="818" t="s">
        <v>945</v>
      </c>
      <c r="F50" s="798" t="str">
        <f t="shared" si="1"/>
        <v/>
      </c>
      <c r="G50" s="800" t="str">
        <f t="shared" si="2"/>
        <v/>
      </c>
      <c r="H50" s="266" t="str">
        <f t="shared" si="3"/>
        <v/>
      </c>
      <c r="I50" s="267" t="str">
        <f t="shared" si="4"/>
        <v/>
      </c>
      <c r="J50" s="268" t="str">
        <f t="shared" si="5"/>
        <v/>
      </c>
      <c r="K50" s="268" t="str">
        <f t="shared" si="6"/>
        <v/>
      </c>
      <c r="L50" s="269" t="str">
        <f t="shared" si="7"/>
        <v/>
      </c>
      <c r="M50" t="str">
        <f t="shared" si="8"/>
        <v/>
      </c>
      <c r="N50" t="str">
        <f t="shared" si="9"/>
        <v/>
      </c>
      <c r="O50" t="str">
        <f t="shared" si="10"/>
        <v/>
      </c>
      <c r="P50" t="str">
        <f t="shared" si="11"/>
        <v/>
      </c>
      <c r="Q50" t="str">
        <f t="shared" si="12"/>
        <v/>
      </c>
      <c r="R50" t="str">
        <f t="shared" si="13"/>
        <v/>
      </c>
      <c r="S50">
        <f t="array" ref="S50">IF(D50="",0,SUMPRODUCT((DA13:VN13="Gluten")*(DA14:VN14="INFO")*(COUNTIF(R50,"* "&amp;DA15:VN15&amp;" *")&gt;0)*1))</f>
        <v>0</v>
      </c>
      <c r="T50">
        <f t="array" ref="T50">IF(D50="",0,SUMPRODUCT((DA13:VN13="Gluten")*(DA14:VN14="EXCL")*(COUNTIF(R50,"* "&amp;DA15:VN15&amp;" *")&gt;0)*1))</f>
        <v>0</v>
      </c>
      <c r="U50">
        <f t="array" ref="U50">IF(D50="",0,SUMPRODUCT((DA13:VN13="Gluten")*(DA14:VN14="ALERTE")*(COUNTIF(R50,"* "&amp;DA15:VN15&amp;" *")&gt;0)*1))</f>
        <v>0</v>
      </c>
      <c r="V50">
        <f t="array" ref="V50">IF(D50="",0,SUMPRODUCT((DA13:VN13="Gluten")*(DA14:VN14="SUSP")*(COUNTIF(R50,"* "&amp;DA15:VN15&amp;" *")&gt;0)*1))</f>
        <v>0</v>
      </c>
      <c r="W50" t="str">
        <f t="shared" si="14"/>
        <v/>
      </c>
      <c r="X50" t="str">
        <f t="shared" si="15"/>
        <v/>
      </c>
      <c r="Y50">
        <f t="array" ref="Y50">IF(D50="",0,SUMPRODUCT((DA13:VN13="Crustaces")*(DA14:VN14="ALERTE")*(COUNTIF(R50,"* "&amp;DA15:VN15&amp;" *")&gt;0)*1))</f>
        <v>0</v>
      </c>
      <c r="Z50" t="str">
        <f t="shared" si="16"/>
        <v/>
      </c>
      <c r="AA50">
        <f t="array" ref="AA50">IF(D50="",0,SUMPRODUCT((DA13:VN13="Oeufs")*(DA14:VN14="ALERTE")*(COUNTIF(R50,"* "&amp;DA15:VN15&amp;" *")&gt;0)*1))</f>
        <v>0</v>
      </c>
      <c r="AB50" t="str">
        <f t="shared" si="17"/>
        <v/>
      </c>
      <c r="AC50">
        <f t="array" ref="AC50">IF(D50="",0,SUMPRODUCT((DA13:VN13="Poissons")*(DA14:VN14="INFO")*(COUNTIF(R50,"* "&amp;DA15:VN15&amp;" *")&gt;0)*1))</f>
        <v>0</v>
      </c>
      <c r="AD50">
        <f t="array" ref="AD50">IF(D50="",0,SUMPRODUCT((DA13:VN13="Poissons")*(DA14:VN14="EXCL")*(COUNTIF(R50,"* "&amp;DA15:VN15&amp;" *")&gt;0)*1))</f>
        <v>0</v>
      </c>
      <c r="AE50">
        <f t="array" ref="AE50">IF(D50="",0,SUMPRODUCT((DA13:VN13="Poissons")*(DA14:VN14="ALERTE")*(COUNTIF(R50,"* "&amp;DA15:VN15&amp;" *")&gt;0)*1))</f>
        <v>0</v>
      </c>
      <c r="AF50" t="str">
        <f t="shared" si="18"/>
        <v/>
      </c>
      <c r="AG50">
        <f t="array" ref="AG50">IF(D50="",0,SUMPRODUCT((DA13:VN13="Arachides")*(DA14:VN14="ALERTE")*(COUNTIF(R50,"* "&amp;DA15:VN15&amp;" *")&gt;0)*1))</f>
        <v>0</v>
      </c>
      <c r="AH50" t="str">
        <f t="shared" si="19"/>
        <v/>
      </c>
      <c r="AI50">
        <f t="array" ref="AI50">IF(D50="",0,SUMPRODUCT((DA13:VN13="Soja")*(DA14:VN14="INFO")*(COUNTIF(R50,"* "&amp;DA15:VN15&amp;" *")&gt;0)*1))</f>
        <v>0</v>
      </c>
      <c r="AJ50">
        <f t="array" ref="AJ50">IF(D50="",0,SUMPRODUCT((DA13:VN13="Soja")*(DA14:VN14="ALERTE")*(COUNTIF(R50,"* "&amp;DA15:VN15&amp;" *")&gt;0)*1))</f>
        <v>0</v>
      </c>
      <c r="AK50" t="str">
        <f t="shared" si="20"/>
        <v/>
      </c>
      <c r="AL50">
        <f t="array" ref="AL50">IF(D50="",0,SUMPRODUCT((DA13:VN13="Lait")*(DA14:VN14="INFO")*(COUNTIF(R50,"* "&amp;DA15:VN15&amp;" *")&gt;0)*1))</f>
        <v>0</v>
      </c>
      <c r="AM50">
        <f t="array" ref="AM50">IF(D50="",0,SUMPRODUCT((DA13:VN13="Lait")*(DA14:VN14="EXCL")*(COUNTIF(R50,"* "&amp;DA15:VN15&amp;" *")&gt;0)*1))</f>
        <v>0</v>
      </c>
      <c r="AN50">
        <f t="array" ref="AN50">IF(D50="",0,SUMPRODUCT((DA13:VN13="Lait")*(DA14:VN14="ALERTE")*(COUNTIF(R50,"* "&amp;DA15:VN15&amp;" *")&gt;0)*1))</f>
        <v>0</v>
      </c>
      <c r="AO50">
        <f t="array" ref="AO50">IF(D50="",0,SUMPRODUCT((DA13:VN13="Lait")*(DA14:VN14="SUSP")*(COUNTIF(R50,"* "&amp;DA15:VN15&amp;" *")&gt;0)*1))</f>
        <v>0</v>
      </c>
      <c r="AP50" t="str">
        <f t="shared" si="21"/>
        <v/>
      </c>
      <c r="AQ50" t="str">
        <f t="shared" si="22"/>
        <v/>
      </c>
      <c r="AR50">
        <f t="array" ref="AR50">IF(D50="",0,SUMPRODUCT((DA13:VN13="Fruits a coque")*(DA14:VN14="EXCL")*(COUNTIF(R50,"* "&amp;DA15:VN15&amp;" *")&gt;0)*1))</f>
        <v>0</v>
      </c>
      <c r="AS50">
        <f t="array" ref="AS50">IF(D50="",0,SUMPRODUCT((DA13:VN13="Fruits a coque")*(DA14:VN14="ALERTE")*(COUNTIF(R50,"* "&amp;DA15:VN15&amp;" *")&gt;0)*1))</f>
        <v>0</v>
      </c>
      <c r="AT50" t="str">
        <f t="shared" si="23"/>
        <v/>
      </c>
      <c r="AU50">
        <f t="array" ref="AU50">IF(D50="",0,SUMPRODUCT((DA13:VN13="Celeri")*(DA14:VN14="ALERTE")*(COUNTIF(R50,"* "&amp;DA15:VN15&amp;" *")&gt;0)*1))</f>
        <v>0</v>
      </c>
      <c r="AV50" t="str">
        <f t="shared" si="24"/>
        <v/>
      </c>
      <c r="AW50">
        <f t="array" ref="AW50">IF(D50="",0,SUMPRODUCT((DA13:VN13="Moutarde")*(DA14:VN14="ALERTE")*(COUNTIF(R50,"* "&amp;DA15:VN15&amp;" *")&gt;0)*1))</f>
        <v>0</v>
      </c>
      <c r="AX50" t="str">
        <f t="shared" si="25"/>
        <v/>
      </c>
      <c r="AY50">
        <f t="array" ref="AY50">IF(D50="",0,SUMPRODUCT((DA13:VN13="Sesame")*(DA14:VN14="ALERTE")*(COUNTIF(R50,"* "&amp;DA15:VN15&amp;" *")&gt;0)*1))</f>
        <v>0</v>
      </c>
      <c r="AZ50" t="str">
        <f t="shared" si="26"/>
        <v/>
      </c>
      <c r="BA50">
        <f t="array" ref="BA50">IF(D50="",0,SUMPRODUCT((DA13:VN13="Sulfites")*(DA14:VN14="ALERTE")*(COUNTIF(R50,"* "&amp;DA15:VN15&amp;" *")&gt;0)*1))</f>
        <v>0</v>
      </c>
      <c r="BB50" t="str">
        <f t="shared" si="27"/>
        <v/>
      </c>
      <c r="BC50">
        <f t="array" ref="BC50">IF(D50="",0,SUMPRODUCT((DA13:VN13="Lupin")*(DA14:VN14="ALERTE")*(COUNTIF(R50,"* "&amp;DA15:VN15&amp;" *")&gt;0)*1))</f>
        <v>0</v>
      </c>
      <c r="BD50" t="str">
        <f t="shared" si="28"/>
        <v/>
      </c>
      <c r="BE50">
        <f t="array" ref="BE50">IF(D50="",0,SUMPRODUCT((DA13:VN13="Mollusques")*(DA14:VN14="EXCL")*(COUNTIF(R50,"* "&amp;DA15:VN15&amp;" *")&gt;0)*1))</f>
        <v>0</v>
      </c>
      <c r="BF50">
        <f t="array" ref="BF50">IF(D50="",0,SUMPRODUCT((DA13:VN13="Mollusques")*(DA14:VN14="ALERTE")*(COUNTIF(R50,"* "&amp;DA15:VN15&amp;" *")&gt;0)*1))</f>
        <v>0</v>
      </c>
      <c r="BG50" t="str">
        <f t="shared" si="29"/>
        <v/>
      </c>
      <c r="BH50" t="str">
        <f t="shared" si="30"/>
        <v/>
      </c>
      <c r="BI50" t="str">
        <f t="shared" si="31"/>
        <v/>
      </c>
      <c r="BJ50" t="str">
        <f t="shared" si="32"/>
        <v/>
      </c>
      <c r="BK50" t="str">
        <f t="shared" si="33"/>
        <v/>
      </c>
      <c r="BL50" t="str">
        <f t="shared" si="34"/>
        <v/>
      </c>
      <c r="BM50" t="str">
        <f t="shared" si="35"/>
        <v/>
      </c>
      <c r="BN50" t="str">
        <f t="shared" si="36"/>
        <v/>
      </c>
      <c r="BO50" t="str">
        <f t="shared" si="37"/>
        <v/>
      </c>
      <c r="BP50" t="str">
        <f t="shared" si="38"/>
        <v/>
      </c>
      <c r="BQ50" t="str">
        <f t="shared" si="39"/>
        <v/>
      </c>
      <c r="BR50" t="str">
        <f t="shared" si="40"/>
        <v/>
      </c>
      <c r="BS50" t="str">
        <f t="shared" si="41"/>
        <v/>
      </c>
      <c r="BT50" t="str">
        <f t="shared" si="42"/>
        <v/>
      </c>
      <c r="BU50" t="str">
        <f t="shared" si="43"/>
        <v/>
      </c>
      <c r="BV50" t="str">
        <f t="shared" si="44"/>
        <v/>
      </c>
      <c r="BW50" t="str">
        <f t="shared" si="45"/>
        <v/>
      </c>
      <c r="BX50" t="str">
        <f t="shared" si="46"/>
        <v/>
      </c>
      <c r="BY50" t="str">
        <f t="shared" si="47"/>
        <v/>
      </c>
    </row>
    <row r="51" spans="3:77" ht="15.75">
      <c r="C51" s="263" t="str">
        <f t="shared" si="0"/>
        <v/>
      </c>
      <c r="D51" s="797" t="s">
        <v>1394</v>
      </c>
      <c r="E51" s="818" t="s">
        <v>945</v>
      </c>
      <c r="F51" s="798" t="str">
        <f t="shared" si="1"/>
        <v/>
      </c>
      <c r="G51" s="800" t="str">
        <f t="shared" si="2"/>
        <v/>
      </c>
      <c r="H51" s="266" t="str">
        <f t="shared" si="3"/>
        <v/>
      </c>
      <c r="I51" s="267" t="str">
        <f t="shared" si="4"/>
        <v/>
      </c>
      <c r="J51" s="268" t="str">
        <f t="shared" si="5"/>
        <v/>
      </c>
      <c r="K51" s="268" t="str">
        <f t="shared" si="6"/>
        <v/>
      </c>
      <c r="L51" s="269" t="str">
        <f t="shared" si="7"/>
        <v/>
      </c>
      <c r="M51" t="str">
        <f t="shared" si="8"/>
        <v/>
      </c>
      <c r="N51" t="str">
        <f t="shared" si="9"/>
        <v/>
      </c>
      <c r="O51" t="str">
        <f t="shared" si="10"/>
        <v/>
      </c>
      <c r="P51" t="str">
        <f t="shared" si="11"/>
        <v/>
      </c>
      <c r="Q51" t="str">
        <f t="shared" si="12"/>
        <v/>
      </c>
      <c r="R51" t="str">
        <f t="shared" si="13"/>
        <v/>
      </c>
      <c r="S51">
        <f t="array" ref="S51">IF(D51="",0,SUMPRODUCT((DA13:VN13="Gluten")*(DA14:VN14="INFO")*(COUNTIF(R51,"* "&amp;DA15:VN15&amp;" *")&gt;0)*1))</f>
        <v>0</v>
      </c>
      <c r="T51">
        <f t="array" ref="T51">IF(D51="",0,SUMPRODUCT((DA13:VN13="Gluten")*(DA14:VN14="EXCL")*(COUNTIF(R51,"* "&amp;DA15:VN15&amp;" *")&gt;0)*1))</f>
        <v>0</v>
      </c>
      <c r="U51">
        <f t="array" ref="U51">IF(D51="",0,SUMPRODUCT((DA13:VN13="Gluten")*(DA14:VN14="ALERTE")*(COUNTIF(R51,"* "&amp;DA15:VN15&amp;" *")&gt;0)*1))</f>
        <v>0</v>
      </c>
      <c r="V51">
        <f t="array" ref="V51">IF(D51="",0,SUMPRODUCT((DA13:VN13="Gluten")*(DA14:VN14="SUSP")*(COUNTIF(R51,"* "&amp;DA15:VN15&amp;" *")&gt;0)*1))</f>
        <v>0</v>
      </c>
      <c r="W51" t="str">
        <f t="shared" si="14"/>
        <v/>
      </c>
      <c r="X51" t="str">
        <f t="shared" si="15"/>
        <v/>
      </c>
      <c r="Y51">
        <f t="array" ref="Y51">IF(D51="",0,SUMPRODUCT((DA13:VN13="Crustaces")*(DA14:VN14="ALERTE")*(COUNTIF(R51,"* "&amp;DA15:VN15&amp;" *")&gt;0)*1))</f>
        <v>0</v>
      </c>
      <c r="Z51" t="str">
        <f t="shared" si="16"/>
        <v/>
      </c>
      <c r="AA51">
        <f t="array" ref="AA51">IF(D51="",0,SUMPRODUCT((DA13:VN13="Oeufs")*(DA14:VN14="ALERTE")*(COUNTIF(R51,"* "&amp;DA15:VN15&amp;" *")&gt;0)*1))</f>
        <v>0</v>
      </c>
      <c r="AB51" t="str">
        <f t="shared" si="17"/>
        <v/>
      </c>
      <c r="AC51">
        <f t="array" ref="AC51">IF(D51="",0,SUMPRODUCT((DA13:VN13="Poissons")*(DA14:VN14="INFO")*(COUNTIF(R51,"* "&amp;DA15:VN15&amp;" *")&gt;0)*1))</f>
        <v>0</v>
      </c>
      <c r="AD51">
        <f t="array" ref="AD51">IF(D51="",0,SUMPRODUCT((DA13:VN13="Poissons")*(DA14:VN14="EXCL")*(COUNTIF(R51,"* "&amp;DA15:VN15&amp;" *")&gt;0)*1))</f>
        <v>0</v>
      </c>
      <c r="AE51">
        <f t="array" ref="AE51">IF(D51="",0,SUMPRODUCT((DA13:VN13="Poissons")*(DA14:VN14="ALERTE")*(COUNTIF(R51,"* "&amp;DA15:VN15&amp;" *")&gt;0)*1))</f>
        <v>0</v>
      </c>
      <c r="AF51" t="str">
        <f t="shared" si="18"/>
        <v/>
      </c>
      <c r="AG51">
        <f t="array" ref="AG51">IF(D51="",0,SUMPRODUCT((DA13:VN13="Arachides")*(DA14:VN14="ALERTE")*(COUNTIF(R51,"* "&amp;DA15:VN15&amp;" *")&gt;0)*1))</f>
        <v>0</v>
      </c>
      <c r="AH51" t="str">
        <f t="shared" si="19"/>
        <v/>
      </c>
      <c r="AI51">
        <f t="array" ref="AI51">IF(D51="",0,SUMPRODUCT((DA13:VN13="Soja")*(DA14:VN14="INFO")*(COUNTIF(R51,"* "&amp;DA15:VN15&amp;" *")&gt;0)*1))</f>
        <v>0</v>
      </c>
      <c r="AJ51">
        <f t="array" ref="AJ51">IF(D51="",0,SUMPRODUCT((DA13:VN13="Soja")*(DA14:VN14="ALERTE")*(COUNTIF(R51,"* "&amp;DA15:VN15&amp;" *")&gt;0)*1))</f>
        <v>0</v>
      </c>
      <c r="AK51" t="str">
        <f t="shared" si="20"/>
        <v/>
      </c>
      <c r="AL51">
        <f t="array" ref="AL51">IF(D51="",0,SUMPRODUCT((DA13:VN13="Lait")*(DA14:VN14="INFO")*(COUNTIF(R51,"* "&amp;DA15:VN15&amp;" *")&gt;0)*1))</f>
        <v>0</v>
      </c>
      <c r="AM51">
        <f t="array" ref="AM51">IF(D51="",0,SUMPRODUCT((DA13:VN13="Lait")*(DA14:VN14="EXCL")*(COUNTIF(R51,"* "&amp;DA15:VN15&amp;" *")&gt;0)*1))</f>
        <v>0</v>
      </c>
      <c r="AN51">
        <f t="array" ref="AN51">IF(D51="",0,SUMPRODUCT((DA13:VN13="Lait")*(DA14:VN14="ALERTE")*(COUNTIF(R51,"* "&amp;DA15:VN15&amp;" *")&gt;0)*1))</f>
        <v>0</v>
      </c>
      <c r="AO51">
        <f t="array" ref="AO51">IF(D51="",0,SUMPRODUCT((DA13:VN13="Lait")*(DA14:VN14="SUSP")*(COUNTIF(R51,"* "&amp;DA15:VN15&amp;" *")&gt;0)*1))</f>
        <v>0</v>
      </c>
      <c r="AP51" t="str">
        <f t="shared" si="21"/>
        <v/>
      </c>
      <c r="AQ51" t="str">
        <f t="shared" si="22"/>
        <v/>
      </c>
      <c r="AR51">
        <f t="array" ref="AR51">IF(D51="",0,SUMPRODUCT((DA13:VN13="Fruits a coque")*(DA14:VN14="EXCL")*(COUNTIF(R51,"* "&amp;DA15:VN15&amp;" *")&gt;0)*1))</f>
        <v>0</v>
      </c>
      <c r="AS51">
        <f t="array" ref="AS51">IF(D51="",0,SUMPRODUCT((DA13:VN13="Fruits a coque")*(DA14:VN14="ALERTE")*(COUNTIF(R51,"* "&amp;DA15:VN15&amp;" *")&gt;0)*1))</f>
        <v>0</v>
      </c>
      <c r="AT51" t="str">
        <f t="shared" si="23"/>
        <v/>
      </c>
      <c r="AU51">
        <f t="array" ref="AU51">IF(D51="",0,SUMPRODUCT((DA13:VN13="Celeri")*(DA14:VN14="ALERTE")*(COUNTIF(R51,"* "&amp;DA15:VN15&amp;" *")&gt;0)*1))</f>
        <v>0</v>
      </c>
      <c r="AV51" t="str">
        <f t="shared" si="24"/>
        <v/>
      </c>
      <c r="AW51">
        <f t="array" ref="AW51">IF(D51="",0,SUMPRODUCT((DA13:VN13="Moutarde")*(DA14:VN14="ALERTE")*(COUNTIF(R51,"* "&amp;DA15:VN15&amp;" *")&gt;0)*1))</f>
        <v>0</v>
      </c>
      <c r="AX51" t="str">
        <f t="shared" si="25"/>
        <v/>
      </c>
      <c r="AY51">
        <f t="array" ref="AY51">IF(D51="",0,SUMPRODUCT((DA13:VN13="Sesame")*(DA14:VN14="ALERTE")*(COUNTIF(R51,"* "&amp;DA15:VN15&amp;" *")&gt;0)*1))</f>
        <v>0</v>
      </c>
      <c r="AZ51" t="str">
        <f t="shared" si="26"/>
        <v/>
      </c>
      <c r="BA51">
        <f t="array" ref="BA51">IF(D51="",0,SUMPRODUCT((DA13:VN13="Sulfites")*(DA14:VN14="ALERTE")*(COUNTIF(R51,"* "&amp;DA15:VN15&amp;" *")&gt;0)*1))</f>
        <v>0</v>
      </c>
      <c r="BB51" t="str">
        <f t="shared" si="27"/>
        <v/>
      </c>
      <c r="BC51">
        <f t="array" ref="BC51">IF(D51="",0,SUMPRODUCT((DA13:VN13="Lupin")*(DA14:VN14="ALERTE")*(COUNTIF(R51,"* "&amp;DA15:VN15&amp;" *")&gt;0)*1))</f>
        <v>0</v>
      </c>
      <c r="BD51" t="str">
        <f t="shared" si="28"/>
        <v/>
      </c>
      <c r="BE51">
        <f t="array" ref="BE51">IF(D51="",0,SUMPRODUCT((DA13:VN13="Mollusques")*(DA14:VN14="EXCL")*(COUNTIF(R51,"* "&amp;DA15:VN15&amp;" *")&gt;0)*1))</f>
        <v>0</v>
      </c>
      <c r="BF51">
        <f t="array" ref="BF51">IF(D51="",0,SUMPRODUCT((DA13:VN13="Mollusques")*(DA14:VN14="ALERTE")*(COUNTIF(R51,"* "&amp;DA15:VN15&amp;" *")&gt;0)*1))</f>
        <v>0</v>
      </c>
      <c r="BG51" t="str">
        <f t="shared" si="29"/>
        <v/>
      </c>
      <c r="BH51" t="str">
        <f t="shared" si="30"/>
        <v/>
      </c>
      <c r="BI51" t="str">
        <f t="shared" si="31"/>
        <v/>
      </c>
      <c r="BJ51" t="str">
        <f t="shared" si="32"/>
        <v/>
      </c>
      <c r="BK51" t="str">
        <f t="shared" si="33"/>
        <v/>
      </c>
      <c r="BL51" t="str">
        <f t="shared" si="34"/>
        <v/>
      </c>
      <c r="BM51" t="str">
        <f t="shared" si="35"/>
        <v/>
      </c>
      <c r="BN51" t="str">
        <f t="shared" si="36"/>
        <v/>
      </c>
      <c r="BO51" t="str">
        <f t="shared" si="37"/>
        <v/>
      </c>
      <c r="BP51" t="str">
        <f t="shared" si="38"/>
        <v/>
      </c>
      <c r="BQ51" t="str">
        <f t="shared" si="39"/>
        <v/>
      </c>
      <c r="BR51" t="str">
        <f t="shared" si="40"/>
        <v/>
      </c>
      <c r="BS51" t="str">
        <f t="shared" si="41"/>
        <v/>
      </c>
      <c r="BT51" t="str">
        <f t="shared" si="42"/>
        <v/>
      </c>
      <c r="BU51" t="str">
        <f t="shared" si="43"/>
        <v/>
      </c>
      <c r="BV51" t="str">
        <f t="shared" si="44"/>
        <v/>
      </c>
      <c r="BW51" t="str">
        <f t="shared" si="45"/>
        <v/>
      </c>
      <c r="BX51" t="str">
        <f t="shared" si="46"/>
        <v/>
      </c>
      <c r="BY51" t="str">
        <f t="shared" si="47"/>
        <v/>
      </c>
    </row>
    <row r="52" spans="3:77" ht="15.75">
      <c r="C52" s="263" t="str">
        <f t="shared" si="0"/>
        <v/>
      </c>
      <c r="D52" s="797" t="s">
        <v>1394</v>
      </c>
      <c r="E52" s="818" t="s">
        <v>945</v>
      </c>
      <c r="F52" s="798" t="str">
        <f t="shared" si="1"/>
        <v/>
      </c>
      <c r="G52" s="800" t="str">
        <f t="shared" si="2"/>
        <v/>
      </c>
      <c r="H52" s="266" t="str">
        <f t="shared" si="3"/>
        <v/>
      </c>
      <c r="I52" s="267" t="str">
        <f t="shared" si="4"/>
        <v/>
      </c>
      <c r="J52" s="268" t="str">
        <f t="shared" si="5"/>
        <v/>
      </c>
      <c r="K52" s="268" t="str">
        <f t="shared" si="6"/>
        <v/>
      </c>
      <c r="L52" s="269" t="str">
        <f t="shared" si="7"/>
        <v/>
      </c>
      <c r="M52" t="str">
        <f t="shared" si="8"/>
        <v/>
      </c>
      <c r="N52" t="str">
        <f t="shared" si="9"/>
        <v/>
      </c>
      <c r="O52" t="str">
        <f t="shared" si="10"/>
        <v/>
      </c>
      <c r="P52" t="str">
        <f t="shared" si="11"/>
        <v/>
      </c>
      <c r="Q52" t="str">
        <f t="shared" si="12"/>
        <v/>
      </c>
      <c r="R52" t="str">
        <f t="shared" si="13"/>
        <v/>
      </c>
      <c r="S52">
        <f t="array" ref="S52">IF(D52="",0,SUMPRODUCT((DA13:VN13="Gluten")*(DA14:VN14="INFO")*(COUNTIF(R52,"* "&amp;DA15:VN15&amp;" *")&gt;0)*1))</f>
        <v>0</v>
      </c>
      <c r="T52">
        <f t="array" ref="T52">IF(D52="",0,SUMPRODUCT((DA13:VN13="Gluten")*(DA14:VN14="EXCL")*(COUNTIF(R52,"* "&amp;DA15:VN15&amp;" *")&gt;0)*1))</f>
        <v>0</v>
      </c>
      <c r="U52">
        <f t="array" ref="U52">IF(D52="",0,SUMPRODUCT((DA13:VN13="Gluten")*(DA14:VN14="ALERTE")*(COUNTIF(R52,"* "&amp;DA15:VN15&amp;" *")&gt;0)*1))</f>
        <v>0</v>
      </c>
      <c r="V52">
        <f t="array" ref="V52">IF(D52="",0,SUMPRODUCT((DA13:VN13="Gluten")*(DA14:VN14="SUSP")*(COUNTIF(R52,"* "&amp;DA15:VN15&amp;" *")&gt;0)*1))</f>
        <v>0</v>
      </c>
      <c r="W52" t="str">
        <f t="shared" si="14"/>
        <v/>
      </c>
      <c r="X52" t="str">
        <f t="shared" si="15"/>
        <v/>
      </c>
      <c r="Y52">
        <f t="array" ref="Y52">IF(D52="",0,SUMPRODUCT((DA13:VN13="Crustaces")*(DA14:VN14="ALERTE")*(COUNTIF(R52,"* "&amp;DA15:VN15&amp;" *")&gt;0)*1))</f>
        <v>0</v>
      </c>
      <c r="Z52" t="str">
        <f t="shared" si="16"/>
        <v/>
      </c>
      <c r="AA52">
        <f t="array" ref="AA52">IF(D52="",0,SUMPRODUCT((DA13:VN13="Oeufs")*(DA14:VN14="ALERTE")*(COUNTIF(R52,"* "&amp;DA15:VN15&amp;" *")&gt;0)*1))</f>
        <v>0</v>
      </c>
      <c r="AB52" t="str">
        <f t="shared" si="17"/>
        <v/>
      </c>
      <c r="AC52">
        <f t="array" ref="AC52">IF(D52="",0,SUMPRODUCT((DA13:VN13="Poissons")*(DA14:VN14="INFO")*(COUNTIF(R52,"* "&amp;DA15:VN15&amp;" *")&gt;0)*1))</f>
        <v>0</v>
      </c>
      <c r="AD52">
        <f t="array" ref="AD52">IF(D52="",0,SUMPRODUCT((DA13:VN13="Poissons")*(DA14:VN14="EXCL")*(COUNTIF(R52,"* "&amp;DA15:VN15&amp;" *")&gt;0)*1))</f>
        <v>0</v>
      </c>
      <c r="AE52">
        <f t="array" ref="AE52">IF(D52="",0,SUMPRODUCT((DA13:VN13="Poissons")*(DA14:VN14="ALERTE")*(COUNTIF(R52,"* "&amp;DA15:VN15&amp;" *")&gt;0)*1))</f>
        <v>0</v>
      </c>
      <c r="AF52" t="str">
        <f t="shared" si="18"/>
        <v/>
      </c>
      <c r="AG52">
        <f t="array" ref="AG52">IF(D52="",0,SUMPRODUCT((DA13:VN13="Arachides")*(DA14:VN14="ALERTE")*(COUNTIF(R52,"* "&amp;DA15:VN15&amp;" *")&gt;0)*1))</f>
        <v>0</v>
      </c>
      <c r="AH52" t="str">
        <f t="shared" si="19"/>
        <v/>
      </c>
      <c r="AI52">
        <f t="array" ref="AI52">IF(D52="",0,SUMPRODUCT((DA13:VN13="Soja")*(DA14:VN14="INFO")*(COUNTIF(R52,"* "&amp;DA15:VN15&amp;" *")&gt;0)*1))</f>
        <v>0</v>
      </c>
      <c r="AJ52">
        <f t="array" ref="AJ52">IF(D52="",0,SUMPRODUCT((DA13:VN13="Soja")*(DA14:VN14="ALERTE")*(COUNTIF(R52,"* "&amp;DA15:VN15&amp;" *")&gt;0)*1))</f>
        <v>0</v>
      </c>
      <c r="AK52" t="str">
        <f t="shared" si="20"/>
        <v/>
      </c>
      <c r="AL52">
        <f t="array" ref="AL52">IF(D52="",0,SUMPRODUCT((DA13:VN13="Lait")*(DA14:VN14="INFO")*(COUNTIF(R52,"* "&amp;DA15:VN15&amp;" *")&gt;0)*1))</f>
        <v>0</v>
      </c>
      <c r="AM52">
        <f t="array" ref="AM52">IF(D52="",0,SUMPRODUCT((DA13:VN13="Lait")*(DA14:VN14="EXCL")*(COUNTIF(R52,"* "&amp;DA15:VN15&amp;" *")&gt;0)*1))</f>
        <v>0</v>
      </c>
      <c r="AN52">
        <f t="array" ref="AN52">IF(D52="",0,SUMPRODUCT((DA13:VN13="Lait")*(DA14:VN14="ALERTE")*(COUNTIF(R52,"* "&amp;DA15:VN15&amp;" *")&gt;0)*1))</f>
        <v>0</v>
      </c>
      <c r="AO52">
        <f t="array" ref="AO52">IF(D52="",0,SUMPRODUCT((DA13:VN13="Lait")*(DA14:VN14="SUSP")*(COUNTIF(R52,"* "&amp;DA15:VN15&amp;" *")&gt;0)*1))</f>
        <v>0</v>
      </c>
      <c r="AP52" t="str">
        <f t="shared" si="21"/>
        <v/>
      </c>
      <c r="AQ52" t="str">
        <f t="shared" si="22"/>
        <v/>
      </c>
      <c r="AR52">
        <f t="array" ref="AR52">IF(D52="",0,SUMPRODUCT((DA13:VN13="Fruits a coque")*(DA14:VN14="EXCL")*(COUNTIF(R52,"* "&amp;DA15:VN15&amp;" *")&gt;0)*1))</f>
        <v>0</v>
      </c>
      <c r="AS52">
        <f t="array" ref="AS52">IF(D52="",0,SUMPRODUCT((DA13:VN13="Fruits a coque")*(DA14:VN14="ALERTE")*(COUNTIF(R52,"* "&amp;DA15:VN15&amp;" *")&gt;0)*1))</f>
        <v>0</v>
      </c>
      <c r="AT52" t="str">
        <f t="shared" si="23"/>
        <v/>
      </c>
      <c r="AU52">
        <f t="array" ref="AU52">IF(D52="",0,SUMPRODUCT((DA13:VN13="Celeri")*(DA14:VN14="ALERTE")*(COUNTIF(R52,"* "&amp;DA15:VN15&amp;" *")&gt;0)*1))</f>
        <v>0</v>
      </c>
      <c r="AV52" t="str">
        <f t="shared" si="24"/>
        <v/>
      </c>
      <c r="AW52">
        <f t="array" ref="AW52">IF(D52="",0,SUMPRODUCT((DA13:VN13="Moutarde")*(DA14:VN14="ALERTE")*(COUNTIF(R52,"* "&amp;DA15:VN15&amp;" *")&gt;0)*1))</f>
        <v>0</v>
      </c>
      <c r="AX52" t="str">
        <f t="shared" si="25"/>
        <v/>
      </c>
      <c r="AY52">
        <f t="array" ref="AY52">IF(D52="",0,SUMPRODUCT((DA13:VN13="Sesame")*(DA14:VN14="ALERTE")*(COUNTIF(R52,"* "&amp;DA15:VN15&amp;" *")&gt;0)*1))</f>
        <v>0</v>
      </c>
      <c r="AZ52" t="str">
        <f t="shared" si="26"/>
        <v/>
      </c>
      <c r="BA52">
        <f t="array" ref="BA52">IF(D52="",0,SUMPRODUCT((DA13:VN13="Sulfites")*(DA14:VN14="ALERTE")*(COUNTIF(R52,"* "&amp;DA15:VN15&amp;" *")&gt;0)*1))</f>
        <v>0</v>
      </c>
      <c r="BB52" t="str">
        <f t="shared" si="27"/>
        <v/>
      </c>
      <c r="BC52">
        <f t="array" ref="BC52">IF(D52="",0,SUMPRODUCT((DA13:VN13="Lupin")*(DA14:VN14="ALERTE")*(COUNTIF(R52,"* "&amp;DA15:VN15&amp;" *")&gt;0)*1))</f>
        <v>0</v>
      </c>
      <c r="BD52" t="str">
        <f t="shared" si="28"/>
        <v/>
      </c>
      <c r="BE52">
        <f t="array" ref="BE52">IF(D52="",0,SUMPRODUCT((DA13:VN13="Mollusques")*(DA14:VN14="EXCL")*(COUNTIF(R52,"* "&amp;DA15:VN15&amp;" *")&gt;0)*1))</f>
        <v>0</v>
      </c>
      <c r="BF52">
        <f t="array" ref="BF52">IF(D52="",0,SUMPRODUCT((DA13:VN13="Mollusques")*(DA14:VN14="ALERTE")*(COUNTIF(R52,"* "&amp;DA15:VN15&amp;" *")&gt;0)*1))</f>
        <v>0</v>
      </c>
      <c r="BG52" t="str">
        <f t="shared" si="29"/>
        <v/>
      </c>
      <c r="BH52" t="str">
        <f t="shared" si="30"/>
        <v/>
      </c>
      <c r="BI52" t="str">
        <f t="shared" si="31"/>
        <v/>
      </c>
      <c r="BJ52" t="str">
        <f t="shared" si="32"/>
        <v/>
      </c>
      <c r="BK52" t="str">
        <f t="shared" si="33"/>
        <v/>
      </c>
      <c r="BL52" t="str">
        <f t="shared" si="34"/>
        <v/>
      </c>
      <c r="BM52" t="str">
        <f t="shared" si="35"/>
        <v/>
      </c>
      <c r="BN52" t="str">
        <f t="shared" si="36"/>
        <v/>
      </c>
      <c r="BO52" t="str">
        <f t="shared" si="37"/>
        <v/>
      </c>
      <c r="BP52" t="str">
        <f t="shared" si="38"/>
        <v/>
      </c>
      <c r="BQ52" t="str">
        <f t="shared" si="39"/>
        <v/>
      </c>
      <c r="BR52" t="str">
        <f t="shared" si="40"/>
        <v/>
      </c>
      <c r="BS52" t="str">
        <f t="shared" si="41"/>
        <v/>
      </c>
      <c r="BT52" t="str">
        <f t="shared" si="42"/>
        <v/>
      </c>
      <c r="BU52" t="str">
        <f t="shared" si="43"/>
        <v/>
      </c>
      <c r="BV52" t="str">
        <f t="shared" si="44"/>
        <v/>
      </c>
      <c r="BW52" t="str">
        <f t="shared" si="45"/>
        <v/>
      </c>
      <c r="BX52" t="str">
        <f t="shared" si="46"/>
        <v/>
      </c>
      <c r="BY52" t="str">
        <f t="shared" si="47"/>
        <v/>
      </c>
    </row>
    <row r="53" spans="3:77" ht="15.75">
      <c r="C53" s="263" t="str">
        <f t="shared" si="0"/>
        <v/>
      </c>
      <c r="D53" s="797" t="s">
        <v>1394</v>
      </c>
      <c r="E53" s="818" t="s">
        <v>945</v>
      </c>
      <c r="F53" s="798" t="str">
        <f t="shared" si="1"/>
        <v/>
      </c>
      <c r="G53" s="800" t="str">
        <f t="shared" si="2"/>
        <v/>
      </c>
      <c r="H53" s="266" t="str">
        <f t="shared" si="3"/>
        <v/>
      </c>
      <c r="I53" s="267" t="str">
        <f t="shared" si="4"/>
        <v/>
      </c>
      <c r="J53" s="268" t="str">
        <f t="shared" si="5"/>
        <v/>
      </c>
      <c r="K53" s="268" t="str">
        <f t="shared" si="6"/>
        <v/>
      </c>
      <c r="L53" s="269" t="str">
        <f t="shared" si="7"/>
        <v/>
      </c>
      <c r="M53" t="str">
        <f t="shared" si="8"/>
        <v/>
      </c>
      <c r="N53" t="str">
        <f t="shared" si="9"/>
        <v/>
      </c>
      <c r="O53" t="str">
        <f t="shared" si="10"/>
        <v/>
      </c>
      <c r="P53" t="str">
        <f t="shared" si="11"/>
        <v/>
      </c>
      <c r="Q53" t="str">
        <f t="shared" si="12"/>
        <v/>
      </c>
      <c r="R53" t="str">
        <f t="shared" si="13"/>
        <v/>
      </c>
      <c r="S53">
        <f t="array" ref="S53">IF(D53="",0,SUMPRODUCT((DA13:VN13="Gluten")*(DA14:VN14="INFO")*(COUNTIF(R53,"* "&amp;DA15:VN15&amp;" *")&gt;0)*1))</f>
        <v>0</v>
      </c>
      <c r="T53">
        <f t="array" ref="T53">IF(D53="",0,SUMPRODUCT((DA13:VN13="Gluten")*(DA14:VN14="EXCL")*(COUNTIF(R53,"* "&amp;DA15:VN15&amp;" *")&gt;0)*1))</f>
        <v>0</v>
      </c>
      <c r="U53">
        <f t="array" ref="U53">IF(D53="",0,SUMPRODUCT((DA13:VN13="Gluten")*(DA14:VN14="ALERTE")*(COUNTIF(R53,"* "&amp;DA15:VN15&amp;" *")&gt;0)*1))</f>
        <v>0</v>
      </c>
      <c r="V53">
        <f t="array" ref="V53">IF(D53="",0,SUMPRODUCT((DA13:VN13="Gluten")*(DA14:VN14="SUSP")*(COUNTIF(R53,"* "&amp;DA15:VN15&amp;" *")&gt;0)*1))</f>
        <v>0</v>
      </c>
      <c r="W53" t="str">
        <f t="shared" si="14"/>
        <v/>
      </c>
      <c r="X53" t="str">
        <f t="shared" si="15"/>
        <v/>
      </c>
      <c r="Y53">
        <f t="array" ref="Y53">IF(D53="",0,SUMPRODUCT((DA13:VN13="Crustaces")*(DA14:VN14="ALERTE")*(COUNTIF(R53,"* "&amp;DA15:VN15&amp;" *")&gt;0)*1))</f>
        <v>0</v>
      </c>
      <c r="Z53" t="str">
        <f t="shared" si="16"/>
        <v/>
      </c>
      <c r="AA53">
        <f t="array" ref="AA53">IF(D53="",0,SUMPRODUCT((DA13:VN13="Oeufs")*(DA14:VN14="ALERTE")*(COUNTIF(R53,"* "&amp;DA15:VN15&amp;" *")&gt;0)*1))</f>
        <v>0</v>
      </c>
      <c r="AB53" t="str">
        <f t="shared" si="17"/>
        <v/>
      </c>
      <c r="AC53">
        <f t="array" ref="AC53">IF(D53="",0,SUMPRODUCT((DA13:VN13="Poissons")*(DA14:VN14="INFO")*(COUNTIF(R53,"* "&amp;DA15:VN15&amp;" *")&gt;0)*1))</f>
        <v>0</v>
      </c>
      <c r="AD53">
        <f t="array" ref="AD53">IF(D53="",0,SUMPRODUCT((DA13:VN13="Poissons")*(DA14:VN14="EXCL")*(COUNTIF(R53,"* "&amp;DA15:VN15&amp;" *")&gt;0)*1))</f>
        <v>0</v>
      </c>
      <c r="AE53">
        <f t="array" ref="AE53">IF(D53="",0,SUMPRODUCT((DA13:VN13="Poissons")*(DA14:VN14="ALERTE")*(COUNTIF(R53,"* "&amp;DA15:VN15&amp;" *")&gt;0)*1))</f>
        <v>0</v>
      </c>
      <c r="AF53" t="str">
        <f t="shared" si="18"/>
        <v/>
      </c>
      <c r="AG53">
        <f t="array" ref="AG53">IF(D53="",0,SUMPRODUCT((DA13:VN13="Arachides")*(DA14:VN14="ALERTE")*(COUNTIF(R53,"* "&amp;DA15:VN15&amp;" *")&gt;0)*1))</f>
        <v>0</v>
      </c>
      <c r="AH53" t="str">
        <f t="shared" si="19"/>
        <v/>
      </c>
      <c r="AI53">
        <f t="array" ref="AI53">IF(D53="",0,SUMPRODUCT((DA13:VN13="Soja")*(DA14:VN14="INFO")*(COUNTIF(R53,"* "&amp;DA15:VN15&amp;" *")&gt;0)*1))</f>
        <v>0</v>
      </c>
      <c r="AJ53">
        <f t="array" ref="AJ53">IF(D53="",0,SUMPRODUCT((DA13:VN13="Soja")*(DA14:VN14="ALERTE")*(COUNTIF(R53,"* "&amp;DA15:VN15&amp;" *")&gt;0)*1))</f>
        <v>0</v>
      </c>
      <c r="AK53" t="str">
        <f t="shared" si="20"/>
        <v/>
      </c>
      <c r="AL53">
        <f t="array" ref="AL53">IF(D53="",0,SUMPRODUCT((DA13:VN13="Lait")*(DA14:VN14="INFO")*(COUNTIF(R53,"* "&amp;DA15:VN15&amp;" *")&gt;0)*1))</f>
        <v>0</v>
      </c>
      <c r="AM53">
        <f t="array" ref="AM53">IF(D53="",0,SUMPRODUCT((DA13:VN13="Lait")*(DA14:VN14="EXCL")*(COUNTIF(R53,"* "&amp;DA15:VN15&amp;" *")&gt;0)*1))</f>
        <v>0</v>
      </c>
      <c r="AN53">
        <f t="array" ref="AN53">IF(D53="",0,SUMPRODUCT((DA13:VN13="Lait")*(DA14:VN14="ALERTE")*(COUNTIF(R53,"* "&amp;DA15:VN15&amp;" *")&gt;0)*1))</f>
        <v>0</v>
      </c>
      <c r="AO53">
        <f t="array" ref="AO53">IF(D53="",0,SUMPRODUCT((DA13:VN13="Lait")*(DA14:VN14="SUSP")*(COUNTIF(R53,"* "&amp;DA15:VN15&amp;" *")&gt;0)*1))</f>
        <v>0</v>
      </c>
      <c r="AP53" t="str">
        <f t="shared" si="21"/>
        <v/>
      </c>
      <c r="AQ53" t="str">
        <f t="shared" si="22"/>
        <v/>
      </c>
      <c r="AR53">
        <f t="array" ref="AR53">IF(D53="",0,SUMPRODUCT((DA13:VN13="Fruits a coque")*(DA14:VN14="EXCL")*(COUNTIF(R53,"* "&amp;DA15:VN15&amp;" *")&gt;0)*1))</f>
        <v>0</v>
      </c>
      <c r="AS53">
        <f t="array" ref="AS53">IF(D53="",0,SUMPRODUCT((DA13:VN13="Fruits a coque")*(DA14:VN14="ALERTE")*(COUNTIF(R53,"* "&amp;DA15:VN15&amp;" *")&gt;0)*1))</f>
        <v>0</v>
      </c>
      <c r="AT53" t="str">
        <f t="shared" si="23"/>
        <v/>
      </c>
      <c r="AU53">
        <f t="array" ref="AU53">IF(D53="",0,SUMPRODUCT((DA13:VN13="Celeri")*(DA14:VN14="ALERTE")*(COUNTIF(R53,"* "&amp;DA15:VN15&amp;" *")&gt;0)*1))</f>
        <v>0</v>
      </c>
      <c r="AV53" t="str">
        <f t="shared" si="24"/>
        <v/>
      </c>
      <c r="AW53">
        <f t="array" ref="AW53">IF(D53="",0,SUMPRODUCT((DA13:VN13="Moutarde")*(DA14:VN14="ALERTE")*(COUNTIF(R53,"* "&amp;DA15:VN15&amp;" *")&gt;0)*1))</f>
        <v>0</v>
      </c>
      <c r="AX53" t="str">
        <f t="shared" si="25"/>
        <v/>
      </c>
      <c r="AY53">
        <f t="array" ref="AY53">IF(D53="",0,SUMPRODUCT((DA13:VN13="Sesame")*(DA14:VN14="ALERTE")*(COUNTIF(R53,"* "&amp;DA15:VN15&amp;" *")&gt;0)*1))</f>
        <v>0</v>
      </c>
      <c r="AZ53" t="str">
        <f t="shared" si="26"/>
        <v/>
      </c>
      <c r="BA53">
        <f t="array" ref="BA53">IF(D53="",0,SUMPRODUCT((DA13:VN13="Sulfites")*(DA14:VN14="ALERTE")*(COUNTIF(R53,"* "&amp;DA15:VN15&amp;" *")&gt;0)*1))</f>
        <v>0</v>
      </c>
      <c r="BB53" t="str">
        <f t="shared" si="27"/>
        <v/>
      </c>
      <c r="BC53">
        <f t="array" ref="BC53">IF(D53="",0,SUMPRODUCT((DA13:VN13="Lupin")*(DA14:VN14="ALERTE")*(COUNTIF(R53,"* "&amp;DA15:VN15&amp;" *")&gt;0)*1))</f>
        <v>0</v>
      </c>
      <c r="BD53" t="str">
        <f t="shared" si="28"/>
        <v/>
      </c>
      <c r="BE53">
        <f t="array" ref="BE53">IF(D53="",0,SUMPRODUCT((DA13:VN13="Mollusques")*(DA14:VN14="EXCL")*(COUNTIF(R53,"* "&amp;DA15:VN15&amp;" *")&gt;0)*1))</f>
        <v>0</v>
      </c>
      <c r="BF53">
        <f t="array" ref="BF53">IF(D53="",0,SUMPRODUCT((DA13:VN13="Mollusques")*(DA14:VN14="ALERTE")*(COUNTIF(R53,"* "&amp;DA15:VN15&amp;" *")&gt;0)*1))</f>
        <v>0</v>
      </c>
      <c r="BG53" t="str">
        <f t="shared" si="29"/>
        <v/>
      </c>
      <c r="BH53" t="str">
        <f t="shared" si="30"/>
        <v/>
      </c>
      <c r="BI53" t="str">
        <f t="shared" si="31"/>
        <v/>
      </c>
      <c r="BJ53" t="str">
        <f t="shared" si="32"/>
        <v/>
      </c>
      <c r="BK53" t="str">
        <f t="shared" si="33"/>
        <v/>
      </c>
      <c r="BL53" t="str">
        <f t="shared" si="34"/>
        <v/>
      </c>
      <c r="BM53" t="str">
        <f t="shared" si="35"/>
        <v/>
      </c>
      <c r="BN53" t="str">
        <f t="shared" si="36"/>
        <v/>
      </c>
      <c r="BO53" t="str">
        <f t="shared" si="37"/>
        <v/>
      </c>
      <c r="BP53" t="str">
        <f t="shared" si="38"/>
        <v/>
      </c>
      <c r="BQ53" t="str">
        <f t="shared" si="39"/>
        <v/>
      </c>
      <c r="BR53" t="str">
        <f t="shared" si="40"/>
        <v/>
      </c>
      <c r="BS53" t="str">
        <f t="shared" si="41"/>
        <v/>
      </c>
      <c r="BT53" t="str">
        <f t="shared" si="42"/>
        <v/>
      </c>
      <c r="BU53" t="str">
        <f t="shared" si="43"/>
        <v/>
      </c>
      <c r="BV53" t="str">
        <f t="shared" si="44"/>
        <v/>
      </c>
      <c r="BW53" t="str">
        <f t="shared" si="45"/>
        <v/>
      </c>
      <c r="BX53" t="str">
        <f t="shared" si="46"/>
        <v/>
      </c>
      <c r="BY53" t="str">
        <f t="shared" si="47"/>
        <v/>
      </c>
    </row>
    <row r="54" spans="3:77" ht="15.75">
      <c r="C54" s="263" t="str">
        <f t="shared" si="0"/>
        <v/>
      </c>
      <c r="D54" s="797" t="s">
        <v>1394</v>
      </c>
      <c r="E54" s="818" t="s">
        <v>945</v>
      </c>
      <c r="F54" s="798" t="str">
        <f t="shared" si="1"/>
        <v/>
      </c>
      <c r="G54" s="800" t="str">
        <f t="shared" si="2"/>
        <v/>
      </c>
      <c r="H54" s="266" t="str">
        <f t="shared" si="3"/>
        <v/>
      </c>
      <c r="I54" s="267" t="str">
        <f t="shared" si="4"/>
        <v/>
      </c>
      <c r="J54" s="268" t="str">
        <f t="shared" si="5"/>
        <v/>
      </c>
      <c r="K54" s="268" t="str">
        <f t="shared" si="6"/>
        <v/>
      </c>
      <c r="L54" s="269" t="str">
        <f t="shared" si="7"/>
        <v/>
      </c>
      <c r="M54" t="str">
        <f t="shared" si="8"/>
        <v/>
      </c>
      <c r="N54" t="str">
        <f t="shared" si="9"/>
        <v/>
      </c>
      <c r="O54" t="str">
        <f t="shared" si="10"/>
        <v/>
      </c>
      <c r="P54" t="str">
        <f t="shared" si="11"/>
        <v/>
      </c>
      <c r="Q54" t="str">
        <f t="shared" si="12"/>
        <v/>
      </c>
      <c r="R54" t="str">
        <f t="shared" si="13"/>
        <v/>
      </c>
      <c r="S54">
        <f t="array" ref="S54">IF(D54="",0,SUMPRODUCT((DA13:VN13="Gluten")*(DA14:VN14="INFO")*(COUNTIF(R54,"* "&amp;DA15:VN15&amp;" *")&gt;0)*1))</f>
        <v>0</v>
      </c>
      <c r="T54">
        <f t="array" ref="T54">IF(D54="",0,SUMPRODUCT((DA13:VN13="Gluten")*(DA14:VN14="EXCL")*(COUNTIF(R54,"* "&amp;DA15:VN15&amp;" *")&gt;0)*1))</f>
        <v>0</v>
      </c>
      <c r="U54">
        <f t="array" ref="U54">IF(D54="",0,SUMPRODUCT((DA13:VN13="Gluten")*(DA14:VN14="ALERTE")*(COUNTIF(R54,"* "&amp;DA15:VN15&amp;" *")&gt;0)*1))</f>
        <v>0</v>
      </c>
      <c r="V54">
        <f t="array" ref="V54">IF(D54="",0,SUMPRODUCT((DA13:VN13="Gluten")*(DA14:VN14="SUSP")*(COUNTIF(R54,"* "&amp;DA15:VN15&amp;" *")&gt;0)*1))</f>
        <v>0</v>
      </c>
      <c r="W54" t="str">
        <f t="shared" si="14"/>
        <v/>
      </c>
      <c r="X54" t="str">
        <f t="shared" si="15"/>
        <v/>
      </c>
      <c r="Y54">
        <f t="array" ref="Y54">IF(D54="",0,SUMPRODUCT((DA13:VN13="Crustaces")*(DA14:VN14="ALERTE")*(COUNTIF(R54,"* "&amp;DA15:VN15&amp;" *")&gt;0)*1))</f>
        <v>0</v>
      </c>
      <c r="Z54" t="str">
        <f t="shared" si="16"/>
        <v/>
      </c>
      <c r="AA54">
        <f t="array" ref="AA54">IF(D54="",0,SUMPRODUCT((DA13:VN13="Oeufs")*(DA14:VN14="ALERTE")*(COUNTIF(R54,"* "&amp;DA15:VN15&amp;" *")&gt;0)*1))</f>
        <v>0</v>
      </c>
      <c r="AB54" t="str">
        <f t="shared" si="17"/>
        <v/>
      </c>
      <c r="AC54">
        <f t="array" ref="AC54">IF(D54="",0,SUMPRODUCT((DA13:VN13="Poissons")*(DA14:VN14="INFO")*(COUNTIF(R54,"* "&amp;DA15:VN15&amp;" *")&gt;0)*1))</f>
        <v>0</v>
      </c>
      <c r="AD54">
        <f t="array" ref="AD54">IF(D54="",0,SUMPRODUCT((DA13:VN13="Poissons")*(DA14:VN14="EXCL")*(COUNTIF(R54,"* "&amp;DA15:VN15&amp;" *")&gt;0)*1))</f>
        <v>0</v>
      </c>
      <c r="AE54">
        <f t="array" ref="AE54">IF(D54="",0,SUMPRODUCT((DA13:VN13="Poissons")*(DA14:VN14="ALERTE")*(COUNTIF(R54,"* "&amp;DA15:VN15&amp;" *")&gt;0)*1))</f>
        <v>0</v>
      </c>
      <c r="AF54" t="str">
        <f t="shared" si="18"/>
        <v/>
      </c>
      <c r="AG54">
        <f t="array" ref="AG54">IF(D54="",0,SUMPRODUCT((DA13:VN13="Arachides")*(DA14:VN14="ALERTE")*(COUNTIF(R54,"* "&amp;DA15:VN15&amp;" *")&gt;0)*1))</f>
        <v>0</v>
      </c>
      <c r="AH54" t="str">
        <f t="shared" si="19"/>
        <v/>
      </c>
      <c r="AI54">
        <f t="array" ref="AI54">IF(D54="",0,SUMPRODUCT((DA13:VN13="Soja")*(DA14:VN14="INFO")*(COUNTIF(R54,"* "&amp;DA15:VN15&amp;" *")&gt;0)*1))</f>
        <v>0</v>
      </c>
      <c r="AJ54">
        <f t="array" ref="AJ54">IF(D54="",0,SUMPRODUCT((DA13:VN13="Soja")*(DA14:VN14="ALERTE")*(COUNTIF(R54,"* "&amp;DA15:VN15&amp;" *")&gt;0)*1))</f>
        <v>0</v>
      </c>
      <c r="AK54" t="str">
        <f t="shared" si="20"/>
        <v/>
      </c>
      <c r="AL54">
        <f t="array" ref="AL54">IF(D54="",0,SUMPRODUCT((DA13:VN13="Lait")*(DA14:VN14="INFO")*(COUNTIF(R54,"* "&amp;DA15:VN15&amp;" *")&gt;0)*1))</f>
        <v>0</v>
      </c>
      <c r="AM54">
        <f t="array" ref="AM54">IF(D54="",0,SUMPRODUCT((DA13:VN13="Lait")*(DA14:VN14="EXCL")*(COUNTIF(R54,"* "&amp;DA15:VN15&amp;" *")&gt;0)*1))</f>
        <v>0</v>
      </c>
      <c r="AN54">
        <f t="array" ref="AN54">IF(D54="",0,SUMPRODUCT((DA13:VN13="Lait")*(DA14:VN14="ALERTE")*(COUNTIF(R54,"* "&amp;DA15:VN15&amp;" *")&gt;0)*1))</f>
        <v>0</v>
      </c>
      <c r="AO54">
        <f t="array" ref="AO54">IF(D54="",0,SUMPRODUCT((DA13:VN13="Lait")*(DA14:VN14="SUSP")*(COUNTIF(R54,"* "&amp;DA15:VN15&amp;" *")&gt;0)*1))</f>
        <v>0</v>
      </c>
      <c r="AP54" t="str">
        <f t="shared" si="21"/>
        <v/>
      </c>
      <c r="AQ54" t="str">
        <f t="shared" si="22"/>
        <v/>
      </c>
      <c r="AR54">
        <f t="array" ref="AR54">IF(D54="",0,SUMPRODUCT((DA13:VN13="Fruits a coque")*(DA14:VN14="EXCL")*(COUNTIF(R54,"* "&amp;DA15:VN15&amp;" *")&gt;0)*1))</f>
        <v>0</v>
      </c>
      <c r="AS54">
        <f t="array" ref="AS54">IF(D54="",0,SUMPRODUCT((DA13:VN13="Fruits a coque")*(DA14:VN14="ALERTE")*(COUNTIF(R54,"* "&amp;DA15:VN15&amp;" *")&gt;0)*1))</f>
        <v>0</v>
      </c>
      <c r="AT54" t="str">
        <f t="shared" si="23"/>
        <v/>
      </c>
      <c r="AU54">
        <f t="array" ref="AU54">IF(D54="",0,SUMPRODUCT((DA13:VN13="Celeri")*(DA14:VN14="ALERTE")*(COUNTIF(R54,"* "&amp;DA15:VN15&amp;" *")&gt;0)*1))</f>
        <v>0</v>
      </c>
      <c r="AV54" t="str">
        <f t="shared" si="24"/>
        <v/>
      </c>
      <c r="AW54">
        <f t="array" ref="AW54">IF(D54="",0,SUMPRODUCT((DA13:VN13="Moutarde")*(DA14:VN14="ALERTE")*(COUNTIF(R54,"* "&amp;DA15:VN15&amp;" *")&gt;0)*1))</f>
        <v>0</v>
      </c>
      <c r="AX54" t="str">
        <f t="shared" si="25"/>
        <v/>
      </c>
      <c r="AY54">
        <f t="array" ref="AY54">IF(D54="",0,SUMPRODUCT((DA13:VN13="Sesame")*(DA14:VN14="ALERTE")*(COUNTIF(R54,"* "&amp;DA15:VN15&amp;" *")&gt;0)*1))</f>
        <v>0</v>
      </c>
      <c r="AZ54" t="str">
        <f t="shared" si="26"/>
        <v/>
      </c>
      <c r="BA54">
        <f t="array" ref="BA54">IF(D54="",0,SUMPRODUCT((DA13:VN13="Sulfites")*(DA14:VN14="ALERTE")*(COUNTIF(R54,"* "&amp;DA15:VN15&amp;" *")&gt;0)*1))</f>
        <v>0</v>
      </c>
      <c r="BB54" t="str">
        <f t="shared" si="27"/>
        <v/>
      </c>
      <c r="BC54">
        <f t="array" ref="BC54">IF(D54="",0,SUMPRODUCT((DA13:VN13="Lupin")*(DA14:VN14="ALERTE")*(COUNTIF(R54,"* "&amp;DA15:VN15&amp;" *")&gt;0)*1))</f>
        <v>0</v>
      </c>
      <c r="BD54" t="str">
        <f t="shared" si="28"/>
        <v/>
      </c>
      <c r="BE54">
        <f t="array" ref="BE54">IF(D54="",0,SUMPRODUCT((DA13:VN13="Mollusques")*(DA14:VN14="EXCL")*(COUNTIF(R54,"* "&amp;DA15:VN15&amp;" *")&gt;0)*1))</f>
        <v>0</v>
      </c>
      <c r="BF54">
        <f t="array" ref="BF54">IF(D54="",0,SUMPRODUCT((DA13:VN13="Mollusques")*(DA14:VN14="ALERTE")*(COUNTIF(R54,"* "&amp;DA15:VN15&amp;" *")&gt;0)*1))</f>
        <v>0</v>
      </c>
      <c r="BG54" t="str">
        <f t="shared" si="29"/>
        <v/>
      </c>
      <c r="BH54" t="str">
        <f t="shared" si="30"/>
        <v/>
      </c>
      <c r="BI54" t="str">
        <f t="shared" si="31"/>
        <v/>
      </c>
      <c r="BJ54" t="str">
        <f t="shared" si="32"/>
        <v/>
      </c>
      <c r="BK54" t="str">
        <f t="shared" si="33"/>
        <v/>
      </c>
      <c r="BL54" t="str">
        <f t="shared" si="34"/>
        <v/>
      </c>
      <c r="BM54" t="str">
        <f t="shared" si="35"/>
        <v/>
      </c>
      <c r="BN54" t="str">
        <f t="shared" si="36"/>
        <v/>
      </c>
      <c r="BO54" t="str">
        <f t="shared" si="37"/>
        <v/>
      </c>
      <c r="BP54" t="str">
        <f t="shared" si="38"/>
        <v/>
      </c>
      <c r="BQ54" t="str">
        <f t="shared" si="39"/>
        <v/>
      </c>
      <c r="BR54" t="str">
        <f t="shared" si="40"/>
        <v/>
      </c>
      <c r="BS54" t="str">
        <f t="shared" si="41"/>
        <v/>
      </c>
      <c r="BT54" t="str">
        <f t="shared" si="42"/>
        <v/>
      </c>
      <c r="BU54" t="str">
        <f t="shared" si="43"/>
        <v/>
      </c>
      <c r="BV54" t="str">
        <f t="shared" si="44"/>
        <v/>
      </c>
      <c r="BW54" t="str">
        <f t="shared" si="45"/>
        <v/>
      </c>
      <c r="BX54" t="str">
        <f t="shared" si="46"/>
        <v/>
      </c>
      <c r="BY54" t="str">
        <f t="shared" si="47"/>
        <v/>
      </c>
    </row>
    <row r="55" spans="3:77" ht="15.75">
      <c r="C55" s="263" t="str">
        <f t="shared" si="0"/>
        <v/>
      </c>
      <c r="D55" s="797" t="s">
        <v>1394</v>
      </c>
      <c r="E55" s="818" t="s">
        <v>945</v>
      </c>
      <c r="F55" s="798" t="str">
        <f t="shared" si="1"/>
        <v/>
      </c>
      <c r="G55" s="800" t="str">
        <f t="shared" si="2"/>
        <v/>
      </c>
      <c r="H55" s="266" t="str">
        <f t="shared" si="3"/>
        <v/>
      </c>
      <c r="I55" s="267" t="str">
        <f t="shared" si="4"/>
        <v/>
      </c>
      <c r="J55" s="268" t="str">
        <f t="shared" si="5"/>
        <v/>
      </c>
      <c r="K55" s="268" t="str">
        <f t="shared" si="6"/>
        <v/>
      </c>
      <c r="L55" s="269" t="str">
        <f t="shared" si="7"/>
        <v/>
      </c>
      <c r="M55" t="str">
        <f t="shared" si="8"/>
        <v/>
      </c>
      <c r="N55" t="str">
        <f t="shared" si="9"/>
        <v/>
      </c>
      <c r="O55" t="str">
        <f t="shared" si="10"/>
        <v/>
      </c>
      <c r="P55" t="str">
        <f t="shared" si="11"/>
        <v/>
      </c>
      <c r="Q55" t="str">
        <f t="shared" si="12"/>
        <v/>
      </c>
      <c r="R55" t="str">
        <f t="shared" si="13"/>
        <v/>
      </c>
      <c r="S55">
        <f t="array" ref="S55">IF(D55="",0,SUMPRODUCT((DA13:VN13="Gluten")*(DA14:VN14="INFO")*(COUNTIF(R55,"* "&amp;DA15:VN15&amp;" *")&gt;0)*1))</f>
        <v>0</v>
      </c>
      <c r="T55">
        <f t="array" ref="T55">IF(D55="",0,SUMPRODUCT((DA13:VN13="Gluten")*(DA14:VN14="EXCL")*(COUNTIF(R55,"* "&amp;DA15:VN15&amp;" *")&gt;0)*1))</f>
        <v>0</v>
      </c>
      <c r="U55">
        <f t="array" ref="U55">IF(D55="",0,SUMPRODUCT((DA13:VN13="Gluten")*(DA14:VN14="ALERTE")*(COUNTIF(R55,"* "&amp;DA15:VN15&amp;" *")&gt;0)*1))</f>
        <v>0</v>
      </c>
      <c r="V55">
        <f t="array" ref="V55">IF(D55="",0,SUMPRODUCT((DA13:VN13="Gluten")*(DA14:VN14="SUSP")*(COUNTIF(R55,"* "&amp;DA15:VN15&amp;" *")&gt;0)*1))</f>
        <v>0</v>
      </c>
      <c r="W55" t="str">
        <f t="shared" si="14"/>
        <v/>
      </c>
      <c r="X55" t="str">
        <f t="shared" si="15"/>
        <v/>
      </c>
      <c r="Y55">
        <f t="array" ref="Y55">IF(D55="",0,SUMPRODUCT((DA13:VN13="Crustaces")*(DA14:VN14="ALERTE")*(COUNTIF(R55,"* "&amp;DA15:VN15&amp;" *")&gt;0)*1))</f>
        <v>0</v>
      </c>
      <c r="Z55" t="str">
        <f t="shared" si="16"/>
        <v/>
      </c>
      <c r="AA55">
        <f t="array" ref="AA55">IF(D55="",0,SUMPRODUCT((DA13:VN13="Oeufs")*(DA14:VN14="ALERTE")*(COUNTIF(R55,"* "&amp;DA15:VN15&amp;" *")&gt;0)*1))</f>
        <v>0</v>
      </c>
      <c r="AB55" t="str">
        <f t="shared" si="17"/>
        <v/>
      </c>
      <c r="AC55">
        <f t="array" ref="AC55">IF(D55="",0,SUMPRODUCT((DA13:VN13="Poissons")*(DA14:VN14="INFO")*(COUNTIF(R55,"* "&amp;DA15:VN15&amp;" *")&gt;0)*1))</f>
        <v>0</v>
      </c>
      <c r="AD55">
        <f t="array" ref="AD55">IF(D55="",0,SUMPRODUCT((DA13:VN13="Poissons")*(DA14:VN14="EXCL")*(COUNTIF(R55,"* "&amp;DA15:VN15&amp;" *")&gt;0)*1))</f>
        <v>0</v>
      </c>
      <c r="AE55">
        <f t="array" ref="AE55">IF(D55="",0,SUMPRODUCT((DA13:VN13="Poissons")*(DA14:VN14="ALERTE")*(COUNTIF(R55,"* "&amp;DA15:VN15&amp;" *")&gt;0)*1))</f>
        <v>0</v>
      </c>
      <c r="AF55" t="str">
        <f t="shared" si="18"/>
        <v/>
      </c>
      <c r="AG55">
        <f t="array" ref="AG55">IF(D55="",0,SUMPRODUCT((DA13:VN13="Arachides")*(DA14:VN14="ALERTE")*(COUNTIF(R55,"* "&amp;DA15:VN15&amp;" *")&gt;0)*1))</f>
        <v>0</v>
      </c>
      <c r="AH55" t="str">
        <f t="shared" si="19"/>
        <v/>
      </c>
      <c r="AI55">
        <f t="array" ref="AI55">IF(D55="",0,SUMPRODUCT((DA13:VN13="Soja")*(DA14:VN14="INFO")*(COUNTIF(R55,"* "&amp;DA15:VN15&amp;" *")&gt;0)*1))</f>
        <v>0</v>
      </c>
      <c r="AJ55">
        <f t="array" ref="AJ55">IF(D55="",0,SUMPRODUCT((DA13:VN13="Soja")*(DA14:VN14="ALERTE")*(COUNTIF(R55,"* "&amp;DA15:VN15&amp;" *")&gt;0)*1))</f>
        <v>0</v>
      </c>
      <c r="AK55" t="str">
        <f t="shared" si="20"/>
        <v/>
      </c>
      <c r="AL55">
        <f t="array" ref="AL55">IF(D55="",0,SUMPRODUCT((DA13:VN13="Lait")*(DA14:VN14="INFO")*(COUNTIF(R55,"* "&amp;DA15:VN15&amp;" *")&gt;0)*1))</f>
        <v>0</v>
      </c>
      <c r="AM55">
        <f t="array" ref="AM55">IF(D55="",0,SUMPRODUCT((DA13:VN13="Lait")*(DA14:VN14="EXCL")*(COUNTIF(R55,"* "&amp;DA15:VN15&amp;" *")&gt;0)*1))</f>
        <v>0</v>
      </c>
      <c r="AN55">
        <f t="array" ref="AN55">IF(D55="",0,SUMPRODUCT((DA13:VN13="Lait")*(DA14:VN14="ALERTE")*(COUNTIF(R55,"* "&amp;DA15:VN15&amp;" *")&gt;0)*1))</f>
        <v>0</v>
      </c>
      <c r="AO55">
        <f t="array" ref="AO55">IF(D55="",0,SUMPRODUCT((DA13:VN13="Lait")*(DA14:VN14="SUSP")*(COUNTIF(R55,"* "&amp;DA15:VN15&amp;" *")&gt;0)*1))</f>
        <v>0</v>
      </c>
      <c r="AP55" t="str">
        <f t="shared" si="21"/>
        <v/>
      </c>
      <c r="AQ55" t="str">
        <f t="shared" si="22"/>
        <v/>
      </c>
      <c r="AR55">
        <f t="array" ref="AR55">IF(D55="",0,SUMPRODUCT((DA13:VN13="Fruits a coque")*(DA14:VN14="EXCL")*(COUNTIF(R55,"* "&amp;DA15:VN15&amp;" *")&gt;0)*1))</f>
        <v>0</v>
      </c>
      <c r="AS55">
        <f t="array" ref="AS55">IF(D55="",0,SUMPRODUCT((DA13:VN13="Fruits a coque")*(DA14:VN14="ALERTE")*(COUNTIF(R55,"* "&amp;DA15:VN15&amp;" *")&gt;0)*1))</f>
        <v>0</v>
      </c>
      <c r="AT55" t="str">
        <f t="shared" si="23"/>
        <v/>
      </c>
      <c r="AU55">
        <f t="array" ref="AU55">IF(D55="",0,SUMPRODUCT((DA13:VN13="Celeri")*(DA14:VN14="ALERTE")*(COUNTIF(R55,"* "&amp;DA15:VN15&amp;" *")&gt;0)*1))</f>
        <v>0</v>
      </c>
      <c r="AV55" t="str">
        <f t="shared" si="24"/>
        <v/>
      </c>
      <c r="AW55">
        <f t="array" ref="AW55">IF(D55="",0,SUMPRODUCT((DA13:VN13="Moutarde")*(DA14:VN14="ALERTE")*(COUNTIF(R55,"* "&amp;DA15:VN15&amp;" *")&gt;0)*1))</f>
        <v>0</v>
      </c>
      <c r="AX55" t="str">
        <f t="shared" si="25"/>
        <v/>
      </c>
      <c r="AY55">
        <f t="array" ref="AY55">IF(D55="",0,SUMPRODUCT((DA13:VN13="Sesame")*(DA14:VN14="ALERTE")*(COUNTIF(R55,"* "&amp;DA15:VN15&amp;" *")&gt;0)*1))</f>
        <v>0</v>
      </c>
      <c r="AZ55" t="str">
        <f t="shared" si="26"/>
        <v/>
      </c>
      <c r="BA55">
        <f t="array" ref="BA55">IF(D55="",0,SUMPRODUCT((DA13:VN13="Sulfites")*(DA14:VN14="ALERTE")*(COUNTIF(R55,"* "&amp;DA15:VN15&amp;" *")&gt;0)*1))</f>
        <v>0</v>
      </c>
      <c r="BB55" t="str">
        <f t="shared" si="27"/>
        <v/>
      </c>
      <c r="BC55">
        <f t="array" ref="BC55">IF(D55="",0,SUMPRODUCT((DA13:VN13="Lupin")*(DA14:VN14="ALERTE")*(COUNTIF(R55,"* "&amp;DA15:VN15&amp;" *")&gt;0)*1))</f>
        <v>0</v>
      </c>
      <c r="BD55" t="str">
        <f t="shared" si="28"/>
        <v/>
      </c>
      <c r="BE55">
        <f t="array" ref="BE55">IF(D55="",0,SUMPRODUCT((DA13:VN13="Mollusques")*(DA14:VN14="EXCL")*(COUNTIF(R55,"* "&amp;DA15:VN15&amp;" *")&gt;0)*1))</f>
        <v>0</v>
      </c>
      <c r="BF55">
        <f t="array" ref="BF55">IF(D55="",0,SUMPRODUCT((DA13:VN13="Mollusques")*(DA14:VN14="ALERTE")*(COUNTIF(R55,"* "&amp;DA15:VN15&amp;" *")&gt;0)*1))</f>
        <v>0</v>
      </c>
      <c r="BG55" t="str">
        <f t="shared" si="29"/>
        <v/>
      </c>
      <c r="BH55" t="str">
        <f t="shared" si="30"/>
        <v/>
      </c>
      <c r="BI55" t="str">
        <f t="shared" si="31"/>
        <v/>
      </c>
      <c r="BJ55" t="str">
        <f t="shared" si="32"/>
        <v/>
      </c>
      <c r="BK55" t="str">
        <f t="shared" si="33"/>
        <v/>
      </c>
      <c r="BL55" t="str">
        <f t="shared" si="34"/>
        <v/>
      </c>
      <c r="BM55" t="str">
        <f t="shared" si="35"/>
        <v/>
      </c>
      <c r="BN55" t="str">
        <f t="shared" si="36"/>
        <v/>
      </c>
      <c r="BO55" t="str">
        <f t="shared" si="37"/>
        <v/>
      </c>
      <c r="BP55" t="str">
        <f t="shared" si="38"/>
        <v/>
      </c>
      <c r="BQ55" t="str">
        <f t="shared" si="39"/>
        <v/>
      </c>
      <c r="BR55" t="str">
        <f t="shared" si="40"/>
        <v/>
      </c>
      <c r="BS55" t="str">
        <f t="shared" si="41"/>
        <v/>
      </c>
      <c r="BT55" t="str">
        <f t="shared" si="42"/>
        <v/>
      </c>
      <c r="BU55" t="str">
        <f t="shared" si="43"/>
        <v/>
      </c>
      <c r="BV55" t="str">
        <f t="shared" si="44"/>
        <v/>
      </c>
      <c r="BW55" t="str">
        <f t="shared" si="45"/>
        <v/>
      </c>
      <c r="BX55" t="str">
        <f t="shared" si="46"/>
        <v/>
      </c>
      <c r="BY55" t="str">
        <f t="shared" si="47"/>
        <v/>
      </c>
    </row>
    <row r="56" spans="3:77" ht="15.75">
      <c r="C56" s="263" t="str">
        <f t="shared" si="0"/>
        <v/>
      </c>
      <c r="D56" s="797" t="s">
        <v>1394</v>
      </c>
      <c r="E56" s="818" t="s">
        <v>945</v>
      </c>
      <c r="F56" s="798" t="str">
        <f t="shared" si="1"/>
        <v/>
      </c>
      <c r="G56" s="800" t="str">
        <f t="shared" si="2"/>
        <v/>
      </c>
      <c r="H56" s="266" t="str">
        <f t="shared" si="3"/>
        <v/>
      </c>
      <c r="I56" s="267" t="str">
        <f t="shared" si="4"/>
        <v/>
      </c>
      <c r="J56" s="268" t="str">
        <f t="shared" si="5"/>
        <v/>
      </c>
      <c r="K56" s="268" t="str">
        <f t="shared" si="6"/>
        <v/>
      </c>
      <c r="L56" s="269" t="str">
        <f t="shared" si="7"/>
        <v/>
      </c>
      <c r="M56" t="str">
        <f t="shared" si="8"/>
        <v/>
      </c>
      <c r="N56" t="str">
        <f t="shared" si="9"/>
        <v/>
      </c>
      <c r="O56" t="str">
        <f t="shared" si="10"/>
        <v/>
      </c>
      <c r="P56" t="str">
        <f t="shared" si="11"/>
        <v/>
      </c>
      <c r="Q56" t="str">
        <f t="shared" si="12"/>
        <v/>
      </c>
      <c r="R56" t="str">
        <f t="shared" si="13"/>
        <v/>
      </c>
      <c r="S56">
        <f t="array" ref="S56">IF(D56="",0,SUMPRODUCT((DA13:VN13="Gluten")*(DA14:VN14="INFO")*(COUNTIF(R56,"* "&amp;DA15:VN15&amp;" *")&gt;0)*1))</f>
        <v>0</v>
      </c>
      <c r="T56">
        <f t="array" ref="T56">IF(D56="",0,SUMPRODUCT((DA13:VN13="Gluten")*(DA14:VN14="EXCL")*(COUNTIF(R56,"* "&amp;DA15:VN15&amp;" *")&gt;0)*1))</f>
        <v>0</v>
      </c>
      <c r="U56">
        <f t="array" ref="U56">IF(D56="",0,SUMPRODUCT((DA13:VN13="Gluten")*(DA14:VN14="ALERTE")*(COUNTIF(R56,"* "&amp;DA15:VN15&amp;" *")&gt;0)*1))</f>
        <v>0</v>
      </c>
      <c r="V56">
        <f t="array" ref="V56">IF(D56="",0,SUMPRODUCT((DA13:VN13="Gluten")*(DA14:VN14="SUSP")*(COUNTIF(R56,"* "&amp;DA15:VN15&amp;" *")&gt;0)*1))</f>
        <v>0</v>
      </c>
      <c r="W56" t="str">
        <f t="shared" si="14"/>
        <v/>
      </c>
      <c r="X56" t="str">
        <f t="shared" si="15"/>
        <v/>
      </c>
      <c r="Y56">
        <f t="array" ref="Y56">IF(D56="",0,SUMPRODUCT((DA13:VN13="Crustaces")*(DA14:VN14="ALERTE")*(COUNTIF(R56,"* "&amp;DA15:VN15&amp;" *")&gt;0)*1))</f>
        <v>0</v>
      </c>
      <c r="Z56" t="str">
        <f t="shared" si="16"/>
        <v/>
      </c>
      <c r="AA56">
        <f t="array" ref="AA56">IF(D56="",0,SUMPRODUCT((DA13:VN13="Oeufs")*(DA14:VN14="ALERTE")*(COUNTIF(R56,"* "&amp;DA15:VN15&amp;" *")&gt;0)*1))</f>
        <v>0</v>
      </c>
      <c r="AB56" t="str">
        <f t="shared" si="17"/>
        <v/>
      </c>
      <c r="AC56">
        <f t="array" ref="AC56">IF(D56="",0,SUMPRODUCT((DA13:VN13="Poissons")*(DA14:VN14="INFO")*(COUNTIF(R56,"* "&amp;DA15:VN15&amp;" *")&gt;0)*1))</f>
        <v>0</v>
      </c>
      <c r="AD56">
        <f t="array" ref="AD56">IF(D56="",0,SUMPRODUCT((DA13:VN13="Poissons")*(DA14:VN14="EXCL")*(COUNTIF(R56,"* "&amp;DA15:VN15&amp;" *")&gt;0)*1))</f>
        <v>0</v>
      </c>
      <c r="AE56">
        <f t="array" ref="AE56">IF(D56="",0,SUMPRODUCT((DA13:VN13="Poissons")*(DA14:VN14="ALERTE")*(COUNTIF(R56,"* "&amp;DA15:VN15&amp;" *")&gt;0)*1))</f>
        <v>0</v>
      </c>
      <c r="AF56" t="str">
        <f t="shared" si="18"/>
        <v/>
      </c>
      <c r="AG56">
        <f t="array" ref="AG56">IF(D56="",0,SUMPRODUCT((DA13:VN13="Arachides")*(DA14:VN14="ALERTE")*(COUNTIF(R56,"* "&amp;DA15:VN15&amp;" *")&gt;0)*1))</f>
        <v>0</v>
      </c>
      <c r="AH56" t="str">
        <f t="shared" si="19"/>
        <v/>
      </c>
      <c r="AI56">
        <f t="array" ref="AI56">IF(D56="",0,SUMPRODUCT((DA13:VN13="Soja")*(DA14:VN14="INFO")*(COUNTIF(R56,"* "&amp;DA15:VN15&amp;" *")&gt;0)*1))</f>
        <v>0</v>
      </c>
      <c r="AJ56">
        <f t="array" ref="AJ56">IF(D56="",0,SUMPRODUCT((DA13:VN13="Soja")*(DA14:VN14="ALERTE")*(COUNTIF(R56,"* "&amp;DA15:VN15&amp;" *")&gt;0)*1))</f>
        <v>0</v>
      </c>
      <c r="AK56" t="str">
        <f t="shared" si="20"/>
        <v/>
      </c>
      <c r="AL56">
        <f t="array" ref="AL56">IF(D56="",0,SUMPRODUCT((DA13:VN13="Lait")*(DA14:VN14="INFO")*(COUNTIF(R56,"* "&amp;DA15:VN15&amp;" *")&gt;0)*1))</f>
        <v>0</v>
      </c>
      <c r="AM56">
        <f t="array" ref="AM56">IF(D56="",0,SUMPRODUCT((DA13:VN13="Lait")*(DA14:VN14="EXCL")*(COUNTIF(R56,"* "&amp;DA15:VN15&amp;" *")&gt;0)*1))</f>
        <v>0</v>
      </c>
      <c r="AN56">
        <f t="array" ref="AN56">IF(D56="",0,SUMPRODUCT((DA13:VN13="Lait")*(DA14:VN14="ALERTE")*(COUNTIF(R56,"* "&amp;DA15:VN15&amp;" *")&gt;0)*1))</f>
        <v>0</v>
      </c>
      <c r="AO56">
        <f t="array" ref="AO56">IF(D56="",0,SUMPRODUCT((DA13:VN13="Lait")*(DA14:VN14="SUSP")*(COUNTIF(R56,"* "&amp;DA15:VN15&amp;" *")&gt;0)*1))</f>
        <v>0</v>
      </c>
      <c r="AP56" t="str">
        <f t="shared" si="21"/>
        <v/>
      </c>
      <c r="AQ56" t="str">
        <f t="shared" si="22"/>
        <v/>
      </c>
      <c r="AR56">
        <f t="array" ref="AR56">IF(D56="",0,SUMPRODUCT((DA13:VN13="Fruits a coque")*(DA14:VN14="EXCL")*(COUNTIF(R56,"* "&amp;DA15:VN15&amp;" *")&gt;0)*1))</f>
        <v>0</v>
      </c>
      <c r="AS56">
        <f t="array" ref="AS56">IF(D56="",0,SUMPRODUCT((DA13:VN13="Fruits a coque")*(DA14:VN14="ALERTE")*(COUNTIF(R56,"* "&amp;DA15:VN15&amp;" *")&gt;0)*1))</f>
        <v>0</v>
      </c>
      <c r="AT56" t="str">
        <f t="shared" si="23"/>
        <v/>
      </c>
      <c r="AU56">
        <f t="array" ref="AU56">IF(D56="",0,SUMPRODUCT((DA13:VN13="Celeri")*(DA14:VN14="ALERTE")*(COUNTIF(R56,"* "&amp;DA15:VN15&amp;" *")&gt;0)*1))</f>
        <v>0</v>
      </c>
      <c r="AV56" t="str">
        <f t="shared" si="24"/>
        <v/>
      </c>
      <c r="AW56">
        <f t="array" ref="AW56">IF(D56="",0,SUMPRODUCT((DA13:VN13="Moutarde")*(DA14:VN14="ALERTE")*(COUNTIF(R56,"* "&amp;DA15:VN15&amp;" *")&gt;0)*1))</f>
        <v>0</v>
      </c>
      <c r="AX56" t="str">
        <f t="shared" si="25"/>
        <v/>
      </c>
      <c r="AY56">
        <f t="array" ref="AY56">IF(D56="",0,SUMPRODUCT((DA13:VN13="Sesame")*(DA14:VN14="ALERTE")*(COUNTIF(R56,"* "&amp;DA15:VN15&amp;" *")&gt;0)*1))</f>
        <v>0</v>
      </c>
      <c r="AZ56" t="str">
        <f t="shared" si="26"/>
        <v/>
      </c>
      <c r="BA56">
        <f t="array" ref="BA56">IF(D56="",0,SUMPRODUCT((DA13:VN13="Sulfites")*(DA14:VN14="ALERTE")*(COUNTIF(R56,"* "&amp;DA15:VN15&amp;" *")&gt;0)*1))</f>
        <v>0</v>
      </c>
      <c r="BB56" t="str">
        <f t="shared" si="27"/>
        <v/>
      </c>
      <c r="BC56">
        <f t="array" ref="BC56">IF(D56="",0,SUMPRODUCT((DA13:VN13="Lupin")*(DA14:VN14="ALERTE")*(COUNTIF(R56,"* "&amp;DA15:VN15&amp;" *")&gt;0)*1))</f>
        <v>0</v>
      </c>
      <c r="BD56" t="str">
        <f t="shared" si="28"/>
        <v/>
      </c>
      <c r="BE56">
        <f t="array" ref="BE56">IF(D56="",0,SUMPRODUCT((DA13:VN13="Mollusques")*(DA14:VN14="EXCL")*(COUNTIF(R56,"* "&amp;DA15:VN15&amp;" *")&gt;0)*1))</f>
        <v>0</v>
      </c>
      <c r="BF56">
        <f t="array" ref="BF56">IF(D56="",0,SUMPRODUCT((DA13:VN13="Mollusques")*(DA14:VN14="ALERTE")*(COUNTIF(R56,"* "&amp;DA15:VN15&amp;" *")&gt;0)*1))</f>
        <v>0</v>
      </c>
      <c r="BG56" t="str">
        <f t="shared" si="29"/>
        <v/>
      </c>
      <c r="BH56" t="str">
        <f t="shared" si="30"/>
        <v/>
      </c>
      <c r="BI56" t="str">
        <f t="shared" si="31"/>
        <v/>
      </c>
      <c r="BJ56" t="str">
        <f t="shared" si="32"/>
        <v/>
      </c>
      <c r="BK56" t="str">
        <f t="shared" si="33"/>
        <v/>
      </c>
      <c r="BL56" t="str">
        <f t="shared" si="34"/>
        <v/>
      </c>
      <c r="BM56" t="str">
        <f t="shared" si="35"/>
        <v/>
      </c>
      <c r="BN56" t="str">
        <f t="shared" si="36"/>
        <v/>
      </c>
      <c r="BO56" t="str">
        <f t="shared" si="37"/>
        <v/>
      </c>
      <c r="BP56" t="str">
        <f t="shared" si="38"/>
        <v/>
      </c>
      <c r="BQ56" t="str">
        <f t="shared" si="39"/>
        <v/>
      </c>
      <c r="BR56" t="str">
        <f t="shared" si="40"/>
        <v/>
      </c>
      <c r="BS56" t="str">
        <f t="shared" si="41"/>
        <v/>
      </c>
      <c r="BT56" t="str">
        <f t="shared" si="42"/>
        <v/>
      </c>
      <c r="BU56" t="str">
        <f t="shared" si="43"/>
        <v/>
      </c>
      <c r="BV56" t="str">
        <f t="shared" si="44"/>
        <v/>
      </c>
      <c r="BW56" t="str">
        <f t="shared" si="45"/>
        <v/>
      </c>
      <c r="BX56" t="str">
        <f t="shared" si="46"/>
        <v/>
      </c>
      <c r="BY56" t="str">
        <f t="shared" si="47"/>
        <v/>
      </c>
    </row>
    <row r="57" spans="3:77" ht="15.75">
      <c r="C57" s="263" t="str">
        <f t="shared" si="0"/>
        <v/>
      </c>
      <c r="D57" s="797" t="s">
        <v>1394</v>
      </c>
      <c r="E57" s="818" t="s">
        <v>945</v>
      </c>
      <c r="F57" s="798" t="str">
        <f t="shared" si="1"/>
        <v/>
      </c>
      <c r="G57" s="800" t="str">
        <f t="shared" si="2"/>
        <v/>
      </c>
      <c r="H57" s="266" t="str">
        <f t="shared" si="3"/>
        <v/>
      </c>
      <c r="I57" s="267" t="str">
        <f t="shared" si="4"/>
        <v/>
      </c>
      <c r="J57" s="268" t="str">
        <f t="shared" si="5"/>
        <v/>
      </c>
      <c r="K57" s="268" t="str">
        <f t="shared" si="6"/>
        <v/>
      </c>
      <c r="L57" s="269" t="str">
        <f t="shared" si="7"/>
        <v/>
      </c>
      <c r="M57" t="str">
        <f t="shared" si="8"/>
        <v/>
      </c>
      <c r="N57" t="str">
        <f t="shared" si="9"/>
        <v/>
      </c>
      <c r="O57" t="str">
        <f t="shared" si="10"/>
        <v/>
      </c>
      <c r="P57" t="str">
        <f t="shared" si="11"/>
        <v/>
      </c>
      <c r="Q57" t="str">
        <f t="shared" si="12"/>
        <v/>
      </c>
      <c r="R57" t="str">
        <f t="shared" si="13"/>
        <v/>
      </c>
      <c r="S57">
        <f t="array" ref="S57">IF(D57="",0,SUMPRODUCT((DA13:VN13="Gluten")*(DA14:VN14="INFO")*(COUNTIF(R57,"* "&amp;DA15:VN15&amp;" *")&gt;0)*1))</f>
        <v>0</v>
      </c>
      <c r="T57">
        <f t="array" ref="T57">IF(D57="",0,SUMPRODUCT((DA13:VN13="Gluten")*(DA14:VN14="EXCL")*(COUNTIF(R57,"* "&amp;DA15:VN15&amp;" *")&gt;0)*1))</f>
        <v>0</v>
      </c>
      <c r="U57">
        <f t="array" ref="U57">IF(D57="",0,SUMPRODUCT((DA13:VN13="Gluten")*(DA14:VN14="ALERTE")*(COUNTIF(R57,"* "&amp;DA15:VN15&amp;" *")&gt;0)*1))</f>
        <v>0</v>
      </c>
      <c r="V57">
        <f t="array" ref="V57">IF(D57="",0,SUMPRODUCT((DA13:VN13="Gluten")*(DA14:VN14="SUSP")*(COUNTIF(R57,"* "&amp;DA15:VN15&amp;" *")&gt;0)*1))</f>
        <v>0</v>
      </c>
      <c r="W57" t="str">
        <f t="shared" si="14"/>
        <v/>
      </c>
      <c r="X57" t="str">
        <f t="shared" si="15"/>
        <v/>
      </c>
      <c r="Y57">
        <f t="array" ref="Y57">IF(D57="",0,SUMPRODUCT((DA13:VN13="Crustaces")*(DA14:VN14="ALERTE")*(COUNTIF(R57,"* "&amp;DA15:VN15&amp;" *")&gt;0)*1))</f>
        <v>0</v>
      </c>
      <c r="Z57" t="str">
        <f t="shared" si="16"/>
        <v/>
      </c>
      <c r="AA57">
        <f t="array" ref="AA57">IF(D57="",0,SUMPRODUCT((DA13:VN13="Oeufs")*(DA14:VN14="ALERTE")*(COUNTIF(R57,"* "&amp;DA15:VN15&amp;" *")&gt;0)*1))</f>
        <v>0</v>
      </c>
      <c r="AB57" t="str">
        <f t="shared" si="17"/>
        <v/>
      </c>
      <c r="AC57">
        <f t="array" ref="AC57">IF(D57="",0,SUMPRODUCT((DA13:VN13="Poissons")*(DA14:VN14="INFO")*(COUNTIF(R57,"* "&amp;DA15:VN15&amp;" *")&gt;0)*1))</f>
        <v>0</v>
      </c>
      <c r="AD57">
        <f t="array" ref="AD57">IF(D57="",0,SUMPRODUCT((DA13:VN13="Poissons")*(DA14:VN14="EXCL")*(COUNTIF(R57,"* "&amp;DA15:VN15&amp;" *")&gt;0)*1))</f>
        <v>0</v>
      </c>
      <c r="AE57">
        <f t="array" ref="AE57">IF(D57="",0,SUMPRODUCT((DA13:VN13="Poissons")*(DA14:VN14="ALERTE")*(COUNTIF(R57,"* "&amp;DA15:VN15&amp;" *")&gt;0)*1))</f>
        <v>0</v>
      </c>
      <c r="AF57" t="str">
        <f t="shared" si="18"/>
        <v/>
      </c>
      <c r="AG57">
        <f t="array" ref="AG57">IF(D57="",0,SUMPRODUCT((DA13:VN13="Arachides")*(DA14:VN14="ALERTE")*(COUNTIF(R57,"* "&amp;DA15:VN15&amp;" *")&gt;0)*1))</f>
        <v>0</v>
      </c>
      <c r="AH57" t="str">
        <f t="shared" si="19"/>
        <v/>
      </c>
      <c r="AI57">
        <f t="array" ref="AI57">IF(D57="",0,SUMPRODUCT((DA13:VN13="Soja")*(DA14:VN14="INFO")*(COUNTIF(R57,"* "&amp;DA15:VN15&amp;" *")&gt;0)*1))</f>
        <v>0</v>
      </c>
      <c r="AJ57">
        <f t="array" ref="AJ57">IF(D57="",0,SUMPRODUCT((DA13:VN13="Soja")*(DA14:VN14="ALERTE")*(COUNTIF(R57,"* "&amp;DA15:VN15&amp;" *")&gt;0)*1))</f>
        <v>0</v>
      </c>
      <c r="AK57" t="str">
        <f t="shared" si="20"/>
        <v/>
      </c>
      <c r="AL57">
        <f t="array" ref="AL57">IF(D57="",0,SUMPRODUCT((DA13:VN13="Lait")*(DA14:VN14="INFO")*(COUNTIF(R57,"* "&amp;DA15:VN15&amp;" *")&gt;0)*1))</f>
        <v>0</v>
      </c>
      <c r="AM57">
        <f t="array" ref="AM57">IF(D57="",0,SUMPRODUCT((DA13:VN13="Lait")*(DA14:VN14="EXCL")*(COUNTIF(R57,"* "&amp;DA15:VN15&amp;" *")&gt;0)*1))</f>
        <v>0</v>
      </c>
      <c r="AN57">
        <f t="array" ref="AN57">IF(D57="",0,SUMPRODUCT((DA13:VN13="Lait")*(DA14:VN14="ALERTE")*(COUNTIF(R57,"* "&amp;DA15:VN15&amp;" *")&gt;0)*1))</f>
        <v>0</v>
      </c>
      <c r="AO57">
        <f t="array" ref="AO57">IF(D57="",0,SUMPRODUCT((DA13:VN13="Lait")*(DA14:VN14="SUSP")*(COUNTIF(R57,"* "&amp;DA15:VN15&amp;" *")&gt;0)*1))</f>
        <v>0</v>
      </c>
      <c r="AP57" t="str">
        <f t="shared" si="21"/>
        <v/>
      </c>
      <c r="AQ57" t="str">
        <f t="shared" si="22"/>
        <v/>
      </c>
      <c r="AR57">
        <f t="array" ref="AR57">IF(D57="",0,SUMPRODUCT((DA13:VN13="Fruits a coque")*(DA14:VN14="EXCL")*(COUNTIF(R57,"* "&amp;DA15:VN15&amp;" *")&gt;0)*1))</f>
        <v>0</v>
      </c>
      <c r="AS57">
        <f t="array" ref="AS57">IF(D57="",0,SUMPRODUCT((DA13:VN13="Fruits a coque")*(DA14:VN14="ALERTE")*(COUNTIF(R57,"* "&amp;DA15:VN15&amp;" *")&gt;0)*1))</f>
        <v>0</v>
      </c>
      <c r="AT57" t="str">
        <f t="shared" si="23"/>
        <v/>
      </c>
      <c r="AU57">
        <f t="array" ref="AU57">IF(D57="",0,SUMPRODUCT((DA13:VN13="Celeri")*(DA14:VN14="ALERTE")*(COUNTIF(R57,"* "&amp;DA15:VN15&amp;" *")&gt;0)*1))</f>
        <v>0</v>
      </c>
      <c r="AV57" t="str">
        <f t="shared" si="24"/>
        <v/>
      </c>
      <c r="AW57">
        <f t="array" ref="AW57">IF(D57="",0,SUMPRODUCT((DA13:VN13="Moutarde")*(DA14:VN14="ALERTE")*(COUNTIF(R57,"* "&amp;DA15:VN15&amp;" *")&gt;0)*1))</f>
        <v>0</v>
      </c>
      <c r="AX57" t="str">
        <f t="shared" si="25"/>
        <v/>
      </c>
      <c r="AY57">
        <f t="array" ref="AY57">IF(D57="",0,SUMPRODUCT((DA13:VN13="Sesame")*(DA14:VN14="ALERTE")*(COUNTIF(R57,"* "&amp;DA15:VN15&amp;" *")&gt;0)*1))</f>
        <v>0</v>
      </c>
      <c r="AZ57" t="str">
        <f t="shared" si="26"/>
        <v/>
      </c>
      <c r="BA57">
        <f t="array" ref="BA57">IF(D57="",0,SUMPRODUCT((DA13:VN13="Sulfites")*(DA14:VN14="ALERTE")*(COUNTIF(R57,"* "&amp;DA15:VN15&amp;" *")&gt;0)*1))</f>
        <v>0</v>
      </c>
      <c r="BB57" t="str">
        <f t="shared" si="27"/>
        <v/>
      </c>
      <c r="BC57">
        <f t="array" ref="BC57">IF(D57="",0,SUMPRODUCT((DA13:VN13="Lupin")*(DA14:VN14="ALERTE")*(COUNTIF(R57,"* "&amp;DA15:VN15&amp;" *")&gt;0)*1))</f>
        <v>0</v>
      </c>
      <c r="BD57" t="str">
        <f t="shared" si="28"/>
        <v/>
      </c>
      <c r="BE57">
        <f t="array" ref="BE57">IF(D57="",0,SUMPRODUCT((DA13:VN13="Mollusques")*(DA14:VN14="EXCL")*(COUNTIF(R57,"* "&amp;DA15:VN15&amp;" *")&gt;0)*1))</f>
        <v>0</v>
      </c>
      <c r="BF57">
        <f t="array" ref="BF57">IF(D57="",0,SUMPRODUCT((DA13:VN13="Mollusques")*(DA14:VN14="ALERTE")*(COUNTIF(R57,"* "&amp;DA15:VN15&amp;" *")&gt;0)*1))</f>
        <v>0</v>
      </c>
      <c r="BG57" t="str">
        <f t="shared" si="29"/>
        <v/>
      </c>
      <c r="BH57" t="str">
        <f t="shared" si="30"/>
        <v/>
      </c>
      <c r="BI57" t="str">
        <f t="shared" si="31"/>
        <v/>
      </c>
      <c r="BJ57" t="str">
        <f t="shared" si="32"/>
        <v/>
      </c>
      <c r="BK57" t="str">
        <f t="shared" si="33"/>
        <v/>
      </c>
      <c r="BL57" t="str">
        <f t="shared" si="34"/>
        <v/>
      </c>
      <c r="BM57" t="str">
        <f t="shared" si="35"/>
        <v/>
      </c>
      <c r="BN57" t="str">
        <f t="shared" si="36"/>
        <v/>
      </c>
      <c r="BO57" t="str">
        <f t="shared" si="37"/>
        <v/>
      </c>
      <c r="BP57" t="str">
        <f t="shared" si="38"/>
        <v/>
      </c>
      <c r="BQ57" t="str">
        <f t="shared" si="39"/>
        <v/>
      </c>
      <c r="BR57" t="str">
        <f t="shared" si="40"/>
        <v/>
      </c>
      <c r="BS57" t="str">
        <f t="shared" si="41"/>
        <v/>
      </c>
      <c r="BT57" t="str">
        <f t="shared" si="42"/>
        <v/>
      </c>
      <c r="BU57" t="str">
        <f t="shared" si="43"/>
        <v/>
      </c>
      <c r="BV57" t="str">
        <f t="shared" si="44"/>
        <v/>
      </c>
      <c r="BW57" t="str">
        <f t="shared" si="45"/>
        <v/>
      </c>
      <c r="BX57" t="str">
        <f t="shared" si="46"/>
        <v/>
      </c>
      <c r="BY57" t="str">
        <f t="shared" si="47"/>
        <v/>
      </c>
    </row>
    <row r="58" spans="3:77" ht="15.75">
      <c r="C58" s="263">
        <f t="shared" si="0"/>
        <v>50</v>
      </c>
      <c r="D58" s="797" t="s">
        <v>1397</v>
      </c>
      <c r="E58" s="818" t="s">
        <v>945</v>
      </c>
      <c r="F58" s="798" t="str">
        <f t="shared" si="1"/>
        <v>fin</v>
      </c>
      <c r="G58" s="800" t="str">
        <f t="shared" si="2"/>
        <v/>
      </c>
      <c r="H58" s="266" t="str">
        <f t="shared" si="3"/>
        <v>fin</v>
      </c>
      <c r="I58" s="267" t="str">
        <f t="shared" si="4"/>
        <v/>
      </c>
      <c r="J58" s="268">
        <f t="shared" si="5"/>
        <v>0</v>
      </c>
      <c r="K58" s="268">
        <f t="shared" si="6"/>
        <v>0</v>
      </c>
      <c r="L58" s="269" t="str">
        <f t="shared" si="7"/>
        <v>aucun match</v>
      </c>
      <c r="M58" t="str">
        <f t="shared" si="8"/>
        <v>fin</v>
      </c>
      <c r="N58" t="str">
        <f t="shared" si="9"/>
        <v>fin</v>
      </c>
      <c r="O58" t="str">
        <f t="shared" si="10"/>
        <v>fin</v>
      </c>
      <c r="P58" t="str">
        <f t="shared" si="11"/>
        <v>fin</v>
      </c>
      <c r="Q58" t="str">
        <f t="shared" si="12"/>
        <v>fin</v>
      </c>
      <c r="R58" t="str">
        <f t="shared" si="13"/>
        <v xml:space="preserve"> fin </v>
      </c>
      <c r="S58">
        <f t="array" ref="S58">IF(D58="",0,SUMPRODUCT((DA13:VN13="Gluten")*(DA14:VN14="INFO")*(COUNTIF(R58,"* "&amp;DA15:VN15&amp;" *")&gt;0)*1))</f>
        <v>0</v>
      </c>
      <c r="T58">
        <f t="array" ref="T58">IF(D58="",0,SUMPRODUCT((DA13:VN13="Gluten")*(DA14:VN14="EXCL")*(COUNTIF(R58,"* "&amp;DA15:VN15&amp;" *")&gt;0)*1))</f>
        <v>0</v>
      </c>
      <c r="U58">
        <f t="array" ref="U58">IF(D58="",0,SUMPRODUCT((DA13:VN13="Gluten")*(DA14:VN14="ALERTE")*(COUNTIF(R58,"* "&amp;DA15:VN15&amp;" *")&gt;0)*1))</f>
        <v>0</v>
      </c>
      <c r="V58">
        <f t="array" ref="V58">IF(D58="",0,SUMPRODUCT((DA13:VN13="Gluten")*(DA14:VN14="SUSP")*(COUNTIF(R58,"* "&amp;DA15:VN15&amp;" *")&gt;0)*1))</f>
        <v>0</v>
      </c>
      <c r="W58" t="str">
        <f t="shared" si="14"/>
        <v/>
      </c>
      <c r="X58" t="str">
        <f t="shared" si="15"/>
        <v/>
      </c>
      <c r="Y58">
        <f t="array" ref="Y58">IF(D58="",0,SUMPRODUCT((DA13:VN13="Crustaces")*(DA14:VN14="ALERTE")*(COUNTIF(R58,"* "&amp;DA15:VN15&amp;" *")&gt;0)*1))</f>
        <v>0</v>
      </c>
      <c r="Z58" t="str">
        <f t="shared" si="16"/>
        <v/>
      </c>
      <c r="AA58">
        <f t="array" ref="AA58">IF(D58="",0,SUMPRODUCT((DA13:VN13="Oeufs")*(DA14:VN14="ALERTE")*(COUNTIF(R58,"* "&amp;DA15:VN15&amp;" *")&gt;0)*1))</f>
        <v>0</v>
      </c>
      <c r="AB58" t="str">
        <f t="shared" si="17"/>
        <v/>
      </c>
      <c r="AC58">
        <f t="array" ref="AC58">IF(D58="",0,SUMPRODUCT((DA13:VN13="Poissons")*(DA14:VN14="INFO")*(COUNTIF(R58,"* "&amp;DA15:VN15&amp;" *")&gt;0)*1))</f>
        <v>0</v>
      </c>
      <c r="AD58">
        <f t="array" ref="AD58">IF(D58="",0,SUMPRODUCT((DA13:VN13="Poissons")*(DA14:VN14="EXCL")*(COUNTIF(R58,"* "&amp;DA15:VN15&amp;" *")&gt;0)*1))</f>
        <v>0</v>
      </c>
      <c r="AE58">
        <f t="array" ref="AE58">IF(D58="",0,SUMPRODUCT((DA13:VN13="Poissons")*(DA14:VN14="ALERTE")*(COUNTIF(R58,"* "&amp;DA15:VN15&amp;" *")&gt;0)*1))</f>
        <v>0</v>
      </c>
      <c r="AF58" t="str">
        <f t="shared" si="18"/>
        <v/>
      </c>
      <c r="AG58">
        <f t="array" ref="AG58">IF(D58="",0,SUMPRODUCT((DA13:VN13="Arachides")*(DA14:VN14="ALERTE")*(COUNTIF(R58,"* "&amp;DA15:VN15&amp;" *")&gt;0)*1))</f>
        <v>0</v>
      </c>
      <c r="AH58" t="str">
        <f t="shared" si="19"/>
        <v/>
      </c>
      <c r="AI58">
        <f t="array" ref="AI58">IF(D58="",0,SUMPRODUCT((DA13:VN13="Soja")*(DA14:VN14="INFO")*(COUNTIF(R58,"* "&amp;DA15:VN15&amp;" *")&gt;0)*1))</f>
        <v>0</v>
      </c>
      <c r="AJ58">
        <f t="array" ref="AJ58">IF(D58="",0,SUMPRODUCT((DA13:VN13="Soja")*(DA14:VN14="ALERTE")*(COUNTIF(R58,"* "&amp;DA15:VN15&amp;" *")&gt;0)*1))</f>
        <v>0</v>
      </c>
      <c r="AK58" t="str">
        <f t="shared" si="20"/>
        <v/>
      </c>
      <c r="AL58">
        <f t="array" ref="AL58">IF(D58="",0,SUMPRODUCT((DA13:VN13="Lait")*(DA14:VN14="INFO")*(COUNTIF(R58,"* "&amp;DA15:VN15&amp;" *")&gt;0)*1))</f>
        <v>0</v>
      </c>
      <c r="AM58">
        <f t="array" ref="AM58">IF(D58="",0,SUMPRODUCT((DA13:VN13="Lait")*(DA14:VN14="EXCL")*(COUNTIF(R58,"* "&amp;DA15:VN15&amp;" *")&gt;0)*1))</f>
        <v>0</v>
      </c>
      <c r="AN58">
        <f t="array" ref="AN58">IF(D58="",0,SUMPRODUCT((DA13:VN13="Lait")*(DA14:VN14="ALERTE")*(COUNTIF(R58,"* "&amp;DA15:VN15&amp;" *")&gt;0)*1))</f>
        <v>0</v>
      </c>
      <c r="AO58">
        <f t="array" ref="AO58">IF(D58="",0,SUMPRODUCT((DA13:VN13="Lait")*(DA14:VN14="SUSP")*(COUNTIF(R58,"* "&amp;DA15:VN15&amp;" *")&gt;0)*1))</f>
        <v>0</v>
      </c>
      <c r="AP58" t="str">
        <f t="shared" si="21"/>
        <v/>
      </c>
      <c r="AQ58" t="str">
        <f t="shared" si="22"/>
        <v/>
      </c>
      <c r="AR58">
        <f t="array" ref="AR58">IF(D58="",0,SUMPRODUCT((DA13:VN13="Fruits a coque")*(DA14:VN14="EXCL")*(COUNTIF(R58,"* "&amp;DA15:VN15&amp;" *")&gt;0)*1))</f>
        <v>0</v>
      </c>
      <c r="AS58">
        <f t="array" ref="AS58">IF(D58="",0,SUMPRODUCT((DA13:VN13="Fruits a coque")*(DA14:VN14="ALERTE")*(COUNTIF(R58,"* "&amp;DA15:VN15&amp;" *")&gt;0)*1))</f>
        <v>0</v>
      </c>
      <c r="AT58" t="str">
        <f t="shared" si="23"/>
        <v/>
      </c>
      <c r="AU58">
        <f t="array" ref="AU58">IF(D58="",0,SUMPRODUCT((DA13:VN13="Celeri")*(DA14:VN14="ALERTE")*(COUNTIF(R58,"* "&amp;DA15:VN15&amp;" *")&gt;0)*1))</f>
        <v>0</v>
      </c>
      <c r="AV58" t="str">
        <f t="shared" si="24"/>
        <v/>
      </c>
      <c r="AW58">
        <f t="array" ref="AW58">IF(D58="",0,SUMPRODUCT((DA13:VN13="Moutarde")*(DA14:VN14="ALERTE")*(COUNTIF(R58,"* "&amp;DA15:VN15&amp;" *")&gt;0)*1))</f>
        <v>0</v>
      </c>
      <c r="AX58" t="str">
        <f t="shared" si="25"/>
        <v/>
      </c>
      <c r="AY58">
        <f t="array" ref="AY58">IF(D58="",0,SUMPRODUCT((DA13:VN13="Sesame")*(DA14:VN14="ALERTE")*(COUNTIF(R58,"* "&amp;DA15:VN15&amp;" *")&gt;0)*1))</f>
        <v>0</v>
      </c>
      <c r="AZ58" t="str">
        <f t="shared" si="26"/>
        <v/>
      </c>
      <c r="BA58">
        <f t="array" ref="BA58">IF(D58="",0,SUMPRODUCT((DA13:VN13="Sulfites")*(DA14:VN14="ALERTE")*(COUNTIF(R58,"* "&amp;DA15:VN15&amp;" *")&gt;0)*1))</f>
        <v>0</v>
      </c>
      <c r="BB58" t="str">
        <f t="shared" si="27"/>
        <v/>
      </c>
      <c r="BC58">
        <f t="array" ref="BC58">IF(D58="",0,SUMPRODUCT((DA13:VN13="Lupin")*(DA14:VN14="ALERTE")*(COUNTIF(R58,"* "&amp;DA15:VN15&amp;" *")&gt;0)*1))</f>
        <v>0</v>
      </c>
      <c r="BD58" t="str">
        <f t="shared" si="28"/>
        <v/>
      </c>
      <c r="BE58">
        <f t="array" ref="BE58">IF(D58="",0,SUMPRODUCT((DA13:VN13="Mollusques")*(DA14:VN14="EXCL")*(COUNTIF(R58,"* "&amp;DA15:VN15&amp;" *")&gt;0)*1))</f>
        <v>0</v>
      </c>
      <c r="BF58">
        <f t="array" ref="BF58">IF(D58="",0,SUMPRODUCT((DA13:VN13="Mollusques")*(DA14:VN14="ALERTE")*(COUNTIF(R58,"* "&amp;DA15:VN15&amp;" *")&gt;0)*1))</f>
        <v>0</v>
      </c>
      <c r="BG58" t="str">
        <f t="shared" si="29"/>
        <v/>
      </c>
      <c r="BH58" t="str">
        <f t="shared" si="30"/>
        <v/>
      </c>
      <c r="BI58" t="str">
        <f t="shared" si="31"/>
        <v/>
      </c>
      <c r="BJ58" t="str">
        <f t="shared" si="32"/>
        <v/>
      </c>
      <c r="BK58" t="str">
        <f t="shared" si="33"/>
        <v/>
      </c>
      <c r="BL58" t="str">
        <f t="shared" si="34"/>
        <v/>
      </c>
      <c r="BM58" t="str">
        <f t="shared" si="35"/>
        <v/>
      </c>
      <c r="BN58" t="str">
        <f t="shared" si="36"/>
        <v/>
      </c>
      <c r="BO58" t="str">
        <f t="shared" si="37"/>
        <v/>
      </c>
      <c r="BP58" t="str">
        <f t="shared" si="38"/>
        <v/>
      </c>
      <c r="BQ58" t="str">
        <f t="shared" si="39"/>
        <v/>
      </c>
      <c r="BR58" t="str">
        <f t="shared" si="40"/>
        <v/>
      </c>
      <c r="BS58" t="str">
        <f t="shared" si="41"/>
        <v/>
      </c>
      <c r="BT58" t="str">
        <f t="shared" si="42"/>
        <v/>
      </c>
      <c r="BU58" t="str">
        <f t="shared" si="43"/>
        <v/>
      </c>
      <c r="BV58" t="str">
        <f t="shared" si="44"/>
        <v/>
      </c>
      <c r="BW58" t="str">
        <f t="shared" si="45"/>
        <v/>
      </c>
      <c r="BX58" t="str">
        <f t="shared" si="46"/>
        <v/>
      </c>
      <c r="BY58" t="str">
        <f t="shared" si="47"/>
        <v/>
      </c>
    </row>
    <row r="59" spans="3:77" ht="15.75">
      <c r="C59" s="263" t="str">
        <f t="shared" si="0"/>
        <v/>
      </c>
      <c r="D59" s="752"/>
      <c r="E59" s="818" t="s">
        <v>945</v>
      </c>
      <c r="F59" s="16" t="str">
        <f t="shared" si="1"/>
        <v/>
      </c>
      <c r="G59" s="264" t="str">
        <f t="shared" si="2"/>
        <v/>
      </c>
      <c r="H59" s="266" t="str">
        <f t="shared" si="3"/>
        <v/>
      </c>
      <c r="I59" s="267" t="str">
        <f t="shared" si="4"/>
        <v/>
      </c>
      <c r="J59" s="268" t="str">
        <f t="shared" si="5"/>
        <v/>
      </c>
      <c r="K59" s="268" t="str">
        <f t="shared" si="6"/>
        <v/>
      </c>
      <c r="L59" s="269" t="str">
        <f t="shared" si="7"/>
        <v/>
      </c>
      <c r="M59" t="str">
        <f t="shared" si="8"/>
        <v/>
      </c>
      <c r="N59" t="str">
        <f t="shared" si="9"/>
        <v/>
      </c>
      <c r="O59" t="str">
        <f t="shared" si="10"/>
        <v/>
      </c>
      <c r="P59" t="str">
        <f t="shared" si="11"/>
        <v/>
      </c>
      <c r="Q59" t="str">
        <f t="shared" si="12"/>
        <v/>
      </c>
      <c r="R59" t="str">
        <f t="shared" si="13"/>
        <v/>
      </c>
      <c r="S59">
        <f t="array" ref="S59">IF(D59="",0,SUMPRODUCT((DA13:VN13="Gluten")*(DA14:VN14="INFO")*(COUNTIF(R59,"* "&amp;DA15:VN15&amp;" *")&gt;0)*1))</f>
        <v>0</v>
      </c>
      <c r="T59">
        <f t="array" ref="T59">IF(D59="",0,SUMPRODUCT((DA13:VN13="Gluten")*(DA14:VN14="EXCL")*(COUNTIF(R59,"* "&amp;DA15:VN15&amp;" *")&gt;0)*1))</f>
        <v>0</v>
      </c>
      <c r="U59">
        <f t="array" ref="U59">IF(D59="",0,SUMPRODUCT((DA13:VN13="Gluten")*(DA14:VN14="ALERTE")*(COUNTIF(R59,"* "&amp;DA15:VN15&amp;" *")&gt;0)*1))</f>
        <v>0</v>
      </c>
      <c r="V59">
        <f t="array" ref="V59">IF(D59="",0,SUMPRODUCT((DA13:VN13="Gluten")*(DA14:VN14="SUSP")*(COUNTIF(R59,"* "&amp;DA15:VN15&amp;" *")&gt;0)*1))</f>
        <v>0</v>
      </c>
      <c r="W59" t="str">
        <f t="shared" si="14"/>
        <v/>
      </c>
      <c r="X59" t="str">
        <f t="shared" si="15"/>
        <v/>
      </c>
      <c r="Y59">
        <f t="array" ref="Y59">IF(D59="",0,SUMPRODUCT((DA13:VN13="Crustaces")*(DA14:VN14="ALERTE")*(COUNTIF(R59,"* "&amp;DA15:VN15&amp;" *")&gt;0)*1))</f>
        <v>0</v>
      </c>
      <c r="Z59" t="str">
        <f t="shared" si="16"/>
        <v/>
      </c>
      <c r="AA59">
        <f t="array" ref="AA59">IF(D59="",0,SUMPRODUCT((DA13:VN13="Oeufs")*(DA14:VN14="ALERTE")*(COUNTIF(R59,"* "&amp;DA15:VN15&amp;" *")&gt;0)*1))</f>
        <v>0</v>
      </c>
      <c r="AB59" t="str">
        <f t="shared" si="17"/>
        <v/>
      </c>
      <c r="AC59">
        <f t="array" ref="AC59">IF(D59="",0,SUMPRODUCT((DA13:VN13="Poissons")*(DA14:VN14="INFO")*(COUNTIF(R59,"* "&amp;DA15:VN15&amp;" *")&gt;0)*1))</f>
        <v>0</v>
      </c>
      <c r="AD59">
        <f t="array" ref="AD59">IF(D59="",0,SUMPRODUCT((DA13:VN13="Poissons")*(DA14:VN14="EXCL")*(COUNTIF(R59,"* "&amp;DA15:VN15&amp;" *")&gt;0)*1))</f>
        <v>0</v>
      </c>
      <c r="AE59">
        <f t="array" ref="AE59">IF(D59="",0,SUMPRODUCT((DA13:VN13="Poissons")*(DA14:VN14="ALERTE")*(COUNTIF(R59,"* "&amp;DA15:VN15&amp;" *")&gt;0)*1))</f>
        <v>0</v>
      </c>
      <c r="AF59" t="str">
        <f t="shared" si="18"/>
        <v/>
      </c>
      <c r="AG59">
        <f t="array" ref="AG59">IF(D59="",0,SUMPRODUCT((DA13:VN13="Arachides")*(DA14:VN14="ALERTE")*(COUNTIF(R59,"* "&amp;DA15:VN15&amp;" *")&gt;0)*1))</f>
        <v>0</v>
      </c>
      <c r="AH59" t="str">
        <f t="shared" si="19"/>
        <v/>
      </c>
      <c r="AI59">
        <f t="array" ref="AI59">IF(D59="",0,SUMPRODUCT((DA13:VN13="Soja")*(DA14:VN14="INFO")*(COUNTIF(R59,"* "&amp;DA15:VN15&amp;" *")&gt;0)*1))</f>
        <v>0</v>
      </c>
      <c r="AJ59">
        <f t="array" ref="AJ59">IF(D59="",0,SUMPRODUCT((DA13:VN13="Soja")*(DA14:VN14="ALERTE")*(COUNTIF(R59,"* "&amp;DA15:VN15&amp;" *")&gt;0)*1))</f>
        <v>0</v>
      </c>
      <c r="AK59" t="str">
        <f t="shared" si="20"/>
        <v/>
      </c>
      <c r="AL59">
        <f t="array" ref="AL59">IF(D59="",0,SUMPRODUCT((DA13:VN13="Lait")*(DA14:VN14="INFO")*(COUNTIF(R59,"* "&amp;DA15:VN15&amp;" *")&gt;0)*1))</f>
        <v>0</v>
      </c>
      <c r="AM59">
        <f t="array" ref="AM59">IF(D59="",0,SUMPRODUCT((DA13:VN13="Lait")*(DA14:VN14="EXCL")*(COUNTIF(R59,"* "&amp;DA15:VN15&amp;" *")&gt;0)*1))</f>
        <v>0</v>
      </c>
      <c r="AN59">
        <f t="array" ref="AN59">IF(D59="",0,SUMPRODUCT((DA13:VN13="Lait")*(DA14:VN14="ALERTE")*(COUNTIF(R59,"* "&amp;DA15:VN15&amp;" *")&gt;0)*1))</f>
        <v>0</v>
      </c>
      <c r="AO59">
        <f t="array" ref="AO59">IF(D59="",0,SUMPRODUCT((DA13:VN13="Lait")*(DA14:VN14="SUSP")*(COUNTIF(R59,"* "&amp;DA15:VN15&amp;" *")&gt;0)*1))</f>
        <v>0</v>
      </c>
      <c r="AP59" t="str">
        <f t="shared" si="21"/>
        <v/>
      </c>
      <c r="AQ59" t="str">
        <f t="shared" si="22"/>
        <v/>
      </c>
      <c r="AR59">
        <f t="array" ref="AR59">IF(D59="",0,SUMPRODUCT((DA13:VN13="Fruits a coque")*(DA14:VN14="EXCL")*(COUNTIF(R59,"* "&amp;DA15:VN15&amp;" *")&gt;0)*1))</f>
        <v>0</v>
      </c>
      <c r="AS59">
        <f t="array" ref="AS59">IF(D59="",0,SUMPRODUCT((DA13:VN13="Fruits a coque")*(DA14:VN14="ALERTE")*(COUNTIF(R59,"* "&amp;DA15:VN15&amp;" *")&gt;0)*1))</f>
        <v>0</v>
      </c>
      <c r="AT59" t="str">
        <f t="shared" si="23"/>
        <v/>
      </c>
      <c r="AU59">
        <f t="array" ref="AU59">IF(D59="",0,SUMPRODUCT((DA13:VN13="Celeri")*(DA14:VN14="ALERTE")*(COUNTIF(R59,"* "&amp;DA15:VN15&amp;" *")&gt;0)*1))</f>
        <v>0</v>
      </c>
      <c r="AV59" t="str">
        <f t="shared" si="24"/>
        <v/>
      </c>
      <c r="AW59">
        <f t="array" ref="AW59">IF(D59="",0,SUMPRODUCT((DA13:VN13="Moutarde")*(DA14:VN14="ALERTE")*(COUNTIF(R59,"* "&amp;DA15:VN15&amp;" *")&gt;0)*1))</f>
        <v>0</v>
      </c>
      <c r="AX59" t="str">
        <f t="shared" si="25"/>
        <v/>
      </c>
      <c r="AY59">
        <f t="array" ref="AY59">IF(D59="",0,SUMPRODUCT((DA13:VN13="Sesame")*(DA14:VN14="ALERTE")*(COUNTIF(R59,"* "&amp;DA15:VN15&amp;" *")&gt;0)*1))</f>
        <v>0</v>
      </c>
      <c r="AZ59" t="str">
        <f t="shared" si="26"/>
        <v/>
      </c>
      <c r="BA59">
        <f t="array" ref="BA59">IF(D59="",0,SUMPRODUCT((DA13:VN13="Sulfites")*(DA14:VN14="ALERTE")*(COUNTIF(R59,"* "&amp;DA15:VN15&amp;" *")&gt;0)*1))</f>
        <v>0</v>
      </c>
      <c r="BB59" t="str">
        <f t="shared" si="27"/>
        <v/>
      </c>
      <c r="BC59">
        <f t="array" ref="BC59">IF(D59="",0,SUMPRODUCT((DA13:VN13="Lupin")*(DA14:VN14="ALERTE")*(COUNTIF(R59,"* "&amp;DA15:VN15&amp;" *")&gt;0)*1))</f>
        <v>0</v>
      </c>
      <c r="BD59" t="str">
        <f t="shared" si="28"/>
        <v/>
      </c>
      <c r="BE59">
        <f t="array" ref="BE59">IF(D59="",0,SUMPRODUCT((DA13:VN13="Mollusques")*(DA14:VN14="EXCL")*(COUNTIF(R59,"* "&amp;DA15:VN15&amp;" *")&gt;0)*1))</f>
        <v>0</v>
      </c>
      <c r="BF59">
        <f t="array" ref="BF59">IF(D59="",0,SUMPRODUCT((DA13:VN13="Mollusques")*(DA14:VN14="ALERTE")*(COUNTIF(R59,"* "&amp;DA15:VN15&amp;" *")&gt;0)*1))</f>
        <v>0</v>
      </c>
      <c r="BG59" t="str">
        <f t="shared" si="29"/>
        <v/>
      </c>
      <c r="BH59" t="str">
        <f t="shared" si="30"/>
        <v/>
      </c>
      <c r="BI59" t="str">
        <f t="shared" si="31"/>
        <v/>
      </c>
      <c r="BJ59" t="str">
        <f t="shared" si="32"/>
        <v/>
      </c>
      <c r="BK59" t="str">
        <f t="shared" si="33"/>
        <v/>
      </c>
      <c r="BL59" t="str">
        <f t="shared" si="34"/>
        <v/>
      </c>
      <c r="BM59" t="str">
        <f t="shared" si="35"/>
        <v/>
      </c>
      <c r="BN59" t="str">
        <f t="shared" si="36"/>
        <v/>
      </c>
      <c r="BO59" t="str">
        <f t="shared" si="37"/>
        <v/>
      </c>
      <c r="BP59" t="str">
        <f t="shared" si="38"/>
        <v/>
      </c>
      <c r="BQ59" t="str">
        <f t="shared" si="39"/>
        <v/>
      </c>
      <c r="BR59" t="str">
        <f t="shared" si="40"/>
        <v/>
      </c>
      <c r="BS59" t="str">
        <f t="shared" si="41"/>
        <v/>
      </c>
      <c r="BT59" t="str">
        <f t="shared" si="42"/>
        <v/>
      </c>
      <c r="BU59" t="str">
        <f t="shared" si="43"/>
        <v/>
      </c>
      <c r="BV59" t="str">
        <f t="shared" si="44"/>
        <v/>
      </c>
      <c r="BW59" t="str">
        <f t="shared" si="45"/>
        <v/>
      </c>
      <c r="BX59" t="str">
        <f t="shared" si="46"/>
        <v/>
      </c>
      <c r="BY59" t="str">
        <f t="shared" si="47"/>
        <v/>
      </c>
    </row>
    <row r="60" spans="3:77" ht="15.75">
      <c r="C60" s="263" t="str">
        <f t="shared" si="0"/>
        <v/>
      </c>
      <c r="D60" s="752"/>
      <c r="E60" s="818" t="s">
        <v>945</v>
      </c>
      <c r="F60" s="16" t="str">
        <f t="shared" si="1"/>
        <v/>
      </c>
      <c r="G60" s="264" t="str">
        <f t="shared" si="2"/>
        <v/>
      </c>
      <c r="H60" s="266" t="str">
        <f t="shared" si="3"/>
        <v/>
      </c>
      <c r="I60" s="267" t="str">
        <f t="shared" si="4"/>
        <v/>
      </c>
      <c r="J60" s="268" t="str">
        <f t="shared" si="5"/>
        <v/>
      </c>
      <c r="K60" s="268" t="str">
        <f t="shared" si="6"/>
        <v/>
      </c>
      <c r="L60" s="269" t="str">
        <f t="shared" si="7"/>
        <v/>
      </c>
      <c r="M60" t="str">
        <f t="shared" si="8"/>
        <v/>
      </c>
      <c r="N60" t="str">
        <f t="shared" si="9"/>
        <v/>
      </c>
      <c r="O60" t="str">
        <f t="shared" si="10"/>
        <v/>
      </c>
      <c r="P60" t="str">
        <f t="shared" si="11"/>
        <v/>
      </c>
      <c r="Q60" t="str">
        <f t="shared" si="12"/>
        <v/>
      </c>
      <c r="R60" t="str">
        <f t="shared" si="13"/>
        <v/>
      </c>
      <c r="S60">
        <f t="array" ref="S60">IF(D60="",0,SUMPRODUCT((DA13:VN13="Gluten")*(DA14:VN14="INFO")*(COUNTIF(R60,"* "&amp;DA15:VN15&amp;" *")&gt;0)*1))</f>
        <v>0</v>
      </c>
      <c r="T60">
        <f t="array" ref="T60">IF(D60="",0,SUMPRODUCT((DA13:VN13="Gluten")*(DA14:VN14="EXCL")*(COUNTIF(R60,"* "&amp;DA15:VN15&amp;" *")&gt;0)*1))</f>
        <v>0</v>
      </c>
      <c r="U60">
        <f t="array" ref="U60">IF(D60="",0,SUMPRODUCT((DA13:VN13="Gluten")*(DA14:VN14="ALERTE")*(COUNTIF(R60,"* "&amp;DA15:VN15&amp;" *")&gt;0)*1))</f>
        <v>0</v>
      </c>
      <c r="V60">
        <f t="array" ref="V60">IF(D60="",0,SUMPRODUCT((DA13:VN13="Gluten")*(DA14:VN14="SUSP")*(COUNTIF(R60,"* "&amp;DA15:VN15&amp;" *")&gt;0)*1))</f>
        <v>0</v>
      </c>
      <c r="W60" t="str">
        <f t="shared" si="14"/>
        <v/>
      </c>
      <c r="X60" t="str">
        <f t="shared" si="15"/>
        <v/>
      </c>
      <c r="Y60">
        <f t="array" ref="Y60">IF(D60="",0,SUMPRODUCT((DA13:VN13="Crustaces")*(DA14:VN14="ALERTE")*(COUNTIF(R60,"* "&amp;DA15:VN15&amp;" *")&gt;0)*1))</f>
        <v>0</v>
      </c>
      <c r="Z60" t="str">
        <f t="shared" si="16"/>
        <v/>
      </c>
      <c r="AA60">
        <f t="array" ref="AA60">IF(D60="",0,SUMPRODUCT((DA13:VN13="Oeufs")*(DA14:VN14="ALERTE")*(COUNTIF(R60,"* "&amp;DA15:VN15&amp;" *")&gt;0)*1))</f>
        <v>0</v>
      </c>
      <c r="AB60" t="str">
        <f t="shared" si="17"/>
        <v/>
      </c>
      <c r="AC60">
        <f t="array" ref="AC60">IF(D60="",0,SUMPRODUCT((DA13:VN13="Poissons")*(DA14:VN14="INFO")*(COUNTIF(R60,"* "&amp;DA15:VN15&amp;" *")&gt;0)*1))</f>
        <v>0</v>
      </c>
      <c r="AD60">
        <f t="array" ref="AD60">IF(D60="",0,SUMPRODUCT((DA13:VN13="Poissons")*(DA14:VN14="EXCL")*(COUNTIF(R60,"* "&amp;DA15:VN15&amp;" *")&gt;0)*1))</f>
        <v>0</v>
      </c>
      <c r="AE60">
        <f t="array" ref="AE60">IF(D60="",0,SUMPRODUCT((DA13:VN13="Poissons")*(DA14:VN14="ALERTE")*(COUNTIF(R60,"* "&amp;DA15:VN15&amp;" *")&gt;0)*1))</f>
        <v>0</v>
      </c>
      <c r="AF60" t="str">
        <f t="shared" si="18"/>
        <v/>
      </c>
      <c r="AG60">
        <f t="array" ref="AG60">IF(D60="",0,SUMPRODUCT((DA13:VN13="Arachides")*(DA14:VN14="ALERTE")*(COUNTIF(R60,"* "&amp;DA15:VN15&amp;" *")&gt;0)*1))</f>
        <v>0</v>
      </c>
      <c r="AH60" t="str">
        <f t="shared" si="19"/>
        <v/>
      </c>
      <c r="AI60">
        <f t="array" ref="AI60">IF(D60="",0,SUMPRODUCT((DA13:VN13="Soja")*(DA14:VN14="INFO")*(COUNTIF(R60,"* "&amp;DA15:VN15&amp;" *")&gt;0)*1))</f>
        <v>0</v>
      </c>
      <c r="AJ60">
        <f t="array" ref="AJ60">IF(D60="",0,SUMPRODUCT((DA13:VN13="Soja")*(DA14:VN14="ALERTE")*(COUNTIF(R60,"* "&amp;DA15:VN15&amp;" *")&gt;0)*1))</f>
        <v>0</v>
      </c>
      <c r="AK60" t="str">
        <f t="shared" si="20"/>
        <v/>
      </c>
      <c r="AL60">
        <f t="array" ref="AL60">IF(D60="",0,SUMPRODUCT((DA13:VN13="Lait")*(DA14:VN14="INFO")*(COUNTIF(R60,"* "&amp;DA15:VN15&amp;" *")&gt;0)*1))</f>
        <v>0</v>
      </c>
      <c r="AM60">
        <f t="array" ref="AM60">IF(D60="",0,SUMPRODUCT((DA13:VN13="Lait")*(DA14:VN14="EXCL")*(COUNTIF(R60,"* "&amp;DA15:VN15&amp;" *")&gt;0)*1))</f>
        <v>0</v>
      </c>
      <c r="AN60">
        <f t="array" ref="AN60">IF(D60="",0,SUMPRODUCT((DA13:VN13="Lait")*(DA14:VN14="ALERTE")*(COUNTIF(R60,"* "&amp;DA15:VN15&amp;" *")&gt;0)*1))</f>
        <v>0</v>
      </c>
      <c r="AO60">
        <f t="array" ref="AO60">IF(D60="",0,SUMPRODUCT((DA13:VN13="Lait")*(DA14:VN14="SUSP")*(COUNTIF(R60,"* "&amp;DA15:VN15&amp;" *")&gt;0)*1))</f>
        <v>0</v>
      </c>
      <c r="AP60" t="str">
        <f t="shared" si="21"/>
        <v/>
      </c>
      <c r="AQ60" t="str">
        <f t="shared" si="22"/>
        <v/>
      </c>
      <c r="AR60">
        <f t="array" ref="AR60">IF(D60="",0,SUMPRODUCT((DA13:VN13="Fruits a coque")*(DA14:VN14="EXCL")*(COUNTIF(R60,"* "&amp;DA15:VN15&amp;" *")&gt;0)*1))</f>
        <v>0</v>
      </c>
      <c r="AS60">
        <f t="array" ref="AS60">IF(D60="",0,SUMPRODUCT((DA13:VN13="Fruits a coque")*(DA14:VN14="ALERTE")*(COUNTIF(R60,"* "&amp;DA15:VN15&amp;" *")&gt;0)*1))</f>
        <v>0</v>
      </c>
      <c r="AT60" t="str">
        <f t="shared" si="23"/>
        <v/>
      </c>
      <c r="AU60">
        <f t="array" ref="AU60">IF(D60="",0,SUMPRODUCT((DA13:VN13="Celeri")*(DA14:VN14="ALERTE")*(COUNTIF(R60,"* "&amp;DA15:VN15&amp;" *")&gt;0)*1))</f>
        <v>0</v>
      </c>
      <c r="AV60" t="str">
        <f t="shared" si="24"/>
        <v/>
      </c>
      <c r="AW60">
        <f t="array" ref="AW60">IF(D60="",0,SUMPRODUCT((DA13:VN13="Moutarde")*(DA14:VN14="ALERTE")*(COUNTIF(R60,"* "&amp;DA15:VN15&amp;" *")&gt;0)*1))</f>
        <v>0</v>
      </c>
      <c r="AX60" t="str">
        <f t="shared" si="25"/>
        <v/>
      </c>
      <c r="AY60">
        <f t="array" ref="AY60">IF(D60="",0,SUMPRODUCT((DA13:VN13="Sesame")*(DA14:VN14="ALERTE")*(COUNTIF(R60,"* "&amp;DA15:VN15&amp;" *")&gt;0)*1))</f>
        <v>0</v>
      </c>
      <c r="AZ60" t="str">
        <f t="shared" si="26"/>
        <v/>
      </c>
      <c r="BA60">
        <f t="array" ref="BA60">IF(D60="",0,SUMPRODUCT((DA13:VN13="Sulfites")*(DA14:VN14="ALERTE")*(COUNTIF(R60,"* "&amp;DA15:VN15&amp;" *")&gt;0)*1))</f>
        <v>0</v>
      </c>
      <c r="BB60" t="str">
        <f t="shared" si="27"/>
        <v/>
      </c>
      <c r="BC60">
        <f t="array" ref="BC60">IF(D60="",0,SUMPRODUCT((DA13:VN13="Lupin")*(DA14:VN14="ALERTE")*(COUNTIF(R60,"* "&amp;DA15:VN15&amp;" *")&gt;0)*1))</f>
        <v>0</v>
      </c>
      <c r="BD60" t="str">
        <f t="shared" si="28"/>
        <v/>
      </c>
      <c r="BE60">
        <f t="array" ref="BE60">IF(D60="",0,SUMPRODUCT((DA13:VN13="Mollusques")*(DA14:VN14="EXCL")*(COUNTIF(R60,"* "&amp;DA15:VN15&amp;" *")&gt;0)*1))</f>
        <v>0</v>
      </c>
      <c r="BF60">
        <f t="array" ref="BF60">IF(D60="",0,SUMPRODUCT((DA13:VN13="Mollusques")*(DA14:VN14="ALERTE")*(COUNTIF(R60,"* "&amp;DA15:VN15&amp;" *")&gt;0)*1))</f>
        <v>0</v>
      </c>
      <c r="BG60" t="str">
        <f t="shared" si="29"/>
        <v/>
      </c>
      <c r="BH60" t="str">
        <f t="shared" si="30"/>
        <v/>
      </c>
      <c r="BI60" t="str">
        <f t="shared" si="31"/>
        <v/>
      </c>
      <c r="BJ60" t="str">
        <f t="shared" si="32"/>
        <v/>
      </c>
      <c r="BK60" t="str">
        <f t="shared" si="33"/>
        <v/>
      </c>
      <c r="BL60" t="str">
        <f t="shared" si="34"/>
        <v/>
      </c>
      <c r="BM60" t="str">
        <f t="shared" si="35"/>
        <v/>
      </c>
      <c r="BN60" t="str">
        <f t="shared" si="36"/>
        <v/>
      </c>
      <c r="BO60" t="str">
        <f t="shared" si="37"/>
        <v/>
      </c>
      <c r="BP60" t="str">
        <f t="shared" si="38"/>
        <v/>
      </c>
      <c r="BQ60" t="str">
        <f t="shared" si="39"/>
        <v/>
      </c>
      <c r="BR60" t="str">
        <f t="shared" si="40"/>
        <v/>
      </c>
      <c r="BS60" t="str">
        <f t="shared" si="41"/>
        <v/>
      </c>
      <c r="BT60" t="str">
        <f t="shared" si="42"/>
        <v/>
      </c>
      <c r="BU60" t="str">
        <f t="shared" si="43"/>
        <v/>
      </c>
      <c r="BV60" t="str">
        <f t="shared" si="44"/>
        <v/>
      </c>
      <c r="BW60" t="str">
        <f t="shared" si="45"/>
        <v/>
      </c>
      <c r="BX60" t="str">
        <f t="shared" si="46"/>
        <v/>
      </c>
      <c r="BY60" t="str">
        <f t="shared" si="47"/>
        <v/>
      </c>
    </row>
    <row r="61" spans="3:77" ht="15.75">
      <c r="C61" s="263" t="str">
        <f t="shared" si="0"/>
        <v/>
      </c>
      <c r="D61" s="752"/>
      <c r="E61" s="818" t="s">
        <v>945</v>
      </c>
      <c r="F61" s="16" t="str">
        <f t="shared" si="1"/>
        <v/>
      </c>
      <c r="G61" s="264" t="str">
        <f t="shared" si="2"/>
        <v/>
      </c>
      <c r="H61" s="266" t="str">
        <f t="shared" si="3"/>
        <v/>
      </c>
      <c r="I61" s="267" t="str">
        <f t="shared" si="4"/>
        <v/>
      </c>
      <c r="J61" s="268" t="str">
        <f t="shared" si="5"/>
        <v/>
      </c>
      <c r="K61" s="268" t="str">
        <f t="shared" si="6"/>
        <v/>
      </c>
      <c r="L61" s="269" t="str">
        <f t="shared" si="7"/>
        <v/>
      </c>
      <c r="M61" t="str">
        <f t="shared" si="8"/>
        <v/>
      </c>
      <c r="N61" t="str">
        <f t="shared" si="9"/>
        <v/>
      </c>
      <c r="O61" t="str">
        <f t="shared" si="10"/>
        <v/>
      </c>
      <c r="P61" t="str">
        <f t="shared" si="11"/>
        <v/>
      </c>
      <c r="Q61" t="str">
        <f t="shared" si="12"/>
        <v/>
      </c>
      <c r="R61" t="str">
        <f t="shared" si="13"/>
        <v/>
      </c>
      <c r="S61">
        <f t="array" ref="S61">IF(D61="",0,SUMPRODUCT((DA13:VN13="Gluten")*(DA14:VN14="INFO")*(COUNTIF(R61,"* "&amp;DA15:VN15&amp;" *")&gt;0)*1))</f>
        <v>0</v>
      </c>
      <c r="T61">
        <f t="array" ref="T61">IF(D61="",0,SUMPRODUCT((DA13:VN13="Gluten")*(DA14:VN14="EXCL")*(COUNTIF(R61,"* "&amp;DA15:VN15&amp;" *")&gt;0)*1))</f>
        <v>0</v>
      </c>
      <c r="U61">
        <f t="array" ref="U61">IF(D61="",0,SUMPRODUCT((DA13:VN13="Gluten")*(DA14:VN14="ALERTE")*(COUNTIF(R61,"* "&amp;DA15:VN15&amp;" *")&gt;0)*1))</f>
        <v>0</v>
      </c>
      <c r="V61">
        <f t="array" ref="V61">IF(D61="",0,SUMPRODUCT((DA13:VN13="Gluten")*(DA14:VN14="SUSP")*(COUNTIF(R61,"* "&amp;DA15:VN15&amp;" *")&gt;0)*1))</f>
        <v>0</v>
      </c>
      <c r="W61" t="str">
        <f t="shared" si="14"/>
        <v/>
      </c>
      <c r="X61" t="str">
        <f t="shared" si="15"/>
        <v/>
      </c>
      <c r="Y61">
        <f t="array" ref="Y61">IF(D61="",0,SUMPRODUCT((DA13:VN13="Crustaces")*(DA14:VN14="ALERTE")*(COUNTIF(R61,"* "&amp;DA15:VN15&amp;" *")&gt;0)*1))</f>
        <v>0</v>
      </c>
      <c r="Z61" t="str">
        <f t="shared" si="16"/>
        <v/>
      </c>
      <c r="AA61">
        <f t="array" ref="AA61">IF(D61="",0,SUMPRODUCT((DA13:VN13="Oeufs")*(DA14:VN14="ALERTE")*(COUNTIF(R61,"* "&amp;DA15:VN15&amp;" *")&gt;0)*1))</f>
        <v>0</v>
      </c>
      <c r="AB61" t="str">
        <f t="shared" si="17"/>
        <v/>
      </c>
      <c r="AC61">
        <f t="array" ref="AC61">IF(D61="",0,SUMPRODUCT((DA13:VN13="Poissons")*(DA14:VN14="INFO")*(COUNTIF(R61,"* "&amp;DA15:VN15&amp;" *")&gt;0)*1))</f>
        <v>0</v>
      </c>
      <c r="AD61">
        <f t="array" ref="AD61">IF(D61="",0,SUMPRODUCT((DA13:VN13="Poissons")*(DA14:VN14="EXCL")*(COUNTIF(R61,"* "&amp;DA15:VN15&amp;" *")&gt;0)*1))</f>
        <v>0</v>
      </c>
      <c r="AE61">
        <f t="array" ref="AE61">IF(D61="",0,SUMPRODUCT((DA13:VN13="Poissons")*(DA14:VN14="ALERTE")*(COUNTIF(R61,"* "&amp;DA15:VN15&amp;" *")&gt;0)*1))</f>
        <v>0</v>
      </c>
      <c r="AF61" t="str">
        <f t="shared" si="18"/>
        <v/>
      </c>
      <c r="AG61">
        <f t="array" ref="AG61">IF(D61="",0,SUMPRODUCT((DA13:VN13="Arachides")*(DA14:VN14="ALERTE")*(COUNTIF(R61,"* "&amp;DA15:VN15&amp;" *")&gt;0)*1))</f>
        <v>0</v>
      </c>
      <c r="AH61" t="str">
        <f t="shared" si="19"/>
        <v/>
      </c>
      <c r="AI61">
        <f t="array" ref="AI61">IF(D61="",0,SUMPRODUCT((DA13:VN13="Soja")*(DA14:VN14="INFO")*(COUNTIF(R61,"* "&amp;DA15:VN15&amp;" *")&gt;0)*1))</f>
        <v>0</v>
      </c>
      <c r="AJ61">
        <f t="array" ref="AJ61">IF(D61="",0,SUMPRODUCT((DA13:VN13="Soja")*(DA14:VN14="ALERTE")*(COUNTIF(R61,"* "&amp;DA15:VN15&amp;" *")&gt;0)*1))</f>
        <v>0</v>
      </c>
      <c r="AK61" t="str">
        <f t="shared" si="20"/>
        <v/>
      </c>
      <c r="AL61">
        <f t="array" ref="AL61">IF(D61="",0,SUMPRODUCT((DA13:VN13="Lait")*(DA14:VN14="INFO")*(COUNTIF(R61,"* "&amp;DA15:VN15&amp;" *")&gt;0)*1))</f>
        <v>0</v>
      </c>
      <c r="AM61">
        <f t="array" ref="AM61">IF(D61="",0,SUMPRODUCT((DA13:VN13="Lait")*(DA14:VN14="EXCL")*(COUNTIF(R61,"* "&amp;DA15:VN15&amp;" *")&gt;0)*1))</f>
        <v>0</v>
      </c>
      <c r="AN61">
        <f t="array" ref="AN61">IF(D61="",0,SUMPRODUCT((DA13:VN13="Lait")*(DA14:VN14="ALERTE")*(COUNTIF(R61,"* "&amp;DA15:VN15&amp;" *")&gt;0)*1))</f>
        <v>0</v>
      </c>
      <c r="AO61">
        <f t="array" ref="AO61">IF(D61="",0,SUMPRODUCT((DA13:VN13="Lait")*(DA14:VN14="SUSP")*(COUNTIF(R61,"* "&amp;DA15:VN15&amp;" *")&gt;0)*1))</f>
        <v>0</v>
      </c>
      <c r="AP61" t="str">
        <f t="shared" si="21"/>
        <v/>
      </c>
      <c r="AQ61" t="str">
        <f t="shared" si="22"/>
        <v/>
      </c>
      <c r="AR61">
        <f t="array" ref="AR61">IF(D61="",0,SUMPRODUCT((DA13:VN13="Fruits a coque")*(DA14:VN14="EXCL")*(COUNTIF(R61,"* "&amp;DA15:VN15&amp;" *")&gt;0)*1))</f>
        <v>0</v>
      </c>
      <c r="AS61">
        <f t="array" ref="AS61">IF(D61="",0,SUMPRODUCT((DA13:VN13="Fruits a coque")*(DA14:VN14="ALERTE")*(COUNTIF(R61,"* "&amp;DA15:VN15&amp;" *")&gt;0)*1))</f>
        <v>0</v>
      </c>
      <c r="AT61" t="str">
        <f t="shared" si="23"/>
        <v/>
      </c>
      <c r="AU61">
        <f t="array" ref="AU61">IF(D61="",0,SUMPRODUCT((DA13:VN13="Celeri")*(DA14:VN14="ALERTE")*(COUNTIF(R61,"* "&amp;DA15:VN15&amp;" *")&gt;0)*1))</f>
        <v>0</v>
      </c>
      <c r="AV61" t="str">
        <f t="shared" si="24"/>
        <v/>
      </c>
      <c r="AW61">
        <f t="array" ref="AW61">IF(D61="",0,SUMPRODUCT((DA13:VN13="Moutarde")*(DA14:VN14="ALERTE")*(COUNTIF(R61,"* "&amp;DA15:VN15&amp;" *")&gt;0)*1))</f>
        <v>0</v>
      </c>
      <c r="AX61" t="str">
        <f t="shared" si="25"/>
        <v/>
      </c>
      <c r="AY61">
        <f t="array" ref="AY61">IF(D61="",0,SUMPRODUCT((DA13:VN13="Sesame")*(DA14:VN14="ALERTE")*(COUNTIF(R61,"* "&amp;DA15:VN15&amp;" *")&gt;0)*1))</f>
        <v>0</v>
      </c>
      <c r="AZ61" t="str">
        <f t="shared" si="26"/>
        <v/>
      </c>
      <c r="BA61">
        <f t="array" ref="BA61">IF(D61="",0,SUMPRODUCT((DA13:VN13="Sulfites")*(DA14:VN14="ALERTE")*(COUNTIF(R61,"* "&amp;DA15:VN15&amp;" *")&gt;0)*1))</f>
        <v>0</v>
      </c>
      <c r="BB61" t="str">
        <f t="shared" si="27"/>
        <v/>
      </c>
      <c r="BC61">
        <f t="array" ref="BC61">IF(D61="",0,SUMPRODUCT((DA13:VN13="Lupin")*(DA14:VN14="ALERTE")*(COUNTIF(R61,"* "&amp;DA15:VN15&amp;" *")&gt;0)*1))</f>
        <v>0</v>
      </c>
      <c r="BD61" t="str">
        <f t="shared" si="28"/>
        <v/>
      </c>
      <c r="BE61">
        <f t="array" ref="BE61">IF(D61="",0,SUMPRODUCT((DA13:VN13="Mollusques")*(DA14:VN14="EXCL")*(COUNTIF(R61,"* "&amp;DA15:VN15&amp;" *")&gt;0)*1))</f>
        <v>0</v>
      </c>
      <c r="BF61">
        <f t="array" ref="BF61">IF(D61="",0,SUMPRODUCT((DA13:VN13="Mollusques")*(DA14:VN14="ALERTE")*(COUNTIF(R61,"* "&amp;DA15:VN15&amp;" *")&gt;0)*1))</f>
        <v>0</v>
      </c>
      <c r="BG61" t="str">
        <f t="shared" si="29"/>
        <v/>
      </c>
      <c r="BH61" t="str">
        <f t="shared" si="30"/>
        <v/>
      </c>
      <c r="BI61" t="str">
        <f t="shared" si="31"/>
        <v/>
      </c>
      <c r="BJ61" t="str">
        <f t="shared" si="32"/>
        <v/>
      </c>
      <c r="BK61" t="str">
        <f t="shared" si="33"/>
        <v/>
      </c>
      <c r="BL61" t="str">
        <f t="shared" si="34"/>
        <v/>
      </c>
      <c r="BM61" t="str">
        <f t="shared" si="35"/>
        <v/>
      </c>
      <c r="BN61" t="str">
        <f t="shared" si="36"/>
        <v/>
      </c>
      <c r="BO61" t="str">
        <f t="shared" si="37"/>
        <v/>
      </c>
      <c r="BP61" t="str">
        <f t="shared" si="38"/>
        <v/>
      </c>
      <c r="BQ61" t="str">
        <f t="shared" si="39"/>
        <v/>
      </c>
      <c r="BR61" t="str">
        <f t="shared" si="40"/>
        <v/>
      </c>
      <c r="BS61" t="str">
        <f t="shared" si="41"/>
        <v/>
      </c>
      <c r="BT61" t="str">
        <f t="shared" si="42"/>
        <v/>
      </c>
      <c r="BU61" t="str">
        <f t="shared" si="43"/>
        <v/>
      </c>
      <c r="BV61" t="str">
        <f t="shared" si="44"/>
        <v/>
      </c>
      <c r="BW61" t="str">
        <f t="shared" si="45"/>
        <v/>
      </c>
      <c r="BX61" t="str">
        <f t="shared" si="46"/>
        <v/>
      </c>
      <c r="BY61" t="str">
        <f t="shared" si="47"/>
        <v/>
      </c>
    </row>
    <row r="62" spans="3:77" ht="15.75">
      <c r="C62" s="263" t="str">
        <f t="shared" si="0"/>
        <v/>
      </c>
      <c r="D62" s="752"/>
      <c r="E62" s="818" t="s">
        <v>945</v>
      </c>
      <c r="F62" s="16" t="str">
        <f t="shared" si="1"/>
        <v/>
      </c>
      <c r="G62" s="264" t="str">
        <f t="shared" si="2"/>
        <v/>
      </c>
      <c r="H62" s="266" t="str">
        <f t="shared" si="3"/>
        <v/>
      </c>
      <c r="I62" s="267" t="str">
        <f t="shared" si="4"/>
        <v/>
      </c>
      <c r="J62" s="268" t="str">
        <f t="shared" si="5"/>
        <v/>
      </c>
      <c r="K62" s="268" t="str">
        <f t="shared" si="6"/>
        <v/>
      </c>
      <c r="L62" s="269" t="str">
        <f t="shared" si="7"/>
        <v/>
      </c>
      <c r="M62" t="str">
        <f t="shared" si="8"/>
        <v/>
      </c>
      <c r="N62" t="str">
        <f t="shared" si="9"/>
        <v/>
      </c>
      <c r="O62" t="str">
        <f t="shared" si="10"/>
        <v/>
      </c>
      <c r="P62" t="str">
        <f t="shared" si="11"/>
        <v/>
      </c>
      <c r="Q62" t="str">
        <f t="shared" si="12"/>
        <v/>
      </c>
      <c r="R62" t="str">
        <f t="shared" si="13"/>
        <v/>
      </c>
      <c r="S62">
        <f t="array" ref="S62">IF(D62="",0,SUMPRODUCT((DA13:VN13="Gluten")*(DA14:VN14="INFO")*(COUNTIF(R62,"* "&amp;DA15:VN15&amp;" *")&gt;0)*1))</f>
        <v>0</v>
      </c>
      <c r="T62">
        <f t="array" ref="T62">IF(D62="",0,SUMPRODUCT((DA13:VN13="Gluten")*(DA14:VN14="EXCL")*(COUNTIF(R62,"* "&amp;DA15:VN15&amp;" *")&gt;0)*1))</f>
        <v>0</v>
      </c>
      <c r="U62">
        <f t="array" ref="U62">IF(D62="",0,SUMPRODUCT((DA13:VN13="Gluten")*(DA14:VN14="ALERTE")*(COUNTIF(R62,"* "&amp;DA15:VN15&amp;" *")&gt;0)*1))</f>
        <v>0</v>
      </c>
      <c r="V62">
        <f t="array" ref="V62">IF(D62="",0,SUMPRODUCT((DA13:VN13="Gluten")*(DA14:VN14="SUSP")*(COUNTIF(R62,"* "&amp;DA15:VN15&amp;" *")&gt;0)*1))</f>
        <v>0</v>
      </c>
      <c r="W62" t="str">
        <f t="shared" si="14"/>
        <v/>
      </c>
      <c r="X62" t="str">
        <f t="shared" si="15"/>
        <v/>
      </c>
      <c r="Y62">
        <f t="array" ref="Y62">IF(D62="",0,SUMPRODUCT((DA13:VN13="Crustaces")*(DA14:VN14="ALERTE")*(COUNTIF(R62,"* "&amp;DA15:VN15&amp;" *")&gt;0)*1))</f>
        <v>0</v>
      </c>
      <c r="Z62" t="str">
        <f t="shared" si="16"/>
        <v/>
      </c>
      <c r="AA62">
        <f t="array" ref="AA62">IF(D62="",0,SUMPRODUCT((DA13:VN13="Oeufs")*(DA14:VN14="ALERTE")*(COUNTIF(R62,"* "&amp;DA15:VN15&amp;" *")&gt;0)*1))</f>
        <v>0</v>
      </c>
      <c r="AB62" t="str">
        <f t="shared" si="17"/>
        <v/>
      </c>
      <c r="AC62">
        <f t="array" ref="AC62">IF(D62="",0,SUMPRODUCT((DA13:VN13="Poissons")*(DA14:VN14="INFO")*(COUNTIF(R62,"* "&amp;DA15:VN15&amp;" *")&gt;0)*1))</f>
        <v>0</v>
      </c>
      <c r="AD62">
        <f t="array" ref="AD62">IF(D62="",0,SUMPRODUCT((DA13:VN13="Poissons")*(DA14:VN14="EXCL")*(COUNTIF(R62,"* "&amp;DA15:VN15&amp;" *")&gt;0)*1))</f>
        <v>0</v>
      </c>
      <c r="AE62">
        <f t="array" ref="AE62">IF(D62="",0,SUMPRODUCT((DA13:VN13="Poissons")*(DA14:VN14="ALERTE")*(COUNTIF(R62,"* "&amp;DA15:VN15&amp;" *")&gt;0)*1))</f>
        <v>0</v>
      </c>
      <c r="AF62" t="str">
        <f t="shared" si="18"/>
        <v/>
      </c>
      <c r="AG62">
        <f t="array" ref="AG62">IF(D62="",0,SUMPRODUCT((DA13:VN13="Arachides")*(DA14:VN14="ALERTE")*(COUNTIF(R62,"* "&amp;DA15:VN15&amp;" *")&gt;0)*1))</f>
        <v>0</v>
      </c>
      <c r="AH62" t="str">
        <f t="shared" si="19"/>
        <v/>
      </c>
      <c r="AI62">
        <f t="array" ref="AI62">IF(D62="",0,SUMPRODUCT((DA13:VN13="Soja")*(DA14:VN14="INFO")*(COUNTIF(R62,"* "&amp;DA15:VN15&amp;" *")&gt;0)*1))</f>
        <v>0</v>
      </c>
      <c r="AJ62">
        <f t="array" ref="AJ62">IF(D62="",0,SUMPRODUCT((DA13:VN13="Soja")*(DA14:VN14="ALERTE")*(COUNTIF(R62,"* "&amp;DA15:VN15&amp;" *")&gt;0)*1))</f>
        <v>0</v>
      </c>
      <c r="AK62" t="str">
        <f t="shared" si="20"/>
        <v/>
      </c>
      <c r="AL62">
        <f t="array" ref="AL62">IF(D62="",0,SUMPRODUCT((DA13:VN13="Lait")*(DA14:VN14="INFO")*(COUNTIF(R62,"* "&amp;DA15:VN15&amp;" *")&gt;0)*1))</f>
        <v>0</v>
      </c>
      <c r="AM62">
        <f t="array" ref="AM62">IF(D62="",0,SUMPRODUCT((DA13:VN13="Lait")*(DA14:VN14="EXCL")*(COUNTIF(R62,"* "&amp;DA15:VN15&amp;" *")&gt;0)*1))</f>
        <v>0</v>
      </c>
      <c r="AN62">
        <f t="array" ref="AN62">IF(D62="",0,SUMPRODUCT((DA13:VN13="Lait")*(DA14:VN14="ALERTE")*(COUNTIF(R62,"* "&amp;DA15:VN15&amp;" *")&gt;0)*1))</f>
        <v>0</v>
      </c>
      <c r="AO62">
        <f t="array" ref="AO62">IF(D62="",0,SUMPRODUCT((DA13:VN13="Lait")*(DA14:VN14="SUSP")*(COUNTIF(R62,"* "&amp;DA15:VN15&amp;" *")&gt;0)*1))</f>
        <v>0</v>
      </c>
      <c r="AP62" t="str">
        <f t="shared" si="21"/>
        <v/>
      </c>
      <c r="AQ62" t="str">
        <f t="shared" si="22"/>
        <v/>
      </c>
      <c r="AR62">
        <f t="array" ref="AR62">IF(D62="",0,SUMPRODUCT((DA13:VN13="Fruits a coque")*(DA14:VN14="EXCL")*(COUNTIF(R62,"* "&amp;DA15:VN15&amp;" *")&gt;0)*1))</f>
        <v>0</v>
      </c>
      <c r="AS62">
        <f t="array" ref="AS62">IF(D62="",0,SUMPRODUCT((DA13:VN13="Fruits a coque")*(DA14:VN14="ALERTE")*(COUNTIF(R62,"* "&amp;DA15:VN15&amp;" *")&gt;0)*1))</f>
        <v>0</v>
      </c>
      <c r="AT62" t="str">
        <f t="shared" si="23"/>
        <v/>
      </c>
      <c r="AU62">
        <f t="array" ref="AU62">IF(D62="",0,SUMPRODUCT((DA13:VN13="Celeri")*(DA14:VN14="ALERTE")*(COUNTIF(R62,"* "&amp;DA15:VN15&amp;" *")&gt;0)*1))</f>
        <v>0</v>
      </c>
      <c r="AV62" t="str">
        <f t="shared" si="24"/>
        <v/>
      </c>
      <c r="AW62">
        <f t="array" ref="AW62">IF(D62="",0,SUMPRODUCT((DA13:VN13="Moutarde")*(DA14:VN14="ALERTE")*(COUNTIF(R62,"* "&amp;DA15:VN15&amp;" *")&gt;0)*1))</f>
        <v>0</v>
      </c>
      <c r="AX62" t="str">
        <f t="shared" si="25"/>
        <v/>
      </c>
      <c r="AY62">
        <f t="array" ref="AY62">IF(D62="",0,SUMPRODUCT((DA13:VN13="Sesame")*(DA14:VN14="ALERTE")*(COUNTIF(R62,"* "&amp;DA15:VN15&amp;" *")&gt;0)*1))</f>
        <v>0</v>
      </c>
      <c r="AZ62" t="str">
        <f t="shared" si="26"/>
        <v/>
      </c>
      <c r="BA62">
        <f t="array" ref="BA62">IF(D62="",0,SUMPRODUCT((DA13:VN13="Sulfites")*(DA14:VN14="ALERTE")*(COUNTIF(R62,"* "&amp;DA15:VN15&amp;" *")&gt;0)*1))</f>
        <v>0</v>
      </c>
      <c r="BB62" t="str">
        <f t="shared" si="27"/>
        <v/>
      </c>
      <c r="BC62">
        <f t="array" ref="BC62">IF(D62="",0,SUMPRODUCT((DA13:VN13="Lupin")*(DA14:VN14="ALERTE")*(COUNTIF(R62,"* "&amp;DA15:VN15&amp;" *")&gt;0)*1))</f>
        <v>0</v>
      </c>
      <c r="BD62" t="str">
        <f t="shared" si="28"/>
        <v/>
      </c>
      <c r="BE62">
        <f t="array" ref="BE62">IF(D62="",0,SUMPRODUCT((DA13:VN13="Mollusques")*(DA14:VN14="EXCL")*(COUNTIF(R62,"* "&amp;DA15:VN15&amp;" *")&gt;0)*1))</f>
        <v>0</v>
      </c>
      <c r="BF62">
        <f t="array" ref="BF62">IF(D62="",0,SUMPRODUCT((DA13:VN13="Mollusques")*(DA14:VN14="ALERTE")*(COUNTIF(R62,"* "&amp;DA15:VN15&amp;" *")&gt;0)*1))</f>
        <v>0</v>
      </c>
      <c r="BG62" t="str">
        <f t="shared" si="29"/>
        <v/>
      </c>
      <c r="BH62" t="str">
        <f t="shared" si="30"/>
        <v/>
      </c>
      <c r="BI62" t="str">
        <f t="shared" si="31"/>
        <v/>
      </c>
      <c r="BJ62" t="str">
        <f t="shared" si="32"/>
        <v/>
      </c>
      <c r="BK62" t="str">
        <f t="shared" si="33"/>
        <v/>
      </c>
      <c r="BL62" t="str">
        <f t="shared" si="34"/>
        <v/>
      </c>
      <c r="BM62" t="str">
        <f t="shared" si="35"/>
        <v/>
      </c>
      <c r="BN62" t="str">
        <f t="shared" si="36"/>
        <v/>
      </c>
      <c r="BO62" t="str">
        <f t="shared" si="37"/>
        <v/>
      </c>
      <c r="BP62" t="str">
        <f t="shared" si="38"/>
        <v/>
      </c>
      <c r="BQ62" t="str">
        <f t="shared" si="39"/>
        <v/>
      </c>
      <c r="BR62" t="str">
        <f t="shared" si="40"/>
        <v/>
      </c>
      <c r="BS62" t="str">
        <f t="shared" si="41"/>
        <v/>
      </c>
      <c r="BT62" t="str">
        <f t="shared" si="42"/>
        <v/>
      </c>
      <c r="BU62" t="str">
        <f t="shared" si="43"/>
        <v/>
      </c>
      <c r="BV62" t="str">
        <f t="shared" si="44"/>
        <v/>
      </c>
      <c r="BW62" t="str">
        <f t="shared" si="45"/>
        <v/>
      </c>
      <c r="BX62" t="str">
        <f t="shared" si="46"/>
        <v/>
      </c>
      <c r="BY62" t="str">
        <f t="shared" si="47"/>
        <v/>
      </c>
    </row>
    <row r="63" spans="3:77" ht="15.75">
      <c r="C63" s="263" t="str">
        <f t="shared" si="0"/>
        <v/>
      </c>
      <c r="D63" s="752"/>
      <c r="E63" s="818" t="s">
        <v>945</v>
      </c>
      <c r="F63" s="16" t="str">
        <f t="shared" si="1"/>
        <v/>
      </c>
      <c r="G63" s="264" t="str">
        <f t="shared" si="2"/>
        <v/>
      </c>
      <c r="H63" s="266" t="str">
        <f t="shared" si="3"/>
        <v/>
      </c>
      <c r="I63" s="267" t="str">
        <f t="shared" si="4"/>
        <v/>
      </c>
      <c r="J63" s="268" t="str">
        <f t="shared" si="5"/>
        <v/>
      </c>
      <c r="K63" s="268" t="str">
        <f t="shared" si="6"/>
        <v/>
      </c>
      <c r="L63" s="269" t="str">
        <f t="shared" si="7"/>
        <v/>
      </c>
      <c r="M63" t="str">
        <f t="shared" si="8"/>
        <v/>
      </c>
      <c r="N63" t="str">
        <f t="shared" si="9"/>
        <v/>
      </c>
      <c r="O63" t="str">
        <f t="shared" si="10"/>
        <v/>
      </c>
      <c r="P63" t="str">
        <f t="shared" si="11"/>
        <v/>
      </c>
      <c r="Q63" t="str">
        <f t="shared" si="12"/>
        <v/>
      </c>
      <c r="R63" t="str">
        <f t="shared" si="13"/>
        <v/>
      </c>
      <c r="S63">
        <f t="array" ref="S63">IF(D63="",0,SUMPRODUCT((DA13:VN13="Gluten")*(DA14:VN14="INFO")*(COUNTIF(R63,"* "&amp;DA15:VN15&amp;" *")&gt;0)*1))</f>
        <v>0</v>
      </c>
      <c r="T63">
        <f t="array" ref="T63">IF(D63="",0,SUMPRODUCT((DA13:VN13="Gluten")*(DA14:VN14="EXCL")*(COUNTIF(R63,"* "&amp;DA15:VN15&amp;" *")&gt;0)*1))</f>
        <v>0</v>
      </c>
      <c r="U63">
        <f t="array" ref="U63">IF(D63="",0,SUMPRODUCT((DA13:VN13="Gluten")*(DA14:VN14="ALERTE")*(COUNTIF(R63,"* "&amp;DA15:VN15&amp;" *")&gt;0)*1))</f>
        <v>0</v>
      </c>
      <c r="V63">
        <f t="array" ref="V63">IF(D63="",0,SUMPRODUCT((DA13:VN13="Gluten")*(DA14:VN14="SUSP")*(COUNTIF(R63,"* "&amp;DA15:VN15&amp;" *")&gt;0)*1))</f>
        <v>0</v>
      </c>
      <c r="W63" t="str">
        <f t="shared" si="14"/>
        <v/>
      </c>
      <c r="X63" t="str">
        <f t="shared" si="15"/>
        <v/>
      </c>
      <c r="Y63">
        <f t="array" ref="Y63">IF(D63="",0,SUMPRODUCT((DA13:VN13="Crustaces")*(DA14:VN14="ALERTE")*(COUNTIF(R63,"* "&amp;DA15:VN15&amp;" *")&gt;0)*1))</f>
        <v>0</v>
      </c>
      <c r="Z63" t="str">
        <f t="shared" si="16"/>
        <v/>
      </c>
      <c r="AA63">
        <f t="array" ref="AA63">IF(D63="",0,SUMPRODUCT((DA13:VN13="Oeufs")*(DA14:VN14="ALERTE")*(COUNTIF(R63,"* "&amp;DA15:VN15&amp;" *")&gt;0)*1))</f>
        <v>0</v>
      </c>
      <c r="AB63" t="str">
        <f t="shared" si="17"/>
        <v/>
      </c>
      <c r="AC63">
        <f t="array" ref="AC63">IF(D63="",0,SUMPRODUCT((DA13:VN13="Poissons")*(DA14:VN14="INFO")*(COUNTIF(R63,"* "&amp;DA15:VN15&amp;" *")&gt;0)*1))</f>
        <v>0</v>
      </c>
      <c r="AD63">
        <f t="array" ref="AD63">IF(D63="",0,SUMPRODUCT((DA13:VN13="Poissons")*(DA14:VN14="EXCL")*(COUNTIF(R63,"* "&amp;DA15:VN15&amp;" *")&gt;0)*1))</f>
        <v>0</v>
      </c>
      <c r="AE63">
        <f t="array" ref="AE63">IF(D63="",0,SUMPRODUCT((DA13:VN13="Poissons")*(DA14:VN14="ALERTE")*(COUNTIF(R63,"* "&amp;DA15:VN15&amp;" *")&gt;0)*1))</f>
        <v>0</v>
      </c>
      <c r="AF63" t="str">
        <f t="shared" si="18"/>
        <v/>
      </c>
      <c r="AG63">
        <f t="array" ref="AG63">IF(D63="",0,SUMPRODUCT((DA13:VN13="Arachides")*(DA14:VN14="ALERTE")*(COUNTIF(R63,"* "&amp;DA15:VN15&amp;" *")&gt;0)*1))</f>
        <v>0</v>
      </c>
      <c r="AH63" t="str">
        <f t="shared" si="19"/>
        <v/>
      </c>
      <c r="AI63">
        <f t="array" ref="AI63">IF(D63="",0,SUMPRODUCT((DA13:VN13="Soja")*(DA14:VN14="INFO")*(COUNTIF(R63,"* "&amp;DA15:VN15&amp;" *")&gt;0)*1))</f>
        <v>0</v>
      </c>
      <c r="AJ63">
        <f t="array" ref="AJ63">IF(D63="",0,SUMPRODUCT((DA13:VN13="Soja")*(DA14:VN14="ALERTE")*(COUNTIF(R63,"* "&amp;DA15:VN15&amp;" *")&gt;0)*1))</f>
        <v>0</v>
      </c>
      <c r="AK63" t="str">
        <f t="shared" si="20"/>
        <v/>
      </c>
      <c r="AL63">
        <f t="array" ref="AL63">IF(D63="",0,SUMPRODUCT((DA13:VN13="Lait")*(DA14:VN14="INFO")*(COUNTIF(R63,"* "&amp;DA15:VN15&amp;" *")&gt;0)*1))</f>
        <v>0</v>
      </c>
      <c r="AM63">
        <f t="array" ref="AM63">IF(D63="",0,SUMPRODUCT((DA13:VN13="Lait")*(DA14:VN14="EXCL")*(COUNTIF(R63,"* "&amp;DA15:VN15&amp;" *")&gt;0)*1))</f>
        <v>0</v>
      </c>
      <c r="AN63">
        <f t="array" ref="AN63">IF(D63="",0,SUMPRODUCT((DA13:VN13="Lait")*(DA14:VN14="ALERTE")*(COUNTIF(R63,"* "&amp;DA15:VN15&amp;" *")&gt;0)*1))</f>
        <v>0</v>
      </c>
      <c r="AO63">
        <f t="array" ref="AO63">IF(D63="",0,SUMPRODUCT((DA13:VN13="Lait")*(DA14:VN14="SUSP")*(COUNTIF(R63,"* "&amp;DA15:VN15&amp;" *")&gt;0)*1))</f>
        <v>0</v>
      </c>
      <c r="AP63" t="str">
        <f t="shared" si="21"/>
        <v/>
      </c>
      <c r="AQ63" t="str">
        <f t="shared" si="22"/>
        <v/>
      </c>
      <c r="AR63">
        <f t="array" ref="AR63">IF(D63="",0,SUMPRODUCT((DA13:VN13="Fruits a coque")*(DA14:VN14="EXCL")*(COUNTIF(R63,"* "&amp;DA15:VN15&amp;" *")&gt;0)*1))</f>
        <v>0</v>
      </c>
      <c r="AS63">
        <f t="array" ref="AS63">IF(D63="",0,SUMPRODUCT((DA13:VN13="Fruits a coque")*(DA14:VN14="ALERTE")*(COUNTIF(R63,"* "&amp;DA15:VN15&amp;" *")&gt;0)*1))</f>
        <v>0</v>
      </c>
      <c r="AT63" t="str">
        <f t="shared" si="23"/>
        <v/>
      </c>
      <c r="AU63">
        <f t="array" ref="AU63">IF(D63="",0,SUMPRODUCT((DA13:VN13="Celeri")*(DA14:VN14="ALERTE")*(COUNTIF(R63,"* "&amp;DA15:VN15&amp;" *")&gt;0)*1))</f>
        <v>0</v>
      </c>
      <c r="AV63" t="str">
        <f t="shared" si="24"/>
        <v/>
      </c>
      <c r="AW63">
        <f t="array" ref="AW63">IF(D63="",0,SUMPRODUCT((DA13:VN13="Moutarde")*(DA14:VN14="ALERTE")*(COUNTIF(R63,"* "&amp;DA15:VN15&amp;" *")&gt;0)*1))</f>
        <v>0</v>
      </c>
      <c r="AX63" t="str">
        <f t="shared" si="25"/>
        <v/>
      </c>
      <c r="AY63">
        <f t="array" ref="AY63">IF(D63="",0,SUMPRODUCT((DA13:VN13="Sesame")*(DA14:VN14="ALERTE")*(COUNTIF(R63,"* "&amp;DA15:VN15&amp;" *")&gt;0)*1))</f>
        <v>0</v>
      </c>
      <c r="AZ63" t="str">
        <f t="shared" si="26"/>
        <v/>
      </c>
      <c r="BA63">
        <f t="array" ref="BA63">IF(D63="",0,SUMPRODUCT((DA13:VN13="Sulfites")*(DA14:VN14="ALERTE")*(COUNTIF(R63,"* "&amp;DA15:VN15&amp;" *")&gt;0)*1))</f>
        <v>0</v>
      </c>
      <c r="BB63" t="str">
        <f t="shared" si="27"/>
        <v/>
      </c>
      <c r="BC63">
        <f t="array" ref="BC63">IF(D63="",0,SUMPRODUCT((DA13:VN13="Lupin")*(DA14:VN14="ALERTE")*(COUNTIF(R63,"* "&amp;DA15:VN15&amp;" *")&gt;0)*1))</f>
        <v>0</v>
      </c>
      <c r="BD63" t="str">
        <f t="shared" si="28"/>
        <v/>
      </c>
      <c r="BE63">
        <f t="array" ref="BE63">IF(D63="",0,SUMPRODUCT((DA13:VN13="Mollusques")*(DA14:VN14="EXCL")*(COUNTIF(R63,"* "&amp;DA15:VN15&amp;" *")&gt;0)*1))</f>
        <v>0</v>
      </c>
      <c r="BF63">
        <f t="array" ref="BF63">IF(D63="",0,SUMPRODUCT((DA13:VN13="Mollusques")*(DA14:VN14="ALERTE")*(COUNTIF(R63,"* "&amp;DA15:VN15&amp;" *")&gt;0)*1))</f>
        <v>0</v>
      </c>
      <c r="BG63" t="str">
        <f t="shared" si="29"/>
        <v/>
      </c>
      <c r="BH63" t="str">
        <f t="shared" si="30"/>
        <v/>
      </c>
      <c r="BI63" t="str">
        <f t="shared" si="31"/>
        <v/>
      </c>
      <c r="BJ63" t="str">
        <f t="shared" si="32"/>
        <v/>
      </c>
      <c r="BK63" t="str">
        <f t="shared" si="33"/>
        <v/>
      </c>
      <c r="BL63" t="str">
        <f t="shared" si="34"/>
        <v/>
      </c>
      <c r="BM63" t="str">
        <f t="shared" si="35"/>
        <v/>
      </c>
      <c r="BN63" t="str">
        <f t="shared" si="36"/>
        <v/>
      </c>
      <c r="BO63" t="str">
        <f t="shared" si="37"/>
        <v/>
      </c>
      <c r="BP63" t="str">
        <f t="shared" si="38"/>
        <v/>
      </c>
      <c r="BQ63" t="str">
        <f t="shared" si="39"/>
        <v/>
      </c>
      <c r="BR63" t="str">
        <f t="shared" si="40"/>
        <v/>
      </c>
      <c r="BS63" t="str">
        <f t="shared" si="41"/>
        <v/>
      </c>
      <c r="BT63" t="str">
        <f t="shared" si="42"/>
        <v/>
      </c>
      <c r="BU63" t="str">
        <f t="shared" si="43"/>
        <v/>
      </c>
      <c r="BV63" t="str">
        <f t="shared" si="44"/>
        <v/>
      </c>
      <c r="BW63" t="str">
        <f t="shared" si="45"/>
        <v/>
      </c>
      <c r="BX63" t="str">
        <f t="shared" si="46"/>
        <v/>
      </c>
      <c r="BY63" t="str">
        <f t="shared" si="47"/>
        <v/>
      </c>
    </row>
    <row r="64" spans="3:77" ht="15.75">
      <c r="C64" s="263" t="str">
        <f t="shared" si="0"/>
        <v/>
      </c>
      <c r="D64" s="752"/>
      <c r="E64" s="818" t="s">
        <v>945</v>
      </c>
      <c r="F64" s="16" t="str">
        <f t="shared" si="1"/>
        <v/>
      </c>
      <c r="G64" s="264" t="str">
        <f t="shared" si="2"/>
        <v/>
      </c>
      <c r="H64" s="266" t="str">
        <f t="shared" si="3"/>
        <v/>
      </c>
      <c r="I64" s="267" t="str">
        <f t="shared" si="4"/>
        <v/>
      </c>
      <c r="J64" s="268" t="str">
        <f t="shared" si="5"/>
        <v/>
      </c>
      <c r="K64" s="268" t="str">
        <f t="shared" si="6"/>
        <v/>
      </c>
      <c r="L64" s="269" t="str">
        <f t="shared" si="7"/>
        <v/>
      </c>
      <c r="M64" t="str">
        <f t="shared" si="8"/>
        <v/>
      </c>
      <c r="N64" t="str">
        <f t="shared" si="9"/>
        <v/>
      </c>
      <c r="O64" t="str">
        <f t="shared" si="10"/>
        <v/>
      </c>
      <c r="P64" t="str">
        <f t="shared" si="11"/>
        <v/>
      </c>
      <c r="Q64" t="str">
        <f t="shared" si="12"/>
        <v/>
      </c>
      <c r="R64" t="str">
        <f t="shared" si="13"/>
        <v/>
      </c>
      <c r="S64">
        <f t="array" ref="S64">IF(D64="",0,SUMPRODUCT((DA13:VN13="Gluten")*(DA14:VN14="INFO")*(COUNTIF(R64,"* "&amp;DA15:VN15&amp;" *")&gt;0)*1))</f>
        <v>0</v>
      </c>
      <c r="T64">
        <f t="array" ref="T64">IF(D64="",0,SUMPRODUCT((DA13:VN13="Gluten")*(DA14:VN14="EXCL")*(COUNTIF(R64,"* "&amp;DA15:VN15&amp;" *")&gt;0)*1))</f>
        <v>0</v>
      </c>
      <c r="U64">
        <f t="array" ref="U64">IF(D64="",0,SUMPRODUCT((DA13:VN13="Gluten")*(DA14:VN14="ALERTE")*(COUNTIF(R64,"* "&amp;DA15:VN15&amp;" *")&gt;0)*1))</f>
        <v>0</v>
      </c>
      <c r="V64">
        <f t="array" ref="V64">IF(D64="",0,SUMPRODUCT((DA13:VN13="Gluten")*(DA14:VN14="SUSP")*(COUNTIF(R64,"* "&amp;DA15:VN15&amp;" *")&gt;0)*1))</f>
        <v>0</v>
      </c>
      <c r="W64" t="str">
        <f t="shared" si="14"/>
        <v/>
      </c>
      <c r="X64" t="str">
        <f t="shared" si="15"/>
        <v/>
      </c>
      <c r="Y64">
        <f t="array" ref="Y64">IF(D64="",0,SUMPRODUCT((DA13:VN13="Crustaces")*(DA14:VN14="ALERTE")*(COUNTIF(R64,"* "&amp;DA15:VN15&amp;" *")&gt;0)*1))</f>
        <v>0</v>
      </c>
      <c r="Z64" t="str">
        <f t="shared" si="16"/>
        <v/>
      </c>
      <c r="AA64">
        <f t="array" ref="AA64">IF(D64="",0,SUMPRODUCT((DA13:VN13="Oeufs")*(DA14:VN14="ALERTE")*(COUNTIF(R64,"* "&amp;DA15:VN15&amp;" *")&gt;0)*1))</f>
        <v>0</v>
      </c>
      <c r="AB64" t="str">
        <f t="shared" si="17"/>
        <v/>
      </c>
      <c r="AC64">
        <f t="array" ref="AC64">IF(D64="",0,SUMPRODUCT((DA13:VN13="Poissons")*(DA14:VN14="INFO")*(COUNTIF(R64,"* "&amp;DA15:VN15&amp;" *")&gt;0)*1))</f>
        <v>0</v>
      </c>
      <c r="AD64">
        <f t="array" ref="AD64">IF(D64="",0,SUMPRODUCT((DA13:VN13="Poissons")*(DA14:VN14="EXCL")*(COUNTIF(R64,"* "&amp;DA15:VN15&amp;" *")&gt;0)*1))</f>
        <v>0</v>
      </c>
      <c r="AE64">
        <f t="array" ref="AE64">IF(D64="",0,SUMPRODUCT((DA13:VN13="Poissons")*(DA14:VN14="ALERTE")*(COUNTIF(R64,"* "&amp;DA15:VN15&amp;" *")&gt;0)*1))</f>
        <v>0</v>
      </c>
      <c r="AF64" t="str">
        <f t="shared" si="18"/>
        <v/>
      </c>
      <c r="AG64">
        <f t="array" ref="AG64">IF(D64="",0,SUMPRODUCT((DA13:VN13="Arachides")*(DA14:VN14="ALERTE")*(COUNTIF(R64,"* "&amp;DA15:VN15&amp;" *")&gt;0)*1))</f>
        <v>0</v>
      </c>
      <c r="AH64" t="str">
        <f t="shared" si="19"/>
        <v/>
      </c>
      <c r="AI64">
        <f t="array" ref="AI64">IF(D64="",0,SUMPRODUCT((DA13:VN13="Soja")*(DA14:VN14="INFO")*(COUNTIF(R64,"* "&amp;DA15:VN15&amp;" *")&gt;0)*1))</f>
        <v>0</v>
      </c>
      <c r="AJ64">
        <f t="array" ref="AJ64">IF(D64="",0,SUMPRODUCT((DA13:VN13="Soja")*(DA14:VN14="ALERTE")*(COUNTIF(R64,"* "&amp;DA15:VN15&amp;" *")&gt;0)*1))</f>
        <v>0</v>
      </c>
      <c r="AK64" t="str">
        <f t="shared" si="20"/>
        <v/>
      </c>
      <c r="AL64">
        <f t="array" ref="AL64">IF(D64="",0,SUMPRODUCT((DA13:VN13="Lait")*(DA14:VN14="INFO")*(COUNTIF(R64,"* "&amp;DA15:VN15&amp;" *")&gt;0)*1))</f>
        <v>0</v>
      </c>
      <c r="AM64">
        <f t="array" ref="AM64">IF(D64="",0,SUMPRODUCT((DA13:VN13="Lait")*(DA14:VN14="EXCL")*(COUNTIF(R64,"* "&amp;DA15:VN15&amp;" *")&gt;0)*1))</f>
        <v>0</v>
      </c>
      <c r="AN64">
        <f t="array" ref="AN64">IF(D64="",0,SUMPRODUCT((DA13:VN13="Lait")*(DA14:VN14="ALERTE")*(COUNTIF(R64,"* "&amp;DA15:VN15&amp;" *")&gt;0)*1))</f>
        <v>0</v>
      </c>
      <c r="AO64">
        <f t="array" ref="AO64">IF(D64="",0,SUMPRODUCT((DA13:VN13="Lait")*(DA14:VN14="SUSP")*(COUNTIF(R64,"* "&amp;DA15:VN15&amp;" *")&gt;0)*1))</f>
        <v>0</v>
      </c>
      <c r="AP64" t="str">
        <f t="shared" si="21"/>
        <v/>
      </c>
      <c r="AQ64" t="str">
        <f t="shared" si="22"/>
        <v/>
      </c>
      <c r="AR64">
        <f t="array" ref="AR64">IF(D64="",0,SUMPRODUCT((DA13:VN13="Fruits a coque")*(DA14:VN14="EXCL")*(COUNTIF(R64,"* "&amp;DA15:VN15&amp;" *")&gt;0)*1))</f>
        <v>0</v>
      </c>
      <c r="AS64">
        <f t="array" ref="AS64">IF(D64="",0,SUMPRODUCT((DA13:VN13="Fruits a coque")*(DA14:VN14="ALERTE")*(COUNTIF(R64,"* "&amp;DA15:VN15&amp;" *")&gt;0)*1))</f>
        <v>0</v>
      </c>
      <c r="AT64" t="str">
        <f t="shared" si="23"/>
        <v/>
      </c>
      <c r="AU64">
        <f t="array" ref="AU64">IF(D64="",0,SUMPRODUCT((DA13:VN13="Celeri")*(DA14:VN14="ALERTE")*(COUNTIF(R64,"* "&amp;DA15:VN15&amp;" *")&gt;0)*1))</f>
        <v>0</v>
      </c>
      <c r="AV64" t="str">
        <f t="shared" si="24"/>
        <v/>
      </c>
      <c r="AW64">
        <f t="array" ref="AW64">IF(D64="",0,SUMPRODUCT((DA13:VN13="Moutarde")*(DA14:VN14="ALERTE")*(COUNTIF(R64,"* "&amp;DA15:VN15&amp;" *")&gt;0)*1))</f>
        <v>0</v>
      </c>
      <c r="AX64" t="str">
        <f t="shared" si="25"/>
        <v/>
      </c>
      <c r="AY64">
        <f t="array" ref="AY64">IF(D64="",0,SUMPRODUCT((DA13:VN13="Sesame")*(DA14:VN14="ALERTE")*(COUNTIF(R64,"* "&amp;DA15:VN15&amp;" *")&gt;0)*1))</f>
        <v>0</v>
      </c>
      <c r="AZ64" t="str">
        <f t="shared" si="26"/>
        <v/>
      </c>
      <c r="BA64">
        <f t="array" ref="BA64">IF(D64="",0,SUMPRODUCT((DA13:VN13="Sulfites")*(DA14:VN14="ALERTE")*(COUNTIF(R64,"* "&amp;DA15:VN15&amp;" *")&gt;0)*1))</f>
        <v>0</v>
      </c>
      <c r="BB64" t="str">
        <f t="shared" si="27"/>
        <v/>
      </c>
      <c r="BC64">
        <f t="array" ref="BC64">IF(D64="",0,SUMPRODUCT((DA13:VN13="Lupin")*(DA14:VN14="ALERTE")*(COUNTIF(R64,"* "&amp;DA15:VN15&amp;" *")&gt;0)*1))</f>
        <v>0</v>
      </c>
      <c r="BD64" t="str">
        <f t="shared" si="28"/>
        <v/>
      </c>
      <c r="BE64">
        <f t="array" ref="BE64">IF(D64="",0,SUMPRODUCT((DA13:VN13="Mollusques")*(DA14:VN14="EXCL")*(COUNTIF(R64,"* "&amp;DA15:VN15&amp;" *")&gt;0)*1))</f>
        <v>0</v>
      </c>
      <c r="BF64">
        <f t="array" ref="BF64">IF(D64="",0,SUMPRODUCT((DA13:VN13="Mollusques")*(DA14:VN14="ALERTE")*(COUNTIF(R64,"* "&amp;DA15:VN15&amp;" *")&gt;0)*1))</f>
        <v>0</v>
      </c>
      <c r="BG64" t="str">
        <f t="shared" si="29"/>
        <v/>
      </c>
      <c r="BH64" t="str">
        <f t="shared" si="30"/>
        <v/>
      </c>
      <c r="BI64" t="str">
        <f t="shared" si="31"/>
        <v/>
      </c>
      <c r="BJ64" t="str">
        <f t="shared" si="32"/>
        <v/>
      </c>
      <c r="BK64" t="str">
        <f t="shared" si="33"/>
        <v/>
      </c>
      <c r="BL64" t="str">
        <f t="shared" si="34"/>
        <v/>
      </c>
      <c r="BM64" t="str">
        <f t="shared" si="35"/>
        <v/>
      </c>
      <c r="BN64" t="str">
        <f t="shared" si="36"/>
        <v/>
      </c>
      <c r="BO64" t="str">
        <f t="shared" si="37"/>
        <v/>
      </c>
      <c r="BP64" t="str">
        <f t="shared" si="38"/>
        <v/>
      </c>
      <c r="BQ64" t="str">
        <f t="shared" si="39"/>
        <v/>
      </c>
      <c r="BR64" t="str">
        <f t="shared" si="40"/>
        <v/>
      </c>
      <c r="BS64" t="str">
        <f t="shared" si="41"/>
        <v/>
      </c>
      <c r="BT64" t="str">
        <f t="shared" si="42"/>
        <v/>
      </c>
      <c r="BU64" t="str">
        <f t="shared" si="43"/>
        <v/>
      </c>
      <c r="BV64" t="str">
        <f t="shared" si="44"/>
        <v/>
      </c>
      <c r="BW64" t="str">
        <f t="shared" si="45"/>
        <v/>
      </c>
      <c r="BX64" t="str">
        <f t="shared" si="46"/>
        <v/>
      </c>
      <c r="BY64" t="str">
        <f t="shared" si="47"/>
        <v/>
      </c>
    </row>
    <row r="65" spans="3:77" ht="15.75">
      <c r="C65" s="263" t="str">
        <f t="shared" si="0"/>
        <v/>
      </c>
      <c r="D65" s="752"/>
      <c r="E65" s="818" t="s">
        <v>945</v>
      </c>
      <c r="F65" s="16" t="str">
        <f t="shared" si="1"/>
        <v/>
      </c>
      <c r="G65" s="264" t="str">
        <f t="shared" si="2"/>
        <v/>
      </c>
      <c r="H65" s="266" t="str">
        <f t="shared" si="3"/>
        <v/>
      </c>
      <c r="I65" s="267" t="str">
        <f t="shared" si="4"/>
        <v/>
      </c>
      <c r="J65" s="268" t="str">
        <f t="shared" si="5"/>
        <v/>
      </c>
      <c r="K65" s="268" t="str">
        <f t="shared" si="6"/>
        <v/>
      </c>
      <c r="L65" s="269" t="str">
        <f t="shared" si="7"/>
        <v/>
      </c>
      <c r="M65" t="str">
        <f t="shared" si="8"/>
        <v/>
      </c>
      <c r="N65" t="str">
        <f t="shared" si="9"/>
        <v/>
      </c>
      <c r="O65" t="str">
        <f t="shared" si="10"/>
        <v/>
      </c>
      <c r="P65" t="str">
        <f t="shared" si="11"/>
        <v/>
      </c>
      <c r="Q65" t="str">
        <f t="shared" si="12"/>
        <v/>
      </c>
      <c r="R65" t="str">
        <f t="shared" si="13"/>
        <v/>
      </c>
      <c r="S65">
        <f t="array" ref="S65">IF(D65="",0,SUMPRODUCT((DA13:VN13="Gluten")*(DA14:VN14="INFO")*(COUNTIF(R65,"* "&amp;DA15:VN15&amp;" *")&gt;0)*1))</f>
        <v>0</v>
      </c>
      <c r="T65">
        <f t="array" ref="T65">IF(D65="",0,SUMPRODUCT((DA13:VN13="Gluten")*(DA14:VN14="EXCL")*(COUNTIF(R65,"* "&amp;DA15:VN15&amp;" *")&gt;0)*1))</f>
        <v>0</v>
      </c>
      <c r="U65">
        <f t="array" ref="U65">IF(D65="",0,SUMPRODUCT((DA13:VN13="Gluten")*(DA14:VN14="ALERTE")*(COUNTIF(R65,"* "&amp;DA15:VN15&amp;" *")&gt;0)*1))</f>
        <v>0</v>
      </c>
      <c r="V65">
        <f t="array" ref="V65">IF(D65="",0,SUMPRODUCT((DA13:VN13="Gluten")*(DA14:VN14="SUSP")*(COUNTIF(R65,"* "&amp;DA15:VN15&amp;" *")&gt;0)*1))</f>
        <v>0</v>
      </c>
      <c r="W65" t="str">
        <f t="shared" si="14"/>
        <v/>
      </c>
      <c r="X65" t="str">
        <f t="shared" si="15"/>
        <v/>
      </c>
      <c r="Y65">
        <f t="array" ref="Y65">IF(D65="",0,SUMPRODUCT((DA13:VN13="Crustaces")*(DA14:VN14="ALERTE")*(COUNTIF(R65,"* "&amp;DA15:VN15&amp;" *")&gt;0)*1))</f>
        <v>0</v>
      </c>
      <c r="Z65" t="str">
        <f t="shared" si="16"/>
        <v/>
      </c>
      <c r="AA65">
        <f t="array" ref="AA65">IF(D65="",0,SUMPRODUCT((DA13:VN13="Oeufs")*(DA14:VN14="ALERTE")*(COUNTIF(R65,"* "&amp;DA15:VN15&amp;" *")&gt;0)*1))</f>
        <v>0</v>
      </c>
      <c r="AB65" t="str">
        <f t="shared" si="17"/>
        <v/>
      </c>
      <c r="AC65">
        <f t="array" ref="AC65">IF(D65="",0,SUMPRODUCT((DA13:VN13="Poissons")*(DA14:VN14="INFO")*(COUNTIF(R65,"* "&amp;DA15:VN15&amp;" *")&gt;0)*1))</f>
        <v>0</v>
      </c>
      <c r="AD65">
        <f t="array" ref="AD65">IF(D65="",0,SUMPRODUCT((DA13:VN13="Poissons")*(DA14:VN14="EXCL")*(COUNTIF(R65,"* "&amp;DA15:VN15&amp;" *")&gt;0)*1))</f>
        <v>0</v>
      </c>
      <c r="AE65">
        <f t="array" ref="AE65">IF(D65="",0,SUMPRODUCT((DA13:VN13="Poissons")*(DA14:VN14="ALERTE")*(COUNTIF(R65,"* "&amp;DA15:VN15&amp;" *")&gt;0)*1))</f>
        <v>0</v>
      </c>
      <c r="AF65" t="str">
        <f t="shared" si="18"/>
        <v/>
      </c>
      <c r="AG65">
        <f t="array" ref="AG65">IF(D65="",0,SUMPRODUCT((DA13:VN13="Arachides")*(DA14:VN14="ALERTE")*(COUNTIF(R65,"* "&amp;DA15:VN15&amp;" *")&gt;0)*1))</f>
        <v>0</v>
      </c>
      <c r="AH65" t="str">
        <f t="shared" si="19"/>
        <v/>
      </c>
      <c r="AI65">
        <f t="array" ref="AI65">IF(D65="",0,SUMPRODUCT((DA13:VN13="Soja")*(DA14:VN14="INFO")*(COUNTIF(R65,"* "&amp;DA15:VN15&amp;" *")&gt;0)*1))</f>
        <v>0</v>
      </c>
      <c r="AJ65">
        <f t="array" ref="AJ65">IF(D65="",0,SUMPRODUCT((DA13:VN13="Soja")*(DA14:VN14="ALERTE")*(COUNTIF(R65,"* "&amp;DA15:VN15&amp;" *")&gt;0)*1))</f>
        <v>0</v>
      </c>
      <c r="AK65" t="str">
        <f t="shared" si="20"/>
        <v/>
      </c>
      <c r="AL65">
        <f t="array" ref="AL65">IF(D65="",0,SUMPRODUCT((DA13:VN13="Lait")*(DA14:VN14="INFO")*(COUNTIF(R65,"* "&amp;DA15:VN15&amp;" *")&gt;0)*1))</f>
        <v>0</v>
      </c>
      <c r="AM65">
        <f t="array" ref="AM65">IF(D65="",0,SUMPRODUCT((DA13:VN13="Lait")*(DA14:VN14="EXCL")*(COUNTIF(R65,"* "&amp;DA15:VN15&amp;" *")&gt;0)*1))</f>
        <v>0</v>
      </c>
      <c r="AN65">
        <f t="array" ref="AN65">IF(D65="",0,SUMPRODUCT((DA13:VN13="Lait")*(DA14:VN14="ALERTE")*(COUNTIF(R65,"* "&amp;DA15:VN15&amp;" *")&gt;0)*1))</f>
        <v>0</v>
      </c>
      <c r="AO65">
        <f t="array" ref="AO65">IF(D65="",0,SUMPRODUCT((DA13:VN13="Lait")*(DA14:VN14="SUSP")*(COUNTIF(R65,"* "&amp;DA15:VN15&amp;" *")&gt;0)*1))</f>
        <v>0</v>
      </c>
      <c r="AP65" t="str">
        <f t="shared" si="21"/>
        <v/>
      </c>
      <c r="AQ65" t="str">
        <f t="shared" si="22"/>
        <v/>
      </c>
      <c r="AR65">
        <f t="array" ref="AR65">IF(D65="",0,SUMPRODUCT((DA13:VN13="Fruits a coque")*(DA14:VN14="EXCL")*(COUNTIF(R65,"* "&amp;DA15:VN15&amp;" *")&gt;0)*1))</f>
        <v>0</v>
      </c>
      <c r="AS65">
        <f t="array" ref="AS65">IF(D65="",0,SUMPRODUCT((DA13:VN13="Fruits a coque")*(DA14:VN14="ALERTE")*(COUNTIF(R65,"* "&amp;DA15:VN15&amp;" *")&gt;0)*1))</f>
        <v>0</v>
      </c>
      <c r="AT65" t="str">
        <f t="shared" si="23"/>
        <v/>
      </c>
      <c r="AU65">
        <f t="array" ref="AU65">IF(D65="",0,SUMPRODUCT((DA13:VN13="Celeri")*(DA14:VN14="ALERTE")*(COUNTIF(R65,"* "&amp;DA15:VN15&amp;" *")&gt;0)*1))</f>
        <v>0</v>
      </c>
      <c r="AV65" t="str">
        <f t="shared" si="24"/>
        <v/>
      </c>
      <c r="AW65">
        <f t="array" ref="AW65">IF(D65="",0,SUMPRODUCT((DA13:VN13="Moutarde")*(DA14:VN14="ALERTE")*(COUNTIF(R65,"* "&amp;DA15:VN15&amp;" *")&gt;0)*1))</f>
        <v>0</v>
      </c>
      <c r="AX65" t="str">
        <f t="shared" si="25"/>
        <v/>
      </c>
      <c r="AY65">
        <f t="array" ref="AY65">IF(D65="",0,SUMPRODUCT((DA13:VN13="Sesame")*(DA14:VN14="ALERTE")*(COUNTIF(R65,"* "&amp;DA15:VN15&amp;" *")&gt;0)*1))</f>
        <v>0</v>
      </c>
      <c r="AZ65" t="str">
        <f t="shared" si="26"/>
        <v/>
      </c>
      <c r="BA65">
        <f t="array" ref="BA65">IF(D65="",0,SUMPRODUCT((DA13:VN13="Sulfites")*(DA14:VN14="ALERTE")*(COUNTIF(R65,"* "&amp;DA15:VN15&amp;" *")&gt;0)*1))</f>
        <v>0</v>
      </c>
      <c r="BB65" t="str">
        <f t="shared" si="27"/>
        <v/>
      </c>
      <c r="BC65">
        <f t="array" ref="BC65">IF(D65="",0,SUMPRODUCT((DA13:VN13="Lupin")*(DA14:VN14="ALERTE")*(COUNTIF(R65,"* "&amp;DA15:VN15&amp;" *")&gt;0)*1))</f>
        <v>0</v>
      </c>
      <c r="BD65" t="str">
        <f t="shared" si="28"/>
        <v/>
      </c>
      <c r="BE65">
        <f t="array" ref="BE65">IF(D65="",0,SUMPRODUCT((DA13:VN13="Mollusques")*(DA14:VN14="EXCL")*(COUNTIF(R65,"* "&amp;DA15:VN15&amp;" *")&gt;0)*1))</f>
        <v>0</v>
      </c>
      <c r="BF65">
        <f t="array" ref="BF65">IF(D65="",0,SUMPRODUCT((DA13:VN13="Mollusques")*(DA14:VN14="ALERTE")*(COUNTIF(R65,"* "&amp;DA15:VN15&amp;" *")&gt;0)*1))</f>
        <v>0</v>
      </c>
      <c r="BG65" t="str">
        <f t="shared" si="29"/>
        <v/>
      </c>
      <c r="BH65" t="str">
        <f t="shared" si="30"/>
        <v/>
      </c>
      <c r="BI65" t="str">
        <f t="shared" si="31"/>
        <v/>
      </c>
      <c r="BJ65" t="str">
        <f t="shared" si="32"/>
        <v/>
      </c>
      <c r="BK65" t="str">
        <f t="shared" si="33"/>
        <v/>
      </c>
      <c r="BL65" t="str">
        <f t="shared" si="34"/>
        <v/>
      </c>
      <c r="BM65" t="str">
        <f t="shared" si="35"/>
        <v/>
      </c>
      <c r="BN65" t="str">
        <f t="shared" si="36"/>
        <v/>
      </c>
      <c r="BO65" t="str">
        <f t="shared" si="37"/>
        <v/>
      </c>
      <c r="BP65" t="str">
        <f t="shared" si="38"/>
        <v/>
      </c>
      <c r="BQ65" t="str">
        <f t="shared" si="39"/>
        <v/>
      </c>
      <c r="BR65" t="str">
        <f t="shared" si="40"/>
        <v/>
      </c>
      <c r="BS65" t="str">
        <f t="shared" si="41"/>
        <v/>
      </c>
      <c r="BT65" t="str">
        <f t="shared" si="42"/>
        <v/>
      </c>
      <c r="BU65" t="str">
        <f t="shared" si="43"/>
        <v/>
      </c>
      <c r="BV65" t="str">
        <f t="shared" si="44"/>
        <v/>
      </c>
      <c r="BW65" t="str">
        <f t="shared" si="45"/>
        <v/>
      </c>
      <c r="BX65" t="str">
        <f t="shared" si="46"/>
        <v/>
      </c>
      <c r="BY65" t="str">
        <f t="shared" si="47"/>
        <v/>
      </c>
    </row>
    <row r="66" spans="3:77" ht="15.75">
      <c r="C66" s="263" t="str">
        <f t="shared" si="0"/>
        <v/>
      </c>
      <c r="D66" s="752"/>
      <c r="E66" s="818" t="s">
        <v>945</v>
      </c>
      <c r="F66" s="16" t="str">
        <f t="shared" si="1"/>
        <v/>
      </c>
      <c r="G66" s="264" t="str">
        <f t="shared" si="2"/>
        <v/>
      </c>
      <c r="H66" s="266" t="str">
        <f t="shared" si="3"/>
        <v/>
      </c>
      <c r="I66" s="267" t="str">
        <f t="shared" si="4"/>
        <v/>
      </c>
      <c r="J66" s="268" t="str">
        <f t="shared" si="5"/>
        <v/>
      </c>
      <c r="K66" s="268" t="str">
        <f t="shared" si="6"/>
        <v/>
      </c>
      <c r="L66" s="269" t="str">
        <f t="shared" si="7"/>
        <v/>
      </c>
      <c r="M66" t="str">
        <f t="shared" si="8"/>
        <v/>
      </c>
      <c r="N66" t="str">
        <f t="shared" si="9"/>
        <v/>
      </c>
      <c r="O66" t="str">
        <f t="shared" si="10"/>
        <v/>
      </c>
      <c r="P66" t="str">
        <f t="shared" si="11"/>
        <v/>
      </c>
      <c r="Q66" t="str">
        <f t="shared" si="12"/>
        <v/>
      </c>
      <c r="R66" t="str">
        <f t="shared" si="13"/>
        <v/>
      </c>
      <c r="S66">
        <f t="array" ref="S66">IF(D66="",0,SUMPRODUCT((DA13:VN13="Gluten")*(DA14:VN14="INFO")*(COUNTIF(R66,"* "&amp;DA15:VN15&amp;" *")&gt;0)*1))</f>
        <v>0</v>
      </c>
      <c r="T66">
        <f t="array" ref="T66">IF(D66="",0,SUMPRODUCT((DA13:VN13="Gluten")*(DA14:VN14="EXCL")*(COUNTIF(R66,"* "&amp;DA15:VN15&amp;" *")&gt;0)*1))</f>
        <v>0</v>
      </c>
      <c r="U66">
        <f t="array" ref="U66">IF(D66="",0,SUMPRODUCT((DA13:VN13="Gluten")*(DA14:VN14="ALERTE")*(COUNTIF(R66,"* "&amp;DA15:VN15&amp;" *")&gt;0)*1))</f>
        <v>0</v>
      </c>
      <c r="V66">
        <f t="array" ref="V66">IF(D66="",0,SUMPRODUCT((DA13:VN13="Gluten")*(DA14:VN14="SUSP")*(COUNTIF(R66,"* "&amp;DA15:VN15&amp;" *")&gt;0)*1))</f>
        <v>0</v>
      </c>
      <c r="W66" t="str">
        <f t="shared" si="14"/>
        <v/>
      </c>
      <c r="X66" t="str">
        <f t="shared" si="15"/>
        <v/>
      </c>
      <c r="Y66">
        <f t="array" ref="Y66">IF(D66="",0,SUMPRODUCT((DA13:VN13="Crustaces")*(DA14:VN14="ALERTE")*(COUNTIF(R66,"* "&amp;DA15:VN15&amp;" *")&gt;0)*1))</f>
        <v>0</v>
      </c>
      <c r="Z66" t="str">
        <f t="shared" si="16"/>
        <v/>
      </c>
      <c r="AA66">
        <f t="array" ref="AA66">IF(D66="",0,SUMPRODUCT((DA13:VN13="Oeufs")*(DA14:VN14="ALERTE")*(COUNTIF(R66,"* "&amp;DA15:VN15&amp;" *")&gt;0)*1))</f>
        <v>0</v>
      </c>
      <c r="AB66" t="str">
        <f t="shared" si="17"/>
        <v/>
      </c>
      <c r="AC66">
        <f t="array" ref="AC66">IF(D66="",0,SUMPRODUCT((DA13:VN13="Poissons")*(DA14:VN14="INFO")*(COUNTIF(R66,"* "&amp;DA15:VN15&amp;" *")&gt;0)*1))</f>
        <v>0</v>
      </c>
      <c r="AD66">
        <f t="array" ref="AD66">IF(D66="",0,SUMPRODUCT((DA13:VN13="Poissons")*(DA14:VN14="EXCL")*(COUNTIF(R66,"* "&amp;DA15:VN15&amp;" *")&gt;0)*1))</f>
        <v>0</v>
      </c>
      <c r="AE66">
        <f t="array" ref="AE66">IF(D66="",0,SUMPRODUCT((DA13:VN13="Poissons")*(DA14:VN14="ALERTE")*(COUNTIF(R66,"* "&amp;DA15:VN15&amp;" *")&gt;0)*1))</f>
        <v>0</v>
      </c>
      <c r="AF66" t="str">
        <f t="shared" si="18"/>
        <v/>
      </c>
      <c r="AG66">
        <f t="array" ref="AG66">IF(D66="",0,SUMPRODUCT((DA13:VN13="Arachides")*(DA14:VN14="ALERTE")*(COUNTIF(R66,"* "&amp;DA15:VN15&amp;" *")&gt;0)*1))</f>
        <v>0</v>
      </c>
      <c r="AH66" t="str">
        <f t="shared" si="19"/>
        <v/>
      </c>
      <c r="AI66">
        <f t="array" ref="AI66">IF(D66="",0,SUMPRODUCT((DA13:VN13="Soja")*(DA14:VN14="INFO")*(COUNTIF(R66,"* "&amp;DA15:VN15&amp;" *")&gt;0)*1))</f>
        <v>0</v>
      </c>
      <c r="AJ66">
        <f t="array" ref="AJ66">IF(D66="",0,SUMPRODUCT((DA13:VN13="Soja")*(DA14:VN14="ALERTE")*(COUNTIF(R66,"* "&amp;DA15:VN15&amp;" *")&gt;0)*1))</f>
        <v>0</v>
      </c>
      <c r="AK66" t="str">
        <f t="shared" si="20"/>
        <v/>
      </c>
      <c r="AL66">
        <f t="array" ref="AL66">IF(D66="",0,SUMPRODUCT((DA13:VN13="Lait")*(DA14:VN14="INFO")*(COUNTIF(R66,"* "&amp;DA15:VN15&amp;" *")&gt;0)*1))</f>
        <v>0</v>
      </c>
      <c r="AM66">
        <f t="array" ref="AM66">IF(D66="",0,SUMPRODUCT((DA13:VN13="Lait")*(DA14:VN14="EXCL")*(COUNTIF(R66,"* "&amp;DA15:VN15&amp;" *")&gt;0)*1))</f>
        <v>0</v>
      </c>
      <c r="AN66">
        <f t="array" ref="AN66">IF(D66="",0,SUMPRODUCT((DA13:VN13="Lait")*(DA14:VN14="ALERTE")*(COUNTIF(R66,"* "&amp;DA15:VN15&amp;" *")&gt;0)*1))</f>
        <v>0</v>
      </c>
      <c r="AO66">
        <f t="array" ref="AO66">IF(D66="",0,SUMPRODUCT((DA13:VN13="Lait")*(DA14:VN14="SUSP")*(COUNTIF(R66,"* "&amp;DA15:VN15&amp;" *")&gt;0)*1))</f>
        <v>0</v>
      </c>
      <c r="AP66" t="str">
        <f t="shared" si="21"/>
        <v/>
      </c>
      <c r="AQ66" t="str">
        <f t="shared" si="22"/>
        <v/>
      </c>
      <c r="AR66">
        <f t="array" ref="AR66">IF(D66="",0,SUMPRODUCT((DA13:VN13="Fruits a coque")*(DA14:VN14="EXCL")*(COUNTIF(R66,"* "&amp;DA15:VN15&amp;" *")&gt;0)*1))</f>
        <v>0</v>
      </c>
      <c r="AS66">
        <f t="array" ref="AS66">IF(D66="",0,SUMPRODUCT((DA13:VN13="Fruits a coque")*(DA14:VN14="ALERTE")*(COUNTIF(R66,"* "&amp;DA15:VN15&amp;" *")&gt;0)*1))</f>
        <v>0</v>
      </c>
      <c r="AT66" t="str">
        <f t="shared" si="23"/>
        <v/>
      </c>
      <c r="AU66">
        <f t="array" ref="AU66">IF(D66="",0,SUMPRODUCT((DA13:VN13="Celeri")*(DA14:VN14="ALERTE")*(COUNTIF(R66,"* "&amp;DA15:VN15&amp;" *")&gt;0)*1))</f>
        <v>0</v>
      </c>
      <c r="AV66" t="str">
        <f t="shared" si="24"/>
        <v/>
      </c>
      <c r="AW66">
        <f t="array" ref="AW66">IF(D66="",0,SUMPRODUCT((DA13:VN13="Moutarde")*(DA14:VN14="ALERTE")*(COUNTIF(R66,"* "&amp;DA15:VN15&amp;" *")&gt;0)*1))</f>
        <v>0</v>
      </c>
      <c r="AX66" t="str">
        <f t="shared" si="25"/>
        <v/>
      </c>
      <c r="AY66">
        <f t="array" ref="AY66">IF(D66="",0,SUMPRODUCT((DA13:VN13="Sesame")*(DA14:VN14="ALERTE")*(COUNTIF(R66,"* "&amp;DA15:VN15&amp;" *")&gt;0)*1))</f>
        <v>0</v>
      </c>
      <c r="AZ66" t="str">
        <f t="shared" si="26"/>
        <v/>
      </c>
      <c r="BA66">
        <f t="array" ref="BA66">IF(D66="",0,SUMPRODUCT((DA13:VN13="Sulfites")*(DA14:VN14="ALERTE")*(COUNTIF(R66,"* "&amp;DA15:VN15&amp;" *")&gt;0)*1))</f>
        <v>0</v>
      </c>
      <c r="BB66" t="str">
        <f t="shared" si="27"/>
        <v/>
      </c>
      <c r="BC66">
        <f t="array" ref="BC66">IF(D66="",0,SUMPRODUCT((DA13:VN13="Lupin")*(DA14:VN14="ALERTE")*(COUNTIF(R66,"* "&amp;DA15:VN15&amp;" *")&gt;0)*1))</f>
        <v>0</v>
      </c>
      <c r="BD66" t="str">
        <f t="shared" si="28"/>
        <v/>
      </c>
      <c r="BE66">
        <f t="array" ref="BE66">IF(D66="",0,SUMPRODUCT((DA13:VN13="Mollusques")*(DA14:VN14="EXCL")*(COUNTIF(R66,"* "&amp;DA15:VN15&amp;" *")&gt;0)*1))</f>
        <v>0</v>
      </c>
      <c r="BF66">
        <f t="array" ref="BF66">IF(D66="",0,SUMPRODUCT((DA13:VN13="Mollusques")*(DA14:VN14="ALERTE")*(COUNTIF(R66,"* "&amp;DA15:VN15&amp;" *")&gt;0)*1))</f>
        <v>0</v>
      </c>
      <c r="BG66" t="str">
        <f t="shared" si="29"/>
        <v/>
      </c>
      <c r="BH66" t="str">
        <f t="shared" si="30"/>
        <v/>
      </c>
      <c r="BI66" t="str">
        <f t="shared" si="31"/>
        <v/>
      </c>
      <c r="BJ66" t="str">
        <f t="shared" si="32"/>
        <v/>
      </c>
      <c r="BK66" t="str">
        <f t="shared" si="33"/>
        <v/>
      </c>
      <c r="BL66" t="str">
        <f t="shared" si="34"/>
        <v/>
      </c>
      <c r="BM66" t="str">
        <f t="shared" si="35"/>
        <v/>
      </c>
      <c r="BN66" t="str">
        <f t="shared" si="36"/>
        <v/>
      </c>
      <c r="BO66" t="str">
        <f t="shared" si="37"/>
        <v/>
      </c>
      <c r="BP66" t="str">
        <f t="shared" si="38"/>
        <v/>
      </c>
      <c r="BQ66" t="str">
        <f t="shared" si="39"/>
        <v/>
      </c>
      <c r="BR66" t="str">
        <f t="shared" si="40"/>
        <v/>
      </c>
      <c r="BS66" t="str">
        <f t="shared" si="41"/>
        <v/>
      </c>
      <c r="BT66" t="str">
        <f t="shared" si="42"/>
        <v/>
      </c>
      <c r="BU66" t="str">
        <f t="shared" si="43"/>
        <v/>
      </c>
      <c r="BV66" t="str">
        <f t="shared" si="44"/>
        <v/>
      </c>
      <c r="BW66" t="str">
        <f t="shared" si="45"/>
        <v/>
      </c>
      <c r="BX66" t="str">
        <f t="shared" si="46"/>
        <v/>
      </c>
      <c r="BY66" t="str">
        <f t="shared" si="47"/>
        <v/>
      </c>
    </row>
    <row r="67" spans="3:77" ht="15.75">
      <c r="C67" s="263" t="str">
        <f t="shared" si="0"/>
        <v/>
      </c>
      <c r="D67" s="752"/>
      <c r="E67" s="818" t="s">
        <v>945</v>
      </c>
      <c r="F67" s="16" t="str">
        <f t="shared" si="1"/>
        <v/>
      </c>
      <c r="G67" s="264" t="str">
        <f t="shared" si="2"/>
        <v/>
      </c>
      <c r="H67" s="266" t="str">
        <f t="shared" si="3"/>
        <v/>
      </c>
      <c r="I67" s="267" t="str">
        <f t="shared" si="4"/>
        <v/>
      </c>
      <c r="J67" s="268" t="str">
        <f t="shared" si="5"/>
        <v/>
      </c>
      <c r="K67" s="268" t="str">
        <f t="shared" si="6"/>
        <v/>
      </c>
      <c r="L67" s="269" t="str">
        <f t="shared" si="7"/>
        <v/>
      </c>
      <c r="M67" t="str">
        <f t="shared" si="8"/>
        <v/>
      </c>
      <c r="N67" t="str">
        <f t="shared" si="9"/>
        <v/>
      </c>
      <c r="O67" t="str">
        <f t="shared" si="10"/>
        <v/>
      </c>
      <c r="P67" t="str">
        <f t="shared" si="11"/>
        <v/>
      </c>
      <c r="Q67" t="str">
        <f t="shared" si="12"/>
        <v/>
      </c>
      <c r="R67" t="str">
        <f t="shared" si="13"/>
        <v/>
      </c>
      <c r="S67">
        <f t="array" ref="S67">IF(D67="",0,SUMPRODUCT((DA13:VN13="Gluten")*(DA14:VN14="INFO")*(COUNTIF(R67,"* "&amp;DA15:VN15&amp;" *")&gt;0)*1))</f>
        <v>0</v>
      </c>
      <c r="T67">
        <f t="array" ref="T67">IF(D67="",0,SUMPRODUCT((DA13:VN13="Gluten")*(DA14:VN14="EXCL")*(COUNTIF(R67,"* "&amp;DA15:VN15&amp;" *")&gt;0)*1))</f>
        <v>0</v>
      </c>
      <c r="U67">
        <f t="array" ref="U67">IF(D67="",0,SUMPRODUCT((DA13:VN13="Gluten")*(DA14:VN14="ALERTE")*(COUNTIF(R67,"* "&amp;DA15:VN15&amp;" *")&gt;0)*1))</f>
        <v>0</v>
      </c>
      <c r="V67">
        <f t="array" ref="V67">IF(D67="",0,SUMPRODUCT((DA13:VN13="Gluten")*(DA14:VN14="SUSP")*(COUNTIF(R67,"* "&amp;DA15:VN15&amp;" *")&gt;0)*1))</f>
        <v>0</v>
      </c>
      <c r="W67" t="str">
        <f t="shared" si="14"/>
        <v/>
      </c>
      <c r="X67" t="str">
        <f t="shared" si="15"/>
        <v/>
      </c>
      <c r="Y67">
        <f t="array" ref="Y67">IF(D67="",0,SUMPRODUCT((DA13:VN13="Crustaces")*(DA14:VN14="ALERTE")*(COUNTIF(R67,"* "&amp;DA15:VN15&amp;" *")&gt;0)*1))</f>
        <v>0</v>
      </c>
      <c r="Z67" t="str">
        <f t="shared" si="16"/>
        <v/>
      </c>
      <c r="AA67">
        <f t="array" ref="AA67">IF(D67="",0,SUMPRODUCT((DA13:VN13="Oeufs")*(DA14:VN14="ALERTE")*(COUNTIF(R67,"* "&amp;DA15:VN15&amp;" *")&gt;0)*1))</f>
        <v>0</v>
      </c>
      <c r="AB67" t="str">
        <f t="shared" si="17"/>
        <v/>
      </c>
      <c r="AC67">
        <f t="array" ref="AC67">IF(D67="",0,SUMPRODUCT((DA13:VN13="Poissons")*(DA14:VN14="INFO")*(COUNTIF(R67,"* "&amp;DA15:VN15&amp;" *")&gt;0)*1))</f>
        <v>0</v>
      </c>
      <c r="AD67">
        <f t="array" ref="AD67">IF(D67="",0,SUMPRODUCT((DA13:VN13="Poissons")*(DA14:VN14="EXCL")*(COUNTIF(R67,"* "&amp;DA15:VN15&amp;" *")&gt;0)*1))</f>
        <v>0</v>
      </c>
      <c r="AE67">
        <f t="array" ref="AE67">IF(D67="",0,SUMPRODUCT((DA13:VN13="Poissons")*(DA14:VN14="ALERTE")*(COUNTIF(R67,"* "&amp;DA15:VN15&amp;" *")&gt;0)*1))</f>
        <v>0</v>
      </c>
      <c r="AF67" t="str">
        <f t="shared" si="18"/>
        <v/>
      </c>
      <c r="AG67">
        <f t="array" ref="AG67">IF(D67="",0,SUMPRODUCT((DA13:VN13="Arachides")*(DA14:VN14="ALERTE")*(COUNTIF(R67,"* "&amp;DA15:VN15&amp;" *")&gt;0)*1))</f>
        <v>0</v>
      </c>
      <c r="AH67" t="str">
        <f t="shared" si="19"/>
        <v/>
      </c>
      <c r="AI67">
        <f t="array" ref="AI67">IF(D67="",0,SUMPRODUCT((DA13:VN13="Soja")*(DA14:VN14="INFO")*(COUNTIF(R67,"* "&amp;DA15:VN15&amp;" *")&gt;0)*1))</f>
        <v>0</v>
      </c>
      <c r="AJ67">
        <f t="array" ref="AJ67">IF(D67="",0,SUMPRODUCT((DA13:VN13="Soja")*(DA14:VN14="ALERTE")*(COUNTIF(R67,"* "&amp;DA15:VN15&amp;" *")&gt;0)*1))</f>
        <v>0</v>
      </c>
      <c r="AK67" t="str">
        <f t="shared" si="20"/>
        <v/>
      </c>
      <c r="AL67">
        <f t="array" ref="AL67">IF(D67="",0,SUMPRODUCT((DA13:VN13="Lait")*(DA14:VN14="INFO")*(COUNTIF(R67,"* "&amp;DA15:VN15&amp;" *")&gt;0)*1))</f>
        <v>0</v>
      </c>
      <c r="AM67">
        <f t="array" ref="AM67">IF(D67="",0,SUMPRODUCT((DA13:VN13="Lait")*(DA14:VN14="EXCL")*(COUNTIF(R67,"* "&amp;DA15:VN15&amp;" *")&gt;0)*1))</f>
        <v>0</v>
      </c>
      <c r="AN67">
        <f t="array" ref="AN67">IF(D67="",0,SUMPRODUCT((DA13:VN13="Lait")*(DA14:VN14="ALERTE")*(COUNTIF(R67,"* "&amp;DA15:VN15&amp;" *")&gt;0)*1))</f>
        <v>0</v>
      </c>
      <c r="AO67">
        <f t="array" ref="AO67">IF(D67="",0,SUMPRODUCT((DA13:VN13="Lait")*(DA14:VN14="SUSP")*(COUNTIF(R67,"* "&amp;DA15:VN15&amp;" *")&gt;0)*1))</f>
        <v>0</v>
      </c>
      <c r="AP67" t="str">
        <f t="shared" si="21"/>
        <v/>
      </c>
      <c r="AQ67" t="str">
        <f t="shared" si="22"/>
        <v/>
      </c>
      <c r="AR67">
        <f t="array" ref="AR67">IF(D67="",0,SUMPRODUCT((DA13:VN13="Fruits a coque")*(DA14:VN14="EXCL")*(COUNTIF(R67,"* "&amp;DA15:VN15&amp;" *")&gt;0)*1))</f>
        <v>0</v>
      </c>
      <c r="AS67">
        <f t="array" ref="AS67">IF(D67="",0,SUMPRODUCT((DA13:VN13="Fruits a coque")*(DA14:VN14="ALERTE")*(COUNTIF(R67,"* "&amp;DA15:VN15&amp;" *")&gt;0)*1))</f>
        <v>0</v>
      </c>
      <c r="AT67" t="str">
        <f t="shared" si="23"/>
        <v/>
      </c>
      <c r="AU67">
        <f t="array" ref="AU67">IF(D67="",0,SUMPRODUCT((DA13:VN13="Celeri")*(DA14:VN14="ALERTE")*(COUNTIF(R67,"* "&amp;DA15:VN15&amp;" *")&gt;0)*1))</f>
        <v>0</v>
      </c>
      <c r="AV67" t="str">
        <f t="shared" si="24"/>
        <v/>
      </c>
      <c r="AW67">
        <f t="array" ref="AW67">IF(D67="",0,SUMPRODUCT((DA13:VN13="Moutarde")*(DA14:VN14="ALERTE")*(COUNTIF(R67,"* "&amp;DA15:VN15&amp;" *")&gt;0)*1))</f>
        <v>0</v>
      </c>
      <c r="AX67" t="str">
        <f t="shared" si="25"/>
        <v/>
      </c>
      <c r="AY67">
        <f t="array" ref="AY67">IF(D67="",0,SUMPRODUCT((DA13:VN13="Sesame")*(DA14:VN14="ALERTE")*(COUNTIF(R67,"* "&amp;DA15:VN15&amp;" *")&gt;0)*1))</f>
        <v>0</v>
      </c>
      <c r="AZ67" t="str">
        <f t="shared" si="26"/>
        <v/>
      </c>
      <c r="BA67">
        <f t="array" ref="BA67">IF(D67="",0,SUMPRODUCT((DA13:VN13="Sulfites")*(DA14:VN14="ALERTE")*(COUNTIF(R67,"* "&amp;DA15:VN15&amp;" *")&gt;0)*1))</f>
        <v>0</v>
      </c>
      <c r="BB67" t="str">
        <f t="shared" si="27"/>
        <v/>
      </c>
      <c r="BC67">
        <f t="array" ref="BC67">IF(D67="",0,SUMPRODUCT((DA13:VN13="Lupin")*(DA14:VN14="ALERTE")*(COUNTIF(R67,"* "&amp;DA15:VN15&amp;" *")&gt;0)*1))</f>
        <v>0</v>
      </c>
      <c r="BD67" t="str">
        <f t="shared" si="28"/>
        <v/>
      </c>
      <c r="BE67">
        <f t="array" ref="BE67">IF(D67="",0,SUMPRODUCT((DA13:VN13="Mollusques")*(DA14:VN14="EXCL")*(COUNTIF(R67,"* "&amp;DA15:VN15&amp;" *")&gt;0)*1))</f>
        <v>0</v>
      </c>
      <c r="BF67">
        <f t="array" ref="BF67">IF(D67="",0,SUMPRODUCT((DA13:VN13="Mollusques")*(DA14:VN14="ALERTE")*(COUNTIF(R67,"* "&amp;DA15:VN15&amp;" *")&gt;0)*1))</f>
        <v>0</v>
      </c>
      <c r="BG67" t="str">
        <f t="shared" si="29"/>
        <v/>
      </c>
      <c r="BH67" t="str">
        <f t="shared" si="30"/>
        <v/>
      </c>
      <c r="BI67" t="str">
        <f t="shared" si="31"/>
        <v/>
      </c>
      <c r="BJ67" t="str">
        <f t="shared" si="32"/>
        <v/>
      </c>
      <c r="BK67" t="str">
        <f t="shared" si="33"/>
        <v/>
      </c>
      <c r="BL67" t="str">
        <f t="shared" si="34"/>
        <v/>
      </c>
      <c r="BM67" t="str">
        <f t="shared" si="35"/>
        <v/>
      </c>
      <c r="BN67" t="str">
        <f t="shared" si="36"/>
        <v/>
      </c>
      <c r="BO67" t="str">
        <f t="shared" si="37"/>
        <v/>
      </c>
      <c r="BP67" t="str">
        <f t="shared" si="38"/>
        <v/>
      </c>
      <c r="BQ67" t="str">
        <f t="shared" si="39"/>
        <v/>
      </c>
      <c r="BR67" t="str">
        <f t="shared" si="40"/>
        <v/>
      </c>
      <c r="BS67" t="str">
        <f t="shared" si="41"/>
        <v/>
      </c>
      <c r="BT67" t="str">
        <f t="shared" si="42"/>
        <v/>
      </c>
      <c r="BU67" t="str">
        <f t="shared" si="43"/>
        <v/>
      </c>
      <c r="BV67" t="str">
        <f t="shared" si="44"/>
        <v/>
      </c>
      <c r="BW67" t="str">
        <f t="shared" si="45"/>
        <v/>
      </c>
      <c r="BX67" t="str">
        <f t="shared" si="46"/>
        <v/>
      </c>
      <c r="BY67" t="str">
        <f t="shared" si="47"/>
        <v/>
      </c>
    </row>
    <row r="68" spans="3:77" ht="15.75">
      <c r="C68" s="263" t="str">
        <f t="shared" si="0"/>
        <v/>
      </c>
      <c r="D68" s="752"/>
      <c r="E68" s="818" t="s">
        <v>945</v>
      </c>
      <c r="F68" s="16" t="str">
        <f t="shared" si="1"/>
        <v/>
      </c>
      <c r="G68" s="264" t="str">
        <f t="shared" si="2"/>
        <v/>
      </c>
      <c r="H68" s="266" t="str">
        <f t="shared" si="3"/>
        <v/>
      </c>
      <c r="I68" s="267" t="str">
        <f t="shared" si="4"/>
        <v/>
      </c>
      <c r="J68" s="268" t="str">
        <f t="shared" si="5"/>
        <v/>
      </c>
      <c r="K68" s="268" t="str">
        <f t="shared" si="6"/>
        <v/>
      </c>
      <c r="L68" s="269" t="str">
        <f t="shared" si="7"/>
        <v/>
      </c>
      <c r="M68" t="str">
        <f t="shared" si="8"/>
        <v/>
      </c>
      <c r="N68" t="str">
        <f t="shared" si="9"/>
        <v/>
      </c>
      <c r="O68" t="str">
        <f t="shared" si="10"/>
        <v/>
      </c>
      <c r="P68" t="str">
        <f t="shared" si="11"/>
        <v/>
      </c>
      <c r="Q68" t="str">
        <f t="shared" si="12"/>
        <v/>
      </c>
      <c r="R68" t="str">
        <f t="shared" si="13"/>
        <v/>
      </c>
      <c r="S68">
        <f t="array" ref="S68">IF(D68="",0,SUMPRODUCT((DA13:VN13="Gluten")*(DA14:VN14="INFO")*(COUNTIF(R68,"* "&amp;DA15:VN15&amp;" *")&gt;0)*1))</f>
        <v>0</v>
      </c>
      <c r="T68">
        <f t="array" ref="T68">IF(D68="",0,SUMPRODUCT((DA13:VN13="Gluten")*(DA14:VN14="EXCL")*(COUNTIF(R68,"* "&amp;DA15:VN15&amp;" *")&gt;0)*1))</f>
        <v>0</v>
      </c>
      <c r="U68">
        <f t="array" ref="U68">IF(D68="",0,SUMPRODUCT((DA13:VN13="Gluten")*(DA14:VN14="ALERTE")*(COUNTIF(R68,"* "&amp;DA15:VN15&amp;" *")&gt;0)*1))</f>
        <v>0</v>
      </c>
      <c r="V68">
        <f t="array" ref="V68">IF(D68="",0,SUMPRODUCT((DA13:VN13="Gluten")*(DA14:VN14="SUSP")*(COUNTIF(R68,"* "&amp;DA15:VN15&amp;" *")&gt;0)*1))</f>
        <v>0</v>
      </c>
      <c r="W68" t="str">
        <f t="shared" si="14"/>
        <v/>
      </c>
      <c r="X68" t="str">
        <f t="shared" si="15"/>
        <v/>
      </c>
      <c r="Y68">
        <f t="array" ref="Y68">IF(D68="",0,SUMPRODUCT((DA13:VN13="Crustaces")*(DA14:VN14="ALERTE")*(COUNTIF(R68,"* "&amp;DA15:VN15&amp;" *")&gt;0)*1))</f>
        <v>0</v>
      </c>
      <c r="Z68" t="str">
        <f t="shared" si="16"/>
        <v/>
      </c>
      <c r="AA68">
        <f t="array" ref="AA68">IF(D68="",0,SUMPRODUCT((DA13:VN13="Oeufs")*(DA14:VN14="ALERTE")*(COUNTIF(R68,"* "&amp;DA15:VN15&amp;" *")&gt;0)*1))</f>
        <v>0</v>
      </c>
      <c r="AB68" t="str">
        <f t="shared" si="17"/>
        <v/>
      </c>
      <c r="AC68">
        <f t="array" ref="AC68">IF(D68="",0,SUMPRODUCT((DA13:VN13="Poissons")*(DA14:VN14="INFO")*(COUNTIF(R68,"* "&amp;DA15:VN15&amp;" *")&gt;0)*1))</f>
        <v>0</v>
      </c>
      <c r="AD68">
        <f t="array" ref="AD68">IF(D68="",0,SUMPRODUCT((DA13:VN13="Poissons")*(DA14:VN14="EXCL")*(COUNTIF(R68,"* "&amp;DA15:VN15&amp;" *")&gt;0)*1))</f>
        <v>0</v>
      </c>
      <c r="AE68">
        <f t="array" ref="AE68">IF(D68="",0,SUMPRODUCT((DA13:VN13="Poissons")*(DA14:VN14="ALERTE")*(COUNTIF(R68,"* "&amp;DA15:VN15&amp;" *")&gt;0)*1))</f>
        <v>0</v>
      </c>
      <c r="AF68" t="str">
        <f t="shared" si="18"/>
        <v/>
      </c>
      <c r="AG68">
        <f t="array" ref="AG68">IF(D68="",0,SUMPRODUCT((DA13:VN13="Arachides")*(DA14:VN14="ALERTE")*(COUNTIF(R68,"* "&amp;DA15:VN15&amp;" *")&gt;0)*1))</f>
        <v>0</v>
      </c>
      <c r="AH68" t="str">
        <f t="shared" si="19"/>
        <v/>
      </c>
      <c r="AI68">
        <f t="array" ref="AI68">IF(D68="",0,SUMPRODUCT((DA13:VN13="Soja")*(DA14:VN14="INFO")*(COUNTIF(R68,"* "&amp;DA15:VN15&amp;" *")&gt;0)*1))</f>
        <v>0</v>
      </c>
      <c r="AJ68">
        <f t="array" ref="AJ68">IF(D68="",0,SUMPRODUCT((DA13:VN13="Soja")*(DA14:VN14="ALERTE")*(COUNTIF(R68,"* "&amp;DA15:VN15&amp;" *")&gt;0)*1))</f>
        <v>0</v>
      </c>
      <c r="AK68" t="str">
        <f t="shared" si="20"/>
        <v/>
      </c>
      <c r="AL68">
        <f t="array" ref="AL68">IF(D68="",0,SUMPRODUCT((DA13:VN13="Lait")*(DA14:VN14="INFO")*(COUNTIF(R68,"* "&amp;DA15:VN15&amp;" *")&gt;0)*1))</f>
        <v>0</v>
      </c>
      <c r="AM68">
        <f t="array" ref="AM68">IF(D68="",0,SUMPRODUCT((DA13:VN13="Lait")*(DA14:VN14="EXCL")*(COUNTIF(R68,"* "&amp;DA15:VN15&amp;" *")&gt;0)*1))</f>
        <v>0</v>
      </c>
      <c r="AN68">
        <f t="array" ref="AN68">IF(D68="",0,SUMPRODUCT((DA13:VN13="Lait")*(DA14:VN14="ALERTE")*(COUNTIF(R68,"* "&amp;DA15:VN15&amp;" *")&gt;0)*1))</f>
        <v>0</v>
      </c>
      <c r="AO68">
        <f t="array" ref="AO68">IF(D68="",0,SUMPRODUCT((DA13:VN13="Lait")*(DA14:VN14="SUSP")*(COUNTIF(R68,"* "&amp;DA15:VN15&amp;" *")&gt;0)*1))</f>
        <v>0</v>
      </c>
      <c r="AP68" t="str">
        <f t="shared" si="21"/>
        <v/>
      </c>
      <c r="AQ68" t="str">
        <f t="shared" si="22"/>
        <v/>
      </c>
      <c r="AR68">
        <f t="array" ref="AR68">IF(D68="",0,SUMPRODUCT((DA13:VN13="Fruits a coque")*(DA14:VN14="EXCL")*(COUNTIF(R68,"* "&amp;DA15:VN15&amp;" *")&gt;0)*1))</f>
        <v>0</v>
      </c>
      <c r="AS68">
        <f t="array" ref="AS68">IF(D68="",0,SUMPRODUCT((DA13:VN13="Fruits a coque")*(DA14:VN14="ALERTE")*(COUNTIF(R68,"* "&amp;DA15:VN15&amp;" *")&gt;0)*1))</f>
        <v>0</v>
      </c>
      <c r="AT68" t="str">
        <f t="shared" si="23"/>
        <v/>
      </c>
      <c r="AU68">
        <f t="array" ref="AU68">IF(D68="",0,SUMPRODUCT((DA13:VN13="Celeri")*(DA14:VN14="ALERTE")*(COUNTIF(R68,"* "&amp;DA15:VN15&amp;" *")&gt;0)*1))</f>
        <v>0</v>
      </c>
      <c r="AV68" t="str">
        <f t="shared" si="24"/>
        <v/>
      </c>
      <c r="AW68">
        <f t="array" ref="AW68">IF(D68="",0,SUMPRODUCT((DA13:VN13="Moutarde")*(DA14:VN14="ALERTE")*(COUNTIF(R68,"* "&amp;DA15:VN15&amp;" *")&gt;0)*1))</f>
        <v>0</v>
      </c>
      <c r="AX68" t="str">
        <f t="shared" si="25"/>
        <v/>
      </c>
      <c r="AY68">
        <f t="array" ref="AY68">IF(D68="",0,SUMPRODUCT((DA13:VN13="Sesame")*(DA14:VN14="ALERTE")*(COUNTIF(R68,"* "&amp;DA15:VN15&amp;" *")&gt;0)*1))</f>
        <v>0</v>
      </c>
      <c r="AZ68" t="str">
        <f t="shared" si="26"/>
        <v/>
      </c>
      <c r="BA68">
        <f t="array" ref="BA68">IF(D68="",0,SUMPRODUCT((DA13:VN13="Sulfites")*(DA14:VN14="ALERTE")*(COUNTIF(R68,"* "&amp;DA15:VN15&amp;" *")&gt;0)*1))</f>
        <v>0</v>
      </c>
      <c r="BB68" t="str">
        <f t="shared" si="27"/>
        <v/>
      </c>
      <c r="BC68">
        <f t="array" ref="BC68">IF(D68="",0,SUMPRODUCT((DA13:VN13="Lupin")*(DA14:VN14="ALERTE")*(COUNTIF(R68,"* "&amp;DA15:VN15&amp;" *")&gt;0)*1))</f>
        <v>0</v>
      </c>
      <c r="BD68" t="str">
        <f t="shared" si="28"/>
        <v/>
      </c>
      <c r="BE68">
        <f t="array" ref="BE68">IF(D68="",0,SUMPRODUCT((DA13:VN13="Mollusques")*(DA14:VN14="EXCL")*(COUNTIF(R68,"* "&amp;DA15:VN15&amp;" *")&gt;0)*1))</f>
        <v>0</v>
      </c>
      <c r="BF68">
        <f t="array" ref="BF68">IF(D68="",0,SUMPRODUCT((DA13:VN13="Mollusques")*(DA14:VN14="ALERTE")*(COUNTIF(R68,"* "&amp;DA15:VN15&amp;" *")&gt;0)*1))</f>
        <v>0</v>
      </c>
      <c r="BG68" t="str">
        <f t="shared" si="29"/>
        <v/>
      </c>
      <c r="BH68" t="str">
        <f t="shared" si="30"/>
        <v/>
      </c>
      <c r="BI68" t="str">
        <f t="shared" si="31"/>
        <v/>
      </c>
      <c r="BJ68" t="str">
        <f t="shared" si="32"/>
        <v/>
      </c>
      <c r="BK68" t="str">
        <f t="shared" si="33"/>
        <v/>
      </c>
      <c r="BL68" t="str">
        <f t="shared" si="34"/>
        <v/>
      </c>
      <c r="BM68" t="str">
        <f t="shared" si="35"/>
        <v/>
      </c>
      <c r="BN68" t="str">
        <f t="shared" si="36"/>
        <v/>
      </c>
      <c r="BO68" t="str">
        <f t="shared" si="37"/>
        <v/>
      </c>
      <c r="BP68" t="str">
        <f t="shared" si="38"/>
        <v/>
      </c>
      <c r="BQ68" t="str">
        <f t="shared" si="39"/>
        <v/>
      </c>
      <c r="BR68" t="str">
        <f t="shared" si="40"/>
        <v/>
      </c>
      <c r="BS68" t="str">
        <f t="shared" si="41"/>
        <v/>
      </c>
      <c r="BT68" t="str">
        <f t="shared" si="42"/>
        <v/>
      </c>
      <c r="BU68" t="str">
        <f t="shared" si="43"/>
        <v/>
      </c>
      <c r="BV68" t="str">
        <f t="shared" si="44"/>
        <v/>
      </c>
      <c r="BW68" t="str">
        <f t="shared" si="45"/>
        <v/>
      </c>
      <c r="BX68" t="str">
        <f t="shared" si="46"/>
        <v/>
      </c>
      <c r="BY68" t="str">
        <f t="shared" si="47"/>
        <v/>
      </c>
    </row>
    <row r="69" spans="3:77" ht="15.75">
      <c r="C69" s="263" t="str">
        <f t="shared" si="0"/>
        <v/>
      </c>
      <c r="D69" s="752"/>
      <c r="E69" s="818" t="s">
        <v>945</v>
      </c>
      <c r="F69" s="16" t="str">
        <f t="shared" si="1"/>
        <v/>
      </c>
      <c r="G69" s="264" t="str">
        <f t="shared" si="2"/>
        <v/>
      </c>
      <c r="H69" s="266" t="str">
        <f t="shared" si="3"/>
        <v/>
      </c>
      <c r="I69" s="267" t="str">
        <f t="shared" si="4"/>
        <v/>
      </c>
      <c r="J69" s="268" t="str">
        <f t="shared" si="5"/>
        <v/>
      </c>
      <c r="K69" s="268" t="str">
        <f t="shared" si="6"/>
        <v/>
      </c>
      <c r="L69" s="269" t="str">
        <f t="shared" si="7"/>
        <v/>
      </c>
      <c r="M69" t="str">
        <f t="shared" si="8"/>
        <v/>
      </c>
      <c r="N69" t="str">
        <f t="shared" si="9"/>
        <v/>
      </c>
      <c r="O69" t="str">
        <f t="shared" si="10"/>
        <v/>
      </c>
      <c r="P69" t="str">
        <f t="shared" si="11"/>
        <v/>
      </c>
      <c r="Q69" t="str">
        <f t="shared" si="12"/>
        <v/>
      </c>
      <c r="R69" t="str">
        <f t="shared" si="13"/>
        <v/>
      </c>
      <c r="S69">
        <f t="array" ref="S69">IF(D69="",0,SUMPRODUCT((DA13:VN13="Gluten")*(DA14:VN14="INFO")*(COUNTIF(R69,"* "&amp;DA15:VN15&amp;" *")&gt;0)*1))</f>
        <v>0</v>
      </c>
      <c r="T69">
        <f t="array" ref="T69">IF(D69="",0,SUMPRODUCT((DA13:VN13="Gluten")*(DA14:VN14="EXCL")*(COUNTIF(R69,"* "&amp;DA15:VN15&amp;" *")&gt;0)*1))</f>
        <v>0</v>
      </c>
      <c r="U69">
        <f t="array" ref="U69">IF(D69="",0,SUMPRODUCT((DA13:VN13="Gluten")*(DA14:VN14="ALERTE")*(COUNTIF(R69,"* "&amp;DA15:VN15&amp;" *")&gt;0)*1))</f>
        <v>0</v>
      </c>
      <c r="V69">
        <f t="array" ref="V69">IF(D69="",0,SUMPRODUCT((DA13:VN13="Gluten")*(DA14:VN14="SUSP")*(COUNTIF(R69,"* "&amp;DA15:VN15&amp;" *")&gt;0)*1))</f>
        <v>0</v>
      </c>
      <c r="W69" t="str">
        <f t="shared" si="14"/>
        <v/>
      </c>
      <c r="X69" t="str">
        <f t="shared" si="15"/>
        <v/>
      </c>
      <c r="Y69">
        <f t="array" ref="Y69">IF(D69="",0,SUMPRODUCT((DA13:VN13="Crustaces")*(DA14:VN14="ALERTE")*(COUNTIF(R69,"* "&amp;DA15:VN15&amp;" *")&gt;0)*1))</f>
        <v>0</v>
      </c>
      <c r="Z69" t="str">
        <f t="shared" si="16"/>
        <v/>
      </c>
      <c r="AA69">
        <f t="array" ref="AA69">IF(D69="",0,SUMPRODUCT((DA13:VN13="Oeufs")*(DA14:VN14="ALERTE")*(COUNTIF(R69,"* "&amp;DA15:VN15&amp;" *")&gt;0)*1))</f>
        <v>0</v>
      </c>
      <c r="AB69" t="str">
        <f t="shared" si="17"/>
        <v/>
      </c>
      <c r="AC69">
        <f t="array" ref="AC69">IF(D69="",0,SUMPRODUCT((DA13:VN13="Poissons")*(DA14:VN14="INFO")*(COUNTIF(R69,"* "&amp;DA15:VN15&amp;" *")&gt;0)*1))</f>
        <v>0</v>
      </c>
      <c r="AD69">
        <f t="array" ref="AD69">IF(D69="",0,SUMPRODUCT((DA13:VN13="Poissons")*(DA14:VN14="EXCL")*(COUNTIF(R69,"* "&amp;DA15:VN15&amp;" *")&gt;0)*1))</f>
        <v>0</v>
      </c>
      <c r="AE69">
        <f t="array" ref="AE69">IF(D69="",0,SUMPRODUCT((DA13:VN13="Poissons")*(DA14:VN14="ALERTE")*(COUNTIF(R69,"* "&amp;DA15:VN15&amp;" *")&gt;0)*1))</f>
        <v>0</v>
      </c>
      <c r="AF69" t="str">
        <f t="shared" si="18"/>
        <v/>
      </c>
      <c r="AG69">
        <f t="array" ref="AG69">IF(D69="",0,SUMPRODUCT((DA13:VN13="Arachides")*(DA14:VN14="ALERTE")*(COUNTIF(R69,"* "&amp;DA15:VN15&amp;" *")&gt;0)*1))</f>
        <v>0</v>
      </c>
      <c r="AH69" t="str">
        <f t="shared" si="19"/>
        <v/>
      </c>
      <c r="AI69">
        <f t="array" ref="AI69">IF(D69="",0,SUMPRODUCT((DA13:VN13="Soja")*(DA14:VN14="INFO")*(COUNTIF(R69,"* "&amp;DA15:VN15&amp;" *")&gt;0)*1))</f>
        <v>0</v>
      </c>
      <c r="AJ69">
        <f t="array" ref="AJ69">IF(D69="",0,SUMPRODUCT((DA13:VN13="Soja")*(DA14:VN14="ALERTE")*(COUNTIF(R69,"* "&amp;DA15:VN15&amp;" *")&gt;0)*1))</f>
        <v>0</v>
      </c>
      <c r="AK69" t="str">
        <f t="shared" si="20"/>
        <v/>
      </c>
      <c r="AL69">
        <f t="array" ref="AL69">IF(D69="",0,SUMPRODUCT((DA13:VN13="Lait")*(DA14:VN14="INFO")*(COUNTIF(R69,"* "&amp;DA15:VN15&amp;" *")&gt;0)*1))</f>
        <v>0</v>
      </c>
      <c r="AM69">
        <f t="array" ref="AM69">IF(D69="",0,SUMPRODUCT((DA13:VN13="Lait")*(DA14:VN14="EXCL")*(COUNTIF(R69,"* "&amp;DA15:VN15&amp;" *")&gt;0)*1))</f>
        <v>0</v>
      </c>
      <c r="AN69">
        <f t="array" ref="AN69">IF(D69="",0,SUMPRODUCT((DA13:VN13="Lait")*(DA14:VN14="ALERTE")*(COUNTIF(R69,"* "&amp;DA15:VN15&amp;" *")&gt;0)*1))</f>
        <v>0</v>
      </c>
      <c r="AO69">
        <f t="array" ref="AO69">IF(D69="",0,SUMPRODUCT((DA13:VN13="Lait")*(DA14:VN14="SUSP")*(COUNTIF(R69,"* "&amp;DA15:VN15&amp;" *")&gt;0)*1))</f>
        <v>0</v>
      </c>
      <c r="AP69" t="str">
        <f t="shared" si="21"/>
        <v/>
      </c>
      <c r="AQ69" t="str">
        <f t="shared" si="22"/>
        <v/>
      </c>
      <c r="AR69">
        <f t="array" ref="AR69">IF(D69="",0,SUMPRODUCT((DA13:VN13="Fruits a coque")*(DA14:VN14="EXCL")*(COUNTIF(R69,"* "&amp;DA15:VN15&amp;" *")&gt;0)*1))</f>
        <v>0</v>
      </c>
      <c r="AS69">
        <f t="array" ref="AS69">IF(D69="",0,SUMPRODUCT((DA13:VN13="Fruits a coque")*(DA14:VN14="ALERTE")*(COUNTIF(R69,"* "&amp;DA15:VN15&amp;" *")&gt;0)*1))</f>
        <v>0</v>
      </c>
      <c r="AT69" t="str">
        <f t="shared" si="23"/>
        <v/>
      </c>
      <c r="AU69">
        <f t="array" ref="AU69">IF(D69="",0,SUMPRODUCT((DA13:VN13="Celeri")*(DA14:VN14="ALERTE")*(COUNTIF(R69,"* "&amp;DA15:VN15&amp;" *")&gt;0)*1))</f>
        <v>0</v>
      </c>
      <c r="AV69" t="str">
        <f t="shared" si="24"/>
        <v/>
      </c>
      <c r="AW69">
        <f t="array" ref="AW69">IF(D69="",0,SUMPRODUCT((DA13:VN13="Moutarde")*(DA14:VN14="ALERTE")*(COUNTIF(R69,"* "&amp;DA15:VN15&amp;" *")&gt;0)*1))</f>
        <v>0</v>
      </c>
      <c r="AX69" t="str">
        <f t="shared" si="25"/>
        <v/>
      </c>
      <c r="AY69">
        <f t="array" ref="AY69">IF(D69="",0,SUMPRODUCT((DA13:VN13="Sesame")*(DA14:VN14="ALERTE")*(COUNTIF(R69,"* "&amp;DA15:VN15&amp;" *")&gt;0)*1))</f>
        <v>0</v>
      </c>
      <c r="AZ69" t="str">
        <f t="shared" si="26"/>
        <v/>
      </c>
      <c r="BA69">
        <f t="array" ref="BA69">IF(D69="",0,SUMPRODUCT((DA13:VN13="Sulfites")*(DA14:VN14="ALERTE")*(COUNTIF(R69,"* "&amp;DA15:VN15&amp;" *")&gt;0)*1))</f>
        <v>0</v>
      </c>
      <c r="BB69" t="str">
        <f t="shared" si="27"/>
        <v/>
      </c>
      <c r="BC69">
        <f t="array" ref="BC69">IF(D69="",0,SUMPRODUCT((DA13:VN13="Lupin")*(DA14:VN14="ALERTE")*(COUNTIF(R69,"* "&amp;DA15:VN15&amp;" *")&gt;0)*1))</f>
        <v>0</v>
      </c>
      <c r="BD69" t="str">
        <f t="shared" si="28"/>
        <v/>
      </c>
      <c r="BE69">
        <f t="array" ref="BE69">IF(D69="",0,SUMPRODUCT((DA13:VN13="Mollusques")*(DA14:VN14="EXCL")*(COUNTIF(R69,"* "&amp;DA15:VN15&amp;" *")&gt;0)*1))</f>
        <v>0</v>
      </c>
      <c r="BF69">
        <f t="array" ref="BF69">IF(D69="",0,SUMPRODUCT((DA13:VN13="Mollusques")*(DA14:VN14="ALERTE")*(COUNTIF(R69,"* "&amp;DA15:VN15&amp;" *")&gt;0)*1))</f>
        <v>0</v>
      </c>
      <c r="BG69" t="str">
        <f t="shared" si="29"/>
        <v/>
      </c>
      <c r="BH69" t="str">
        <f t="shared" si="30"/>
        <v/>
      </c>
      <c r="BI69" t="str">
        <f t="shared" si="31"/>
        <v/>
      </c>
      <c r="BJ69" t="str">
        <f t="shared" si="32"/>
        <v/>
      </c>
      <c r="BK69" t="str">
        <f t="shared" si="33"/>
        <v/>
      </c>
      <c r="BL69" t="str">
        <f t="shared" si="34"/>
        <v/>
      </c>
      <c r="BM69" t="str">
        <f t="shared" si="35"/>
        <v/>
      </c>
      <c r="BN69" t="str">
        <f t="shared" si="36"/>
        <v/>
      </c>
      <c r="BO69" t="str">
        <f t="shared" si="37"/>
        <v/>
      </c>
      <c r="BP69" t="str">
        <f t="shared" si="38"/>
        <v/>
      </c>
      <c r="BQ69" t="str">
        <f t="shared" si="39"/>
        <v/>
      </c>
      <c r="BR69" t="str">
        <f t="shared" si="40"/>
        <v/>
      </c>
      <c r="BS69" t="str">
        <f t="shared" si="41"/>
        <v/>
      </c>
      <c r="BT69" t="str">
        <f t="shared" si="42"/>
        <v/>
      </c>
      <c r="BU69" t="str">
        <f t="shared" si="43"/>
        <v/>
      </c>
      <c r="BV69" t="str">
        <f t="shared" si="44"/>
        <v/>
      </c>
      <c r="BW69" t="str">
        <f t="shared" si="45"/>
        <v/>
      </c>
      <c r="BX69" t="str">
        <f t="shared" si="46"/>
        <v/>
      </c>
      <c r="BY69" t="str">
        <f t="shared" si="47"/>
        <v/>
      </c>
    </row>
    <row r="70" spans="3:77" ht="15.75">
      <c r="C70" s="263" t="str">
        <f t="shared" si="0"/>
        <v/>
      </c>
      <c r="D70" s="752"/>
      <c r="E70" s="818" t="s">
        <v>945</v>
      </c>
      <c r="F70" s="16" t="str">
        <f t="shared" si="1"/>
        <v/>
      </c>
      <c r="G70" s="264" t="str">
        <f t="shared" si="2"/>
        <v/>
      </c>
      <c r="H70" s="266" t="str">
        <f t="shared" si="3"/>
        <v/>
      </c>
      <c r="I70" s="267" t="str">
        <f t="shared" si="4"/>
        <v/>
      </c>
      <c r="J70" s="268" t="str">
        <f t="shared" si="5"/>
        <v/>
      </c>
      <c r="K70" s="268" t="str">
        <f t="shared" si="6"/>
        <v/>
      </c>
      <c r="L70" s="269" t="str">
        <f t="shared" si="7"/>
        <v/>
      </c>
      <c r="M70" t="str">
        <f t="shared" si="8"/>
        <v/>
      </c>
      <c r="N70" t="str">
        <f t="shared" si="9"/>
        <v/>
      </c>
      <c r="O70" t="str">
        <f t="shared" si="10"/>
        <v/>
      </c>
      <c r="P70" t="str">
        <f t="shared" si="11"/>
        <v/>
      </c>
      <c r="Q70" t="str">
        <f t="shared" si="12"/>
        <v/>
      </c>
      <c r="R70" t="str">
        <f t="shared" si="13"/>
        <v/>
      </c>
      <c r="S70">
        <f t="array" ref="S70">IF(D70="",0,SUMPRODUCT((DA13:VN13="Gluten")*(DA14:VN14="INFO")*(COUNTIF(R70,"* "&amp;DA15:VN15&amp;" *")&gt;0)*1))</f>
        <v>0</v>
      </c>
      <c r="T70">
        <f t="array" ref="T70">IF(D70="",0,SUMPRODUCT((DA13:VN13="Gluten")*(DA14:VN14="EXCL")*(COUNTIF(R70,"* "&amp;DA15:VN15&amp;" *")&gt;0)*1))</f>
        <v>0</v>
      </c>
      <c r="U70">
        <f t="array" ref="U70">IF(D70="",0,SUMPRODUCT((DA13:VN13="Gluten")*(DA14:VN14="ALERTE")*(COUNTIF(R70,"* "&amp;DA15:VN15&amp;" *")&gt;0)*1))</f>
        <v>0</v>
      </c>
      <c r="V70">
        <f t="array" ref="V70">IF(D70="",0,SUMPRODUCT((DA13:VN13="Gluten")*(DA14:VN14="SUSP")*(COUNTIF(R70,"* "&amp;DA15:VN15&amp;" *")&gt;0)*1))</f>
        <v>0</v>
      </c>
      <c r="W70" t="str">
        <f t="shared" si="14"/>
        <v/>
      </c>
      <c r="X70" t="str">
        <f t="shared" si="15"/>
        <v/>
      </c>
      <c r="Y70">
        <f t="array" ref="Y70">IF(D70="",0,SUMPRODUCT((DA13:VN13="Crustaces")*(DA14:VN14="ALERTE")*(COUNTIF(R70,"* "&amp;DA15:VN15&amp;" *")&gt;0)*1))</f>
        <v>0</v>
      </c>
      <c r="Z70" t="str">
        <f t="shared" si="16"/>
        <v/>
      </c>
      <c r="AA70">
        <f t="array" ref="AA70">IF(D70="",0,SUMPRODUCT((DA13:VN13="Oeufs")*(DA14:VN14="ALERTE")*(COUNTIF(R70,"* "&amp;DA15:VN15&amp;" *")&gt;0)*1))</f>
        <v>0</v>
      </c>
      <c r="AB70" t="str">
        <f t="shared" si="17"/>
        <v/>
      </c>
      <c r="AC70">
        <f t="array" ref="AC70">IF(D70="",0,SUMPRODUCT((DA13:VN13="Poissons")*(DA14:VN14="INFO")*(COUNTIF(R70,"* "&amp;DA15:VN15&amp;" *")&gt;0)*1))</f>
        <v>0</v>
      </c>
      <c r="AD70">
        <f t="array" ref="AD70">IF(D70="",0,SUMPRODUCT((DA13:VN13="Poissons")*(DA14:VN14="EXCL")*(COUNTIF(R70,"* "&amp;DA15:VN15&amp;" *")&gt;0)*1))</f>
        <v>0</v>
      </c>
      <c r="AE70">
        <f t="array" ref="AE70">IF(D70="",0,SUMPRODUCT((DA13:VN13="Poissons")*(DA14:VN14="ALERTE")*(COUNTIF(R70,"* "&amp;DA15:VN15&amp;" *")&gt;0)*1))</f>
        <v>0</v>
      </c>
      <c r="AF70" t="str">
        <f t="shared" si="18"/>
        <v/>
      </c>
      <c r="AG70">
        <f t="array" ref="AG70">IF(D70="",0,SUMPRODUCT((DA13:VN13="Arachides")*(DA14:VN14="ALERTE")*(COUNTIF(R70,"* "&amp;DA15:VN15&amp;" *")&gt;0)*1))</f>
        <v>0</v>
      </c>
      <c r="AH70" t="str">
        <f t="shared" si="19"/>
        <v/>
      </c>
      <c r="AI70">
        <f t="array" ref="AI70">IF(D70="",0,SUMPRODUCT((DA13:VN13="Soja")*(DA14:VN14="INFO")*(COUNTIF(R70,"* "&amp;DA15:VN15&amp;" *")&gt;0)*1))</f>
        <v>0</v>
      </c>
      <c r="AJ70">
        <f t="array" ref="AJ70">IF(D70="",0,SUMPRODUCT((DA13:VN13="Soja")*(DA14:VN14="ALERTE")*(COUNTIF(R70,"* "&amp;DA15:VN15&amp;" *")&gt;0)*1))</f>
        <v>0</v>
      </c>
      <c r="AK70" t="str">
        <f t="shared" si="20"/>
        <v/>
      </c>
      <c r="AL70">
        <f t="array" ref="AL70">IF(D70="",0,SUMPRODUCT((DA13:VN13="Lait")*(DA14:VN14="INFO")*(COUNTIF(R70,"* "&amp;DA15:VN15&amp;" *")&gt;0)*1))</f>
        <v>0</v>
      </c>
      <c r="AM70">
        <f t="array" ref="AM70">IF(D70="",0,SUMPRODUCT((DA13:VN13="Lait")*(DA14:VN14="EXCL")*(COUNTIF(R70,"* "&amp;DA15:VN15&amp;" *")&gt;0)*1))</f>
        <v>0</v>
      </c>
      <c r="AN70">
        <f t="array" ref="AN70">IF(D70="",0,SUMPRODUCT((DA13:VN13="Lait")*(DA14:VN14="ALERTE")*(COUNTIF(R70,"* "&amp;DA15:VN15&amp;" *")&gt;0)*1))</f>
        <v>0</v>
      </c>
      <c r="AO70">
        <f t="array" ref="AO70">IF(D70="",0,SUMPRODUCT((DA13:VN13="Lait")*(DA14:VN14="SUSP")*(COUNTIF(R70,"* "&amp;DA15:VN15&amp;" *")&gt;0)*1))</f>
        <v>0</v>
      </c>
      <c r="AP70" t="str">
        <f t="shared" si="21"/>
        <v/>
      </c>
      <c r="AQ70" t="str">
        <f t="shared" si="22"/>
        <v/>
      </c>
      <c r="AR70">
        <f t="array" ref="AR70">IF(D70="",0,SUMPRODUCT((DA13:VN13="Fruits a coque")*(DA14:VN14="EXCL")*(COUNTIF(R70,"* "&amp;DA15:VN15&amp;" *")&gt;0)*1))</f>
        <v>0</v>
      </c>
      <c r="AS70">
        <f t="array" ref="AS70">IF(D70="",0,SUMPRODUCT((DA13:VN13="Fruits a coque")*(DA14:VN14="ALERTE")*(COUNTIF(R70,"* "&amp;DA15:VN15&amp;" *")&gt;0)*1))</f>
        <v>0</v>
      </c>
      <c r="AT70" t="str">
        <f t="shared" si="23"/>
        <v/>
      </c>
      <c r="AU70">
        <f t="array" ref="AU70">IF(D70="",0,SUMPRODUCT((DA13:VN13="Celeri")*(DA14:VN14="ALERTE")*(COUNTIF(R70,"* "&amp;DA15:VN15&amp;" *")&gt;0)*1))</f>
        <v>0</v>
      </c>
      <c r="AV70" t="str">
        <f t="shared" si="24"/>
        <v/>
      </c>
      <c r="AW70">
        <f t="array" ref="AW70">IF(D70="",0,SUMPRODUCT((DA13:VN13="Moutarde")*(DA14:VN14="ALERTE")*(COUNTIF(R70,"* "&amp;DA15:VN15&amp;" *")&gt;0)*1))</f>
        <v>0</v>
      </c>
      <c r="AX70" t="str">
        <f t="shared" si="25"/>
        <v/>
      </c>
      <c r="AY70">
        <f t="array" ref="AY70">IF(D70="",0,SUMPRODUCT((DA13:VN13="Sesame")*(DA14:VN14="ALERTE")*(COUNTIF(R70,"* "&amp;DA15:VN15&amp;" *")&gt;0)*1))</f>
        <v>0</v>
      </c>
      <c r="AZ70" t="str">
        <f t="shared" si="26"/>
        <v/>
      </c>
      <c r="BA70">
        <f t="array" ref="BA70">IF(D70="",0,SUMPRODUCT((DA13:VN13="Sulfites")*(DA14:VN14="ALERTE")*(COUNTIF(R70,"* "&amp;DA15:VN15&amp;" *")&gt;0)*1))</f>
        <v>0</v>
      </c>
      <c r="BB70" t="str">
        <f t="shared" si="27"/>
        <v/>
      </c>
      <c r="BC70">
        <f t="array" ref="BC70">IF(D70="",0,SUMPRODUCT((DA13:VN13="Lupin")*(DA14:VN14="ALERTE")*(COUNTIF(R70,"* "&amp;DA15:VN15&amp;" *")&gt;0)*1))</f>
        <v>0</v>
      </c>
      <c r="BD70" t="str">
        <f t="shared" si="28"/>
        <v/>
      </c>
      <c r="BE70">
        <f t="array" ref="BE70">IF(D70="",0,SUMPRODUCT((DA13:VN13="Mollusques")*(DA14:VN14="EXCL")*(COUNTIF(R70,"* "&amp;DA15:VN15&amp;" *")&gt;0)*1))</f>
        <v>0</v>
      </c>
      <c r="BF70">
        <f t="array" ref="BF70">IF(D70="",0,SUMPRODUCT((DA13:VN13="Mollusques")*(DA14:VN14="ALERTE")*(COUNTIF(R70,"* "&amp;DA15:VN15&amp;" *")&gt;0)*1))</f>
        <v>0</v>
      </c>
      <c r="BG70" t="str">
        <f t="shared" si="29"/>
        <v/>
      </c>
      <c r="BH70" t="str">
        <f t="shared" si="30"/>
        <v/>
      </c>
      <c r="BI70" t="str">
        <f t="shared" si="31"/>
        <v/>
      </c>
      <c r="BJ70" t="str">
        <f t="shared" si="32"/>
        <v/>
      </c>
      <c r="BK70" t="str">
        <f t="shared" si="33"/>
        <v/>
      </c>
      <c r="BL70" t="str">
        <f t="shared" si="34"/>
        <v/>
      </c>
      <c r="BM70" t="str">
        <f t="shared" si="35"/>
        <v/>
      </c>
      <c r="BN70" t="str">
        <f t="shared" si="36"/>
        <v/>
      </c>
      <c r="BO70" t="str">
        <f t="shared" si="37"/>
        <v/>
      </c>
      <c r="BP70" t="str">
        <f t="shared" si="38"/>
        <v/>
      </c>
      <c r="BQ70" t="str">
        <f t="shared" si="39"/>
        <v/>
      </c>
      <c r="BR70" t="str">
        <f t="shared" si="40"/>
        <v/>
      </c>
      <c r="BS70" t="str">
        <f t="shared" si="41"/>
        <v/>
      </c>
      <c r="BT70" t="str">
        <f t="shared" si="42"/>
        <v/>
      </c>
      <c r="BU70" t="str">
        <f t="shared" si="43"/>
        <v/>
      </c>
      <c r="BV70" t="str">
        <f t="shared" si="44"/>
        <v/>
      </c>
      <c r="BW70" t="str">
        <f t="shared" si="45"/>
        <v/>
      </c>
      <c r="BX70" t="str">
        <f t="shared" si="46"/>
        <v/>
      </c>
      <c r="BY70" t="str">
        <f t="shared" si="47"/>
        <v/>
      </c>
    </row>
    <row r="71" spans="3:77" ht="15.75">
      <c r="C71" s="263" t="str">
        <f t="shared" si="0"/>
        <v/>
      </c>
      <c r="D71" s="752"/>
      <c r="E71" s="818" t="s">
        <v>945</v>
      </c>
      <c r="F71" s="16" t="str">
        <f t="shared" si="1"/>
        <v/>
      </c>
      <c r="G71" s="264" t="str">
        <f t="shared" si="2"/>
        <v/>
      </c>
      <c r="H71" s="266" t="str">
        <f t="shared" si="3"/>
        <v/>
      </c>
      <c r="I71" s="267" t="str">
        <f t="shared" si="4"/>
        <v/>
      </c>
      <c r="J71" s="268" t="str">
        <f t="shared" si="5"/>
        <v/>
      </c>
      <c r="K71" s="268" t="str">
        <f t="shared" si="6"/>
        <v/>
      </c>
      <c r="L71" s="269" t="str">
        <f t="shared" si="7"/>
        <v/>
      </c>
      <c r="M71" t="str">
        <f t="shared" si="8"/>
        <v/>
      </c>
      <c r="N71" t="str">
        <f t="shared" si="9"/>
        <v/>
      </c>
      <c r="O71" t="str">
        <f t="shared" si="10"/>
        <v/>
      </c>
      <c r="P71" t="str">
        <f t="shared" si="11"/>
        <v/>
      </c>
      <c r="Q71" t="str">
        <f t="shared" si="12"/>
        <v/>
      </c>
      <c r="R71" t="str">
        <f t="shared" si="13"/>
        <v/>
      </c>
      <c r="S71">
        <f t="array" ref="S71">IF(D71="",0,SUMPRODUCT((DA13:VN13="Gluten")*(DA14:VN14="INFO")*(COUNTIF(R71,"* "&amp;DA15:VN15&amp;" *")&gt;0)*1))</f>
        <v>0</v>
      </c>
      <c r="T71">
        <f t="array" ref="T71">IF(D71="",0,SUMPRODUCT((DA13:VN13="Gluten")*(DA14:VN14="EXCL")*(COUNTIF(R71,"* "&amp;DA15:VN15&amp;" *")&gt;0)*1))</f>
        <v>0</v>
      </c>
      <c r="U71">
        <f t="array" ref="U71">IF(D71="",0,SUMPRODUCT((DA13:VN13="Gluten")*(DA14:VN14="ALERTE")*(COUNTIF(R71,"* "&amp;DA15:VN15&amp;" *")&gt;0)*1))</f>
        <v>0</v>
      </c>
      <c r="V71">
        <f t="array" ref="V71">IF(D71="",0,SUMPRODUCT((DA13:VN13="Gluten")*(DA14:VN14="SUSP")*(COUNTIF(R71,"* "&amp;DA15:VN15&amp;" *")&gt;0)*1))</f>
        <v>0</v>
      </c>
      <c r="W71" t="str">
        <f t="shared" si="14"/>
        <v/>
      </c>
      <c r="X71" t="str">
        <f t="shared" si="15"/>
        <v/>
      </c>
      <c r="Y71">
        <f t="array" ref="Y71">IF(D71="",0,SUMPRODUCT((DA13:VN13="Crustaces")*(DA14:VN14="ALERTE")*(COUNTIF(R71,"* "&amp;DA15:VN15&amp;" *")&gt;0)*1))</f>
        <v>0</v>
      </c>
      <c r="Z71" t="str">
        <f t="shared" si="16"/>
        <v/>
      </c>
      <c r="AA71">
        <f t="array" ref="AA71">IF(D71="",0,SUMPRODUCT((DA13:VN13="Oeufs")*(DA14:VN14="ALERTE")*(COUNTIF(R71,"* "&amp;DA15:VN15&amp;" *")&gt;0)*1))</f>
        <v>0</v>
      </c>
      <c r="AB71" t="str">
        <f t="shared" si="17"/>
        <v/>
      </c>
      <c r="AC71">
        <f t="array" ref="AC71">IF(D71="",0,SUMPRODUCT((DA13:VN13="Poissons")*(DA14:VN14="INFO")*(COUNTIF(R71,"* "&amp;DA15:VN15&amp;" *")&gt;0)*1))</f>
        <v>0</v>
      </c>
      <c r="AD71">
        <f t="array" ref="AD71">IF(D71="",0,SUMPRODUCT((DA13:VN13="Poissons")*(DA14:VN14="EXCL")*(COUNTIF(R71,"* "&amp;DA15:VN15&amp;" *")&gt;0)*1))</f>
        <v>0</v>
      </c>
      <c r="AE71">
        <f t="array" ref="AE71">IF(D71="",0,SUMPRODUCT((DA13:VN13="Poissons")*(DA14:VN14="ALERTE")*(COUNTIF(R71,"* "&amp;DA15:VN15&amp;" *")&gt;0)*1))</f>
        <v>0</v>
      </c>
      <c r="AF71" t="str">
        <f t="shared" si="18"/>
        <v/>
      </c>
      <c r="AG71">
        <f t="array" ref="AG71">IF(D71="",0,SUMPRODUCT((DA13:VN13="Arachides")*(DA14:VN14="ALERTE")*(COUNTIF(R71,"* "&amp;DA15:VN15&amp;" *")&gt;0)*1))</f>
        <v>0</v>
      </c>
      <c r="AH71" t="str">
        <f t="shared" si="19"/>
        <v/>
      </c>
      <c r="AI71">
        <f t="array" ref="AI71">IF(D71="",0,SUMPRODUCT((DA13:VN13="Soja")*(DA14:VN14="INFO")*(COUNTIF(R71,"* "&amp;DA15:VN15&amp;" *")&gt;0)*1))</f>
        <v>0</v>
      </c>
      <c r="AJ71">
        <f t="array" ref="AJ71">IF(D71="",0,SUMPRODUCT((DA13:VN13="Soja")*(DA14:VN14="ALERTE")*(COUNTIF(R71,"* "&amp;DA15:VN15&amp;" *")&gt;0)*1))</f>
        <v>0</v>
      </c>
      <c r="AK71" t="str">
        <f t="shared" si="20"/>
        <v/>
      </c>
      <c r="AL71">
        <f t="array" ref="AL71">IF(D71="",0,SUMPRODUCT((DA13:VN13="Lait")*(DA14:VN14="INFO")*(COUNTIF(R71,"* "&amp;DA15:VN15&amp;" *")&gt;0)*1))</f>
        <v>0</v>
      </c>
      <c r="AM71">
        <f t="array" ref="AM71">IF(D71="",0,SUMPRODUCT((DA13:VN13="Lait")*(DA14:VN14="EXCL")*(COUNTIF(R71,"* "&amp;DA15:VN15&amp;" *")&gt;0)*1))</f>
        <v>0</v>
      </c>
      <c r="AN71">
        <f t="array" ref="AN71">IF(D71="",0,SUMPRODUCT((DA13:VN13="Lait")*(DA14:VN14="ALERTE")*(COUNTIF(R71,"* "&amp;DA15:VN15&amp;" *")&gt;0)*1))</f>
        <v>0</v>
      </c>
      <c r="AO71">
        <f t="array" ref="AO71">IF(D71="",0,SUMPRODUCT((DA13:VN13="Lait")*(DA14:VN14="SUSP")*(COUNTIF(R71,"* "&amp;DA15:VN15&amp;" *")&gt;0)*1))</f>
        <v>0</v>
      </c>
      <c r="AP71" t="str">
        <f t="shared" si="21"/>
        <v/>
      </c>
      <c r="AQ71" t="str">
        <f t="shared" si="22"/>
        <v/>
      </c>
      <c r="AR71">
        <f t="array" ref="AR71">IF(D71="",0,SUMPRODUCT((DA13:VN13="Fruits a coque")*(DA14:VN14="EXCL")*(COUNTIF(R71,"* "&amp;DA15:VN15&amp;" *")&gt;0)*1))</f>
        <v>0</v>
      </c>
      <c r="AS71">
        <f t="array" ref="AS71">IF(D71="",0,SUMPRODUCT((DA13:VN13="Fruits a coque")*(DA14:VN14="ALERTE")*(COUNTIF(R71,"* "&amp;DA15:VN15&amp;" *")&gt;0)*1))</f>
        <v>0</v>
      </c>
      <c r="AT71" t="str">
        <f t="shared" si="23"/>
        <v/>
      </c>
      <c r="AU71">
        <f t="array" ref="AU71">IF(D71="",0,SUMPRODUCT((DA13:VN13="Celeri")*(DA14:VN14="ALERTE")*(COUNTIF(R71,"* "&amp;DA15:VN15&amp;" *")&gt;0)*1))</f>
        <v>0</v>
      </c>
      <c r="AV71" t="str">
        <f t="shared" si="24"/>
        <v/>
      </c>
      <c r="AW71">
        <f t="array" ref="AW71">IF(D71="",0,SUMPRODUCT((DA13:VN13="Moutarde")*(DA14:VN14="ALERTE")*(COUNTIF(R71,"* "&amp;DA15:VN15&amp;" *")&gt;0)*1))</f>
        <v>0</v>
      </c>
      <c r="AX71" t="str">
        <f t="shared" si="25"/>
        <v/>
      </c>
      <c r="AY71">
        <f t="array" ref="AY71">IF(D71="",0,SUMPRODUCT((DA13:VN13="Sesame")*(DA14:VN14="ALERTE")*(COUNTIF(R71,"* "&amp;DA15:VN15&amp;" *")&gt;0)*1))</f>
        <v>0</v>
      </c>
      <c r="AZ71" t="str">
        <f t="shared" si="26"/>
        <v/>
      </c>
      <c r="BA71">
        <f t="array" ref="BA71">IF(D71="",0,SUMPRODUCT((DA13:VN13="Sulfites")*(DA14:VN14="ALERTE")*(COUNTIF(R71,"* "&amp;DA15:VN15&amp;" *")&gt;0)*1))</f>
        <v>0</v>
      </c>
      <c r="BB71" t="str">
        <f t="shared" si="27"/>
        <v/>
      </c>
      <c r="BC71">
        <f t="array" ref="BC71">IF(D71="",0,SUMPRODUCT((DA13:VN13="Lupin")*(DA14:VN14="ALERTE")*(COUNTIF(R71,"* "&amp;DA15:VN15&amp;" *")&gt;0)*1))</f>
        <v>0</v>
      </c>
      <c r="BD71" t="str">
        <f t="shared" si="28"/>
        <v/>
      </c>
      <c r="BE71">
        <f t="array" ref="BE71">IF(D71="",0,SUMPRODUCT((DA13:VN13="Mollusques")*(DA14:VN14="EXCL")*(COUNTIF(R71,"* "&amp;DA15:VN15&amp;" *")&gt;0)*1))</f>
        <v>0</v>
      </c>
      <c r="BF71">
        <f t="array" ref="BF71">IF(D71="",0,SUMPRODUCT((DA13:VN13="Mollusques")*(DA14:VN14="ALERTE")*(COUNTIF(R71,"* "&amp;DA15:VN15&amp;" *")&gt;0)*1))</f>
        <v>0</v>
      </c>
      <c r="BG71" t="str">
        <f t="shared" si="29"/>
        <v/>
      </c>
      <c r="BH71" t="str">
        <f t="shared" si="30"/>
        <v/>
      </c>
      <c r="BI71" t="str">
        <f t="shared" si="31"/>
        <v/>
      </c>
      <c r="BJ71" t="str">
        <f t="shared" si="32"/>
        <v/>
      </c>
      <c r="BK71" t="str">
        <f t="shared" si="33"/>
        <v/>
      </c>
      <c r="BL71" t="str">
        <f t="shared" si="34"/>
        <v/>
      </c>
      <c r="BM71" t="str">
        <f t="shared" si="35"/>
        <v/>
      </c>
      <c r="BN71" t="str">
        <f t="shared" si="36"/>
        <v/>
      </c>
      <c r="BO71" t="str">
        <f t="shared" si="37"/>
        <v/>
      </c>
      <c r="BP71" t="str">
        <f t="shared" si="38"/>
        <v/>
      </c>
      <c r="BQ71" t="str">
        <f t="shared" si="39"/>
        <v/>
      </c>
      <c r="BR71" t="str">
        <f t="shared" si="40"/>
        <v/>
      </c>
      <c r="BS71" t="str">
        <f t="shared" si="41"/>
        <v/>
      </c>
      <c r="BT71" t="str">
        <f t="shared" si="42"/>
        <v/>
      </c>
      <c r="BU71" t="str">
        <f t="shared" si="43"/>
        <v/>
      </c>
      <c r="BV71" t="str">
        <f t="shared" si="44"/>
        <v/>
      </c>
      <c r="BW71" t="str">
        <f t="shared" si="45"/>
        <v/>
      </c>
      <c r="BX71" t="str">
        <f t="shared" si="46"/>
        <v/>
      </c>
      <c r="BY71" t="str">
        <f t="shared" si="47"/>
        <v/>
      </c>
    </row>
    <row r="72" spans="3:77" ht="15.75">
      <c r="C72" s="263" t="str">
        <f t="shared" si="0"/>
        <v/>
      </c>
      <c r="D72" s="752"/>
      <c r="E72" s="818" t="s">
        <v>945</v>
      </c>
      <c r="F72" s="16" t="str">
        <f t="shared" si="1"/>
        <v/>
      </c>
      <c r="G72" s="264" t="str">
        <f t="shared" si="2"/>
        <v/>
      </c>
      <c r="H72" s="266" t="str">
        <f t="shared" si="3"/>
        <v/>
      </c>
      <c r="I72" s="267" t="str">
        <f t="shared" si="4"/>
        <v/>
      </c>
      <c r="J72" s="268" t="str">
        <f t="shared" si="5"/>
        <v/>
      </c>
      <c r="K72" s="268" t="str">
        <f t="shared" si="6"/>
        <v/>
      </c>
      <c r="L72" s="269" t="str">
        <f t="shared" si="7"/>
        <v/>
      </c>
      <c r="M72" t="str">
        <f t="shared" si="8"/>
        <v/>
      </c>
      <c r="N72" t="str">
        <f t="shared" si="9"/>
        <v/>
      </c>
      <c r="O72" t="str">
        <f t="shared" si="10"/>
        <v/>
      </c>
      <c r="P72" t="str">
        <f t="shared" si="11"/>
        <v/>
      </c>
      <c r="Q72" t="str">
        <f t="shared" si="12"/>
        <v/>
      </c>
      <c r="R72" t="str">
        <f t="shared" si="13"/>
        <v/>
      </c>
      <c r="S72">
        <f t="array" ref="S72">IF(D72="",0,SUMPRODUCT((DA13:VN13="Gluten")*(DA14:VN14="INFO")*(COUNTIF(R72,"* "&amp;DA15:VN15&amp;" *")&gt;0)*1))</f>
        <v>0</v>
      </c>
      <c r="T72">
        <f t="array" ref="T72">IF(D72="",0,SUMPRODUCT((DA13:VN13="Gluten")*(DA14:VN14="EXCL")*(COUNTIF(R72,"* "&amp;DA15:VN15&amp;" *")&gt;0)*1))</f>
        <v>0</v>
      </c>
      <c r="U72">
        <f t="array" ref="U72">IF(D72="",0,SUMPRODUCT((DA13:VN13="Gluten")*(DA14:VN14="ALERTE")*(COUNTIF(R72,"* "&amp;DA15:VN15&amp;" *")&gt;0)*1))</f>
        <v>0</v>
      </c>
      <c r="V72">
        <f t="array" ref="V72">IF(D72="",0,SUMPRODUCT((DA13:VN13="Gluten")*(DA14:VN14="SUSP")*(COUNTIF(R72,"* "&amp;DA15:VN15&amp;" *")&gt;0)*1))</f>
        <v>0</v>
      </c>
      <c r="W72" t="str">
        <f t="shared" si="14"/>
        <v/>
      </c>
      <c r="X72" t="str">
        <f t="shared" si="15"/>
        <v/>
      </c>
      <c r="Y72">
        <f t="array" ref="Y72">IF(D72="",0,SUMPRODUCT((DA13:VN13="Crustaces")*(DA14:VN14="ALERTE")*(COUNTIF(R72,"* "&amp;DA15:VN15&amp;" *")&gt;0)*1))</f>
        <v>0</v>
      </c>
      <c r="Z72" t="str">
        <f t="shared" si="16"/>
        <v/>
      </c>
      <c r="AA72">
        <f t="array" ref="AA72">IF(D72="",0,SUMPRODUCT((DA13:VN13="Oeufs")*(DA14:VN14="ALERTE")*(COUNTIF(R72,"* "&amp;DA15:VN15&amp;" *")&gt;0)*1))</f>
        <v>0</v>
      </c>
      <c r="AB72" t="str">
        <f t="shared" si="17"/>
        <v/>
      </c>
      <c r="AC72">
        <f t="array" ref="AC72">IF(D72="",0,SUMPRODUCT((DA13:VN13="Poissons")*(DA14:VN14="INFO")*(COUNTIF(R72,"* "&amp;DA15:VN15&amp;" *")&gt;0)*1))</f>
        <v>0</v>
      </c>
      <c r="AD72">
        <f t="array" ref="AD72">IF(D72="",0,SUMPRODUCT((DA13:VN13="Poissons")*(DA14:VN14="EXCL")*(COUNTIF(R72,"* "&amp;DA15:VN15&amp;" *")&gt;0)*1))</f>
        <v>0</v>
      </c>
      <c r="AE72">
        <f t="array" ref="AE72">IF(D72="",0,SUMPRODUCT((DA13:VN13="Poissons")*(DA14:VN14="ALERTE")*(COUNTIF(R72,"* "&amp;DA15:VN15&amp;" *")&gt;0)*1))</f>
        <v>0</v>
      </c>
      <c r="AF72" t="str">
        <f t="shared" si="18"/>
        <v/>
      </c>
      <c r="AG72">
        <f t="array" ref="AG72">IF(D72="",0,SUMPRODUCT((DA13:VN13="Arachides")*(DA14:VN14="ALERTE")*(COUNTIF(R72,"* "&amp;DA15:VN15&amp;" *")&gt;0)*1))</f>
        <v>0</v>
      </c>
      <c r="AH72" t="str">
        <f t="shared" si="19"/>
        <v/>
      </c>
      <c r="AI72">
        <f t="array" ref="AI72">IF(D72="",0,SUMPRODUCT((DA13:VN13="Soja")*(DA14:VN14="INFO")*(COUNTIF(R72,"* "&amp;DA15:VN15&amp;" *")&gt;0)*1))</f>
        <v>0</v>
      </c>
      <c r="AJ72">
        <f t="array" ref="AJ72">IF(D72="",0,SUMPRODUCT((DA13:VN13="Soja")*(DA14:VN14="ALERTE")*(COUNTIF(R72,"* "&amp;DA15:VN15&amp;" *")&gt;0)*1))</f>
        <v>0</v>
      </c>
      <c r="AK72" t="str">
        <f t="shared" si="20"/>
        <v/>
      </c>
      <c r="AL72">
        <f t="array" ref="AL72">IF(D72="",0,SUMPRODUCT((DA13:VN13="Lait")*(DA14:VN14="INFO")*(COUNTIF(R72,"* "&amp;DA15:VN15&amp;" *")&gt;0)*1))</f>
        <v>0</v>
      </c>
      <c r="AM72">
        <f t="array" ref="AM72">IF(D72="",0,SUMPRODUCT((DA13:VN13="Lait")*(DA14:VN14="EXCL")*(COUNTIF(R72,"* "&amp;DA15:VN15&amp;" *")&gt;0)*1))</f>
        <v>0</v>
      </c>
      <c r="AN72">
        <f t="array" ref="AN72">IF(D72="",0,SUMPRODUCT((DA13:VN13="Lait")*(DA14:VN14="ALERTE")*(COUNTIF(R72,"* "&amp;DA15:VN15&amp;" *")&gt;0)*1))</f>
        <v>0</v>
      </c>
      <c r="AO72">
        <f t="array" ref="AO72">IF(D72="",0,SUMPRODUCT((DA13:VN13="Lait")*(DA14:VN14="SUSP")*(COUNTIF(R72,"* "&amp;DA15:VN15&amp;" *")&gt;0)*1))</f>
        <v>0</v>
      </c>
      <c r="AP72" t="str">
        <f t="shared" si="21"/>
        <v/>
      </c>
      <c r="AQ72" t="str">
        <f t="shared" si="22"/>
        <v/>
      </c>
      <c r="AR72">
        <f t="array" ref="AR72">IF(D72="",0,SUMPRODUCT((DA13:VN13="Fruits a coque")*(DA14:VN14="EXCL")*(COUNTIF(R72,"* "&amp;DA15:VN15&amp;" *")&gt;0)*1))</f>
        <v>0</v>
      </c>
      <c r="AS72">
        <f t="array" ref="AS72">IF(D72="",0,SUMPRODUCT((DA13:VN13="Fruits a coque")*(DA14:VN14="ALERTE")*(COUNTIF(R72,"* "&amp;DA15:VN15&amp;" *")&gt;0)*1))</f>
        <v>0</v>
      </c>
      <c r="AT72" t="str">
        <f t="shared" si="23"/>
        <v/>
      </c>
      <c r="AU72">
        <f t="array" ref="AU72">IF(D72="",0,SUMPRODUCT((DA13:VN13="Celeri")*(DA14:VN14="ALERTE")*(COUNTIF(R72,"* "&amp;DA15:VN15&amp;" *")&gt;0)*1))</f>
        <v>0</v>
      </c>
      <c r="AV72" t="str">
        <f t="shared" si="24"/>
        <v/>
      </c>
      <c r="AW72">
        <f t="array" ref="AW72">IF(D72="",0,SUMPRODUCT((DA13:VN13="Moutarde")*(DA14:VN14="ALERTE")*(COUNTIF(R72,"* "&amp;DA15:VN15&amp;" *")&gt;0)*1))</f>
        <v>0</v>
      </c>
      <c r="AX72" t="str">
        <f t="shared" si="25"/>
        <v/>
      </c>
      <c r="AY72">
        <f t="array" ref="AY72">IF(D72="",0,SUMPRODUCT((DA13:VN13="Sesame")*(DA14:VN14="ALERTE")*(COUNTIF(R72,"* "&amp;DA15:VN15&amp;" *")&gt;0)*1))</f>
        <v>0</v>
      </c>
      <c r="AZ72" t="str">
        <f t="shared" si="26"/>
        <v/>
      </c>
      <c r="BA72">
        <f t="array" ref="BA72">IF(D72="",0,SUMPRODUCT((DA13:VN13="Sulfites")*(DA14:VN14="ALERTE")*(COUNTIF(R72,"* "&amp;DA15:VN15&amp;" *")&gt;0)*1))</f>
        <v>0</v>
      </c>
      <c r="BB72" t="str">
        <f t="shared" si="27"/>
        <v/>
      </c>
      <c r="BC72">
        <f t="array" ref="BC72">IF(D72="",0,SUMPRODUCT((DA13:VN13="Lupin")*(DA14:VN14="ALERTE")*(COUNTIF(R72,"* "&amp;DA15:VN15&amp;" *")&gt;0)*1))</f>
        <v>0</v>
      </c>
      <c r="BD72" t="str">
        <f t="shared" si="28"/>
        <v/>
      </c>
      <c r="BE72">
        <f t="array" ref="BE72">IF(D72="",0,SUMPRODUCT((DA13:VN13="Mollusques")*(DA14:VN14="EXCL")*(COUNTIF(R72,"* "&amp;DA15:VN15&amp;" *")&gt;0)*1))</f>
        <v>0</v>
      </c>
      <c r="BF72">
        <f t="array" ref="BF72">IF(D72="",0,SUMPRODUCT((DA13:VN13="Mollusques")*(DA14:VN14="ALERTE")*(COUNTIF(R72,"* "&amp;DA15:VN15&amp;" *")&gt;0)*1))</f>
        <v>0</v>
      </c>
      <c r="BG72" t="str">
        <f t="shared" si="29"/>
        <v/>
      </c>
      <c r="BH72" t="str">
        <f t="shared" si="30"/>
        <v/>
      </c>
      <c r="BI72" t="str">
        <f t="shared" si="31"/>
        <v/>
      </c>
      <c r="BJ72" t="str">
        <f t="shared" si="32"/>
        <v/>
      </c>
      <c r="BK72" t="str">
        <f t="shared" si="33"/>
        <v/>
      </c>
      <c r="BL72" t="str">
        <f t="shared" si="34"/>
        <v/>
      </c>
      <c r="BM72" t="str">
        <f t="shared" si="35"/>
        <v/>
      </c>
      <c r="BN72" t="str">
        <f t="shared" si="36"/>
        <v/>
      </c>
      <c r="BO72" t="str">
        <f t="shared" si="37"/>
        <v/>
      </c>
      <c r="BP72" t="str">
        <f t="shared" si="38"/>
        <v/>
      </c>
      <c r="BQ72" t="str">
        <f t="shared" si="39"/>
        <v/>
      </c>
      <c r="BR72" t="str">
        <f t="shared" si="40"/>
        <v/>
      </c>
      <c r="BS72" t="str">
        <f t="shared" si="41"/>
        <v/>
      </c>
      <c r="BT72" t="str">
        <f t="shared" si="42"/>
        <v/>
      </c>
      <c r="BU72" t="str">
        <f t="shared" si="43"/>
        <v/>
      </c>
      <c r="BV72" t="str">
        <f t="shared" si="44"/>
        <v/>
      </c>
      <c r="BW72" t="str">
        <f t="shared" si="45"/>
        <v/>
      </c>
      <c r="BX72" t="str">
        <f t="shared" si="46"/>
        <v/>
      </c>
      <c r="BY72" t="str">
        <f t="shared" si="47"/>
        <v/>
      </c>
    </row>
    <row r="73" spans="3:77" ht="15.75">
      <c r="C73" s="263" t="str">
        <f t="shared" si="0"/>
        <v/>
      </c>
      <c r="D73" s="752"/>
      <c r="E73" s="818" t="s">
        <v>945</v>
      </c>
      <c r="F73" s="16" t="str">
        <f t="shared" si="1"/>
        <v/>
      </c>
      <c r="G73" s="264" t="str">
        <f t="shared" si="2"/>
        <v/>
      </c>
      <c r="H73" s="266" t="str">
        <f t="shared" si="3"/>
        <v/>
      </c>
      <c r="I73" s="267" t="str">
        <f t="shared" si="4"/>
        <v/>
      </c>
      <c r="J73" s="268" t="str">
        <f t="shared" si="5"/>
        <v/>
      </c>
      <c r="K73" s="268" t="str">
        <f t="shared" si="6"/>
        <v/>
      </c>
      <c r="L73" s="269" t="str">
        <f t="shared" si="7"/>
        <v/>
      </c>
      <c r="M73" t="str">
        <f t="shared" si="8"/>
        <v/>
      </c>
      <c r="N73" t="str">
        <f t="shared" si="9"/>
        <v/>
      </c>
      <c r="O73" t="str">
        <f t="shared" si="10"/>
        <v/>
      </c>
      <c r="P73" t="str">
        <f t="shared" si="11"/>
        <v/>
      </c>
      <c r="Q73" t="str">
        <f t="shared" si="12"/>
        <v/>
      </c>
      <c r="R73" t="str">
        <f t="shared" si="13"/>
        <v/>
      </c>
      <c r="S73">
        <f t="array" ref="S73">IF(D73="",0,SUMPRODUCT((DA13:VN13="Gluten")*(DA14:VN14="INFO")*(COUNTIF(R73,"* "&amp;DA15:VN15&amp;" *")&gt;0)*1))</f>
        <v>0</v>
      </c>
      <c r="T73">
        <f t="array" ref="T73">IF(D73="",0,SUMPRODUCT((DA13:VN13="Gluten")*(DA14:VN14="EXCL")*(COUNTIF(R73,"* "&amp;DA15:VN15&amp;" *")&gt;0)*1))</f>
        <v>0</v>
      </c>
      <c r="U73">
        <f t="array" ref="U73">IF(D73="",0,SUMPRODUCT((DA13:VN13="Gluten")*(DA14:VN14="ALERTE")*(COUNTIF(R73,"* "&amp;DA15:VN15&amp;" *")&gt;0)*1))</f>
        <v>0</v>
      </c>
      <c r="V73">
        <f t="array" ref="V73">IF(D73="",0,SUMPRODUCT((DA13:VN13="Gluten")*(DA14:VN14="SUSP")*(COUNTIF(R73,"* "&amp;DA15:VN15&amp;" *")&gt;0)*1))</f>
        <v>0</v>
      </c>
      <c r="W73" t="str">
        <f t="shared" si="14"/>
        <v/>
      </c>
      <c r="X73" t="str">
        <f t="shared" si="15"/>
        <v/>
      </c>
      <c r="Y73">
        <f t="array" ref="Y73">IF(D73="",0,SUMPRODUCT((DA13:VN13="Crustaces")*(DA14:VN14="ALERTE")*(COUNTIF(R73,"* "&amp;DA15:VN15&amp;" *")&gt;0)*1))</f>
        <v>0</v>
      </c>
      <c r="Z73" t="str">
        <f t="shared" si="16"/>
        <v/>
      </c>
      <c r="AA73">
        <f t="array" ref="AA73">IF(D73="",0,SUMPRODUCT((DA13:VN13="Oeufs")*(DA14:VN14="ALERTE")*(COUNTIF(R73,"* "&amp;DA15:VN15&amp;" *")&gt;0)*1))</f>
        <v>0</v>
      </c>
      <c r="AB73" t="str">
        <f t="shared" si="17"/>
        <v/>
      </c>
      <c r="AC73">
        <f t="array" ref="AC73">IF(D73="",0,SUMPRODUCT((DA13:VN13="Poissons")*(DA14:VN14="INFO")*(COUNTIF(R73,"* "&amp;DA15:VN15&amp;" *")&gt;0)*1))</f>
        <v>0</v>
      </c>
      <c r="AD73">
        <f t="array" ref="AD73">IF(D73="",0,SUMPRODUCT((DA13:VN13="Poissons")*(DA14:VN14="EXCL")*(COUNTIF(R73,"* "&amp;DA15:VN15&amp;" *")&gt;0)*1))</f>
        <v>0</v>
      </c>
      <c r="AE73">
        <f t="array" ref="AE73">IF(D73="",0,SUMPRODUCT((DA13:VN13="Poissons")*(DA14:VN14="ALERTE")*(COUNTIF(R73,"* "&amp;DA15:VN15&amp;" *")&gt;0)*1))</f>
        <v>0</v>
      </c>
      <c r="AF73" t="str">
        <f t="shared" si="18"/>
        <v/>
      </c>
      <c r="AG73">
        <f t="array" ref="AG73">IF(D73="",0,SUMPRODUCT((DA13:VN13="Arachides")*(DA14:VN14="ALERTE")*(COUNTIF(R73,"* "&amp;DA15:VN15&amp;" *")&gt;0)*1))</f>
        <v>0</v>
      </c>
      <c r="AH73" t="str">
        <f t="shared" si="19"/>
        <v/>
      </c>
      <c r="AI73">
        <f t="array" ref="AI73">IF(D73="",0,SUMPRODUCT((DA13:VN13="Soja")*(DA14:VN14="INFO")*(COUNTIF(R73,"* "&amp;DA15:VN15&amp;" *")&gt;0)*1))</f>
        <v>0</v>
      </c>
      <c r="AJ73">
        <f t="array" ref="AJ73">IF(D73="",0,SUMPRODUCT((DA13:VN13="Soja")*(DA14:VN14="ALERTE")*(COUNTIF(R73,"* "&amp;DA15:VN15&amp;" *")&gt;0)*1))</f>
        <v>0</v>
      </c>
      <c r="AK73" t="str">
        <f t="shared" si="20"/>
        <v/>
      </c>
      <c r="AL73">
        <f t="array" ref="AL73">IF(D73="",0,SUMPRODUCT((DA13:VN13="Lait")*(DA14:VN14="INFO")*(COUNTIF(R73,"* "&amp;DA15:VN15&amp;" *")&gt;0)*1))</f>
        <v>0</v>
      </c>
      <c r="AM73">
        <f t="array" ref="AM73">IF(D73="",0,SUMPRODUCT((DA13:VN13="Lait")*(DA14:VN14="EXCL")*(COUNTIF(R73,"* "&amp;DA15:VN15&amp;" *")&gt;0)*1))</f>
        <v>0</v>
      </c>
      <c r="AN73">
        <f t="array" ref="AN73">IF(D73="",0,SUMPRODUCT((DA13:VN13="Lait")*(DA14:VN14="ALERTE")*(COUNTIF(R73,"* "&amp;DA15:VN15&amp;" *")&gt;0)*1))</f>
        <v>0</v>
      </c>
      <c r="AO73">
        <f t="array" ref="AO73">IF(D73="",0,SUMPRODUCT((DA13:VN13="Lait")*(DA14:VN14="SUSP")*(COUNTIF(R73,"* "&amp;DA15:VN15&amp;" *")&gt;0)*1))</f>
        <v>0</v>
      </c>
      <c r="AP73" t="str">
        <f t="shared" si="21"/>
        <v/>
      </c>
      <c r="AQ73" t="str">
        <f t="shared" si="22"/>
        <v/>
      </c>
      <c r="AR73">
        <f t="array" ref="AR73">IF(D73="",0,SUMPRODUCT((DA13:VN13="Fruits a coque")*(DA14:VN14="EXCL")*(COUNTIF(R73,"* "&amp;DA15:VN15&amp;" *")&gt;0)*1))</f>
        <v>0</v>
      </c>
      <c r="AS73">
        <f t="array" ref="AS73">IF(D73="",0,SUMPRODUCT((DA13:VN13="Fruits a coque")*(DA14:VN14="ALERTE")*(COUNTIF(R73,"* "&amp;DA15:VN15&amp;" *")&gt;0)*1))</f>
        <v>0</v>
      </c>
      <c r="AT73" t="str">
        <f t="shared" si="23"/>
        <v/>
      </c>
      <c r="AU73">
        <f t="array" ref="AU73">IF(D73="",0,SUMPRODUCT((DA13:VN13="Celeri")*(DA14:VN14="ALERTE")*(COUNTIF(R73,"* "&amp;DA15:VN15&amp;" *")&gt;0)*1))</f>
        <v>0</v>
      </c>
      <c r="AV73" t="str">
        <f t="shared" si="24"/>
        <v/>
      </c>
      <c r="AW73">
        <f t="array" ref="AW73">IF(D73="",0,SUMPRODUCT((DA13:VN13="Moutarde")*(DA14:VN14="ALERTE")*(COUNTIF(R73,"* "&amp;DA15:VN15&amp;" *")&gt;0)*1))</f>
        <v>0</v>
      </c>
      <c r="AX73" t="str">
        <f t="shared" si="25"/>
        <v/>
      </c>
      <c r="AY73">
        <f t="array" ref="AY73">IF(D73="",0,SUMPRODUCT((DA13:VN13="Sesame")*(DA14:VN14="ALERTE")*(COUNTIF(R73,"* "&amp;DA15:VN15&amp;" *")&gt;0)*1))</f>
        <v>0</v>
      </c>
      <c r="AZ73" t="str">
        <f t="shared" si="26"/>
        <v/>
      </c>
      <c r="BA73">
        <f t="array" ref="BA73">IF(D73="",0,SUMPRODUCT((DA13:VN13="Sulfites")*(DA14:VN14="ALERTE")*(COUNTIF(R73,"* "&amp;DA15:VN15&amp;" *")&gt;0)*1))</f>
        <v>0</v>
      </c>
      <c r="BB73" t="str">
        <f t="shared" si="27"/>
        <v/>
      </c>
      <c r="BC73">
        <f t="array" ref="BC73">IF(D73="",0,SUMPRODUCT((DA13:VN13="Lupin")*(DA14:VN14="ALERTE")*(COUNTIF(R73,"* "&amp;DA15:VN15&amp;" *")&gt;0)*1))</f>
        <v>0</v>
      </c>
      <c r="BD73" t="str">
        <f t="shared" si="28"/>
        <v/>
      </c>
      <c r="BE73">
        <f t="array" ref="BE73">IF(D73="",0,SUMPRODUCT((DA13:VN13="Mollusques")*(DA14:VN14="EXCL")*(COUNTIF(R73,"* "&amp;DA15:VN15&amp;" *")&gt;0)*1))</f>
        <v>0</v>
      </c>
      <c r="BF73">
        <f t="array" ref="BF73">IF(D73="",0,SUMPRODUCT((DA13:VN13="Mollusques")*(DA14:VN14="ALERTE")*(COUNTIF(R73,"* "&amp;DA15:VN15&amp;" *")&gt;0)*1))</f>
        <v>0</v>
      </c>
      <c r="BG73" t="str">
        <f t="shared" si="29"/>
        <v/>
      </c>
      <c r="BH73" t="str">
        <f t="shared" si="30"/>
        <v/>
      </c>
      <c r="BI73" t="str">
        <f t="shared" si="31"/>
        <v/>
      </c>
      <c r="BJ73" t="str">
        <f t="shared" si="32"/>
        <v/>
      </c>
      <c r="BK73" t="str">
        <f t="shared" si="33"/>
        <v/>
      </c>
      <c r="BL73" t="str">
        <f t="shared" si="34"/>
        <v/>
      </c>
      <c r="BM73" t="str">
        <f t="shared" si="35"/>
        <v/>
      </c>
      <c r="BN73" t="str">
        <f t="shared" si="36"/>
        <v/>
      </c>
      <c r="BO73" t="str">
        <f t="shared" si="37"/>
        <v/>
      </c>
      <c r="BP73" t="str">
        <f t="shared" si="38"/>
        <v/>
      </c>
      <c r="BQ73" t="str">
        <f t="shared" si="39"/>
        <v/>
      </c>
      <c r="BR73" t="str">
        <f t="shared" si="40"/>
        <v/>
      </c>
      <c r="BS73" t="str">
        <f t="shared" si="41"/>
        <v/>
      </c>
      <c r="BT73" t="str">
        <f t="shared" si="42"/>
        <v/>
      </c>
      <c r="BU73" t="str">
        <f t="shared" si="43"/>
        <v/>
      </c>
      <c r="BV73" t="str">
        <f t="shared" si="44"/>
        <v/>
      </c>
      <c r="BW73" t="str">
        <f t="shared" si="45"/>
        <v/>
      </c>
      <c r="BX73" t="str">
        <f t="shared" si="46"/>
        <v/>
      </c>
      <c r="BY73" t="str">
        <f t="shared" si="47"/>
        <v/>
      </c>
    </row>
    <row r="74" spans="3:77" ht="15.75">
      <c r="C74" s="263" t="str">
        <f t="shared" si="0"/>
        <v/>
      </c>
      <c r="D74" s="752"/>
      <c r="E74" s="818" t="s">
        <v>945</v>
      </c>
      <c r="F74" s="16" t="str">
        <f t="shared" si="1"/>
        <v/>
      </c>
      <c r="G74" s="264" t="str">
        <f t="shared" si="2"/>
        <v/>
      </c>
      <c r="H74" s="266" t="str">
        <f t="shared" si="3"/>
        <v/>
      </c>
      <c r="I74" s="267" t="str">
        <f t="shared" si="4"/>
        <v/>
      </c>
      <c r="J74" s="268" t="str">
        <f t="shared" si="5"/>
        <v/>
      </c>
      <c r="K74" s="268" t="str">
        <f t="shared" si="6"/>
        <v/>
      </c>
      <c r="L74" s="269" t="str">
        <f t="shared" si="7"/>
        <v/>
      </c>
      <c r="M74" t="str">
        <f t="shared" si="8"/>
        <v/>
      </c>
      <c r="N74" t="str">
        <f t="shared" si="9"/>
        <v/>
      </c>
      <c r="O74" t="str">
        <f t="shared" si="10"/>
        <v/>
      </c>
      <c r="P74" t="str">
        <f t="shared" si="11"/>
        <v/>
      </c>
      <c r="Q74" t="str">
        <f t="shared" si="12"/>
        <v/>
      </c>
      <c r="R74" t="str">
        <f t="shared" si="13"/>
        <v/>
      </c>
      <c r="S74">
        <f t="array" ref="S74">IF(D74="",0,SUMPRODUCT((DA13:VN13="Gluten")*(DA14:VN14="INFO")*(COUNTIF(R74,"* "&amp;DA15:VN15&amp;" *")&gt;0)*1))</f>
        <v>0</v>
      </c>
      <c r="T74">
        <f t="array" ref="T74">IF(D74="",0,SUMPRODUCT((DA13:VN13="Gluten")*(DA14:VN14="EXCL")*(COUNTIF(R74,"* "&amp;DA15:VN15&amp;" *")&gt;0)*1))</f>
        <v>0</v>
      </c>
      <c r="U74">
        <f t="array" ref="U74">IF(D74="",0,SUMPRODUCT((DA13:VN13="Gluten")*(DA14:VN14="ALERTE")*(COUNTIF(R74,"* "&amp;DA15:VN15&amp;" *")&gt;0)*1))</f>
        <v>0</v>
      </c>
      <c r="V74">
        <f t="array" ref="V74">IF(D74="",0,SUMPRODUCT((DA13:VN13="Gluten")*(DA14:VN14="SUSP")*(COUNTIF(R74,"* "&amp;DA15:VN15&amp;" *")&gt;0)*1))</f>
        <v>0</v>
      </c>
      <c r="W74" t="str">
        <f t="shared" si="14"/>
        <v/>
      </c>
      <c r="X74" t="str">
        <f t="shared" si="15"/>
        <v/>
      </c>
      <c r="Y74">
        <f t="array" ref="Y74">IF(D74="",0,SUMPRODUCT((DA13:VN13="Crustaces")*(DA14:VN14="ALERTE")*(COUNTIF(R74,"* "&amp;DA15:VN15&amp;" *")&gt;0)*1))</f>
        <v>0</v>
      </c>
      <c r="Z74" t="str">
        <f t="shared" si="16"/>
        <v/>
      </c>
      <c r="AA74">
        <f t="array" ref="AA74">IF(D74="",0,SUMPRODUCT((DA13:VN13="Oeufs")*(DA14:VN14="ALERTE")*(COUNTIF(R74,"* "&amp;DA15:VN15&amp;" *")&gt;0)*1))</f>
        <v>0</v>
      </c>
      <c r="AB74" t="str">
        <f t="shared" si="17"/>
        <v/>
      </c>
      <c r="AC74">
        <f t="array" ref="AC74">IF(D74="",0,SUMPRODUCT((DA13:VN13="Poissons")*(DA14:VN14="INFO")*(COUNTIF(R74,"* "&amp;DA15:VN15&amp;" *")&gt;0)*1))</f>
        <v>0</v>
      </c>
      <c r="AD74">
        <f t="array" ref="AD74">IF(D74="",0,SUMPRODUCT((DA13:VN13="Poissons")*(DA14:VN14="EXCL")*(COUNTIF(R74,"* "&amp;DA15:VN15&amp;" *")&gt;0)*1))</f>
        <v>0</v>
      </c>
      <c r="AE74">
        <f t="array" ref="AE74">IF(D74="",0,SUMPRODUCT((DA13:VN13="Poissons")*(DA14:VN14="ALERTE")*(COUNTIF(R74,"* "&amp;DA15:VN15&amp;" *")&gt;0)*1))</f>
        <v>0</v>
      </c>
      <c r="AF74" t="str">
        <f t="shared" si="18"/>
        <v/>
      </c>
      <c r="AG74">
        <f t="array" ref="AG74">IF(D74="",0,SUMPRODUCT((DA13:VN13="Arachides")*(DA14:VN14="ALERTE")*(COUNTIF(R74,"* "&amp;DA15:VN15&amp;" *")&gt;0)*1))</f>
        <v>0</v>
      </c>
      <c r="AH74" t="str">
        <f t="shared" si="19"/>
        <v/>
      </c>
      <c r="AI74">
        <f t="array" ref="AI74">IF(D74="",0,SUMPRODUCT((DA13:VN13="Soja")*(DA14:VN14="INFO")*(COUNTIF(R74,"* "&amp;DA15:VN15&amp;" *")&gt;0)*1))</f>
        <v>0</v>
      </c>
      <c r="AJ74">
        <f t="array" ref="AJ74">IF(D74="",0,SUMPRODUCT((DA13:VN13="Soja")*(DA14:VN14="ALERTE")*(COUNTIF(R74,"* "&amp;DA15:VN15&amp;" *")&gt;0)*1))</f>
        <v>0</v>
      </c>
      <c r="AK74" t="str">
        <f t="shared" si="20"/>
        <v/>
      </c>
      <c r="AL74">
        <f t="array" ref="AL74">IF(D74="",0,SUMPRODUCT((DA13:VN13="Lait")*(DA14:VN14="INFO")*(COUNTIF(R74,"* "&amp;DA15:VN15&amp;" *")&gt;0)*1))</f>
        <v>0</v>
      </c>
      <c r="AM74">
        <f t="array" ref="AM74">IF(D74="",0,SUMPRODUCT((DA13:VN13="Lait")*(DA14:VN14="EXCL")*(COUNTIF(R74,"* "&amp;DA15:VN15&amp;" *")&gt;0)*1))</f>
        <v>0</v>
      </c>
      <c r="AN74">
        <f t="array" ref="AN74">IF(D74="",0,SUMPRODUCT((DA13:VN13="Lait")*(DA14:VN14="ALERTE")*(COUNTIF(R74,"* "&amp;DA15:VN15&amp;" *")&gt;0)*1))</f>
        <v>0</v>
      </c>
      <c r="AO74">
        <f t="array" ref="AO74">IF(D74="",0,SUMPRODUCT((DA13:VN13="Lait")*(DA14:VN14="SUSP")*(COUNTIF(R74,"* "&amp;DA15:VN15&amp;" *")&gt;0)*1))</f>
        <v>0</v>
      </c>
      <c r="AP74" t="str">
        <f t="shared" si="21"/>
        <v/>
      </c>
      <c r="AQ74" t="str">
        <f t="shared" si="22"/>
        <v/>
      </c>
      <c r="AR74">
        <f t="array" ref="AR74">IF(D74="",0,SUMPRODUCT((DA13:VN13="Fruits a coque")*(DA14:VN14="EXCL")*(COUNTIF(R74,"* "&amp;DA15:VN15&amp;" *")&gt;0)*1))</f>
        <v>0</v>
      </c>
      <c r="AS74">
        <f t="array" ref="AS74">IF(D74="",0,SUMPRODUCT((DA13:VN13="Fruits a coque")*(DA14:VN14="ALERTE")*(COUNTIF(R74,"* "&amp;DA15:VN15&amp;" *")&gt;0)*1))</f>
        <v>0</v>
      </c>
      <c r="AT74" t="str">
        <f t="shared" si="23"/>
        <v/>
      </c>
      <c r="AU74">
        <f t="array" ref="AU74">IF(D74="",0,SUMPRODUCT((DA13:VN13="Celeri")*(DA14:VN14="ALERTE")*(COUNTIF(R74,"* "&amp;DA15:VN15&amp;" *")&gt;0)*1))</f>
        <v>0</v>
      </c>
      <c r="AV74" t="str">
        <f t="shared" si="24"/>
        <v/>
      </c>
      <c r="AW74">
        <f t="array" ref="AW74">IF(D74="",0,SUMPRODUCT((DA13:VN13="Moutarde")*(DA14:VN14="ALERTE")*(COUNTIF(R74,"* "&amp;DA15:VN15&amp;" *")&gt;0)*1))</f>
        <v>0</v>
      </c>
      <c r="AX74" t="str">
        <f t="shared" si="25"/>
        <v/>
      </c>
      <c r="AY74">
        <f t="array" ref="AY74">IF(D74="",0,SUMPRODUCT((DA13:VN13="Sesame")*(DA14:VN14="ALERTE")*(COUNTIF(R74,"* "&amp;DA15:VN15&amp;" *")&gt;0)*1))</f>
        <v>0</v>
      </c>
      <c r="AZ74" t="str">
        <f t="shared" si="26"/>
        <v/>
      </c>
      <c r="BA74">
        <f t="array" ref="BA74">IF(D74="",0,SUMPRODUCT((DA13:VN13="Sulfites")*(DA14:VN14="ALERTE")*(COUNTIF(R74,"* "&amp;DA15:VN15&amp;" *")&gt;0)*1))</f>
        <v>0</v>
      </c>
      <c r="BB74" t="str">
        <f t="shared" si="27"/>
        <v/>
      </c>
      <c r="BC74">
        <f t="array" ref="BC74">IF(D74="",0,SUMPRODUCT((DA13:VN13="Lupin")*(DA14:VN14="ALERTE")*(COUNTIF(R74,"* "&amp;DA15:VN15&amp;" *")&gt;0)*1))</f>
        <v>0</v>
      </c>
      <c r="BD74" t="str">
        <f t="shared" si="28"/>
        <v/>
      </c>
      <c r="BE74">
        <f t="array" ref="BE74">IF(D74="",0,SUMPRODUCT((DA13:VN13="Mollusques")*(DA14:VN14="EXCL")*(COUNTIF(R74,"* "&amp;DA15:VN15&amp;" *")&gt;0)*1))</f>
        <v>0</v>
      </c>
      <c r="BF74">
        <f t="array" ref="BF74">IF(D74="",0,SUMPRODUCT((DA13:VN13="Mollusques")*(DA14:VN14="ALERTE")*(COUNTIF(R74,"* "&amp;DA15:VN15&amp;" *")&gt;0)*1))</f>
        <v>0</v>
      </c>
      <c r="BG74" t="str">
        <f t="shared" si="29"/>
        <v/>
      </c>
      <c r="BH74" t="str">
        <f t="shared" si="30"/>
        <v/>
      </c>
      <c r="BI74" t="str">
        <f t="shared" si="31"/>
        <v/>
      </c>
      <c r="BJ74" t="str">
        <f t="shared" si="32"/>
        <v/>
      </c>
      <c r="BK74" t="str">
        <f t="shared" si="33"/>
        <v/>
      </c>
      <c r="BL74" t="str">
        <f t="shared" si="34"/>
        <v/>
      </c>
      <c r="BM74" t="str">
        <f t="shared" si="35"/>
        <v/>
      </c>
      <c r="BN74" t="str">
        <f t="shared" si="36"/>
        <v/>
      </c>
      <c r="BO74" t="str">
        <f t="shared" si="37"/>
        <v/>
      </c>
      <c r="BP74" t="str">
        <f t="shared" si="38"/>
        <v/>
      </c>
      <c r="BQ74" t="str">
        <f t="shared" si="39"/>
        <v/>
      </c>
      <c r="BR74" t="str">
        <f t="shared" si="40"/>
        <v/>
      </c>
      <c r="BS74" t="str">
        <f t="shared" si="41"/>
        <v/>
      </c>
      <c r="BT74" t="str">
        <f t="shared" si="42"/>
        <v/>
      </c>
      <c r="BU74" t="str">
        <f t="shared" si="43"/>
        <v/>
      </c>
      <c r="BV74" t="str">
        <f t="shared" si="44"/>
        <v/>
      </c>
      <c r="BW74" t="str">
        <f t="shared" si="45"/>
        <v/>
      </c>
      <c r="BX74" t="str">
        <f t="shared" si="46"/>
        <v/>
      </c>
      <c r="BY74" t="str">
        <f t="shared" si="47"/>
        <v/>
      </c>
    </row>
    <row r="75" spans="3:77" ht="15.75">
      <c r="C75" s="263" t="str">
        <f t="shared" si="0"/>
        <v/>
      </c>
      <c r="D75" s="752"/>
      <c r="E75" s="818" t="s">
        <v>945</v>
      </c>
      <c r="F75" s="16" t="str">
        <f t="shared" si="1"/>
        <v/>
      </c>
      <c r="G75" s="264" t="str">
        <f t="shared" si="2"/>
        <v/>
      </c>
      <c r="H75" s="266" t="str">
        <f t="shared" si="3"/>
        <v/>
      </c>
      <c r="I75" s="267" t="str">
        <f t="shared" si="4"/>
        <v/>
      </c>
      <c r="J75" s="268" t="str">
        <f t="shared" si="5"/>
        <v/>
      </c>
      <c r="K75" s="268" t="str">
        <f t="shared" si="6"/>
        <v/>
      </c>
      <c r="L75" s="269" t="str">
        <f t="shared" si="7"/>
        <v/>
      </c>
      <c r="M75" t="str">
        <f t="shared" si="8"/>
        <v/>
      </c>
      <c r="N75" t="str">
        <f t="shared" si="9"/>
        <v/>
      </c>
      <c r="O75" t="str">
        <f t="shared" si="10"/>
        <v/>
      </c>
      <c r="P75" t="str">
        <f t="shared" si="11"/>
        <v/>
      </c>
      <c r="Q75" t="str">
        <f t="shared" si="12"/>
        <v/>
      </c>
      <c r="R75" t="str">
        <f t="shared" si="13"/>
        <v/>
      </c>
      <c r="S75">
        <f t="array" ref="S75">IF(D75="",0,SUMPRODUCT((DA13:VN13="Gluten")*(DA14:VN14="INFO")*(COUNTIF(R75,"* "&amp;DA15:VN15&amp;" *")&gt;0)*1))</f>
        <v>0</v>
      </c>
      <c r="T75">
        <f t="array" ref="T75">IF(D75="",0,SUMPRODUCT((DA13:VN13="Gluten")*(DA14:VN14="EXCL")*(COUNTIF(R75,"* "&amp;DA15:VN15&amp;" *")&gt;0)*1))</f>
        <v>0</v>
      </c>
      <c r="U75">
        <f t="array" ref="U75">IF(D75="",0,SUMPRODUCT((DA13:VN13="Gluten")*(DA14:VN14="ALERTE")*(COUNTIF(R75,"* "&amp;DA15:VN15&amp;" *")&gt;0)*1))</f>
        <v>0</v>
      </c>
      <c r="V75">
        <f t="array" ref="V75">IF(D75="",0,SUMPRODUCT((DA13:VN13="Gluten")*(DA14:VN14="SUSP")*(COUNTIF(R75,"* "&amp;DA15:VN15&amp;" *")&gt;0)*1))</f>
        <v>0</v>
      </c>
      <c r="W75" t="str">
        <f t="shared" si="14"/>
        <v/>
      </c>
      <c r="X75" t="str">
        <f t="shared" si="15"/>
        <v/>
      </c>
      <c r="Y75">
        <f t="array" ref="Y75">IF(D75="",0,SUMPRODUCT((DA13:VN13="Crustaces")*(DA14:VN14="ALERTE")*(COUNTIF(R75,"* "&amp;DA15:VN15&amp;" *")&gt;0)*1))</f>
        <v>0</v>
      </c>
      <c r="Z75" t="str">
        <f t="shared" si="16"/>
        <v/>
      </c>
      <c r="AA75">
        <f t="array" ref="AA75">IF(D75="",0,SUMPRODUCT((DA13:VN13="Oeufs")*(DA14:VN14="ALERTE")*(COUNTIF(R75,"* "&amp;DA15:VN15&amp;" *")&gt;0)*1))</f>
        <v>0</v>
      </c>
      <c r="AB75" t="str">
        <f t="shared" si="17"/>
        <v/>
      </c>
      <c r="AC75">
        <f t="array" ref="AC75">IF(D75="",0,SUMPRODUCT((DA13:VN13="Poissons")*(DA14:VN14="INFO")*(COUNTIF(R75,"* "&amp;DA15:VN15&amp;" *")&gt;0)*1))</f>
        <v>0</v>
      </c>
      <c r="AD75">
        <f t="array" ref="AD75">IF(D75="",0,SUMPRODUCT((DA13:VN13="Poissons")*(DA14:VN14="EXCL")*(COUNTIF(R75,"* "&amp;DA15:VN15&amp;" *")&gt;0)*1))</f>
        <v>0</v>
      </c>
      <c r="AE75">
        <f t="array" ref="AE75">IF(D75="",0,SUMPRODUCT((DA13:VN13="Poissons")*(DA14:VN14="ALERTE")*(COUNTIF(R75,"* "&amp;DA15:VN15&amp;" *")&gt;0)*1))</f>
        <v>0</v>
      </c>
      <c r="AF75" t="str">
        <f t="shared" si="18"/>
        <v/>
      </c>
      <c r="AG75">
        <f t="array" ref="AG75">IF(D75="",0,SUMPRODUCT((DA13:VN13="Arachides")*(DA14:VN14="ALERTE")*(COUNTIF(R75,"* "&amp;DA15:VN15&amp;" *")&gt;0)*1))</f>
        <v>0</v>
      </c>
      <c r="AH75" t="str">
        <f t="shared" si="19"/>
        <v/>
      </c>
      <c r="AI75">
        <f t="array" ref="AI75">IF(D75="",0,SUMPRODUCT((DA13:VN13="Soja")*(DA14:VN14="INFO")*(COUNTIF(R75,"* "&amp;DA15:VN15&amp;" *")&gt;0)*1))</f>
        <v>0</v>
      </c>
      <c r="AJ75">
        <f t="array" ref="AJ75">IF(D75="",0,SUMPRODUCT((DA13:VN13="Soja")*(DA14:VN14="ALERTE")*(COUNTIF(R75,"* "&amp;DA15:VN15&amp;" *")&gt;0)*1))</f>
        <v>0</v>
      </c>
      <c r="AK75" t="str">
        <f t="shared" si="20"/>
        <v/>
      </c>
      <c r="AL75">
        <f t="array" ref="AL75">IF(D75="",0,SUMPRODUCT((DA13:VN13="Lait")*(DA14:VN14="INFO")*(COUNTIF(R75,"* "&amp;DA15:VN15&amp;" *")&gt;0)*1))</f>
        <v>0</v>
      </c>
      <c r="AM75">
        <f t="array" ref="AM75">IF(D75="",0,SUMPRODUCT((DA13:VN13="Lait")*(DA14:VN14="EXCL")*(COUNTIF(R75,"* "&amp;DA15:VN15&amp;" *")&gt;0)*1))</f>
        <v>0</v>
      </c>
      <c r="AN75">
        <f t="array" ref="AN75">IF(D75="",0,SUMPRODUCT((DA13:VN13="Lait")*(DA14:VN14="ALERTE")*(COUNTIF(R75,"* "&amp;DA15:VN15&amp;" *")&gt;0)*1))</f>
        <v>0</v>
      </c>
      <c r="AO75">
        <f t="array" ref="AO75">IF(D75="",0,SUMPRODUCT((DA13:VN13="Lait")*(DA14:VN14="SUSP")*(COUNTIF(R75,"* "&amp;DA15:VN15&amp;" *")&gt;0)*1))</f>
        <v>0</v>
      </c>
      <c r="AP75" t="str">
        <f t="shared" si="21"/>
        <v/>
      </c>
      <c r="AQ75" t="str">
        <f t="shared" si="22"/>
        <v/>
      </c>
      <c r="AR75">
        <f t="array" ref="AR75">IF(D75="",0,SUMPRODUCT((DA13:VN13="Fruits a coque")*(DA14:VN14="EXCL")*(COUNTIF(R75,"* "&amp;DA15:VN15&amp;" *")&gt;0)*1))</f>
        <v>0</v>
      </c>
      <c r="AS75">
        <f t="array" ref="AS75">IF(D75="",0,SUMPRODUCT((DA13:VN13="Fruits a coque")*(DA14:VN14="ALERTE")*(COUNTIF(R75,"* "&amp;DA15:VN15&amp;" *")&gt;0)*1))</f>
        <v>0</v>
      </c>
      <c r="AT75" t="str">
        <f t="shared" si="23"/>
        <v/>
      </c>
      <c r="AU75">
        <f t="array" ref="AU75">IF(D75="",0,SUMPRODUCT((DA13:VN13="Celeri")*(DA14:VN14="ALERTE")*(COUNTIF(R75,"* "&amp;DA15:VN15&amp;" *")&gt;0)*1))</f>
        <v>0</v>
      </c>
      <c r="AV75" t="str">
        <f t="shared" si="24"/>
        <v/>
      </c>
      <c r="AW75">
        <f t="array" ref="AW75">IF(D75="",0,SUMPRODUCT((DA13:VN13="Moutarde")*(DA14:VN14="ALERTE")*(COUNTIF(R75,"* "&amp;DA15:VN15&amp;" *")&gt;0)*1))</f>
        <v>0</v>
      </c>
      <c r="AX75" t="str">
        <f t="shared" si="25"/>
        <v/>
      </c>
      <c r="AY75">
        <f t="array" ref="AY75">IF(D75="",0,SUMPRODUCT((DA13:VN13="Sesame")*(DA14:VN14="ALERTE")*(COUNTIF(R75,"* "&amp;DA15:VN15&amp;" *")&gt;0)*1))</f>
        <v>0</v>
      </c>
      <c r="AZ75" t="str">
        <f t="shared" si="26"/>
        <v/>
      </c>
      <c r="BA75">
        <f t="array" ref="BA75">IF(D75="",0,SUMPRODUCT((DA13:VN13="Sulfites")*(DA14:VN14="ALERTE")*(COUNTIF(R75,"* "&amp;DA15:VN15&amp;" *")&gt;0)*1))</f>
        <v>0</v>
      </c>
      <c r="BB75" t="str">
        <f t="shared" si="27"/>
        <v/>
      </c>
      <c r="BC75">
        <f t="array" ref="BC75">IF(D75="",0,SUMPRODUCT((DA13:VN13="Lupin")*(DA14:VN14="ALERTE")*(COUNTIF(R75,"* "&amp;DA15:VN15&amp;" *")&gt;0)*1))</f>
        <v>0</v>
      </c>
      <c r="BD75" t="str">
        <f t="shared" si="28"/>
        <v/>
      </c>
      <c r="BE75">
        <f t="array" ref="BE75">IF(D75="",0,SUMPRODUCT((DA13:VN13="Mollusques")*(DA14:VN14="EXCL")*(COUNTIF(R75,"* "&amp;DA15:VN15&amp;" *")&gt;0)*1))</f>
        <v>0</v>
      </c>
      <c r="BF75">
        <f t="array" ref="BF75">IF(D75="",0,SUMPRODUCT((DA13:VN13="Mollusques")*(DA14:VN14="ALERTE")*(COUNTIF(R75,"* "&amp;DA15:VN15&amp;" *")&gt;0)*1))</f>
        <v>0</v>
      </c>
      <c r="BG75" t="str">
        <f t="shared" si="29"/>
        <v/>
      </c>
      <c r="BH75" t="str">
        <f t="shared" si="30"/>
        <v/>
      </c>
      <c r="BI75" t="str">
        <f t="shared" si="31"/>
        <v/>
      </c>
      <c r="BJ75" t="str">
        <f t="shared" si="32"/>
        <v/>
      </c>
      <c r="BK75" t="str">
        <f t="shared" si="33"/>
        <v/>
      </c>
      <c r="BL75" t="str">
        <f t="shared" si="34"/>
        <v/>
      </c>
      <c r="BM75" t="str">
        <f t="shared" si="35"/>
        <v/>
      </c>
      <c r="BN75" t="str">
        <f t="shared" si="36"/>
        <v/>
      </c>
      <c r="BO75" t="str">
        <f t="shared" si="37"/>
        <v/>
      </c>
      <c r="BP75" t="str">
        <f t="shared" si="38"/>
        <v/>
      </c>
      <c r="BQ75" t="str">
        <f t="shared" si="39"/>
        <v/>
      </c>
      <c r="BR75" t="str">
        <f t="shared" si="40"/>
        <v/>
      </c>
      <c r="BS75" t="str">
        <f t="shared" si="41"/>
        <v/>
      </c>
      <c r="BT75" t="str">
        <f t="shared" si="42"/>
        <v/>
      </c>
      <c r="BU75" t="str">
        <f t="shared" si="43"/>
        <v/>
      </c>
      <c r="BV75" t="str">
        <f t="shared" si="44"/>
        <v/>
      </c>
      <c r="BW75" t="str">
        <f t="shared" si="45"/>
        <v/>
      </c>
      <c r="BX75" t="str">
        <f t="shared" si="46"/>
        <v/>
      </c>
      <c r="BY75" t="str">
        <f t="shared" si="47"/>
        <v/>
      </c>
    </row>
    <row r="76" spans="3:77" ht="15.75">
      <c r="C76" s="263" t="str">
        <f t="shared" si="0"/>
        <v/>
      </c>
      <c r="D76" s="752"/>
      <c r="E76" s="818" t="s">
        <v>945</v>
      </c>
      <c r="F76" s="16" t="str">
        <f t="shared" si="1"/>
        <v/>
      </c>
      <c r="G76" s="264" t="str">
        <f t="shared" si="2"/>
        <v/>
      </c>
      <c r="H76" s="266" t="str">
        <f t="shared" si="3"/>
        <v/>
      </c>
      <c r="I76" s="267" t="str">
        <f t="shared" si="4"/>
        <v/>
      </c>
      <c r="J76" s="268" t="str">
        <f t="shared" si="5"/>
        <v/>
      </c>
      <c r="K76" s="268" t="str">
        <f t="shared" si="6"/>
        <v/>
      </c>
      <c r="L76" s="269" t="str">
        <f t="shared" si="7"/>
        <v/>
      </c>
      <c r="M76" t="str">
        <f t="shared" si="8"/>
        <v/>
      </c>
      <c r="N76" t="str">
        <f t="shared" si="9"/>
        <v/>
      </c>
      <c r="O76" t="str">
        <f t="shared" si="10"/>
        <v/>
      </c>
      <c r="P76" t="str">
        <f t="shared" si="11"/>
        <v/>
      </c>
      <c r="Q76" t="str">
        <f t="shared" si="12"/>
        <v/>
      </c>
      <c r="R76" t="str">
        <f t="shared" si="13"/>
        <v/>
      </c>
      <c r="S76">
        <f t="array" ref="S76">IF(D76="",0,SUMPRODUCT((DA13:VN13="Gluten")*(DA14:VN14="INFO")*(COUNTIF(R76,"* "&amp;DA15:VN15&amp;" *")&gt;0)*1))</f>
        <v>0</v>
      </c>
      <c r="T76">
        <f t="array" ref="T76">IF(D76="",0,SUMPRODUCT((DA13:VN13="Gluten")*(DA14:VN14="EXCL")*(COUNTIF(R76,"* "&amp;DA15:VN15&amp;" *")&gt;0)*1))</f>
        <v>0</v>
      </c>
      <c r="U76">
        <f t="array" ref="U76">IF(D76="",0,SUMPRODUCT((DA13:VN13="Gluten")*(DA14:VN14="ALERTE")*(COUNTIF(R76,"* "&amp;DA15:VN15&amp;" *")&gt;0)*1))</f>
        <v>0</v>
      </c>
      <c r="V76">
        <f t="array" ref="V76">IF(D76="",0,SUMPRODUCT((DA13:VN13="Gluten")*(DA14:VN14="SUSP")*(COUNTIF(R76,"* "&amp;DA15:VN15&amp;" *")&gt;0)*1))</f>
        <v>0</v>
      </c>
      <c r="W76" t="str">
        <f t="shared" si="14"/>
        <v/>
      </c>
      <c r="X76" t="str">
        <f t="shared" si="15"/>
        <v/>
      </c>
      <c r="Y76">
        <f t="array" ref="Y76">IF(D76="",0,SUMPRODUCT((DA13:VN13="Crustaces")*(DA14:VN14="ALERTE")*(COUNTIF(R76,"* "&amp;DA15:VN15&amp;" *")&gt;0)*1))</f>
        <v>0</v>
      </c>
      <c r="Z76" t="str">
        <f t="shared" si="16"/>
        <v/>
      </c>
      <c r="AA76">
        <f t="array" ref="AA76">IF(D76="",0,SUMPRODUCT((DA13:VN13="Oeufs")*(DA14:VN14="ALERTE")*(COUNTIF(R76,"* "&amp;DA15:VN15&amp;" *")&gt;0)*1))</f>
        <v>0</v>
      </c>
      <c r="AB76" t="str">
        <f t="shared" si="17"/>
        <v/>
      </c>
      <c r="AC76">
        <f t="array" ref="AC76">IF(D76="",0,SUMPRODUCT((DA13:VN13="Poissons")*(DA14:VN14="INFO")*(COUNTIF(R76,"* "&amp;DA15:VN15&amp;" *")&gt;0)*1))</f>
        <v>0</v>
      </c>
      <c r="AD76">
        <f t="array" ref="AD76">IF(D76="",0,SUMPRODUCT((DA13:VN13="Poissons")*(DA14:VN14="EXCL")*(COUNTIF(R76,"* "&amp;DA15:VN15&amp;" *")&gt;0)*1))</f>
        <v>0</v>
      </c>
      <c r="AE76">
        <f t="array" ref="AE76">IF(D76="",0,SUMPRODUCT((DA13:VN13="Poissons")*(DA14:VN14="ALERTE")*(COUNTIF(R76,"* "&amp;DA15:VN15&amp;" *")&gt;0)*1))</f>
        <v>0</v>
      </c>
      <c r="AF76" t="str">
        <f t="shared" si="18"/>
        <v/>
      </c>
      <c r="AG76">
        <f t="array" ref="AG76">IF(D76="",0,SUMPRODUCT((DA13:VN13="Arachides")*(DA14:VN14="ALERTE")*(COUNTIF(R76,"* "&amp;DA15:VN15&amp;" *")&gt;0)*1))</f>
        <v>0</v>
      </c>
      <c r="AH76" t="str">
        <f t="shared" si="19"/>
        <v/>
      </c>
      <c r="AI76">
        <f t="array" ref="AI76">IF(D76="",0,SUMPRODUCT((DA13:VN13="Soja")*(DA14:VN14="INFO")*(COUNTIF(R76,"* "&amp;DA15:VN15&amp;" *")&gt;0)*1))</f>
        <v>0</v>
      </c>
      <c r="AJ76">
        <f t="array" ref="AJ76">IF(D76="",0,SUMPRODUCT((DA13:VN13="Soja")*(DA14:VN14="ALERTE")*(COUNTIF(R76,"* "&amp;DA15:VN15&amp;" *")&gt;0)*1))</f>
        <v>0</v>
      </c>
      <c r="AK76" t="str">
        <f t="shared" si="20"/>
        <v/>
      </c>
      <c r="AL76">
        <f t="array" ref="AL76">IF(D76="",0,SUMPRODUCT((DA13:VN13="Lait")*(DA14:VN14="INFO")*(COUNTIF(R76,"* "&amp;DA15:VN15&amp;" *")&gt;0)*1))</f>
        <v>0</v>
      </c>
      <c r="AM76">
        <f t="array" ref="AM76">IF(D76="",0,SUMPRODUCT((DA13:VN13="Lait")*(DA14:VN14="EXCL")*(COUNTIF(R76,"* "&amp;DA15:VN15&amp;" *")&gt;0)*1))</f>
        <v>0</v>
      </c>
      <c r="AN76">
        <f t="array" ref="AN76">IF(D76="",0,SUMPRODUCT((DA13:VN13="Lait")*(DA14:VN14="ALERTE")*(COUNTIF(R76,"* "&amp;DA15:VN15&amp;" *")&gt;0)*1))</f>
        <v>0</v>
      </c>
      <c r="AO76">
        <f t="array" ref="AO76">IF(D76="",0,SUMPRODUCT((DA13:VN13="Lait")*(DA14:VN14="SUSP")*(COUNTIF(R76,"* "&amp;DA15:VN15&amp;" *")&gt;0)*1))</f>
        <v>0</v>
      </c>
      <c r="AP76" t="str">
        <f t="shared" si="21"/>
        <v/>
      </c>
      <c r="AQ76" t="str">
        <f t="shared" si="22"/>
        <v/>
      </c>
      <c r="AR76">
        <f t="array" ref="AR76">IF(D76="",0,SUMPRODUCT((DA13:VN13="Fruits a coque")*(DA14:VN14="EXCL")*(COUNTIF(R76,"* "&amp;DA15:VN15&amp;" *")&gt;0)*1))</f>
        <v>0</v>
      </c>
      <c r="AS76">
        <f t="array" ref="AS76">IF(D76="",0,SUMPRODUCT((DA13:VN13="Fruits a coque")*(DA14:VN14="ALERTE")*(COUNTIF(R76,"* "&amp;DA15:VN15&amp;" *")&gt;0)*1))</f>
        <v>0</v>
      </c>
      <c r="AT76" t="str">
        <f t="shared" si="23"/>
        <v/>
      </c>
      <c r="AU76">
        <f t="array" ref="AU76">IF(D76="",0,SUMPRODUCT((DA13:VN13="Celeri")*(DA14:VN14="ALERTE")*(COUNTIF(R76,"* "&amp;DA15:VN15&amp;" *")&gt;0)*1))</f>
        <v>0</v>
      </c>
      <c r="AV76" t="str">
        <f t="shared" si="24"/>
        <v/>
      </c>
      <c r="AW76">
        <f t="array" ref="AW76">IF(D76="",0,SUMPRODUCT((DA13:VN13="Moutarde")*(DA14:VN14="ALERTE")*(COUNTIF(R76,"* "&amp;DA15:VN15&amp;" *")&gt;0)*1))</f>
        <v>0</v>
      </c>
      <c r="AX76" t="str">
        <f t="shared" si="25"/>
        <v/>
      </c>
      <c r="AY76">
        <f t="array" ref="AY76">IF(D76="",0,SUMPRODUCT((DA13:VN13="Sesame")*(DA14:VN14="ALERTE")*(COUNTIF(R76,"* "&amp;DA15:VN15&amp;" *")&gt;0)*1))</f>
        <v>0</v>
      </c>
      <c r="AZ76" t="str">
        <f t="shared" si="26"/>
        <v/>
      </c>
      <c r="BA76">
        <f t="array" ref="BA76">IF(D76="",0,SUMPRODUCT((DA13:VN13="Sulfites")*(DA14:VN14="ALERTE")*(COUNTIF(R76,"* "&amp;DA15:VN15&amp;" *")&gt;0)*1))</f>
        <v>0</v>
      </c>
      <c r="BB76" t="str">
        <f t="shared" si="27"/>
        <v/>
      </c>
      <c r="BC76">
        <f t="array" ref="BC76">IF(D76="",0,SUMPRODUCT((DA13:VN13="Lupin")*(DA14:VN14="ALERTE")*(COUNTIF(R76,"* "&amp;DA15:VN15&amp;" *")&gt;0)*1))</f>
        <v>0</v>
      </c>
      <c r="BD76" t="str">
        <f t="shared" si="28"/>
        <v/>
      </c>
      <c r="BE76">
        <f t="array" ref="BE76">IF(D76="",0,SUMPRODUCT((DA13:VN13="Mollusques")*(DA14:VN14="EXCL")*(COUNTIF(R76,"* "&amp;DA15:VN15&amp;" *")&gt;0)*1))</f>
        <v>0</v>
      </c>
      <c r="BF76">
        <f t="array" ref="BF76">IF(D76="",0,SUMPRODUCT((DA13:VN13="Mollusques")*(DA14:VN14="ALERTE")*(COUNTIF(R76,"* "&amp;DA15:VN15&amp;" *")&gt;0)*1))</f>
        <v>0</v>
      </c>
      <c r="BG76" t="str">
        <f t="shared" si="29"/>
        <v/>
      </c>
      <c r="BH76" t="str">
        <f t="shared" si="30"/>
        <v/>
      </c>
      <c r="BI76" t="str">
        <f t="shared" si="31"/>
        <v/>
      </c>
      <c r="BJ76" t="str">
        <f t="shared" si="32"/>
        <v/>
      </c>
      <c r="BK76" t="str">
        <f t="shared" si="33"/>
        <v/>
      </c>
      <c r="BL76" t="str">
        <f t="shared" si="34"/>
        <v/>
      </c>
      <c r="BM76" t="str">
        <f t="shared" si="35"/>
        <v/>
      </c>
      <c r="BN76" t="str">
        <f t="shared" si="36"/>
        <v/>
      </c>
      <c r="BO76" t="str">
        <f t="shared" si="37"/>
        <v/>
      </c>
      <c r="BP76" t="str">
        <f t="shared" si="38"/>
        <v/>
      </c>
      <c r="BQ76" t="str">
        <f t="shared" si="39"/>
        <v/>
      </c>
      <c r="BR76" t="str">
        <f t="shared" si="40"/>
        <v/>
      </c>
      <c r="BS76" t="str">
        <f t="shared" si="41"/>
        <v/>
      </c>
      <c r="BT76" t="str">
        <f t="shared" si="42"/>
        <v/>
      </c>
      <c r="BU76" t="str">
        <f t="shared" si="43"/>
        <v/>
      </c>
      <c r="BV76" t="str">
        <f t="shared" si="44"/>
        <v/>
      </c>
      <c r="BW76" t="str">
        <f t="shared" si="45"/>
        <v/>
      </c>
      <c r="BX76" t="str">
        <f t="shared" si="46"/>
        <v/>
      </c>
      <c r="BY76" t="str">
        <f t="shared" si="47"/>
        <v/>
      </c>
    </row>
    <row r="77" spans="3:77" ht="15.75">
      <c r="C77" s="263" t="str">
        <f t="shared" si="0"/>
        <v/>
      </c>
      <c r="D77" s="752"/>
      <c r="E77" s="818" t="s">
        <v>945</v>
      </c>
      <c r="F77" s="16" t="str">
        <f t="shared" si="1"/>
        <v/>
      </c>
      <c r="G77" s="264" t="str">
        <f t="shared" si="2"/>
        <v/>
      </c>
      <c r="H77" s="266" t="str">
        <f t="shared" si="3"/>
        <v/>
      </c>
      <c r="I77" s="267" t="str">
        <f t="shared" si="4"/>
        <v/>
      </c>
      <c r="J77" s="268" t="str">
        <f t="shared" si="5"/>
        <v/>
      </c>
      <c r="K77" s="268" t="str">
        <f t="shared" si="6"/>
        <v/>
      </c>
      <c r="L77" s="269" t="str">
        <f t="shared" si="7"/>
        <v/>
      </c>
      <c r="M77" t="str">
        <f t="shared" si="8"/>
        <v/>
      </c>
      <c r="N77" t="str">
        <f t="shared" si="9"/>
        <v/>
      </c>
      <c r="O77" t="str">
        <f t="shared" si="10"/>
        <v/>
      </c>
      <c r="P77" t="str">
        <f t="shared" si="11"/>
        <v/>
      </c>
      <c r="Q77" t="str">
        <f t="shared" si="12"/>
        <v/>
      </c>
      <c r="R77" t="str">
        <f t="shared" si="13"/>
        <v/>
      </c>
      <c r="S77">
        <f t="array" ref="S77">IF(D77="",0,SUMPRODUCT((DA13:VN13="Gluten")*(DA14:VN14="INFO")*(COUNTIF(R77,"* "&amp;DA15:VN15&amp;" *")&gt;0)*1))</f>
        <v>0</v>
      </c>
      <c r="T77">
        <f t="array" ref="T77">IF(D77="",0,SUMPRODUCT((DA13:VN13="Gluten")*(DA14:VN14="EXCL")*(COUNTIF(R77,"* "&amp;DA15:VN15&amp;" *")&gt;0)*1))</f>
        <v>0</v>
      </c>
      <c r="U77">
        <f t="array" ref="U77">IF(D77="",0,SUMPRODUCT((DA13:VN13="Gluten")*(DA14:VN14="ALERTE")*(COUNTIF(R77,"* "&amp;DA15:VN15&amp;" *")&gt;0)*1))</f>
        <v>0</v>
      </c>
      <c r="V77">
        <f t="array" ref="V77">IF(D77="",0,SUMPRODUCT((DA13:VN13="Gluten")*(DA14:VN14="SUSP")*(COUNTIF(R77,"* "&amp;DA15:VN15&amp;" *")&gt;0)*1))</f>
        <v>0</v>
      </c>
      <c r="W77" t="str">
        <f t="shared" si="14"/>
        <v/>
      </c>
      <c r="X77" t="str">
        <f t="shared" si="15"/>
        <v/>
      </c>
      <c r="Y77">
        <f t="array" ref="Y77">IF(D77="",0,SUMPRODUCT((DA13:VN13="Crustaces")*(DA14:VN14="ALERTE")*(COUNTIF(R77,"* "&amp;DA15:VN15&amp;" *")&gt;0)*1))</f>
        <v>0</v>
      </c>
      <c r="Z77" t="str">
        <f t="shared" si="16"/>
        <v/>
      </c>
      <c r="AA77">
        <f t="array" ref="AA77">IF(D77="",0,SUMPRODUCT((DA13:VN13="Oeufs")*(DA14:VN14="ALERTE")*(COUNTIF(R77,"* "&amp;DA15:VN15&amp;" *")&gt;0)*1))</f>
        <v>0</v>
      </c>
      <c r="AB77" t="str">
        <f t="shared" si="17"/>
        <v/>
      </c>
      <c r="AC77">
        <f t="array" ref="AC77">IF(D77="",0,SUMPRODUCT((DA13:VN13="Poissons")*(DA14:VN14="INFO")*(COUNTIF(R77,"* "&amp;DA15:VN15&amp;" *")&gt;0)*1))</f>
        <v>0</v>
      </c>
      <c r="AD77">
        <f t="array" ref="AD77">IF(D77="",0,SUMPRODUCT((DA13:VN13="Poissons")*(DA14:VN14="EXCL")*(COUNTIF(R77,"* "&amp;DA15:VN15&amp;" *")&gt;0)*1))</f>
        <v>0</v>
      </c>
      <c r="AE77">
        <f t="array" ref="AE77">IF(D77="",0,SUMPRODUCT((DA13:VN13="Poissons")*(DA14:VN14="ALERTE")*(COUNTIF(R77,"* "&amp;DA15:VN15&amp;" *")&gt;0)*1))</f>
        <v>0</v>
      </c>
      <c r="AF77" t="str">
        <f t="shared" si="18"/>
        <v/>
      </c>
      <c r="AG77">
        <f t="array" ref="AG77">IF(D77="",0,SUMPRODUCT((DA13:VN13="Arachides")*(DA14:VN14="ALERTE")*(COUNTIF(R77,"* "&amp;DA15:VN15&amp;" *")&gt;0)*1))</f>
        <v>0</v>
      </c>
      <c r="AH77" t="str">
        <f t="shared" si="19"/>
        <v/>
      </c>
      <c r="AI77">
        <f t="array" ref="AI77">IF(D77="",0,SUMPRODUCT((DA13:VN13="Soja")*(DA14:VN14="INFO")*(COUNTIF(R77,"* "&amp;DA15:VN15&amp;" *")&gt;0)*1))</f>
        <v>0</v>
      </c>
      <c r="AJ77">
        <f t="array" ref="AJ77">IF(D77="",0,SUMPRODUCT((DA13:VN13="Soja")*(DA14:VN14="ALERTE")*(COUNTIF(R77,"* "&amp;DA15:VN15&amp;" *")&gt;0)*1))</f>
        <v>0</v>
      </c>
      <c r="AK77" t="str">
        <f t="shared" si="20"/>
        <v/>
      </c>
      <c r="AL77">
        <f t="array" ref="AL77">IF(D77="",0,SUMPRODUCT((DA13:VN13="Lait")*(DA14:VN14="INFO")*(COUNTIF(R77,"* "&amp;DA15:VN15&amp;" *")&gt;0)*1))</f>
        <v>0</v>
      </c>
      <c r="AM77">
        <f t="array" ref="AM77">IF(D77="",0,SUMPRODUCT((DA13:VN13="Lait")*(DA14:VN14="EXCL")*(COUNTIF(R77,"* "&amp;DA15:VN15&amp;" *")&gt;0)*1))</f>
        <v>0</v>
      </c>
      <c r="AN77">
        <f t="array" ref="AN77">IF(D77="",0,SUMPRODUCT((DA13:VN13="Lait")*(DA14:VN14="ALERTE")*(COUNTIF(R77,"* "&amp;DA15:VN15&amp;" *")&gt;0)*1))</f>
        <v>0</v>
      </c>
      <c r="AO77">
        <f t="array" ref="AO77">IF(D77="",0,SUMPRODUCT((DA13:VN13="Lait")*(DA14:VN14="SUSP")*(COUNTIF(R77,"* "&amp;DA15:VN15&amp;" *")&gt;0)*1))</f>
        <v>0</v>
      </c>
      <c r="AP77" t="str">
        <f t="shared" si="21"/>
        <v/>
      </c>
      <c r="AQ77" t="str">
        <f t="shared" si="22"/>
        <v/>
      </c>
      <c r="AR77">
        <f t="array" ref="AR77">IF(D77="",0,SUMPRODUCT((DA13:VN13="Fruits a coque")*(DA14:VN14="EXCL")*(COUNTIF(R77,"* "&amp;DA15:VN15&amp;" *")&gt;0)*1))</f>
        <v>0</v>
      </c>
      <c r="AS77">
        <f t="array" ref="AS77">IF(D77="",0,SUMPRODUCT((DA13:VN13="Fruits a coque")*(DA14:VN14="ALERTE")*(COUNTIF(R77,"* "&amp;DA15:VN15&amp;" *")&gt;0)*1))</f>
        <v>0</v>
      </c>
      <c r="AT77" t="str">
        <f t="shared" si="23"/>
        <v/>
      </c>
      <c r="AU77">
        <f t="array" ref="AU77">IF(D77="",0,SUMPRODUCT((DA13:VN13="Celeri")*(DA14:VN14="ALERTE")*(COUNTIF(R77,"* "&amp;DA15:VN15&amp;" *")&gt;0)*1))</f>
        <v>0</v>
      </c>
      <c r="AV77" t="str">
        <f t="shared" si="24"/>
        <v/>
      </c>
      <c r="AW77">
        <f t="array" ref="AW77">IF(D77="",0,SUMPRODUCT((DA13:VN13="Moutarde")*(DA14:VN14="ALERTE")*(COUNTIF(R77,"* "&amp;DA15:VN15&amp;" *")&gt;0)*1))</f>
        <v>0</v>
      </c>
      <c r="AX77" t="str">
        <f t="shared" si="25"/>
        <v/>
      </c>
      <c r="AY77">
        <f t="array" ref="AY77">IF(D77="",0,SUMPRODUCT((DA13:VN13="Sesame")*(DA14:VN14="ALERTE")*(COUNTIF(R77,"* "&amp;DA15:VN15&amp;" *")&gt;0)*1))</f>
        <v>0</v>
      </c>
      <c r="AZ77" t="str">
        <f t="shared" si="26"/>
        <v/>
      </c>
      <c r="BA77">
        <f t="array" ref="BA77">IF(D77="",0,SUMPRODUCT((DA13:VN13="Sulfites")*(DA14:VN14="ALERTE")*(COUNTIF(R77,"* "&amp;DA15:VN15&amp;" *")&gt;0)*1))</f>
        <v>0</v>
      </c>
      <c r="BB77" t="str">
        <f t="shared" si="27"/>
        <v/>
      </c>
      <c r="BC77">
        <f t="array" ref="BC77">IF(D77="",0,SUMPRODUCT((DA13:VN13="Lupin")*(DA14:VN14="ALERTE")*(COUNTIF(R77,"* "&amp;DA15:VN15&amp;" *")&gt;0)*1))</f>
        <v>0</v>
      </c>
      <c r="BD77" t="str">
        <f t="shared" si="28"/>
        <v/>
      </c>
      <c r="BE77">
        <f t="array" ref="BE77">IF(D77="",0,SUMPRODUCT((DA13:VN13="Mollusques")*(DA14:VN14="EXCL")*(COUNTIF(R77,"* "&amp;DA15:VN15&amp;" *")&gt;0)*1))</f>
        <v>0</v>
      </c>
      <c r="BF77">
        <f t="array" ref="BF77">IF(D77="",0,SUMPRODUCT((DA13:VN13="Mollusques")*(DA14:VN14="ALERTE")*(COUNTIF(R77,"* "&amp;DA15:VN15&amp;" *")&gt;0)*1))</f>
        <v>0</v>
      </c>
      <c r="BG77" t="str">
        <f t="shared" si="29"/>
        <v/>
      </c>
      <c r="BH77" t="str">
        <f t="shared" si="30"/>
        <v/>
      </c>
      <c r="BI77" t="str">
        <f t="shared" si="31"/>
        <v/>
      </c>
      <c r="BJ77" t="str">
        <f t="shared" si="32"/>
        <v/>
      </c>
      <c r="BK77" t="str">
        <f t="shared" si="33"/>
        <v/>
      </c>
      <c r="BL77" t="str">
        <f t="shared" si="34"/>
        <v/>
      </c>
      <c r="BM77" t="str">
        <f t="shared" si="35"/>
        <v/>
      </c>
      <c r="BN77" t="str">
        <f t="shared" si="36"/>
        <v/>
      </c>
      <c r="BO77" t="str">
        <f t="shared" si="37"/>
        <v/>
      </c>
      <c r="BP77" t="str">
        <f t="shared" si="38"/>
        <v/>
      </c>
      <c r="BQ77" t="str">
        <f t="shared" si="39"/>
        <v/>
      </c>
      <c r="BR77" t="str">
        <f t="shared" si="40"/>
        <v/>
      </c>
      <c r="BS77" t="str">
        <f t="shared" si="41"/>
        <v/>
      </c>
      <c r="BT77" t="str">
        <f t="shared" si="42"/>
        <v/>
      </c>
      <c r="BU77" t="str">
        <f t="shared" si="43"/>
        <v/>
      </c>
      <c r="BV77" t="str">
        <f t="shared" si="44"/>
        <v/>
      </c>
      <c r="BW77" t="str">
        <f t="shared" si="45"/>
        <v/>
      </c>
      <c r="BX77" t="str">
        <f t="shared" si="46"/>
        <v/>
      </c>
      <c r="BY77" t="str">
        <f t="shared" si="47"/>
        <v/>
      </c>
    </row>
    <row r="78" spans="3:77" ht="15.75">
      <c r="C78" s="263" t="str">
        <f t="shared" ref="C78:C141" si="48">IF(D78="","",ROW()-8)</f>
        <v/>
      </c>
      <c r="D78" s="752"/>
      <c r="E78" s="818" t="s">
        <v>945</v>
      </c>
      <c r="F78" s="16" t="str">
        <f t="shared" ref="F78:F141" si="49">IF(D78="","",TRIM(SUBSTITUTE(D78,"*",""))&amp;IF(COUNTIF(G78,"*⚠*")&gt;0," *",""))</f>
        <v/>
      </c>
      <c r="G78" s="264" t="str">
        <f t="shared" ref="G78:G141" si="50">IF(D78="","",BV78)</f>
        <v/>
      </c>
      <c r="H78" s="266" t="str">
        <f t="shared" ref="H78:H141" si="51">IF(D78="","",TRIM(SUBSTITUTE(D78,"*",""))&amp;IF(J78&gt;0," *",""))</f>
        <v/>
      </c>
      <c r="I78" s="267" t="str">
        <f t="shared" ref="I78:I141" si="52">IF(D78="","",BY78)</f>
        <v/>
      </c>
      <c r="J78" s="268" t="str">
        <f t="shared" ref="J78:J141" si="53">IF(D78="","",IF(W78&lt;&gt;"",1,0)+IF(Z78&lt;&gt;"",1,0)+IF(AB78&lt;&gt;"",1,0)+IF(AF78&lt;&gt;"",1,0)+IF(AH78&lt;&gt;"",1,0)+IF(AK78&lt;&gt;"",1,0)+IF(AP78&lt;&gt;"",1,0)+IF(AT78&lt;&gt;"",1,0)+IF(AV78&lt;&gt;"",1,0)+IF(AX78&lt;&gt;"",1,0)+IF(AZ78&lt;&gt;"",1,0)+IF(BB78&lt;&gt;"",1,0)+IF(BD78&lt;&gt;"",1,0)+IF(BG78&lt;&gt;"",1,0))</f>
        <v/>
      </c>
      <c r="K78" s="268" t="str">
        <f t="shared" ref="K78:K141" si="54">IF(D78="","",IF(X78&lt;&gt;"",1,0)+IF(AQ78&lt;&gt;"",1,0))</f>
        <v/>
      </c>
      <c r="L78" s="269" t="str">
        <f t="shared" ref="L78:L141" si="55">IF(D78="","",IF(G78&lt;&gt;"",G78,IF(I78&lt;&gt;"",I78,"aucun match")))</f>
        <v/>
      </c>
      <c r="M78" t="str">
        <f t="shared" ref="M78:M141" si="56">IF(D78="","",LOWER(D78))</f>
        <v/>
      </c>
      <c r="N78" t="str">
        <f t="shared" ref="N78:N141" si="57">IF(M78="","",SUBSTITUTE(SUBSTITUTE(SUBSTITUTE(SUBSTITUTE(SUBSTITUTE(SUBSTITUTE(SUBSTITUTE(SUBSTITUTE(M78,"œ","oe"),"æ","ae"),"à","a"),"á","a"),"â","a"),"ä","a"),"ã","a"),"å","a"))</f>
        <v/>
      </c>
      <c r="O78" t="str">
        <f t="shared" ref="O78:O141" si="58">IF(N78="","",SUBSTITUTE(SUBSTITUTE(SUBSTITUTE(SUBSTITUTE(SUBSTITUTE(SUBSTITUTE(SUBSTITUTE(SUBSTITUTE(SUBSTITUTE(SUBSTITUTE(SUBSTITUTE(SUBSTITUTE(SUBSTITUTE(SUBSTITUTE(SUBSTITUTE(SUBSTITUTE(SUBSTITUTE(SUBSTITUTE(SUBSTITUTE(SUBSTITUTE(SUBSTITUTE(N78,"ç","c"),"è","e"),"é","e"),"ê","e"),"ë","e"),"ì","i"),"í","i"),"î","i"),"ï","i"),"ñ","n"),"ò","o"),"ó","o"),"ô","o"),"ö","o"),"õ","o"),"ù","u"),"ú","u"),"û","u"),"ü","u"),"ý","y"),"ÿ","y"))</f>
        <v/>
      </c>
      <c r="P78" t="str">
        <f t="shared" ref="P78:P141" si="59">IF(O78="","",SUBSTITUTE(SUBSTITUTE(SUBSTITUTE(SUBSTITUTE(SUBSTITUTE(SUBSTITUTE(SUBSTITUTE(SUBSTITUTE(SUBSTITUTE(SUBSTITUTE(O78,CHAR(10)," "),CHAR(13)," "),","," "),"."," "),":"," "),"/"," "),"-"," "),"_"," "),""""," "),";"," "))</f>
        <v/>
      </c>
      <c r="Q78" t="str">
        <f t="shared" ref="Q78:Q141" si="60">IF(P78="","",SUBSTITUTE(SUBSTITUTE(SUBSTITUTE(SUBSTITUTE(SUBSTITUTE(SUBSTITUTE(SUBSTITUTE(SUBSTITUTE(P78,CHAR(40)," "),CHAR(41)," "),CHAR(39)," "),"?"," "),"!"," "),"+"," "),"*"," "),"&amp;"," "))</f>
        <v/>
      </c>
      <c r="R78" t="str">
        <f t="shared" ref="R78:R141" si="61">IF(Q78="",""," "&amp;TRIM(SUBSTITUTE(SUBSTITUTE(SUBSTITUTE(Q78,"  "," "),"  "," "),"  "," "))&amp;" ")</f>
        <v/>
      </c>
      <c r="S78">
        <f t="array" ref="S78">IF(D78="",0,SUMPRODUCT((DA13:VN13="Gluten")*(DA14:VN14="INFO")*(COUNTIF(R78,"* "&amp;DA15:VN15&amp;" *")&gt;0)*1))</f>
        <v>0</v>
      </c>
      <c r="T78">
        <f t="array" ref="T78">IF(D78="",0,SUMPRODUCT((DA13:VN13="Gluten")*(DA14:VN14="EXCL")*(COUNTIF(R78,"* "&amp;DA15:VN15&amp;" *")&gt;0)*1))</f>
        <v>0</v>
      </c>
      <c r="U78">
        <f t="array" ref="U78">IF(D78="",0,SUMPRODUCT((DA13:VN13="Gluten")*(DA14:VN14="ALERTE")*(COUNTIF(R78,"* "&amp;DA15:VN15&amp;" *")&gt;0)*1))</f>
        <v>0</v>
      </c>
      <c r="V78">
        <f t="array" ref="V78">IF(D78="",0,SUMPRODUCT((DA13:VN13="Gluten")*(DA14:VN14="SUSP")*(COUNTIF(R78,"* "&amp;DA15:VN15&amp;" *")&gt;0)*1))</f>
        <v>0</v>
      </c>
      <c r="W78" t="str">
        <f t="shared" ref="W78:W141" si="62">IF(D78="","",IF(S78&gt;0,"info Gluten",IF(AND(U78&gt;0,T78=0),"⚠ Gluten","")))</f>
        <v/>
      </c>
      <c r="X78" t="str">
        <f t="shared" ref="X78:X141" si="63">IF(D78="","",IF(AND(W78="",V78&gt;0,T78=0),"suspicion Gluten",""))</f>
        <v/>
      </c>
      <c r="Y78">
        <f t="array" ref="Y78">IF(D78="",0,SUMPRODUCT((DA13:VN13="Crustaces")*(DA14:VN14="ALERTE")*(COUNTIF(R78,"* "&amp;DA15:VN15&amp;" *")&gt;0)*1))</f>
        <v>0</v>
      </c>
      <c r="Z78" t="str">
        <f t="shared" ref="Z78:Z141" si="64">IF(D78="","",IF(Y78&gt;0,"⚠ Crustaces",""))</f>
        <v/>
      </c>
      <c r="AA78">
        <f t="array" ref="AA78">IF(D78="",0,SUMPRODUCT((DA13:VN13="Oeufs")*(DA14:VN14="ALERTE")*(COUNTIF(R78,"* "&amp;DA15:VN15&amp;" *")&gt;0)*1))</f>
        <v>0</v>
      </c>
      <c r="AB78" t="str">
        <f t="shared" ref="AB78:AB141" si="65">IF(D78="","",IF(AA78&gt;0,"⚠ Oeufs",""))</f>
        <v/>
      </c>
      <c r="AC78">
        <f t="array" ref="AC78">IF(D78="",0,SUMPRODUCT((DA13:VN13="Poissons")*(DA14:VN14="INFO")*(COUNTIF(R78,"* "&amp;DA15:VN15&amp;" *")&gt;0)*1))</f>
        <v>0</v>
      </c>
      <c r="AD78">
        <f t="array" ref="AD78">IF(D78="",0,SUMPRODUCT((DA13:VN13="Poissons")*(DA14:VN14="EXCL")*(COUNTIF(R78,"* "&amp;DA15:VN15&amp;" *")&gt;0)*1))</f>
        <v>0</v>
      </c>
      <c r="AE78">
        <f t="array" ref="AE78">IF(D78="",0,SUMPRODUCT((DA13:VN13="Poissons")*(DA14:VN14="ALERTE")*(COUNTIF(R78,"* "&amp;DA15:VN15&amp;" *")&gt;0)*1))</f>
        <v>0</v>
      </c>
      <c r="AF78" t="str">
        <f t="shared" ref="AF78:AF141" si="66">IF(D78="","",IF(AC78&gt;0,"info Poissons",IF(AND(AE78&gt;0,AD78=0),"⚠ Poissons","")))</f>
        <v/>
      </c>
      <c r="AG78">
        <f t="array" ref="AG78">IF(D78="",0,SUMPRODUCT((DA13:VN13="Arachides")*(DA14:VN14="ALERTE")*(COUNTIF(R78,"* "&amp;DA15:VN15&amp;" *")&gt;0)*1))</f>
        <v>0</v>
      </c>
      <c r="AH78" t="str">
        <f t="shared" ref="AH78:AH141" si="67">IF(D78="","",IF(AG78&gt;0,"⚠ Arachides",""))</f>
        <v/>
      </c>
      <c r="AI78">
        <f t="array" ref="AI78">IF(D78="",0,SUMPRODUCT((DA13:VN13="Soja")*(DA14:VN14="INFO")*(COUNTIF(R78,"* "&amp;DA15:VN15&amp;" *")&gt;0)*1))</f>
        <v>0</v>
      </c>
      <c r="AJ78">
        <f t="array" ref="AJ78">IF(D78="",0,SUMPRODUCT((DA13:VN13="Soja")*(DA14:VN14="ALERTE")*(COUNTIF(R78,"* "&amp;DA15:VN15&amp;" *")&gt;0)*1))</f>
        <v>0</v>
      </c>
      <c r="AK78" t="str">
        <f t="shared" ref="AK78:AK141" si="68">IF(D78="","",IF(AI78&gt;0,"info Soja",IF(AJ78&gt;0,"⚠ Soja","")))</f>
        <v/>
      </c>
      <c r="AL78">
        <f t="array" ref="AL78">IF(D78="",0,SUMPRODUCT((DA13:VN13="Lait")*(DA14:VN14="INFO")*(COUNTIF(R78,"* "&amp;DA15:VN15&amp;" *")&gt;0)*1))</f>
        <v>0</v>
      </c>
      <c r="AM78">
        <f t="array" ref="AM78">IF(D78="",0,SUMPRODUCT((DA13:VN13="Lait")*(DA14:VN14="EXCL")*(COUNTIF(R78,"* "&amp;DA15:VN15&amp;" *")&gt;0)*1))</f>
        <v>0</v>
      </c>
      <c r="AN78">
        <f t="array" ref="AN78">IF(D78="",0,SUMPRODUCT((DA13:VN13="Lait")*(DA14:VN14="ALERTE")*(COUNTIF(R78,"* "&amp;DA15:VN15&amp;" *")&gt;0)*1))</f>
        <v>0</v>
      </c>
      <c r="AO78">
        <f t="array" ref="AO78">IF(D78="",0,SUMPRODUCT((DA13:VN13="Lait")*(DA14:VN14="SUSP")*(COUNTIF(R78,"* "&amp;DA15:VN15&amp;" *")&gt;0)*1))</f>
        <v>0</v>
      </c>
      <c r="AP78" t="str">
        <f t="shared" ref="AP78:AP141" si="69">IF(D78="","",IF(AL78&gt;0,"info Lait",IF(AND(AN78&gt;0,AM78=0),"⚠ Lait","")))</f>
        <v/>
      </c>
      <c r="AQ78" t="str">
        <f t="shared" ref="AQ78:AQ141" si="70">IF(D78="","",IF(AND(AP78="",AO78&gt;0,AM78=0),"suspicion Lait",""))</f>
        <v/>
      </c>
      <c r="AR78">
        <f t="array" ref="AR78">IF(D78="",0,SUMPRODUCT((DA13:VN13="Fruits a coque")*(DA14:VN14="EXCL")*(COUNTIF(R78,"* "&amp;DA15:VN15&amp;" *")&gt;0)*1))</f>
        <v>0</v>
      </c>
      <c r="AS78">
        <f t="array" ref="AS78">IF(D78="",0,SUMPRODUCT((DA13:VN13="Fruits a coque")*(DA14:VN14="ALERTE")*(COUNTIF(R78,"* "&amp;DA15:VN15&amp;" *")&gt;0)*1))</f>
        <v>0</v>
      </c>
      <c r="AT78" t="str">
        <f t="shared" ref="AT78:AT141" si="71">IF(D78="","",IF(AND(AS78&gt;0,AR78=0),"⚠ Fruits a coque",""))</f>
        <v/>
      </c>
      <c r="AU78">
        <f t="array" ref="AU78">IF(D78="",0,SUMPRODUCT((DA13:VN13="Celeri")*(DA14:VN14="ALERTE")*(COUNTIF(R78,"* "&amp;DA15:VN15&amp;" *")&gt;0)*1))</f>
        <v>0</v>
      </c>
      <c r="AV78" t="str">
        <f t="shared" ref="AV78:AV141" si="72">IF(D78="","",IF(AU78&gt;0,"⚠ Celeri",""))</f>
        <v/>
      </c>
      <c r="AW78">
        <f t="array" ref="AW78">IF(D78="",0,SUMPRODUCT((DA13:VN13="Moutarde")*(DA14:VN14="ALERTE")*(COUNTIF(R78,"* "&amp;DA15:VN15&amp;" *")&gt;0)*1))</f>
        <v>0</v>
      </c>
      <c r="AX78" t="str">
        <f t="shared" ref="AX78:AX141" si="73">IF(D78="","",IF(AW78&gt;0,"⚠ Moutarde",""))</f>
        <v/>
      </c>
      <c r="AY78">
        <f t="array" ref="AY78">IF(D78="",0,SUMPRODUCT((DA13:VN13="Sesame")*(DA14:VN14="ALERTE")*(COUNTIF(R78,"* "&amp;DA15:VN15&amp;" *")&gt;0)*1))</f>
        <v>0</v>
      </c>
      <c r="AZ78" t="str">
        <f t="shared" ref="AZ78:AZ141" si="74">IF(D78="","",IF(AY78&gt;0,"⚠ Sesame",""))</f>
        <v/>
      </c>
      <c r="BA78">
        <f t="array" ref="BA78">IF(D78="",0,SUMPRODUCT((DA13:VN13="Sulfites")*(DA14:VN14="ALERTE")*(COUNTIF(R78,"* "&amp;DA15:VN15&amp;" *")&gt;0)*1))</f>
        <v>0</v>
      </c>
      <c r="BB78" t="str">
        <f t="shared" ref="BB78:BB141" si="75">IF(D78="","",IF(BA78&gt;0,"⚠ Sulfites",""))</f>
        <v/>
      </c>
      <c r="BC78">
        <f t="array" ref="BC78">IF(D78="",0,SUMPRODUCT((DA13:VN13="Lupin")*(DA14:VN14="ALERTE")*(COUNTIF(R78,"* "&amp;DA15:VN15&amp;" *")&gt;0)*1))</f>
        <v>0</v>
      </c>
      <c r="BD78" t="str">
        <f t="shared" ref="BD78:BD141" si="76">IF(D78="","",IF(BC78&gt;0,"⚠ Lupin",""))</f>
        <v/>
      </c>
      <c r="BE78">
        <f t="array" ref="BE78">IF(D78="",0,SUMPRODUCT((DA13:VN13="Mollusques")*(DA14:VN14="EXCL")*(COUNTIF(R78,"* "&amp;DA15:VN15&amp;" *")&gt;0)*1))</f>
        <v>0</v>
      </c>
      <c r="BF78">
        <f t="array" ref="BF78">IF(D78="",0,SUMPRODUCT((DA13:VN13="Mollusques")*(DA14:VN14="ALERTE")*(COUNTIF(R78,"* "&amp;DA15:VN15&amp;" *")&gt;0)*1))</f>
        <v>0</v>
      </c>
      <c r="BG78" t="str">
        <f t="shared" ref="BG78:BG141" si="77">IF(D78="","",IF(AND(BF78&gt;0,BE78=0),"⚠ Mollusques",""))</f>
        <v/>
      </c>
      <c r="BH78" t="str">
        <f t="shared" ref="BH78:BH141" si="78">IF(D78="","",W78)</f>
        <v/>
      </c>
      <c r="BI78" t="str">
        <f t="shared" ref="BI78:BI141" si="79">IF(D78="","",IF(Z78="",BH78,IF(BH78="",Z78,BH78&amp;" • "&amp;Z78)))</f>
        <v/>
      </c>
      <c r="BJ78" t="str">
        <f t="shared" ref="BJ78:BJ141" si="80">IF(D78="","",IF(AB78="",BI78,IF(BI78="",AB78,BI78&amp;" • "&amp;AB78)))</f>
        <v/>
      </c>
      <c r="BK78" t="str">
        <f t="shared" ref="BK78:BK141" si="81">IF(D78="","",IF(AF78="",BJ78,IF(BJ78="",AF78,BJ78&amp;" • "&amp;AF78)))</f>
        <v/>
      </c>
      <c r="BL78" t="str">
        <f t="shared" ref="BL78:BL141" si="82">IF(D78="","",IF(AH78="",BK78,IF(BK78="",AH78,BK78&amp;" • "&amp;AH78)))</f>
        <v/>
      </c>
      <c r="BM78" t="str">
        <f t="shared" ref="BM78:BM141" si="83">IF(D78="","",IF(AK78="",BL78,IF(BL78="",AK78,BL78&amp;" • "&amp;AK78)))</f>
        <v/>
      </c>
      <c r="BN78" t="str">
        <f t="shared" ref="BN78:BN141" si="84">IF(D78="","",IF(AP78="",BM78,IF(BM78="",AP78,BM78&amp;" • "&amp;AP78)))</f>
        <v/>
      </c>
      <c r="BO78" t="str">
        <f t="shared" ref="BO78:BO141" si="85">IF(D78="","",IF(AT78="",BN78,IF(BN78="",AT78,BN78&amp;" • "&amp;AT78)))</f>
        <v/>
      </c>
      <c r="BP78" t="str">
        <f t="shared" ref="BP78:BP141" si="86">IF(D78="","",IF(AV78="",BO78,IF(BO78="",AV78,BO78&amp;" • "&amp;AV78)))</f>
        <v/>
      </c>
      <c r="BQ78" t="str">
        <f t="shared" ref="BQ78:BQ141" si="87">IF(D78="","",IF(AX78="",BP78,IF(BP78="",AX78,BP78&amp;" • "&amp;AX78)))</f>
        <v/>
      </c>
      <c r="BR78" t="str">
        <f t="shared" ref="BR78:BR141" si="88">IF(D78="","",IF(AZ78="",BQ78,IF(BQ78="",AZ78,BQ78&amp;" • "&amp;AZ78)))</f>
        <v/>
      </c>
      <c r="BS78" t="str">
        <f t="shared" ref="BS78:BS141" si="89">IF(D78="","",IF(BB78="",BR78,IF(BR78="",BB78,BR78&amp;" • "&amp;BB78)))</f>
        <v/>
      </c>
      <c r="BT78" t="str">
        <f t="shared" ref="BT78:BT141" si="90">IF(D78="","",IF(BD78="",BS78,IF(BS78="",BD78,BS78&amp;" • "&amp;BD78)))</f>
        <v/>
      </c>
      <c r="BU78" t="str">
        <f t="shared" ref="BU78:BU141" si="91">IF(D78="","",IF(BG78="",BT78,IF(BT78="",BG78,BT78&amp;" • "&amp;BG78)))</f>
        <v/>
      </c>
      <c r="BV78" t="str">
        <f t="shared" ref="BV78:BV141" si="92">IF(D78="","",BU78)</f>
        <v/>
      </c>
      <c r="BW78" t="str">
        <f t="shared" ref="BW78:BW141" si="93">IF(D78="","",X78)</f>
        <v/>
      </c>
      <c r="BX78" t="str">
        <f t="shared" ref="BX78:BX141" si="94">IF(D78="","",IF(AQ78="",BW78,IF(BW78="",AQ78,BW78&amp;" • "&amp;AQ78)))</f>
        <v/>
      </c>
      <c r="BY78" t="str">
        <f t="shared" ref="BY78:BY141" si="95">IF(D78="","",BX78)</f>
        <v/>
      </c>
    </row>
    <row r="79" spans="3:77" ht="15.75">
      <c r="C79" s="263" t="str">
        <f t="shared" si="48"/>
        <v/>
      </c>
      <c r="D79" s="752"/>
      <c r="E79" s="818" t="s">
        <v>945</v>
      </c>
      <c r="F79" s="16" t="str">
        <f t="shared" si="49"/>
        <v/>
      </c>
      <c r="G79" s="264" t="str">
        <f t="shared" si="50"/>
        <v/>
      </c>
      <c r="H79" s="266" t="str">
        <f t="shared" si="51"/>
        <v/>
      </c>
      <c r="I79" s="267" t="str">
        <f t="shared" si="52"/>
        <v/>
      </c>
      <c r="J79" s="268" t="str">
        <f t="shared" si="53"/>
        <v/>
      </c>
      <c r="K79" s="268" t="str">
        <f t="shared" si="54"/>
        <v/>
      </c>
      <c r="L79" s="269" t="str">
        <f t="shared" si="55"/>
        <v/>
      </c>
      <c r="M79" t="str">
        <f t="shared" si="56"/>
        <v/>
      </c>
      <c r="N79" t="str">
        <f t="shared" si="57"/>
        <v/>
      </c>
      <c r="O79" t="str">
        <f t="shared" si="58"/>
        <v/>
      </c>
      <c r="P79" t="str">
        <f t="shared" si="59"/>
        <v/>
      </c>
      <c r="Q79" t="str">
        <f t="shared" si="60"/>
        <v/>
      </c>
      <c r="R79" t="str">
        <f t="shared" si="61"/>
        <v/>
      </c>
      <c r="S79">
        <f t="array" ref="S79">IF(D79="",0,SUMPRODUCT((DA13:VN13="Gluten")*(DA14:VN14="INFO")*(COUNTIF(R79,"* "&amp;DA15:VN15&amp;" *")&gt;0)*1))</f>
        <v>0</v>
      </c>
      <c r="T79">
        <f t="array" ref="T79">IF(D79="",0,SUMPRODUCT((DA13:VN13="Gluten")*(DA14:VN14="EXCL")*(COUNTIF(R79,"* "&amp;DA15:VN15&amp;" *")&gt;0)*1))</f>
        <v>0</v>
      </c>
      <c r="U79">
        <f t="array" ref="U79">IF(D79="",0,SUMPRODUCT((DA13:VN13="Gluten")*(DA14:VN14="ALERTE")*(COUNTIF(R79,"* "&amp;DA15:VN15&amp;" *")&gt;0)*1))</f>
        <v>0</v>
      </c>
      <c r="V79">
        <f t="array" ref="V79">IF(D79="",0,SUMPRODUCT((DA13:VN13="Gluten")*(DA14:VN14="SUSP")*(COUNTIF(R79,"* "&amp;DA15:VN15&amp;" *")&gt;0)*1))</f>
        <v>0</v>
      </c>
      <c r="W79" t="str">
        <f t="shared" si="62"/>
        <v/>
      </c>
      <c r="X79" t="str">
        <f t="shared" si="63"/>
        <v/>
      </c>
      <c r="Y79">
        <f t="array" ref="Y79">IF(D79="",0,SUMPRODUCT((DA13:VN13="Crustaces")*(DA14:VN14="ALERTE")*(COUNTIF(R79,"* "&amp;DA15:VN15&amp;" *")&gt;0)*1))</f>
        <v>0</v>
      </c>
      <c r="Z79" t="str">
        <f t="shared" si="64"/>
        <v/>
      </c>
      <c r="AA79">
        <f t="array" ref="AA79">IF(D79="",0,SUMPRODUCT((DA13:VN13="Oeufs")*(DA14:VN14="ALERTE")*(COUNTIF(R79,"* "&amp;DA15:VN15&amp;" *")&gt;0)*1))</f>
        <v>0</v>
      </c>
      <c r="AB79" t="str">
        <f t="shared" si="65"/>
        <v/>
      </c>
      <c r="AC79">
        <f t="array" ref="AC79">IF(D79="",0,SUMPRODUCT((DA13:VN13="Poissons")*(DA14:VN14="INFO")*(COUNTIF(R79,"* "&amp;DA15:VN15&amp;" *")&gt;0)*1))</f>
        <v>0</v>
      </c>
      <c r="AD79">
        <f t="array" ref="AD79">IF(D79="",0,SUMPRODUCT((DA13:VN13="Poissons")*(DA14:VN14="EXCL")*(COUNTIF(R79,"* "&amp;DA15:VN15&amp;" *")&gt;0)*1))</f>
        <v>0</v>
      </c>
      <c r="AE79">
        <f t="array" ref="AE79">IF(D79="",0,SUMPRODUCT((DA13:VN13="Poissons")*(DA14:VN14="ALERTE")*(COUNTIF(R79,"* "&amp;DA15:VN15&amp;" *")&gt;0)*1))</f>
        <v>0</v>
      </c>
      <c r="AF79" t="str">
        <f t="shared" si="66"/>
        <v/>
      </c>
      <c r="AG79">
        <f t="array" ref="AG79">IF(D79="",0,SUMPRODUCT((DA13:VN13="Arachides")*(DA14:VN14="ALERTE")*(COUNTIF(R79,"* "&amp;DA15:VN15&amp;" *")&gt;0)*1))</f>
        <v>0</v>
      </c>
      <c r="AH79" t="str">
        <f t="shared" si="67"/>
        <v/>
      </c>
      <c r="AI79">
        <f t="array" ref="AI79">IF(D79="",0,SUMPRODUCT((DA13:VN13="Soja")*(DA14:VN14="INFO")*(COUNTIF(R79,"* "&amp;DA15:VN15&amp;" *")&gt;0)*1))</f>
        <v>0</v>
      </c>
      <c r="AJ79">
        <f t="array" ref="AJ79">IF(D79="",0,SUMPRODUCT((DA13:VN13="Soja")*(DA14:VN14="ALERTE")*(COUNTIF(R79,"* "&amp;DA15:VN15&amp;" *")&gt;0)*1))</f>
        <v>0</v>
      </c>
      <c r="AK79" t="str">
        <f t="shared" si="68"/>
        <v/>
      </c>
      <c r="AL79">
        <f t="array" ref="AL79">IF(D79="",0,SUMPRODUCT((DA13:VN13="Lait")*(DA14:VN14="INFO")*(COUNTIF(R79,"* "&amp;DA15:VN15&amp;" *")&gt;0)*1))</f>
        <v>0</v>
      </c>
      <c r="AM79">
        <f t="array" ref="AM79">IF(D79="",0,SUMPRODUCT((DA13:VN13="Lait")*(DA14:VN14="EXCL")*(COUNTIF(R79,"* "&amp;DA15:VN15&amp;" *")&gt;0)*1))</f>
        <v>0</v>
      </c>
      <c r="AN79">
        <f t="array" ref="AN79">IF(D79="",0,SUMPRODUCT((DA13:VN13="Lait")*(DA14:VN14="ALERTE")*(COUNTIF(R79,"* "&amp;DA15:VN15&amp;" *")&gt;0)*1))</f>
        <v>0</v>
      </c>
      <c r="AO79">
        <f t="array" ref="AO79">IF(D79="",0,SUMPRODUCT((DA13:VN13="Lait")*(DA14:VN14="SUSP")*(COUNTIF(R79,"* "&amp;DA15:VN15&amp;" *")&gt;0)*1))</f>
        <v>0</v>
      </c>
      <c r="AP79" t="str">
        <f t="shared" si="69"/>
        <v/>
      </c>
      <c r="AQ79" t="str">
        <f t="shared" si="70"/>
        <v/>
      </c>
      <c r="AR79">
        <f t="array" ref="AR79">IF(D79="",0,SUMPRODUCT((DA13:VN13="Fruits a coque")*(DA14:VN14="EXCL")*(COUNTIF(R79,"* "&amp;DA15:VN15&amp;" *")&gt;0)*1))</f>
        <v>0</v>
      </c>
      <c r="AS79">
        <f t="array" ref="AS79">IF(D79="",0,SUMPRODUCT((DA13:VN13="Fruits a coque")*(DA14:VN14="ALERTE")*(COUNTIF(R79,"* "&amp;DA15:VN15&amp;" *")&gt;0)*1))</f>
        <v>0</v>
      </c>
      <c r="AT79" t="str">
        <f t="shared" si="71"/>
        <v/>
      </c>
      <c r="AU79">
        <f t="array" ref="AU79">IF(D79="",0,SUMPRODUCT((DA13:VN13="Celeri")*(DA14:VN14="ALERTE")*(COUNTIF(R79,"* "&amp;DA15:VN15&amp;" *")&gt;0)*1))</f>
        <v>0</v>
      </c>
      <c r="AV79" t="str">
        <f t="shared" si="72"/>
        <v/>
      </c>
      <c r="AW79">
        <f t="array" ref="AW79">IF(D79="",0,SUMPRODUCT((DA13:VN13="Moutarde")*(DA14:VN14="ALERTE")*(COUNTIF(R79,"* "&amp;DA15:VN15&amp;" *")&gt;0)*1))</f>
        <v>0</v>
      </c>
      <c r="AX79" t="str">
        <f t="shared" si="73"/>
        <v/>
      </c>
      <c r="AY79">
        <f t="array" ref="AY79">IF(D79="",0,SUMPRODUCT((DA13:VN13="Sesame")*(DA14:VN14="ALERTE")*(COUNTIF(R79,"* "&amp;DA15:VN15&amp;" *")&gt;0)*1))</f>
        <v>0</v>
      </c>
      <c r="AZ79" t="str">
        <f t="shared" si="74"/>
        <v/>
      </c>
      <c r="BA79">
        <f t="array" ref="BA79">IF(D79="",0,SUMPRODUCT((DA13:VN13="Sulfites")*(DA14:VN14="ALERTE")*(COUNTIF(R79,"* "&amp;DA15:VN15&amp;" *")&gt;0)*1))</f>
        <v>0</v>
      </c>
      <c r="BB79" t="str">
        <f t="shared" si="75"/>
        <v/>
      </c>
      <c r="BC79">
        <f t="array" ref="BC79">IF(D79="",0,SUMPRODUCT((DA13:VN13="Lupin")*(DA14:VN14="ALERTE")*(COUNTIF(R79,"* "&amp;DA15:VN15&amp;" *")&gt;0)*1))</f>
        <v>0</v>
      </c>
      <c r="BD79" t="str">
        <f t="shared" si="76"/>
        <v/>
      </c>
      <c r="BE79">
        <f t="array" ref="BE79">IF(D79="",0,SUMPRODUCT((DA13:VN13="Mollusques")*(DA14:VN14="EXCL")*(COUNTIF(R79,"* "&amp;DA15:VN15&amp;" *")&gt;0)*1))</f>
        <v>0</v>
      </c>
      <c r="BF79">
        <f t="array" ref="BF79">IF(D79="",0,SUMPRODUCT((DA13:VN13="Mollusques")*(DA14:VN14="ALERTE")*(COUNTIF(R79,"* "&amp;DA15:VN15&amp;" *")&gt;0)*1))</f>
        <v>0</v>
      </c>
      <c r="BG79" t="str">
        <f t="shared" si="77"/>
        <v/>
      </c>
      <c r="BH79" t="str">
        <f t="shared" si="78"/>
        <v/>
      </c>
      <c r="BI79" t="str">
        <f t="shared" si="79"/>
        <v/>
      </c>
      <c r="BJ79" t="str">
        <f t="shared" si="80"/>
        <v/>
      </c>
      <c r="BK79" t="str">
        <f t="shared" si="81"/>
        <v/>
      </c>
      <c r="BL79" t="str">
        <f t="shared" si="82"/>
        <v/>
      </c>
      <c r="BM79" t="str">
        <f t="shared" si="83"/>
        <v/>
      </c>
      <c r="BN79" t="str">
        <f t="shared" si="84"/>
        <v/>
      </c>
      <c r="BO79" t="str">
        <f t="shared" si="85"/>
        <v/>
      </c>
      <c r="BP79" t="str">
        <f t="shared" si="86"/>
        <v/>
      </c>
      <c r="BQ79" t="str">
        <f t="shared" si="87"/>
        <v/>
      </c>
      <c r="BR79" t="str">
        <f t="shared" si="88"/>
        <v/>
      </c>
      <c r="BS79" t="str">
        <f t="shared" si="89"/>
        <v/>
      </c>
      <c r="BT79" t="str">
        <f t="shared" si="90"/>
        <v/>
      </c>
      <c r="BU79" t="str">
        <f t="shared" si="91"/>
        <v/>
      </c>
      <c r="BV79" t="str">
        <f t="shared" si="92"/>
        <v/>
      </c>
      <c r="BW79" t="str">
        <f t="shared" si="93"/>
        <v/>
      </c>
      <c r="BX79" t="str">
        <f t="shared" si="94"/>
        <v/>
      </c>
      <c r="BY79" t="str">
        <f t="shared" si="95"/>
        <v/>
      </c>
    </row>
    <row r="80" spans="3:77" ht="15.75">
      <c r="C80" s="263" t="str">
        <f t="shared" si="48"/>
        <v/>
      </c>
      <c r="D80" s="752"/>
      <c r="E80" s="818" t="s">
        <v>945</v>
      </c>
      <c r="F80" s="16" t="str">
        <f t="shared" si="49"/>
        <v/>
      </c>
      <c r="G80" s="264" t="str">
        <f t="shared" si="50"/>
        <v/>
      </c>
      <c r="H80" s="266" t="str">
        <f t="shared" si="51"/>
        <v/>
      </c>
      <c r="I80" s="267" t="str">
        <f t="shared" si="52"/>
        <v/>
      </c>
      <c r="J80" s="268" t="str">
        <f t="shared" si="53"/>
        <v/>
      </c>
      <c r="K80" s="268" t="str">
        <f t="shared" si="54"/>
        <v/>
      </c>
      <c r="L80" s="269" t="str">
        <f t="shared" si="55"/>
        <v/>
      </c>
      <c r="M80" t="str">
        <f t="shared" si="56"/>
        <v/>
      </c>
      <c r="N80" t="str">
        <f t="shared" si="57"/>
        <v/>
      </c>
      <c r="O80" t="str">
        <f t="shared" si="58"/>
        <v/>
      </c>
      <c r="P80" t="str">
        <f t="shared" si="59"/>
        <v/>
      </c>
      <c r="Q80" t="str">
        <f t="shared" si="60"/>
        <v/>
      </c>
      <c r="R80" t="str">
        <f t="shared" si="61"/>
        <v/>
      </c>
      <c r="S80">
        <f t="array" ref="S80">IF(D80="",0,SUMPRODUCT((DA13:VN13="Gluten")*(DA14:VN14="INFO")*(COUNTIF(R80,"* "&amp;DA15:VN15&amp;" *")&gt;0)*1))</f>
        <v>0</v>
      </c>
      <c r="T80">
        <f t="array" ref="T80">IF(D80="",0,SUMPRODUCT((DA13:VN13="Gluten")*(DA14:VN14="EXCL")*(COUNTIF(R80,"* "&amp;DA15:VN15&amp;" *")&gt;0)*1))</f>
        <v>0</v>
      </c>
      <c r="U80">
        <f t="array" ref="U80">IF(D80="",0,SUMPRODUCT((DA13:VN13="Gluten")*(DA14:VN14="ALERTE")*(COUNTIF(R80,"* "&amp;DA15:VN15&amp;" *")&gt;0)*1))</f>
        <v>0</v>
      </c>
      <c r="V80">
        <f t="array" ref="V80">IF(D80="",0,SUMPRODUCT((DA13:VN13="Gluten")*(DA14:VN14="SUSP")*(COUNTIF(R80,"* "&amp;DA15:VN15&amp;" *")&gt;0)*1))</f>
        <v>0</v>
      </c>
      <c r="W80" t="str">
        <f t="shared" si="62"/>
        <v/>
      </c>
      <c r="X80" t="str">
        <f t="shared" si="63"/>
        <v/>
      </c>
      <c r="Y80">
        <f t="array" ref="Y80">IF(D80="",0,SUMPRODUCT((DA13:VN13="Crustaces")*(DA14:VN14="ALERTE")*(COUNTIF(R80,"* "&amp;DA15:VN15&amp;" *")&gt;0)*1))</f>
        <v>0</v>
      </c>
      <c r="Z80" t="str">
        <f t="shared" si="64"/>
        <v/>
      </c>
      <c r="AA80">
        <f t="array" ref="AA80">IF(D80="",0,SUMPRODUCT((DA13:VN13="Oeufs")*(DA14:VN14="ALERTE")*(COUNTIF(R80,"* "&amp;DA15:VN15&amp;" *")&gt;0)*1))</f>
        <v>0</v>
      </c>
      <c r="AB80" t="str">
        <f t="shared" si="65"/>
        <v/>
      </c>
      <c r="AC80">
        <f t="array" ref="AC80">IF(D80="",0,SUMPRODUCT((DA13:VN13="Poissons")*(DA14:VN14="INFO")*(COUNTIF(R80,"* "&amp;DA15:VN15&amp;" *")&gt;0)*1))</f>
        <v>0</v>
      </c>
      <c r="AD80">
        <f t="array" ref="AD80">IF(D80="",0,SUMPRODUCT((DA13:VN13="Poissons")*(DA14:VN14="EXCL")*(COUNTIF(R80,"* "&amp;DA15:VN15&amp;" *")&gt;0)*1))</f>
        <v>0</v>
      </c>
      <c r="AE80">
        <f t="array" ref="AE80">IF(D80="",0,SUMPRODUCT((DA13:VN13="Poissons")*(DA14:VN14="ALERTE")*(COUNTIF(R80,"* "&amp;DA15:VN15&amp;" *")&gt;0)*1))</f>
        <v>0</v>
      </c>
      <c r="AF80" t="str">
        <f t="shared" si="66"/>
        <v/>
      </c>
      <c r="AG80">
        <f t="array" ref="AG80">IF(D80="",0,SUMPRODUCT((DA13:VN13="Arachides")*(DA14:VN14="ALERTE")*(COUNTIF(R80,"* "&amp;DA15:VN15&amp;" *")&gt;0)*1))</f>
        <v>0</v>
      </c>
      <c r="AH80" t="str">
        <f t="shared" si="67"/>
        <v/>
      </c>
      <c r="AI80">
        <f t="array" ref="AI80">IF(D80="",0,SUMPRODUCT((DA13:VN13="Soja")*(DA14:VN14="INFO")*(COUNTIF(R80,"* "&amp;DA15:VN15&amp;" *")&gt;0)*1))</f>
        <v>0</v>
      </c>
      <c r="AJ80">
        <f t="array" ref="AJ80">IF(D80="",0,SUMPRODUCT((DA13:VN13="Soja")*(DA14:VN14="ALERTE")*(COUNTIF(R80,"* "&amp;DA15:VN15&amp;" *")&gt;0)*1))</f>
        <v>0</v>
      </c>
      <c r="AK80" t="str">
        <f t="shared" si="68"/>
        <v/>
      </c>
      <c r="AL80">
        <f t="array" ref="AL80">IF(D80="",0,SUMPRODUCT((DA13:VN13="Lait")*(DA14:VN14="INFO")*(COUNTIF(R80,"* "&amp;DA15:VN15&amp;" *")&gt;0)*1))</f>
        <v>0</v>
      </c>
      <c r="AM80">
        <f t="array" ref="AM80">IF(D80="",0,SUMPRODUCT((DA13:VN13="Lait")*(DA14:VN14="EXCL")*(COUNTIF(R80,"* "&amp;DA15:VN15&amp;" *")&gt;0)*1))</f>
        <v>0</v>
      </c>
      <c r="AN80">
        <f t="array" ref="AN80">IF(D80="",0,SUMPRODUCT((DA13:VN13="Lait")*(DA14:VN14="ALERTE")*(COUNTIF(R80,"* "&amp;DA15:VN15&amp;" *")&gt;0)*1))</f>
        <v>0</v>
      </c>
      <c r="AO80">
        <f t="array" ref="AO80">IF(D80="",0,SUMPRODUCT((DA13:VN13="Lait")*(DA14:VN14="SUSP")*(COUNTIF(R80,"* "&amp;DA15:VN15&amp;" *")&gt;0)*1))</f>
        <v>0</v>
      </c>
      <c r="AP80" t="str">
        <f t="shared" si="69"/>
        <v/>
      </c>
      <c r="AQ80" t="str">
        <f t="shared" si="70"/>
        <v/>
      </c>
      <c r="AR80">
        <f t="array" ref="AR80">IF(D80="",0,SUMPRODUCT((DA13:VN13="Fruits a coque")*(DA14:VN14="EXCL")*(COUNTIF(R80,"* "&amp;DA15:VN15&amp;" *")&gt;0)*1))</f>
        <v>0</v>
      </c>
      <c r="AS80">
        <f t="array" ref="AS80">IF(D80="",0,SUMPRODUCT((DA13:VN13="Fruits a coque")*(DA14:VN14="ALERTE")*(COUNTIF(R80,"* "&amp;DA15:VN15&amp;" *")&gt;0)*1))</f>
        <v>0</v>
      </c>
      <c r="AT80" t="str">
        <f t="shared" si="71"/>
        <v/>
      </c>
      <c r="AU80">
        <f t="array" ref="AU80">IF(D80="",0,SUMPRODUCT((DA13:VN13="Celeri")*(DA14:VN14="ALERTE")*(COUNTIF(R80,"* "&amp;DA15:VN15&amp;" *")&gt;0)*1))</f>
        <v>0</v>
      </c>
      <c r="AV80" t="str">
        <f t="shared" si="72"/>
        <v/>
      </c>
      <c r="AW80">
        <f t="array" ref="AW80">IF(D80="",0,SUMPRODUCT((DA13:VN13="Moutarde")*(DA14:VN14="ALERTE")*(COUNTIF(R80,"* "&amp;DA15:VN15&amp;" *")&gt;0)*1))</f>
        <v>0</v>
      </c>
      <c r="AX80" t="str">
        <f t="shared" si="73"/>
        <v/>
      </c>
      <c r="AY80">
        <f t="array" ref="AY80">IF(D80="",0,SUMPRODUCT((DA13:VN13="Sesame")*(DA14:VN14="ALERTE")*(COUNTIF(R80,"* "&amp;DA15:VN15&amp;" *")&gt;0)*1))</f>
        <v>0</v>
      </c>
      <c r="AZ80" t="str">
        <f t="shared" si="74"/>
        <v/>
      </c>
      <c r="BA80">
        <f t="array" ref="BA80">IF(D80="",0,SUMPRODUCT((DA13:VN13="Sulfites")*(DA14:VN14="ALERTE")*(COUNTIF(R80,"* "&amp;DA15:VN15&amp;" *")&gt;0)*1))</f>
        <v>0</v>
      </c>
      <c r="BB80" t="str">
        <f t="shared" si="75"/>
        <v/>
      </c>
      <c r="BC80">
        <f t="array" ref="BC80">IF(D80="",0,SUMPRODUCT((DA13:VN13="Lupin")*(DA14:VN14="ALERTE")*(COUNTIF(R80,"* "&amp;DA15:VN15&amp;" *")&gt;0)*1))</f>
        <v>0</v>
      </c>
      <c r="BD80" t="str">
        <f t="shared" si="76"/>
        <v/>
      </c>
      <c r="BE80">
        <f t="array" ref="BE80">IF(D80="",0,SUMPRODUCT((DA13:VN13="Mollusques")*(DA14:VN14="EXCL")*(COUNTIF(R80,"* "&amp;DA15:VN15&amp;" *")&gt;0)*1))</f>
        <v>0</v>
      </c>
      <c r="BF80">
        <f t="array" ref="BF80">IF(D80="",0,SUMPRODUCT((DA13:VN13="Mollusques")*(DA14:VN14="ALERTE")*(COUNTIF(R80,"* "&amp;DA15:VN15&amp;" *")&gt;0)*1))</f>
        <v>0</v>
      </c>
      <c r="BG80" t="str">
        <f t="shared" si="77"/>
        <v/>
      </c>
      <c r="BH80" t="str">
        <f t="shared" si="78"/>
        <v/>
      </c>
      <c r="BI80" t="str">
        <f t="shared" si="79"/>
        <v/>
      </c>
      <c r="BJ80" t="str">
        <f t="shared" si="80"/>
        <v/>
      </c>
      <c r="BK80" t="str">
        <f t="shared" si="81"/>
        <v/>
      </c>
      <c r="BL80" t="str">
        <f t="shared" si="82"/>
        <v/>
      </c>
      <c r="BM80" t="str">
        <f t="shared" si="83"/>
        <v/>
      </c>
      <c r="BN80" t="str">
        <f t="shared" si="84"/>
        <v/>
      </c>
      <c r="BO80" t="str">
        <f t="shared" si="85"/>
        <v/>
      </c>
      <c r="BP80" t="str">
        <f t="shared" si="86"/>
        <v/>
      </c>
      <c r="BQ80" t="str">
        <f t="shared" si="87"/>
        <v/>
      </c>
      <c r="BR80" t="str">
        <f t="shared" si="88"/>
        <v/>
      </c>
      <c r="BS80" t="str">
        <f t="shared" si="89"/>
        <v/>
      </c>
      <c r="BT80" t="str">
        <f t="shared" si="90"/>
        <v/>
      </c>
      <c r="BU80" t="str">
        <f t="shared" si="91"/>
        <v/>
      </c>
      <c r="BV80" t="str">
        <f t="shared" si="92"/>
        <v/>
      </c>
      <c r="BW80" t="str">
        <f t="shared" si="93"/>
        <v/>
      </c>
      <c r="BX80" t="str">
        <f t="shared" si="94"/>
        <v/>
      </c>
      <c r="BY80" t="str">
        <f t="shared" si="95"/>
        <v/>
      </c>
    </row>
    <row r="81" spans="3:77" ht="15.75">
      <c r="C81" s="263" t="str">
        <f t="shared" si="48"/>
        <v/>
      </c>
      <c r="D81" s="752"/>
      <c r="E81" s="818" t="s">
        <v>945</v>
      </c>
      <c r="F81" s="16" t="str">
        <f t="shared" si="49"/>
        <v/>
      </c>
      <c r="G81" s="264" t="str">
        <f t="shared" si="50"/>
        <v/>
      </c>
      <c r="H81" s="266" t="str">
        <f t="shared" si="51"/>
        <v/>
      </c>
      <c r="I81" s="267" t="str">
        <f t="shared" si="52"/>
        <v/>
      </c>
      <c r="J81" s="268" t="str">
        <f t="shared" si="53"/>
        <v/>
      </c>
      <c r="K81" s="268" t="str">
        <f t="shared" si="54"/>
        <v/>
      </c>
      <c r="L81" s="269" t="str">
        <f t="shared" si="55"/>
        <v/>
      </c>
      <c r="M81" t="str">
        <f t="shared" si="56"/>
        <v/>
      </c>
      <c r="N81" t="str">
        <f t="shared" si="57"/>
        <v/>
      </c>
      <c r="O81" t="str">
        <f t="shared" si="58"/>
        <v/>
      </c>
      <c r="P81" t="str">
        <f t="shared" si="59"/>
        <v/>
      </c>
      <c r="Q81" t="str">
        <f t="shared" si="60"/>
        <v/>
      </c>
      <c r="R81" t="str">
        <f t="shared" si="61"/>
        <v/>
      </c>
      <c r="S81">
        <f t="array" ref="S81">IF(D81="",0,SUMPRODUCT((DA13:VN13="Gluten")*(DA14:VN14="INFO")*(COUNTIF(R81,"* "&amp;DA15:VN15&amp;" *")&gt;0)*1))</f>
        <v>0</v>
      </c>
      <c r="T81">
        <f t="array" ref="T81">IF(D81="",0,SUMPRODUCT((DA13:VN13="Gluten")*(DA14:VN14="EXCL")*(COUNTIF(R81,"* "&amp;DA15:VN15&amp;" *")&gt;0)*1))</f>
        <v>0</v>
      </c>
      <c r="U81">
        <f t="array" ref="U81">IF(D81="",0,SUMPRODUCT((DA13:VN13="Gluten")*(DA14:VN14="ALERTE")*(COUNTIF(R81,"* "&amp;DA15:VN15&amp;" *")&gt;0)*1))</f>
        <v>0</v>
      </c>
      <c r="V81">
        <f t="array" ref="V81">IF(D81="",0,SUMPRODUCT((DA13:VN13="Gluten")*(DA14:VN14="SUSP")*(COUNTIF(R81,"* "&amp;DA15:VN15&amp;" *")&gt;0)*1))</f>
        <v>0</v>
      </c>
      <c r="W81" t="str">
        <f t="shared" si="62"/>
        <v/>
      </c>
      <c r="X81" t="str">
        <f t="shared" si="63"/>
        <v/>
      </c>
      <c r="Y81">
        <f t="array" ref="Y81">IF(D81="",0,SUMPRODUCT((DA13:VN13="Crustaces")*(DA14:VN14="ALERTE")*(COUNTIF(R81,"* "&amp;DA15:VN15&amp;" *")&gt;0)*1))</f>
        <v>0</v>
      </c>
      <c r="Z81" t="str">
        <f t="shared" si="64"/>
        <v/>
      </c>
      <c r="AA81">
        <f t="array" ref="AA81">IF(D81="",0,SUMPRODUCT((DA13:VN13="Oeufs")*(DA14:VN14="ALERTE")*(COUNTIF(R81,"* "&amp;DA15:VN15&amp;" *")&gt;0)*1))</f>
        <v>0</v>
      </c>
      <c r="AB81" t="str">
        <f t="shared" si="65"/>
        <v/>
      </c>
      <c r="AC81">
        <f t="array" ref="AC81">IF(D81="",0,SUMPRODUCT((DA13:VN13="Poissons")*(DA14:VN14="INFO")*(COUNTIF(R81,"* "&amp;DA15:VN15&amp;" *")&gt;0)*1))</f>
        <v>0</v>
      </c>
      <c r="AD81">
        <f t="array" ref="AD81">IF(D81="",0,SUMPRODUCT((DA13:VN13="Poissons")*(DA14:VN14="EXCL")*(COUNTIF(R81,"* "&amp;DA15:VN15&amp;" *")&gt;0)*1))</f>
        <v>0</v>
      </c>
      <c r="AE81">
        <f t="array" ref="AE81">IF(D81="",0,SUMPRODUCT((DA13:VN13="Poissons")*(DA14:VN14="ALERTE")*(COUNTIF(R81,"* "&amp;DA15:VN15&amp;" *")&gt;0)*1))</f>
        <v>0</v>
      </c>
      <c r="AF81" t="str">
        <f t="shared" si="66"/>
        <v/>
      </c>
      <c r="AG81">
        <f t="array" ref="AG81">IF(D81="",0,SUMPRODUCT((DA13:VN13="Arachides")*(DA14:VN14="ALERTE")*(COUNTIF(R81,"* "&amp;DA15:VN15&amp;" *")&gt;0)*1))</f>
        <v>0</v>
      </c>
      <c r="AH81" t="str">
        <f t="shared" si="67"/>
        <v/>
      </c>
      <c r="AI81">
        <f t="array" ref="AI81">IF(D81="",0,SUMPRODUCT((DA13:VN13="Soja")*(DA14:VN14="INFO")*(COUNTIF(R81,"* "&amp;DA15:VN15&amp;" *")&gt;0)*1))</f>
        <v>0</v>
      </c>
      <c r="AJ81">
        <f t="array" ref="AJ81">IF(D81="",0,SUMPRODUCT((DA13:VN13="Soja")*(DA14:VN14="ALERTE")*(COUNTIF(R81,"* "&amp;DA15:VN15&amp;" *")&gt;0)*1))</f>
        <v>0</v>
      </c>
      <c r="AK81" t="str">
        <f t="shared" si="68"/>
        <v/>
      </c>
      <c r="AL81">
        <f t="array" ref="AL81">IF(D81="",0,SUMPRODUCT((DA13:VN13="Lait")*(DA14:VN14="INFO")*(COUNTIF(R81,"* "&amp;DA15:VN15&amp;" *")&gt;0)*1))</f>
        <v>0</v>
      </c>
      <c r="AM81">
        <f t="array" ref="AM81">IF(D81="",0,SUMPRODUCT((DA13:VN13="Lait")*(DA14:VN14="EXCL")*(COUNTIF(R81,"* "&amp;DA15:VN15&amp;" *")&gt;0)*1))</f>
        <v>0</v>
      </c>
      <c r="AN81">
        <f t="array" ref="AN81">IF(D81="",0,SUMPRODUCT((DA13:VN13="Lait")*(DA14:VN14="ALERTE")*(COUNTIF(R81,"* "&amp;DA15:VN15&amp;" *")&gt;0)*1))</f>
        <v>0</v>
      </c>
      <c r="AO81">
        <f t="array" ref="AO81">IF(D81="",0,SUMPRODUCT((DA13:VN13="Lait")*(DA14:VN14="SUSP")*(COUNTIF(R81,"* "&amp;DA15:VN15&amp;" *")&gt;0)*1))</f>
        <v>0</v>
      </c>
      <c r="AP81" t="str">
        <f t="shared" si="69"/>
        <v/>
      </c>
      <c r="AQ81" t="str">
        <f t="shared" si="70"/>
        <v/>
      </c>
      <c r="AR81">
        <f t="array" ref="AR81">IF(D81="",0,SUMPRODUCT((DA13:VN13="Fruits a coque")*(DA14:VN14="EXCL")*(COUNTIF(R81,"* "&amp;DA15:VN15&amp;" *")&gt;0)*1))</f>
        <v>0</v>
      </c>
      <c r="AS81">
        <f t="array" ref="AS81">IF(D81="",0,SUMPRODUCT((DA13:VN13="Fruits a coque")*(DA14:VN14="ALERTE")*(COUNTIF(R81,"* "&amp;DA15:VN15&amp;" *")&gt;0)*1))</f>
        <v>0</v>
      </c>
      <c r="AT81" t="str">
        <f t="shared" si="71"/>
        <v/>
      </c>
      <c r="AU81">
        <f t="array" ref="AU81">IF(D81="",0,SUMPRODUCT((DA13:VN13="Celeri")*(DA14:VN14="ALERTE")*(COUNTIF(R81,"* "&amp;DA15:VN15&amp;" *")&gt;0)*1))</f>
        <v>0</v>
      </c>
      <c r="AV81" t="str">
        <f t="shared" si="72"/>
        <v/>
      </c>
      <c r="AW81">
        <f t="array" ref="AW81">IF(D81="",0,SUMPRODUCT((DA13:VN13="Moutarde")*(DA14:VN14="ALERTE")*(COUNTIF(R81,"* "&amp;DA15:VN15&amp;" *")&gt;0)*1))</f>
        <v>0</v>
      </c>
      <c r="AX81" t="str">
        <f t="shared" si="73"/>
        <v/>
      </c>
      <c r="AY81">
        <f t="array" ref="AY81">IF(D81="",0,SUMPRODUCT((DA13:VN13="Sesame")*(DA14:VN14="ALERTE")*(COUNTIF(R81,"* "&amp;DA15:VN15&amp;" *")&gt;0)*1))</f>
        <v>0</v>
      </c>
      <c r="AZ81" t="str">
        <f t="shared" si="74"/>
        <v/>
      </c>
      <c r="BA81">
        <f t="array" ref="BA81">IF(D81="",0,SUMPRODUCT((DA13:VN13="Sulfites")*(DA14:VN14="ALERTE")*(COUNTIF(R81,"* "&amp;DA15:VN15&amp;" *")&gt;0)*1))</f>
        <v>0</v>
      </c>
      <c r="BB81" t="str">
        <f t="shared" si="75"/>
        <v/>
      </c>
      <c r="BC81">
        <f t="array" ref="BC81">IF(D81="",0,SUMPRODUCT((DA13:VN13="Lupin")*(DA14:VN14="ALERTE")*(COUNTIF(R81,"* "&amp;DA15:VN15&amp;" *")&gt;0)*1))</f>
        <v>0</v>
      </c>
      <c r="BD81" t="str">
        <f t="shared" si="76"/>
        <v/>
      </c>
      <c r="BE81">
        <f t="array" ref="BE81">IF(D81="",0,SUMPRODUCT((DA13:VN13="Mollusques")*(DA14:VN14="EXCL")*(COUNTIF(R81,"* "&amp;DA15:VN15&amp;" *")&gt;0)*1))</f>
        <v>0</v>
      </c>
      <c r="BF81">
        <f t="array" ref="BF81">IF(D81="",0,SUMPRODUCT((DA13:VN13="Mollusques")*(DA14:VN14="ALERTE")*(COUNTIF(R81,"* "&amp;DA15:VN15&amp;" *")&gt;0)*1))</f>
        <v>0</v>
      </c>
      <c r="BG81" t="str">
        <f t="shared" si="77"/>
        <v/>
      </c>
      <c r="BH81" t="str">
        <f t="shared" si="78"/>
        <v/>
      </c>
      <c r="BI81" t="str">
        <f t="shared" si="79"/>
        <v/>
      </c>
      <c r="BJ81" t="str">
        <f t="shared" si="80"/>
        <v/>
      </c>
      <c r="BK81" t="str">
        <f t="shared" si="81"/>
        <v/>
      </c>
      <c r="BL81" t="str">
        <f t="shared" si="82"/>
        <v/>
      </c>
      <c r="BM81" t="str">
        <f t="shared" si="83"/>
        <v/>
      </c>
      <c r="BN81" t="str">
        <f t="shared" si="84"/>
        <v/>
      </c>
      <c r="BO81" t="str">
        <f t="shared" si="85"/>
        <v/>
      </c>
      <c r="BP81" t="str">
        <f t="shared" si="86"/>
        <v/>
      </c>
      <c r="BQ81" t="str">
        <f t="shared" si="87"/>
        <v/>
      </c>
      <c r="BR81" t="str">
        <f t="shared" si="88"/>
        <v/>
      </c>
      <c r="BS81" t="str">
        <f t="shared" si="89"/>
        <v/>
      </c>
      <c r="BT81" t="str">
        <f t="shared" si="90"/>
        <v/>
      </c>
      <c r="BU81" t="str">
        <f t="shared" si="91"/>
        <v/>
      </c>
      <c r="BV81" t="str">
        <f t="shared" si="92"/>
        <v/>
      </c>
      <c r="BW81" t="str">
        <f t="shared" si="93"/>
        <v/>
      </c>
      <c r="BX81" t="str">
        <f t="shared" si="94"/>
        <v/>
      </c>
      <c r="BY81" t="str">
        <f t="shared" si="95"/>
        <v/>
      </c>
    </row>
    <row r="82" spans="3:77" ht="15.75">
      <c r="C82" s="263" t="str">
        <f t="shared" si="48"/>
        <v/>
      </c>
      <c r="D82" s="752"/>
      <c r="E82" s="818" t="s">
        <v>945</v>
      </c>
      <c r="F82" s="16" t="str">
        <f t="shared" si="49"/>
        <v/>
      </c>
      <c r="G82" s="264" t="str">
        <f t="shared" si="50"/>
        <v/>
      </c>
      <c r="H82" s="266" t="str">
        <f t="shared" si="51"/>
        <v/>
      </c>
      <c r="I82" s="267" t="str">
        <f t="shared" si="52"/>
        <v/>
      </c>
      <c r="J82" s="268" t="str">
        <f t="shared" si="53"/>
        <v/>
      </c>
      <c r="K82" s="268" t="str">
        <f t="shared" si="54"/>
        <v/>
      </c>
      <c r="L82" s="269" t="str">
        <f t="shared" si="55"/>
        <v/>
      </c>
      <c r="M82" t="str">
        <f t="shared" si="56"/>
        <v/>
      </c>
      <c r="N82" t="str">
        <f t="shared" si="57"/>
        <v/>
      </c>
      <c r="O82" t="str">
        <f t="shared" si="58"/>
        <v/>
      </c>
      <c r="P82" t="str">
        <f t="shared" si="59"/>
        <v/>
      </c>
      <c r="Q82" t="str">
        <f t="shared" si="60"/>
        <v/>
      </c>
      <c r="R82" t="str">
        <f t="shared" si="61"/>
        <v/>
      </c>
      <c r="S82">
        <f t="array" ref="S82">IF(D82="",0,SUMPRODUCT((DA13:VN13="Gluten")*(DA14:VN14="INFO")*(COUNTIF(R82,"* "&amp;DA15:VN15&amp;" *")&gt;0)*1))</f>
        <v>0</v>
      </c>
      <c r="T82">
        <f t="array" ref="T82">IF(D82="",0,SUMPRODUCT((DA13:VN13="Gluten")*(DA14:VN14="EXCL")*(COUNTIF(R82,"* "&amp;DA15:VN15&amp;" *")&gt;0)*1))</f>
        <v>0</v>
      </c>
      <c r="U82">
        <f t="array" ref="U82">IF(D82="",0,SUMPRODUCT((DA13:VN13="Gluten")*(DA14:VN14="ALERTE")*(COUNTIF(R82,"* "&amp;DA15:VN15&amp;" *")&gt;0)*1))</f>
        <v>0</v>
      </c>
      <c r="V82">
        <f t="array" ref="V82">IF(D82="",0,SUMPRODUCT((DA13:VN13="Gluten")*(DA14:VN14="SUSP")*(COUNTIF(R82,"* "&amp;DA15:VN15&amp;" *")&gt;0)*1))</f>
        <v>0</v>
      </c>
      <c r="W82" t="str">
        <f t="shared" si="62"/>
        <v/>
      </c>
      <c r="X82" t="str">
        <f t="shared" si="63"/>
        <v/>
      </c>
      <c r="Y82">
        <f t="array" ref="Y82">IF(D82="",0,SUMPRODUCT((DA13:VN13="Crustaces")*(DA14:VN14="ALERTE")*(COUNTIF(R82,"* "&amp;DA15:VN15&amp;" *")&gt;0)*1))</f>
        <v>0</v>
      </c>
      <c r="Z82" t="str">
        <f t="shared" si="64"/>
        <v/>
      </c>
      <c r="AA82">
        <f t="array" ref="AA82">IF(D82="",0,SUMPRODUCT((DA13:VN13="Oeufs")*(DA14:VN14="ALERTE")*(COUNTIF(R82,"* "&amp;DA15:VN15&amp;" *")&gt;0)*1))</f>
        <v>0</v>
      </c>
      <c r="AB82" t="str">
        <f t="shared" si="65"/>
        <v/>
      </c>
      <c r="AC82">
        <f t="array" ref="AC82">IF(D82="",0,SUMPRODUCT((DA13:VN13="Poissons")*(DA14:VN14="INFO")*(COUNTIF(R82,"* "&amp;DA15:VN15&amp;" *")&gt;0)*1))</f>
        <v>0</v>
      </c>
      <c r="AD82">
        <f t="array" ref="AD82">IF(D82="",0,SUMPRODUCT((DA13:VN13="Poissons")*(DA14:VN14="EXCL")*(COUNTIF(R82,"* "&amp;DA15:VN15&amp;" *")&gt;0)*1))</f>
        <v>0</v>
      </c>
      <c r="AE82">
        <f t="array" ref="AE82">IF(D82="",0,SUMPRODUCT((DA13:VN13="Poissons")*(DA14:VN14="ALERTE")*(COUNTIF(R82,"* "&amp;DA15:VN15&amp;" *")&gt;0)*1))</f>
        <v>0</v>
      </c>
      <c r="AF82" t="str">
        <f t="shared" si="66"/>
        <v/>
      </c>
      <c r="AG82">
        <f t="array" ref="AG82">IF(D82="",0,SUMPRODUCT((DA13:VN13="Arachides")*(DA14:VN14="ALERTE")*(COUNTIF(R82,"* "&amp;DA15:VN15&amp;" *")&gt;0)*1))</f>
        <v>0</v>
      </c>
      <c r="AH82" t="str">
        <f t="shared" si="67"/>
        <v/>
      </c>
      <c r="AI82">
        <f t="array" ref="AI82">IF(D82="",0,SUMPRODUCT((DA13:VN13="Soja")*(DA14:VN14="INFO")*(COUNTIF(R82,"* "&amp;DA15:VN15&amp;" *")&gt;0)*1))</f>
        <v>0</v>
      </c>
      <c r="AJ82">
        <f t="array" ref="AJ82">IF(D82="",0,SUMPRODUCT((DA13:VN13="Soja")*(DA14:VN14="ALERTE")*(COUNTIF(R82,"* "&amp;DA15:VN15&amp;" *")&gt;0)*1))</f>
        <v>0</v>
      </c>
      <c r="AK82" t="str">
        <f t="shared" si="68"/>
        <v/>
      </c>
      <c r="AL82">
        <f t="array" ref="AL82">IF(D82="",0,SUMPRODUCT((DA13:VN13="Lait")*(DA14:VN14="INFO")*(COUNTIF(R82,"* "&amp;DA15:VN15&amp;" *")&gt;0)*1))</f>
        <v>0</v>
      </c>
      <c r="AM82">
        <f t="array" ref="AM82">IF(D82="",0,SUMPRODUCT((DA13:VN13="Lait")*(DA14:VN14="EXCL")*(COUNTIF(R82,"* "&amp;DA15:VN15&amp;" *")&gt;0)*1))</f>
        <v>0</v>
      </c>
      <c r="AN82">
        <f t="array" ref="AN82">IF(D82="",0,SUMPRODUCT((DA13:VN13="Lait")*(DA14:VN14="ALERTE")*(COUNTIF(R82,"* "&amp;DA15:VN15&amp;" *")&gt;0)*1))</f>
        <v>0</v>
      </c>
      <c r="AO82">
        <f t="array" ref="AO82">IF(D82="",0,SUMPRODUCT((DA13:VN13="Lait")*(DA14:VN14="SUSP")*(COUNTIF(R82,"* "&amp;DA15:VN15&amp;" *")&gt;0)*1))</f>
        <v>0</v>
      </c>
      <c r="AP82" t="str">
        <f t="shared" si="69"/>
        <v/>
      </c>
      <c r="AQ82" t="str">
        <f t="shared" si="70"/>
        <v/>
      </c>
      <c r="AR82">
        <f t="array" ref="AR82">IF(D82="",0,SUMPRODUCT((DA13:VN13="Fruits a coque")*(DA14:VN14="EXCL")*(COUNTIF(R82,"* "&amp;DA15:VN15&amp;" *")&gt;0)*1))</f>
        <v>0</v>
      </c>
      <c r="AS82">
        <f t="array" ref="AS82">IF(D82="",0,SUMPRODUCT((DA13:VN13="Fruits a coque")*(DA14:VN14="ALERTE")*(COUNTIF(R82,"* "&amp;DA15:VN15&amp;" *")&gt;0)*1))</f>
        <v>0</v>
      </c>
      <c r="AT82" t="str">
        <f t="shared" si="71"/>
        <v/>
      </c>
      <c r="AU82">
        <f t="array" ref="AU82">IF(D82="",0,SUMPRODUCT((DA13:VN13="Celeri")*(DA14:VN14="ALERTE")*(COUNTIF(R82,"* "&amp;DA15:VN15&amp;" *")&gt;0)*1))</f>
        <v>0</v>
      </c>
      <c r="AV82" t="str">
        <f t="shared" si="72"/>
        <v/>
      </c>
      <c r="AW82">
        <f t="array" ref="AW82">IF(D82="",0,SUMPRODUCT((DA13:VN13="Moutarde")*(DA14:VN14="ALERTE")*(COUNTIF(R82,"* "&amp;DA15:VN15&amp;" *")&gt;0)*1))</f>
        <v>0</v>
      </c>
      <c r="AX82" t="str">
        <f t="shared" si="73"/>
        <v/>
      </c>
      <c r="AY82">
        <f t="array" ref="AY82">IF(D82="",0,SUMPRODUCT((DA13:VN13="Sesame")*(DA14:VN14="ALERTE")*(COUNTIF(R82,"* "&amp;DA15:VN15&amp;" *")&gt;0)*1))</f>
        <v>0</v>
      </c>
      <c r="AZ82" t="str">
        <f t="shared" si="74"/>
        <v/>
      </c>
      <c r="BA82">
        <f t="array" ref="BA82">IF(D82="",0,SUMPRODUCT((DA13:VN13="Sulfites")*(DA14:VN14="ALERTE")*(COUNTIF(R82,"* "&amp;DA15:VN15&amp;" *")&gt;0)*1))</f>
        <v>0</v>
      </c>
      <c r="BB82" t="str">
        <f t="shared" si="75"/>
        <v/>
      </c>
      <c r="BC82">
        <f t="array" ref="BC82">IF(D82="",0,SUMPRODUCT((DA13:VN13="Lupin")*(DA14:VN14="ALERTE")*(COUNTIF(R82,"* "&amp;DA15:VN15&amp;" *")&gt;0)*1))</f>
        <v>0</v>
      </c>
      <c r="BD82" t="str">
        <f t="shared" si="76"/>
        <v/>
      </c>
      <c r="BE82">
        <f t="array" ref="BE82">IF(D82="",0,SUMPRODUCT((DA13:VN13="Mollusques")*(DA14:VN14="EXCL")*(COUNTIF(R82,"* "&amp;DA15:VN15&amp;" *")&gt;0)*1))</f>
        <v>0</v>
      </c>
      <c r="BF82">
        <f t="array" ref="BF82">IF(D82="",0,SUMPRODUCT((DA13:VN13="Mollusques")*(DA14:VN14="ALERTE")*(COUNTIF(R82,"* "&amp;DA15:VN15&amp;" *")&gt;0)*1))</f>
        <v>0</v>
      </c>
      <c r="BG82" t="str">
        <f t="shared" si="77"/>
        <v/>
      </c>
      <c r="BH82" t="str">
        <f t="shared" si="78"/>
        <v/>
      </c>
      <c r="BI82" t="str">
        <f t="shared" si="79"/>
        <v/>
      </c>
      <c r="BJ82" t="str">
        <f t="shared" si="80"/>
        <v/>
      </c>
      <c r="BK82" t="str">
        <f t="shared" si="81"/>
        <v/>
      </c>
      <c r="BL82" t="str">
        <f t="shared" si="82"/>
        <v/>
      </c>
      <c r="BM82" t="str">
        <f t="shared" si="83"/>
        <v/>
      </c>
      <c r="BN82" t="str">
        <f t="shared" si="84"/>
        <v/>
      </c>
      <c r="BO82" t="str">
        <f t="shared" si="85"/>
        <v/>
      </c>
      <c r="BP82" t="str">
        <f t="shared" si="86"/>
        <v/>
      </c>
      <c r="BQ82" t="str">
        <f t="shared" si="87"/>
        <v/>
      </c>
      <c r="BR82" t="str">
        <f t="shared" si="88"/>
        <v/>
      </c>
      <c r="BS82" t="str">
        <f t="shared" si="89"/>
        <v/>
      </c>
      <c r="BT82" t="str">
        <f t="shared" si="90"/>
        <v/>
      </c>
      <c r="BU82" t="str">
        <f t="shared" si="91"/>
        <v/>
      </c>
      <c r="BV82" t="str">
        <f t="shared" si="92"/>
        <v/>
      </c>
      <c r="BW82" t="str">
        <f t="shared" si="93"/>
        <v/>
      </c>
      <c r="BX82" t="str">
        <f t="shared" si="94"/>
        <v/>
      </c>
      <c r="BY82" t="str">
        <f t="shared" si="95"/>
        <v/>
      </c>
    </row>
    <row r="83" spans="3:77" ht="15.75">
      <c r="C83" s="263" t="str">
        <f t="shared" si="48"/>
        <v/>
      </c>
      <c r="D83" s="752"/>
      <c r="E83" s="818" t="s">
        <v>945</v>
      </c>
      <c r="F83" s="16" t="str">
        <f t="shared" si="49"/>
        <v/>
      </c>
      <c r="G83" s="264" t="str">
        <f t="shared" si="50"/>
        <v/>
      </c>
      <c r="H83" s="266" t="str">
        <f t="shared" si="51"/>
        <v/>
      </c>
      <c r="I83" s="267" t="str">
        <f t="shared" si="52"/>
        <v/>
      </c>
      <c r="J83" s="268" t="str">
        <f t="shared" si="53"/>
        <v/>
      </c>
      <c r="K83" s="268" t="str">
        <f t="shared" si="54"/>
        <v/>
      </c>
      <c r="L83" s="269" t="str">
        <f t="shared" si="55"/>
        <v/>
      </c>
      <c r="M83" t="str">
        <f t="shared" si="56"/>
        <v/>
      </c>
      <c r="N83" t="str">
        <f t="shared" si="57"/>
        <v/>
      </c>
      <c r="O83" t="str">
        <f t="shared" si="58"/>
        <v/>
      </c>
      <c r="P83" t="str">
        <f t="shared" si="59"/>
        <v/>
      </c>
      <c r="Q83" t="str">
        <f t="shared" si="60"/>
        <v/>
      </c>
      <c r="R83" t="str">
        <f t="shared" si="61"/>
        <v/>
      </c>
      <c r="S83">
        <f t="array" ref="S83">IF(D83="",0,SUMPRODUCT((DA13:VN13="Gluten")*(DA14:VN14="INFO")*(COUNTIF(R83,"* "&amp;DA15:VN15&amp;" *")&gt;0)*1))</f>
        <v>0</v>
      </c>
      <c r="T83">
        <f t="array" ref="T83">IF(D83="",0,SUMPRODUCT((DA13:VN13="Gluten")*(DA14:VN14="EXCL")*(COUNTIF(R83,"* "&amp;DA15:VN15&amp;" *")&gt;0)*1))</f>
        <v>0</v>
      </c>
      <c r="U83">
        <f t="array" ref="U83">IF(D83="",0,SUMPRODUCT((DA13:VN13="Gluten")*(DA14:VN14="ALERTE")*(COUNTIF(R83,"* "&amp;DA15:VN15&amp;" *")&gt;0)*1))</f>
        <v>0</v>
      </c>
      <c r="V83">
        <f t="array" ref="V83">IF(D83="",0,SUMPRODUCT((DA13:VN13="Gluten")*(DA14:VN14="SUSP")*(COUNTIF(R83,"* "&amp;DA15:VN15&amp;" *")&gt;0)*1))</f>
        <v>0</v>
      </c>
      <c r="W83" t="str">
        <f t="shared" si="62"/>
        <v/>
      </c>
      <c r="X83" t="str">
        <f t="shared" si="63"/>
        <v/>
      </c>
      <c r="Y83">
        <f t="array" ref="Y83">IF(D83="",0,SUMPRODUCT((DA13:VN13="Crustaces")*(DA14:VN14="ALERTE")*(COUNTIF(R83,"* "&amp;DA15:VN15&amp;" *")&gt;0)*1))</f>
        <v>0</v>
      </c>
      <c r="Z83" t="str">
        <f t="shared" si="64"/>
        <v/>
      </c>
      <c r="AA83">
        <f t="array" ref="AA83">IF(D83="",0,SUMPRODUCT((DA13:VN13="Oeufs")*(DA14:VN14="ALERTE")*(COUNTIF(R83,"* "&amp;DA15:VN15&amp;" *")&gt;0)*1))</f>
        <v>0</v>
      </c>
      <c r="AB83" t="str">
        <f t="shared" si="65"/>
        <v/>
      </c>
      <c r="AC83">
        <f t="array" ref="AC83">IF(D83="",0,SUMPRODUCT((DA13:VN13="Poissons")*(DA14:VN14="INFO")*(COUNTIF(R83,"* "&amp;DA15:VN15&amp;" *")&gt;0)*1))</f>
        <v>0</v>
      </c>
      <c r="AD83">
        <f t="array" ref="AD83">IF(D83="",0,SUMPRODUCT((DA13:VN13="Poissons")*(DA14:VN14="EXCL")*(COUNTIF(R83,"* "&amp;DA15:VN15&amp;" *")&gt;0)*1))</f>
        <v>0</v>
      </c>
      <c r="AE83">
        <f t="array" ref="AE83">IF(D83="",0,SUMPRODUCT((DA13:VN13="Poissons")*(DA14:VN14="ALERTE")*(COUNTIF(R83,"* "&amp;DA15:VN15&amp;" *")&gt;0)*1))</f>
        <v>0</v>
      </c>
      <c r="AF83" t="str">
        <f t="shared" si="66"/>
        <v/>
      </c>
      <c r="AG83">
        <f t="array" ref="AG83">IF(D83="",0,SUMPRODUCT((DA13:VN13="Arachides")*(DA14:VN14="ALERTE")*(COUNTIF(R83,"* "&amp;DA15:VN15&amp;" *")&gt;0)*1))</f>
        <v>0</v>
      </c>
      <c r="AH83" t="str">
        <f t="shared" si="67"/>
        <v/>
      </c>
      <c r="AI83">
        <f t="array" ref="AI83">IF(D83="",0,SUMPRODUCT((DA13:VN13="Soja")*(DA14:VN14="INFO")*(COUNTIF(R83,"* "&amp;DA15:VN15&amp;" *")&gt;0)*1))</f>
        <v>0</v>
      </c>
      <c r="AJ83">
        <f t="array" ref="AJ83">IF(D83="",0,SUMPRODUCT((DA13:VN13="Soja")*(DA14:VN14="ALERTE")*(COUNTIF(R83,"* "&amp;DA15:VN15&amp;" *")&gt;0)*1))</f>
        <v>0</v>
      </c>
      <c r="AK83" t="str">
        <f t="shared" si="68"/>
        <v/>
      </c>
      <c r="AL83">
        <f t="array" ref="AL83">IF(D83="",0,SUMPRODUCT((DA13:VN13="Lait")*(DA14:VN14="INFO")*(COUNTIF(R83,"* "&amp;DA15:VN15&amp;" *")&gt;0)*1))</f>
        <v>0</v>
      </c>
      <c r="AM83">
        <f t="array" ref="AM83">IF(D83="",0,SUMPRODUCT((DA13:VN13="Lait")*(DA14:VN14="EXCL")*(COUNTIF(R83,"* "&amp;DA15:VN15&amp;" *")&gt;0)*1))</f>
        <v>0</v>
      </c>
      <c r="AN83">
        <f t="array" ref="AN83">IF(D83="",0,SUMPRODUCT((DA13:VN13="Lait")*(DA14:VN14="ALERTE")*(COUNTIF(R83,"* "&amp;DA15:VN15&amp;" *")&gt;0)*1))</f>
        <v>0</v>
      </c>
      <c r="AO83">
        <f t="array" ref="AO83">IF(D83="",0,SUMPRODUCT((DA13:VN13="Lait")*(DA14:VN14="SUSP")*(COUNTIF(R83,"* "&amp;DA15:VN15&amp;" *")&gt;0)*1))</f>
        <v>0</v>
      </c>
      <c r="AP83" t="str">
        <f t="shared" si="69"/>
        <v/>
      </c>
      <c r="AQ83" t="str">
        <f t="shared" si="70"/>
        <v/>
      </c>
      <c r="AR83">
        <f t="array" ref="AR83">IF(D83="",0,SUMPRODUCT((DA13:VN13="Fruits a coque")*(DA14:VN14="EXCL")*(COUNTIF(R83,"* "&amp;DA15:VN15&amp;" *")&gt;0)*1))</f>
        <v>0</v>
      </c>
      <c r="AS83">
        <f t="array" ref="AS83">IF(D83="",0,SUMPRODUCT((DA13:VN13="Fruits a coque")*(DA14:VN14="ALERTE")*(COUNTIF(R83,"* "&amp;DA15:VN15&amp;" *")&gt;0)*1))</f>
        <v>0</v>
      </c>
      <c r="AT83" t="str">
        <f t="shared" si="71"/>
        <v/>
      </c>
      <c r="AU83">
        <f t="array" ref="AU83">IF(D83="",0,SUMPRODUCT((DA13:VN13="Celeri")*(DA14:VN14="ALERTE")*(COUNTIF(R83,"* "&amp;DA15:VN15&amp;" *")&gt;0)*1))</f>
        <v>0</v>
      </c>
      <c r="AV83" t="str">
        <f t="shared" si="72"/>
        <v/>
      </c>
      <c r="AW83">
        <f t="array" ref="AW83">IF(D83="",0,SUMPRODUCT((DA13:VN13="Moutarde")*(DA14:VN14="ALERTE")*(COUNTIF(R83,"* "&amp;DA15:VN15&amp;" *")&gt;0)*1))</f>
        <v>0</v>
      </c>
      <c r="AX83" t="str">
        <f t="shared" si="73"/>
        <v/>
      </c>
      <c r="AY83">
        <f t="array" ref="AY83">IF(D83="",0,SUMPRODUCT((DA13:VN13="Sesame")*(DA14:VN14="ALERTE")*(COUNTIF(R83,"* "&amp;DA15:VN15&amp;" *")&gt;0)*1))</f>
        <v>0</v>
      </c>
      <c r="AZ83" t="str">
        <f t="shared" si="74"/>
        <v/>
      </c>
      <c r="BA83">
        <f t="array" ref="BA83">IF(D83="",0,SUMPRODUCT((DA13:VN13="Sulfites")*(DA14:VN14="ALERTE")*(COUNTIF(R83,"* "&amp;DA15:VN15&amp;" *")&gt;0)*1))</f>
        <v>0</v>
      </c>
      <c r="BB83" t="str">
        <f t="shared" si="75"/>
        <v/>
      </c>
      <c r="BC83">
        <f t="array" ref="BC83">IF(D83="",0,SUMPRODUCT((DA13:VN13="Lupin")*(DA14:VN14="ALERTE")*(COUNTIF(R83,"* "&amp;DA15:VN15&amp;" *")&gt;0)*1))</f>
        <v>0</v>
      </c>
      <c r="BD83" t="str">
        <f t="shared" si="76"/>
        <v/>
      </c>
      <c r="BE83">
        <f t="array" ref="BE83">IF(D83="",0,SUMPRODUCT((DA13:VN13="Mollusques")*(DA14:VN14="EXCL")*(COUNTIF(R83,"* "&amp;DA15:VN15&amp;" *")&gt;0)*1))</f>
        <v>0</v>
      </c>
      <c r="BF83">
        <f t="array" ref="BF83">IF(D83="",0,SUMPRODUCT((DA13:VN13="Mollusques")*(DA14:VN14="ALERTE")*(COUNTIF(R83,"* "&amp;DA15:VN15&amp;" *")&gt;0)*1))</f>
        <v>0</v>
      </c>
      <c r="BG83" t="str">
        <f t="shared" si="77"/>
        <v/>
      </c>
      <c r="BH83" t="str">
        <f t="shared" si="78"/>
        <v/>
      </c>
      <c r="BI83" t="str">
        <f t="shared" si="79"/>
        <v/>
      </c>
      <c r="BJ83" t="str">
        <f t="shared" si="80"/>
        <v/>
      </c>
      <c r="BK83" t="str">
        <f t="shared" si="81"/>
        <v/>
      </c>
      <c r="BL83" t="str">
        <f t="shared" si="82"/>
        <v/>
      </c>
      <c r="BM83" t="str">
        <f t="shared" si="83"/>
        <v/>
      </c>
      <c r="BN83" t="str">
        <f t="shared" si="84"/>
        <v/>
      </c>
      <c r="BO83" t="str">
        <f t="shared" si="85"/>
        <v/>
      </c>
      <c r="BP83" t="str">
        <f t="shared" si="86"/>
        <v/>
      </c>
      <c r="BQ83" t="str">
        <f t="shared" si="87"/>
        <v/>
      </c>
      <c r="BR83" t="str">
        <f t="shared" si="88"/>
        <v/>
      </c>
      <c r="BS83" t="str">
        <f t="shared" si="89"/>
        <v/>
      </c>
      <c r="BT83" t="str">
        <f t="shared" si="90"/>
        <v/>
      </c>
      <c r="BU83" t="str">
        <f t="shared" si="91"/>
        <v/>
      </c>
      <c r="BV83" t="str">
        <f t="shared" si="92"/>
        <v/>
      </c>
      <c r="BW83" t="str">
        <f t="shared" si="93"/>
        <v/>
      </c>
      <c r="BX83" t="str">
        <f t="shared" si="94"/>
        <v/>
      </c>
      <c r="BY83" t="str">
        <f t="shared" si="95"/>
        <v/>
      </c>
    </row>
    <row r="84" spans="3:77" ht="15.75">
      <c r="C84" s="263" t="str">
        <f t="shared" si="48"/>
        <v/>
      </c>
      <c r="D84" s="752"/>
      <c r="E84" s="818" t="s">
        <v>945</v>
      </c>
      <c r="F84" s="16" t="str">
        <f t="shared" si="49"/>
        <v/>
      </c>
      <c r="G84" s="264" t="str">
        <f t="shared" si="50"/>
        <v/>
      </c>
      <c r="H84" s="266" t="str">
        <f t="shared" si="51"/>
        <v/>
      </c>
      <c r="I84" s="267" t="str">
        <f t="shared" si="52"/>
        <v/>
      </c>
      <c r="J84" s="268" t="str">
        <f t="shared" si="53"/>
        <v/>
      </c>
      <c r="K84" s="268" t="str">
        <f t="shared" si="54"/>
        <v/>
      </c>
      <c r="L84" s="269" t="str">
        <f t="shared" si="55"/>
        <v/>
      </c>
      <c r="M84" t="str">
        <f t="shared" si="56"/>
        <v/>
      </c>
      <c r="N84" t="str">
        <f t="shared" si="57"/>
        <v/>
      </c>
      <c r="O84" t="str">
        <f t="shared" si="58"/>
        <v/>
      </c>
      <c r="P84" t="str">
        <f t="shared" si="59"/>
        <v/>
      </c>
      <c r="Q84" t="str">
        <f t="shared" si="60"/>
        <v/>
      </c>
      <c r="R84" t="str">
        <f t="shared" si="61"/>
        <v/>
      </c>
      <c r="S84">
        <f t="array" ref="S84">IF(D84="",0,SUMPRODUCT((DA13:VN13="Gluten")*(DA14:VN14="INFO")*(COUNTIF(R84,"* "&amp;DA15:VN15&amp;" *")&gt;0)*1))</f>
        <v>0</v>
      </c>
      <c r="T84">
        <f t="array" ref="T84">IF(D84="",0,SUMPRODUCT((DA13:VN13="Gluten")*(DA14:VN14="EXCL")*(COUNTIF(R84,"* "&amp;DA15:VN15&amp;" *")&gt;0)*1))</f>
        <v>0</v>
      </c>
      <c r="U84">
        <f t="array" ref="U84">IF(D84="",0,SUMPRODUCT((DA13:VN13="Gluten")*(DA14:VN14="ALERTE")*(COUNTIF(R84,"* "&amp;DA15:VN15&amp;" *")&gt;0)*1))</f>
        <v>0</v>
      </c>
      <c r="V84">
        <f t="array" ref="V84">IF(D84="",0,SUMPRODUCT((DA13:VN13="Gluten")*(DA14:VN14="SUSP")*(COUNTIF(R84,"* "&amp;DA15:VN15&amp;" *")&gt;0)*1))</f>
        <v>0</v>
      </c>
      <c r="W84" t="str">
        <f t="shared" si="62"/>
        <v/>
      </c>
      <c r="X84" t="str">
        <f t="shared" si="63"/>
        <v/>
      </c>
      <c r="Y84">
        <f t="array" ref="Y84">IF(D84="",0,SUMPRODUCT((DA13:VN13="Crustaces")*(DA14:VN14="ALERTE")*(COUNTIF(R84,"* "&amp;DA15:VN15&amp;" *")&gt;0)*1))</f>
        <v>0</v>
      </c>
      <c r="Z84" t="str">
        <f t="shared" si="64"/>
        <v/>
      </c>
      <c r="AA84">
        <f t="array" ref="AA84">IF(D84="",0,SUMPRODUCT((DA13:VN13="Oeufs")*(DA14:VN14="ALERTE")*(COUNTIF(R84,"* "&amp;DA15:VN15&amp;" *")&gt;0)*1))</f>
        <v>0</v>
      </c>
      <c r="AB84" t="str">
        <f t="shared" si="65"/>
        <v/>
      </c>
      <c r="AC84">
        <f t="array" ref="AC84">IF(D84="",0,SUMPRODUCT((DA13:VN13="Poissons")*(DA14:VN14="INFO")*(COUNTIF(R84,"* "&amp;DA15:VN15&amp;" *")&gt;0)*1))</f>
        <v>0</v>
      </c>
      <c r="AD84">
        <f t="array" ref="AD84">IF(D84="",0,SUMPRODUCT((DA13:VN13="Poissons")*(DA14:VN14="EXCL")*(COUNTIF(R84,"* "&amp;DA15:VN15&amp;" *")&gt;0)*1))</f>
        <v>0</v>
      </c>
      <c r="AE84">
        <f t="array" ref="AE84">IF(D84="",0,SUMPRODUCT((DA13:VN13="Poissons")*(DA14:VN14="ALERTE")*(COUNTIF(R84,"* "&amp;DA15:VN15&amp;" *")&gt;0)*1))</f>
        <v>0</v>
      </c>
      <c r="AF84" t="str">
        <f t="shared" si="66"/>
        <v/>
      </c>
      <c r="AG84">
        <f t="array" ref="AG84">IF(D84="",0,SUMPRODUCT((DA13:VN13="Arachides")*(DA14:VN14="ALERTE")*(COUNTIF(R84,"* "&amp;DA15:VN15&amp;" *")&gt;0)*1))</f>
        <v>0</v>
      </c>
      <c r="AH84" t="str">
        <f t="shared" si="67"/>
        <v/>
      </c>
      <c r="AI84">
        <f t="array" ref="AI84">IF(D84="",0,SUMPRODUCT((DA13:VN13="Soja")*(DA14:VN14="INFO")*(COUNTIF(R84,"* "&amp;DA15:VN15&amp;" *")&gt;0)*1))</f>
        <v>0</v>
      </c>
      <c r="AJ84">
        <f t="array" ref="AJ84">IF(D84="",0,SUMPRODUCT((DA13:VN13="Soja")*(DA14:VN14="ALERTE")*(COUNTIF(R84,"* "&amp;DA15:VN15&amp;" *")&gt;0)*1))</f>
        <v>0</v>
      </c>
      <c r="AK84" t="str">
        <f t="shared" si="68"/>
        <v/>
      </c>
      <c r="AL84">
        <f t="array" ref="AL84">IF(D84="",0,SUMPRODUCT((DA13:VN13="Lait")*(DA14:VN14="INFO")*(COUNTIF(R84,"* "&amp;DA15:VN15&amp;" *")&gt;0)*1))</f>
        <v>0</v>
      </c>
      <c r="AM84">
        <f t="array" ref="AM84">IF(D84="",0,SUMPRODUCT((DA13:VN13="Lait")*(DA14:VN14="EXCL")*(COUNTIF(R84,"* "&amp;DA15:VN15&amp;" *")&gt;0)*1))</f>
        <v>0</v>
      </c>
      <c r="AN84">
        <f t="array" ref="AN84">IF(D84="",0,SUMPRODUCT((DA13:VN13="Lait")*(DA14:VN14="ALERTE")*(COUNTIF(R84,"* "&amp;DA15:VN15&amp;" *")&gt;0)*1))</f>
        <v>0</v>
      </c>
      <c r="AO84">
        <f t="array" ref="AO84">IF(D84="",0,SUMPRODUCT((DA13:VN13="Lait")*(DA14:VN14="SUSP")*(COUNTIF(R84,"* "&amp;DA15:VN15&amp;" *")&gt;0)*1))</f>
        <v>0</v>
      </c>
      <c r="AP84" t="str">
        <f t="shared" si="69"/>
        <v/>
      </c>
      <c r="AQ84" t="str">
        <f t="shared" si="70"/>
        <v/>
      </c>
      <c r="AR84">
        <f t="array" ref="AR84">IF(D84="",0,SUMPRODUCT((DA13:VN13="Fruits a coque")*(DA14:VN14="EXCL")*(COUNTIF(R84,"* "&amp;DA15:VN15&amp;" *")&gt;0)*1))</f>
        <v>0</v>
      </c>
      <c r="AS84">
        <f t="array" ref="AS84">IF(D84="",0,SUMPRODUCT((DA13:VN13="Fruits a coque")*(DA14:VN14="ALERTE")*(COUNTIF(R84,"* "&amp;DA15:VN15&amp;" *")&gt;0)*1))</f>
        <v>0</v>
      </c>
      <c r="AT84" t="str">
        <f t="shared" si="71"/>
        <v/>
      </c>
      <c r="AU84">
        <f t="array" ref="AU84">IF(D84="",0,SUMPRODUCT((DA13:VN13="Celeri")*(DA14:VN14="ALERTE")*(COUNTIF(R84,"* "&amp;DA15:VN15&amp;" *")&gt;0)*1))</f>
        <v>0</v>
      </c>
      <c r="AV84" t="str">
        <f t="shared" si="72"/>
        <v/>
      </c>
      <c r="AW84">
        <f t="array" ref="AW84">IF(D84="",0,SUMPRODUCT((DA13:VN13="Moutarde")*(DA14:VN14="ALERTE")*(COUNTIF(R84,"* "&amp;DA15:VN15&amp;" *")&gt;0)*1))</f>
        <v>0</v>
      </c>
      <c r="AX84" t="str">
        <f t="shared" si="73"/>
        <v/>
      </c>
      <c r="AY84">
        <f t="array" ref="AY84">IF(D84="",0,SUMPRODUCT((DA13:VN13="Sesame")*(DA14:VN14="ALERTE")*(COUNTIF(R84,"* "&amp;DA15:VN15&amp;" *")&gt;0)*1))</f>
        <v>0</v>
      </c>
      <c r="AZ84" t="str">
        <f t="shared" si="74"/>
        <v/>
      </c>
      <c r="BA84">
        <f t="array" ref="BA84">IF(D84="",0,SUMPRODUCT((DA13:VN13="Sulfites")*(DA14:VN14="ALERTE")*(COUNTIF(R84,"* "&amp;DA15:VN15&amp;" *")&gt;0)*1))</f>
        <v>0</v>
      </c>
      <c r="BB84" t="str">
        <f t="shared" si="75"/>
        <v/>
      </c>
      <c r="BC84">
        <f t="array" ref="BC84">IF(D84="",0,SUMPRODUCT((DA13:VN13="Lupin")*(DA14:VN14="ALERTE")*(COUNTIF(R84,"* "&amp;DA15:VN15&amp;" *")&gt;0)*1))</f>
        <v>0</v>
      </c>
      <c r="BD84" t="str">
        <f t="shared" si="76"/>
        <v/>
      </c>
      <c r="BE84">
        <f t="array" ref="BE84">IF(D84="",0,SUMPRODUCT((DA13:VN13="Mollusques")*(DA14:VN14="EXCL")*(COUNTIF(R84,"* "&amp;DA15:VN15&amp;" *")&gt;0)*1))</f>
        <v>0</v>
      </c>
      <c r="BF84">
        <f t="array" ref="BF84">IF(D84="",0,SUMPRODUCT((DA13:VN13="Mollusques")*(DA14:VN14="ALERTE")*(COUNTIF(R84,"* "&amp;DA15:VN15&amp;" *")&gt;0)*1))</f>
        <v>0</v>
      </c>
      <c r="BG84" t="str">
        <f t="shared" si="77"/>
        <v/>
      </c>
      <c r="BH84" t="str">
        <f t="shared" si="78"/>
        <v/>
      </c>
      <c r="BI84" t="str">
        <f t="shared" si="79"/>
        <v/>
      </c>
      <c r="BJ84" t="str">
        <f t="shared" si="80"/>
        <v/>
      </c>
      <c r="BK84" t="str">
        <f t="shared" si="81"/>
        <v/>
      </c>
      <c r="BL84" t="str">
        <f t="shared" si="82"/>
        <v/>
      </c>
      <c r="BM84" t="str">
        <f t="shared" si="83"/>
        <v/>
      </c>
      <c r="BN84" t="str">
        <f t="shared" si="84"/>
        <v/>
      </c>
      <c r="BO84" t="str">
        <f t="shared" si="85"/>
        <v/>
      </c>
      <c r="BP84" t="str">
        <f t="shared" si="86"/>
        <v/>
      </c>
      <c r="BQ84" t="str">
        <f t="shared" si="87"/>
        <v/>
      </c>
      <c r="BR84" t="str">
        <f t="shared" si="88"/>
        <v/>
      </c>
      <c r="BS84" t="str">
        <f t="shared" si="89"/>
        <v/>
      </c>
      <c r="BT84" t="str">
        <f t="shared" si="90"/>
        <v/>
      </c>
      <c r="BU84" t="str">
        <f t="shared" si="91"/>
        <v/>
      </c>
      <c r="BV84" t="str">
        <f t="shared" si="92"/>
        <v/>
      </c>
      <c r="BW84" t="str">
        <f t="shared" si="93"/>
        <v/>
      </c>
      <c r="BX84" t="str">
        <f t="shared" si="94"/>
        <v/>
      </c>
      <c r="BY84" t="str">
        <f t="shared" si="95"/>
        <v/>
      </c>
    </row>
    <row r="85" spans="3:77" ht="15.75">
      <c r="C85" s="263" t="str">
        <f t="shared" si="48"/>
        <v/>
      </c>
      <c r="D85" s="752"/>
      <c r="E85" s="818" t="s">
        <v>945</v>
      </c>
      <c r="F85" s="16" t="str">
        <f t="shared" si="49"/>
        <v/>
      </c>
      <c r="G85" s="264" t="str">
        <f t="shared" si="50"/>
        <v/>
      </c>
      <c r="H85" s="266" t="str">
        <f t="shared" si="51"/>
        <v/>
      </c>
      <c r="I85" s="267" t="str">
        <f t="shared" si="52"/>
        <v/>
      </c>
      <c r="J85" s="268" t="str">
        <f t="shared" si="53"/>
        <v/>
      </c>
      <c r="K85" s="268" t="str">
        <f t="shared" si="54"/>
        <v/>
      </c>
      <c r="L85" s="269" t="str">
        <f t="shared" si="55"/>
        <v/>
      </c>
      <c r="M85" t="str">
        <f t="shared" si="56"/>
        <v/>
      </c>
      <c r="N85" t="str">
        <f t="shared" si="57"/>
        <v/>
      </c>
      <c r="O85" t="str">
        <f t="shared" si="58"/>
        <v/>
      </c>
      <c r="P85" t="str">
        <f t="shared" si="59"/>
        <v/>
      </c>
      <c r="Q85" t="str">
        <f t="shared" si="60"/>
        <v/>
      </c>
      <c r="R85" t="str">
        <f t="shared" si="61"/>
        <v/>
      </c>
      <c r="S85">
        <f t="array" ref="S85">IF(D85="",0,SUMPRODUCT((DA13:VN13="Gluten")*(DA14:VN14="INFO")*(COUNTIF(R85,"* "&amp;DA15:VN15&amp;" *")&gt;0)*1))</f>
        <v>0</v>
      </c>
      <c r="T85">
        <f t="array" ref="T85">IF(D85="",0,SUMPRODUCT((DA13:VN13="Gluten")*(DA14:VN14="EXCL")*(COUNTIF(R85,"* "&amp;DA15:VN15&amp;" *")&gt;0)*1))</f>
        <v>0</v>
      </c>
      <c r="U85">
        <f t="array" ref="U85">IF(D85="",0,SUMPRODUCT((DA13:VN13="Gluten")*(DA14:VN14="ALERTE")*(COUNTIF(R85,"* "&amp;DA15:VN15&amp;" *")&gt;0)*1))</f>
        <v>0</v>
      </c>
      <c r="V85">
        <f t="array" ref="V85">IF(D85="",0,SUMPRODUCT((DA13:VN13="Gluten")*(DA14:VN14="SUSP")*(COUNTIF(R85,"* "&amp;DA15:VN15&amp;" *")&gt;0)*1))</f>
        <v>0</v>
      </c>
      <c r="W85" t="str">
        <f t="shared" si="62"/>
        <v/>
      </c>
      <c r="X85" t="str">
        <f t="shared" si="63"/>
        <v/>
      </c>
      <c r="Y85">
        <f t="array" ref="Y85">IF(D85="",0,SUMPRODUCT((DA13:VN13="Crustaces")*(DA14:VN14="ALERTE")*(COUNTIF(R85,"* "&amp;DA15:VN15&amp;" *")&gt;0)*1))</f>
        <v>0</v>
      </c>
      <c r="Z85" t="str">
        <f t="shared" si="64"/>
        <v/>
      </c>
      <c r="AA85">
        <f t="array" ref="AA85">IF(D85="",0,SUMPRODUCT((DA13:VN13="Oeufs")*(DA14:VN14="ALERTE")*(COUNTIF(R85,"* "&amp;DA15:VN15&amp;" *")&gt;0)*1))</f>
        <v>0</v>
      </c>
      <c r="AB85" t="str">
        <f t="shared" si="65"/>
        <v/>
      </c>
      <c r="AC85">
        <f t="array" ref="AC85">IF(D85="",0,SUMPRODUCT((DA13:VN13="Poissons")*(DA14:VN14="INFO")*(COUNTIF(R85,"* "&amp;DA15:VN15&amp;" *")&gt;0)*1))</f>
        <v>0</v>
      </c>
      <c r="AD85">
        <f t="array" ref="AD85">IF(D85="",0,SUMPRODUCT((DA13:VN13="Poissons")*(DA14:VN14="EXCL")*(COUNTIF(R85,"* "&amp;DA15:VN15&amp;" *")&gt;0)*1))</f>
        <v>0</v>
      </c>
      <c r="AE85">
        <f t="array" ref="AE85">IF(D85="",0,SUMPRODUCT((DA13:VN13="Poissons")*(DA14:VN14="ALERTE")*(COUNTIF(R85,"* "&amp;DA15:VN15&amp;" *")&gt;0)*1))</f>
        <v>0</v>
      </c>
      <c r="AF85" t="str">
        <f t="shared" si="66"/>
        <v/>
      </c>
      <c r="AG85">
        <f t="array" ref="AG85">IF(D85="",0,SUMPRODUCT((DA13:VN13="Arachides")*(DA14:VN14="ALERTE")*(COUNTIF(R85,"* "&amp;DA15:VN15&amp;" *")&gt;0)*1))</f>
        <v>0</v>
      </c>
      <c r="AH85" t="str">
        <f t="shared" si="67"/>
        <v/>
      </c>
      <c r="AI85">
        <f t="array" ref="AI85">IF(D85="",0,SUMPRODUCT((DA13:VN13="Soja")*(DA14:VN14="INFO")*(COUNTIF(R85,"* "&amp;DA15:VN15&amp;" *")&gt;0)*1))</f>
        <v>0</v>
      </c>
      <c r="AJ85">
        <f t="array" ref="AJ85">IF(D85="",0,SUMPRODUCT((DA13:VN13="Soja")*(DA14:VN14="ALERTE")*(COUNTIF(R85,"* "&amp;DA15:VN15&amp;" *")&gt;0)*1))</f>
        <v>0</v>
      </c>
      <c r="AK85" t="str">
        <f t="shared" si="68"/>
        <v/>
      </c>
      <c r="AL85">
        <f t="array" ref="AL85">IF(D85="",0,SUMPRODUCT((DA13:VN13="Lait")*(DA14:VN14="INFO")*(COUNTIF(R85,"* "&amp;DA15:VN15&amp;" *")&gt;0)*1))</f>
        <v>0</v>
      </c>
      <c r="AM85">
        <f t="array" ref="AM85">IF(D85="",0,SUMPRODUCT((DA13:VN13="Lait")*(DA14:VN14="EXCL")*(COUNTIF(R85,"* "&amp;DA15:VN15&amp;" *")&gt;0)*1))</f>
        <v>0</v>
      </c>
      <c r="AN85">
        <f t="array" ref="AN85">IF(D85="",0,SUMPRODUCT((DA13:VN13="Lait")*(DA14:VN14="ALERTE")*(COUNTIF(R85,"* "&amp;DA15:VN15&amp;" *")&gt;0)*1))</f>
        <v>0</v>
      </c>
      <c r="AO85">
        <f t="array" ref="AO85">IF(D85="",0,SUMPRODUCT((DA13:VN13="Lait")*(DA14:VN14="SUSP")*(COUNTIF(R85,"* "&amp;DA15:VN15&amp;" *")&gt;0)*1))</f>
        <v>0</v>
      </c>
      <c r="AP85" t="str">
        <f t="shared" si="69"/>
        <v/>
      </c>
      <c r="AQ85" t="str">
        <f t="shared" si="70"/>
        <v/>
      </c>
      <c r="AR85">
        <f t="array" ref="AR85">IF(D85="",0,SUMPRODUCT((DA13:VN13="Fruits a coque")*(DA14:VN14="EXCL")*(COUNTIF(R85,"* "&amp;DA15:VN15&amp;" *")&gt;0)*1))</f>
        <v>0</v>
      </c>
      <c r="AS85">
        <f t="array" ref="AS85">IF(D85="",0,SUMPRODUCT((DA13:VN13="Fruits a coque")*(DA14:VN14="ALERTE")*(COUNTIF(R85,"* "&amp;DA15:VN15&amp;" *")&gt;0)*1))</f>
        <v>0</v>
      </c>
      <c r="AT85" t="str">
        <f t="shared" si="71"/>
        <v/>
      </c>
      <c r="AU85">
        <f t="array" ref="AU85">IF(D85="",0,SUMPRODUCT((DA13:VN13="Celeri")*(DA14:VN14="ALERTE")*(COUNTIF(R85,"* "&amp;DA15:VN15&amp;" *")&gt;0)*1))</f>
        <v>0</v>
      </c>
      <c r="AV85" t="str">
        <f t="shared" si="72"/>
        <v/>
      </c>
      <c r="AW85">
        <f t="array" ref="AW85">IF(D85="",0,SUMPRODUCT((DA13:VN13="Moutarde")*(DA14:VN14="ALERTE")*(COUNTIF(R85,"* "&amp;DA15:VN15&amp;" *")&gt;0)*1))</f>
        <v>0</v>
      </c>
      <c r="AX85" t="str">
        <f t="shared" si="73"/>
        <v/>
      </c>
      <c r="AY85">
        <f t="array" ref="AY85">IF(D85="",0,SUMPRODUCT((DA13:VN13="Sesame")*(DA14:VN14="ALERTE")*(COUNTIF(R85,"* "&amp;DA15:VN15&amp;" *")&gt;0)*1))</f>
        <v>0</v>
      </c>
      <c r="AZ85" t="str">
        <f t="shared" si="74"/>
        <v/>
      </c>
      <c r="BA85">
        <f t="array" ref="BA85">IF(D85="",0,SUMPRODUCT((DA13:VN13="Sulfites")*(DA14:VN14="ALERTE")*(COUNTIF(R85,"* "&amp;DA15:VN15&amp;" *")&gt;0)*1))</f>
        <v>0</v>
      </c>
      <c r="BB85" t="str">
        <f t="shared" si="75"/>
        <v/>
      </c>
      <c r="BC85">
        <f t="array" ref="BC85">IF(D85="",0,SUMPRODUCT((DA13:VN13="Lupin")*(DA14:VN14="ALERTE")*(COUNTIF(R85,"* "&amp;DA15:VN15&amp;" *")&gt;0)*1))</f>
        <v>0</v>
      </c>
      <c r="BD85" t="str">
        <f t="shared" si="76"/>
        <v/>
      </c>
      <c r="BE85">
        <f t="array" ref="BE85">IF(D85="",0,SUMPRODUCT((DA13:VN13="Mollusques")*(DA14:VN14="EXCL")*(COUNTIF(R85,"* "&amp;DA15:VN15&amp;" *")&gt;0)*1))</f>
        <v>0</v>
      </c>
      <c r="BF85">
        <f t="array" ref="BF85">IF(D85="",0,SUMPRODUCT((DA13:VN13="Mollusques")*(DA14:VN14="ALERTE")*(COUNTIF(R85,"* "&amp;DA15:VN15&amp;" *")&gt;0)*1))</f>
        <v>0</v>
      </c>
      <c r="BG85" t="str">
        <f t="shared" si="77"/>
        <v/>
      </c>
      <c r="BH85" t="str">
        <f t="shared" si="78"/>
        <v/>
      </c>
      <c r="BI85" t="str">
        <f t="shared" si="79"/>
        <v/>
      </c>
      <c r="BJ85" t="str">
        <f t="shared" si="80"/>
        <v/>
      </c>
      <c r="BK85" t="str">
        <f t="shared" si="81"/>
        <v/>
      </c>
      <c r="BL85" t="str">
        <f t="shared" si="82"/>
        <v/>
      </c>
      <c r="BM85" t="str">
        <f t="shared" si="83"/>
        <v/>
      </c>
      <c r="BN85" t="str">
        <f t="shared" si="84"/>
        <v/>
      </c>
      <c r="BO85" t="str">
        <f t="shared" si="85"/>
        <v/>
      </c>
      <c r="BP85" t="str">
        <f t="shared" si="86"/>
        <v/>
      </c>
      <c r="BQ85" t="str">
        <f t="shared" si="87"/>
        <v/>
      </c>
      <c r="BR85" t="str">
        <f t="shared" si="88"/>
        <v/>
      </c>
      <c r="BS85" t="str">
        <f t="shared" si="89"/>
        <v/>
      </c>
      <c r="BT85" t="str">
        <f t="shared" si="90"/>
        <v/>
      </c>
      <c r="BU85" t="str">
        <f t="shared" si="91"/>
        <v/>
      </c>
      <c r="BV85" t="str">
        <f t="shared" si="92"/>
        <v/>
      </c>
      <c r="BW85" t="str">
        <f t="shared" si="93"/>
        <v/>
      </c>
      <c r="BX85" t="str">
        <f t="shared" si="94"/>
        <v/>
      </c>
      <c r="BY85" t="str">
        <f t="shared" si="95"/>
        <v/>
      </c>
    </row>
    <row r="86" spans="3:77" ht="15.75">
      <c r="C86" s="263" t="str">
        <f t="shared" si="48"/>
        <v/>
      </c>
      <c r="D86" s="752"/>
      <c r="E86" s="818" t="s">
        <v>945</v>
      </c>
      <c r="F86" s="16" t="str">
        <f t="shared" si="49"/>
        <v/>
      </c>
      <c r="G86" s="264" t="str">
        <f t="shared" si="50"/>
        <v/>
      </c>
      <c r="H86" s="266" t="str">
        <f t="shared" si="51"/>
        <v/>
      </c>
      <c r="I86" s="267" t="str">
        <f t="shared" si="52"/>
        <v/>
      </c>
      <c r="J86" s="268" t="str">
        <f t="shared" si="53"/>
        <v/>
      </c>
      <c r="K86" s="268" t="str">
        <f t="shared" si="54"/>
        <v/>
      </c>
      <c r="L86" s="269" t="str">
        <f t="shared" si="55"/>
        <v/>
      </c>
      <c r="M86" t="str">
        <f t="shared" si="56"/>
        <v/>
      </c>
      <c r="N86" t="str">
        <f t="shared" si="57"/>
        <v/>
      </c>
      <c r="O86" t="str">
        <f t="shared" si="58"/>
        <v/>
      </c>
      <c r="P86" t="str">
        <f t="shared" si="59"/>
        <v/>
      </c>
      <c r="Q86" t="str">
        <f t="shared" si="60"/>
        <v/>
      </c>
      <c r="R86" t="str">
        <f t="shared" si="61"/>
        <v/>
      </c>
      <c r="S86">
        <f t="array" ref="S86">IF(D86="",0,SUMPRODUCT((DA13:VN13="Gluten")*(DA14:VN14="INFO")*(COUNTIF(R86,"* "&amp;DA15:VN15&amp;" *")&gt;0)*1))</f>
        <v>0</v>
      </c>
      <c r="T86">
        <f t="array" ref="T86">IF(D86="",0,SUMPRODUCT((DA13:VN13="Gluten")*(DA14:VN14="EXCL")*(COUNTIF(R86,"* "&amp;DA15:VN15&amp;" *")&gt;0)*1))</f>
        <v>0</v>
      </c>
      <c r="U86">
        <f t="array" ref="U86">IF(D86="",0,SUMPRODUCT((DA13:VN13="Gluten")*(DA14:VN14="ALERTE")*(COUNTIF(R86,"* "&amp;DA15:VN15&amp;" *")&gt;0)*1))</f>
        <v>0</v>
      </c>
      <c r="V86">
        <f t="array" ref="V86">IF(D86="",0,SUMPRODUCT((DA13:VN13="Gluten")*(DA14:VN14="SUSP")*(COUNTIF(R86,"* "&amp;DA15:VN15&amp;" *")&gt;0)*1))</f>
        <v>0</v>
      </c>
      <c r="W86" t="str">
        <f t="shared" si="62"/>
        <v/>
      </c>
      <c r="X86" t="str">
        <f t="shared" si="63"/>
        <v/>
      </c>
      <c r="Y86">
        <f t="array" ref="Y86">IF(D86="",0,SUMPRODUCT((DA13:VN13="Crustaces")*(DA14:VN14="ALERTE")*(COUNTIF(R86,"* "&amp;DA15:VN15&amp;" *")&gt;0)*1))</f>
        <v>0</v>
      </c>
      <c r="Z86" t="str">
        <f t="shared" si="64"/>
        <v/>
      </c>
      <c r="AA86">
        <f t="array" ref="AA86">IF(D86="",0,SUMPRODUCT((DA13:VN13="Oeufs")*(DA14:VN14="ALERTE")*(COUNTIF(R86,"* "&amp;DA15:VN15&amp;" *")&gt;0)*1))</f>
        <v>0</v>
      </c>
      <c r="AB86" t="str">
        <f t="shared" si="65"/>
        <v/>
      </c>
      <c r="AC86">
        <f t="array" ref="AC86">IF(D86="",0,SUMPRODUCT((DA13:VN13="Poissons")*(DA14:VN14="INFO")*(COUNTIF(R86,"* "&amp;DA15:VN15&amp;" *")&gt;0)*1))</f>
        <v>0</v>
      </c>
      <c r="AD86">
        <f t="array" ref="AD86">IF(D86="",0,SUMPRODUCT((DA13:VN13="Poissons")*(DA14:VN14="EXCL")*(COUNTIF(R86,"* "&amp;DA15:VN15&amp;" *")&gt;0)*1))</f>
        <v>0</v>
      </c>
      <c r="AE86">
        <f t="array" ref="AE86">IF(D86="",0,SUMPRODUCT((DA13:VN13="Poissons")*(DA14:VN14="ALERTE")*(COUNTIF(R86,"* "&amp;DA15:VN15&amp;" *")&gt;0)*1))</f>
        <v>0</v>
      </c>
      <c r="AF86" t="str">
        <f t="shared" si="66"/>
        <v/>
      </c>
      <c r="AG86">
        <f t="array" ref="AG86">IF(D86="",0,SUMPRODUCT((DA13:VN13="Arachides")*(DA14:VN14="ALERTE")*(COUNTIF(R86,"* "&amp;DA15:VN15&amp;" *")&gt;0)*1))</f>
        <v>0</v>
      </c>
      <c r="AH86" t="str">
        <f t="shared" si="67"/>
        <v/>
      </c>
      <c r="AI86">
        <f t="array" ref="AI86">IF(D86="",0,SUMPRODUCT((DA13:VN13="Soja")*(DA14:VN14="INFO")*(COUNTIF(R86,"* "&amp;DA15:VN15&amp;" *")&gt;0)*1))</f>
        <v>0</v>
      </c>
      <c r="AJ86">
        <f t="array" ref="AJ86">IF(D86="",0,SUMPRODUCT((DA13:VN13="Soja")*(DA14:VN14="ALERTE")*(COUNTIF(R86,"* "&amp;DA15:VN15&amp;" *")&gt;0)*1))</f>
        <v>0</v>
      </c>
      <c r="AK86" t="str">
        <f t="shared" si="68"/>
        <v/>
      </c>
      <c r="AL86">
        <f t="array" ref="AL86">IF(D86="",0,SUMPRODUCT((DA13:VN13="Lait")*(DA14:VN14="INFO")*(COUNTIF(R86,"* "&amp;DA15:VN15&amp;" *")&gt;0)*1))</f>
        <v>0</v>
      </c>
      <c r="AM86">
        <f t="array" ref="AM86">IF(D86="",0,SUMPRODUCT((DA13:VN13="Lait")*(DA14:VN14="EXCL")*(COUNTIF(R86,"* "&amp;DA15:VN15&amp;" *")&gt;0)*1))</f>
        <v>0</v>
      </c>
      <c r="AN86">
        <f t="array" ref="AN86">IF(D86="",0,SUMPRODUCT((DA13:VN13="Lait")*(DA14:VN14="ALERTE")*(COUNTIF(R86,"* "&amp;DA15:VN15&amp;" *")&gt;0)*1))</f>
        <v>0</v>
      </c>
      <c r="AO86">
        <f t="array" ref="AO86">IF(D86="",0,SUMPRODUCT((DA13:VN13="Lait")*(DA14:VN14="SUSP")*(COUNTIF(R86,"* "&amp;DA15:VN15&amp;" *")&gt;0)*1))</f>
        <v>0</v>
      </c>
      <c r="AP86" t="str">
        <f t="shared" si="69"/>
        <v/>
      </c>
      <c r="AQ86" t="str">
        <f t="shared" si="70"/>
        <v/>
      </c>
      <c r="AR86">
        <f t="array" ref="AR86">IF(D86="",0,SUMPRODUCT((DA13:VN13="Fruits a coque")*(DA14:VN14="EXCL")*(COUNTIF(R86,"* "&amp;DA15:VN15&amp;" *")&gt;0)*1))</f>
        <v>0</v>
      </c>
      <c r="AS86">
        <f t="array" ref="AS86">IF(D86="",0,SUMPRODUCT((DA13:VN13="Fruits a coque")*(DA14:VN14="ALERTE")*(COUNTIF(R86,"* "&amp;DA15:VN15&amp;" *")&gt;0)*1))</f>
        <v>0</v>
      </c>
      <c r="AT86" t="str">
        <f t="shared" si="71"/>
        <v/>
      </c>
      <c r="AU86">
        <f t="array" ref="AU86">IF(D86="",0,SUMPRODUCT((DA13:VN13="Celeri")*(DA14:VN14="ALERTE")*(COUNTIF(R86,"* "&amp;DA15:VN15&amp;" *")&gt;0)*1))</f>
        <v>0</v>
      </c>
      <c r="AV86" t="str">
        <f t="shared" si="72"/>
        <v/>
      </c>
      <c r="AW86">
        <f t="array" ref="AW86">IF(D86="",0,SUMPRODUCT((DA13:VN13="Moutarde")*(DA14:VN14="ALERTE")*(COUNTIF(R86,"* "&amp;DA15:VN15&amp;" *")&gt;0)*1))</f>
        <v>0</v>
      </c>
      <c r="AX86" t="str">
        <f t="shared" si="73"/>
        <v/>
      </c>
      <c r="AY86">
        <f t="array" ref="AY86">IF(D86="",0,SUMPRODUCT((DA13:VN13="Sesame")*(DA14:VN14="ALERTE")*(COUNTIF(R86,"* "&amp;DA15:VN15&amp;" *")&gt;0)*1))</f>
        <v>0</v>
      </c>
      <c r="AZ86" t="str">
        <f t="shared" si="74"/>
        <v/>
      </c>
      <c r="BA86">
        <f t="array" ref="BA86">IF(D86="",0,SUMPRODUCT((DA13:VN13="Sulfites")*(DA14:VN14="ALERTE")*(COUNTIF(R86,"* "&amp;DA15:VN15&amp;" *")&gt;0)*1))</f>
        <v>0</v>
      </c>
      <c r="BB86" t="str">
        <f t="shared" si="75"/>
        <v/>
      </c>
      <c r="BC86">
        <f t="array" ref="BC86">IF(D86="",0,SUMPRODUCT((DA13:VN13="Lupin")*(DA14:VN14="ALERTE")*(COUNTIF(R86,"* "&amp;DA15:VN15&amp;" *")&gt;0)*1))</f>
        <v>0</v>
      </c>
      <c r="BD86" t="str">
        <f t="shared" si="76"/>
        <v/>
      </c>
      <c r="BE86">
        <f t="array" ref="BE86">IF(D86="",0,SUMPRODUCT((DA13:VN13="Mollusques")*(DA14:VN14="EXCL")*(COUNTIF(R86,"* "&amp;DA15:VN15&amp;" *")&gt;0)*1))</f>
        <v>0</v>
      </c>
      <c r="BF86">
        <f t="array" ref="BF86">IF(D86="",0,SUMPRODUCT((DA13:VN13="Mollusques")*(DA14:VN14="ALERTE")*(COUNTIF(R86,"* "&amp;DA15:VN15&amp;" *")&gt;0)*1))</f>
        <v>0</v>
      </c>
      <c r="BG86" t="str">
        <f t="shared" si="77"/>
        <v/>
      </c>
      <c r="BH86" t="str">
        <f t="shared" si="78"/>
        <v/>
      </c>
      <c r="BI86" t="str">
        <f t="shared" si="79"/>
        <v/>
      </c>
      <c r="BJ86" t="str">
        <f t="shared" si="80"/>
        <v/>
      </c>
      <c r="BK86" t="str">
        <f t="shared" si="81"/>
        <v/>
      </c>
      <c r="BL86" t="str">
        <f t="shared" si="82"/>
        <v/>
      </c>
      <c r="BM86" t="str">
        <f t="shared" si="83"/>
        <v/>
      </c>
      <c r="BN86" t="str">
        <f t="shared" si="84"/>
        <v/>
      </c>
      <c r="BO86" t="str">
        <f t="shared" si="85"/>
        <v/>
      </c>
      <c r="BP86" t="str">
        <f t="shared" si="86"/>
        <v/>
      </c>
      <c r="BQ86" t="str">
        <f t="shared" si="87"/>
        <v/>
      </c>
      <c r="BR86" t="str">
        <f t="shared" si="88"/>
        <v/>
      </c>
      <c r="BS86" t="str">
        <f t="shared" si="89"/>
        <v/>
      </c>
      <c r="BT86" t="str">
        <f t="shared" si="90"/>
        <v/>
      </c>
      <c r="BU86" t="str">
        <f t="shared" si="91"/>
        <v/>
      </c>
      <c r="BV86" t="str">
        <f t="shared" si="92"/>
        <v/>
      </c>
      <c r="BW86" t="str">
        <f t="shared" si="93"/>
        <v/>
      </c>
      <c r="BX86" t="str">
        <f t="shared" si="94"/>
        <v/>
      </c>
      <c r="BY86" t="str">
        <f t="shared" si="95"/>
        <v/>
      </c>
    </row>
    <row r="87" spans="3:77" ht="15.75">
      <c r="C87" s="263" t="str">
        <f t="shared" si="48"/>
        <v/>
      </c>
      <c r="D87" s="752"/>
      <c r="E87" s="818" t="s">
        <v>945</v>
      </c>
      <c r="F87" s="16" t="str">
        <f t="shared" si="49"/>
        <v/>
      </c>
      <c r="G87" s="264" t="str">
        <f t="shared" si="50"/>
        <v/>
      </c>
      <c r="H87" s="266" t="str">
        <f t="shared" si="51"/>
        <v/>
      </c>
      <c r="I87" s="267" t="str">
        <f t="shared" si="52"/>
        <v/>
      </c>
      <c r="J87" s="268" t="str">
        <f t="shared" si="53"/>
        <v/>
      </c>
      <c r="K87" s="268" t="str">
        <f t="shared" si="54"/>
        <v/>
      </c>
      <c r="L87" s="269" t="str">
        <f t="shared" si="55"/>
        <v/>
      </c>
      <c r="M87" t="str">
        <f t="shared" si="56"/>
        <v/>
      </c>
      <c r="N87" t="str">
        <f t="shared" si="57"/>
        <v/>
      </c>
      <c r="O87" t="str">
        <f t="shared" si="58"/>
        <v/>
      </c>
      <c r="P87" t="str">
        <f t="shared" si="59"/>
        <v/>
      </c>
      <c r="Q87" t="str">
        <f t="shared" si="60"/>
        <v/>
      </c>
      <c r="R87" t="str">
        <f t="shared" si="61"/>
        <v/>
      </c>
      <c r="S87">
        <f t="array" ref="S87">IF(D87="",0,SUMPRODUCT((DA13:VN13="Gluten")*(DA14:VN14="INFO")*(COUNTIF(R87,"* "&amp;DA15:VN15&amp;" *")&gt;0)*1))</f>
        <v>0</v>
      </c>
      <c r="T87">
        <f t="array" ref="T87">IF(D87="",0,SUMPRODUCT((DA13:VN13="Gluten")*(DA14:VN14="EXCL")*(COUNTIF(R87,"* "&amp;DA15:VN15&amp;" *")&gt;0)*1))</f>
        <v>0</v>
      </c>
      <c r="U87">
        <f t="array" ref="U87">IF(D87="",0,SUMPRODUCT((DA13:VN13="Gluten")*(DA14:VN14="ALERTE")*(COUNTIF(R87,"* "&amp;DA15:VN15&amp;" *")&gt;0)*1))</f>
        <v>0</v>
      </c>
      <c r="V87">
        <f t="array" ref="V87">IF(D87="",0,SUMPRODUCT((DA13:VN13="Gluten")*(DA14:VN14="SUSP")*(COUNTIF(R87,"* "&amp;DA15:VN15&amp;" *")&gt;0)*1))</f>
        <v>0</v>
      </c>
      <c r="W87" t="str">
        <f t="shared" si="62"/>
        <v/>
      </c>
      <c r="X87" t="str">
        <f t="shared" si="63"/>
        <v/>
      </c>
      <c r="Y87">
        <f t="array" ref="Y87">IF(D87="",0,SUMPRODUCT((DA13:VN13="Crustaces")*(DA14:VN14="ALERTE")*(COUNTIF(R87,"* "&amp;DA15:VN15&amp;" *")&gt;0)*1))</f>
        <v>0</v>
      </c>
      <c r="Z87" t="str">
        <f t="shared" si="64"/>
        <v/>
      </c>
      <c r="AA87">
        <f t="array" ref="AA87">IF(D87="",0,SUMPRODUCT((DA13:VN13="Oeufs")*(DA14:VN14="ALERTE")*(COUNTIF(R87,"* "&amp;DA15:VN15&amp;" *")&gt;0)*1))</f>
        <v>0</v>
      </c>
      <c r="AB87" t="str">
        <f t="shared" si="65"/>
        <v/>
      </c>
      <c r="AC87">
        <f t="array" ref="AC87">IF(D87="",0,SUMPRODUCT((DA13:VN13="Poissons")*(DA14:VN14="INFO")*(COUNTIF(R87,"* "&amp;DA15:VN15&amp;" *")&gt;0)*1))</f>
        <v>0</v>
      </c>
      <c r="AD87">
        <f t="array" ref="AD87">IF(D87="",0,SUMPRODUCT((DA13:VN13="Poissons")*(DA14:VN14="EXCL")*(COUNTIF(R87,"* "&amp;DA15:VN15&amp;" *")&gt;0)*1))</f>
        <v>0</v>
      </c>
      <c r="AE87">
        <f t="array" ref="AE87">IF(D87="",0,SUMPRODUCT((DA13:VN13="Poissons")*(DA14:VN14="ALERTE")*(COUNTIF(R87,"* "&amp;DA15:VN15&amp;" *")&gt;0)*1))</f>
        <v>0</v>
      </c>
      <c r="AF87" t="str">
        <f t="shared" si="66"/>
        <v/>
      </c>
      <c r="AG87">
        <f t="array" ref="AG87">IF(D87="",0,SUMPRODUCT((DA13:VN13="Arachides")*(DA14:VN14="ALERTE")*(COUNTIF(R87,"* "&amp;DA15:VN15&amp;" *")&gt;0)*1))</f>
        <v>0</v>
      </c>
      <c r="AH87" t="str">
        <f t="shared" si="67"/>
        <v/>
      </c>
      <c r="AI87">
        <f t="array" ref="AI87">IF(D87="",0,SUMPRODUCT((DA13:VN13="Soja")*(DA14:VN14="INFO")*(COUNTIF(R87,"* "&amp;DA15:VN15&amp;" *")&gt;0)*1))</f>
        <v>0</v>
      </c>
      <c r="AJ87">
        <f t="array" ref="AJ87">IF(D87="",0,SUMPRODUCT((DA13:VN13="Soja")*(DA14:VN14="ALERTE")*(COUNTIF(R87,"* "&amp;DA15:VN15&amp;" *")&gt;0)*1))</f>
        <v>0</v>
      </c>
      <c r="AK87" t="str">
        <f t="shared" si="68"/>
        <v/>
      </c>
      <c r="AL87">
        <f t="array" ref="AL87">IF(D87="",0,SUMPRODUCT((DA13:VN13="Lait")*(DA14:VN14="INFO")*(COUNTIF(R87,"* "&amp;DA15:VN15&amp;" *")&gt;0)*1))</f>
        <v>0</v>
      </c>
      <c r="AM87">
        <f t="array" ref="AM87">IF(D87="",0,SUMPRODUCT((DA13:VN13="Lait")*(DA14:VN14="EXCL")*(COUNTIF(R87,"* "&amp;DA15:VN15&amp;" *")&gt;0)*1))</f>
        <v>0</v>
      </c>
      <c r="AN87">
        <f t="array" ref="AN87">IF(D87="",0,SUMPRODUCT((DA13:VN13="Lait")*(DA14:VN14="ALERTE")*(COUNTIF(R87,"* "&amp;DA15:VN15&amp;" *")&gt;0)*1))</f>
        <v>0</v>
      </c>
      <c r="AO87">
        <f t="array" ref="AO87">IF(D87="",0,SUMPRODUCT((DA13:VN13="Lait")*(DA14:VN14="SUSP")*(COUNTIF(R87,"* "&amp;DA15:VN15&amp;" *")&gt;0)*1))</f>
        <v>0</v>
      </c>
      <c r="AP87" t="str">
        <f t="shared" si="69"/>
        <v/>
      </c>
      <c r="AQ87" t="str">
        <f t="shared" si="70"/>
        <v/>
      </c>
      <c r="AR87">
        <f t="array" ref="AR87">IF(D87="",0,SUMPRODUCT((DA13:VN13="Fruits a coque")*(DA14:VN14="EXCL")*(COUNTIF(R87,"* "&amp;DA15:VN15&amp;" *")&gt;0)*1))</f>
        <v>0</v>
      </c>
      <c r="AS87">
        <f t="array" ref="AS87">IF(D87="",0,SUMPRODUCT((DA13:VN13="Fruits a coque")*(DA14:VN14="ALERTE")*(COUNTIF(R87,"* "&amp;DA15:VN15&amp;" *")&gt;0)*1))</f>
        <v>0</v>
      </c>
      <c r="AT87" t="str">
        <f t="shared" si="71"/>
        <v/>
      </c>
      <c r="AU87">
        <f t="array" ref="AU87">IF(D87="",0,SUMPRODUCT((DA13:VN13="Celeri")*(DA14:VN14="ALERTE")*(COUNTIF(R87,"* "&amp;DA15:VN15&amp;" *")&gt;0)*1))</f>
        <v>0</v>
      </c>
      <c r="AV87" t="str">
        <f t="shared" si="72"/>
        <v/>
      </c>
      <c r="AW87">
        <f t="array" ref="AW87">IF(D87="",0,SUMPRODUCT((DA13:VN13="Moutarde")*(DA14:VN14="ALERTE")*(COUNTIF(R87,"* "&amp;DA15:VN15&amp;" *")&gt;0)*1))</f>
        <v>0</v>
      </c>
      <c r="AX87" t="str">
        <f t="shared" si="73"/>
        <v/>
      </c>
      <c r="AY87">
        <f t="array" ref="AY87">IF(D87="",0,SUMPRODUCT((DA13:VN13="Sesame")*(DA14:VN14="ALERTE")*(COUNTIF(R87,"* "&amp;DA15:VN15&amp;" *")&gt;0)*1))</f>
        <v>0</v>
      </c>
      <c r="AZ87" t="str">
        <f t="shared" si="74"/>
        <v/>
      </c>
      <c r="BA87">
        <f t="array" ref="BA87">IF(D87="",0,SUMPRODUCT((DA13:VN13="Sulfites")*(DA14:VN14="ALERTE")*(COUNTIF(R87,"* "&amp;DA15:VN15&amp;" *")&gt;0)*1))</f>
        <v>0</v>
      </c>
      <c r="BB87" t="str">
        <f t="shared" si="75"/>
        <v/>
      </c>
      <c r="BC87">
        <f t="array" ref="BC87">IF(D87="",0,SUMPRODUCT((DA13:VN13="Lupin")*(DA14:VN14="ALERTE")*(COUNTIF(R87,"* "&amp;DA15:VN15&amp;" *")&gt;0)*1))</f>
        <v>0</v>
      </c>
      <c r="BD87" t="str">
        <f t="shared" si="76"/>
        <v/>
      </c>
      <c r="BE87">
        <f t="array" ref="BE87">IF(D87="",0,SUMPRODUCT((DA13:VN13="Mollusques")*(DA14:VN14="EXCL")*(COUNTIF(R87,"* "&amp;DA15:VN15&amp;" *")&gt;0)*1))</f>
        <v>0</v>
      </c>
      <c r="BF87">
        <f t="array" ref="BF87">IF(D87="",0,SUMPRODUCT((DA13:VN13="Mollusques")*(DA14:VN14="ALERTE")*(COUNTIF(R87,"* "&amp;DA15:VN15&amp;" *")&gt;0)*1))</f>
        <v>0</v>
      </c>
      <c r="BG87" t="str">
        <f t="shared" si="77"/>
        <v/>
      </c>
      <c r="BH87" t="str">
        <f t="shared" si="78"/>
        <v/>
      </c>
      <c r="BI87" t="str">
        <f t="shared" si="79"/>
        <v/>
      </c>
      <c r="BJ87" t="str">
        <f t="shared" si="80"/>
        <v/>
      </c>
      <c r="BK87" t="str">
        <f t="shared" si="81"/>
        <v/>
      </c>
      <c r="BL87" t="str">
        <f t="shared" si="82"/>
        <v/>
      </c>
      <c r="BM87" t="str">
        <f t="shared" si="83"/>
        <v/>
      </c>
      <c r="BN87" t="str">
        <f t="shared" si="84"/>
        <v/>
      </c>
      <c r="BO87" t="str">
        <f t="shared" si="85"/>
        <v/>
      </c>
      <c r="BP87" t="str">
        <f t="shared" si="86"/>
        <v/>
      </c>
      <c r="BQ87" t="str">
        <f t="shared" si="87"/>
        <v/>
      </c>
      <c r="BR87" t="str">
        <f t="shared" si="88"/>
        <v/>
      </c>
      <c r="BS87" t="str">
        <f t="shared" si="89"/>
        <v/>
      </c>
      <c r="BT87" t="str">
        <f t="shared" si="90"/>
        <v/>
      </c>
      <c r="BU87" t="str">
        <f t="shared" si="91"/>
        <v/>
      </c>
      <c r="BV87" t="str">
        <f t="shared" si="92"/>
        <v/>
      </c>
      <c r="BW87" t="str">
        <f t="shared" si="93"/>
        <v/>
      </c>
      <c r="BX87" t="str">
        <f t="shared" si="94"/>
        <v/>
      </c>
      <c r="BY87" t="str">
        <f t="shared" si="95"/>
        <v/>
      </c>
    </row>
    <row r="88" spans="3:77" ht="15.75">
      <c r="C88" s="263" t="str">
        <f t="shared" si="48"/>
        <v/>
      </c>
      <c r="D88" s="752"/>
      <c r="E88" s="818" t="s">
        <v>945</v>
      </c>
      <c r="F88" s="16" t="str">
        <f t="shared" si="49"/>
        <v/>
      </c>
      <c r="G88" s="264" t="str">
        <f t="shared" si="50"/>
        <v/>
      </c>
      <c r="H88" s="266" t="str">
        <f t="shared" si="51"/>
        <v/>
      </c>
      <c r="I88" s="267" t="str">
        <f t="shared" si="52"/>
        <v/>
      </c>
      <c r="J88" s="268" t="str">
        <f t="shared" si="53"/>
        <v/>
      </c>
      <c r="K88" s="268" t="str">
        <f t="shared" si="54"/>
        <v/>
      </c>
      <c r="L88" s="269" t="str">
        <f t="shared" si="55"/>
        <v/>
      </c>
      <c r="M88" t="str">
        <f t="shared" si="56"/>
        <v/>
      </c>
      <c r="N88" t="str">
        <f t="shared" si="57"/>
        <v/>
      </c>
      <c r="O88" t="str">
        <f t="shared" si="58"/>
        <v/>
      </c>
      <c r="P88" t="str">
        <f t="shared" si="59"/>
        <v/>
      </c>
      <c r="Q88" t="str">
        <f t="shared" si="60"/>
        <v/>
      </c>
      <c r="R88" t="str">
        <f t="shared" si="61"/>
        <v/>
      </c>
      <c r="S88">
        <f t="array" ref="S88">IF(D88="",0,SUMPRODUCT((DA13:VN13="Gluten")*(DA14:VN14="INFO")*(COUNTIF(R88,"* "&amp;DA15:VN15&amp;" *")&gt;0)*1))</f>
        <v>0</v>
      </c>
      <c r="T88">
        <f t="array" ref="T88">IF(D88="",0,SUMPRODUCT((DA13:VN13="Gluten")*(DA14:VN14="EXCL")*(COUNTIF(R88,"* "&amp;DA15:VN15&amp;" *")&gt;0)*1))</f>
        <v>0</v>
      </c>
      <c r="U88">
        <f t="array" ref="U88">IF(D88="",0,SUMPRODUCT((DA13:VN13="Gluten")*(DA14:VN14="ALERTE")*(COUNTIF(R88,"* "&amp;DA15:VN15&amp;" *")&gt;0)*1))</f>
        <v>0</v>
      </c>
      <c r="V88">
        <f t="array" ref="V88">IF(D88="",0,SUMPRODUCT((DA13:VN13="Gluten")*(DA14:VN14="SUSP")*(COUNTIF(R88,"* "&amp;DA15:VN15&amp;" *")&gt;0)*1))</f>
        <v>0</v>
      </c>
      <c r="W88" t="str">
        <f t="shared" si="62"/>
        <v/>
      </c>
      <c r="X88" t="str">
        <f t="shared" si="63"/>
        <v/>
      </c>
      <c r="Y88">
        <f t="array" ref="Y88">IF(D88="",0,SUMPRODUCT((DA13:VN13="Crustaces")*(DA14:VN14="ALERTE")*(COUNTIF(R88,"* "&amp;DA15:VN15&amp;" *")&gt;0)*1))</f>
        <v>0</v>
      </c>
      <c r="Z88" t="str">
        <f t="shared" si="64"/>
        <v/>
      </c>
      <c r="AA88">
        <f t="array" ref="AA88">IF(D88="",0,SUMPRODUCT((DA13:VN13="Oeufs")*(DA14:VN14="ALERTE")*(COUNTIF(R88,"* "&amp;DA15:VN15&amp;" *")&gt;0)*1))</f>
        <v>0</v>
      </c>
      <c r="AB88" t="str">
        <f t="shared" si="65"/>
        <v/>
      </c>
      <c r="AC88">
        <f t="array" ref="AC88">IF(D88="",0,SUMPRODUCT((DA13:VN13="Poissons")*(DA14:VN14="INFO")*(COUNTIF(R88,"* "&amp;DA15:VN15&amp;" *")&gt;0)*1))</f>
        <v>0</v>
      </c>
      <c r="AD88">
        <f t="array" ref="AD88">IF(D88="",0,SUMPRODUCT((DA13:VN13="Poissons")*(DA14:VN14="EXCL")*(COUNTIF(R88,"* "&amp;DA15:VN15&amp;" *")&gt;0)*1))</f>
        <v>0</v>
      </c>
      <c r="AE88">
        <f t="array" ref="AE88">IF(D88="",0,SUMPRODUCT((DA13:VN13="Poissons")*(DA14:VN14="ALERTE")*(COUNTIF(R88,"* "&amp;DA15:VN15&amp;" *")&gt;0)*1))</f>
        <v>0</v>
      </c>
      <c r="AF88" t="str">
        <f t="shared" si="66"/>
        <v/>
      </c>
      <c r="AG88">
        <f t="array" ref="AG88">IF(D88="",0,SUMPRODUCT((DA13:VN13="Arachides")*(DA14:VN14="ALERTE")*(COUNTIF(R88,"* "&amp;DA15:VN15&amp;" *")&gt;0)*1))</f>
        <v>0</v>
      </c>
      <c r="AH88" t="str">
        <f t="shared" si="67"/>
        <v/>
      </c>
      <c r="AI88">
        <f t="array" ref="AI88">IF(D88="",0,SUMPRODUCT((DA13:VN13="Soja")*(DA14:VN14="INFO")*(COUNTIF(R88,"* "&amp;DA15:VN15&amp;" *")&gt;0)*1))</f>
        <v>0</v>
      </c>
      <c r="AJ88">
        <f t="array" ref="AJ88">IF(D88="",0,SUMPRODUCT((DA13:VN13="Soja")*(DA14:VN14="ALERTE")*(COUNTIF(R88,"* "&amp;DA15:VN15&amp;" *")&gt;0)*1))</f>
        <v>0</v>
      </c>
      <c r="AK88" t="str">
        <f t="shared" si="68"/>
        <v/>
      </c>
      <c r="AL88">
        <f t="array" ref="AL88">IF(D88="",0,SUMPRODUCT((DA13:VN13="Lait")*(DA14:VN14="INFO")*(COUNTIF(R88,"* "&amp;DA15:VN15&amp;" *")&gt;0)*1))</f>
        <v>0</v>
      </c>
      <c r="AM88">
        <f t="array" ref="AM88">IF(D88="",0,SUMPRODUCT((DA13:VN13="Lait")*(DA14:VN14="EXCL")*(COUNTIF(R88,"* "&amp;DA15:VN15&amp;" *")&gt;0)*1))</f>
        <v>0</v>
      </c>
      <c r="AN88">
        <f t="array" ref="AN88">IF(D88="",0,SUMPRODUCT((DA13:VN13="Lait")*(DA14:VN14="ALERTE")*(COUNTIF(R88,"* "&amp;DA15:VN15&amp;" *")&gt;0)*1))</f>
        <v>0</v>
      </c>
      <c r="AO88">
        <f t="array" ref="AO88">IF(D88="",0,SUMPRODUCT((DA13:VN13="Lait")*(DA14:VN14="SUSP")*(COUNTIF(R88,"* "&amp;DA15:VN15&amp;" *")&gt;0)*1))</f>
        <v>0</v>
      </c>
      <c r="AP88" t="str">
        <f t="shared" si="69"/>
        <v/>
      </c>
      <c r="AQ88" t="str">
        <f t="shared" si="70"/>
        <v/>
      </c>
      <c r="AR88">
        <f t="array" ref="AR88">IF(D88="",0,SUMPRODUCT((DA13:VN13="Fruits a coque")*(DA14:VN14="EXCL")*(COUNTIF(R88,"* "&amp;DA15:VN15&amp;" *")&gt;0)*1))</f>
        <v>0</v>
      </c>
      <c r="AS88">
        <f t="array" ref="AS88">IF(D88="",0,SUMPRODUCT((DA13:VN13="Fruits a coque")*(DA14:VN14="ALERTE")*(COUNTIF(R88,"* "&amp;DA15:VN15&amp;" *")&gt;0)*1))</f>
        <v>0</v>
      </c>
      <c r="AT88" t="str">
        <f t="shared" si="71"/>
        <v/>
      </c>
      <c r="AU88">
        <f t="array" ref="AU88">IF(D88="",0,SUMPRODUCT((DA13:VN13="Celeri")*(DA14:VN14="ALERTE")*(COUNTIF(R88,"* "&amp;DA15:VN15&amp;" *")&gt;0)*1))</f>
        <v>0</v>
      </c>
      <c r="AV88" t="str">
        <f t="shared" si="72"/>
        <v/>
      </c>
      <c r="AW88">
        <f t="array" ref="AW88">IF(D88="",0,SUMPRODUCT((DA13:VN13="Moutarde")*(DA14:VN14="ALERTE")*(COUNTIF(R88,"* "&amp;DA15:VN15&amp;" *")&gt;0)*1))</f>
        <v>0</v>
      </c>
      <c r="AX88" t="str">
        <f t="shared" si="73"/>
        <v/>
      </c>
      <c r="AY88">
        <f t="array" ref="AY88">IF(D88="",0,SUMPRODUCT((DA13:VN13="Sesame")*(DA14:VN14="ALERTE")*(COUNTIF(R88,"* "&amp;DA15:VN15&amp;" *")&gt;0)*1))</f>
        <v>0</v>
      </c>
      <c r="AZ88" t="str">
        <f t="shared" si="74"/>
        <v/>
      </c>
      <c r="BA88">
        <f t="array" ref="BA88">IF(D88="",0,SUMPRODUCT((DA13:VN13="Sulfites")*(DA14:VN14="ALERTE")*(COUNTIF(R88,"* "&amp;DA15:VN15&amp;" *")&gt;0)*1))</f>
        <v>0</v>
      </c>
      <c r="BB88" t="str">
        <f t="shared" si="75"/>
        <v/>
      </c>
      <c r="BC88">
        <f t="array" ref="BC88">IF(D88="",0,SUMPRODUCT((DA13:VN13="Lupin")*(DA14:VN14="ALERTE")*(COUNTIF(R88,"* "&amp;DA15:VN15&amp;" *")&gt;0)*1))</f>
        <v>0</v>
      </c>
      <c r="BD88" t="str">
        <f t="shared" si="76"/>
        <v/>
      </c>
      <c r="BE88">
        <f t="array" ref="BE88">IF(D88="",0,SUMPRODUCT((DA13:VN13="Mollusques")*(DA14:VN14="EXCL")*(COUNTIF(R88,"* "&amp;DA15:VN15&amp;" *")&gt;0)*1))</f>
        <v>0</v>
      </c>
      <c r="BF88">
        <f t="array" ref="BF88">IF(D88="",0,SUMPRODUCT((DA13:VN13="Mollusques")*(DA14:VN14="ALERTE")*(COUNTIF(R88,"* "&amp;DA15:VN15&amp;" *")&gt;0)*1))</f>
        <v>0</v>
      </c>
      <c r="BG88" t="str">
        <f t="shared" si="77"/>
        <v/>
      </c>
      <c r="BH88" t="str">
        <f t="shared" si="78"/>
        <v/>
      </c>
      <c r="BI88" t="str">
        <f t="shared" si="79"/>
        <v/>
      </c>
      <c r="BJ88" t="str">
        <f t="shared" si="80"/>
        <v/>
      </c>
      <c r="BK88" t="str">
        <f t="shared" si="81"/>
        <v/>
      </c>
      <c r="BL88" t="str">
        <f t="shared" si="82"/>
        <v/>
      </c>
      <c r="BM88" t="str">
        <f t="shared" si="83"/>
        <v/>
      </c>
      <c r="BN88" t="str">
        <f t="shared" si="84"/>
        <v/>
      </c>
      <c r="BO88" t="str">
        <f t="shared" si="85"/>
        <v/>
      </c>
      <c r="BP88" t="str">
        <f t="shared" si="86"/>
        <v/>
      </c>
      <c r="BQ88" t="str">
        <f t="shared" si="87"/>
        <v/>
      </c>
      <c r="BR88" t="str">
        <f t="shared" si="88"/>
        <v/>
      </c>
      <c r="BS88" t="str">
        <f t="shared" si="89"/>
        <v/>
      </c>
      <c r="BT88" t="str">
        <f t="shared" si="90"/>
        <v/>
      </c>
      <c r="BU88" t="str">
        <f t="shared" si="91"/>
        <v/>
      </c>
      <c r="BV88" t="str">
        <f t="shared" si="92"/>
        <v/>
      </c>
      <c r="BW88" t="str">
        <f t="shared" si="93"/>
        <v/>
      </c>
      <c r="BX88" t="str">
        <f t="shared" si="94"/>
        <v/>
      </c>
      <c r="BY88" t="str">
        <f t="shared" si="95"/>
        <v/>
      </c>
    </row>
    <row r="89" spans="3:77" ht="15.75">
      <c r="C89" s="263" t="str">
        <f t="shared" si="48"/>
        <v/>
      </c>
      <c r="D89" s="752"/>
      <c r="E89" s="818" t="s">
        <v>945</v>
      </c>
      <c r="F89" s="16" t="str">
        <f t="shared" si="49"/>
        <v/>
      </c>
      <c r="G89" s="264" t="str">
        <f t="shared" si="50"/>
        <v/>
      </c>
      <c r="H89" s="266" t="str">
        <f t="shared" si="51"/>
        <v/>
      </c>
      <c r="I89" s="267" t="str">
        <f t="shared" si="52"/>
        <v/>
      </c>
      <c r="J89" s="268" t="str">
        <f t="shared" si="53"/>
        <v/>
      </c>
      <c r="K89" s="268" t="str">
        <f t="shared" si="54"/>
        <v/>
      </c>
      <c r="L89" s="269" t="str">
        <f t="shared" si="55"/>
        <v/>
      </c>
      <c r="M89" t="str">
        <f t="shared" si="56"/>
        <v/>
      </c>
      <c r="N89" t="str">
        <f t="shared" si="57"/>
        <v/>
      </c>
      <c r="O89" t="str">
        <f t="shared" si="58"/>
        <v/>
      </c>
      <c r="P89" t="str">
        <f t="shared" si="59"/>
        <v/>
      </c>
      <c r="Q89" t="str">
        <f t="shared" si="60"/>
        <v/>
      </c>
      <c r="R89" t="str">
        <f t="shared" si="61"/>
        <v/>
      </c>
      <c r="S89">
        <f t="array" ref="S89">IF(D89="",0,SUMPRODUCT((DA13:VN13="Gluten")*(DA14:VN14="INFO")*(COUNTIF(R89,"* "&amp;DA15:VN15&amp;" *")&gt;0)*1))</f>
        <v>0</v>
      </c>
      <c r="T89">
        <f t="array" ref="T89">IF(D89="",0,SUMPRODUCT((DA13:VN13="Gluten")*(DA14:VN14="EXCL")*(COUNTIF(R89,"* "&amp;DA15:VN15&amp;" *")&gt;0)*1))</f>
        <v>0</v>
      </c>
      <c r="U89">
        <f t="array" ref="U89">IF(D89="",0,SUMPRODUCT((DA13:VN13="Gluten")*(DA14:VN14="ALERTE")*(COUNTIF(R89,"* "&amp;DA15:VN15&amp;" *")&gt;0)*1))</f>
        <v>0</v>
      </c>
      <c r="V89">
        <f t="array" ref="V89">IF(D89="",0,SUMPRODUCT((DA13:VN13="Gluten")*(DA14:VN14="SUSP")*(COUNTIF(R89,"* "&amp;DA15:VN15&amp;" *")&gt;0)*1))</f>
        <v>0</v>
      </c>
      <c r="W89" t="str">
        <f t="shared" si="62"/>
        <v/>
      </c>
      <c r="X89" t="str">
        <f t="shared" si="63"/>
        <v/>
      </c>
      <c r="Y89">
        <f t="array" ref="Y89">IF(D89="",0,SUMPRODUCT((DA13:VN13="Crustaces")*(DA14:VN14="ALERTE")*(COUNTIF(R89,"* "&amp;DA15:VN15&amp;" *")&gt;0)*1))</f>
        <v>0</v>
      </c>
      <c r="Z89" t="str">
        <f t="shared" si="64"/>
        <v/>
      </c>
      <c r="AA89">
        <f t="array" ref="AA89">IF(D89="",0,SUMPRODUCT((DA13:VN13="Oeufs")*(DA14:VN14="ALERTE")*(COUNTIF(R89,"* "&amp;DA15:VN15&amp;" *")&gt;0)*1))</f>
        <v>0</v>
      </c>
      <c r="AB89" t="str">
        <f t="shared" si="65"/>
        <v/>
      </c>
      <c r="AC89">
        <f t="array" ref="AC89">IF(D89="",0,SUMPRODUCT((DA13:VN13="Poissons")*(DA14:VN14="INFO")*(COUNTIF(R89,"* "&amp;DA15:VN15&amp;" *")&gt;0)*1))</f>
        <v>0</v>
      </c>
      <c r="AD89">
        <f t="array" ref="AD89">IF(D89="",0,SUMPRODUCT((DA13:VN13="Poissons")*(DA14:VN14="EXCL")*(COUNTIF(R89,"* "&amp;DA15:VN15&amp;" *")&gt;0)*1))</f>
        <v>0</v>
      </c>
      <c r="AE89">
        <f t="array" ref="AE89">IF(D89="",0,SUMPRODUCT((DA13:VN13="Poissons")*(DA14:VN14="ALERTE")*(COUNTIF(R89,"* "&amp;DA15:VN15&amp;" *")&gt;0)*1))</f>
        <v>0</v>
      </c>
      <c r="AF89" t="str">
        <f t="shared" si="66"/>
        <v/>
      </c>
      <c r="AG89">
        <f t="array" ref="AG89">IF(D89="",0,SUMPRODUCT((DA13:VN13="Arachides")*(DA14:VN14="ALERTE")*(COUNTIF(R89,"* "&amp;DA15:VN15&amp;" *")&gt;0)*1))</f>
        <v>0</v>
      </c>
      <c r="AH89" t="str">
        <f t="shared" si="67"/>
        <v/>
      </c>
      <c r="AI89">
        <f t="array" ref="AI89">IF(D89="",0,SUMPRODUCT((DA13:VN13="Soja")*(DA14:VN14="INFO")*(COUNTIF(R89,"* "&amp;DA15:VN15&amp;" *")&gt;0)*1))</f>
        <v>0</v>
      </c>
      <c r="AJ89">
        <f t="array" ref="AJ89">IF(D89="",0,SUMPRODUCT((DA13:VN13="Soja")*(DA14:VN14="ALERTE")*(COUNTIF(R89,"* "&amp;DA15:VN15&amp;" *")&gt;0)*1))</f>
        <v>0</v>
      </c>
      <c r="AK89" t="str">
        <f t="shared" si="68"/>
        <v/>
      </c>
      <c r="AL89">
        <f t="array" ref="AL89">IF(D89="",0,SUMPRODUCT((DA13:VN13="Lait")*(DA14:VN14="INFO")*(COUNTIF(R89,"* "&amp;DA15:VN15&amp;" *")&gt;0)*1))</f>
        <v>0</v>
      </c>
      <c r="AM89">
        <f t="array" ref="AM89">IF(D89="",0,SUMPRODUCT((DA13:VN13="Lait")*(DA14:VN14="EXCL")*(COUNTIF(R89,"* "&amp;DA15:VN15&amp;" *")&gt;0)*1))</f>
        <v>0</v>
      </c>
      <c r="AN89">
        <f t="array" ref="AN89">IF(D89="",0,SUMPRODUCT((DA13:VN13="Lait")*(DA14:VN14="ALERTE")*(COUNTIF(R89,"* "&amp;DA15:VN15&amp;" *")&gt;0)*1))</f>
        <v>0</v>
      </c>
      <c r="AO89">
        <f t="array" ref="AO89">IF(D89="",0,SUMPRODUCT((DA13:VN13="Lait")*(DA14:VN14="SUSP")*(COUNTIF(R89,"* "&amp;DA15:VN15&amp;" *")&gt;0)*1))</f>
        <v>0</v>
      </c>
      <c r="AP89" t="str">
        <f t="shared" si="69"/>
        <v/>
      </c>
      <c r="AQ89" t="str">
        <f t="shared" si="70"/>
        <v/>
      </c>
      <c r="AR89">
        <f t="array" ref="AR89">IF(D89="",0,SUMPRODUCT((DA13:VN13="Fruits a coque")*(DA14:VN14="EXCL")*(COUNTIF(R89,"* "&amp;DA15:VN15&amp;" *")&gt;0)*1))</f>
        <v>0</v>
      </c>
      <c r="AS89">
        <f t="array" ref="AS89">IF(D89="",0,SUMPRODUCT((DA13:VN13="Fruits a coque")*(DA14:VN14="ALERTE")*(COUNTIF(R89,"* "&amp;DA15:VN15&amp;" *")&gt;0)*1))</f>
        <v>0</v>
      </c>
      <c r="AT89" t="str">
        <f t="shared" si="71"/>
        <v/>
      </c>
      <c r="AU89">
        <f t="array" ref="AU89">IF(D89="",0,SUMPRODUCT((DA13:VN13="Celeri")*(DA14:VN14="ALERTE")*(COUNTIF(R89,"* "&amp;DA15:VN15&amp;" *")&gt;0)*1))</f>
        <v>0</v>
      </c>
      <c r="AV89" t="str">
        <f t="shared" si="72"/>
        <v/>
      </c>
      <c r="AW89">
        <f t="array" ref="AW89">IF(D89="",0,SUMPRODUCT((DA13:VN13="Moutarde")*(DA14:VN14="ALERTE")*(COUNTIF(R89,"* "&amp;DA15:VN15&amp;" *")&gt;0)*1))</f>
        <v>0</v>
      </c>
      <c r="AX89" t="str">
        <f t="shared" si="73"/>
        <v/>
      </c>
      <c r="AY89">
        <f t="array" ref="AY89">IF(D89="",0,SUMPRODUCT((DA13:VN13="Sesame")*(DA14:VN14="ALERTE")*(COUNTIF(R89,"* "&amp;DA15:VN15&amp;" *")&gt;0)*1))</f>
        <v>0</v>
      </c>
      <c r="AZ89" t="str">
        <f t="shared" si="74"/>
        <v/>
      </c>
      <c r="BA89">
        <f t="array" ref="BA89">IF(D89="",0,SUMPRODUCT((DA13:VN13="Sulfites")*(DA14:VN14="ALERTE")*(COUNTIF(R89,"* "&amp;DA15:VN15&amp;" *")&gt;0)*1))</f>
        <v>0</v>
      </c>
      <c r="BB89" t="str">
        <f t="shared" si="75"/>
        <v/>
      </c>
      <c r="BC89">
        <f t="array" ref="BC89">IF(D89="",0,SUMPRODUCT((DA13:VN13="Lupin")*(DA14:VN14="ALERTE")*(COUNTIF(R89,"* "&amp;DA15:VN15&amp;" *")&gt;0)*1))</f>
        <v>0</v>
      </c>
      <c r="BD89" t="str">
        <f t="shared" si="76"/>
        <v/>
      </c>
      <c r="BE89">
        <f t="array" ref="BE89">IF(D89="",0,SUMPRODUCT((DA13:VN13="Mollusques")*(DA14:VN14="EXCL")*(COUNTIF(R89,"* "&amp;DA15:VN15&amp;" *")&gt;0)*1))</f>
        <v>0</v>
      </c>
      <c r="BF89">
        <f t="array" ref="BF89">IF(D89="",0,SUMPRODUCT((DA13:VN13="Mollusques")*(DA14:VN14="ALERTE")*(COUNTIF(R89,"* "&amp;DA15:VN15&amp;" *")&gt;0)*1))</f>
        <v>0</v>
      </c>
      <c r="BG89" t="str">
        <f t="shared" si="77"/>
        <v/>
      </c>
      <c r="BH89" t="str">
        <f t="shared" si="78"/>
        <v/>
      </c>
      <c r="BI89" t="str">
        <f t="shared" si="79"/>
        <v/>
      </c>
      <c r="BJ89" t="str">
        <f t="shared" si="80"/>
        <v/>
      </c>
      <c r="BK89" t="str">
        <f t="shared" si="81"/>
        <v/>
      </c>
      <c r="BL89" t="str">
        <f t="shared" si="82"/>
        <v/>
      </c>
      <c r="BM89" t="str">
        <f t="shared" si="83"/>
        <v/>
      </c>
      <c r="BN89" t="str">
        <f t="shared" si="84"/>
        <v/>
      </c>
      <c r="BO89" t="str">
        <f t="shared" si="85"/>
        <v/>
      </c>
      <c r="BP89" t="str">
        <f t="shared" si="86"/>
        <v/>
      </c>
      <c r="BQ89" t="str">
        <f t="shared" si="87"/>
        <v/>
      </c>
      <c r="BR89" t="str">
        <f t="shared" si="88"/>
        <v/>
      </c>
      <c r="BS89" t="str">
        <f t="shared" si="89"/>
        <v/>
      </c>
      <c r="BT89" t="str">
        <f t="shared" si="90"/>
        <v/>
      </c>
      <c r="BU89" t="str">
        <f t="shared" si="91"/>
        <v/>
      </c>
      <c r="BV89" t="str">
        <f t="shared" si="92"/>
        <v/>
      </c>
      <c r="BW89" t="str">
        <f t="shared" si="93"/>
        <v/>
      </c>
      <c r="BX89" t="str">
        <f t="shared" si="94"/>
        <v/>
      </c>
      <c r="BY89" t="str">
        <f t="shared" si="95"/>
        <v/>
      </c>
    </row>
    <row r="90" spans="3:77" ht="15.75">
      <c r="C90" s="263" t="str">
        <f t="shared" si="48"/>
        <v/>
      </c>
      <c r="D90" s="752"/>
      <c r="E90" s="818" t="s">
        <v>945</v>
      </c>
      <c r="F90" s="16" t="str">
        <f t="shared" si="49"/>
        <v/>
      </c>
      <c r="G90" s="264" t="str">
        <f t="shared" si="50"/>
        <v/>
      </c>
      <c r="H90" s="266" t="str">
        <f t="shared" si="51"/>
        <v/>
      </c>
      <c r="I90" s="267" t="str">
        <f t="shared" si="52"/>
        <v/>
      </c>
      <c r="J90" s="268" t="str">
        <f t="shared" si="53"/>
        <v/>
      </c>
      <c r="K90" s="268" t="str">
        <f t="shared" si="54"/>
        <v/>
      </c>
      <c r="L90" s="269" t="str">
        <f t="shared" si="55"/>
        <v/>
      </c>
      <c r="M90" t="str">
        <f t="shared" si="56"/>
        <v/>
      </c>
      <c r="N90" t="str">
        <f t="shared" si="57"/>
        <v/>
      </c>
      <c r="O90" t="str">
        <f t="shared" si="58"/>
        <v/>
      </c>
      <c r="P90" t="str">
        <f t="shared" si="59"/>
        <v/>
      </c>
      <c r="Q90" t="str">
        <f t="shared" si="60"/>
        <v/>
      </c>
      <c r="R90" t="str">
        <f t="shared" si="61"/>
        <v/>
      </c>
      <c r="S90">
        <f t="array" ref="S90">IF(D90="",0,SUMPRODUCT((DA13:VN13="Gluten")*(DA14:VN14="INFO")*(COUNTIF(R90,"* "&amp;DA15:VN15&amp;" *")&gt;0)*1))</f>
        <v>0</v>
      </c>
      <c r="T90">
        <f t="array" ref="T90">IF(D90="",0,SUMPRODUCT((DA13:VN13="Gluten")*(DA14:VN14="EXCL")*(COUNTIF(R90,"* "&amp;DA15:VN15&amp;" *")&gt;0)*1))</f>
        <v>0</v>
      </c>
      <c r="U90">
        <f t="array" ref="U90">IF(D90="",0,SUMPRODUCT((DA13:VN13="Gluten")*(DA14:VN14="ALERTE")*(COUNTIF(R90,"* "&amp;DA15:VN15&amp;" *")&gt;0)*1))</f>
        <v>0</v>
      </c>
      <c r="V90">
        <f t="array" ref="V90">IF(D90="",0,SUMPRODUCT((DA13:VN13="Gluten")*(DA14:VN14="SUSP")*(COUNTIF(R90,"* "&amp;DA15:VN15&amp;" *")&gt;0)*1))</f>
        <v>0</v>
      </c>
      <c r="W90" t="str">
        <f t="shared" si="62"/>
        <v/>
      </c>
      <c r="X90" t="str">
        <f t="shared" si="63"/>
        <v/>
      </c>
      <c r="Y90">
        <f t="array" ref="Y90">IF(D90="",0,SUMPRODUCT((DA13:VN13="Crustaces")*(DA14:VN14="ALERTE")*(COUNTIF(R90,"* "&amp;DA15:VN15&amp;" *")&gt;0)*1))</f>
        <v>0</v>
      </c>
      <c r="Z90" t="str">
        <f t="shared" si="64"/>
        <v/>
      </c>
      <c r="AA90">
        <f t="array" ref="AA90">IF(D90="",0,SUMPRODUCT((DA13:VN13="Oeufs")*(DA14:VN14="ALERTE")*(COUNTIF(R90,"* "&amp;DA15:VN15&amp;" *")&gt;0)*1))</f>
        <v>0</v>
      </c>
      <c r="AB90" t="str">
        <f t="shared" si="65"/>
        <v/>
      </c>
      <c r="AC90">
        <f t="array" ref="AC90">IF(D90="",0,SUMPRODUCT((DA13:VN13="Poissons")*(DA14:VN14="INFO")*(COUNTIF(R90,"* "&amp;DA15:VN15&amp;" *")&gt;0)*1))</f>
        <v>0</v>
      </c>
      <c r="AD90">
        <f t="array" ref="AD90">IF(D90="",0,SUMPRODUCT((DA13:VN13="Poissons")*(DA14:VN14="EXCL")*(COUNTIF(R90,"* "&amp;DA15:VN15&amp;" *")&gt;0)*1))</f>
        <v>0</v>
      </c>
      <c r="AE90">
        <f t="array" ref="AE90">IF(D90="",0,SUMPRODUCT((DA13:VN13="Poissons")*(DA14:VN14="ALERTE")*(COUNTIF(R90,"* "&amp;DA15:VN15&amp;" *")&gt;0)*1))</f>
        <v>0</v>
      </c>
      <c r="AF90" t="str">
        <f t="shared" si="66"/>
        <v/>
      </c>
      <c r="AG90">
        <f t="array" ref="AG90">IF(D90="",0,SUMPRODUCT((DA13:VN13="Arachides")*(DA14:VN14="ALERTE")*(COUNTIF(R90,"* "&amp;DA15:VN15&amp;" *")&gt;0)*1))</f>
        <v>0</v>
      </c>
      <c r="AH90" t="str">
        <f t="shared" si="67"/>
        <v/>
      </c>
      <c r="AI90">
        <f t="array" ref="AI90">IF(D90="",0,SUMPRODUCT((DA13:VN13="Soja")*(DA14:VN14="INFO")*(COUNTIF(R90,"* "&amp;DA15:VN15&amp;" *")&gt;0)*1))</f>
        <v>0</v>
      </c>
      <c r="AJ90">
        <f t="array" ref="AJ90">IF(D90="",0,SUMPRODUCT((DA13:VN13="Soja")*(DA14:VN14="ALERTE")*(COUNTIF(R90,"* "&amp;DA15:VN15&amp;" *")&gt;0)*1))</f>
        <v>0</v>
      </c>
      <c r="AK90" t="str">
        <f t="shared" si="68"/>
        <v/>
      </c>
      <c r="AL90">
        <f t="array" ref="AL90">IF(D90="",0,SUMPRODUCT((DA13:VN13="Lait")*(DA14:VN14="INFO")*(COUNTIF(R90,"* "&amp;DA15:VN15&amp;" *")&gt;0)*1))</f>
        <v>0</v>
      </c>
      <c r="AM90">
        <f t="array" ref="AM90">IF(D90="",0,SUMPRODUCT((DA13:VN13="Lait")*(DA14:VN14="EXCL")*(COUNTIF(R90,"* "&amp;DA15:VN15&amp;" *")&gt;0)*1))</f>
        <v>0</v>
      </c>
      <c r="AN90">
        <f t="array" ref="AN90">IF(D90="",0,SUMPRODUCT((DA13:VN13="Lait")*(DA14:VN14="ALERTE")*(COUNTIF(R90,"* "&amp;DA15:VN15&amp;" *")&gt;0)*1))</f>
        <v>0</v>
      </c>
      <c r="AO90">
        <f t="array" ref="AO90">IF(D90="",0,SUMPRODUCT((DA13:VN13="Lait")*(DA14:VN14="SUSP")*(COUNTIF(R90,"* "&amp;DA15:VN15&amp;" *")&gt;0)*1))</f>
        <v>0</v>
      </c>
      <c r="AP90" t="str">
        <f t="shared" si="69"/>
        <v/>
      </c>
      <c r="AQ90" t="str">
        <f t="shared" si="70"/>
        <v/>
      </c>
      <c r="AR90">
        <f t="array" ref="AR90">IF(D90="",0,SUMPRODUCT((DA13:VN13="Fruits a coque")*(DA14:VN14="EXCL")*(COUNTIF(R90,"* "&amp;DA15:VN15&amp;" *")&gt;0)*1))</f>
        <v>0</v>
      </c>
      <c r="AS90">
        <f t="array" ref="AS90">IF(D90="",0,SUMPRODUCT((DA13:VN13="Fruits a coque")*(DA14:VN14="ALERTE")*(COUNTIF(R90,"* "&amp;DA15:VN15&amp;" *")&gt;0)*1))</f>
        <v>0</v>
      </c>
      <c r="AT90" t="str">
        <f t="shared" si="71"/>
        <v/>
      </c>
      <c r="AU90">
        <f t="array" ref="AU90">IF(D90="",0,SUMPRODUCT((DA13:VN13="Celeri")*(DA14:VN14="ALERTE")*(COUNTIF(R90,"* "&amp;DA15:VN15&amp;" *")&gt;0)*1))</f>
        <v>0</v>
      </c>
      <c r="AV90" t="str">
        <f t="shared" si="72"/>
        <v/>
      </c>
      <c r="AW90">
        <f t="array" ref="AW90">IF(D90="",0,SUMPRODUCT((DA13:VN13="Moutarde")*(DA14:VN14="ALERTE")*(COUNTIF(R90,"* "&amp;DA15:VN15&amp;" *")&gt;0)*1))</f>
        <v>0</v>
      </c>
      <c r="AX90" t="str">
        <f t="shared" si="73"/>
        <v/>
      </c>
      <c r="AY90">
        <f t="array" ref="AY90">IF(D90="",0,SUMPRODUCT((DA13:VN13="Sesame")*(DA14:VN14="ALERTE")*(COUNTIF(R90,"* "&amp;DA15:VN15&amp;" *")&gt;0)*1))</f>
        <v>0</v>
      </c>
      <c r="AZ90" t="str">
        <f t="shared" si="74"/>
        <v/>
      </c>
      <c r="BA90">
        <f t="array" ref="BA90">IF(D90="",0,SUMPRODUCT((DA13:VN13="Sulfites")*(DA14:VN14="ALERTE")*(COUNTIF(R90,"* "&amp;DA15:VN15&amp;" *")&gt;0)*1))</f>
        <v>0</v>
      </c>
      <c r="BB90" t="str">
        <f t="shared" si="75"/>
        <v/>
      </c>
      <c r="BC90">
        <f t="array" ref="BC90">IF(D90="",0,SUMPRODUCT((DA13:VN13="Lupin")*(DA14:VN14="ALERTE")*(COUNTIF(R90,"* "&amp;DA15:VN15&amp;" *")&gt;0)*1))</f>
        <v>0</v>
      </c>
      <c r="BD90" t="str">
        <f t="shared" si="76"/>
        <v/>
      </c>
      <c r="BE90">
        <f t="array" ref="BE90">IF(D90="",0,SUMPRODUCT((DA13:VN13="Mollusques")*(DA14:VN14="EXCL")*(COUNTIF(R90,"* "&amp;DA15:VN15&amp;" *")&gt;0)*1))</f>
        <v>0</v>
      </c>
      <c r="BF90">
        <f t="array" ref="BF90">IF(D90="",0,SUMPRODUCT((DA13:VN13="Mollusques")*(DA14:VN14="ALERTE")*(COUNTIF(R90,"* "&amp;DA15:VN15&amp;" *")&gt;0)*1))</f>
        <v>0</v>
      </c>
      <c r="BG90" t="str">
        <f t="shared" si="77"/>
        <v/>
      </c>
      <c r="BH90" t="str">
        <f t="shared" si="78"/>
        <v/>
      </c>
      <c r="BI90" t="str">
        <f t="shared" si="79"/>
        <v/>
      </c>
      <c r="BJ90" t="str">
        <f t="shared" si="80"/>
        <v/>
      </c>
      <c r="BK90" t="str">
        <f t="shared" si="81"/>
        <v/>
      </c>
      <c r="BL90" t="str">
        <f t="shared" si="82"/>
        <v/>
      </c>
      <c r="BM90" t="str">
        <f t="shared" si="83"/>
        <v/>
      </c>
      <c r="BN90" t="str">
        <f t="shared" si="84"/>
        <v/>
      </c>
      <c r="BO90" t="str">
        <f t="shared" si="85"/>
        <v/>
      </c>
      <c r="BP90" t="str">
        <f t="shared" si="86"/>
        <v/>
      </c>
      <c r="BQ90" t="str">
        <f t="shared" si="87"/>
        <v/>
      </c>
      <c r="BR90" t="str">
        <f t="shared" si="88"/>
        <v/>
      </c>
      <c r="BS90" t="str">
        <f t="shared" si="89"/>
        <v/>
      </c>
      <c r="BT90" t="str">
        <f t="shared" si="90"/>
        <v/>
      </c>
      <c r="BU90" t="str">
        <f t="shared" si="91"/>
        <v/>
      </c>
      <c r="BV90" t="str">
        <f t="shared" si="92"/>
        <v/>
      </c>
      <c r="BW90" t="str">
        <f t="shared" si="93"/>
        <v/>
      </c>
      <c r="BX90" t="str">
        <f t="shared" si="94"/>
        <v/>
      </c>
      <c r="BY90" t="str">
        <f t="shared" si="95"/>
        <v/>
      </c>
    </row>
    <row r="91" spans="3:77" ht="15.75">
      <c r="C91" s="263" t="str">
        <f t="shared" si="48"/>
        <v/>
      </c>
      <c r="D91" s="752"/>
      <c r="E91" s="818" t="s">
        <v>945</v>
      </c>
      <c r="F91" s="16" t="str">
        <f t="shared" si="49"/>
        <v/>
      </c>
      <c r="G91" s="264" t="str">
        <f t="shared" si="50"/>
        <v/>
      </c>
      <c r="H91" s="266" t="str">
        <f t="shared" si="51"/>
        <v/>
      </c>
      <c r="I91" s="267" t="str">
        <f t="shared" si="52"/>
        <v/>
      </c>
      <c r="J91" s="268" t="str">
        <f t="shared" si="53"/>
        <v/>
      </c>
      <c r="K91" s="268" t="str">
        <f t="shared" si="54"/>
        <v/>
      </c>
      <c r="L91" s="269" t="str">
        <f t="shared" si="55"/>
        <v/>
      </c>
      <c r="M91" t="str">
        <f t="shared" si="56"/>
        <v/>
      </c>
      <c r="N91" t="str">
        <f t="shared" si="57"/>
        <v/>
      </c>
      <c r="O91" t="str">
        <f t="shared" si="58"/>
        <v/>
      </c>
      <c r="P91" t="str">
        <f t="shared" si="59"/>
        <v/>
      </c>
      <c r="Q91" t="str">
        <f t="shared" si="60"/>
        <v/>
      </c>
      <c r="R91" t="str">
        <f t="shared" si="61"/>
        <v/>
      </c>
      <c r="S91">
        <f t="array" ref="S91">IF(D91="",0,SUMPRODUCT((DA13:VN13="Gluten")*(DA14:VN14="INFO")*(COUNTIF(R91,"* "&amp;DA15:VN15&amp;" *")&gt;0)*1))</f>
        <v>0</v>
      </c>
      <c r="T91">
        <f t="array" ref="T91">IF(D91="",0,SUMPRODUCT((DA13:VN13="Gluten")*(DA14:VN14="EXCL")*(COUNTIF(R91,"* "&amp;DA15:VN15&amp;" *")&gt;0)*1))</f>
        <v>0</v>
      </c>
      <c r="U91">
        <f t="array" ref="U91">IF(D91="",0,SUMPRODUCT((DA13:VN13="Gluten")*(DA14:VN14="ALERTE")*(COUNTIF(R91,"* "&amp;DA15:VN15&amp;" *")&gt;0)*1))</f>
        <v>0</v>
      </c>
      <c r="V91">
        <f t="array" ref="V91">IF(D91="",0,SUMPRODUCT((DA13:VN13="Gluten")*(DA14:VN14="SUSP")*(COUNTIF(R91,"* "&amp;DA15:VN15&amp;" *")&gt;0)*1))</f>
        <v>0</v>
      </c>
      <c r="W91" t="str">
        <f t="shared" si="62"/>
        <v/>
      </c>
      <c r="X91" t="str">
        <f t="shared" si="63"/>
        <v/>
      </c>
      <c r="Y91">
        <f t="array" ref="Y91">IF(D91="",0,SUMPRODUCT((DA13:VN13="Crustaces")*(DA14:VN14="ALERTE")*(COUNTIF(R91,"* "&amp;DA15:VN15&amp;" *")&gt;0)*1))</f>
        <v>0</v>
      </c>
      <c r="Z91" t="str">
        <f t="shared" si="64"/>
        <v/>
      </c>
      <c r="AA91">
        <f t="array" ref="AA91">IF(D91="",0,SUMPRODUCT((DA13:VN13="Oeufs")*(DA14:VN14="ALERTE")*(COUNTIF(R91,"* "&amp;DA15:VN15&amp;" *")&gt;0)*1))</f>
        <v>0</v>
      </c>
      <c r="AB91" t="str">
        <f t="shared" si="65"/>
        <v/>
      </c>
      <c r="AC91">
        <f t="array" ref="AC91">IF(D91="",0,SUMPRODUCT((DA13:VN13="Poissons")*(DA14:VN14="INFO")*(COUNTIF(R91,"* "&amp;DA15:VN15&amp;" *")&gt;0)*1))</f>
        <v>0</v>
      </c>
      <c r="AD91">
        <f t="array" ref="AD91">IF(D91="",0,SUMPRODUCT((DA13:VN13="Poissons")*(DA14:VN14="EXCL")*(COUNTIF(R91,"* "&amp;DA15:VN15&amp;" *")&gt;0)*1))</f>
        <v>0</v>
      </c>
      <c r="AE91">
        <f t="array" ref="AE91">IF(D91="",0,SUMPRODUCT((DA13:VN13="Poissons")*(DA14:VN14="ALERTE")*(COUNTIF(R91,"* "&amp;DA15:VN15&amp;" *")&gt;0)*1))</f>
        <v>0</v>
      </c>
      <c r="AF91" t="str">
        <f t="shared" si="66"/>
        <v/>
      </c>
      <c r="AG91">
        <f t="array" ref="AG91">IF(D91="",0,SUMPRODUCT((DA13:VN13="Arachides")*(DA14:VN14="ALERTE")*(COUNTIF(R91,"* "&amp;DA15:VN15&amp;" *")&gt;0)*1))</f>
        <v>0</v>
      </c>
      <c r="AH91" t="str">
        <f t="shared" si="67"/>
        <v/>
      </c>
      <c r="AI91">
        <f t="array" ref="AI91">IF(D91="",0,SUMPRODUCT((DA13:VN13="Soja")*(DA14:VN14="INFO")*(COUNTIF(R91,"* "&amp;DA15:VN15&amp;" *")&gt;0)*1))</f>
        <v>0</v>
      </c>
      <c r="AJ91">
        <f t="array" ref="AJ91">IF(D91="",0,SUMPRODUCT((DA13:VN13="Soja")*(DA14:VN14="ALERTE")*(COUNTIF(R91,"* "&amp;DA15:VN15&amp;" *")&gt;0)*1))</f>
        <v>0</v>
      </c>
      <c r="AK91" t="str">
        <f t="shared" si="68"/>
        <v/>
      </c>
      <c r="AL91">
        <f t="array" ref="AL91">IF(D91="",0,SUMPRODUCT((DA13:VN13="Lait")*(DA14:VN14="INFO")*(COUNTIF(R91,"* "&amp;DA15:VN15&amp;" *")&gt;0)*1))</f>
        <v>0</v>
      </c>
      <c r="AM91">
        <f t="array" ref="AM91">IF(D91="",0,SUMPRODUCT((DA13:VN13="Lait")*(DA14:VN14="EXCL")*(COUNTIF(R91,"* "&amp;DA15:VN15&amp;" *")&gt;0)*1))</f>
        <v>0</v>
      </c>
      <c r="AN91">
        <f t="array" ref="AN91">IF(D91="",0,SUMPRODUCT((DA13:VN13="Lait")*(DA14:VN14="ALERTE")*(COUNTIF(R91,"* "&amp;DA15:VN15&amp;" *")&gt;0)*1))</f>
        <v>0</v>
      </c>
      <c r="AO91">
        <f t="array" ref="AO91">IF(D91="",0,SUMPRODUCT((DA13:VN13="Lait")*(DA14:VN14="SUSP")*(COUNTIF(R91,"* "&amp;DA15:VN15&amp;" *")&gt;0)*1))</f>
        <v>0</v>
      </c>
      <c r="AP91" t="str">
        <f t="shared" si="69"/>
        <v/>
      </c>
      <c r="AQ91" t="str">
        <f t="shared" si="70"/>
        <v/>
      </c>
      <c r="AR91">
        <f t="array" ref="AR91">IF(D91="",0,SUMPRODUCT((DA13:VN13="Fruits a coque")*(DA14:VN14="EXCL")*(COUNTIF(R91,"* "&amp;DA15:VN15&amp;" *")&gt;0)*1))</f>
        <v>0</v>
      </c>
      <c r="AS91">
        <f t="array" ref="AS91">IF(D91="",0,SUMPRODUCT((DA13:VN13="Fruits a coque")*(DA14:VN14="ALERTE")*(COUNTIF(R91,"* "&amp;DA15:VN15&amp;" *")&gt;0)*1))</f>
        <v>0</v>
      </c>
      <c r="AT91" t="str">
        <f t="shared" si="71"/>
        <v/>
      </c>
      <c r="AU91">
        <f t="array" ref="AU91">IF(D91="",0,SUMPRODUCT((DA13:VN13="Celeri")*(DA14:VN14="ALERTE")*(COUNTIF(R91,"* "&amp;DA15:VN15&amp;" *")&gt;0)*1))</f>
        <v>0</v>
      </c>
      <c r="AV91" t="str">
        <f t="shared" si="72"/>
        <v/>
      </c>
      <c r="AW91">
        <f t="array" ref="AW91">IF(D91="",0,SUMPRODUCT((DA13:VN13="Moutarde")*(DA14:VN14="ALERTE")*(COUNTIF(R91,"* "&amp;DA15:VN15&amp;" *")&gt;0)*1))</f>
        <v>0</v>
      </c>
      <c r="AX91" t="str">
        <f t="shared" si="73"/>
        <v/>
      </c>
      <c r="AY91">
        <f t="array" ref="AY91">IF(D91="",0,SUMPRODUCT((DA13:VN13="Sesame")*(DA14:VN14="ALERTE")*(COUNTIF(R91,"* "&amp;DA15:VN15&amp;" *")&gt;0)*1))</f>
        <v>0</v>
      </c>
      <c r="AZ91" t="str">
        <f t="shared" si="74"/>
        <v/>
      </c>
      <c r="BA91">
        <f t="array" ref="BA91">IF(D91="",0,SUMPRODUCT((DA13:VN13="Sulfites")*(DA14:VN14="ALERTE")*(COUNTIF(R91,"* "&amp;DA15:VN15&amp;" *")&gt;0)*1))</f>
        <v>0</v>
      </c>
      <c r="BB91" t="str">
        <f t="shared" si="75"/>
        <v/>
      </c>
      <c r="BC91">
        <f t="array" ref="BC91">IF(D91="",0,SUMPRODUCT((DA13:VN13="Lupin")*(DA14:VN14="ALERTE")*(COUNTIF(R91,"* "&amp;DA15:VN15&amp;" *")&gt;0)*1))</f>
        <v>0</v>
      </c>
      <c r="BD91" t="str">
        <f t="shared" si="76"/>
        <v/>
      </c>
      <c r="BE91">
        <f t="array" ref="BE91">IF(D91="",0,SUMPRODUCT((DA13:VN13="Mollusques")*(DA14:VN14="EXCL")*(COUNTIF(R91,"* "&amp;DA15:VN15&amp;" *")&gt;0)*1))</f>
        <v>0</v>
      </c>
      <c r="BF91">
        <f t="array" ref="BF91">IF(D91="",0,SUMPRODUCT((DA13:VN13="Mollusques")*(DA14:VN14="ALERTE")*(COUNTIF(R91,"* "&amp;DA15:VN15&amp;" *")&gt;0)*1))</f>
        <v>0</v>
      </c>
      <c r="BG91" t="str">
        <f t="shared" si="77"/>
        <v/>
      </c>
      <c r="BH91" t="str">
        <f t="shared" si="78"/>
        <v/>
      </c>
      <c r="BI91" t="str">
        <f t="shared" si="79"/>
        <v/>
      </c>
      <c r="BJ91" t="str">
        <f t="shared" si="80"/>
        <v/>
      </c>
      <c r="BK91" t="str">
        <f t="shared" si="81"/>
        <v/>
      </c>
      <c r="BL91" t="str">
        <f t="shared" si="82"/>
        <v/>
      </c>
      <c r="BM91" t="str">
        <f t="shared" si="83"/>
        <v/>
      </c>
      <c r="BN91" t="str">
        <f t="shared" si="84"/>
        <v/>
      </c>
      <c r="BO91" t="str">
        <f t="shared" si="85"/>
        <v/>
      </c>
      <c r="BP91" t="str">
        <f t="shared" si="86"/>
        <v/>
      </c>
      <c r="BQ91" t="str">
        <f t="shared" si="87"/>
        <v/>
      </c>
      <c r="BR91" t="str">
        <f t="shared" si="88"/>
        <v/>
      </c>
      <c r="BS91" t="str">
        <f t="shared" si="89"/>
        <v/>
      </c>
      <c r="BT91" t="str">
        <f t="shared" si="90"/>
        <v/>
      </c>
      <c r="BU91" t="str">
        <f t="shared" si="91"/>
        <v/>
      </c>
      <c r="BV91" t="str">
        <f t="shared" si="92"/>
        <v/>
      </c>
      <c r="BW91" t="str">
        <f t="shared" si="93"/>
        <v/>
      </c>
      <c r="BX91" t="str">
        <f t="shared" si="94"/>
        <v/>
      </c>
      <c r="BY91" t="str">
        <f t="shared" si="95"/>
        <v/>
      </c>
    </row>
    <row r="92" spans="3:77" ht="15.75">
      <c r="C92" s="263" t="str">
        <f t="shared" si="48"/>
        <v/>
      </c>
      <c r="D92" s="752"/>
      <c r="E92" s="818" t="s">
        <v>945</v>
      </c>
      <c r="F92" s="16" t="str">
        <f t="shared" si="49"/>
        <v/>
      </c>
      <c r="G92" s="264" t="str">
        <f t="shared" si="50"/>
        <v/>
      </c>
      <c r="H92" s="266" t="str">
        <f t="shared" si="51"/>
        <v/>
      </c>
      <c r="I92" s="267" t="str">
        <f t="shared" si="52"/>
        <v/>
      </c>
      <c r="J92" s="268" t="str">
        <f t="shared" si="53"/>
        <v/>
      </c>
      <c r="K92" s="268" t="str">
        <f t="shared" si="54"/>
        <v/>
      </c>
      <c r="L92" s="269" t="str">
        <f t="shared" si="55"/>
        <v/>
      </c>
      <c r="M92" t="str">
        <f t="shared" si="56"/>
        <v/>
      </c>
      <c r="N92" t="str">
        <f t="shared" si="57"/>
        <v/>
      </c>
      <c r="O92" t="str">
        <f t="shared" si="58"/>
        <v/>
      </c>
      <c r="P92" t="str">
        <f t="shared" si="59"/>
        <v/>
      </c>
      <c r="Q92" t="str">
        <f t="shared" si="60"/>
        <v/>
      </c>
      <c r="R92" t="str">
        <f t="shared" si="61"/>
        <v/>
      </c>
      <c r="S92">
        <f t="array" ref="S92">IF(D92="",0,SUMPRODUCT((DA13:VN13="Gluten")*(DA14:VN14="INFO")*(COUNTIF(R92,"* "&amp;DA15:VN15&amp;" *")&gt;0)*1))</f>
        <v>0</v>
      </c>
      <c r="T92">
        <f t="array" ref="T92">IF(D92="",0,SUMPRODUCT((DA13:VN13="Gluten")*(DA14:VN14="EXCL")*(COUNTIF(R92,"* "&amp;DA15:VN15&amp;" *")&gt;0)*1))</f>
        <v>0</v>
      </c>
      <c r="U92">
        <f t="array" ref="U92">IF(D92="",0,SUMPRODUCT((DA13:VN13="Gluten")*(DA14:VN14="ALERTE")*(COUNTIF(R92,"* "&amp;DA15:VN15&amp;" *")&gt;0)*1))</f>
        <v>0</v>
      </c>
      <c r="V92">
        <f t="array" ref="V92">IF(D92="",0,SUMPRODUCT((DA13:VN13="Gluten")*(DA14:VN14="SUSP")*(COUNTIF(R92,"* "&amp;DA15:VN15&amp;" *")&gt;0)*1))</f>
        <v>0</v>
      </c>
      <c r="W92" t="str">
        <f t="shared" si="62"/>
        <v/>
      </c>
      <c r="X92" t="str">
        <f t="shared" si="63"/>
        <v/>
      </c>
      <c r="Y92">
        <f t="array" ref="Y92">IF(D92="",0,SUMPRODUCT((DA13:VN13="Crustaces")*(DA14:VN14="ALERTE")*(COUNTIF(R92,"* "&amp;DA15:VN15&amp;" *")&gt;0)*1))</f>
        <v>0</v>
      </c>
      <c r="Z92" t="str">
        <f t="shared" si="64"/>
        <v/>
      </c>
      <c r="AA92">
        <f t="array" ref="AA92">IF(D92="",0,SUMPRODUCT((DA13:VN13="Oeufs")*(DA14:VN14="ALERTE")*(COUNTIF(R92,"* "&amp;DA15:VN15&amp;" *")&gt;0)*1))</f>
        <v>0</v>
      </c>
      <c r="AB92" t="str">
        <f t="shared" si="65"/>
        <v/>
      </c>
      <c r="AC92">
        <f t="array" ref="AC92">IF(D92="",0,SUMPRODUCT((DA13:VN13="Poissons")*(DA14:VN14="INFO")*(COUNTIF(R92,"* "&amp;DA15:VN15&amp;" *")&gt;0)*1))</f>
        <v>0</v>
      </c>
      <c r="AD92">
        <f t="array" ref="AD92">IF(D92="",0,SUMPRODUCT((DA13:VN13="Poissons")*(DA14:VN14="EXCL")*(COUNTIF(R92,"* "&amp;DA15:VN15&amp;" *")&gt;0)*1))</f>
        <v>0</v>
      </c>
      <c r="AE92">
        <f t="array" ref="AE92">IF(D92="",0,SUMPRODUCT((DA13:VN13="Poissons")*(DA14:VN14="ALERTE")*(COUNTIF(R92,"* "&amp;DA15:VN15&amp;" *")&gt;0)*1))</f>
        <v>0</v>
      </c>
      <c r="AF92" t="str">
        <f t="shared" si="66"/>
        <v/>
      </c>
      <c r="AG92">
        <f t="array" ref="AG92">IF(D92="",0,SUMPRODUCT((DA13:VN13="Arachides")*(DA14:VN14="ALERTE")*(COUNTIF(R92,"* "&amp;DA15:VN15&amp;" *")&gt;0)*1))</f>
        <v>0</v>
      </c>
      <c r="AH92" t="str">
        <f t="shared" si="67"/>
        <v/>
      </c>
      <c r="AI92">
        <f t="array" ref="AI92">IF(D92="",0,SUMPRODUCT((DA13:VN13="Soja")*(DA14:VN14="INFO")*(COUNTIF(R92,"* "&amp;DA15:VN15&amp;" *")&gt;0)*1))</f>
        <v>0</v>
      </c>
      <c r="AJ92">
        <f t="array" ref="AJ92">IF(D92="",0,SUMPRODUCT((DA13:VN13="Soja")*(DA14:VN14="ALERTE")*(COUNTIF(R92,"* "&amp;DA15:VN15&amp;" *")&gt;0)*1))</f>
        <v>0</v>
      </c>
      <c r="AK92" t="str">
        <f t="shared" si="68"/>
        <v/>
      </c>
      <c r="AL92">
        <f t="array" ref="AL92">IF(D92="",0,SUMPRODUCT((DA13:VN13="Lait")*(DA14:VN14="INFO")*(COUNTIF(R92,"* "&amp;DA15:VN15&amp;" *")&gt;0)*1))</f>
        <v>0</v>
      </c>
      <c r="AM92">
        <f t="array" ref="AM92">IF(D92="",0,SUMPRODUCT((DA13:VN13="Lait")*(DA14:VN14="EXCL")*(COUNTIF(R92,"* "&amp;DA15:VN15&amp;" *")&gt;0)*1))</f>
        <v>0</v>
      </c>
      <c r="AN92">
        <f t="array" ref="AN92">IF(D92="",0,SUMPRODUCT((DA13:VN13="Lait")*(DA14:VN14="ALERTE")*(COUNTIF(R92,"* "&amp;DA15:VN15&amp;" *")&gt;0)*1))</f>
        <v>0</v>
      </c>
      <c r="AO92">
        <f t="array" ref="AO92">IF(D92="",0,SUMPRODUCT((DA13:VN13="Lait")*(DA14:VN14="SUSP")*(COUNTIF(R92,"* "&amp;DA15:VN15&amp;" *")&gt;0)*1))</f>
        <v>0</v>
      </c>
      <c r="AP92" t="str">
        <f t="shared" si="69"/>
        <v/>
      </c>
      <c r="AQ92" t="str">
        <f t="shared" si="70"/>
        <v/>
      </c>
      <c r="AR92">
        <f t="array" ref="AR92">IF(D92="",0,SUMPRODUCT((DA13:VN13="Fruits a coque")*(DA14:VN14="EXCL")*(COUNTIF(R92,"* "&amp;DA15:VN15&amp;" *")&gt;0)*1))</f>
        <v>0</v>
      </c>
      <c r="AS92">
        <f t="array" ref="AS92">IF(D92="",0,SUMPRODUCT((DA13:VN13="Fruits a coque")*(DA14:VN14="ALERTE")*(COUNTIF(R92,"* "&amp;DA15:VN15&amp;" *")&gt;0)*1))</f>
        <v>0</v>
      </c>
      <c r="AT92" t="str">
        <f t="shared" si="71"/>
        <v/>
      </c>
      <c r="AU92">
        <f t="array" ref="AU92">IF(D92="",0,SUMPRODUCT((DA13:VN13="Celeri")*(DA14:VN14="ALERTE")*(COUNTIF(R92,"* "&amp;DA15:VN15&amp;" *")&gt;0)*1))</f>
        <v>0</v>
      </c>
      <c r="AV92" t="str">
        <f t="shared" si="72"/>
        <v/>
      </c>
      <c r="AW92">
        <f t="array" ref="AW92">IF(D92="",0,SUMPRODUCT((DA13:VN13="Moutarde")*(DA14:VN14="ALERTE")*(COUNTIF(R92,"* "&amp;DA15:VN15&amp;" *")&gt;0)*1))</f>
        <v>0</v>
      </c>
      <c r="AX92" t="str">
        <f t="shared" si="73"/>
        <v/>
      </c>
      <c r="AY92">
        <f t="array" ref="AY92">IF(D92="",0,SUMPRODUCT((DA13:VN13="Sesame")*(DA14:VN14="ALERTE")*(COUNTIF(R92,"* "&amp;DA15:VN15&amp;" *")&gt;0)*1))</f>
        <v>0</v>
      </c>
      <c r="AZ92" t="str">
        <f t="shared" si="74"/>
        <v/>
      </c>
      <c r="BA92">
        <f t="array" ref="BA92">IF(D92="",0,SUMPRODUCT((DA13:VN13="Sulfites")*(DA14:VN14="ALERTE")*(COUNTIF(R92,"* "&amp;DA15:VN15&amp;" *")&gt;0)*1))</f>
        <v>0</v>
      </c>
      <c r="BB92" t="str">
        <f t="shared" si="75"/>
        <v/>
      </c>
      <c r="BC92">
        <f t="array" ref="BC92">IF(D92="",0,SUMPRODUCT((DA13:VN13="Lupin")*(DA14:VN14="ALERTE")*(COUNTIF(R92,"* "&amp;DA15:VN15&amp;" *")&gt;0)*1))</f>
        <v>0</v>
      </c>
      <c r="BD92" t="str">
        <f t="shared" si="76"/>
        <v/>
      </c>
      <c r="BE92">
        <f t="array" ref="BE92">IF(D92="",0,SUMPRODUCT((DA13:VN13="Mollusques")*(DA14:VN14="EXCL")*(COUNTIF(R92,"* "&amp;DA15:VN15&amp;" *")&gt;0)*1))</f>
        <v>0</v>
      </c>
      <c r="BF92">
        <f t="array" ref="BF92">IF(D92="",0,SUMPRODUCT((DA13:VN13="Mollusques")*(DA14:VN14="ALERTE")*(COUNTIF(R92,"* "&amp;DA15:VN15&amp;" *")&gt;0)*1))</f>
        <v>0</v>
      </c>
      <c r="BG92" t="str">
        <f t="shared" si="77"/>
        <v/>
      </c>
      <c r="BH92" t="str">
        <f t="shared" si="78"/>
        <v/>
      </c>
      <c r="BI92" t="str">
        <f t="shared" si="79"/>
        <v/>
      </c>
      <c r="BJ92" t="str">
        <f t="shared" si="80"/>
        <v/>
      </c>
      <c r="BK92" t="str">
        <f t="shared" si="81"/>
        <v/>
      </c>
      <c r="BL92" t="str">
        <f t="shared" si="82"/>
        <v/>
      </c>
      <c r="BM92" t="str">
        <f t="shared" si="83"/>
        <v/>
      </c>
      <c r="BN92" t="str">
        <f t="shared" si="84"/>
        <v/>
      </c>
      <c r="BO92" t="str">
        <f t="shared" si="85"/>
        <v/>
      </c>
      <c r="BP92" t="str">
        <f t="shared" si="86"/>
        <v/>
      </c>
      <c r="BQ92" t="str">
        <f t="shared" si="87"/>
        <v/>
      </c>
      <c r="BR92" t="str">
        <f t="shared" si="88"/>
        <v/>
      </c>
      <c r="BS92" t="str">
        <f t="shared" si="89"/>
        <v/>
      </c>
      <c r="BT92" t="str">
        <f t="shared" si="90"/>
        <v/>
      </c>
      <c r="BU92" t="str">
        <f t="shared" si="91"/>
        <v/>
      </c>
      <c r="BV92" t="str">
        <f t="shared" si="92"/>
        <v/>
      </c>
      <c r="BW92" t="str">
        <f t="shared" si="93"/>
        <v/>
      </c>
      <c r="BX92" t="str">
        <f t="shared" si="94"/>
        <v/>
      </c>
      <c r="BY92" t="str">
        <f t="shared" si="95"/>
        <v/>
      </c>
    </row>
    <row r="93" spans="3:77" ht="15.75">
      <c r="C93" s="263" t="str">
        <f t="shared" si="48"/>
        <v/>
      </c>
      <c r="D93" s="752"/>
      <c r="E93" s="818" t="s">
        <v>945</v>
      </c>
      <c r="F93" s="16" t="str">
        <f t="shared" si="49"/>
        <v/>
      </c>
      <c r="G93" s="264" t="str">
        <f t="shared" si="50"/>
        <v/>
      </c>
      <c r="H93" s="266" t="str">
        <f t="shared" si="51"/>
        <v/>
      </c>
      <c r="I93" s="267" t="str">
        <f t="shared" si="52"/>
        <v/>
      </c>
      <c r="J93" s="268" t="str">
        <f t="shared" si="53"/>
        <v/>
      </c>
      <c r="K93" s="268" t="str">
        <f t="shared" si="54"/>
        <v/>
      </c>
      <c r="L93" s="269" t="str">
        <f t="shared" si="55"/>
        <v/>
      </c>
      <c r="M93" t="str">
        <f t="shared" si="56"/>
        <v/>
      </c>
      <c r="N93" t="str">
        <f t="shared" si="57"/>
        <v/>
      </c>
      <c r="O93" t="str">
        <f t="shared" si="58"/>
        <v/>
      </c>
      <c r="P93" t="str">
        <f t="shared" si="59"/>
        <v/>
      </c>
      <c r="Q93" t="str">
        <f t="shared" si="60"/>
        <v/>
      </c>
      <c r="R93" t="str">
        <f t="shared" si="61"/>
        <v/>
      </c>
      <c r="S93">
        <f t="array" ref="S93">IF(D93="",0,SUMPRODUCT((DA13:VN13="Gluten")*(DA14:VN14="INFO")*(COUNTIF(R93,"* "&amp;DA15:VN15&amp;" *")&gt;0)*1))</f>
        <v>0</v>
      </c>
      <c r="T93">
        <f t="array" ref="T93">IF(D93="",0,SUMPRODUCT((DA13:VN13="Gluten")*(DA14:VN14="EXCL")*(COUNTIF(R93,"* "&amp;DA15:VN15&amp;" *")&gt;0)*1))</f>
        <v>0</v>
      </c>
      <c r="U93">
        <f t="array" ref="U93">IF(D93="",0,SUMPRODUCT((DA13:VN13="Gluten")*(DA14:VN14="ALERTE")*(COUNTIF(R93,"* "&amp;DA15:VN15&amp;" *")&gt;0)*1))</f>
        <v>0</v>
      </c>
      <c r="V93">
        <f t="array" ref="V93">IF(D93="",0,SUMPRODUCT((DA13:VN13="Gluten")*(DA14:VN14="SUSP")*(COUNTIF(R93,"* "&amp;DA15:VN15&amp;" *")&gt;0)*1))</f>
        <v>0</v>
      </c>
      <c r="W93" t="str">
        <f t="shared" si="62"/>
        <v/>
      </c>
      <c r="X93" t="str">
        <f t="shared" si="63"/>
        <v/>
      </c>
      <c r="Y93">
        <f t="array" ref="Y93">IF(D93="",0,SUMPRODUCT((DA13:VN13="Crustaces")*(DA14:VN14="ALERTE")*(COUNTIF(R93,"* "&amp;DA15:VN15&amp;" *")&gt;0)*1))</f>
        <v>0</v>
      </c>
      <c r="Z93" t="str">
        <f t="shared" si="64"/>
        <v/>
      </c>
      <c r="AA93">
        <f t="array" ref="AA93">IF(D93="",0,SUMPRODUCT((DA13:VN13="Oeufs")*(DA14:VN14="ALERTE")*(COUNTIF(R93,"* "&amp;DA15:VN15&amp;" *")&gt;0)*1))</f>
        <v>0</v>
      </c>
      <c r="AB93" t="str">
        <f t="shared" si="65"/>
        <v/>
      </c>
      <c r="AC93">
        <f t="array" ref="AC93">IF(D93="",0,SUMPRODUCT((DA13:VN13="Poissons")*(DA14:VN14="INFO")*(COUNTIF(R93,"* "&amp;DA15:VN15&amp;" *")&gt;0)*1))</f>
        <v>0</v>
      </c>
      <c r="AD93">
        <f t="array" ref="AD93">IF(D93="",0,SUMPRODUCT((DA13:VN13="Poissons")*(DA14:VN14="EXCL")*(COUNTIF(R93,"* "&amp;DA15:VN15&amp;" *")&gt;0)*1))</f>
        <v>0</v>
      </c>
      <c r="AE93">
        <f t="array" ref="AE93">IF(D93="",0,SUMPRODUCT((DA13:VN13="Poissons")*(DA14:VN14="ALERTE")*(COUNTIF(R93,"* "&amp;DA15:VN15&amp;" *")&gt;0)*1))</f>
        <v>0</v>
      </c>
      <c r="AF93" t="str">
        <f t="shared" si="66"/>
        <v/>
      </c>
      <c r="AG93">
        <f t="array" ref="AG93">IF(D93="",0,SUMPRODUCT((DA13:VN13="Arachides")*(DA14:VN14="ALERTE")*(COUNTIF(R93,"* "&amp;DA15:VN15&amp;" *")&gt;0)*1))</f>
        <v>0</v>
      </c>
      <c r="AH93" t="str">
        <f t="shared" si="67"/>
        <v/>
      </c>
      <c r="AI93">
        <f t="array" ref="AI93">IF(D93="",0,SUMPRODUCT((DA13:VN13="Soja")*(DA14:VN14="INFO")*(COUNTIF(R93,"* "&amp;DA15:VN15&amp;" *")&gt;0)*1))</f>
        <v>0</v>
      </c>
      <c r="AJ93">
        <f t="array" ref="AJ93">IF(D93="",0,SUMPRODUCT((DA13:VN13="Soja")*(DA14:VN14="ALERTE")*(COUNTIF(R93,"* "&amp;DA15:VN15&amp;" *")&gt;0)*1))</f>
        <v>0</v>
      </c>
      <c r="AK93" t="str">
        <f t="shared" si="68"/>
        <v/>
      </c>
      <c r="AL93">
        <f t="array" ref="AL93">IF(D93="",0,SUMPRODUCT((DA13:VN13="Lait")*(DA14:VN14="INFO")*(COUNTIF(R93,"* "&amp;DA15:VN15&amp;" *")&gt;0)*1))</f>
        <v>0</v>
      </c>
      <c r="AM93">
        <f t="array" ref="AM93">IF(D93="",0,SUMPRODUCT((DA13:VN13="Lait")*(DA14:VN14="EXCL")*(COUNTIF(R93,"* "&amp;DA15:VN15&amp;" *")&gt;0)*1))</f>
        <v>0</v>
      </c>
      <c r="AN93">
        <f t="array" ref="AN93">IF(D93="",0,SUMPRODUCT((DA13:VN13="Lait")*(DA14:VN14="ALERTE")*(COUNTIF(R93,"* "&amp;DA15:VN15&amp;" *")&gt;0)*1))</f>
        <v>0</v>
      </c>
      <c r="AO93">
        <f t="array" ref="AO93">IF(D93="",0,SUMPRODUCT((DA13:VN13="Lait")*(DA14:VN14="SUSP")*(COUNTIF(R93,"* "&amp;DA15:VN15&amp;" *")&gt;0)*1))</f>
        <v>0</v>
      </c>
      <c r="AP93" t="str">
        <f t="shared" si="69"/>
        <v/>
      </c>
      <c r="AQ93" t="str">
        <f t="shared" si="70"/>
        <v/>
      </c>
      <c r="AR93">
        <f t="array" ref="AR93">IF(D93="",0,SUMPRODUCT((DA13:VN13="Fruits a coque")*(DA14:VN14="EXCL")*(COUNTIF(R93,"* "&amp;DA15:VN15&amp;" *")&gt;0)*1))</f>
        <v>0</v>
      </c>
      <c r="AS93">
        <f t="array" ref="AS93">IF(D93="",0,SUMPRODUCT((DA13:VN13="Fruits a coque")*(DA14:VN14="ALERTE")*(COUNTIF(R93,"* "&amp;DA15:VN15&amp;" *")&gt;0)*1))</f>
        <v>0</v>
      </c>
      <c r="AT93" t="str">
        <f t="shared" si="71"/>
        <v/>
      </c>
      <c r="AU93">
        <f t="array" ref="AU93">IF(D93="",0,SUMPRODUCT((DA13:VN13="Celeri")*(DA14:VN14="ALERTE")*(COUNTIF(R93,"* "&amp;DA15:VN15&amp;" *")&gt;0)*1))</f>
        <v>0</v>
      </c>
      <c r="AV93" t="str">
        <f t="shared" si="72"/>
        <v/>
      </c>
      <c r="AW93">
        <f t="array" ref="AW93">IF(D93="",0,SUMPRODUCT((DA13:VN13="Moutarde")*(DA14:VN14="ALERTE")*(COUNTIF(R93,"* "&amp;DA15:VN15&amp;" *")&gt;0)*1))</f>
        <v>0</v>
      </c>
      <c r="AX93" t="str">
        <f t="shared" si="73"/>
        <v/>
      </c>
      <c r="AY93">
        <f t="array" ref="AY93">IF(D93="",0,SUMPRODUCT((DA13:VN13="Sesame")*(DA14:VN14="ALERTE")*(COUNTIF(R93,"* "&amp;DA15:VN15&amp;" *")&gt;0)*1))</f>
        <v>0</v>
      </c>
      <c r="AZ93" t="str">
        <f t="shared" si="74"/>
        <v/>
      </c>
      <c r="BA93">
        <f t="array" ref="BA93">IF(D93="",0,SUMPRODUCT((DA13:VN13="Sulfites")*(DA14:VN14="ALERTE")*(COUNTIF(R93,"* "&amp;DA15:VN15&amp;" *")&gt;0)*1))</f>
        <v>0</v>
      </c>
      <c r="BB93" t="str">
        <f t="shared" si="75"/>
        <v/>
      </c>
      <c r="BC93">
        <f t="array" ref="BC93">IF(D93="",0,SUMPRODUCT((DA13:VN13="Lupin")*(DA14:VN14="ALERTE")*(COUNTIF(R93,"* "&amp;DA15:VN15&amp;" *")&gt;0)*1))</f>
        <v>0</v>
      </c>
      <c r="BD93" t="str">
        <f t="shared" si="76"/>
        <v/>
      </c>
      <c r="BE93">
        <f t="array" ref="BE93">IF(D93="",0,SUMPRODUCT((DA13:VN13="Mollusques")*(DA14:VN14="EXCL")*(COUNTIF(R93,"* "&amp;DA15:VN15&amp;" *")&gt;0)*1))</f>
        <v>0</v>
      </c>
      <c r="BF93">
        <f t="array" ref="BF93">IF(D93="",0,SUMPRODUCT((DA13:VN13="Mollusques")*(DA14:VN14="ALERTE")*(COUNTIF(R93,"* "&amp;DA15:VN15&amp;" *")&gt;0)*1))</f>
        <v>0</v>
      </c>
      <c r="BG93" t="str">
        <f t="shared" si="77"/>
        <v/>
      </c>
      <c r="BH93" t="str">
        <f t="shared" si="78"/>
        <v/>
      </c>
      <c r="BI93" t="str">
        <f t="shared" si="79"/>
        <v/>
      </c>
      <c r="BJ93" t="str">
        <f t="shared" si="80"/>
        <v/>
      </c>
      <c r="BK93" t="str">
        <f t="shared" si="81"/>
        <v/>
      </c>
      <c r="BL93" t="str">
        <f t="shared" si="82"/>
        <v/>
      </c>
      <c r="BM93" t="str">
        <f t="shared" si="83"/>
        <v/>
      </c>
      <c r="BN93" t="str">
        <f t="shared" si="84"/>
        <v/>
      </c>
      <c r="BO93" t="str">
        <f t="shared" si="85"/>
        <v/>
      </c>
      <c r="BP93" t="str">
        <f t="shared" si="86"/>
        <v/>
      </c>
      <c r="BQ93" t="str">
        <f t="shared" si="87"/>
        <v/>
      </c>
      <c r="BR93" t="str">
        <f t="shared" si="88"/>
        <v/>
      </c>
      <c r="BS93" t="str">
        <f t="shared" si="89"/>
        <v/>
      </c>
      <c r="BT93" t="str">
        <f t="shared" si="90"/>
        <v/>
      </c>
      <c r="BU93" t="str">
        <f t="shared" si="91"/>
        <v/>
      </c>
      <c r="BV93" t="str">
        <f t="shared" si="92"/>
        <v/>
      </c>
      <c r="BW93" t="str">
        <f t="shared" si="93"/>
        <v/>
      </c>
      <c r="BX93" t="str">
        <f t="shared" si="94"/>
        <v/>
      </c>
      <c r="BY93" t="str">
        <f t="shared" si="95"/>
        <v/>
      </c>
    </row>
    <row r="94" spans="3:77" ht="15.75">
      <c r="C94" s="263" t="str">
        <f t="shared" si="48"/>
        <v/>
      </c>
      <c r="D94" s="752"/>
      <c r="E94" s="818" t="s">
        <v>945</v>
      </c>
      <c r="F94" s="16" t="str">
        <f t="shared" si="49"/>
        <v/>
      </c>
      <c r="G94" s="264" t="str">
        <f t="shared" si="50"/>
        <v/>
      </c>
      <c r="H94" s="266" t="str">
        <f t="shared" si="51"/>
        <v/>
      </c>
      <c r="I94" s="267" t="str">
        <f t="shared" si="52"/>
        <v/>
      </c>
      <c r="J94" s="268" t="str">
        <f t="shared" si="53"/>
        <v/>
      </c>
      <c r="K94" s="268" t="str">
        <f t="shared" si="54"/>
        <v/>
      </c>
      <c r="L94" s="269" t="str">
        <f t="shared" si="55"/>
        <v/>
      </c>
      <c r="M94" t="str">
        <f t="shared" si="56"/>
        <v/>
      </c>
      <c r="N94" t="str">
        <f t="shared" si="57"/>
        <v/>
      </c>
      <c r="O94" t="str">
        <f t="shared" si="58"/>
        <v/>
      </c>
      <c r="P94" t="str">
        <f t="shared" si="59"/>
        <v/>
      </c>
      <c r="Q94" t="str">
        <f t="shared" si="60"/>
        <v/>
      </c>
      <c r="R94" t="str">
        <f t="shared" si="61"/>
        <v/>
      </c>
      <c r="S94">
        <f t="array" ref="S94">IF(D94="",0,SUMPRODUCT((DA13:VN13="Gluten")*(DA14:VN14="INFO")*(COUNTIF(R94,"* "&amp;DA15:VN15&amp;" *")&gt;0)*1))</f>
        <v>0</v>
      </c>
      <c r="T94">
        <f t="array" ref="T94">IF(D94="",0,SUMPRODUCT((DA13:VN13="Gluten")*(DA14:VN14="EXCL")*(COUNTIF(R94,"* "&amp;DA15:VN15&amp;" *")&gt;0)*1))</f>
        <v>0</v>
      </c>
      <c r="U94">
        <f t="array" ref="U94">IF(D94="",0,SUMPRODUCT((DA13:VN13="Gluten")*(DA14:VN14="ALERTE")*(COUNTIF(R94,"* "&amp;DA15:VN15&amp;" *")&gt;0)*1))</f>
        <v>0</v>
      </c>
      <c r="V94">
        <f t="array" ref="V94">IF(D94="",0,SUMPRODUCT((DA13:VN13="Gluten")*(DA14:VN14="SUSP")*(COUNTIF(R94,"* "&amp;DA15:VN15&amp;" *")&gt;0)*1))</f>
        <v>0</v>
      </c>
      <c r="W94" t="str">
        <f t="shared" si="62"/>
        <v/>
      </c>
      <c r="X94" t="str">
        <f t="shared" si="63"/>
        <v/>
      </c>
      <c r="Y94">
        <f t="array" ref="Y94">IF(D94="",0,SUMPRODUCT((DA13:VN13="Crustaces")*(DA14:VN14="ALERTE")*(COUNTIF(R94,"* "&amp;DA15:VN15&amp;" *")&gt;0)*1))</f>
        <v>0</v>
      </c>
      <c r="Z94" t="str">
        <f t="shared" si="64"/>
        <v/>
      </c>
      <c r="AA94">
        <f t="array" ref="AA94">IF(D94="",0,SUMPRODUCT((DA13:VN13="Oeufs")*(DA14:VN14="ALERTE")*(COUNTIF(R94,"* "&amp;DA15:VN15&amp;" *")&gt;0)*1))</f>
        <v>0</v>
      </c>
      <c r="AB94" t="str">
        <f t="shared" si="65"/>
        <v/>
      </c>
      <c r="AC94">
        <f t="array" ref="AC94">IF(D94="",0,SUMPRODUCT((DA13:VN13="Poissons")*(DA14:VN14="INFO")*(COUNTIF(R94,"* "&amp;DA15:VN15&amp;" *")&gt;0)*1))</f>
        <v>0</v>
      </c>
      <c r="AD94">
        <f t="array" ref="AD94">IF(D94="",0,SUMPRODUCT((DA13:VN13="Poissons")*(DA14:VN14="EXCL")*(COUNTIF(R94,"* "&amp;DA15:VN15&amp;" *")&gt;0)*1))</f>
        <v>0</v>
      </c>
      <c r="AE94">
        <f t="array" ref="AE94">IF(D94="",0,SUMPRODUCT((DA13:VN13="Poissons")*(DA14:VN14="ALERTE")*(COUNTIF(R94,"* "&amp;DA15:VN15&amp;" *")&gt;0)*1))</f>
        <v>0</v>
      </c>
      <c r="AF94" t="str">
        <f t="shared" si="66"/>
        <v/>
      </c>
      <c r="AG94">
        <f t="array" ref="AG94">IF(D94="",0,SUMPRODUCT((DA13:VN13="Arachides")*(DA14:VN14="ALERTE")*(COUNTIF(R94,"* "&amp;DA15:VN15&amp;" *")&gt;0)*1))</f>
        <v>0</v>
      </c>
      <c r="AH94" t="str">
        <f t="shared" si="67"/>
        <v/>
      </c>
      <c r="AI94">
        <f t="array" ref="AI94">IF(D94="",0,SUMPRODUCT((DA13:VN13="Soja")*(DA14:VN14="INFO")*(COUNTIF(R94,"* "&amp;DA15:VN15&amp;" *")&gt;0)*1))</f>
        <v>0</v>
      </c>
      <c r="AJ94">
        <f t="array" ref="AJ94">IF(D94="",0,SUMPRODUCT((DA13:VN13="Soja")*(DA14:VN14="ALERTE")*(COUNTIF(R94,"* "&amp;DA15:VN15&amp;" *")&gt;0)*1))</f>
        <v>0</v>
      </c>
      <c r="AK94" t="str">
        <f t="shared" si="68"/>
        <v/>
      </c>
      <c r="AL94">
        <f t="array" ref="AL94">IF(D94="",0,SUMPRODUCT((DA13:VN13="Lait")*(DA14:VN14="INFO")*(COUNTIF(R94,"* "&amp;DA15:VN15&amp;" *")&gt;0)*1))</f>
        <v>0</v>
      </c>
      <c r="AM94">
        <f t="array" ref="AM94">IF(D94="",0,SUMPRODUCT((DA13:VN13="Lait")*(DA14:VN14="EXCL")*(COUNTIF(R94,"* "&amp;DA15:VN15&amp;" *")&gt;0)*1))</f>
        <v>0</v>
      </c>
      <c r="AN94">
        <f t="array" ref="AN94">IF(D94="",0,SUMPRODUCT((DA13:VN13="Lait")*(DA14:VN14="ALERTE")*(COUNTIF(R94,"* "&amp;DA15:VN15&amp;" *")&gt;0)*1))</f>
        <v>0</v>
      </c>
      <c r="AO94">
        <f t="array" ref="AO94">IF(D94="",0,SUMPRODUCT((DA13:VN13="Lait")*(DA14:VN14="SUSP")*(COUNTIF(R94,"* "&amp;DA15:VN15&amp;" *")&gt;0)*1))</f>
        <v>0</v>
      </c>
      <c r="AP94" t="str">
        <f t="shared" si="69"/>
        <v/>
      </c>
      <c r="AQ94" t="str">
        <f t="shared" si="70"/>
        <v/>
      </c>
      <c r="AR94">
        <f t="array" ref="AR94">IF(D94="",0,SUMPRODUCT((DA13:VN13="Fruits a coque")*(DA14:VN14="EXCL")*(COUNTIF(R94,"* "&amp;DA15:VN15&amp;" *")&gt;0)*1))</f>
        <v>0</v>
      </c>
      <c r="AS94">
        <f t="array" ref="AS94">IF(D94="",0,SUMPRODUCT((DA13:VN13="Fruits a coque")*(DA14:VN14="ALERTE")*(COUNTIF(R94,"* "&amp;DA15:VN15&amp;" *")&gt;0)*1))</f>
        <v>0</v>
      </c>
      <c r="AT94" t="str">
        <f t="shared" si="71"/>
        <v/>
      </c>
      <c r="AU94">
        <f t="array" ref="AU94">IF(D94="",0,SUMPRODUCT((DA13:VN13="Celeri")*(DA14:VN14="ALERTE")*(COUNTIF(R94,"* "&amp;DA15:VN15&amp;" *")&gt;0)*1))</f>
        <v>0</v>
      </c>
      <c r="AV94" t="str">
        <f t="shared" si="72"/>
        <v/>
      </c>
      <c r="AW94">
        <f t="array" ref="AW94">IF(D94="",0,SUMPRODUCT((DA13:VN13="Moutarde")*(DA14:VN14="ALERTE")*(COUNTIF(R94,"* "&amp;DA15:VN15&amp;" *")&gt;0)*1))</f>
        <v>0</v>
      </c>
      <c r="AX94" t="str">
        <f t="shared" si="73"/>
        <v/>
      </c>
      <c r="AY94">
        <f t="array" ref="AY94">IF(D94="",0,SUMPRODUCT((DA13:VN13="Sesame")*(DA14:VN14="ALERTE")*(COUNTIF(R94,"* "&amp;DA15:VN15&amp;" *")&gt;0)*1))</f>
        <v>0</v>
      </c>
      <c r="AZ94" t="str">
        <f t="shared" si="74"/>
        <v/>
      </c>
      <c r="BA94">
        <f t="array" ref="BA94">IF(D94="",0,SUMPRODUCT((DA13:VN13="Sulfites")*(DA14:VN14="ALERTE")*(COUNTIF(R94,"* "&amp;DA15:VN15&amp;" *")&gt;0)*1))</f>
        <v>0</v>
      </c>
      <c r="BB94" t="str">
        <f t="shared" si="75"/>
        <v/>
      </c>
      <c r="BC94">
        <f t="array" ref="BC94">IF(D94="",0,SUMPRODUCT((DA13:VN13="Lupin")*(DA14:VN14="ALERTE")*(COUNTIF(R94,"* "&amp;DA15:VN15&amp;" *")&gt;0)*1))</f>
        <v>0</v>
      </c>
      <c r="BD94" t="str">
        <f t="shared" si="76"/>
        <v/>
      </c>
      <c r="BE94">
        <f t="array" ref="BE94">IF(D94="",0,SUMPRODUCT((DA13:VN13="Mollusques")*(DA14:VN14="EXCL")*(COUNTIF(R94,"* "&amp;DA15:VN15&amp;" *")&gt;0)*1))</f>
        <v>0</v>
      </c>
      <c r="BF94">
        <f t="array" ref="BF94">IF(D94="",0,SUMPRODUCT((DA13:VN13="Mollusques")*(DA14:VN14="ALERTE")*(COUNTIF(R94,"* "&amp;DA15:VN15&amp;" *")&gt;0)*1))</f>
        <v>0</v>
      </c>
      <c r="BG94" t="str">
        <f t="shared" si="77"/>
        <v/>
      </c>
      <c r="BH94" t="str">
        <f t="shared" si="78"/>
        <v/>
      </c>
      <c r="BI94" t="str">
        <f t="shared" si="79"/>
        <v/>
      </c>
      <c r="BJ94" t="str">
        <f t="shared" si="80"/>
        <v/>
      </c>
      <c r="BK94" t="str">
        <f t="shared" si="81"/>
        <v/>
      </c>
      <c r="BL94" t="str">
        <f t="shared" si="82"/>
        <v/>
      </c>
      <c r="BM94" t="str">
        <f t="shared" si="83"/>
        <v/>
      </c>
      <c r="BN94" t="str">
        <f t="shared" si="84"/>
        <v/>
      </c>
      <c r="BO94" t="str">
        <f t="shared" si="85"/>
        <v/>
      </c>
      <c r="BP94" t="str">
        <f t="shared" si="86"/>
        <v/>
      </c>
      <c r="BQ94" t="str">
        <f t="shared" si="87"/>
        <v/>
      </c>
      <c r="BR94" t="str">
        <f t="shared" si="88"/>
        <v/>
      </c>
      <c r="BS94" t="str">
        <f t="shared" si="89"/>
        <v/>
      </c>
      <c r="BT94" t="str">
        <f t="shared" si="90"/>
        <v/>
      </c>
      <c r="BU94" t="str">
        <f t="shared" si="91"/>
        <v/>
      </c>
      <c r="BV94" t="str">
        <f t="shared" si="92"/>
        <v/>
      </c>
      <c r="BW94" t="str">
        <f t="shared" si="93"/>
        <v/>
      </c>
      <c r="BX94" t="str">
        <f t="shared" si="94"/>
        <v/>
      </c>
      <c r="BY94" t="str">
        <f t="shared" si="95"/>
        <v/>
      </c>
    </row>
    <row r="95" spans="3:77" ht="15.75">
      <c r="C95" s="263" t="str">
        <f t="shared" si="48"/>
        <v/>
      </c>
      <c r="D95" s="752"/>
      <c r="E95" s="818" t="s">
        <v>945</v>
      </c>
      <c r="F95" s="16" t="str">
        <f t="shared" si="49"/>
        <v/>
      </c>
      <c r="G95" s="264" t="str">
        <f t="shared" si="50"/>
        <v/>
      </c>
      <c r="H95" s="266" t="str">
        <f t="shared" si="51"/>
        <v/>
      </c>
      <c r="I95" s="267" t="str">
        <f t="shared" si="52"/>
        <v/>
      </c>
      <c r="J95" s="268" t="str">
        <f t="shared" si="53"/>
        <v/>
      </c>
      <c r="K95" s="268" t="str">
        <f t="shared" si="54"/>
        <v/>
      </c>
      <c r="L95" s="269" t="str">
        <f t="shared" si="55"/>
        <v/>
      </c>
      <c r="M95" t="str">
        <f t="shared" si="56"/>
        <v/>
      </c>
      <c r="N95" t="str">
        <f t="shared" si="57"/>
        <v/>
      </c>
      <c r="O95" t="str">
        <f t="shared" si="58"/>
        <v/>
      </c>
      <c r="P95" t="str">
        <f t="shared" si="59"/>
        <v/>
      </c>
      <c r="Q95" t="str">
        <f t="shared" si="60"/>
        <v/>
      </c>
      <c r="R95" t="str">
        <f t="shared" si="61"/>
        <v/>
      </c>
      <c r="S95">
        <f t="array" ref="S95">IF(D95="",0,SUMPRODUCT((DA13:VN13="Gluten")*(DA14:VN14="INFO")*(COUNTIF(R95,"* "&amp;DA15:VN15&amp;" *")&gt;0)*1))</f>
        <v>0</v>
      </c>
      <c r="T95">
        <f t="array" ref="T95">IF(D95="",0,SUMPRODUCT((DA13:VN13="Gluten")*(DA14:VN14="EXCL")*(COUNTIF(R95,"* "&amp;DA15:VN15&amp;" *")&gt;0)*1))</f>
        <v>0</v>
      </c>
      <c r="U95">
        <f t="array" ref="U95">IF(D95="",0,SUMPRODUCT((DA13:VN13="Gluten")*(DA14:VN14="ALERTE")*(COUNTIF(R95,"* "&amp;DA15:VN15&amp;" *")&gt;0)*1))</f>
        <v>0</v>
      </c>
      <c r="V95">
        <f t="array" ref="V95">IF(D95="",0,SUMPRODUCT((DA13:VN13="Gluten")*(DA14:VN14="SUSP")*(COUNTIF(R95,"* "&amp;DA15:VN15&amp;" *")&gt;0)*1))</f>
        <v>0</v>
      </c>
      <c r="W95" t="str">
        <f t="shared" si="62"/>
        <v/>
      </c>
      <c r="X95" t="str">
        <f t="shared" si="63"/>
        <v/>
      </c>
      <c r="Y95">
        <f t="array" ref="Y95">IF(D95="",0,SUMPRODUCT((DA13:VN13="Crustaces")*(DA14:VN14="ALERTE")*(COUNTIF(R95,"* "&amp;DA15:VN15&amp;" *")&gt;0)*1))</f>
        <v>0</v>
      </c>
      <c r="Z95" t="str">
        <f t="shared" si="64"/>
        <v/>
      </c>
      <c r="AA95">
        <f t="array" ref="AA95">IF(D95="",0,SUMPRODUCT((DA13:VN13="Oeufs")*(DA14:VN14="ALERTE")*(COUNTIF(R95,"* "&amp;DA15:VN15&amp;" *")&gt;0)*1))</f>
        <v>0</v>
      </c>
      <c r="AB95" t="str">
        <f t="shared" si="65"/>
        <v/>
      </c>
      <c r="AC95">
        <f t="array" ref="AC95">IF(D95="",0,SUMPRODUCT((DA13:VN13="Poissons")*(DA14:VN14="INFO")*(COUNTIF(R95,"* "&amp;DA15:VN15&amp;" *")&gt;0)*1))</f>
        <v>0</v>
      </c>
      <c r="AD95">
        <f t="array" ref="AD95">IF(D95="",0,SUMPRODUCT((DA13:VN13="Poissons")*(DA14:VN14="EXCL")*(COUNTIF(R95,"* "&amp;DA15:VN15&amp;" *")&gt;0)*1))</f>
        <v>0</v>
      </c>
      <c r="AE95">
        <f t="array" ref="AE95">IF(D95="",0,SUMPRODUCT((DA13:VN13="Poissons")*(DA14:VN14="ALERTE")*(COUNTIF(R95,"* "&amp;DA15:VN15&amp;" *")&gt;0)*1))</f>
        <v>0</v>
      </c>
      <c r="AF95" t="str">
        <f t="shared" si="66"/>
        <v/>
      </c>
      <c r="AG95">
        <f t="array" ref="AG95">IF(D95="",0,SUMPRODUCT((DA13:VN13="Arachides")*(DA14:VN14="ALERTE")*(COUNTIF(R95,"* "&amp;DA15:VN15&amp;" *")&gt;0)*1))</f>
        <v>0</v>
      </c>
      <c r="AH95" t="str">
        <f t="shared" si="67"/>
        <v/>
      </c>
      <c r="AI95">
        <f t="array" ref="AI95">IF(D95="",0,SUMPRODUCT((DA13:VN13="Soja")*(DA14:VN14="INFO")*(COUNTIF(R95,"* "&amp;DA15:VN15&amp;" *")&gt;0)*1))</f>
        <v>0</v>
      </c>
      <c r="AJ95">
        <f t="array" ref="AJ95">IF(D95="",0,SUMPRODUCT((DA13:VN13="Soja")*(DA14:VN14="ALERTE")*(COUNTIF(R95,"* "&amp;DA15:VN15&amp;" *")&gt;0)*1))</f>
        <v>0</v>
      </c>
      <c r="AK95" t="str">
        <f t="shared" si="68"/>
        <v/>
      </c>
      <c r="AL95">
        <f t="array" ref="AL95">IF(D95="",0,SUMPRODUCT((DA13:VN13="Lait")*(DA14:VN14="INFO")*(COUNTIF(R95,"* "&amp;DA15:VN15&amp;" *")&gt;0)*1))</f>
        <v>0</v>
      </c>
      <c r="AM95">
        <f t="array" ref="AM95">IF(D95="",0,SUMPRODUCT((DA13:VN13="Lait")*(DA14:VN14="EXCL")*(COUNTIF(R95,"* "&amp;DA15:VN15&amp;" *")&gt;0)*1))</f>
        <v>0</v>
      </c>
      <c r="AN95">
        <f t="array" ref="AN95">IF(D95="",0,SUMPRODUCT((DA13:VN13="Lait")*(DA14:VN14="ALERTE")*(COUNTIF(R95,"* "&amp;DA15:VN15&amp;" *")&gt;0)*1))</f>
        <v>0</v>
      </c>
      <c r="AO95">
        <f t="array" ref="AO95">IF(D95="",0,SUMPRODUCT((DA13:VN13="Lait")*(DA14:VN14="SUSP")*(COUNTIF(R95,"* "&amp;DA15:VN15&amp;" *")&gt;0)*1))</f>
        <v>0</v>
      </c>
      <c r="AP95" t="str">
        <f t="shared" si="69"/>
        <v/>
      </c>
      <c r="AQ95" t="str">
        <f t="shared" si="70"/>
        <v/>
      </c>
      <c r="AR95">
        <f t="array" ref="AR95">IF(D95="",0,SUMPRODUCT((DA13:VN13="Fruits a coque")*(DA14:VN14="EXCL")*(COUNTIF(R95,"* "&amp;DA15:VN15&amp;" *")&gt;0)*1))</f>
        <v>0</v>
      </c>
      <c r="AS95">
        <f t="array" ref="AS95">IF(D95="",0,SUMPRODUCT((DA13:VN13="Fruits a coque")*(DA14:VN14="ALERTE")*(COUNTIF(R95,"* "&amp;DA15:VN15&amp;" *")&gt;0)*1))</f>
        <v>0</v>
      </c>
      <c r="AT95" t="str">
        <f t="shared" si="71"/>
        <v/>
      </c>
      <c r="AU95">
        <f t="array" ref="AU95">IF(D95="",0,SUMPRODUCT((DA13:VN13="Celeri")*(DA14:VN14="ALERTE")*(COUNTIF(R95,"* "&amp;DA15:VN15&amp;" *")&gt;0)*1))</f>
        <v>0</v>
      </c>
      <c r="AV95" t="str">
        <f t="shared" si="72"/>
        <v/>
      </c>
      <c r="AW95">
        <f t="array" ref="AW95">IF(D95="",0,SUMPRODUCT((DA13:VN13="Moutarde")*(DA14:VN14="ALERTE")*(COUNTIF(R95,"* "&amp;DA15:VN15&amp;" *")&gt;0)*1))</f>
        <v>0</v>
      </c>
      <c r="AX95" t="str">
        <f t="shared" si="73"/>
        <v/>
      </c>
      <c r="AY95">
        <f t="array" ref="AY95">IF(D95="",0,SUMPRODUCT((DA13:VN13="Sesame")*(DA14:VN14="ALERTE")*(COUNTIF(R95,"* "&amp;DA15:VN15&amp;" *")&gt;0)*1))</f>
        <v>0</v>
      </c>
      <c r="AZ95" t="str">
        <f t="shared" si="74"/>
        <v/>
      </c>
      <c r="BA95">
        <f t="array" ref="BA95">IF(D95="",0,SUMPRODUCT((DA13:VN13="Sulfites")*(DA14:VN14="ALERTE")*(COUNTIF(R95,"* "&amp;DA15:VN15&amp;" *")&gt;0)*1))</f>
        <v>0</v>
      </c>
      <c r="BB95" t="str">
        <f t="shared" si="75"/>
        <v/>
      </c>
      <c r="BC95">
        <f t="array" ref="BC95">IF(D95="",0,SUMPRODUCT((DA13:VN13="Lupin")*(DA14:VN14="ALERTE")*(COUNTIF(R95,"* "&amp;DA15:VN15&amp;" *")&gt;0)*1))</f>
        <v>0</v>
      </c>
      <c r="BD95" t="str">
        <f t="shared" si="76"/>
        <v/>
      </c>
      <c r="BE95">
        <f t="array" ref="BE95">IF(D95="",0,SUMPRODUCT((DA13:VN13="Mollusques")*(DA14:VN14="EXCL")*(COUNTIF(R95,"* "&amp;DA15:VN15&amp;" *")&gt;0)*1))</f>
        <v>0</v>
      </c>
      <c r="BF95">
        <f t="array" ref="BF95">IF(D95="",0,SUMPRODUCT((DA13:VN13="Mollusques")*(DA14:VN14="ALERTE")*(COUNTIF(R95,"* "&amp;DA15:VN15&amp;" *")&gt;0)*1))</f>
        <v>0</v>
      </c>
      <c r="BG95" t="str">
        <f t="shared" si="77"/>
        <v/>
      </c>
      <c r="BH95" t="str">
        <f t="shared" si="78"/>
        <v/>
      </c>
      <c r="BI95" t="str">
        <f t="shared" si="79"/>
        <v/>
      </c>
      <c r="BJ95" t="str">
        <f t="shared" si="80"/>
        <v/>
      </c>
      <c r="BK95" t="str">
        <f t="shared" si="81"/>
        <v/>
      </c>
      <c r="BL95" t="str">
        <f t="shared" si="82"/>
        <v/>
      </c>
      <c r="BM95" t="str">
        <f t="shared" si="83"/>
        <v/>
      </c>
      <c r="BN95" t="str">
        <f t="shared" si="84"/>
        <v/>
      </c>
      <c r="BO95" t="str">
        <f t="shared" si="85"/>
        <v/>
      </c>
      <c r="BP95" t="str">
        <f t="shared" si="86"/>
        <v/>
      </c>
      <c r="BQ95" t="str">
        <f t="shared" si="87"/>
        <v/>
      </c>
      <c r="BR95" t="str">
        <f t="shared" si="88"/>
        <v/>
      </c>
      <c r="BS95" t="str">
        <f t="shared" si="89"/>
        <v/>
      </c>
      <c r="BT95" t="str">
        <f t="shared" si="90"/>
        <v/>
      </c>
      <c r="BU95" t="str">
        <f t="shared" si="91"/>
        <v/>
      </c>
      <c r="BV95" t="str">
        <f t="shared" si="92"/>
        <v/>
      </c>
      <c r="BW95" t="str">
        <f t="shared" si="93"/>
        <v/>
      </c>
      <c r="BX95" t="str">
        <f t="shared" si="94"/>
        <v/>
      </c>
      <c r="BY95" t="str">
        <f t="shared" si="95"/>
        <v/>
      </c>
    </row>
    <row r="96" spans="3:77" ht="15.75">
      <c r="C96" s="263" t="str">
        <f t="shared" si="48"/>
        <v/>
      </c>
      <c r="D96" s="752"/>
      <c r="E96" s="818" t="s">
        <v>945</v>
      </c>
      <c r="F96" s="16" t="str">
        <f t="shared" si="49"/>
        <v/>
      </c>
      <c r="G96" s="264" t="str">
        <f t="shared" si="50"/>
        <v/>
      </c>
      <c r="H96" s="266" t="str">
        <f t="shared" si="51"/>
        <v/>
      </c>
      <c r="I96" s="267" t="str">
        <f t="shared" si="52"/>
        <v/>
      </c>
      <c r="J96" s="268" t="str">
        <f t="shared" si="53"/>
        <v/>
      </c>
      <c r="K96" s="268" t="str">
        <f t="shared" si="54"/>
        <v/>
      </c>
      <c r="L96" s="269" t="str">
        <f t="shared" si="55"/>
        <v/>
      </c>
      <c r="M96" t="str">
        <f t="shared" si="56"/>
        <v/>
      </c>
      <c r="N96" t="str">
        <f t="shared" si="57"/>
        <v/>
      </c>
      <c r="O96" t="str">
        <f t="shared" si="58"/>
        <v/>
      </c>
      <c r="P96" t="str">
        <f t="shared" si="59"/>
        <v/>
      </c>
      <c r="Q96" t="str">
        <f t="shared" si="60"/>
        <v/>
      </c>
      <c r="R96" t="str">
        <f t="shared" si="61"/>
        <v/>
      </c>
      <c r="S96">
        <f t="array" ref="S96">IF(D96="",0,SUMPRODUCT((DA13:VN13="Gluten")*(DA14:VN14="INFO")*(COUNTIF(R96,"* "&amp;DA15:VN15&amp;" *")&gt;0)*1))</f>
        <v>0</v>
      </c>
      <c r="T96">
        <f t="array" ref="T96">IF(D96="",0,SUMPRODUCT((DA13:VN13="Gluten")*(DA14:VN14="EXCL")*(COUNTIF(R96,"* "&amp;DA15:VN15&amp;" *")&gt;0)*1))</f>
        <v>0</v>
      </c>
      <c r="U96">
        <f t="array" ref="U96">IF(D96="",0,SUMPRODUCT((DA13:VN13="Gluten")*(DA14:VN14="ALERTE")*(COUNTIF(R96,"* "&amp;DA15:VN15&amp;" *")&gt;0)*1))</f>
        <v>0</v>
      </c>
      <c r="V96">
        <f t="array" ref="V96">IF(D96="",0,SUMPRODUCT((DA13:VN13="Gluten")*(DA14:VN14="SUSP")*(COUNTIF(R96,"* "&amp;DA15:VN15&amp;" *")&gt;0)*1))</f>
        <v>0</v>
      </c>
      <c r="W96" t="str">
        <f t="shared" si="62"/>
        <v/>
      </c>
      <c r="X96" t="str">
        <f t="shared" si="63"/>
        <v/>
      </c>
      <c r="Y96">
        <f t="array" ref="Y96">IF(D96="",0,SUMPRODUCT((DA13:VN13="Crustaces")*(DA14:VN14="ALERTE")*(COUNTIF(R96,"* "&amp;DA15:VN15&amp;" *")&gt;0)*1))</f>
        <v>0</v>
      </c>
      <c r="Z96" t="str">
        <f t="shared" si="64"/>
        <v/>
      </c>
      <c r="AA96">
        <f t="array" ref="AA96">IF(D96="",0,SUMPRODUCT((DA13:VN13="Oeufs")*(DA14:VN14="ALERTE")*(COUNTIF(R96,"* "&amp;DA15:VN15&amp;" *")&gt;0)*1))</f>
        <v>0</v>
      </c>
      <c r="AB96" t="str">
        <f t="shared" si="65"/>
        <v/>
      </c>
      <c r="AC96">
        <f t="array" ref="AC96">IF(D96="",0,SUMPRODUCT((DA13:VN13="Poissons")*(DA14:VN14="INFO")*(COUNTIF(R96,"* "&amp;DA15:VN15&amp;" *")&gt;0)*1))</f>
        <v>0</v>
      </c>
      <c r="AD96">
        <f t="array" ref="AD96">IF(D96="",0,SUMPRODUCT((DA13:VN13="Poissons")*(DA14:VN14="EXCL")*(COUNTIF(R96,"* "&amp;DA15:VN15&amp;" *")&gt;0)*1))</f>
        <v>0</v>
      </c>
      <c r="AE96">
        <f t="array" ref="AE96">IF(D96="",0,SUMPRODUCT((DA13:VN13="Poissons")*(DA14:VN14="ALERTE")*(COUNTIF(R96,"* "&amp;DA15:VN15&amp;" *")&gt;0)*1))</f>
        <v>0</v>
      </c>
      <c r="AF96" t="str">
        <f t="shared" si="66"/>
        <v/>
      </c>
      <c r="AG96">
        <f t="array" ref="AG96">IF(D96="",0,SUMPRODUCT((DA13:VN13="Arachides")*(DA14:VN14="ALERTE")*(COUNTIF(R96,"* "&amp;DA15:VN15&amp;" *")&gt;0)*1))</f>
        <v>0</v>
      </c>
      <c r="AH96" t="str">
        <f t="shared" si="67"/>
        <v/>
      </c>
      <c r="AI96">
        <f t="array" ref="AI96">IF(D96="",0,SUMPRODUCT((DA13:VN13="Soja")*(DA14:VN14="INFO")*(COUNTIF(R96,"* "&amp;DA15:VN15&amp;" *")&gt;0)*1))</f>
        <v>0</v>
      </c>
      <c r="AJ96">
        <f t="array" ref="AJ96">IF(D96="",0,SUMPRODUCT((DA13:VN13="Soja")*(DA14:VN14="ALERTE")*(COUNTIF(R96,"* "&amp;DA15:VN15&amp;" *")&gt;0)*1))</f>
        <v>0</v>
      </c>
      <c r="AK96" t="str">
        <f t="shared" si="68"/>
        <v/>
      </c>
      <c r="AL96">
        <f t="array" ref="AL96">IF(D96="",0,SUMPRODUCT((DA13:VN13="Lait")*(DA14:VN14="INFO")*(COUNTIF(R96,"* "&amp;DA15:VN15&amp;" *")&gt;0)*1))</f>
        <v>0</v>
      </c>
      <c r="AM96">
        <f t="array" ref="AM96">IF(D96="",0,SUMPRODUCT((DA13:VN13="Lait")*(DA14:VN14="EXCL")*(COUNTIF(R96,"* "&amp;DA15:VN15&amp;" *")&gt;0)*1))</f>
        <v>0</v>
      </c>
      <c r="AN96">
        <f t="array" ref="AN96">IF(D96="",0,SUMPRODUCT((DA13:VN13="Lait")*(DA14:VN14="ALERTE")*(COUNTIF(R96,"* "&amp;DA15:VN15&amp;" *")&gt;0)*1))</f>
        <v>0</v>
      </c>
      <c r="AO96">
        <f t="array" ref="AO96">IF(D96="",0,SUMPRODUCT((DA13:VN13="Lait")*(DA14:VN14="SUSP")*(COUNTIF(R96,"* "&amp;DA15:VN15&amp;" *")&gt;0)*1))</f>
        <v>0</v>
      </c>
      <c r="AP96" t="str">
        <f t="shared" si="69"/>
        <v/>
      </c>
      <c r="AQ96" t="str">
        <f t="shared" si="70"/>
        <v/>
      </c>
      <c r="AR96">
        <f t="array" ref="AR96">IF(D96="",0,SUMPRODUCT((DA13:VN13="Fruits a coque")*(DA14:VN14="EXCL")*(COUNTIF(R96,"* "&amp;DA15:VN15&amp;" *")&gt;0)*1))</f>
        <v>0</v>
      </c>
      <c r="AS96">
        <f t="array" ref="AS96">IF(D96="",0,SUMPRODUCT((DA13:VN13="Fruits a coque")*(DA14:VN14="ALERTE")*(COUNTIF(R96,"* "&amp;DA15:VN15&amp;" *")&gt;0)*1))</f>
        <v>0</v>
      </c>
      <c r="AT96" t="str">
        <f t="shared" si="71"/>
        <v/>
      </c>
      <c r="AU96">
        <f t="array" ref="AU96">IF(D96="",0,SUMPRODUCT((DA13:VN13="Celeri")*(DA14:VN14="ALERTE")*(COUNTIF(R96,"* "&amp;DA15:VN15&amp;" *")&gt;0)*1))</f>
        <v>0</v>
      </c>
      <c r="AV96" t="str">
        <f t="shared" si="72"/>
        <v/>
      </c>
      <c r="AW96">
        <f t="array" ref="AW96">IF(D96="",0,SUMPRODUCT((DA13:VN13="Moutarde")*(DA14:VN14="ALERTE")*(COUNTIF(R96,"* "&amp;DA15:VN15&amp;" *")&gt;0)*1))</f>
        <v>0</v>
      </c>
      <c r="AX96" t="str">
        <f t="shared" si="73"/>
        <v/>
      </c>
      <c r="AY96">
        <f t="array" ref="AY96">IF(D96="",0,SUMPRODUCT((DA13:VN13="Sesame")*(DA14:VN14="ALERTE")*(COUNTIF(R96,"* "&amp;DA15:VN15&amp;" *")&gt;0)*1))</f>
        <v>0</v>
      </c>
      <c r="AZ96" t="str">
        <f t="shared" si="74"/>
        <v/>
      </c>
      <c r="BA96">
        <f t="array" ref="BA96">IF(D96="",0,SUMPRODUCT((DA13:VN13="Sulfites")*(DA14:VN14="ALERTE")*(COUNTIF(R96,"* "&amp;DA15:VN15&amp;" *")&gt;0)*1))</f>
        <v>0</v>
      </c>
      <c r="BB96" t="str">
        <f t="shared" si="75"/>
        <v/>
      </c>
      <c r="BC96">
        <f t="array" ref="BC96">IF(D96="",0,SUMPRODUCT((DA13:VN13="Lupin")*(DA14:VN14="ALERTE")*(COUNTIF(R96,"* "&amp;DA15:VN15&amp;" *")&gt;0)*1))</f>
        <v>0</v>
      </c>
      <c r="BD96" t="str">
        <f t="shared" si="76"/>
        <v/>
      </c>
      <c r="BE96">
        <f t="array" ref="BE96">IF(D96="",0,SUMPRODUCT((DA13:VN13="Mollusques")*(DA14:VN14="EXCL")*(COUNTIF(R96,"* "&amp;DA15:VN15&amp;" *")&gt;0)*1))</f>
        <v>0</v>
      </c>
      <c r="BF96">
        <f t="array" ref="BF96">IF(D96="",0,SUMPRODUCT((DA13:VN13="Mollusques")*(DA14:VN14="ALERTE")*(COUNTIF(R96,"* "&amp;DA15:VN15&amp;" *")&gt;0)*1))</f>
        <v>0</v>
      </c>
      <c r="BG96" t="str">
        <f t="shared" si="77"/>
        <v/>
      </c>
      <c r="BH96" t="str">
        <f t="shared" si="78"/>
        <v/>
      </c>
      <c r="BI96" t="str">
        <f t="shared" si="79"/>
        <v/>
      </c>
      <c r="BJ96" t="str">
        <f t="shared" si="80"/>
        <v/>
      </c>
      <c r="BK96" t="str">
        <f t="shared" si="81"/>
        <v/>
      </c>
      <c r="BL96" t="str">
        <f t="shared" si="82"/>
        <v/>
      </c>
      <c r="BM96" t="str">
        <f t="shared" si="83"/>
        <v/>
      </c>
      <c r="BN96" t="str">
        <f t="shared" si="84"/>
        <v/>
      </c>
      <c r="BO96" t="str">
        <f t="shared" si="85"/>
        <v/>
      </c>
      <c r="BP96" t="str">
        <f t="shared" si="86"/>
        <v/>
      </c>
      <c r="BQ96" t="str">
        <f t="shared" si="87"/>
        <v/>
      </c>
      <c r="BR96" t="str">
        <f t="shared" si="88"/>
        <v/>
      </c>
      <c r="BS96" t="str">
        <f t="shared" si="89"/>
        <v/>
      </c>
      <c r="BT96" t="str">
        <f t="shared" si="90"/>
        <v/>
      </c>
      <c r="BU96" t="str">
        <f t="shared" si="91"/>
        <v/>
      </c>
      <c r="BV96" t="str">
        <f t="shared" si="92"/>
        <v/>
      </c>
      <c r="BW96" t="str">
        <f t="shared" si="93"/>
        <v/>
      </c>
      <c r="BX96" t="str">
        <f t="shared" si="94"/>
        <v/>
      </c>
      <c r="BY96" t="str">
        <f t="shared" si="95"/>
        <v/>
      </c>
    </row>
    <row r="97" spans="3:77" ht="15.75">
      <c r="C97" s="263" t="str">
        <f t="shared" si="48"/>
        <v/>
      </c>
      <c r="D97" s="752"/>
      <c r="E97" s="818" t="s">
        <v>945</v>
      </c>
      <c r="F97" s="16" t="str">
        <f t="shared" si="49"/>
        <v/>
      </c>
      <c r="G97" s="264" t="str">
        <f t="shared" si="50"/>
        <v/>
      </c>
      <c r="H97" s="266" t="str">
        <f t="shared" si="51"/>
        <v/>
      </c>
      <c r="I97" s="267" t="str">
        <f t="shared" si="52"/>
        <v/>
      </c>
      <c r="J97" s="268" t="str">
        <f t="shared" si="53"/>
        <v/>
      </c>
      <c r="K97" s="268" t="str">
        <f t="shared" si="54"/>
        <v/>
      </c>
      <c r="L97" s="269" t="str">
        <f t="shared" si="55"/>
        <v/>
      </c>
      <c r="M97" t="str">
        <f t="shared" si="56"/>
        <v/>
      </c>
      <c r="N97" t="str">
        <f t="shared" si="57"/>
        <v/>
      </c>
      <c r="O97" t="str">
        <f t="shared" si="58"/>
        <v/>
      </c>
      <c r="P97" t="str">
        <f t="shared" si="59"/>
        <v/>
      </c>
      <c r="Q97" t="str">
        <f t="shared" si="60"/>
        <v/>
      </c>
      <c r="R97" t="str">
        <f t="shared" si="61"/>
        <v/>
      </c>
      <c r="S97">
        <f t="array" ref="S97">IF(D97="",0,SUMPRODUCT((DA13:VN13="Gluten")*(DA14:VN14="INFO")*(COUNTIF(R97,"* "&amp;DA15:VN15&amp;" *")&gt;0)*1))</f>
        <v>0</v>
      </c>
      <c r="T97">
        <f t="array" ref="T97">IF(D97="",0,SUMPRODUCT((DA13:VN13="Gluten")*(DA14:VN14="EXCL")*(COUNTIF(R97,"* "&amp;DA15:VN15&amp;" *")&gt;0)*1))</f>
        <v>0</v>
      </c>
      <c r="U97">
        <f t="array" ref="U97">IF(D97="",0,SUMPRODUCT((DA13:VN13="Gluten")*(DA14:VN14="ALERTE")*(COUNTIF(R97,"* "&amp;DA15:VN15&amp;" *")&gt;0)*1))</f>
        <v>0</v>
      </c>
      <c r="V97">
        <f t="array" ref="V97">IF(D97="",0,SUMPRODUCT((DA13:VN13="Gluten")*(DA14:VN14="SUSP")*(COUNTIF(R97,"* "&amp;DA15:VN15&amp;" *")&gt;0)*1))</f>
        <v>0</v>
      </c>
      <c r="W97" t="str">
        <f t="shared" si="62"/>
        <v/>
      </c>
      <c r="X97" t="str">
        <f t="shared" si="63"/>
        <v/>
      </c>
      <c r="Y97">
        <f t="array" ref="Y97">IF(D97="",0,SUMPRODUCT((DA13:VN13="Crustaces")*(DA14:VN14="ALERTE")*(COUNTIF(R97,"* "&amp;DA15:VN15&amp;" *")&gt;0)*1))</f>
        <v>0</v>
      </c>
      <c r="Z97" t="str">
        <f t="shared" si="64"/>
        <v/>
      </c>
      <c r="AA97">
        <f t="array" ref="AA97">IF(D97="",0,SUMPRODUCT((DA13:VN13="Oeufs")*(DA14:VN14="ALERTE")*(COUNTIF(R97,"* "&amp;DA15:VN15&amp;" *")&gt;0)*1))</f>
        <v>0</v>
      </c>
      <c r="AB97" t="str">
        <f t="shared" si="65"/>
        <v/>
      </c>
      <c r="AC97">
        <f t="array" ref="AC97">IF(D97="",0,SUMPRODUCT((DA13:VN13="Poissons")*(DA14:VN14="INFO")*(COUNTIF(R97,"* "&amp;DA15:VN15&amp;" *")&gt;0)*1))</f>
        <v>0</v>
      </c>
      <c r="AD97">
        <f t="array" ref="AD97">IF(D97="",0,SUMPRODUCT((DA13:VN13="Poissons")*(DA14:VN14="EXCL")*(COUNTIF(R97,"* "&amp;DA15:VN15&amp;" *")&gt;0)*1))</f>
        <v>0</v>
      </c>
      <c r="AE97">
        <f t="array" ref="AE97">IF(D97="",0,SUMPRODUCT((DA13:VN13="Poissons")*(DA14:VN14="ALERTE")*(COUNTIF(R97,"* "&amp;DA15:VN15&amp;" *")&gt;0)*1))</f>
        <v>0</v>
      </c>
      <c r="AF97" t="str">
        <f t="shared" si="66"/>
        <v/>
      </c>
      <c r="AG97">
        <f t="array" ref="AG97">IF(D97="",0,SUMPRODUCT((DA13:VN13="Arachides")*(DA14:VN14="ALERTE")*(COUNTIF(R97,"* "&amp;DA15:VN15&amp;" *")&gt;0)*1))</f>
        <v>0</v>
      </c>
      <c r="AH97" t="str">
        <f t="shared" si="67"/>
        <v/>
      </c>
      <c r="AI97">
        <f t="array" ref="AI97">IF(D97="",0,SUMPRODUCT((DA13:VN13="Soja")*(DA14:VN14="INFO")*(COUNTIF(R97,"* "&amp;DA15:VN15&amp;" *")&gt;0)*1))</f>
        <v>0</v>
      </c>
      <c r="AJ97">
        <f t="array" ref="AJ97">IF(D97="",0,SUMPRODUCT((DA13:VN13="Soja")*(DA14:VN14="ALERTE")*(COUNTIF(R97,"* "&amp;DA15:VN15&amp;" *")&gt;0)*1))</f>
        <v>0</v>
      </c>
      <c r="AK97" t="str">
        <f t="shared" si="68"/>
        <v/>
      </c>
      <c r="AL97">
        <f t="array" ref="AL97">IF(D97="",0,SUMPRODUCT((DA13:VN13="Lait")*(DA14:VN14="INFO")*(COUNTIF(R97,"* "&amp;DA15:VN15&amp;" *")&gt;0)*1))</f>
        <v>0</v>
      </c>
      <c r="AM97">
        <f t="array" ref="AM97">IF(D97="",0,SUMPRODUCT((DA13:VN13="Lait")*(DA14:VN14="EXCL")*(COUNTIF(R97,"* "&amp;DA15:VN15&amp;" *")&gt;0)*1))</f>
        <v>0</v>
      </c>
      <c r="AN97">
        <f t="array" ref="AN97">IF(D97="",0,SUMPRODUCT((DA13:VN13="Lait")*(DA14:VN14="ALERTE")*(COUNTIF(R97,"* "&amp;DA15:VN15&amp;" *")&gt;0)*1))</f>
        <v>0</v>
      </c>
      <c r="AO97">
        <f t="array" ref="AO97">IF(D97="",0,SUMPRODUCT((DA13:VN13="Lait")*(DA14:VN14="SUSP")*(COUNTIF(R97,"* "&amp;DA15:VN15&amp;" *")&gt;0)*1))</f>
        <v>0</v>
      </c>
      <c r="AP97" t="str">
        <f t="shared" si="69"/>
        <v/>
      </c>
      <c r="AQ97" t="str">
        <f t="shared" si="70"/>
        <v/>
      </c>
      <c r="AR97">
        <f t="array" ref="AR97">IF(D97="",0,SUMPRODUCT((DA13:VN13="Fruits a coque")*(DA14:VN14="EXCL")*(COUNTIF(R97,"* "&amp;DA15:VN15&amp;" *")&gt;0)*1))</f>
        <v>0</v>
      </c>
      <c r="AS97">
        <f t="array" ref="AS97">IF(D97="",0,SUMPRODUCT((DA13:VN13="Fruits a coque")*(DA14:VN14="ALERTE")*(COUNTIF(R97,"* "&amp;DA15:VN15&amp;" *")&gt;0)*1))</f>
        <v>0</v>
      </c>
      <c r="AT97" t="str">
        <f t="shared" si="71"/>
        <v/>
      </c>
      <c r="AU97">
        <f t="array" ref="AU97">IF(D97="",0,SUMPRODUCT((DA13:VN13="Celeri")*(DA14:VN14="ALERTE")*(COUNTIF(R97,"* "&amp;DA15:VN15&amp;" *")&gt;0)*1))</f>
        <v>0</v>
      </c>
      <c r="AV97" t="str">
        <f t="shared" si="72"/>
        <v/>
      </c>
      <c r="AW97">
        <f t="array" ref="AW97">IF(D97="",0,SUMPRODUCT((DA13:VN13="Moutarde")*(DA14:VN14="ALERTE")*(COUNTIF(R97,"* "&amp;DA15:VN15&amp;" *")&gt;0)*1))</f>
        <v>0</v>
      </c>
      <c r="AX97" t="str">
        <f t="shared" si="73"/>
        <v/>
      </c>
      <c r="AY97">
        <f t="array" ref="AY97">IF(D97="",0,SUMPRODUCT((DA13:VN13="Sesame")*(DA14:VN14="ALERTE")*(COUNTIF(R97,"* "&amp;DA15:VN15&amp;" *")&gt;0)*1))</f>
        <v>0</v>
      </c>
      <c r="AZ97" t="str">
        <f t="shared" si="74"/>
        <v/>
      </c>
      <c r="BA97">
        <f t="array" ref="BA97">IF(D97="",0,SUMPRODUCT((DA13:VN13="Sulfites")*(DA14:VN14="ALERTE")*(COUNTIF(R97,"* "&amp;DA15:VN15&amp;" *")&gt;0)*1))</f>
        <v>0</v>
      </c>
      <c r="BB97" t="str">
        <f t="shared" si="75"/>
        <v/>
      </c>
      <c r="BC97">
        <f t="array" ref="BC97">IF(D97="",0,SUMPRODUCT((DA13:VN13="Lupin")*(DA14:VN14="ALERTE")*(COUNTIF(R97,"* "&amp;DA15:VN15&amp;" *")&gt;0)*1))</f>
        <v>0</v>
      </c>
      <c r="BD97" t="str">
        <f t="shared" si="76"/>
        <v/>
      </c>
      <c r="BE97">
        <f t="array" ref="BE97">IF(D97="",0,SUMPRODUCT((DA13:VN13="Mollusques")*(DA14:VN14="EXCL")*(COUNTIF(R97,"* "&amp;DA15:VN15&amp;" *")&gt;0)*1))</f>
        <v>0</v>
      </c>
      <c r="BF97">
        <f t="array" ref="BF97">IF(D97="",0,SUMPRODUCT((DA13:VN13="Mollusques")*(DA14:VN14="ALERTE")*(COUNTIF(R97,"* "&amp;DA15:VN15&amp;" *")&gt;0)*1))</f>
        <v>0</v>
      </c>
      <c r="BG97" t="str">
        <f t="shared" si="77"/>
        <v/>
      </c>
      <c r="BH97" t="str">
        <f t="shared" si="78"/>
        <v/>
      </c>
      <c r="BI97" t="str">
        <f t="shared" si="79"/>
        <v/>
      </c>
      <c r="BJ97" t="str">
        <f t="shared" si="80"/>
        <v/>
      </c>
      <c r="BK97" t="str">
        <f t="shared" si="81"/>
        <v/>
      </c>
      <c r="BL97" t="str">
        <f t="shared" si="82"/>
        <v/>
      </c>
      <c r="BM97" t="str">
        <f t="shared" si="83"/>
        <v/>
      </c>
      <c r="BN97" t="str">
        <f t="shared" si="84"/>
        <v/>
      </c>
      <c r="BO97" t="str">
        <f t="shared" si="85"/>
        <v/>
      </c>
      <c r="BP97" t="str">
        <f t="shared" si="86"/>
        <v/>
      </c>
      <c r="BQ97" t="str">
        <f t="shared" si="87"/>
        <v/>
      </c>
      <c r="BR97" t="str">
        <f t="shared" si="88"/>
        <v/>
      </c>
      <c r="BS97" t="str">
        <f t="shared" si="89"/>
        <v/>
      </c>
      <c r="BT97" t="str">
        <f t="shared" si="90"/>
        <v/>
      </c>
      <c r="BU97" t="str">
        <f t="shared" si="91"/>
        <v/>
      </c>
      <c r="BV97" t="str">
        <f t="shared" si="92"/>
        <v/>
      </c>
      <c r="BW97" t="str">
        <f t="shared" si="93"/>
        <v/>
      </c>
      <c r="BX97" t="str">
        <f t="shared" si="94"/>
        <v/>
      </c>
      <c r="BY97" t="str">
        <f t="shared" si="95"/>
        <v/>
      </c>
    </row>
    <row r="98" spans="3:77" ht="15.75">
      <c r="C98" s="263" t="str">
        <f t="shared" si="48"/>
        <v/>
      </c>
      <c r="D98" s="752"/>
      <c r="E98" s="818" t="s">
        <v>945</v>
      </c>
      <c r="F98" s="16" t="str">
        <f t="shared" si="49"/>
        <v/>
      </c>
      <c r="G98" s="264" t="str">
        <f t="shared" si="50"/>
        <v/>
      </c>
      <c r="H98" s="266" t="str">
        <f t="shared" si="51"/>
        <v/>
      </c>
      <c r="I98" s="267" t="str">
        <f t="shared" si="52"/>
        <v/>
      </c>
      <c r="J98" s="268" t="str">
        <f t="shared" si="53"/>
        <v/>
      </c>
      <c r="K98" s="268" t="str">
        <f t="shared" si="54"/>
        <v/>
      </c>
      <c r="L98" s="269" t="str">
        <f t="shared" si="55"/>
        <v/>
      </c>
      <c r="M98" t="str">
        <f t="shared" si="56"/>
        <v/>
      </c>
      <c r="N98" t="str">
        <f t="shared" si="57"/>
        <v/>
      </c>
      <c r="O98" t="str">
        <f t="shared" si="58"/>
        <v/>
      </c>
      <c r="P98" t="str">
        <f t="shared" si="59"/>
        <v/>
      </c>
      <c r="Q98" t="str">
        <f t="shared" si="60"/>
        <v/>
      </c>
      <c r="R98" t="str">
        <f t="shared" si="61"/>
        <v/>
      </c>
      <c r="S98">
        <f t="array" ref="S98">IF(D98="",0,SUMPRODUCT((DA13:VN13="Gluten")*(DA14:VN14="INFO")*(COUNTIF(R98,"* "&amp;DA15:VN15&amp;" *")&gt;0)*1))</f>
        <v>0</v>
      </c>
      <c r="T98">
        <f t="array" ref="T98">IF(D98="",0,SUMPRODUCT((DA13:VN13="Gluten")*(DA14:VN14="EXCL")*(COUNTIF(R98,"* "&amp;DA15:VN15&amp;" *")&gt;0)*1))</f>
        <v>0</v>
      </c>
      <c r="U98">
        <f t="array" ref="U98">IF(D98="",0,SUMPRODUCT((DA13:VN13="Gluten")*(DA14:VN14="ALERTE")*(COUNTIF(R98,"* "&amp;DA15:VN15&amp;" *")&gt;0)*1))</f>
        <v>0</v>
      </c>
      <c r="V98">
        <f t="array" ref="V98">IF(D98="",0,SUMPRODUCT((DA13:VN13="Gluten")*(DA14:VN14="SUSP")*(COUNTIF(R98,"* "&amp;DA15:VN15&amp;" *")&gt;0)*1))</f>
        <v>0</v>
      </c>
      <c r="W98" t="str">
        <f t="shared" si="62"/>
        <v/>
      </c>
      <c r="X98" t="str">
        <f t="shared" si="63"/>
        <v/>
      </c>
      <c r="Y98">
        <f t="array" ref="Y98">IF(D98="",0,SUMPRODUCT((DA13:VN13="Crustaces")*(DA14:VN14="ALERTE")*(COUNTIF(R98,"* "&amp;DA15:VN15&amp;" *")&gt;0)*1))</f>
        <v>0</v>
      </c>
      <c r="Z98" t="str">
        <f t="shared" si="64"/>
        <v/>
      </c>
      <c r="AA98">
        <f t="array" ref="AA98">IF(D98="",0,SUMPRODUCT((DA13:VN13="Oeufs")*(DA14:VN14="ALERTE")*(COUNTIF(R98,"* "&amp;DA15:VN15&amp;" *")&gt;0)*1))</f>
        <v>0</v>
      </c>
      <c r="AB98" t="str">
        <f t="shared" si="65"/>
        <v/>
      </c>
      <c r="AC98">
        <f t="array" ref="AC98">IF(D98="",0,SUMPRODUCT((DA13:VN13="Poissons")*(DA14:VN14="INFO")*(COUNTIF(R98,"* "&amp;DA15:VN15&amp;" *")&gt;0)*1))</f>
        <v>0</v>
      </c>
      <c r="AD98">
        <f t="array" ref="AD98">IF(D98="",0,SUMPRODUCT((DA13:VN13="Poissons")*(DA14:VN14="EXCL")*(COUNTIF(R98,"* "&amp;DA15:VN15&amp;" *")&gt;0)*1))</f>
        <v>0</v>
      </c>
      <c r="AE98">
        <f t="array" ref="AE98">IF(D98="",0,SUMPRODUCT((DA13:VN13="Poissons")*(DA14:VN14="ALERTE")*(COUNTIF(R98,"* "&amp;DA15:VN15&amp;" *")&gt;0)*1))</f>
        <v>0</v>
      </c>
      <c r="AF98" t="str">
        <f t="shared" si="66"/>
        <v/>
      </c>
      <c r="AG98">
        <f t="array" ref="AG98">IF(D98="",0,SUMPRODUCT((DA13:VN13="Arachides")*(DA14:VN14="ALERTE")*(COUNTIF(R98,"* "&amp;DA15:VN15&amp;" *")&gt;0)*1))</f>
        <v>0</v>
      </c>
      <c r="AH98" t="str">
        <f t="shared" si="67"/>
        <v/>
      </c>
      <c r="AI98">
        <f t="array" ref="AI98">IF(D98="",0,SUMPRODUCT((DA13:VN13="Soja")*(DA14:VN14="INFO")*(COUNTIF(R98,"* "&amp;DA15:VN15&amp;" *")&gt;0)*1))</f>
        <v>0</v>
      </c>
      <c r="AJ98">
        <f t="array" ref="AJ98">IF(D98="",0,SUMPRODUCT((DA13:VN13="Soja")*(DA14:VN14="ALERTE")*(COUNTIF(R98,"* "&amp;DA15:VN15&amp;" *")&gt;0)*1))</f>
        <v>0</v>
      </c>
      <c r="AK98" t="str">
        <f t="shared" si="68"/>
        <v/>
      </c>
      <c r="AL98">
        <f t="array" ref="AL98">IF(D98="",0,SUMPRODUCT((DA13:VN13="Lait")*(DA14:VN14="INFO")*(COUNTIF(R98,"* "&amp;DA15:VN15&amp;" *")&gt;0)*1))</f>
        <v>0</v>
      </c>
      <c r="AM98">
        <f t="array" ref="AM98">IF(D98="",0,SUMPRODUCT((DA13:VN13="Lait")*(DA14:VN14="EXCL")*(COUNTIF(R98,"* "&amp;DA15:VN15&amp;" *")&gt;0)*1))</f>
        <v>0</v>
      </c>
      <c r="AN98">
        <f t="array" ref="AN98">IF(D98="",0,SUMPRODUCT((DA13:VN13="Lait")*(DA14:VN14="ALERTE")*(COUNTIF(R98,"* "&amp;DA15:VN15&amp;" *")&gt;0)*1))</f>
        <v>0</v>
      </c>
      <c r="AO98">
        <f t="array" ref="AO98">IF(D98="",0,SUMPRODUCT((DA13:VN13="Lait")*(DA14:VN14="SUSP")*(COUNTIF(R98,"* "&amp;DA15:VN15&amp;" *")&gt;0)*1))</f>
        <v>0</v>
      </c>
      <c r="AP98" t="str">
        <f t="shared" si="69"/>
        <v/>
      </c>
      <c r="AQ98" t="str">
        <f t="shared" si="70"/>
        <v/>
      </c>
      <c r="AR98">
        <f t="array" ref="AR98">IF(D98="",0,SUMPRODUCT((DA13:VN13="Fruits a coque")*(DA14:VN14="EXCL")*(COUNTIF(R98,"* "&amp;DA15:VN15&amp;" *")&gt;0)*1))</f>
        <v>0</v>
      </c>
      <c r="AS98">
        <f t="array" ref="AS98">IF(D98="",0,SUMPRODUCT((DA13:VN13="Fruits a coque")*(DA14:VN14="ALERTE")*(COUNTIF(R98,"* "&amp;DA15:VN15&amp;" *")&gt;0)*1))</f>
        <v>0</v>
      </c>
      <c r="AT98" t="str">
        <f t="shared" si="71"/>
        <v/>
      </c>
      <c r="AU98">
        <f t="array" ref="AU98">IF(D98="",0,SUMPRODUCT((DA13:VN13="Celeri")*(DA14:VN14="ALERTE")*(COUNTIF(R98,"* "&amp;DA15:VN15&amp;" *")&gt;0)*1))</f>
        <v>0</v>
      </c>
      <c r="AV98" t="str">
        <f t="shared" si="72"/>
        <v/>
      </c>
      <c r="AW98">
        <f t="array" ref="AW98">IF(D98="",0,SUMPRODUCT((DA13:VN13="Moutarde")*(DA14:VN14="ALERTE")*(COUNTIF(R98,"* "&amp;DA15:VN15&amp;" *")&gt;0)*1))</f>
        <v>0</v>
      </c>
      <c r="AX98" t="str">
        <f t="shared" si="73"/>
        <v/>
      </c>
      <c r="AY98">
        <f t="array" ref="AY98">IF(D98="",0,SUMPRODUCT((DA13:VN13="Sesame")*(DA14:VN14="ALERTE")*(COUNTIF(R98,"* "&amp;DA15:VN15&amp;" *")&gt;0)*1))</f>
        <v>0</v>
      </c>
      <c r="AZ98" t="str">
        <f t="shared" si="74"/>
        <v/>
      </c>
      <c r="BA98">
        <f t="array" ref="BA98">IF(D98="",0,SUMPRODUCT((DA13:VN13="Sulfites")*(DA14:VN14="ALERTE")*(COUNTIF(R98,"* "&amp;DA15:VN15&amp;" *")&gt;0)*1))</f>
        <v>0</v>
      </c>
      <c r="BB98" t="str">
        <f t="shared" si="75"/>
        <v/>
      </c>
      <c r="BC98">
        <f t="array" ref="BC98">IF(D98="",0,SUMPRODUCT((DA13:VN13="Lupin")*(DA14:VN14="ALERTE")*(COUNTIF(R98,"* "&amp;DA15:VN15&amp;" *")&gt;0)*1))</f>
        <v>0</v>
      </c>
      <c r="BD98" t="str">
        <f t="shared" si="76"/>
        <v/>
      </c>
      <c r="BE98">
        <f t="array" ref="BE98">IF(D98="",0,SUMPRODUCT((DA13:VN13="Mollusques")*(DA14:VN14="EXCL")*(COUNTIF(R98,"* "&amp;DA15:VN15&amp;" *")&gt;0)*1))</f>
        <v>0</v>
      </c>
      <c r="BF98">
        <f t="array" ref="BF98">IF(D98="",0,SUMPRODUCT((DA13:VN13="Mollusques")*(DA14:VN14="ALERTE")*(COUNTIF(R98,"* "&amp;DA15:VN15&amp;" *")&gt;0)*1))</f>
        <v>0</v>
      </c>
      <c r="BG98" t="str">
        <f t="shared" si="77"/>
        <v/>
      </c>
      <c r="BH98" t="str">
        <f t="shared" si="78"/>
        <v/>
      </c>
      <c r="BI98" t="str">
        <f t="shared" si="79"/>
        <v/>
      </c>
      <c r="BJ98" t="str">
        <f t="shared" si="80"/>
        <v/>
      </c>
      <c r="BK98" t="str">
        <f t="shared" si="81"/>
        <v/>
      </c>
      <c r="BL98" t="str">
        <f t="shared" si="82"/>
        <v/>
      </c>
      <c r="BM98" t="str">
        <f t="shared" si="83"/>
        <v/>
      </c>
      <c r="BN98" t="str">
        <f t="shared" si="84"/>
        <v/>
      </c>
      <c r="BO98" t="str">
        <f t="shared" si="85"/>
        <v/>
      </c>
      <c r="BP98" t="str">
        <f t="shared" si="86"/>
        <v/>
      </c>
      <c r="BQ98" t="str">
        <f t="shared" si="87"/>
        <v/>
      </c>
      <c r="BR98" t="str">
        <f t="shared" si="88"/>
        <v/>
      </c>
      <c r="BS98" t="str">
        <f t="shared" si="89"/>
        <v/>
      </c>
      <c r="BT98" t="str">
        <f t="shared" si="90"/>
        <v/>
      </c>
      <c r="BU98" t="str">
        <f t="shared" si="91"/>
        <v/>
      </c>
      <c r="BV98" t="str">
        <f t="shared" si="92"/>
        <v/>
      </c>
      <c r="BW98" t="str">
        <f t="shared" si="93"/>
        <v/>
      </c>
      <c r="BX98" t="str">
        <f t="shared" si="94"/>
        <v/>
      </c>
      <c r="BY98" t="str">
        <f t="shared" si="95"/>
        <v/>
      </c>
    </row>
    <row r="99" spans="3:77" ht="15.75">
      <c r="C99" s="263" t="str">
        <f t="shared" si="48"/>
        <v/>
      </c>
      <c r="D99" s="752"/>
      <c r="E99" s="818" t="s">
        <v>945</v>
      </c>
      <c r="F99" s="16" t="str">
        <f t="shared" si="49"/>
        <v/>
      </c>
      <c r="G99" s="264" t="str">
        <f t="shared" si="50"/>
        <v/>
      </c>
      <c r="H99" s="266" t="str">
        <f t="shared" si="51"/>
        <v/>
      </c>
      <c r="I99" s="267" t="str">
        <f t="shared" si="52"/>
        <v/>
      </c>
      <c r="J99" s="268" t="str">
        <f t="shared" si="53"/>
        <v/>
      </c>
      <c r="K99" s="268" t="str">
        <f t="shared" si="54"/>
        <v/>
      </c>
      <c r="L99" s="269" t="str">
        <f t="shared" si="55"/>
        <v/>
      </c>
      <c r="M99" t="str">
        <f t="shared" si="56"/>
        <v/>
      </c>
      <c r="N99" t="str">
        <f t="shared" si="57"/>
        <v/>
      </c>
      <c r="O99" t="str">
        <f t="shared" si="58"/>
        <v/>
      </c>
      <c r="P99" t="str">
        <f t="shared" si="59"/>
        <v/>
      </c>
      <c r="Q99" t="str">
        <f t="shared" si="60"/>
        <v/>
      </c>
      <c r="R99" t="str">
        <f t="shared" si="61"/>
        <v/>
      </c>
      <c r="S99">
        <f t="array" ref="S99">IF(D99="",0,SUMPRODUCT((DA13:VN13="Gluten")*(DA14:VN14="INFO")*(COUNTIF(R99,"* "&amp;DA15:VN15&amp;" *")&gt;0)*1))</f>
        <v>0</v>
      </c>
      <c r="T99">
        <f t="array" ref="T99">IF(D99="",0,SUMPRODUCT((DA13:VN13="Gluten")*(DA14:VN14="EXCL")*(COUNTIF(R99,"* "&amp;DA15:VN15&amp;" *")&gt;0)*1))</f>
        <v>0</v>
      </c>
      <c r="U99">
        <f t="array" ref="U99">IF(D99="",0,SUMPRODUCT((DA13:VN13="Gluten")*(DA14:VN14="ALERTE")*(COUNTIF(R99,"* "&amp;DA15:VN15&amp;" *")&gt;0)*1))</f>
        <v>0</v>
      </c>
      <c r="V99">
        <f t="array" ref="V99">IF(D99="",0,SUMPRODUCT((DA13:VN13="Gluten")*(DA14:VN14="SUSP")*(COUNTIF(R99,"* "&amp;DA15:VN15&amp;" *")&gt;0)*1))</f>
        <v>0</v>
      </c>
      <c r="W99" t="str">
        <f t="shared" si="62"/>
        <v/>
      </c>
      <c r="X99" t="str">
        <f t="shared" si="63"/>
        <v/>
      </c>
      <c r="Y99">
        <f t="array" ref="Y99">IF(D99="",0,SUMPRODUCT((DA13:VN13="Crustaces")*(DA14:VN14="ALERTE")*(COUNTIF(R99,"* "&amp;DA15:VN15&amp;" *")&gt;0)*1))</f>
        <v>0</v>
      </c>
      <c r="Z99" t="str">
        <f t="shared" si="64"/>
        <v/>
      </c>
      <c r="AA99">
        <f t="array" ref="AA99">IF(D99="",0,SUMPRODUCT((DA13:VN13="Oeufs")*(DA14:VN14="ALERTE")*(COUNTIF(R99,"* "&amp;DA15:VN15&amp;" *")&gt;0)*1))</f>
        <v>0</v>
      </c>
      <c r="AB99" t="str">
        <f t="shared" si="65"/>
        <v/>
      </c>
      <c r="AC99">
        <f t="array" ref="AC99">IF(D99="",0,SUMPRODUCT((DA13:VN13="Poissons")*(DA14:VN14="INFO")*(COUNTIF(R99,"* "&amp;DA15:VN15&amp;" *")&gt;0)*1))</f>
        <v>0</v>
      </c>
      <c r="AD99">
        <f t="array" ref="AD99">IF(D99="",0,SUMPRODUCT((DA13:VN13="Poissons")*(DA14:VN14="EXCL")*(COUNTIF(R99,"* "&amp;DA15:VN15&amp;" *")&gt;0)*1))</f>
        <v>0</v>
      </c>
      <c r="AE99">
        <f t="array" ref="AE99">IF(D99="",0,SUMPRODUCT((DA13:VN13="Poissons")*(DA14:VN14="ALERTE")*(COUNTIF(R99,"* "&amp;DA15:VN15&amp;" *")&gt;0)*1))</f>
        <v>0</v>
      </c>
      <c r="AF99" t="str">
        <f t="shared" si="66"/>
        <v/>
      </c>
      <c r="AG99">
        <f t="array" ref="AG99">IF(D99="",0,SUMPRODUCT((DA13:VN13="Arachides")*(DA14:VN14="ALERTE")*(COUNTIF(R99,"* "&amp;DA15:VN15&amp;" *")&gt;0)*1))</f>
        <v>0</v>
      </c>
      <c r="AH99" t="str">
        <f t="shared" si="67"/>
        <v/>
      </c>
      <c r="AI99">
        <f t="array" ref="AI99">IF(D99="",0,SUMPRODUCT((DA13:VN13="Soja")*(DA14:VN14="INFO")*(COUNTIF(R99,"* "&amp;DA15:VN15&amp;" *")&gt;0)*1))</f>
        <v>0</v>
      </c>
      <c r="AJ99">
        <f t="array" ref="AJ99">IF(D99="",0,SUMPRODUCT((DA13:VN13="Soja")*(DA14:VN14="ALERTE")*(COUNTIF(R99,"* "&amp;DA15:VN15&amp;" *")&gt;0)*1))</f>
        <v>0</v>
      </c>
      <c r="AK99" t="str">
        <f t="shared" si="68"/>
        <v/>
      </c>
      <c r="AL99">
        <f t="array" ref="AL99">IF(D99="",0,SUMPRODUCT((DA13:VN13="Lait")*(DA14:VN14="INFO")*(COUNTIF(R99,"* "&amp;DA15:VN15&amp;" *")&gt;0)*1))</f>
        <v>0</v>
      </c>
      <c r="AM99">
        <f t="array" ref="AM99">IF(D99="",0,SUMPRODUCT((DA13:VN13="Lait")*(DA14:VN14="EXCL")*(COUNTIF(R99,"* "&amp;DA15:VN15&amp;" *")&gt;0)*1))</f>
        <v>0</v>
      </c>
      <c r="AN99">
        <f t="array" ref="AN99">IF(D99="",0,SUMPRODUCT((DA13:VN13="Lait")*(DA14:VN14="ALERTE")*(COUNTIF(R99,"* "&amp;DA15:VN15&amp;" *")&gt;0)*1))</f>
        <v>0</v>
      </c>
      <c r="AO99">
        <f t="array" ref="AO99">IF(D99="",0,SUMPRODUCT((DA13:VN13="Lait")*(DA14:VN14="SUSP")*(COUNTIF(R99,"* "&amp;DA15:VN15&amp;" *")&gt;0)*1))</f>
        <v>0</v>
      </c>
      <c r="AP99" t="str">
        <f t="shared" si="69"/>
        <v/>
      </c>
      <c r="AQ99" t="str">
        <f t="shared" si="70"/>
        <v/>
      </c>
      <c r="AR99">
        <f t="array" ref="AR99">IF(D99="",0,SUMPRODUCT((DA13:VN13="Fruits a coque")*(DA14:VN14="EXCL")*(COUNTIF(R99,"* "&amp;DA15:VN15&amp;" *")&gt;0)*1))</f>
        <v>0</v>
      </c>
      <c r="AS99">
        <f t="array" ref="AS99">IF(D99="",0,SUMPRODUCT((DA13:VN13="Fruits a coque")*(DA14:VN14="ALERTE")*(COUNTIF(R99,"* "&amp;DA15:VN15&amp;" *")&gt;0)*1))</f>
        <v>0</v>
      </c>
      <c r="AT99" t="str">
        <f t="shared" si="71"/>
        <v/>
      </c>
      <c r="AU99">
        <f t="array" ref="AU99">IF(D99="",0,SUMPRODUCT((DA13:VN13="Celeri")*(DA14:VN14="ALERTE")*(COUNTIF(R99,"* "&amp;DA15:VN15&amp;" *")&gt;0)*1))</f>
        <v>0</v>
      </c>
      <c r="AV99" t="str">
        <f t="shared" si="72"/>
        <v/>
      </c>
      <c r="AW99">
        <f t="array" ref="AW99">IF(D99="",0,SUMPRODUCT((DA13:VN13="Moutarde")*(DA14:VN14="ALERTE")*(COUNTIF(R99,"* "&amp;DA15:VN15&amp;" *")&gt;0)*1))</f>
        <v>0</v>
      </c>
      <c r="AX99" t="str">
        <f t="shared" si="73"/>
        <v/>
      </c>
      <c r="AY99">
        <f t="array" ref="AY99">IF(D99="",0,SUMPRODUCT((DA13:VN13="Sesame")*(DA14:VN14="ALERTE")*(COUNTIF(R99,"* "&amp;DA15:VN15&amp;" *")&gt;0)*1))</f>
        <v>0</v>
      </c>
      <c r="AZ99" t="str">
        <f t="shared" si="74"/>
        <v/>
      </c>
      <c r="BA99">
        <f t="array" ref="BA99">IF(D99="",0,SUMPRODUCT((DA13:VN13="Sulfites")*(DA14:VN14="ALERTE")*(COUNTIF(R99,"* "&amp;DA15:VN15&amp;" *")&gt;0)*1))</f>
        <v>0</v>
      </c>
      <c r="BB99" t="str">
        <f t="shared" si="75"/>
        <v/>
      </c>
      <c r="BC99">
        <f t="array" ref="BC99">IF(D99="",0,SUMPRODUCT((DA13:VN13="Lupin")*(DA14:VN14="ALERTE")*(COUNTIF(R99,"* "&amp;DA15:VN15&amp;" *")&gt;0)*1))</f>
        <v>0</v>
      </c>
      <c r="BD99" t="str">
        <f t="shared" si="76"/>
        <v/>
      </c>
      <c r="BE99">
        <f t="array" ref="BE99">IF(D99="",0,SUMPRODUCT((DA13:VN13="Mollusques")*(DA14:VN14="EXCL")*(COUNTIF(R99,"* "&amp;DA15:VN15&amp;" *")&gt;0)*1))</f>
        <v>0</v>
      </c>
      <c r="BF99">
        <f t="array" ref="BF99">IF(D99="",0,SUMPRODUCT((DA13:VN13="Mollusques")*(DA14:VN14="ALERTE")*(COUNTIF(R99,"* "&amp;DA15:VN15&amp;" *")&gt;0)*1))</f>
        <v>0</v>
      </c>
      <c r="BG99" t="str">
        <f t="shared" si="77"/>
        <v/>
      </c>
      <c r="BH99" t="str">
        <f t="shared" si="78"/>
        <v/>
      </c>
      <c r="BI99" t="str">
        <f t="shared" si="79"/>
        <v/>
      </c>
      <c r="BJ99" t="str">
        <f t="shared" si="80"/>
        <v/>
      </c>
      <c r="BK99" t="str">
        <f t="shared" si="81"/>
        <v/>
      </c>
      <c r="BL99" t="str">
        <f t="shared" si="82"/>
        <v/>
      </c>
      <c r="BM99" t="str">
        <f t="shared" si="83"/>
        <v/>
      </c>
      <c r="BN99" t="str">
        <f t="shared" si="84"/>
        <v/>
      </c>
      <c r="BO99" t="str">
        <f t="shared" si="85"/>
        <v/>
      </c>
      <c r="BP99" t="str">
        <f t="shared" si="86"/>
        <v/>
      </c>
      <c r="BQ99" t="str">
        <f t="shared" si="87"/>
        <v/>
      </c>
      <c r="BR99" t="str">
        <f t="shared" si="88"/>
        <v/>
      </c>
      <c r="BS99" t="str">
        <f t="shared" si="89"/>
        <v/>
      </c>
      <c r="BT99" t="str">
        <f t="shared" si="90"/>
        <v/>
      </c>
      <c r="BU99" t="str">
        <f t="shared" si="91"/>
        <v/>
      </c>
      <c r="BV99" t="str">
        <f t="shared" si="92"/>
        <v/>
      </c>
      <c r="BW99" t="str">
        <f t="shared" si="93"/>
        <v/>
      </c>
      <c r="BX99" t="str">
        <f t="shared" si="94"/>
        <v/>
      </c>
      <c r="BY99" t="str">
        <f t="shared" si="95"/>
        <v/>
      </c>
    </row>
    <row r="100" spans="3:77" ht="15.75">
      <c r="C100" s="263" t="str">
        <f t="shared" si="48"/>
        <v/>
      </c>
      <c r="D100" s="752"/>
      <c r="E100" s="818" t="s">
        <v>945</v>
      </c>
      <c r="F100" s="16" t="str">
        <f t="shared" si="49"/>
        <v/>
      </c>
      <c r="G100" s="264" t="str">
        <f t="shared" si="50"/>
        <v/>
      </c>
      <c r="H100" s="266" t="str">
        <f t="shared" si="51"/>
        <v/>
      </c>
      <c r="I100" s="267" t="str">
        <f t="shared" si="52"/>
        <v/>
      </c>
      <c r="J100" s="268" t="str">
        <f t="shared" si="53"/>
        <v/>
      </c>
      <c r="K100" s="268" t="str">
        <f t="shared" si="54"/>
        <v/>
      </c>
      <c r="L100" s="269" t="str">
        <f t="shared" si="55"/>
        <v/>
      </c>
      <c r="M100" t="str">
        <f t="shared" si="56"/>
        <v/>
      </c>
      <c r="N100" t="str">
        <f t="shared" si="57"/>
        <v/>
      </c>
      <c r="O100" t="str">
        <f t="shared" si="58"/>
        <v/>
      </c>
      <c r="P100" t="str">
        <f t="shared" si="59"/>
        <v/>
      </c>
      <c r="Q100" t="str">
        <f t="shared" si="60"/>
        <v/>
      </c>
      <c r="R100" t="str">
        <f t="shared" si="61"/>
        <v/>
      </c>
      <c r="S100">
        <f t="array" ref="S100">IF(D100="",0,SUMPRODUCT((DA13:VN13="Gluten")*(DA14:VN14="INFO")*(COUNTIF(R100,"* "&amp;DA15:VN15&amp;" *")&gt;0)*1))</f>
        <v>0</v>
      </c>
      <c r="T100">
        <f t="array" ref="T100">IF(D100="",0,SUMPRODUCT((DA13:VN13="Gluten")*(DA14:VN14="EXCL")*(COUNTIF(R100,"* "&amp;DA15:VN15&amp;" *")&gt;0)*1))</f>
        <v>0</v>
      </c>
      <c r="U100">
        <f t="array" ref="U100">IF(D100="",0,SUMPRODUCT((DA13:VN13="Gluten")*(DA14:VN14="ALERTE")*(COUNTIF(R100,"* "&amp;DA15:VN15&amp;" *")&gt;0)*1))</f>
        <v>0</v>
      </c>
      <c r="V100">
        <f t="array" ref="V100">IF(D100="",0,SUMPRODUCT((DA13:VN13="Gluten")*(DA14:VN14="SUSP")*(COUNTIF(R100,"* "&amp;DA15:VN15&amp;" *")&gt;0)*1))</f>
        <v>0</v>
      </c>
      <c r="W100" t="str">
        <f t="shared" si="62"/>
        <v/>
      </c>
      <c r="X100" t="str">
        <f t="shared" si="63"/>
        <v/>
      </c>
      <c r="Y100">
        <f t="array" ref="Y100">IF(D100="",0,SUMPRODUCT((DA13:VN13="Crustaces")*(DA14:VN14="ALERTE")*(COUNTIF(R100,"* "&amp;DA15:VN15&amp;" *")&gt;0)*1))</f>
        <v>0</v>
      </c>
      <c r="Z100" t="str">
        <f t="shared" si="64"/>
        <v/>
      </c>
      <c r="AA100">
        <f t="array" ref="AA100">IF(D100="",0,SUMPRODUCT((DA13:VN13="Oeufs")*(DA14:VN14="ALERTE")*(COUNTIF(R100,"* "&amp;DA15:VN15&amp;" *")&gt;0)*1))</f>
        <v>0</v>
      </c>
      <c r="AB100" t="str">
        <f t="shared" si="65"/>
        <v/>
      </c>
      <c r="AC100">
        <f t="array" ref="AC100">IF(D100="",0,SUMPRODUCT((DA13:VN13="Poissons")*(DA14:VN14="INFO")*(COUNTIF(R100,"* "&amp;DA15:VN15&amp;" *")&gt;0)*1))</f>
        <v>0</v>
      </c>
      <c r="AD100">
        <f t="array" ref="AD100">IF(D100="",0,SUMPRODUCT((DA13:VN13="Poissons")*(DA14:VN14="EXCL")*(COUNTIF(R100,"* "&amp;DA15:VN15&amp;" *")&gt;0)*1))</f>
        <v>0</v>
      </c>
      <c r="AE100">
        <f t="array" ref="AE100">IF(D100="",0,SUMPRODUCT((DA13:VN13="Poissons")*(DA14:VN14="ALERTE")*(COUNTIF(R100,"* "&amp;DA15:VN15&amp;" *")&gt;0)*1))</f>
        <v>0</v>
      </c>
      <c r="AF100" t="str">
        <f t="shared" si="66"/>
        <v/>
      </c>
      <c r="AG100">
        <f t="array" ref="AG100">IF(D100="",0,SUMPRODUCT((DA13:VN13="Arachides")*(DA14:VN14="ALERTE")*(COUNTIF(R100,"* "&amp;DA15:VN15&amp;" *")&gt;0)*1))</f>
        <v>0</v>
      </c>
      <c r="AH100" t="str">
        <f t="shared" si="67"/>
        <v/>
      </c>
      <c r="AI100">
        <f t="array" ref="AI100">IF(D100="",0,SUMPRODUCT((DA13:VN13="Soja")*(DA14:VN14="INFO")*(COUNTIF(R100,"* "&amp;DA15:VN15&amp;" *")&gt;0)*1))</f>
        <v>0</v>
      </c>
      <c r="AJ100">
        <f t="array" ref="AJ100">IF(D100="",0,SUMPRODUCT((DA13:VN13="Soja")*(DA14:VN14="ALERTE")*(COUNTIF(R100,"* "&amp;DA15:VN15&amp;" *")&gt;0)*1))</f>
        <v>0</v>
      </c>
      <c r="AK100" t="str">
        <f t="shared" si="68"/>
        <v/>
      </c>
      <c r="AL100">
        <f t="array" ref="AL100">IF(D100="",0,SUMPRODUCT((DA13:VN13="Lait")*(DA14:VN14="INFO")*(COUNTIF(R100,"* "&amp;DA15:VN15&amp;" *")&gt;0)*1))</f>
        <v>0</v>
      </c>
      <c r="AM100">
        <f t="array" ref="AM100">IF(D100="",0,SUMPRODUCT((DA13:VN13="Lait")*(DA14:VN14="EXCL")*(COUNTIF(R100,"* "&amp;DA15:VN15&amp;" *")&gt;0)*1))</f>
        <v>0</v>
      </c>
      <c r="AN100">
        <f t="array" ref="AN100">IF(D100="",0,SUMPRODUCT((DA13:VN13="Lait")*(DA14:VN14="ALERTE")*(COUNTIF(R100,"* "&amp;DA15:VN15&amp;" *")&gt;0)*1))</f>
        <v>0</v>
      </c>
      <c r="AO100">
        <f t="array" ref="AO100">IF(D100="",0,SUMPRODUCT((DA13:VN13="Lait")*(DA14:VN14="SUSP")*(COUNTIF(R100,"* "&amp;DA15:VN15&amp;" *")&gt;0)*1))</f>
        <v>0</v>
      </c>
      <c r="AP100" t="str">
        <f t="shared" si="69"/>
        <v/>
      </c>
      <c r="AQ100" t="str">
        <f t="shared" si="70"/>
        <v/>
      </c>
      <c r="AR100">
        <f t="array" ref="AR100">IF(D100="",0,SUMPRODUCT((DA13:VN13="Fruits a coque")*(DA14:VN14="EXCL")*(COUNTIF(R100,"* "&amp;DA15:VN15&amp;" *")&gt;0)*1))</f>
        <v>0</v>
      </c>
      <c r="AS100">
        <f t="array" ref="AS100">IF(D100="",0,SUMPRODUCT((DA13:VN13="Fruits a coque")*(DA14:VN14="ALERTE")*(COUNTIF(R100,"* "&amp;DA15:VN15&amp;" *")&gt;0)*1))</f>
        <v>0</v>
      </c>
      <c r="AT100" t="str">
        <f t="shared" si="71"/>
        <v/>
      </c>
      <c r="AU100">
        <f t="array" ref="AU100">IF(D100="",0,SUMPRODUCT((DA13:VN13="Celeri")*(DA14:VN14="ALERTE")*(COUNTIF(R100,"* "&amp;DA15:VN15&amp;" *")&gt;0)*1))</f>
        <v>0</v>
      </c>
      <c r="AV100" t="str">
        <f t="shared" si="72"/>
        <v/>
      </c>
      <c r="AW100">
        <f t="array" ref="AW100">IF(D100="",0,SUMPRODUCT((DA13:VN13="Moutarde")*(DA14:VN14="ALERTE")*(COUNTIF(R100,"* "&amp;DA15:VN15&amp;" *")&gt;0)*1))</f>
        <v>0</v>
      </c>
      <c r="AX100" t="str">
        <f t="shared" si="73"/>
        <v/>
      </c>
      <c r="AY100">
        <f t="array" ref="AY100">IF(D100="",0,SUMPRODUCT((DA13:VN13="Sesame")*(DA14:VN14="ALERTE")*(COUNTIF(R100,"* "&amp;DA15:VN15&amp;" *")&gt;0)*1))</f>
        <v>0</v>
      </c>
      <c r="AZ100" t="str">
        <f t="shared" si="74"/>
        <v/>
      </c>
      <c r="BA100">
        <f t="array" ref="BA100">IF(D100="",0,SUMPRODUCT((DA13:VN13="Sulfites")*(DA14:VN14="ALERTE")*(COUNTIF(R100,"* "&amp;DA15:VN15&amp;" *")&gt;0)*1))</f>
        <v>0</v>
      </c>
      <c r="BB100" t="str">
        <f t="shared" si="75"/>
        <v/>
      </c>
      <c r="BC100">
        <f t="array" ref="BC100">IF(D100="",0,SUMPRODUCT((DA13:VN13="Lupin")*(DA14:VN14="ALERTE")*(COUNTIF(R100,"* "&amp;DA15:VN15&amp;" *")&gt;0)*1))</f>
        <v>0</v>
      </c>
      <c r="BD100" t="str">
        <f t="shared" si="76"/>
        <v/>
      </c>
      <c r="BE100">
        <f t="array" ref="BE100">IF(D100="",0,SUMPRODUCT((DA13:VN13="Mollusques")*(DA14:VN14="EXCL")*(COUNTIF(R100,"* "&amp;DA15:VN15&amp;" *")&gt;0)*1))</f>
        <v>0</v>
      </c>
      <c r="BF100">
        <f t="array" ref="BF100">IF(D100="",0,SUMPRODUCT((DA13:VN13="Mollusques")*(DA14:VN14="ALERTE")*(COUNTIF(R100,"* "&amp;DA15:VN15&amp;" *")&gt;0)*1))</f>
        <v>0</v>
      </c>
      <c r="BG100" t="str">
        <f t="shared" si="77"/>
        <v/>
      </c>
      <c r="BH100" t="str">
        <f t="shared" si="78"/>
        <v/>
      </c>
      <c r="BI100" t="str">
        <f t="shared" si="79"/>
        <v/>
      </c>
      <c r="BJ100" t="str">
        <f t="shared" si="80"/>
        <v/>
      </c>
      <c r="BK100" t="str">
        <f t="shared" si="81"/>
        <v/>
      </c>
      <c r="BL100" t="str">
        <f t="shared" si="82"/>
        <v/>
      </c>
      <c r="BM100" t="str">
        <f t="shared" si="83"/>
        <v/>
      </c>
      <c r="BN100" t="str">
        <f t="shared" si="84"/>
        <v/>
      </c>
      <c r="BO100" t="str">
        <f t="shared" si="85"/>
        <v/>
      </c>
      <c r="BP100" t="str">
        <f t="shared" si="86"/>
        <v/>
      </c>
      <c r="BQ100" t="str">
        <f t="shared" si="87"/>
        <v/>
      </c>
      <c r="BR100" t="str">
        <f t="shared" si="88"/>
        <v/>
      </c>
      <c r="BS100" t="str">
        <f t="shared" si="89"/>
        <v/>
      </c>
      <c r="BT100" t="str">
        <f t="shared" si="90"/>
        <v/>
      </c>
      <c r="BU100" t="str">
        <f t="shared" si="91"/>
        <v/>
      </c>
      <c r="BV100" t="str">
        <f t="shared" si="92"/>
        <v/>
      </c>
      <c r="BW100" t="str">
        <f t="shared" si="93"/>
        <v/>
      </c>
      <c r="BX100" t="str">
        <f t="shared" si="94"/>
        <v/>
      </c>
      <c r="BY100" t="str">
        <f t="shared" si="95"/>
        <v/>
      </c>
    </row>
    <row r="101" spans="3:77" ht="15.75">
      <c r="C101" s="263" t="str">
        <f t="shared" si="48"/>
        <v/>
      </c>
      <c r="D101" s="752"/>
      <c r="E101" s="818" t="s">
        <v>945</v>
      </c>
      <c r="F101" s="16" t="str">
        <f t="shared" si="49"/>
        <v/>
      </c>
      <c r="G101" s="264" t="str">
        <f t="shared" si="50"/>
        <v/>
      </c>
      <c r="H101" s="266" t="str">
        <f t="shared" si="51"/>
        <v/>
      </c>
      <c r="I101" s="267" t="str">
        <f t="shared" si="52"/>
        <v/>
      </c>
      <c r="J101" s="268" t="str">
        <f t="shared" si="53"/>
        <v/>
      </c>
      <c r="K101" s="268" t="str">
        <f t="shared" si="54"/>
        <v/>
      </c>
      <c r="L101" s="269" t="str">
        <f t="shared" si="55"/>
        <v/>
      </c>
      <c r="M101" t="str">
        <f t="shared" si="56"/>
        <v/>
      </c>
      <c r="N101" t="str">
        <f t="shared" si="57"/>
        <v/>
      </c>
      <c r="O101" t="str">
        <f t="shared" si="58"/>
        <v/>
      </c>
      <c r="P101" t="str">
        <f t="shared" si="59"/>
        <v/>
      </c>
      <c r="Q101" t="str">
        <f t="shared" si="60"/>
        <v/>
      </c>
      <c r="R101" t="str">
        <f t="shared" si="61"/>
        <v/>
      </c>
      <c r="S101">
        <f t="array" ref="S101">IF(D101="",0,SUMPRODUCT((DA13:VN13="Gluten")*(DA14:VN14="INFO")*(COUNTIF(R101,"* "&amp;DA15:VN15&amp;" *")&gt;0)*1))</f>
        <v>0</v>
      </c>
      <c r="T101">
        <f t="array" ref="T101">IF(D101="",0,SUMPRODUCT((DA13:VN13="Gluten")*(DA14:VN14="EXCL")*(COUNTIF(R101,"* "&amp;DA15:VN15&amp;" *")&gt;0)*1))</f>
        <v>0</v>
      </c>
      <c r="U101">
        <f t="array" ref="U101">IF(D101="",0,SUMPRODUCT((DA13:VN13="Gluten")*(DA14:VN14="ALERTE")*(COUNTIF(R101,"* "&amp;DA15:VN15&amp;" *")&gt;0)*1))</f>
        <v>0</v>
      </c>
      <c r="V101">
        <f t="array" ref="V101">IF(D101="",0,SUMPRODUCT((DA13:VN13="Gluten")*(DA14:VN14="SUSP")*(COUNTIF(R101,"* "&amp;DA15:VN15&amp;" *")&gt;0)*1))</f>
        <v>0</v>
      </c>
      <c r="W101" t="str">
        <f t="shared" si="62"/>
        <v/>
      </c>
      <c r="X101" t="str">
        <f t="shared" si="63"/>
        <v/>
      </c>
      <c r="Y101">
        <f t="array" ref="Y101">IF(D101="",0,SUMPRODUCT((DA13:VN13="Crustaces")*(DA14:VN14="ALERTE")*(COUNTIF(R101,"* "&amp;DA15:VN15&amp;" *")&gt;0)*1))</f>
        <v>0</v>
      </c>
      <c r="Z101" t="str">
        <f t="shared" si="64"/>
        <v/>
      </c>
      <c r="AA101">
        <f t="array" ref="AA101">IF(D101="",0,SUMPRODUCT((DA13:VN13="Oeufs")*(DA14:VN14="ALERTE")*(COUNTIF(R101,"* "&amp;DA15:VN15&amp;" *")&gt;0)*1))</f>
        <v>0</v>
      </c>
      <c r="AB101" t="str">
        <f t="shared" si="65"/>
        <v/>
      </c>
      <c r="AC101">
        <f t="array" ref="AC101">IF(D101="",0,SUMPRODUCT((DA13:VN13="Poissons")*(DA14:VN14="INFO")*(COUNTIF(R101,"* "&amp;DA15:VN15&amp;" *")&gt;0)*1))</f>
        <v>0</v>
      </c>
      <c r="AD101">
        <f t="array" ref="AD101">IF(D101="",0,SUMPRODUCT((DA13:VN13="Poissons")*(DA14:VN14="EXCL")*(COUNTIF(R101,"* "&amp;DA15:VN15&amp;" *")&gt;0)*1))</f>
        <v>0</v>
      </c>
      <c r="AE101">
        <f t="array" ref="AE101">IF(D101="",0,SUMPRODUCT((DA13:VN13="Poissons")*(DA14:VN14="ALERTE")*(COUNTIF(R101,"* "&amp;DA15:VN15&amp;" *")&gt;0)*1))</f>
        <v>0</v>
      </c>
      <c r="AF101" t="str">
        <f t="shared" si="66"/>
        <v/>
      </c>
      <c r="AG101">
        <f t="array" ref="AG101">IF(D101="",0,SUMPRODUCT((DA13:VN13="Arachides")*(DA14:VN14="ALERTE")*(COUNTIF(R101,"* "&amp;DA15:VN15&amp;" *")&gt;0)*1))</f>
        <v>0</v>
      </c>
      <c r="AH101" t="str">
        <f t="shared" si="67"/>
        <v/>
      </c>
      <c r="AI101">
        <f t="array" ref="AI101">IF(D101="",0,SUMPRODUCT((DA13:VN13="Soja")*(DA14:VN14="INFO")*(COUNTIF(R101,"* "&amp;DA15:VN15&amp;" *")&gt;0)*1))</f>
        <v>0</v>
      </c>
      <c r="AJ101">
        <f t="array" ref="AJ101">IF(D101="",0,SUMPRODUCT((DA13:VN13="Soja")*(DA14:VN14="ALERTE")*(COUNTIF(R101,"* "&amp;DA15:VN15&amp;" *")&gt;0)*1))</f>
        <v>0</v>
      </c>
      <c r="AK101" t="str">
        <f t="shared" si="68"/>
        <v/>
      </c>
      <c r="AL101">
        <f t="array" ref="AL101">IF(D101="",0,SUMPRODUCT((DA13:VN13="Lait")*(DA14:VN14="INFO")*(COUNTIF(R101,"* "&amp;DA15:VN15&amp;" *")&gt;0)*1))</f>
        <v>0</v>
      </c>
      <c r="AM101">
        <f t="array" ref="AM101">IF(D101="",0,SUMPRODUCT((DA13:VN13="Lait")*(DA14:VN14="EXCL")*(COUNTIF(R101,"* "&amp;DA15:VN15&amp;" *")&gt;0)*1))</f>
        <v>0</v>
      </c>
      <c r="AN101">
        <f t="array" ref="AN101">IF(D101="",0,SUMPRODUCT((DA13:VN13="Lait")*(DA14:VN14="ALERTE")*(COUNTIF(R101,"* "&amp;DA15:VN15&amp;" *")&gt;0)*1))</f>
        <v>0</v>
      </c>
      <c r="AO101">
        <f t="array" ref="AO101">IF(D101="",0,SUMPRODUCT((DA13:VN13="Lait")*(DA14:VN14="SUSP")*(COUNTIF(R101,"* "&amp;DA15:VN15&amp;" *")&gt;0)*1))</f>
        <v>0</v>
      </c>
      <c r="AP101" t="str">
        <f t="shared" si="69"/>
        <v/>
      </c>
      <c r="AQ101" t="str">
        <f t="shared" si="70"/>
        <v/>
      </c>
      <c r="AR101">
        <f t="array" ref="AR101">IF(D101="",0,SUMPRODUCT((DA13:VN13="Fruits a coque")*(DA14:VN14="EXCL")*(COUNTIF(R101,"* "&amp;DA15:VN15&amp;" *")&gt;0)*1))</f>
        <v>0</v>
      </c>
      <c r="AS101">
        <f t="array" ref="AS101">IF(D101="",0,SUMPRODUCT((DA13:VN13="Fruits a coque")*(DA14:VN14="ALERTE")*(COUNTIF(R101,"* "&amp;DA15:VN15&amp;" *")&gt;0)*1))</f>
        <v>0</v>
      </c>
      <c r="AT101" t="str">
        <f t="shared" si="71"/>
        <v/>
      </c>
      <c r="AU101">
        <f t="array" ref="AU101">IF(D101="",0,SUMPRODUCT((DA13:VN13="Celeri")*(DA14:VN14="ALERTE")*(COUNTIF(R101,"* "&amp;DA15:VN15&amp;" *")&gt;0)*1))</f>
        <v>0</v>
      </c>
      <c r="AV101" t="str">
        <f t="shared" si="72"/>
        <v/>
      </c>
      <c r="AW101">
        <f t="array" ref="AW101">IF(D101="",0,SUMPRODUCT((DA13:VN13="Moutarde")*(DA14:VN14="ALERTE")*(COUNTIF(R101,"* "&amp;DA15:VN15&amp;" *")&gt;0)*1))</f>
        <v>0</v>
      </c>
      <c r="AX101" t="str">
        <f t="shared" si="73"/>
        <v/>
      </c>
      <c r="AY101">
        <f t="array" ref="AY101">IF(D101="",0,SUMPRODUCT((DA13:VN13="Sesame")*(DA14:VN14="ALERTE")*(COUNTIF(R101,"* "&amp;DA15:VN15&amp;" *")&gt;0)*1))</f>
        <v>0</v>
      </c>
      <c r="AZ101" t="str">
        <f t="shared" si="74"/>
        <v/>
      </c>
      <c r="BA101">
        <f t="array" ref="BA101">IF(D101="",0,SUMPRODUCT((DA13:VN13="Sulfites")*(DA14:VN14="ALERTE")*(COUNTIF(R101,"* "&amp;DA15:VN15&amp;" *")&gt;0)*1))</f>
        <v>0</v>
      </c>
      <c r="BB101" t="str">
        <f t="shared" si="75"/>
        <v/>
      </c>
      <c r="BC101">
        <f t="array" ref="BC101">IF(D101="",0,SUMPRODUCT((DA13:VN13="Lupin")*(DA14:VN14="ALERTE")*(COUNTIF(R101,"* "&amp;DA15:VN15&amp;" *")&gt;0)*1))</f>
        <v>0</v>
      </c>
      <c r="BD101" t="str">
        <f t="shared" si="76"/>
        <v/>
      </c>
      <c r="BE101">
        <f t="array" ref="BE101">IF(D101="",0,SUMPRODUCT((DA13:VN13="Mollusques")*(DA14:VN14="EXCL")*(COUNTIF(R101,"* "&amp;DA15:VN15&amp;" *")&gt;0)*1))</f>
        <v>0</v>
      </c>
      <c r="BF101">
        <f t="array" ref="BF101">IF(D101="",0,SUMPRODUCT((DA13:VN13="Mollusques")*(DA14:VN14="ALERTE")*(COUNTIF(R101,"* "&amp;DA15:VN15&amp;" *")&gt;0)*1))</f>
        <v>0</v>
      </c>
      <c r="BG101" t="str">
        <f t="shared" si="77"/>
        <v/>
      </c>
      <c r="BH101" t="str">
        <f t="shared" si="78"/>
        <v/>
      </c>
      <c r="BI101" t="str">
        <f t="shared" si="79"/>
        <v/>
      </c>
      <c r="BJ101" t="str">
        <f t="shared" si="80"/>
        <v/>
      </c>
      <c r="BK101" t="str">
        <f t="shared" si="81"/>
        <v/>
      </c>
      <c r="BL101" t="str">
        <f t="shared" si="82"/>
        <v/>
      </c>
      <c r="BM101" t="str">
        <f t="shared" si="83"/>
        <v/>
      </c>
      <c r="BN101" t="str">
        <f t="shared" si="84"/>
        <v/>
      </c>
      <c r="BO101" t="str">
        <f t="shared" si="85"/>
        <v/>
      </c>
      <c r="BP101" t="str">
        <f t="shared" si="86"/>
        <v/>
      </c>
      <c r="BQ101" t="str">
        <f t="shared" si="87"/>
        <v/>
      </c>
      <c r="BR101" t="str">
        <f t="shared" si="88"/>
        <v/>
      </c>
      <c r="BS101" t="str">
        <f t="shared" si="89"/>
        <v/>
      </c>
      <c r="BT101" t="str">
        <f t="shared" si="90"/>
        <v/>
      </c>
      <c r="BU101" t="str">
        <f t="shared" si="91"/>
        <v/>
      </c>
      <c r="BV101" t="str">
        <f t="shared" si="92"/>
        <v/>
      </c>
      <c r="BW101" t="str">
        <f t="shared" si="93"/>
        <v/>
      </c>
      <c r="BX101" t="str">
        <f t="shared" si="94"/>
        <v/>
      </c>
      <c r="BY101" t="str">
        <f t="shared" si="95"/>
        <v/>
      </c>
    </row>
    <row r="102" spans="3:77" ht="15.75">
      <c r="C102" s="263" t="str">
        <f t="shared" si="48"/>
        <v/>
      </c>
      <c r="D102" s="752"/>
      <c r="E102" s="818" t="s">
        <v>945</v>
      </c>
      <c r="F102" s="16" t="str">
        <f t="shared" si="49"/>
        <v/>
      </c>
      <c r="G102" s="264" t="str">
        <f t="shared" si="50"/>
        <v/>
      </c>
      <c r="H102" s="266" t="str">
        <f t="shared" si="51"/>
        <v/>
      </c>
      <c r="I102" s="267" t="str">
        <f t="shared" si="52"/>
        <v/>
      </c>
      <c r="J102" s="268" t="str">
        <f t="shared" si="53"/>
        <v/>
      </c>
      <c r="K102" s="268" t="str">
        <f t="shared" si="54"/>
        <v/>
      </c>
      <c r="L102" s="269" t="str">
        <f t="shared" si="55"/>
        <v/>
      </c>
      <c r="M102" t="str">
        <f t="shared" si="56"/>
        <v/>
      </c>
      <c r="N102" t="str">
        <f t="shared" si="57"/>
        <v/>
      </c>
      <c r="O102" t="str">
        <f t="shared" si="58"/>
        <v/>
      </c>
      <c r="P102" t="str">
        <f t="shared" si="59"/>
        <v/>
      </c>
      <c r="Q102" t="str">
        <f t="shared" si="60"/>
        <v/>
      </c>
      <c r="R102" t="str">
        <f t="shared" si="61"/>
        <v/>
      </c>
      <c r="S102">
        <f t="array" ref="S102">IF(D102="",0,SUMPRODUCT((DA13:VN13="Gluten")*(DA14:VN14="INFO")*(COUNTIF(R102,"* "&amp;DA15:VN15&amp;" *")&gt;0)*1))</f>
        <v>0</v>
      </c>
      <c r="T102">
        <f t="array" ref="T102">IF(D102="",0,SUMPRODUCT((DA13:VN13="Gluten")*(DA14:VN14="EXCL")*(COUNTIF(R102,"* "&amp;DA15:VN15&amp;" *")&gt;0)*1))</f>
        <v>0</v>
      </c>
      <c r="U102">
        <f t="array" ref="U102">IF(D102="",0,SUMPRODUCT((DA13:VN13="Gluten")*(DA14:VN14="ALERTE")*(COUNTIF(R102,"* "&amp;DA15:VN15&amp;" *")&gt;0)*1))</f>
        <v>0</v>
      </c>
      <c r="V102">
        <f t="array" ref="V102">IF(D102="",0,SUMPRODUCT((DA13:VN13="Gluten")*(DA14:VN14="SUSP")*(COUNTIF(R102,"* "&amp;DA15:VN15&amp;" *")&gt;0)*1))</f>
        <v>0</v>
      </c>
      <c r="W102" t="str">
        <f t="shared" si="62"/>
        <v/>
      </c>
      <c r="X102" t="str">
        <f t="shared" si="63"/>
        <v/>
      </c>
      <c r="Y102">
        <f t="array" ref="Y102">IF(D102="",0,SUMPRODUCT((DA13:VN13="Crustaces")*(DA14:VN14="ALERTE")*(COUNTIF(R102,"* "&amp;DA15:VN15&amp;" *")&gt;0)*1))</f>
        <v>0</v>
      </c>
      <c r="Z102" t="str">
        <f t="shared" si="64"/>
        <v/>
      </c>
      <c r="AA102">
        <f t="array" ref="AA102">IF(D102="",0,SUMPRODUCT((DA13:VN13="Oeufs")*(DA14:VN14="ALERTE")*(COUNTIF(R102,"* "&amp;DA15:VN15&amp;" *")&gt;0)*1))</f>
        <v>0</v>
      </c>
      <c r="AB102" t="str">
        <f t="shared" si="65"/>
        <v/>
      </c>
      <c r="AC102">
        <f t="array" ref="AC102">IF(D102="",0,SUMPRODUCT((DA13:VN13="Poissons")*(DA14:VN14="INFO")*(COUNTIF(R102,"* "&amp;DA15:VN15&amp;" *")&gt;0)*1))</f>
        <v>0</v>
      </c>
      <c r="AD102">
        <f t="array" ref="AD102">IF(D102="",0,SUMPRODUCT((DA13:VN13="Poissons")*(DA14:VN14="EXCL")*(COUNTIF(R102,"* "&amp;DA15:VN15&amp;" *")&gt;0)*1))</f>
        <v>0</v>
      </c>
      <c r="AE102">
        <f t="array" ref="AE102">IF(D102="",0,SUMPRODUCT((DA13:VN13="Poissons")*(DA14:VN14="ALERTE")*(COUNTIF(R102,"* "&amp;DA15:VN15&amp;" *")&gt;0)*1))</f>
        <v>0</v>
      </c>
      <c r="AF102" t="str">
        <f t="shared" si="66"/>
        <v/>
      </c>
      <c r="AG102">
        <f t="array" ref="AG102">IF(D102="",0,SUMPRODUCT((DA13:VN13="Arachides")*(DA14:VN14="ALERTE")*(COUNTIF(R102,"* "&amp;DA15:VN15&amp;" *")&gt;0)*1))</f>
        <v>0</v>
      </c>
      <c r="AH102" t="str">
        <f t="shared" si="67"/>
        <v/>
      </c>
      <c r="AI102">
        <f t="array" ref="AI102">IF(D102="",0,SUMPRODUCT((DA13:VN13="Soja")*(DA14:VN14="INFO")*(COUNTIF(R102,"* "&amp;DA15:VN15&amp;" *")&gt;0)*1))</f>
        <v>0</v>
      </c>
      <c r="AJ102">
        <f t="array" ref="AJ102">IF(D102="",0,SUMPRODUCT((DA13:VN13="Soja")*(DA14:VN14="ALERTE")*(COUNTIF(R102,"* "&amp;DA15:VN15&amp;" *")&gt;0)*1))</f>
        <v>0</v>
      </c>
      <c r="AK102" t="str">
        <f t="shared" si="68"/>
        <v/>
      </c>
      <c r="AL102">
        <f t="array" ref="AL102">IF(D102="",0,SUMPRODUCT((DA13:VN13="Lait")*(DA14:VN14="INFO")*(COUNTIF(R102,"* "&amp;DA15:VN15&amp;" *")&gt;0)*1))</f>
        <v>0</v>
      </c>
      <c r="AM102">
        <f t="array" ref="AM102">IF(D102="",0,SUMPRODUCT((DA13:VN13="Lait")*(DA14:VN14="EXCL")*(COUNTIF(R102,"* "&amp;DA15:VN15&amp;" *")&gt;0)*1))</f>
        <v>0</v>
      </c>
      <c r="AN102">
        <f t="array" ref="AN102">IF(D102="",0,SUMPRODUCT((DA13:VN13="Lait")*(DA14:VN14="ALERTE")*(COUNTIF(R102,"* "&amp;DA15:VN15&amp;" *")&gt;0)*1))</f>
        <v>0</v>
      </c>
      <c r="AO102">
        <f t="array" ref="AO102">IF(D102="",0,SUMPRODUCT((DA13:VN13="Lait")*(DA14:VN14="SUSP")*(COUNTIF(R102,"* "&amp;DA15:VN15&amp;" *")&gt;0)*1))</f>
        <v>0</v>
      </c>
      <c r="AP102" t="str">
        <f t="shared" si="69"/>
        <v/>
      </c>
      <c r="AQ102" t="str">
        <f t="shared" si="70"/>
        <v/>
      </c>
      <c r="AR102">
        <f t="array" ref="AR102">IF(D102="",0,SUMPRODUCT((DA13:VN13="Fruits a coque")*(DA14:VN14="EXCL")*(COUNTIF(R102,"* "&amp;DA15:VN15&amp;" *")&gt;0)*1))</f>
        <v>0</v>
      </c>
      <c r="AS102">
        <f t="array" ref="AS102">IF(D102="",0,SUMPRODUCT((DA13:VN13="Fruits a coque")*(DA14:VN14="ALERTE")*(COUNTIF(R102,"* "&amp;DA15:VN15&amp;" *")&gt;0)*1))</f>
        <v>0</v>
      </c>
      <c r="AT102" t="str">
        <f t="shared" si="71"/>
        <v/>
      </c>
      <c r="AU102">
        <f t="array" ref="AU102">IF(D102="",0,SUMPRODUCT((DA13:VN13="Celeri")*(DA14:VN14="ALERTE")*(COUNTIF(R102,"* "&amp;DA15:VN15&amp;" *")&gt;0)*1))</f>
        <v>0</v>
      </c>
      <c r="AV102" t="str">
        <f t="shared" si="72"/>
        <v/>
      </c>
      <c r="AW102">
        <f t="array" ref="AW102">IF(D102="",0,SUMPRODUCT((DA13:VN13="Moutarde")*(DA14:VN14="ALERTE")*(COUNTIF(R102,"* "&amp;DA15:VN15&amp;" *")&gt;0)*1))</f>
        <v>0</v>
      </c>
      <c r="AX102" t="str">
        <f t="shared" si="73"/>
        <v/>
      </c>
      <c r="AY102">
        <f t="array" ref="AY102">IF(D102="",0,SUMPRODUCT((DA13:VN13="Sesame")*(DA14:VN14="ALERTE")*(COUNTIF(R102,"* "&amp;DA15:VN15&amp;" *")&gt;0)*1))</f>
        <v>0</v>
      </c>
      <c r="AZ102" t="str">
        <f t="shared" si="74"/>
        <v/>
      </c>
      <c r="BA102">
        <f t="array" ref="BA102">IF(D102="",0,SUMPRODUCT((DA13:VN13="Sulfites")*(DA14:VN14="ALERTE")*(COUNTIF(R102,"* "&amp;DA15:VN15&amp;" *")&gt;0)*1))</f>
        <v>0</v>
      </c>
      <c r="BB102" t="str">
        <f t="shared" si="75"/>
        <v/>
      </c>
      <c r="BC102">
        <f t="array" ref="BC102">IF(D102="",0,SUMPRODUCT((DA13:VN13="Lupin")*(DA14:VN14="ALERTE")*(COUNTIF(R102,"* "&amp;DA15:VN15&amp;" *")&gt;0)*1))</f>
        <v>0</v>
      </c>
      <c r="BD102" t="str">
        <f t="shared" si="76"/>
        <v/>
      </c>
      <c r="BE102">
        <f t="array" ref="BE102">IF(D102="",0,SUMPRODUCT((DA13:VN13="Mollusques")*(DA14:VN14="EXCL")*(COUNTIF(R102,"* "&amp;DA15:VN15&amp;" *")&gt;0)*1))</f>
        <v>0</v>
      </c>
      <c r="BF102">
        <f t="array" ref="BF102">IF(D102="",0,SUMPRODUCT((DA13:VN13="Mollusques")*(DA14:VN14="ALERTE")*(COUNTIF(R102,"* "&amp;DA15:VN15&amp;" *")&gt;0)*1))</f>
        <v>0</v>
      </c>
      <c r="BG102" t="str">
        <f t="shared" si="77"/>
        <v/>
      </c>
      <c r="BH102" t="str">
        <f t="shared" si="78"/>
        <v/>
      </c>
      <c r="BI102" t="str">
        <f t="shared" si="79"/>
        <v/>
      </c>
      <c r="BJ102" t="str">
        <f t="shared" si="80"/>
        <v/>
      </c>
      <c r="BK102" t="str">
        <f t="shared" si="81"/>
        <v/>
      </c>
      <c r="BL102" t="str">
        <f t="shared" si="82"/>
        <v/>
      </c>
      <c r="BM102" t="str">
        <f t="shared" si="83"/>
        <v/>
      </c>
      <c r="BN102" t="str">
        <f t="shared" si="84"/>
        <v/>
      </c>
      <c r="BO102" t="str">
        <f t="shared" si="85"/>
        <v/>
      </c>
      <c r="BP102" t="str">
        <f t="shared" si="86"/>
        <v/>
      </c>
      <c r="BQ102" t="str">
        <f t="shared" si="87"/>
        <v/>
      </c>
      <c r="BR102" t="str">
        <f t="shared" si="88"/>
        <v/>
      </c>
      <c r="BS102" t="str">
        <f t="shared" si="89"/>
        <v/>
      </c>
      <c r="BT102" t="str">
        <f t="shared" si="90"/>
        <v/>
      </c>
      <c r="BU102" t="str">
        <f t="shared" si="91"/>
        <v/>
      </c>
      <c r="BV102" t="str">
        <f t="shared" si="92"/>
        <v/>
      </c>
      <c r="BW102" t="str">
        <f t="shared" si="93"/>
        <v/>
      </c>
      <c r="BX102" t="str">
        <f t="shared" si="94"/>
        <v/>
      </c>
      <c r="BY102" t="str">
        <f t="shared" si="95"/>
        <v/>
      </c>
    </row>
    <row r="103" spans="3:77" ht="15.75">
      <c r="C103" s="263" t="str">
        <f t="shared" si="48"/>
        <v/>
      </c>
      <c r="D103" s="752"/>
      <c r="E103" s="818" t="s">
        <v>945</v>
      </c>
      <c r="F103" s="16" t="str">
        <f t="shared" si="49"/>
        <v/>
      </c>
      <c r="G103" s="264" t="str">
        <f t="shared" si="50"/>
        <v/>
      </c>
      <c r="H103" s="266" t="str">
        <f t="shared" si="51"/>
        <v/>
      </c>
      <c r="I103" s="267" t="str">
        <f t="shared" si="52"/>
        <v/>
      </c>
      <c r="J103" s="268" t="str">
        <f t="shared" si="53"/>
        <v/>
      </c>
      <c r="K103" s="268" t="str">
        <f t="shared" si="54"/>
        <v/>
      </c>
      <c r="L103" s="269" t="str">
        <f t="shared" si="55"/>
        <v/>
      </c>
      <c r="M103" t="str">
        <f t="shared" si="56"/>
        <v/>
      </c>
      <c r="N103" t="str">
        <f t="shared" si="57"/>
        <v/>
      </c>
      <c r="O103" t="str">
        <f t="shared" si="58"/>
        <v/>
      </c>
      <c r="P103" t="str">
        <f t="shared" si="59"/>
        <v/>
      </c>
      <c r="Q103" t="str">
        <f t="shared" si="60"/>
        <v/>
      </c>
      <c r="R103" t="str">
        <f t="shared" si="61"/>
        <v/>
      </c>
      <c r="S103">
        <f t="array" ref="S103">IF(D103="",0,SUMPRODUCT((DA13:VN13="Gluten")*(DA14:VN14="INFO")*(COUNTIF(R103,"* "&amp;DA15:VN15&amp;" *")&gt;0)*1))</f>
        <v>0</v>
      </c>
      <c r="T103">
        <f t="array" ref="T103">IF(D103="",0,SUMPRODUCT((DA13:VN13="Gluten")*(DA14:VN14="EXCL")*(COUNTIF(R103,"* "&amp;DA15:VN15&amp;" *")&gt;0)*1))</f>
        <v>0</v>
      </c>
      <c r="U103">
        <f t="array" ref="U103">IF(D103="",0,SUMPRODUCT((DA13:VN13="Gluten")*(DA14:VN14="ALERTE")*(COUNTIF(R103,"* "&amp;DA15:VN15&amp;" *")&gt;0)*1))</f>
        <v>0</v>
      </c>
      <c r="V103">
        <f t="array" ref="V103">IF(D103="",0,SUMPRODUCT((DA13:VN13="Gluten")*(DA14:VN14="SUSP")*(COUNTIF(R103,"* "&amp;DA15:VN15&amp;" *")&gt;0)*1))</f>
        <v>0</v>
      </c>
      <c r="W103" t="str">
        <f t="shared" si="62"/>
        <v/>
      </c>
      <c r="X103" t="str">
        <f t="shared" si="63"/>
        <v/>
      </c>
      <c r="Y103">
        <f t="array" ref="Y103">IF(D103="",0,SUMPRODUCT((DA13:VN13="Crustaces")*(DA14:VN14="ALERTE")*(COUNTIF(R103,"* "&amp;DA15:VN15&amp;" *")&gt;0)*1))</f>
        <v>0</v>
      </c>
      <c r="Z103" t="str">
        <f t="shared" si="64"/>
        <v/>
      </c>
      <c r="AA103">
        <f t="array" ref="AA103">IF(D103="",0,SUMPRODUCT((DA13:VN13="Oeufs")*(DA14:VN14="ALERTE")*(COUNTIF(R103,"* "&amp;DA15:VN15&amp;" *")&gt;0)*1))</f>
        <v>0</v>
      </c>
      <c r="AB103" t="str">
        <f t="shared" si="65"/>
        <v/>
      </c>
      <c r="AC103">
        <f t="array" ref="AC103">IF(D103="",0,SUMPRODUCT((DA13:VN13="Poissons")*(DA14:VN14="INFO")*(COUNTIF(R103,"* "&amp;DA15:VN15&amp;" *")&gt;0)*1))</f>
        <v>0</v>
      </c>
      <c r="AD103">
        <f t="array" ref="AD103">IF(D103="",0,SUMPRODUCT((DA13:VN13="Poissons")*(DA14:VN14="EXCL")*(COUNTIF(R103,"* "&amp;DA15:VN15&amp;" *")&gt;0)*1))</f>
        <v>0</v>
      </c>
      <c r="AE103">
        <f t="array" ref="AE103">IF(D103="",0,SUMPRODUCT((DA13:VN13="Poissons")*(DA14:VN14="ALERTE")*(COUNTIF(R103,"* "&amp;DA15:VN15&amp;" *")&gt;0)*1))</f>
        <v>0</v>
      </c>
      <c r="AF103" t="str">
        <f t="shared" si="66"/>
        <v/>
      </c>
      <c r="AG103">
        <f t="array" ref="AG103">IF(D103="",0,SUMPRODUCT((DA13:VN13="Arachides")*(DA14:VN14="ALERTE")*(COUNTIF(R103,"* "&amp;DA15:VN15&amp;" *")&gt;0)*1))</f>
        <v>0</v>
      </c>
      <c r="AH103" t="str">
        <f t="shared" si="67"/>
        <v/>
      </c>
      <c r="AI103">
        <f t="array" ref="AI103">IF(D103="",0,SUMPRODUCT((DA13:VN13="Soja")*(DA14:VN14="INFO")*(COUNTIF(R103,"* "&amp;DA15:VN15&amp;" *")&gt;0)*1))</f>
        <v>0</v>
      </c>
      <c r="AJ103">
        <f t="array" ref="AJ103">IF(D103="",0,SUMPRODUCT((DA13:VN13="Soja")*(DA14:VN14="ALERTE")*(COUNTIF(R103,"* "&amp;DA15:VN15&amp;" *")&gt;0)*1))</f>
        <v>0</v>
      </c>
      <c r="AK103" t="str">
        <f t="shared" si="68"/>
        <v/>
      </c>
      <c r="AL103">
        <f t="array" ref="AL103">IF(D103="",0,SUMPRODUCT((DA13:VN13="Lait")*(DA14:VN14="INFO")*(COUNTIF(R103,"* "&amp;DA15:VN15&amp;" *")&gt;0)*1))</f>
        <v>0</v>
      </c>
      <c r="AM103">
        <f t="array" ref="AM103">IF(D103="",0,SUMPRODUCT((DA13:VN13="Lait")*(DA14:VN14="EXCL")*(COUNTIF(R103,"* "&amp;DA15:VN15&amp;" *")&gt;0)*1))</f>
        <v>0</v>
      </c>
      <c r="AN103">
        <f t="array" ref="AN103">IF(D103="",0,SUMPRODUCT((DA13:VN13="Lait")*(DA14:VN14="ALERTE")*(COUNTIF(R103,"* "&amp;DA15:VN15&amp;" *")&gt;0)*1))</f>
        <v>0</v>
      </c>
      <c r="AO103">
        <f t="array" ref="AO103">IF(D103="",0,SUMPRODUCT((DA13:VN13="Lait")*(DA14:VN14="SUSP")*(COUNTIF(R103,"* "&amp;DA15:VN15&amp;" *")&gt;0)*1))</f>
        <v>0</v>
      </c>
      <c r="AP103" t="str">
        <f t="shared" si="69"/>
        <v/>
      </c>
      <c r="AQ103" t="str">
        <f t="shared" si="70"/>
        <v/>
      </c>
      <c r="AR103">
        <f t="array" ref="AR103">IF(D103="",0,SUMPRODUCT((DA13:VN13="Fruits a coque")*(DA14:VN14="EXCL")*(COUNTIF(R103,"* "&amp;DA15:VN15&amp;" *")&gt;0)*1))</f>
        <v>0</v>
      </c>
      <c r="AS103">
        <f t="array" ref="AS103">IF(D103="",0,SUMPRODUCT((DA13:VN13="Fruits a coque")*(DA14:VN14="ALERTE")*(COUNTIF(R103,"* "&amp;DA15:VN15&amp;" *")&gt;0)*1))</f>
        <v>0</v>
      </c>
      <c r="AT103" t="str">
        <f t="shared" si="71"/>
        <v/>
      </c>
      <c r="AU103">
        <f t="array" ref="AU103">IF(D103="",0,SUMPRODUCT((DA13:VN13="Celeri")*(DA14:VN14="ALERTE")*(COUNTIF(R103,"* "&amp;DA15:VN15&amp;" *")&gt;0)*1))</f>
        <v>0</v>
      </c>
      <c r="AV103" t="str">
        <f t="shared" si="72"/>
        <v/>
      </c>
      <c r="AW103">
        <f t="array" ref="AW103">IF(D103="",0,SUMPRODUCT((DA13:VN13="Moutarde")*(DA14:VN14="ALERTE")*(COUNTIF(R103,"* "&amp;DA15:VN15&amp;" *")&gt;0)*1))</f>
        <v>0</v>
      </c>
      <c r="AX103" t="str">
        <f t="shared" si="73"/>
        <v/>
      </c>
      <c r="AY103">
        <f t="array" ref="AY103">IF(D103="",0,SUMPRODUCT((DA13:VN13="Sesame")*(DA14:VN14="ALERTE")*(COUNTIF(R103,"* "&amp;DA15:VN15&amp;" *")&gt;0)*1))</f>
        <v>0</v>
      </c>
      <c r="AZ103" t="str">
        <f t="shared" si="74"/>
        <v/>
      </c>
      <c r="BA103">
        <f t="array" ref="BA103">IF(D103="",0,SUMPRODUCT((DA13:VN13="Sulfites")*(DA14:VN14="ALERTE")*(COUNTIF(R103,"* "&amp;DA15:VN15&amp;" *")&gt;0)*1))</f>
        <v>0</v>
      </c>
      <c r="BB103" t="str">
        <f t="shared" si="75"/>
        <v/>
      </c>
      <c r="BC103">
        <f t="array" ref="BC103">IF(D103="",0,SUMPRODUCT((DA13:VN13="Lupin")*(DA14:VN14="ALERTE")*(COUNTIF(R103,"* "&amp;DA15:VN15&amp;" *")&gt;0)*1))</f>
        <v>0</v>
      </c>
      <c r="BD103" t="str">
        <f t="shared" si="76"/>
        <v/>
      </c>
      <c r="BE103">
        <f t="array" ref="BE103">IF(D103="",0,SUMPRODUCT((DA13:VN13="Mollusques")*(DA14:VN14="EXCL")*(COUNTIF(R103,"* "&amp;DA15:VN15&amp;" *")&gt;0)*1))</f>
        <v>0</v>
      </c>
      <c r="BF103">
        <f t="array" ref="BF103">IF(D103="",0,SUMPRODUCT((DA13:VN13="Mollusques")*(DA14:VN14="ALERTE")*(COUNTIF(R103,"* "&amp;DA15:VN15&amp;" *")&gt;0)*1))</f>
        <v>0</v>
      </c>
      <c r="BG103" t="str">
        <f t="shared" si="77"/>
        <v/>
      </c>
      <c r="BH103" t="str">
        <f t="shared" si="78"/>
        <v/>
      </c>
      <c r="BI103" t="str">
        <f t="shared" si="79"/>
        <v/>
      </c>
      <c r="BJ103" t="str">
        <f t="shared" si="80"/>
        <v/>
      </c>
      <c r="BK103" t="str">
        <f t="shared" si="81"/>
        <v/>
      </c>
      <c r="BL103" t="str">
        <f t="shared" si="82"/>
        <v/>
      </c>
      <c r="BM103" t="str">
        <f t="shared" si="83"/>
        <v/>
      </c>
      <c r="BN103" t="str">
        <f t="shared" si="84"/>
        <v/>
      </c>
      <c r="BO103" t="str">
        <f t="shared" si="85"/>
        <v/>
      </c>
      <c r="BP103" t="str">
        <f t="shared" si="86"/>
        <v/>
      </c>
      <c r="BQ103" t="str">
        <f t="shared" si="87"/>
        <v/>
      </c>
      <c r="BR103" t="str">
        <f t="shared" si="88"/>
        <v/>
      </c>
      <c r="BS103" t="str">
        <f t="shared" si="89"/>
        <v/>
      </c>
      <c r="BT103" t="str">
        <f t="shared" si="90"/>
        <v/>
      </c>
      <c r="BU103" t="str">
        <f t="shared" si="91"/>
        <v/>
      </c>
      <c r="BV103" t="str">
        <f t="shared" si="92"/>
        <v/>
      </c>
      <c r="BW103" t="str">
        <f t="shared" si="93"/>
        <v/>
      </c>
      <c r="BX103" t="str">
        <f t="shared" si="94"/>
        <v/>
      </c>
      <c r="BY103" t="str">
        <f t="shared" si="95"/>
        <v/>
      </c>
    </row>
    <row r="104" spans="3:77" ht="15.75">
      <c r="C104" s="263" t="str">
        <f t="shared" si="48"/>
        <v/>
      </c>
      <c r="D104" s="752"/>
      <c r="E104" s="818" t="s">
        <v>945</v>
      </c>
      <c r="F104" s="16" t="str">
        <f t="shared" si="49"/>
        <v/>
      </c>
      <c r="G104" s="264" t="str">
        <f t="shared" si="50"/>
        <v/>
      </c>
      <c r="H104" s="266" t="str">
        <f t="shared" si="51"/>
        <v/>
      </c>
      <c r="I104" s="267" t="str">
        <f t="shared" si="52"/>
        <v/>
      </c>
      <c r="J104" s="268" t="str">
        <f t="shared" si="53"/>
        <v/>
      </c>
      <c r="K104" s="268" t="str">
        <f t="shared" si="54"/>
        <v/>
      </c>
      <c r="L104" s="269" t="str">
        <f t="shared" si="55"/>
        <v/>
      </c>
      <c r="M104" t="str">
        <f t="shared" si="56"/>
        <v/>
      </c>
      <c r="N104" t="str">
        <f t="shared" si="57"/>
        <v/>
      </c>
      <c r="O104" t="str">
        <f t="shared" si="58"/>
        <v/>
      </c>
      <c r="P104" t="str">
        <f t="shared" si="59"/>
        <v/>
      </c>
      <c r="Q104" t="str">
        <f t="shared" si="60"/>
        <v/>
      </c>
      <c r="R104" t="str">
        <f t="shared" si="61"/>
        <v/>
      </c>
      <c r="S104">
        <f t="array" ref="S104">IF(D104="",0,SUMPRODUCT((DA13:VN13="Gluten")*(DA14:VN14="INFO")*(COUNTIF(R104,"* "&amp;DA15:VN15&amp;" *")&gt;0)*1))</f>
        <v>0</v>
      </c>
      <c r="T104">
        <f t="array" ref="T104">IF(D104="",0,SUMPRODUCT((DA13:VN13="Gluten")*(DA14:VN14="EXCL")*(COUNTIF(R104,"* "&amp;DA15:VN15&amp;" *")&gt;0)*1))</f>
        <v>0</v>
      </c>
      <c r="U104">
        <f t="array" ref="U104">IF(D104="",0,SUMPRODUCT((DA13:VN13="Gluten")*(DA14:VN14="ALERTE")*(COUNTIF(R104,"* "&amp;DA15:VN15&amp;" *")&gt;0)*1))</f>
        <v>0</v>
      </c>
      <c r="V104">
        <f t="array" ref="V104">IF(D104="",0,SUMPRODUCT((DA13:VN13="Gluten")*(DA14:VN14="SUSP")*(COUNTIF(R104,"* "&amp;DA15:VN15&amp;" *")&gt;0)*1))</f>
        <v>0</v>
      </c>
      <c r="W104" t="str">
        <f t="shared" si="62"/>
        <v/>
      </c>
      <c r="X104" t="str">
        <f t="shared" si="63"/>
        <v/>
      </c>
      <c r="Y104">
        <f t="array" ref="Y104">IF(D104="",0,SUMPRODUCT((DA13:VN13="Crustaces")*(DA14:VN14="ALERTE")*(COUNTIF(R104,"* "&amp;DA15:VN15&amp;" *")&gt;0)*1))</f>
        <v>0</v>
      </c>
      <c r="Z104" t="str">
        <f t="shared" si="64"/>
        <v/>
      </c>
      <c r="AA104">
        <f t="array" ref="AA104">IF(D104="",0,SUMPRODUCT((DA13:VN13="Oeufs")*(DA14:VN14="ALERTE")*(COUNTIF(R104,"* "&amp;DA15:VN15&amp;" *")&gt;0)*1))</f>
        <v>0</v>
      </c>
      <c r="AB104" t="str">
        <f t="shared" si="65"/>
        <v/>
      </c>
      <c r="AC104">
        <f t="array" ref="AC104">IF(D104="",0,SUMPRODUCT((DA13:VN13="Poissons")*(DA14:VN14="INFO")*(COUNTIF(R104,"* "&amp;DA15:VN15&amp;" *")&gt;0)*1))</f>
        <v>0</v>
      </c>
      <c r="AD104">
        <f t="array" ref="AD104">IF(D104="",0,SUMPRODUCT((DA13:VN13="Poissons")*(DA14:VN14="EXCL")*(COUNTIF(R104,"* "&amp;DA15:VN15&amp;" *")&gt;0)*1))</f>
        <v>0</v>
      </c>
      <c r="AE104">
        <f t="array" ref="AE104">IF(D104="",0,SUMPRODUCT((DA13:VN13="Poissons")*(DA14:VN14="ALERTE")*(COUNTIF(R104,"* "&amp;DA15:VN15&amp;" *")&gt;0)*1))</f>
        <v>0</v>
      </c>
      <c r="AF104" t="str">
        <f t="shared" si="66"/>
        <v/>
      </c>
      <c r="AG104">
        <f t="array" ref="AG104">IF(D104="",0,SUMPRODUCT((DA13:VN13="Arachides")*(DA14:VN14="ALERTE")*(COUNTIF(R104,"* "&amp;DA15:VN15&amp;" *")&gt;0)*1))</f>
        <v>0</v>
      </c>
      <c r="AH104" t="str">
        <f t="shared" si="67"/>
        <v/>
      </c>
      <c r="AI104">
        <f t="array" ref="AI104">IF(D104="",0,SUMPRODUCT((DA13:VN13="Soja")*(DA14:VN14="INFO")*(COUNTIF(R104,"* "&amp;DA15:VN15&amp;" *")&gt;0)*1))</f>
        <v>0</v>
      </c>
      <c r="AJ104">
        <f t="array" ref="AJ104">IF(D104="",0,SUMPRODUCT((DA13:VN13="Soja")*(DA14:VN14="ALERTE")*(COUNTIF(R104,"* "&amp;DA15:VN15&amp;" *")&gt;0)*1))</f>
        <v>0</v>
      </c>
      <c r="AK104" t="str">
        <f t="shared" si="68"/>
        <v/>
      </c>
      <c r="AL104">
        <f t="array" ref="AL104">IF(D104="",0,SUMPRODUCT((DA13:VN13="Lait")*(DA14:VN14="INFO")*(COUNTIF(R104,"* "&amp;DA15:VN15&amp;" *")&gt;0)*1))</f>
        <v>0</v>
      </c>
      <c r="AM104">
        <f t="array" ref="AM104">IF(D104="",0,SUMPRODUCT((DA13:VN13="Lait")*(DA14:VN14="EXCL")*(COUNTIF(R104,"* "&amp;DA15:VN15&amp;" *")&gt;0)*1))</f>
        <v>0</v>
      </c>
      <c r="AN104">
        <f t="array" ref="AN104">IF(D104="",0,SUMPRODUCT((DA13:VN13="Lait")*(DA14:VN14="ALERTE")*(COUNTIF(R104,"* "&amp;DA15:VN15&amp;" *")&gt;0)*1))</f>
        <v>0</v>
      </c>
      <c r="AO104">
        <f t="array" ref="AO104">IF(D104="",0,SUMPRODUCT((DA13:VN13="Lait")*(DA14:VN14="SUSP")*(COUNTIF(R104,"* "&amp;DA15:VN15&amp;" *")&gt;0)*1))</f>
        <v>0</v>
      </c>
      <c r="AP104" t="str">
        <f t="shared" si="69"/>
        <v/>
      </c>
      <c r="AQ104" t="str">
        <f t="shared" si="70"/>
        <v/>
      </c>
      <c r="AR104">
        <f t="array" ref="AR104">IF(D104="",0,SUMPRODUCT((DA13:VN13="Fruits a coque")*(DA14:VN14="EXCL")*(COUNTIF(R104,"* "&amp;DA15:VN15&amp;" *")&gt;0)*1))</f>
        <v>0</v>
      </c>
      <c r="AS104">
        <f t="array" ref="AS104">IF(D104="",0,SUMPRODUCT((DA13:VN13="Fruits a coque")*(DA14:VN14="ALERTE")*(COUNTIF(R104,"* "&amp;DA15:VN15&amp;" *")&gt;0)*1))</f>
        <v>0</v>
      </c>
      <c r="AT104" t="str">
        <f t="shared" si="71"/>
        <v/>
      </c>
      <c r="AU104">
        <f t="array" ref="AU104">IF(D104="",0,SUMPRODUCT((DA13:VN13="Celeri")*(DA14:VN14="ALERTE")*(COUNTIF(R104,"* "&amp;DA15:VN15&amp;" *")&gt;0)*1))</f>
        <v>0</v>
      </c>
      <c r="AV104" t="str">
        <f t="shared" si="72"/>
        <v/>
      </c>
      <c r="AW104">
        <f t="array" ref="AW104">IF(D104="",0,SUMPRODUCT((DA13:VN13="Moutarde")*(DA14:VN14="ALERTE")*(COUNTIF(R104,"* "&amp;DA15:VN15&amp;" *")&gt;0)*1))</f>
        <v>0</v>
      </c>
      <c r="AX104" t="str">
        <f t="shared" si="73"/>
        <v/>
      </c>
      <c r="AY104">
        <f t="array" ref="AY104">IF(D104="",0,SUMPRODUCT((DA13:VN13="Sesame")*(DA14:VN14="ALERTE")*(COUNTIF(R104,"* "&amp;DA15:VN15&amp;" *")&gt;0)*1))</f>
        <v>0</v>
      </c>
      <c r="AZ104" t="str">
        <f t="shared" si="74"/>
        <v/>
      </c>
      <c r="BA104">
        <f t="array" ref="BA104">IF(D104="",0,SUMPRODUCT((DA13:VN13="Sulfites")*(DA14:VN14="ALERTE")*(COUNTIF(R104,"* "&amp;DA15:VN15&amp;" *")&gt;0)*1))</f>
        <v>0</v>
      </c>
      <c r="BB104" t="str">
        <f t="shared" si="75"/>
        <v/>
      </c>
      <c r="BC104">
        <f t="array" ref="BC104">IF(D104="",0,SUMPRODUCT((DA13:VN13="Lupin")*(DA14:VN14="ALERTE")*(COUNTIF(R104,"* "&amp;DA15:VN15&amp;" *")&gt;0)*1))</f>
        <v>0</v>
      </c>
      <c r="BD104" t="str">
        <f t="shared" si="76"/>
        <v/>
      </c>
      <c r="BE104">
        <f t="array" ref="BE104">IF(D104="",0,SUMPRODUCT((DA13:VN13="Mollusques")*(DA14:VN14="EXCL")*(COUNTIF(R104,"* "&amp;DA15:VN15&amp;" *")&gt;0)*1))</f>
        <v>0</v>
      </c>
      <c r="BF104">
        <f t="array" ref="BF104">IF(D104="",0,SUMPRODUCT((DA13:VN13="Mollusques")*(DA14:VN14="ALERTE")*(COUNTIF(R104,"* "&amp;DA15:VN15&amp;" *")&gt;0)*1))</f>
        <v>0</v>
      </c>
      <c r="BG104" t="str">
        <f t="shared" si="77"/>
        <v/>
      </c>
      <c r="BH104" t="str">
        <f t="shared" si="78"/>
        <v/>
      </c>
      <c r="BI104" t="str">
        <f t="shared" si="79"/>
        <v/>
      </c>
      <c r="BJ104" t="str">
        <f t="shared" si="80"/>
        <v/>
      </c>
      <c r="BK104" t="str">
        <f t="shared" si="81"/>
        <v/>
      </c>
      <c r="BL104" t="str">
        <f t="shared" si="82"/>
        <v/>
      </c>
      <c r="BM104" t="str">
        <f t="shared" si="83"/>
        <v/>
      </c>
      <c r="BN104" t="str">
        <f t="shared" si="84"/>
        <v/>
      </c>
      <c r="BO104" t="str">
        <f t="shared" si="85"/>
        <v/>
      </c>
      <c r="BP104" t="str">
        <f t="shared" si="86"/>
        <v/>
      </c>
      <c r="BQ104" t="str">
        <f t="shared" si="87"/>
        <v/>
      </c>
      <c r="BR104" t="str">
        <f t="shared" si="88"/>
        <v/>
      </c>
      <c r="BS104" t="str">
        <f t="shared" si="89"/>
        <v/>
      </c>
      <c r="BT104" t="str">
        <f t="shared" si="90"/>
        <v/>
      </c>
      <c r="BU104" t="str">
        <f t="shared" si="91"/>
        <v/>
      </c>
      <c r="BV104" t="str">
        <f t="shared" si="92"/>
        <v/>
      </c>
      <c r="BW104" t="str">
        <f t="shared" si="93"/>
        <v/>
      </c>
      <c r="BX104" t="str">
        <f t="shared" si="94"/>
        <v/>
      </c>
      <c r="BY104" t="str">
        <f t="shared" si="95"/>
        <v/>
      </c>
    </row>
    <row r="105" spans="3:77" ht="15.75">
      <c r="C105" s="263" t="str">
        <f t="shared" si="48"/>
        <v/>
      </c>
      <c r="D105" s="752"/>
      <c r="E105" s="818" t="s">
        <v>945</v>
      </c>
      <c r="F105" s="16" t="str">
        <f t="shared" si="49"/>
        <v/>
      </c>
      <c r="G105" s="264" t="str">
        <f t="shared" si="50"/>
        <v/>
      </c>
      <c r="H105" s="266" t="str">
        <f t="shared" si="51"/>
        <v/>
      </c>
      <c r="I105" s="267" t="str">
        <f t="shared" si="52"/>
        <v/>
      </c>
      <c r="J105" s="268" t="str">
        <f t="shared" si="53"/>
        <v/>
      </c>
      <c r="K105" s="268" t="str">
        <f t="shared" si="54"/>
        <v/>
      </c>
      <c r="L105" s="269" t="str">
        <f t="shared" si="55"/>
        <v/>
      </c>
      <c r="M105" t="str">
        <f t="shared" si="56"/>
        <v/>
      </c>
      <c r="N105" t="str">
        <f t="shared" si="57"/>
        <v/>
      </c>
      <c r="O105" t="str">
        <f t="shared" si="58"/>
        <v/>
      </c>
      <c r="P105" t="str">
        <f t="shared" si="59"/>
        <v/>
      </c>
      <c r="Q105" t="str">
        <f t="shared" si="60"/>
        <v/>
      </c>
      <c r="R105" t="str">
        <f t="shared" si="61"/>
        <v/>
      </c>
      <c r="S105">
        <f t="array" ref="S105">IF(D105="",0,SUMPRODUCT((DA13:VN13="Gluten")*(DA14:VN14="INFO")*(COUNTIF(R105,"* "&amp;DA15:VN15&amp;" *")&gt;0)*1))</f>
        <v>0</v>
      </c>
      <c r="T105">
        <f t="array" ref="T105">IF(D105="",0,SUMPRODUCT((DA13:VN13="Gluten")*(DA14:VN14="EXCL")*(COUNTIF(R105,"* "&amp;DA15:VN15&amp;" *")&gt;0)*1))</f>
        <v>0</v>
      </c>
      <c r="U105">
        <f t="array" ref="U105">IF(D105="",0,SUMPRODUCT((DA13:VN13="Gluten")*(DA14:VN14="ALERTE")*(COUNTIF(R105,"* "&amp;DA15:VN15&amp;" *")&gt;0)*1))</f>
        <v>0</v>
      </c>
      <c r="V105">
        <f t="array" ref="V105">IF(D105="",0,SUMPRODUCT((DA13:VN13="Gluten")*(DA14:VN14="SUSP")*(COUNTIF(R105,"* "&amp;DA15:VN15&amp;" *")&gt;0)*1))</f>
        <v>0</v>
      </c>
      <c r="W105" t="str">
        <f t="shared" si="62"/>
        <v/>
      </c>
      <c r="X105" t="str">
        <f t="shared" si="63"/>
        <v/>
      </c>
      <c r="Y105">
        <f t="array" ref="Y105">IF(D105="",0,SUMPRODUCT((DA13:VN13="Crustaces")*(DA14:VN14="ALERTE")*(COUNTIF(R105,"* "&amp;DA15:VN15&amp;" *")&gt;0)*1))</f>
        <v>0</v>
      </c>
      <c r="Z105" t="str">
        <f t="shared" si="64"/>
        <v/>
      </c>
      <c r="AA105">
        <f t="array" ref="AA105">IF(D105="",0,SUMPRODUCT((DA13:VN13="Oeufs")*(DA14:VN14="ALERTE")*(COUNTIF(R105,"* "&amp;DA15:VN15&amp;" *")&gt;0)*1))</f>
        <v>0</v>
      </c>
      <c r="AB105" t="str">
        <f t="shared" si="65"/>
        <v/>
      </c>
      <c r="AC105">
        <f t="array" ref="AC105">IF(D105="",0,SUMPRODUCT((DA13:VN13="Poissons")*(DA14:VN14="INFO")*(COUNTIF(R105,"* "&amp;DA15:VN15&amp;" *")&gt;0)*1))</f>
        <v>0</v>
      </c>
      <c r="AD105">
        <f t="array" ref="AD105">IF(D105="",0,SUMPRODUCT((DA13:VN13="Poissons")*(DA14:VN14="EXCL")*(COUNTIF(R105,"* "&amp;DA15:VN15&amp;" *")&gt;0)*1))</f>
        <v>0</v>
      </c>
      <c r="AE105">
        <f t="array" ref="AE105">IF(D105="",0,SUMPRODUCT((DA13:VN13="Poissons")*(DA14:VN14="ALERTE")*(COUNTIF(R105,"* "&amp;DA15:VN15&amp;" *")&gt;0)*1))</f>
        <v>0</v>
      </c>
      <c r="AF105" t="str">
        <f t="shared" si="66"/>
        <v/>
      </c>
      <c r="AG105">
        <f t="array" ref="AG105">IF(D105="",0,SUMPRODUCT((DA13:VN13="Arachides")*(DA14:VN14="ALERTE")*(COUNTIF(R105,"* "&amp;DA15:VN15&amp;" *")&gt;0)*1))</f>
        <v>0</v>
      </c>
      <c r="AH105" t="str">
        <f t="shared" si="67"/>
        <v/>
      </c>
      <c r="AI105">
        <f t="array" ref="AI105">IF(D105="",0,SUMPRODUCT((DA13:VN13="Soja")*(DA14:VN14="INFO")*(COUNTIF(R105,"* "&amp;DA15:VN15&amp;" *")&gt;0)*1))</f>
        <v>0</v>
      </c>
      <c r="AJ105">
        <f t="array" ref="AJ105">IF(D105="",0,SUMPRODUCT((DA13:VN13="Soja")*(DA14:VN14="ALERTE")*(COUNTIF(R105,"* "&amp;DA15:VN15&amp;" *")&gt;0)*1))</f>
        <v>0</v>
      </c>
      <c r="AK105" t="str">
        <f t="shared" si="68"/>
        <v/>
      </c>
      <c r="AL105">
        <f t="array" ref="AL105">IF(D105="",0,SUMPRODUCT((DA13:VN13="Lait")*(DA14:VN14="INFO")*(COUNTIF(R105,"* "&amp;DA15:VN15&amp;" *")&gt;0)*1))</f>
        <v>0</v>
      </c>
      <c r="AM105">
        <f t="array" ref="AM105">IF(D105="",0,SUMPRODUCT((DA13:VN13="Lait")*(DA14:VN14="EXCL")*(COUNTIF(R105,"* "&amp;DA15:VN15&amp;" *")&gt;0)*1))</f>
        <v>0</v>
      </c>
      <c r="AN105">
        <f t="array" ref="AN105">IF(D105="",0,SUMPRODUCT((DA13:VN13="Lait")*(DA14:VN14="ALERTE")*(COUNTIF(R105,"* "&amp;DA15:VN15&amp;" *")&gt;0)*1))</f>
        <v>0</v>
      </c>
      <c r="AO105">
        <f t="array" ref="AO105">IF(D105="",0,SUMPRODUCT((DA13:VN13="Lait")*(DA14:VN14="SUSP")*(COUNTIF(R105,"* "&amp;DA15:VN15&amp;" *")&gt;0)*1))</f>
        <v>0</v>
      </c>
      <c r="AP105" t="str">
        <f t="shared" si="69"/>
        <v/>
      </c>
      <c r="AQ105" t="str">
        <f t="shared" si="70"/>
        <v/>
      </c>
      <c r="AR105">
        <f t="array" ref="AR105">IF(D105="",0,SUMPRODUCT((DA13:VN13="Fruits a coque")*(DA14:VN14="EXCL")*(COUNTIF(R105,"* "&amp;DA15:VN15&amp;" *")&gt;0)*1))</f>
        <v>0</v>
      </c>
      <c r="AS105">
        <f t="array" ref="AS105">IF(D105="",0,SUMPRODUCT((DA13:VN13="Fruits a coque")*(DA14:VN14="ALERTE")*(COUNTIF(R105,"* "&amp;DA15:VN15&amp;" *")&gt;0)*1))</f>
        <v>0</v>
      </c>
      <c r="AT105" t="str">
        <f t="shared" si="71"/>
        <v/>
      </c>
      <c r="AU105">
        <f t="array" ref="AU105">IF(D105="",0,SUMPRODUCT((DA13:VN13="Celeri")*(DA14:VN14="ALERTE")*(COUNTIF(R105,"* "&amp;DA15:VN15&amp;" *")&gt;0)*1))</f>
        <v>0</v>
      </c>
      <c r="AV105" t="str">
        <f t="shared" si="72"/>
        <v/>
      </c>
      <c r="AW105">
        <f t="array" ref="AW105">IF(D105="",0,SUMPRODUCT((DA13:VN13="Moutarde")*(DA14:VN14="ALERTE")*(COUNTIF(R105,"* "&amp;DA15:VN15&amp;" *")&gt;0)*1))</f>
        <v>0</v>
      </c>
      <c r="AX105" t="str">
        <f t="shared" si="73"/>
        <v/>
      </c>
      <c r="AY105">
        <f t="array" ref="AY105">IF(D105="",0,SUMPRODUCT((DA13:VN13="Sesame")*(DA14:VN14="ALERTE")*(COUNTIF(R105,"* "&amp;DA15:VN15&amp;" *")&gt;0)*1))</f>
        <v>0</v>
      </c>
      <c r="AZ105" t="str">
        <f t="shared" si="74"/>
        <v/>
      </c>
      <c r="BA105">
        <f t="array" ref="BA105">IF(D105="",0,SUMPRODUCT((DA13:VN13="Sulfites")*(DA14:VN14="ALERTE")*(COUNTIF(R105,"* "&amp;DA15:VN15&amp;" *")&gt;0)*1))</f>
        <v>0</v>
      </c>
      <c r="BB105" t="str">
        <f t="shared" si="75"/>
        <v/>
      </c>
      <c r="BC105">
        <f t="array" ref="BC105">IF(D105="",0,SUMPRODUCT((DA13:VN13="Lupin")*(DA14:VN14="ALERTE")*(COUNTIF(R105,"* "&amp;DA15:VN15&amp;" *")&gt;0)*1))</f>
        <v>0</v>
      </c>
      <c r="BD105" t="str">
        <f t="shared" si="76"/>
        <v/>
      </c>
      <c r="BE105">
        <f t="array" ref="BE105">IF(D105="",0,SUMPRODUCT((DA13:VN13="Mollusques")*(DA14:VN14="EXCL")*(COUNTIF(R105,"* "&amp;DA15:VN15&amp;" *")&gt;0)*1))</f>
        <v>0</v>
      </c>
      <c r="BF105">
        <f t="array" ref="BF105">IF(D105="",0,SUMPRODUCT((DA13:VN13="Mollusques")*(DA14:VN14="ALERTE")*(COUNTIF(R105,"* "&amp;DA15:VN15&amp;" *")&gt;0)*1))</f>
        <v>0</v>
      </c>
      <c r="BG105" t="str">
        <f t="shared" si="77"/>
        <v/>
      </c>
      <c r="BH105" t="str">
        <f t="shared" si="78"/>
        <v/>
      </c>
      <c r="BI105" t="str">
        <f t="shared" si="79"/>
        <v/>
      </c>
      <c r="BJ105" t="str">
        <f t="shared" si="80"/>
        <v/>
      </c>
      <c r="BK105" t="str">
        <f t="shared" si="81"/>
        <v/>
      </c>
      <c r="BL105" t="str">
        <f t="shared" si="82"/>
        <v/>
      </c>
      <c r="BM105" t="str">
        <f t="shared" si="83"/>
        <v/>
      </c>
      <c r="BN105" t="str">
        <f t="shared" si="84"/>
        <v/>
      </c>
      <c r="BO105" t="str">
        <f t="shared" si="85"/>
        <v/>
      </c>
      <c r="BP105" t="str">
        <f t="shared" si="86"/>
        <v/>
      </c>
      <c r="BQ105" t="str">
        <f t="shared" si="87"/>
        <v/>
      </c>
      <c r="BR105" t="str">
        <f t="shared" si="88"/>
        <v/>
      </c>
      <c r="BS105" t="str">
        <f t="shared" si="89"/>
        <v/>
      </c>
      <c r="BT105" t="str">
        <f t="shared" si="90"/>
        <v/>
      </c>
      <c r="BU105" t="str">
        <f t="shared" si="91"/>
        <v/>
      </c>
      <c r="BV105" t="str">
        <f t="shared" si="92"/>
        <v/>
      </c>
      <c r="BW105" t="str">
        <f t="shared" si="93"/>
        <v/>
      </c>
      <c r="BX105" t="str">
        <f t="shared" si="94"/>
        <v/>
      </c>
      <c r="BY105" t="str">
        <f t="shared" si="95"/>
        <v/>
      </c>
    </row>
    <row r="106" spans="3:77" ht="15.75">
      <c r="C106" s="263" t="str">
        <f t="shared" si="48"/>
        <v/>
      </c>
      <c r="D106" s="752"/>
      <c r="E106" s="818" t="s">
        <v>945</v>
      </c>
      <c r="F106" s="16" t="str">
        <f t="shared" si="49"/>
        <v/>
      </c>
      <c r="G106" s="264" t="str">
        <f t="shared" si="50"/>
        <v/>
      </c>
      <c r="H106" s="266" t="str">
        <f t="shared" si="51"/>
        <v/>
      </c>
      <c r="I106" s="267" t="str">
        <f t="shared" si="52"/>
        <v/>
      </c>
      <c r="J106" s="268" t="str">
        <f t="shared" si="53"/>
        <v/>
      </c>
      <c r="K106" s="268" t="str">
        <f t="shared" si="54"/>
        <v/>
      </c>
      <c r="L106" s="269" t="str">
        <f t="shared" si="55"/>
        <v/>
      </c>
      <c r="M106" t="str">
        <f t="shared" si="56"/>
        <v/>
      </c>
      <c r="N106" t="str">
        <f t="shared" si="57"/>
        <v/>
      </c>
      <c r="O106" t="str">
        <f t="shared" si="58"/>
        <v/>
      </c>
      <c r="P106" t="str">
        <f t="shared" si="59"/>
        <v/>
      </c>
      <c r="Q106" t="str">
        <f t="shared" si="60"/>
        <v/>
      </c>
      <c r="R106" t="str">
        <f t="shared" si="61"/>
        <v/>
      </c>
      <c r="S106">
        <f t="array" ref="S106">IF(D106="",0,SUMPRODUCT((DA13:VN13="Gluten")*(DA14:VN14="INFO")*(COUNTIF(R106,"* "&amp;DA15:VN15&amp;" *")&gt;0)*1))</f>
        <v>0</v>
      </c>
      <c r="T106">
        <f t="array" ref="T106">IF(D106="",0,SUMPRODUCT((DA13:VN13="Gluten")*(DA14:VN14="EXCL")*(COUNTIF(R106,"* "&amp;DA15:VN15&amp;" *")&gt;0)*1))</f>
        <v>0</v>
      </c>
      <c r="U106">
        <f t="array" ref="U106">IF(D106="",0,SUMPRODUCT((DA13:VN13="Gluten")*(DA14:VN14="ALERTE")*(COUNTIF(R106,"* "&amp;DA15:VN15&amp;" *")&gt;0)*1))</f>
        <v>0</v>
      </c>
      <c r="V106">
        <f t="array" ref="V106">IF(D106="",0,SUMPRODUCT((DA13:VN13="Gluten")*(DA14:VN14="SUSP")*(COUNTIF(R106,"* "&amp;DA15:VN15&amp;" *")&gt;0)*1))</f>
        <v>0</v>
      </c>
      <c r="W106" t="str">
        <f t="shared" si="62"/>
        <v/>
      </c>
      <c r="X106" t="str">
        <f t="shared" si="63"/>
        <v/>
      </c>
      <c r="Y106">
        <f t="array" ref="Y106">IF(D106="",0,SUMPRODUCT((DA13:VN13="Crustaces")*(DA14:VN14="ALERTE")*(COUNTIF(R106,"* "&amp;DA15:VN15&amp;" *")&gt;0)*1))</f>
        <v>0</v>
      </c>
      <c r="Z106" t="str">
        <f t="shared" si="64"/>
        <v/>
      </c>
      <c r="AA106">
        <f t="array" ref="AA106">IF(D106="",0,SUMPRODUCT((DA13:VN13="Oeufs")*(DA14:VN14="ALERTE")*(COUNTIF(R106,"* "&amp;DA15:VN15&amp;" *")&gt;0)*1))</f>
        <v>0</v>
      </c>
      <c r="AB106" t="str">
        <f t="shared" si="65"/>
        <v/>
      </c>
      <c r="AC106">
        <f t="array" ref="AC106">IF(D106="",0,SUMPRODUCT((DA13:VN13="Poissons")*(DA14:VN14="INFO")*(COUNTIF(R106,"* "&amp;DA15:VN15&amp;" *")&gt;0)*1))</f>
        <v>0</v>
      </c>
      <c r="AD106">
        <f t="array" ref="AD106">IF(D106="",0,SUMPRODUCT((DA13:VN13="Poissons")*(DA14:VN14="EXCL")*(COUNTIF(R106,"* "&amp;DA15:VN15&amp;" *")&gt;0)*1))</f>
        <v>0</v>
      </c>
      <c r="AE106">
        <f t="array" ref="AE106">IF(D106="",0,SUMPRODUCT((DA13:VN13="Poissons")*(DA14:VN14="ALERTE")*(COUNTIF(R106,"* "&amp;DA15:VN15&amp;" *")&gt;0)*1))</f>
        <v>0</v>
      </c>
      <c r="AF106" t="str">
        <f t="shared" si="66"/>
        <v/>
      </c>
      <c r="AG106">
        <f t="array" ref="AG106">IF(D106="",0,SUMPRODUCT((DA13:VN13="Arachides")*(DA14:VN14="ALERTE")*(COUNTIF(R106,"* "&amp;DA15:VN15&amp;" *")&gt;0)*1))</f>
        <v>0</v>
      </c>
      <c r="AH106" t="str">
        <f t="shared" si="67"/>
        <v/>
      </c>
      <c r="AI106">
        <f t="array" ref="AI106">IF(D106="",0,SUMPRODUCT((DA13:VN13="Soja")*(DA14:VN14="INFO")*(COUNTIF(R106,"* "&amp;DA15:VN15&amp;" *")&gt;0)*1))</f>
        <v>0</v>
      </c>
      <c r="AJ106">
        <f t="array" ref="AJ106">IF(D106="",0,SUMPRODUCT((DA13:VN13="Soja")*(DA14:VN14="ALERTE")*(COUNTIF(R106,"* "&amp;DA15:VN15&amp;" *")&gt;0)*1))</f>
        <v>0</v>
      </c>
      <c r="AK106" t="str">
        <f t="shared" si="68"/>
        <v/>
      </c>
      <c r="AL106">
        <f t="array" ref="AL106">IF(D106="",0,SUMPRODUCT((DA13:VN13="Lait")*(DA14:VN14="INFO")*(COUNTIF(R106,"* "&amp;DA15:VN15&amp;" *")&gt;0)*1))</f>
        <v>0</v>
      </c>
      <c r="AM106">
        <f t="array" ref="AM106">IF(D106="",0,SUMPRODUCT((DA13:VN13="Lait")*(DA14:VN14="EXCL")*(COUNTIF(R106,"* "&amp;DA15:VN15&amp;" *")&gt;0)*1))</f>
        <v>0</v>
      </c>
      <c r="AN106">
        <f t="array" ref="AN106">IF(D106="",0,SUMPRODUCT((DA13:VN13="Lait")*(DA14:VN14="ALERTE")*(COUNTIF(R106,"* "&amp;DA15:VN15&amp;" *")&gt;0)*1))</f>
        <v>0</v>
      </c>
      <c r="AO106">
        <f t="array" ref="AO106">IF(D106="",0,SUMPRODUCT((DA13:VN13="Lait")*(DA14:VN14="SUSP")*(COUNTIF(R106,"* "&amp;DA15:VN15&amp;" *")&gt;0)*1))</f>
        <v>0</v>
      </c>
      <c r="AP106" t="str">
        <f t="shared" si="69"/>
        <v/>
      </c>
      <c r="AQ106" t="str">
        <f t="shared" si="70"/>
        <v/>
      </c>
      <c r="AR106">
        <f t="array" ref="AR106">IF(D106="",0,SUMPRODUCT((DA13:VN13="Fruits a coque")*(DA14:VN14="EXCL")*(COUNTIF(R106,"* "&amp;DA15:VN15&amp;" *")&gt;0)*1))</f>
        <v>0</v>
      </c>
      <c r="AS106">
        <f t="array" ref="AS106">IF(D106="",0,SUMPRODUCT((DA13:VN13="Fruits a coque")*(DA14:VN14="ALERTE")*(COUNTIF(R106,"* "&amp;DA15:VN15&amp;" *")&gt;0)*1))</f>
        <v>0</v>
      </c>
      <c r="AT106" t="str">
        <f t="shared" si="71"/>
        <v/>
      </c>
      <c r="AU106">
        <f t="array" ref="AU106">IF(D106="",0,SUMPRODUCT((DA13:VN13="Celeri")*(DA14:VN14="ALERTE")*(COUNTIF(R106,"* "&amp;DA15:VN15&amp;" *")&gt;0)*1))</f>
        <v>0</v>
      </c>
      <c r="AV106" t="str">
        <f t="shared" si="72"/>
        <v/>
      </c>
      <c r="AW106">
        <f t="array" ref="AW106">IF(D106="",0,SUMPRODUCT((DA13:VN13="Moutarde")*(DA14:VN14="ALERTE")*(COUNTIF(R106,"* "&amp;DA15:VN15&amp;" *")&gt;0)*1))</f>
        <v>0</v>
      </c>
      <c r="AX106" t="str">
        <f t="shared" si="73"/>
        <v/>
      </c>
      <c r="AY106">
        <f t="array" ref="AY106">IF(D106="",0,SUMPRODUCT((DA13:VN13="Sesame")*(DA14:VN14="ALERTE")*(COUNTIF(R106,"* "&amp;DA15:VN15&amp;" *")&gt;0)*1))</f>
        <v>0</v>
      </c>
      <c r="AZ106" t="str">
        <f t="shared" si="74"/>
        <v/>
      </c>
      <c r="BA106">
        <f t="array" ref="BA106">IF(D106="",0,SUMPRODUCT((DA13:VN13="Sulfites")*(DA14:VN14="ALERTE")*(COUNTIF(R106,"* "&amp;DA15:VN15&amp;" *")&gt;0)*1))</f>
        <v>0</v>
      </c>
      <c r="BB106" t="str">
        <f t="shared" si="75"/>
        <v/>
      </c>
      <c r="BC106">
        <f t="array" ref="BC106">IF(D106="",0,SUMPRODUCT((DA13:VN13="Lupin")*(DA14:VN14="ALERTE")*(COUNTIF(R106,"* "&amp;DA15:VN15&amp;" *")&gt;0)*1))</f>
        <v>0</v>
      </c>
      <c r="BD106" t="str">
        <f t="shared" si="76"/>
        <v/>
      </c>
      <c r="BE106">
        <f t="array" ref="BE106">IF(D106="",0,SUMPRODUCT((DA13:VN13="Mollusques")*(DA14:VN14="EXCL")*(COUNTIF(R106,"* "&amp;DA15:VN15&amp;" *")&gt;0)*1))</f>
        <v>0</v>
      </c>
      <c r="BF106">
        <f t="array" ref="BF106">IF(D106="",0,SUMPRODUCT((DA13:VN13="Mollusques")*(DA14:VN14="ALERTE")*(COUNTIF(R106,"* "&amp;DA15:VN15&amp;" *")&gt;0)*1))</f>
        <v>0</v>
      </c>
      <c r="BG106" t="str">
        <f t="shared" si="77"/>
        <v/>
      </c>
      <c r="BH106" t="str">
        <f t="shared" si="78"/>
        <v/>
      </c>
      <c r="BI106" t="str">
        <f t="shared" si="79"/>
        <v/>
      </c>
      <c r="BJ106" t="str">
        <f t="shared" si="80"/>
        <v/>
      </c>
      <c r="BK106" t="str">
        <f t="shared" si="81"/>
        <v/>
      </c>
      <c r="BL106" t="str">
        <f t="shared" si="82"/>
        <v/>
      </c>
      <c r="BM106" t="str">
        <f t="shared" si="83"/>
        <v/>
      </c>
      <c r="BN106" t="str">
        <f t="shared" si="84"/>
        <v/>
      </c>
      <c r="BO106" t="str">
        <f t="shared" si="85"/>
        <v/>
      </c>
      <c r="BP106" t="str">
        <f t="shared" si="86"/>
        <v/>
      </c>
      <c r="BQ106" t="str">
        <f t="shared" si="87"/>
        <v/>
      </c>
      <c r="BR106" t="str">
        <f t="shared" si="88"/>
        <v/>
      </c>
      <c r="BS106" t="str">
        <f t="shared" si="89"/>
        <v/>
      </c>
      <c r="BT106" t="str">
        <f t="shared" si="90"/>
        <v/>
      </c>
      <c r="BU106" t="str">
        <f t="shared" si="91"/>
        <v/>
      </c>
      <c r="BV106" t="str">
        <f t="shared" si="92"/>
        <v/>
      </c>
      <c r="BW106" t="str">
        <f t="shared" si="93"/>
        <v/>
      </c>
      <c r="BX106" t="str">
        <f t="shared" si="94"/>
        <v/>
      </c>
      <c r="BY106" t="str">
        <f t="shared" si="95"/>
        <v/>
      </c>
    </row>
    <row r="107" spans="3:77" ht="15.75">
      <c r="C107" s="263" t="str">
        <f t="shared" si="48"/>
        <v/>
      </c>
      <c r="D107" s="752"/>
      <c r="E107" s="818" t="s">
        <v>945</v>
      </c>
      <c r="F107" s="16" t="str">
        <f t="shared" si="49"/>
        <v/>
      </c>
      <c r="G107" s="264" t="str">
        <f t="shared" si="50"/>
        <v/>
      </c>
      <c r="H107" s="266" t="str">
        <f t="shared" si="51"/>
        <v/>
      </c>
      <c r="I107" s="267" t="str">
        <f t="shared" si="52"/>
        <v/>
      </c>
      <c r="J107" s="268" t="str">
        <f t="shared" si="53"/>
        <v/>
      </c>
      <c r="K107" s="268" t="str">
        <f t="shared" si="54"/>
        <v/>
      </c>
      <c r="L107" s="269" t="str">
        <f t="shared" si="55"/>
        <v/>
      </c>
      <c r="M107" t="str">
        <f t="shared" si="56"/>
        <v/>
      </c>
      <c r="N107" t="str">
        <f t="shared" si="57"/>
        <v/>
      </c>
      <c r="O107" t="str">
        <f t="shared" si="58"/>
        <v/>
      </c>
      <c r="P107" t="str">
        <f t="shared" si="59"/>
        <v/>
      </c>
      <c r="Q107" t="str">
        <f t="shared" si="60"/>
        <v/>
      </c>
      <c r="R107" t="str">
        <f t="shared" si="61"/>
        <v/>
      </c>
      <c r="S107">
        <f t="array" ref="S107">IF(D107="",0,SUMPRODUCT((DA13:VN13="Gluten")*(DA14:VN14="INFO")*(COUNTIF(R107,"* "&amp;DA15:VN15&amp;" *")&gt;0)*1))</f>
        <v>0</v>
      </c>
      <c r="T107">
        <f t="array" ref="T107">IF(D107="",0,SUMPRODUCT((DA13:VN13="Gluten")*(DA14:VN14="EXCL")*(COUNTIF(R107,"* "&amp;DA15:VN15&amp;" *")&gt;0)*1))</f>
        <v>0</v>
      </c>
      <c r="U107">
        <f t="array" ref="U107">IF(D107="",0,SUMPRODUCT((DA13:VN13="Gluten")*(DA14:VN14="ALERTE")*(COUNTIF(R107,"* "&amp;DA15:VN15&amp;" *")&gt;0)*1))</f>
        <v>0</v>
      </c>
      <c r="V107">
        <f t="array" ref="V107">IF(D107="",0,SUMPRODUCT((DA13:VN13="Gluten")*(DA14:VN14="SUSP")*(COUNTIF(R107,"* "&amp;DA15:VN15&amp;" *")&gt;0)*1))</f>
        <v>0</v>
      </c>
      <c r="W107" t="str">
        <f t="shared" si="62"/>
        <v/>
      </c>
      <c r="X107" t="str">
        <f t="shared" si="63"/>
        <v/>
      </c>
      <c r="Y107">
        <f t="array" ref="Y107">IF(D107="",0,SUMPRODUCT((DA13:VN13="Crustaces")*(DA14:VN14="ALERTE")*(COUNTIF(R107,"* "&amp;DA15:VN15&amp;" *")&gt;0)*1))</f>
        <v>0</v>
      </c>
      <c r="Z107" t="str">
        <f t="shared" si="64"/>
        <v/>
      </c>
      <c r="AA107">
        <f t="array" ref="AA107">IF(D107="",0,SUMPRODUCT((DA13:VN13="Oeufs")*(DA14:VN14="ALERTE")*(COUNTIF(R107,"* "&amp;DA15:VN15&amp;" *")&gt;0)*1))</f>
        <v>0</v>
      </c>
      <c r="AB107" t="str">
        <f t="shared" si="65"/>
        <v/>
      </c>
      <c r="AC107">
        <f t="array" ref="AC107">IF(D107="",0,SUMPRODUCT((DA13:VN13="Poissons")*(DA14:VN14="INFO")*(COUNTIF(R107,"* "&amp;DA15:VN15&amp;" *")&gt;0)*1))</f>
        <v>0</v>
      </c>
      <c r="AD107">
        <f t="array" ref="AD107">IF(D107="",0,SUMPRODUCT((DA13:VN13="Poissons")*(DA14:VN14="EXCL")*(COUNTIF(R107,"* "&amp;DA15:VN15&amp;" *")&gt;0)*1))</f>
        <v>0</v>
      </c>
      <c r="AE107">
        <f t="array" ref="AE107">IF(D107="",0,SUMPRODUCT((DA13:VN13="Poissons")*(DA14:VN14="ALERTE")*(COUNTIF(R107,"* "&amp;DA15:VN15&amp;" *")&gt;0)*1))</f>
        <v>0</v>
      </c>
      <c r="AF107" t="str">
        <f t="shared" si="66"/>
        <v/>
      </c>
      <c r="AG107">
        <f t="array" ref="AG107">IF(D107="",0,SUMPRODUCT((DA13:VN13="Arachides")*(DA14:VN14="ALERTE")*(COUNTIF(R107,"* "&amp;DA15:VN15&amp;" *")&gt;0)*1))</f>
        <v>0</v>
      </c>
      <c r="AH107" t="str">
        <f t="shared" si="67"/>
        <v/>
      </c>
      <c r="AI107">
        <f t="array" ref="AI107">IF(D107="",0,SUMPRODUCT((DA13:VN13="Soja")*(DA14:VN14="INFO")*(COUNTIF(R107,"* "&amp;DA15:VN15&amp;" *")&gt;0)*1))</f>
        <v>0</v>
      </c>
      <c r="AJ107">
        <f t="array" ref="AJ107">IF(D107="",0,SUMPRODUCT((DA13:VN13="Soja")*(DA14:VN14="ALERTE")*(COUNTIF(R107,"* "&amp;DA15:VN15&amp;" *")&gt;0)*1))</f>
        <v>0</v>
      </c>
      <c r="AK107" t="str">
        <f t="shared" si="68"/>
        <v/>
      </c>
      <c r="AL107">
        <f t="array" ref="AL107">IF(D107="",0,SUMPRODUCT((DA13:VN13="Lait")*(DA14:VN14="INFO")*(COUNTIF(R107,"* "&amp;DA15:VN15&amp;" *")&gt;0)*1))</f>
        <v>0</v>
      </c>
      <c r="AM107">
        <f t="array" ref="AM107">IF(D107="",0,SUMPRODUCT((DA13:VN13="Lait")*(DA14:VN14="EXCL")*(COUNTIF(R107,"* "&amp;DA15:VN15&amp;" *")&gt;0)*1))</f>
        <v>0</v>
      </c>
      <c r="AN107">
        <f t="array" ref="AN107">IF(D107="",0,SUMPRODUCT((DA13:VN13="Lait")*(DA14:VN14="ALERTE")*(COUNTIF(R107,"* "&amp;DA15:VN15&amp;" *")&gt;0)*1))</f>
        <v>0</v>
      </c>
      <c r="AO107">
        <f t="array" ref="AO107">IF(D107="",0,SUMPRODUCT((DA13:VN13="Lait")*(DA14:VN14="SUSP")*(COUNTIF(R107,"* "&amp;DA15:VN15&amp;" *")&gt;0)*1))</f>
        <v>0</v>
      </c>
      <c r="AP107" t="str">
        <f t="shared" si="69"/>
        <v/>
      </c>
      <c r="AQ107" t="str">
        <f t="shared" si="70"/>
        <v/>
      </c>
      <c r="AR107">
        <f t="array" ref="AR107">IF(D107="",0,SUMPRODUCT((DA13:VN13="Fruits a coque")*(DA14:VN14="EXCL")*(COUNTIF(R107,"* "&amp;DA15:VN15&amp;" *")&gt;0)*1))</f>
        <v>0</v>
      </c>
      <c r="AS107">
        <f t="array" ref="AS107">IF(D107="",0,SUMPRODUCT((DA13:VN13="Fruits a coque")*(DA14:VN14="ALERTE")*(COUNTIF(R107,"* "&amp;DA15:VN15&amp;" *")&gt;0)*1))</f>
        <v>0</v>
      </c>
      <c r="AT107" t="str">
        <f t="shared" si="71"/>
        <v/>
      </c>
      <c r="AU107">
        <f t="array" ref="AU107">IF(D107="",0,SUMPRODUCT((DA13:VN13="Celeri")*(DA14:VN14="ALERTE")*(COUNTIF(R107,"* "&amp;DA15:VN15&amp;" *")&gt;0)*1))</f>
        <v>0</v>
      </c>
      <c r="AV107" t="str">
        <f t="shared" si="72"/>
        <v/>
      </c>
      <c r="AW107">
        <f t="array" ref="AW107">IF(D107="",0,SUMPRODUCT((DA13:VN13="Moutarde")*(DA14:VN14="ALERTE")*(COUNTIF(R107,"* "&amp;DA15:VN15&amp;" *")&gt;0)*1))</f>
        <v>0</v>
      </c>
      <c r="AX107" t="str">
        <f t="shared" si="73"/>
        <v/>
      </c>
      <c r="AY107">
        <f t="array" ref="AY107">IF(D107="",0,SUMPRODUCT((DA13:VN13="Sesame")*(DA14:VN14="ALERTE")*(COUNTIF(R107,"* "&amp;DA15:VN15&amp;" *")&gt;0)*1))</f>
        <v>0</v>
      </c>
      <c r="AZ107" t="str">
        <f t="shared" si="74"/>
        <v/>
      </c>
      <c r="BA107">
        <f t="array" ref="BA107">IF(D107="",0,SUMPRODUCT((DA13:VN13="Sulfites")*(DA14:VN14="ALERTE")*(COUNTIF(R107,"* "&amp;DA15:VN15&amp;" *")&gt;0)*1))</f>
        <v>0</v>
      </c>
      <c r="BB107" t="str">
        <f t="shared" si="75"/>
        <v/>
      </c>
      <c r="BC107">
        <f t="array" ref="BC107">IF(D107="",0,SUMPRODUCT((DA13:VN13="Lupin")*(DA14:VN14="ALERTE")*(COUNTIF(R107,"* "&amp;DA15:VN15&amp;" *")&gt;0)*1))</f>
        <v>0</v>
      </c>
      <c r="BD107" t="str">
        <f t="shared" si="76"/>
        <v/>
      </c>
      <c r="BE107">
        <f t="array" ref="BE107">IF(D107="",0,SUMPRODUCT((DA13:VN13="Mollusques")*(DA14:VN14="EXCL")*(COUNTIF(R107,"* "&amp;DA15:VN15&amp;" *")&gt;0)*1))</f>
        <v>0</v>
      </c>
      <c r="BF107">
        <f t="array" ref="BF107">IF(D107="",0,SUMPRODUCT((DA13:VN13="Mollusques")*(DA14:VN14="ALERTE")*(COUNTIF(R107,"* "&amp;DA15:VN15&amp;" *")&gt;0)*1))</f>
        <v>0</v>
      </c>
      <c r="BG107" t="str">
        <f t="shared" si="77"/>
        <v/>
      </c>
      <c r="BH107" t="str">
        <f t="shared" si="78"/>
        <v/>
      </c>
      <c r="BI107" t="str">
        <f t="shared" si="79"/>
        <v/>
      </c>
      <c r="BJ107" t="str">
        <f t="shared" si="80"/>
        <v/>
      </c>
      <c r="BK107" t="str">
        <f t="shared" si="81"/>
        <v/>
      </c>
      <c r="BL107" t="str">
        <f t="shared" si="82"/>
        <v/>
      </c>
      <c r="BM107" t="str">
        <f t="shared" si="83"/>
        <v/>
      </c>
      <c r="BN107" t="str">
        <f t="shared" si="84"/>
        <v/>
      </c>
      <c r="BO107" t="str">
        <f t="shared" si="85"/>
        <v/>
      </c>
      <c r="BP107" t="str">
        <f t="shared" si="86"/>
        <v/>
      </c>
      <c r="BQ107" t="str">
        <f t="shared" si="87"/>
        <v/>
      </c>
      <c r="BR107" t="str">
        <f t="shared" si="88"/>
        <v/>
      </c>
      <c r="BS107" t="str">
        <f t="shared" si="89"/>
        <v/>
      </c>
      <c r="BT107" t="str">
        <f t="shared" si="90"/>
        <v/>
      </c>
      <c r="BU107" t="str">
        <f t="shared" si="91"/>
        <v/>
      </c>
      <c r="BV107" t="str">
        <f t="shared" si="92"/>
        <v/>
      </c>
      <c r="BW107" t="str">
        <f t="shared" si="93"/>
        <v/>
      </c>
      <c r="BX107" t="str">
        <f t="shared" si="94"/>
        <v/>
      </c>
      <c r="BY107" t="str">
        <f t="shared" si="95"/>
        <v/>
      </c>
    </row>
    <row r="108" spans="3:77" ht="15.75">
      <c r="C108" s="263" t="str">
        <f t="shared" si="48"/>
        <v/>
      </c>
      <c r="D108" s="752"/>
      <c r="E108" s="818" t="s">
        <v>945</v>
      </c>
      <c r="F108" s="16" t="str">
        <f t="shared" si="49"/>
        <v/>
      </c>
      <c r="G108" s="264" t="str">
        <f t="shared" si="50"/>
        <v/>
      </c>
      <c r="H108" s="266" t="str">
        <f t="shared" si="51"/>
        <v/>
      </c>
      <c r="I108" s="267" t="str">
        <f t="shared" si="52"/>
        <v/>
      </c>
      <c r="J108" s="268" t="str">
        <f t="shared" si="53"/>
        <v/>
      </c>
      <c r="K108" s="268" t="str">
        <f t="shared" si="54"/>
        <v/>
      </c>
      <c r="L108" s="269" t="str">
        <f t="shared" si="55"/>
        <v/>
      </c>
      <c r="M108" t="str">
        <f t="shared" si="56"/>
        <v/>
      </c>
      <c r="N108" t="str">
        <f t="shared" si="57"/>
        <v/>
      </c>
      <c r="O108" t="str">
        <f t="shared" si="58"/>
        <v/>
      </c>
      <c r="P108" t="str">
        <f t="shared" si="59"/>
        <v/>
      </c>
      <c r="Q108" t="str">
        <f t="shared" si="60"/>
        <v/>
      </c>
      <c r="R108" t="str">
        <f t="shared" si="61"/>
        <v/>
      </c>
      <c r="S108">
        <f t="array" ref="S108">IF(D108="",0,SUMPRODUCT((DA13:VN13="Gluten")*(DA14:VN14="INFO")*(COUNTIF(R108,"* "&amp;DA15:VN15&amp;" *")&gt;0)*1))</f>
        <v>0</v>
      </c>
      <c r="T108">
        <f t="array" ref="T108">IF(D108="",0,SUMPRODUCT((DA13:VN13="Gluten")*(DA14:VN14="EXCL")*(COUNTIF(R108,"* "&amp;DA15:VN15&amp;" *")&gt;0)*1))</f>
        <v>0</v>
      </c>
      <c r="U108">
        <f t="array" ref="U108">IF(D108="",0,SUMPRODUCT((DA13:VN13="Gluten")*(DA14:VN14="ALERTE")*(COUNTIF(R108,"* "&amp;DA15:VN15&amp;" *")&gt;0)*1))</f>
        <v>0</v>
      </c>
      <c r="V108">
        <f t="array" ref="V108">IF(D108="",0,SUMPRODUCT((DA13:VN13="Gluten")*(DA14:VN14="SUSP")*(COUNTIF(R108,"* "&amp;DA15:VN15&amp;" *")&gt;0)*1))</f>
        <v>0</v>
      </c>
      <c r="W108" t="str">
        <f t="shared" si="62"/>
        <v/>
      </c>
      <c r="X108" t="str">
        <f t="shared" si="63"/>
        <v/>
      </c>
      <c r="Y108">
        <f t="array" ref="Y108">IF(D108="",0,SUMPRODUCT((DA13:VN13="Crustaces")*(DA14:VN14="ALERTE")*(COUNTIF(R108,"* "&amp;DA15:VN15&amp;" *")&gt;0)*1))</f>
        <v>0</v>
      </c>
      <c r="Z108" t="str">
        <f t="shared" si="64"/>
        <v/>
      </c>
      <c r="AA108">
        <f t="array" ref="AA108">IF(D108="",0,SUMPRODUCT((DA13:VN13="Oeufs")*(DA14:VN14="ALERTE")*(COUNTIF(R108,"* "&amp;DA15:VN15&amp;" *")&gt;0)*1))</f>
        <v>0</v>
      </c>
      <c r="AB108" t="str">
        <f t="shared" si="65"/>
        <v/>
      </c>
      <c r="AC108">
        <f t="array" ref="AC108">IF(D108="",0,SUMPRODUCT((DA13:VN13="Poissons")*(DA14:VN14="INFO")*(COUNTIF(R108,"* "&amp;DA15:VN15&amp;" *")&gt;0)*1))</f>
        <v>0</v>
      </c>
      <c r="AD108">
        <f t="array" ref="AD108">IF(D108="",0,SUMPRODUCT((DA13:VN13="Poissons")*(DA14:VN14="EXCL")*(COUNTIF(R108,"* "&amp;DA15:VN15&amp;" *")&gt;0)*1))</f>
        <v>0</v>
      </c>
      <c r="AE108">
        <f t="array" ref="AE108">IF(D108="",0,SUMPRODUCT((DA13:VN13="Poissons")*(DA14:VN14="ALERTE")*(COUNTIF(R108,"* "&amp;DA15:VN15&amp;" *")&gt;0)*1))</f>
        <v>0</v>
      </c>
      <c r="AF108" t="str">
        <f t="shared" si="66"/>
        <v/>
      </c>
      <c r="AG108">
        <f t="array" ref="AG108">IF(D108="",0,SUMPRODUCT((DA13:VN13="Arachides")*(DA14:VN14="ALERTE")*(COUNTIF(R108,"* "&amp;DA15:VN15&amp;" *")&gt;0)*1))</f>
        <v>0</v>
      </c>
      <c r="AH108" t="str">
        <f t="shared" si="67"/>
        <v/>
      </c>
      <c r="AI108">
        <f t="array" ref="AI108">IF(D108="",0,SUMPRODUCT((DA13:VN13="Soja")*(DA14:VN14="INFO")*(COUNTIF(R108,"* "&amp;DA15:VN15&amp;" *")&gt;0)*1))</f>
        <v>0</v>
      </c>
      <c r="AJ108">
        <f t="array" ref="AJ108">IF(D108="",0,SUMPRODUCT((DA13:VN13="Soja")*(DA14:VN14="ALERTE")*(COUNTIF(R108,"* "&amp;DA15:VN15&amp;" *")&gt;0)*1))</f>
        <v>0</v>
      </c>
      <c r="AK108" t="str">
        <f t="shared" si="68"/>
        <v/>
      </c>
      <c r="AL108">
        <f t="array" ref="AL108">IF(D108="",0,SUMPRODUCT((DA13:VN13="Lait")*(DA14:VN14="INFO")*(COUNTIF(R108,"* "&amp;DA15:VN15&amp;" *")&gt;0)*1))</f>
        <v>0</v>
      </c>
      <c r="AM108">
        <f t="array" ref="AM108">IF(D108="",0,SUMPRODUCT((DA13:VN13="Lait")*(DA14:VN14="EXCL")*(COUNTIF(R108,"* "&amp;DA15:VN15&amp;" *")&gt;0)*1))</f>
        <v>0</v>
      </c>
      <c r="AN108">
        <f t="array" ref="AN108">IF(D108="",0,SUMPRODUCT((DA13:VN13="Lait")*(DA14:VN14="ALERTE")*(COUNTIF(R108,"* "&amp;DA15:VN15&amp;" *")&gt;0)*1))</f>
        <v>0</v>
      </c>
      <c r="AO108">
        <f t="array" ref="AO108">IF(D108="",0,SUMPRODUCT((DA13:VN13="Lait")*(DA14:VN14="SUSP")*(COUNTIF(R108,"* "&amp;DA15:VN15&amp;" *")&gt;0)*1))</f>
        <v>0</v>
      </c>
      <c r="AP108" t="str">
        <f t="shared" si="69"/>
        <v/>
      </c>
      <c r="AQ108" t="str">
        <f t="shared" si="70"/>
        <v/>
      </c>
      <c r="AR108">
        <f t="array" ref="AR108">IF(D108="",0,SUMPRODUCT((DA13:VN13="Fruits a coque")*(DA14:VN14="EXCL")*(COUNTIF(R108,"* "&amp;DA15:VN15&amp;" *")&gt;0)*1))</f>
        <v>0</v>
      </c>
      <c r="AS108">
        <f t="array" ref="AS108">IF(D108="",0,SUMPRODUCT((DA13:VN13="Fruits a coque")*(DA14:VN14="ALERTE")*(COUNTIF(R108,"* "&amp;DA15:VN15&amp;" *")&gt;0)*1))</f>
        <v>0</v>
      </c>
      <c r="AT108" t="str">
        <f t="shared" si="71"/>
        <v/>
      </c>
      <c r="AU108">
        <f t="array" ref="AU108">IF(D108="",0,SUMPRODUCT((DA13:VN13="Celeri")*(DA14:VN14="ALERTE")*(COUNTIF(R108,"* "&amp;DA15:VN15&amp;" *")&gt;0)*1))</f>
        <v>0</v>
      </c>
      <c r="AV108" t="str">
        <f t="shared" si="72"/>
        <v/>
      </c>
      <c r="AW108">
        <f t="array" ref="AW108">IF(D108="",0,SUMPRODUCT((DA13:VN13="Moutarde")*(DA14:VN14="ALERTE")*(COUNTIF(R108,"* "&amp;DA15:VN15&amp;" *")&gt;0)*1))</f>
        <v>0</v>
      </c>
      <c r="AX108" t="str">
        <f t="shared" si="73"/>
        <v/>
      </c>
      <c r="AY108">
        <f t="array" ref="AY108">IF(D108="",0,SUMPRODUCT((DA13:VN13="Sesame")*(DA14:VN14="ALERTE")*(COUNTIF(R108,"* "&amp;DA15:VN15&amp;" *")&gt;0)*1))</f>
        <v>0</v>
      </c>
      <c r="AZ108" t="str">
        <f t="shared" si="74"/>
        <v/>
      </c>
      <c r="BA108">
        <f t="array" ref="BA108">IF(D108="",0,SUMPRODUCT((DA13:VN13="Sulfites")*(DA14:VN14="ALERTE")*(COUNTIF(R108,"* "&amp;DA15:VN15&amp;" *")&gt;0)*1))</f>
        <v>0</v>
      </c>
      <c r="BB108" t="str">
        <f t="shared" si="75"/>
        <v/>
      </c>
      <c r="BC108">
        <f t="array" ref="BC108">IF(D108="",0,SUMPRODUCT((DA13:VN13="Lupin")*(DA14:VN14="ALERTE")*(COUNTIF(R108,"* "&amp;DA15:VN15&amp;" *")&gt;0)*1))</f>
        <v>0</v>
      </c>
      <c r="BD108" t="str">
        <f t="shared" si="76"/>
        <v/>
      </c>
      <c r="BE108">
        <f t="array" ref="BE108">IF(D108="",0,SUMPRODUCT((DA13:VN13="Mollusques")*(DA14:VN14="EXCL")*(COUNTIF(R108,"* "&amp;DA15:VN15&amp;" *")&gt;0)*1))</f>
        <v>0</v>
      </c>
      <c r="BF108">
        <f t="array" ref="BF108">IF(D108="",0,SUMPRODUCT((DA13:VN13="Mollusques")*(DA14:VN14="ALERTE")*(COUNTIF(R108,"* "&amp;DA15:VN15&amp;" *")&gt;0)*1))</f>
        <v>0</v>
      </c>
      <c r="BG108" t="str">
        <f t="shared" si="77"/>
        <v/>
      </c>
      <c r="BH108" t="str">
        <f t="shared" si="78"/>
        <v/>
      </c>
      <c r="BI108" t="str">
        <f t="shared" si="79"/>
        <v/>
      </c>
      <c r="BJ108" t="str">
        <f t="shared" si="80"/>
        <v/>
      </c>
      <c r="BK108" t="str">
        <f t="shared" si="81"/>
        <v/>
      </c>
      <c r="BL108" t="str">
        <f t="shared" si="82"/>
        <v/>
      </c>
      <c r="BM108" t="str">
        <f t="shared" si="83"/>
        <v/>
      </c>
      <c r="BN108" t="str">
        <f t="shared" si="84"/>
        <v/>
      </c>
      <c r="BO108" t="str">
        <f t="shared" si="85"/>
        <v/>
      </c>
      <c r="BP108" t="str">
        <f t="shared" si="86"/>
        <v/>
      </c>
      <c r="BQ108" t="str">
        <f t="shared" si="87"/>
        <v/>
      </c>
      <c r="BR108" t="str">
        <f t="shared" si="88"/>
        <v/>
      </c>
      <c r="BS108" t="str">
        <f t="shared" si="89"/>
        <v/>
      </c>
      <c r="BT108" t="str">
        <f t="shared" si="90"/>
        <v/>
      </c>
      <c r="BU108" t="str">
        <f t="shared" si="91"/>
        <v/>
      </c>
      <c r="BV108" t="str">
        <f t="shared" si="92"/>
        <v/>
      </c>
      <c r="BW108" t="str">
        <f t="shared" si="93"/>
        <v/>
      </c>
      <c r="BX108" t="str">
        <f t="shared" si="94"/>
        <v/>
      </c>
      <c r="BY108" t="str">
        <f t="shared" si="95"/>
        <v/>
      </c>
    </row>
    <row r="109" spans="3:77" ht="15.75">
      <c r="C109" s="263" t="str">
        <f t="shared" si="48"/>
        <v/>
      </c>
      <c r="D109" s="752"/>
      <c r="E109" s="818" t="s">
        <v>945</v>
      </c>
      <c r="F109" s="16" t="str">
        <f t="shared" si="49"/>
        <v/>
      </c>
      <c r="G109" s="264" t="str">
        <f t="shared" si="50"/>
        <v/>
      </c>
      <c r="H109" s="266" t="str">
        <f t="shared" si="51"/>
        <v/>
      </c>
      <c r="I109" s="267" t="str">
        <f t="shared" si="52"/>
        <v/>
      </c>
      <c r="J109" s="268" t="str">
        <f t="shared" si="53"/>
        <v/>
      </c>
      <c r="K109" s="268" t="str">
        <f t="shared" si="54"/>
        <v/>
      </c>
      <c r="L109" s="269" t="str">
        <f t="shared" si="55"/>
        <v/>
      </c>
      <c r="M109" t="str">
        <f t="shared" si="56"/>
        <v/>
      </c>
      <c r="N109" t="str">
        <f t="shared" si="57"/>
        <v/>
      </c>
      <c r="O109" t="str">
        <f t="shared" si="58"/>
        <v/>
      </c>
      <c r="P109" t="str">
        <f t="shared" si="59"/>
        <v/>
      </c>
      <c r="Q109" t="str">
        <f t="shared" si="60"/>
        <v/>
      </c>
      <c r="R109" t="str">
        <f t="shared" si="61"/>
        <v/>
      </c>
      <c r="S109">
        <f t="array" ref="S109">IF(D109="",0,SUMPRODUCT((DA13:VN13="Gluten")*(DA14:VN14="INFO")*(COUNTIF(R109,"* "&amp;DA15:VN15&amp;" *")&gt;0)*1))</f>
        <v>0</v>
      </c>
      <c r="T109">
        <f t="array" ref="T109">IF(D109="",0,SUMPRODUCT((DA13:VN13="Gluten")*(DA14:VN14="EXCL")*(COUNTIF(R109,"* "&amp;DA15:VN15&amp;" *")&gt;0)*1))</f>
        <v>0</v>
      </c>
      <c r="U109">
        <f t="array" ref="U109">IF(D109="",0,SUMPRODUCT((DA13:VN13="Gluten")*(DA14:VN14="ALERTE")*(COUNTIF(R109,"* "&amp;DA15:VN15&amp;" *")&gt;0)*1))</f>
        <v>0</v>
      </c>
      <c r="V109">
        <f t="array" ref="V109">IF(D109="",0,SUMPRODUCT((DA13:VN13="Gluten")*(DA14:VN14="SUSP")*(COUNTIF(R109,"* "&amp;DA15:VN15&amp;" *")&gt;0)*1))</f>
        <v>0</v>
      </c>
      <c r="W109" t="str">
        <f t="shared" si="62"/>
        <v/>
      </c>
      <c r="X109" t="str">
        <f t="shared" si="63"/>
        <v/>
      </c>
      <c r="Y109">
        <f t="array" ref="Y109">IF(D109="",0,SUMPRODUCT((DA13:VN13="Crustaces")*(DA14:VN14="ALERTE")*(COUNTIF(R109,"* "&amp;DA15:VN15&amp;" *")&gt;0)*1))</f>
        <v>0</v>
      </c>
      <c r="Z109" t="str">
        <f t="shared" si="64"/>
        <v/>
      </c>
      <c r="AA109">
        <f t="array" ref="AA109">IF(D109="",0,SUMPRODUCT((DA13:VN13="Oeufs")*(DA14:VN14="ALERTE")*(COUNTIF(R109,"* "&amp;DA15:VN15&amp;" *")&gt;0)*1))</f>
        <v>0</v>
      </c>
      <c r="AB109" t="str">
        <f t="shared" si="65"/>
        <v/>
      </c>
      <c r="AC109">
        <f t="array" ref="AC109">IF(D109="",0,SUMPRODUCT((DA13:VN13="Poissons")*(DA14:VN14="INFO")*(COUNTIF(R109,"* "&amp;DA15:VN15&amp;" *")&gt;0)*1))</f>
        <v>0</v>
      </c>
      <c r="AD109">
        <f t="array" ref="AD109">IF(D109="",0,SUMPRODUCT((DA13:VN13="Poissons")*(DA14:VN14="EXCL")*(COUNTIF(R109,"* "&amp;DA15:VN15&amp;" *")&gt;0)*1))</f>
        <v>0</v>
      </c>
      <c r="AE109">
        <f t="array" ref="AE109">IF(D109="",0,SUMPRODUCT((DA13:VN13="Poissons")*(DA14:VN14="ALERTE")*(COUNTIF(R109,"* "&amp;DA15:VN15&amp;" *")&gt;0)*1))</f>
        <v>0</v>
      </c>
      <c r="AF109" t="str">
        <f t="shared" si="66"/>
        <v/>
      </c>
      <c r="AG109">
        <f t="array" ref="AG109">IF(D109="",0,SUMPRODUCT((DA13:VN13="Arachides")*(DA14:VN14="ALERTE")*(COUNTIF(R109,"* "&amp;DA15:VN15&amp;" *")&gt;0)*1))</f>
        <v>0</v>
      </c>
      <c r="AH109" t="str">
        <f t="shared" si="67"/>
        <v/>
      </c>
      <c r="AI109">
        <f t="array" ref="AI109">IF(D109="",0,SUMPRODUCT((DA13:VN13="Soja")*(DA14:VN14="INFO")*(COUNTIF(R109,"* "&amp;DA15:VN15&amp;" *")&gt;0)*1))</f>
        <v>0</v>
      </c>
      <c r="AJ109">
        <f t="array" ref="AJ109">IF(D109="",0,SUMPRODUCT((DA13:VN13="Soja")*(DA14:VN14="ALERTE")*(COUNTIF(R109,"* "&amp;DA15:VN15&amp;" *")&gt;0)*1))</f>
        <v>0</v>
      </c>
      <c r="AK109" t="str">
        <f t="shared" si="68"/>
        <v/>
      </c>
      <c r="AL109">
        <f t="array" ref="AL109">IF(D109="",0,SUMPRODUCT((DA13:VN13="Lait")*(DA14:VN14="INFO")*(COUNTIF(R109,"* "&amp;DA15:VN15&amp;" *")&gt;0)*1))</f>
        <v>0</v>
      </c>
      <c r="AM109">
        <f t="array" ref="AM109">IF(D109="",0,SUMPRODUCT((DA13:VN13="Lait")*(DA14:VN14="EXCL")*(COUNTIF(R109,"* "&amp;DA15:VN15&amp;" *")&gt;0)*1))</f>
        <v>0</v>
      </c>
      <c r="AN109">
        <f t="array" ref="AN109">IF(D109="",0,SUMPRODUCT((DA13:VN13="Lait")*(DA14:VN14="ALERTE")*(COUNTIF(R109,"* "&amp;DA15:VN15&amp;" *")&gt;0)*1))</f>
        <v>0</v>
      </c>
      <c r="AO109">
        <f t="array" ref="AO109">IF(D109="",0,SUMPRODUCT((DA13:VN13="Lait")*(DA14:VN14="SUSP")*(COUNTIF(R109,"* "&amp;DA15:VN15&amp;" *")&gt;0)*1))</f>
        <v>0</v>
      </c>
      <c r="AP109" t="str">
        <f t="shared" si="69"/>
        <v/>
      </c>
      <c r="AQ109" t="str">
        <f t="shared" si="70"/>
        <v/>
      </c>
      <c r="AR109">
        <f t="array" ref="AR109">IF(D109="",0,SUMPRODUCT((DA13:VN13="Fruits a coque")*(DA14:VN14="EXCL")*(COUNTIF(R109,"* "&amp;DA15:VN15&amp;" *")&gt;0)*1))</f>
        <v>0</v>
      </c>
      <c r="AS109">
        <f t="array" ref="AS109">IF(D109="",0,SUMPRODUCT((DA13:VN13="Fruits a coque")*(DA14:VN14="ALERTE")*(COUNTIF(R109,"* "&amp;DA15:VN15&amp;" *")&gt;0)*1))</f>
        <v>0</v>
      </c>
      <c r="AT109" t="str">
        <f t="shared" si="71"/>
        <v/>
      </c>
      <c r="AU109">
        <f t="array" ref="AU109">IF(D109="",0,SUMPRODUCT((DA13:VN13="Celeri")*(DA14:VN14="ALERTE")*(COUNTIF(R109,"* "&amp;DA15:VN15&amp;" *")&gt;0)*1))</f>
        <v>0</v>
      </c>
      <c r="AV109" t="str">
        <f t="shared" si="72"/>
        <v/>
      </c>
      <c r="AW109">
        <f t="array" ref="AW109">IF(D109="",0,SUMPRODUCT((DA13:VN13="Moutarde")*(DA14:VN14="ALERTE")*(COUNTIF(R109,"* "&amp;DA15:VN15&amp;" *")&gt;0)*1))</f>
        <v>0</v>
      </c>
      <c r="AX109" t="str">
        <f t="shared" si="73"/>
        <v/>
      </c>
      <c r="AY109">
        <f t="array" ref="AY109">IF(D109="",0,SUMPRODUCT((DA13:VN13="Sesame")*(DA14:VN14="ALERTE")*(COUNTIF(R109,"* "&amp;DA15:VN15&amp;" *")&gt;0)*1))</f>
        <v>0</v>
      </c>
      <c r="AZ109" t="str">
        <f t="shared" si="74"/>
        <v/>
      </c>
      <c r="BA109">
        <f t="array" ref="BA109">IF(D109="",0,SUMPRODUCT((DA13:VN13="Sulfites")*(DA14:VN14="ALERTE")*(COUNTIF(R109,"* "&amp;DA15:VN15&amp;" *")&gt;0)*1))</f>
        <v>0</v>
      </c>
      <c r="BB109" t="str">
        <f t="shared" si="75"/>
        <v/>
      </c>
      <c r="BC109">
        <f t="array" ref="BC109">IF(D109="",0,SUMPRODUCT((DA13:VN13="Lupin")*(DA14:VN14="ALERTE")*(COUNTIF(R109,"* "&amp;DA15:VN15&amp;" *")&gt;0)*1))</f>
        <v>0</v>
      </c>
      <c r="BD109" t="str">
        <f t="shared" si="76"/>
        <v/>
      </c>
      <c r="BE109">
        <f t="array" ref="BE109">IF(D109="",0,SUMPRODUCT((DA13:VN13="Mollusques")*(DA14:VN14="EXCL")*(COUNTIF(R109,"* "&amp;DA15:VN15&amp;" *")&gt;0)*1))</f>
        <v>0</v>
      </c>
      <c r="BF109">
        <f t="array" ref="BF109">IF(D109="",0,SUMPRODUCT((DA13:VN13="Mollusques")*(DA14:VN14="ALERTE")*(COUNTIF(R109,"* "&amp;DA15:VN15&amp;" *")&gt;0)*1))</f>
        <v>0</v>
      </c>
      <c r="BG109" t="str">
        <f t="shared" si="77"/>
        <v/>
      </c>
      <c r="BH109" t="str">
        <f t="shared" si="78"/>
        <v/>
      </c>
      <c r="BI109" t="str">
        <f t="shared" si="79"/>
        <v/>
      </c>
      <c r="BJ109" t="str">
        <f t="shared" si="80"/>
        <v/>
      </c>
      <c r="BK109" t="str">
        <f t="shared" si="81"/>
        <v/>
      </c>
      <c r="BL109" t="str">
        <f t="shared" si="82"/>
        <v/>
      </c>
      <c r="BM109" t="str">
        <f t="shared" si="83"/>
        <v/>
      </c>
      <c r="BN109" t="str">
        <f t="shared" si="84"/>
        <v/>
      </c>
      <c r="BO109" t="str">
        <f t="shared" si="85"/>
        <v/>
      </c>
      <c r="BP109" t="str">
        <f t="shared" si="86"/>
        <v/>
      </c>
      <c r="BQ109" t="str">
        <f t="shared" si="87"/>
        <v/>
      </c>
      <c r="BR109" t="str">
        <f t="shared" si="88"/>
        <v/>
      </c>
      <c r="BS109" t="str">
        <f t="shared" si="89"/>
        <v/>
      </c>
      <c r="BT109" t="str">
        <f t="shared" si="90"/>
        <v/>
      </c>
      <c r="BU109" t="str">
        <f t="shared" si="91"/>
        <v/>
      </c>
      <c r="BV109" t="str">
        <f t="shared" si="92"/>
        <v/>
      </c>
      <c r="BW109" t="str">
        <f t="shared" si="93"/>
        <v/>
      </c>
      <c r="BX109" t="str">
        <f t="shared" si="94"/>
        <v/>
      </c>
      <c r="BY109" t="str">
        <f t="shared" si="95"/>
        <v/>
      </c>
    </row>
    <row r="110" spans="3:77" ht="15.75">
      <c r="C110" s="263" t="str">
        <f t="shared" si="48"/>
        <v/>
      </c>
      <c r="D110" s="752"/>
      <c r="E110" s="818" t="s">
        <v>945</v>
      </c>
      <c r="F110" s="16" t="str">
        <f t="shared" si="49"/>
        <v/>
      </c>
      <c r="G110" s="264" t="str">
        <f t="shared" si="50"/>
        <v/>
      </c>
      <c r="H110" s="266" t="str">
        <f t="shared" si="51"/>
        <v/>
      </c>
      <c r="I110" s="267" t="str">
        <f t="shared" si="52"/>
        <v/>
      </c>
      <c r="J110" s="268" t="str">
        <f t="shared" si="53"/>
        <v/>
      </c>
      <c r="K110" s="268" t="str">
        <f t="shared" si="54"/>
        <v/>
      </c>
      <c r="L110" s="269" t="str">
        <f t="shared" si="55"/>
        <v/>
      </c>
      <c r="M110" t="str">
        <f t="shared" si="56"/>
        <v/>
      </c>
      <c r="N110" t="str">
        <f t="shared" si="57"/>
        <v/>
      </c>
      <c r="O110" t="str">
        <f t="shared" si="58"/>
        <v/>
      </c>
      <c r="P110" t="str">
        <f t="shared" si="59"/>
        <v/>
      </c>
      <c r="Q110" t="str">
        <f t="shared" si="60"/>
        <v/>
      </c>
      <c r="R110" t="str">
        <f t="shared" si="61"/>
        <v/>
      </c>
      <c r="S110">
        <f t="array" ref="S110">IF(D110="",0,SUMPRODUCT((DA13:VN13="Gluten")*(DA14:VN14="INFO")*(COUNTIF(R110,"* "&amp;DA15:VN15&amp;" *")&gt;0)*1))</f>
        <v>0</v>
      </c>
      <c r="T110">
        <f t="array" ref="T110">IF(D110="",0,SUMPRODUCT((DA13:VN13="Gluten")*(DA14:VN14="EXCL")*(COUNTIF(R110,"* "&amp;DA15:VN15&amp;" *")&gt;0)*1))</f>
        <v>0</v>
      </c>
      <c r="U110">
        <f t="array" ref="U110">IF(D110="",0,SUMPRODUCT((DA13:VN13="Gluten")*(DA14:VN14="ALERTE")*(COUNTIF(R110,"* "&amp;DA15:VN15&amp;" *")&gt;0)*1))</f>
        <v>0</v>
      </c>
      <c r="V110">
        <f t="array" ref="V110">IF(D110="",0,SUMPRODUCT((DA13:VN13="Gluten")*(DA14:VN14="SUSP")*(COUNTIF(R110,"* "&amp;DA15:VN15&amp;" *")&gt;0)*1))</f>
        <v>0</v>
      </c>
      <c r="W110" t="str">
        <f t="shared" si="62"/>
        <v/>
      </c>
      <c r="X110" t="str">
        <f t="shared" si="63"/>
        <v/>
      </c>
      <c r="Y110">
        <f t="array" ref="Y110">IF(D110="",0,SUMPRODUCT((DA13:VN13="Crustaces")*(DA14:VN14="ALERTE")*(COUNTIF(R110,"* "&amp;DA15:VN15&amp;" *")&gt;0)*1))</f>
        <v>0</v>
      </c>
      <c r="Z110" t="str">
        <f t="shared" si="64"/>
        <v/>
      </c>
      <c r="AA110">
        <f t="array" ref="AA110">IF(D110="",0,SUMPRODUCT((DA13:VN13="Oeufs")*(DA14:VN14="ALERTE")*(COUNTIF(R110,"* "&amp;DA15:VN15&amp;" *")&gt;0)*1))</f>
        <v>0</v>
      </c>
      <c r="AB110" t="str">
        <f t="shared" si="65"/>
        <v/>
      </c>
      <c r="AC110">
        <f t="array" ref="AC110">IF(D110="",0,SUMPRODUCT((DA13:VN13="Poissons")*(DA14:VN14="INFO")*(COUNTIF(R110,"* "&amp;DA15:VN15&amp;" *")&gt;0)*1))</f>
        <v>0</v>
      </c>
      <c r="AD110">
        <f t="array" ref="AD110">IF(D110="",0,SUMPRODUCT((DA13:VN13="Poissons")*(DA14:VN14="EXCL")*(COUNTIF(R110,"* "&amp;DA15:VN15&amp;" *")&gt;0)*1))</f>
        <v>0</v>
      </c>
      <c r="AE110">
        <f t="array" ref="AE110">IF(D110="",0,SUMPRODUCT((DA13:VN13="Poissons")*(DA14:VN14="ALERTE")*(COUNTIF(R110,"* "&amp;DA15:VN15&amp;" *")&gt;0)*1))</f>
        <v>0</v>
      </c>
      <c r="AF110" t="str">
        <f t="shared" si="66"/>
        <v/>
      </c>
      <c r="AG110">
        <f t="array" ref="AG110">IF(D110="",0,SUMPRODUCT((DA13:VN13="Arachides")*(DA14:VN14="ALERTE")*(COUNTIF(R110,"* "&amp;DA15:VN15&amp;" *")&gt;0)*1))</f>
        <v>0</v>
      </c>
      <c r="AH110" t="str">
        <f t="shared" si="67"/>
        <v/>
      </c>
      <c r="AI110">
        <f t="array" ref="AI110">IF(D110="",0,SUMPRODUCT((DA13:VN13="Soja")*(DA14:VN14="INFO")*(COUNTIF(R110,"* "&amp;DA15:VN15&amp;" *")&gt;0)*1))</f>
        <v>0</v>
      </c>
      <c r="AJ110">
        <f t="array" ref="AJ110">IF(D110="",0,SUMPRODUCT((DA13:VN13="Soja")*(DA14:VN14="ALERTE")*(COUNTIF(R110,"* "&amp;DA15:VN15&amp;" *")&gt;0)*1))</f>
        <v>0</v>
      </c>
      <c r="AK110" t="str">
        <f t="shared" si="68"/>
        <v/>
      </c>
      <c r="AL110">
        <f t="array" ref="AL110">IF(D110="",0,SUMPRODUCT((DA13:VN13="Lait")*(DA14:VN14="INFO")*(COUNTIF(R110,"* "&amp;DA15:VN15&amp;" *")&gt;0)*1))</f>
        <v>0</v>
      </c>
      <c r="AM110">
        <f t="array" ref="AM110">IF(D110="",0,SUMPRODUCT((DA13:VN13="Lait")*(DA14:VN14="EXCL")*(COUNTIF(R110,"* "&amp;DA15:VN15&amp;" *")&gt;0)*1))</f>
        <v>0</v>
      </c>
      <c r="AN110">
        <f t="array" ref="AN110">IF(D110="",0,SUMPRODUCT((DA13:VN13="Lait")*(DA14:VN14="ALERTE")*(COUNTIF(R110,"* "&amp;DA15:VN15&amp;" *")&gt;0)*1))</f>
        <v>0</v>
      </c>
      <c r="AO110">
        <f t="array" ref="AO110">IF(D110="",0,SUMPRODUCT((DA13:VN13="Lait")*(DA14:VN14="SUSP")*(COUNTIF(R110,"* "&amp;DA15:VN15&amp;" *")&gt;0)*1))</f>
        <v>0</v>
      </c>
      <c r="AP110" t="str">
        <f t="shared" si="69"/>
        <v/>
      </c>
      <c r="AQ110" t="str">
        <f t="shared" si="70"/>
        <v/>
      </c>
      <c r="AR110">
        <f t="array" ref="AR110">IF(D110="",0,SUMPRODUCT((DA13:VN13="Fruits a coque")*(DA14:VN14="EXCL")*(COUNTIF(R110,"* "&amp;DA15:VN15&amp;" *")&gt;0)*1))</f>
        <v>0</v>
      </c>
      <c r="AS110">
        <f t="array" ref="AS110">IF(D110="",0,SUMPRODUCT((DA13:VN13="Fruits a coque")*(DA14:VN14="ALERTE")*(COUNTIF(R110,"* "&amp;DA15:VN15&amp;" *")&gt;0)*1))</f>
        <v>0</v>
      </c>
      <c r="AT110" t="str">
        <f t="shared" si="71"/>
        <v/>
      </c>
      <c r="AU110">
        <f t="array" ref="AU110">IF(D110="",0,SUMPRODUCT((DA13:VN13="Celeri")*(DA14:VN14="ALERTE")*(COUNTIF(R110,"* "&amp;DA15:VN15&amp;" *")&gt;0)*1))</f>
        <v>0</v>
      </c>
      <c r="AV110" t="str">
        <f t="shared" si="72"/>
        <v/>
      </c>
      <c r="AW110">
        <f t="array" ref="AW110">IF(D110="",0,SUMPRODUCT((DA13:VN13="Moutarde")*(DA14:VN14="ALERTE")*(COUNTIF(R110,"* "&amp;DA15:VN15&amp;" *")&gt;0)*1))</f>
        <v>0</v>
      </c>
      <c r="AX110" t="str">
        <f t="shared" si="73"/>
        <v/>
      </c>
      <c r="AY110">
        <f t="array" ref="AY110">IF(D110="",0,SUMPRODUCT((DA13:VN13="Sesame")*(DA14:VN14="ALERTE")*(COUNTIF(R110,"* "&amp;DA15:VN15&amp;" *")&gt;0)*1))</f>
        <v>0</v>
      </c>
      <c r="AZ110" t="str">
        <f t="shared" si="74"/>
        <v/>
      </c>
      <c r="BA110">
        <f t="array" ref="BA110">IF(D110="",0,SUMPRODUCT((DA13:VN13="Sulfites")*(DA14:VN14="ALERTE")*(COUNTIF(R110,"* "&amp;DA15:VN15&amp;" *")&gt;0)*1))</f>
        <v>0</v>
      </c>
      <c r="BB110" t="str">
        <f t="shared" si="75"/>
        <v/>
      </c>
      <c r="BC110">
        <f t="array" ref="BC110">IF(D110="",0,SUMPRODUCT((DA13:VN13="Lupin")*(DA14:VN14="ALERTE")*(COUNTIF(R110,"* "&amp;DA15:VN15&amp;" *")&gt;0)*1))</f>
        <v>0</v>
      </c>
      <c r="BD110" t="str">
        <f t="shared" si="76"/>
        <v/>
      </c>
      <c r="BE110">
        <f t="array" ref="BE110">IF(D110="",0,SUMPRODUCT((DA13:VN13="Mollusques")*(DA14:VN14="EXCL")*(COUNTIF(R110,"* "&amp;DA15:VN15&amp;" *")&gt;0)*1))</f>
        <v>0</v>
      </c>
      <c r="BF110">
        <f t="array" ref="BF110">IF(D110="",0,SUMPRODUCT((DA13:VN13="Mollusques")*(DA14:VN14="ALERTE")*(COUNTIF(R110,"* "&amp;DA15:VN15&amp;" *")&gt;0)*1))</f>
        <v>0</v>
      </c>
      <c r="BG110" t="str">
        <f t="shared" si="77"/>
        <v/>
      </c>
      <c r="BH110" t="str">
        <f t="shared" si="78"/>
        <v/>
      </c>
      <c r="BI110" t="str">
        <f t="shared" si="79"/>
        <v/>
      </c>
      <c r="BJ110" t="str">
        <f t="shared" si="80"/>
        <v/>
      </c>
      <c r="BK110" t="str">
        <f t="shared" si="81"/>
        <v/>
      </c>
      <c r="BL110" t="str">
        <f t="shared" si="82"/>
        <v/>
      </c>
      <c r="BM110" t="str">
        <f t="shared" si="83"/>
        <v/>
      </c>
      <c r="BN110" t="str">
        <f t="shared" si="84"/>
        <v/>
      </c>
      <c r="BO110" t="str">
        <f t="shared" si="85"/>
        <v/>
      </c>
      <c r="BP110" t="str">
        <f t="shared" si="86"/>
        <v/>
      </c>
      <c r="BQ110" t="str">
        <f t="shared" si="87"/>
        <v/>
      </c>
      <c r="BR110" t="str">
        <f t="shared" si="88"/>
        <v/>
      </c>
      <c r="BS110" t="str">
        <f t="shared" si="89"/>
        <v/>
      </c>
      <c r="BT110" t="str">
        <f t="shared" si="90"/>
        <v/>
      </c>
      <c r="BU110" t="str">
        <f t="shared" si="91"/>
        <v/>
      </c>
      <c r="BV110" t="str">
        <f t="shared" si="92"/>
        <v/>
      </c>
      <c r="BW110" t="str">
        <f t="shared" si="93"/>
        <v/>
      </c>
      <c r="BX110" t="str">
        <f t="shared" si="94"/>
        <v/>
      </c>
      <c r="BY110" t="str">
        <f t="shared" si="95"/>
        <v/>
      </c>
    </row>
    <row r="111" spans="3:77" ht="15.75">
      <c r="C111" s="263" t="str">
        <f t="shared" si="48"/>
        <v/>
      </c>
      <c r="D111" s="752"/>
      <c r="E111" s="818" t="s">
        <v>945</v>
      </c>
      <c r="F111" s="16" t="str">
        <f t="shared" si="49"/>
        <v/>
      </c>
      <c r="G111" s="264" t="str">
        <f t="shared" si="50"/>
        <v/>
      </c>
      <c r="H111" s="266" t="str">
        <f t="shared" si="51"/>
        <v/>
      </c>
      <c r="I111" s="267" t="str">
        <f t="shared" si="52"/>
        <v/>
      </c>
      <c r="J111" s="268" t="str">
        <f t="shared" si="53"/>
        <v/>
      </c>
      <c r="K111" s="268" t="str">
        <f t="shared" si="54"/>
        <v/>
      </c>
      <c r="L111" s="269" t="str">
        <f t="shared" si="55"/>
        <v/>
      </c>
      <c r="M111" t="str">
        <f t="shared" si="56"/>
        <v/>
      </c>
      <c r="N111" t="str">
        <f t="shared" si="57"/>
        <v/>
      </c>
      <c r="O111" t="str">
        <f t="shared" si="58"/>
        <v/>
      </c>
      <c r="P111" t="str">
        <f t="shared" si="59"/>
        <v/>
      </c>
      <c r="Q111" t="str">
        <f t="shared" si="60"/>
        <v/>
      </c>
      <c r="R111" t="str">
        <f t="shared" si="61"/>
        <v/>
      </c>
      <c r="S111">
        <f t="array" ref="S111">IF(D111="",0,SUMPRODUCT((DA13:VN13="Gluten")*(DA14:VN14="INFO")*(COUNTIF(R111,"* "&amp;DA15:VN15&amp;" *")&gt;0)*1))</f>
        <v>0</v>
      </c>
      <c r="T111">
        <f t="array" ref="T111">IF(D111="",0,SUMPRODUCT((DA13:VN13="Gluten")*(DA14:VN14="EXCL")*(COUNTIF(R111,"* "&amp;DA15:VN15&amp;" *")&gt;0)*1))</f>
        <v>0</v>
      </c>
      <c r="U111">
        <f t="array" ref="U111">IF(D111="",0,SUMPRODUCT((DA13:VN13="Gluten")*(DA14:VN14="ALERTE")*(COUNTIF(R111,"* "&amp;DA15:VN15&amp;" *")&gt;0)*1))</f>
        <v>0</v>
      </c>
      <c r="V111">
        <f t="array" ref="V111">IF(D111="",0,SUMPRODUCT((DA13:VN13="Gluten")*(DA14:VN14="SUSP")*(COUNTIF(R111,"* "&amp;DA15:VN15&amp;" *")&gt;0)*1))</f>
        <v>0</v>
      </c>
      <c r="W111" t="str">
        <f t="shared" si="62"/>
        <v/>
      </c>
      <c r="X111" t="str">
        <f t="shared" si="63"/>
        <v/>
      </c>
      <c r="Y111">
        <f t="array" ref="Y111">IF(D111="",0,SUMPRODUCT((DA13:VN13="Crustaces")*(DA14:VN14="ALERTE")*(COUNTIF(R111,"* "&amp;DA15:VN15&amp;" *")&gt;0)*1))</f>
        <v>0</v>
      </c>
      <c r="Z111" t="str">
        <f t="shared" si="64"/>
        <v/>
      </c>
      <c r="AA111">
        <f t="array" ref="AA111">IF(D111="",0,SUMPRODUCT((DA13:VN13="Oeufs")*(DA14:VN14="ALERTE")*(COUNTIF(R111,"* "&amp;DA15:VN15&amp;" *")&gt;0)*1))</f>
        <v>0</v>
      </c>
      <c r="AB111" t="str">
        <f t="shared" si="65"/>
        <v/>
      </c>
      <c r="AC111">
        <f t="array" ref="AC111">IF(D111="",0,SUMPRODUCT((DA13:VN13="Poissons")*(DA14:VN14="INFO")*(COUNTIF(R111,"* "&amp;DA15:VN15&amp;" *")&gt;0)*1))</f>
        <v>0</v>
      </c>
      <c r="AD111">
        <f t="array" ref="AD111">IF(D111="",0,SUMPRODUCT((DA13:VN13="Poissons")*(DA14:VN14="EXCL")*(COUNTIF(R111,"* "&amp;DA15:VN15&amp;" *")&gt;0)*1))</f>
        <v>0</v>
      </c>
      <c r="AE111">
        <f t="array" ref="AE111">IF(D111="",0,SUMPRODUCT((DA13:VN13="Poissons")*(DA14:VN14="ALERTE")*(COUNTIF(R111,"* "&amp;DA15:VN15&amp;" *")&gt;0)*1))</f>
        <v>0</v>
      </c>
      <c r="AF111" t="str">
        <f t="shared" si="66"/>
        <v/>
      </c>
      <c r="AG111">
        <f t="array" ref="AG111">IF(D111="",0,SUMPRODUCT((DA13:VN13="Arachides")*(DA14:VN14="ALERTE")*(COUNTIF(R111,"* "&amp;DA15:VN15&amp;" *")&gt;0)*1))</f>
        <v>0</v>
      </c>
      <c r="AH111" t="str">
        <f t="shared" si="67"/>
        <v/>
      </c>
      <c r="AI111">
        <f t="array" ref="AI111">IF(D111="",0,SUMPRODUCT((DA13:VN13="Soja")*(DA14:VN14="INFO")*(COUNTIF(R111,"* "&amp;DA15:VN15&amp;" *")&gt;0)*1))</f>
        <v>0</v>
      </c>
      <c r="AJ111">
        <f t="array" ref="AJ111">IF(D111="",0,SUMPRODUCT((DA13:VN13="Soja")*(DA14:VN14="ALERTE")*(COUNTIF(R111,"* "&amp;DA15:VN15&amp;" *")&gt;0)*1))</f>
        <v>0</v>
      </c>
      <c r="AK111" t="str">
        <f t="shared" si="68"/>
        <v/>
      </c>
      <c r="AL111">
        <f t="array" ref="AL111">IF(D111="",0,SUMPRODUCT((DA13:VN13="Lait")*(DA14:VN14="INFO")*(COUNTIF(R111,"* "&amp;DA15:VN15&amp;" *")&gt;0)*1))</f>
        <v>0</v>
      </c>
      <c r="AM111">
        <f t="array" ref="AM111">IF(D111="",0,SUMPRODUCT((DA13:VN13="Lait")*(DA14:VN14="EXCL")*(COUNTIF(R111,"* "&amp;DA15:VN15&amp;" *")&gt;0)*1))</f>
        <v>0</v>
      </c>
      <c r="AN111">
        <f t="array" ref="AN111">IF(D111="",0,SUMPRODUCT((DA13:VN13="Lait")*(DA14:VN14="ALERTE")*(COUNTIF(R111,"* "&amp;DA15:VN15&amp;" *")&gt;0)*1))</f>
        <v>0</v>
      </c>
      <c r="AO111">
        <f t="array" ref="AO111">IF(D111="",0,SUMPRODUCT((DA13:VN13="Lait")*(DA14:VN14="SUSP")*(COUNTIF(R111,"* "&amp;DA15:VN15&amp;" *")&gt;0)*1))</f>
        <v>0</v>
      </c>
      <c r="AP111" t="str">
        <f t="shared" si="69"/>
        <v/>
      </c>
      <c r="AQ111" t="str">
        <f t="shared" si="70"/>
        <v/>
      </c>
      <c r="AR111">
        <f t="array" ref="AR111">IF(D111="",0,SUMPRODUCT((DA13:VN13="Fruits a coque")*(DA14:VN14="EXCL")*(COUNTIF(R111,"* "&amp;DA15:VN15&amp;" *")&gt;0)*1))</f>
        <v>0</v>
      </c>
      <c r="AS111">
        <f t="array" ref="AS111">IF(D111="",0,SUMPRODUCT((DA13:VN13="Fruits a coque")*(DA14:VN14="ALERTE")*(COUNTIF(R111,"* "&amp;DA15:VN15&amp;" *")&gt;0)*1))</f>
        <v>0</v>
      </c>
      <c r="AT111" t="str">
        <f t="shared" si="71"/>
        <v/>
      </c>
      <c r="AU111">
        <f t="array" ref="AU111">IF(D111="",0,SUMPRODUCT((DA13:VN13="Celeri")*(DA14:VN14="ALERTE")*(COUNTIF(R111,"* "&amp;DA15:VN15&amp;" *")&gt;0)*1))</f>
        <v>0</v>
      </c>
      <c r="AV111" t="str">
        <f t="shared" si="72"/>
        <v/>
      </c>
      <c r="AW111">
        <f t="array" ref="AW111">IF(D111="",0,SUMPRODUCT((DA13:VN13="Moutarde")*(DA14:VN14="ALERTE")*(COUNTIF(R111,"* "&amp;DA15:VN15&amp;" *")&gt;0)*1))</f>
        <v>0</v>
      </c>
      <c r="AX111" t="str">
        <f t="shared" si="73"/>
        <v/>
      </c>
      <c r="AY111">
        <f t="array" ref="AY111">IF(D111="",0,SUMPRODUCT((DA13:VN13="Sesame")*(DA14:VN14="ALERTE")*(COUNTIF(R111,"* "&amp;DA15:VN15&amp;" *")&gt;0)*1))</f>
        <v>0</v>
      </c>
      <c r="AZ111" t="str">
        <f t="shared" si="74"/>
        <v/>
      </c>
      <c r="BA111">
        <f t="array" ref="BA111">IF(D111="",0,SUMPRODUCT((DA13:VN13="Sulfites")*(DA14:VN14="ALERTE")*(COUNTIF(R111,"* "&amp;DA15:VN15&amp;" *")&gt;0)*1))</f>
        <v>0</v>
      </c>
      <c r="BB111" t="str">
        <f t="shared" si="75"/>
        <v/>
      </c>
      <c r="BC111">
        <f t="array" ref="BC111">IF(D111="",0,SUMPRODUCT((DA13:VN13="Lupin")*(DA14:VN14="ALERTE")*(COUNTIF(R111,"* "&amp;DA15:VN15&amp;" *")&gt;0)*1))</f>
        <v>0</v>
      </c>
      <c r="BD111" t="str">
        <f t="shared" si="76"/>
        <v/>
      </c>
      <c r="BE111">
        <f t="array" ref="BE111">IF(D111="",0,SUMPRODUCT((DA13:VN13="Mollusques")*(DA14:VN14="EXCL")*(COUNTIF(R111,"* "&amp;DA15:VN15&amp;" *")&gt;0)*1))</f>
        <v>0</v>
      </c>
      <c r="BF111">
        <f t="array" ref="BF111">IF(D111="",0,SUMPRODUCT((DA13:VN13="Mollusques")*(DA14:VN14="ALERTE")*(COUNTIF(R111,"* "&amp;DA15:VN15&amp;" *")&gt;0)*1))</f>
        <v>0</v>
      </c>
      <c r="BG111" t="str">
        <f t="shared" si="77"/>
        <v/>
      </c>
      <c r="BH111" t="str">
        <f t="shared" si="78"/>
        <v/>
      </c>
      <c r="BI111" t="str">
        <f t="shared" si="79"/>
        <v/>
      </c>
      <c r="BJ111" t="str">
        <f t="shared" si="80"/>
        <v/>
      </c>
      <c r="BK111" t="str">
        <f t="shared" si="81"/>
        <v/>
      </c>
      <c r="BL111" t="str">
        <f t="shared" si="82"/>
        <v/>
      </c>
      <c r="BM111" t="str">
        <f t="shared" si="83"/>
        <v/>
      </c>
      <c r="BN111" t="str">
        <f t="shared" si="84"/>
        <v/>
      </c>
      <c r="BO111" t="str">
        <f t="shared" si="85"/>
        <v/>
      </c>
      <c r="BP111" t="str">
        <f t="shared" si="86"/>
        <v/>
      </c>
      <c r="BQ111" t="str">
        <f t="shared" si="87"/>
        <v/>
      </c>
      <c r="BR111" t="str">
        <f t="shared" si="88"/>
        <v/>
      </c>
      <c r="BS111" t="str">
        <f t="shared" si="89"/>
        <v/>
      </c>
      <c r="BT111" t="str">
        <f t="shared" si="90"/>
        <v/>
      </c>
      <c r="BU111" t="str">
        <f t="shared" si="91"/>
        <v/>
      </c>
      <c r="BV111" t="str">
        <f t="shared" si="92"/>
        <v/>
      </c>
      <c r="BW111" t="str">
        <f t="shared" si="93"/>
        <v/>
      </c>
      <c r="BX111" t="str">
        <f t="shared" si="94"/>
        <v/>
      </c>
      <c r="BY111" t="str">
        <f t="shared" si="95"/>
        <v/>
      </c>
    </row>
    <row r="112" spans="3:77" ht="15.75">
      <c r="C112" s="263" t="str">
        <f t="shared" si="48"/>
        <v/>
      </c>
      <c r="D112" s="752"/>
      <c r="E112" s="818" t="s">
        <v>945</v>
      </c>
      <c r="F112" s="16" t="str">
        <f t="shared" si="49"/>
        <v/>
      </c>
      <c r="G112" s="264" t="str">
        <f t="shared" si="50"/>
        <v/>
      </c>
      <c r="H112" s="266" t="str">
        <f t="shared" si="51"/>
        <v/>
      </c>
      <c r="I112" s="267" t="str">
        <f t="shared" si="52"/>
        <v/>
      </c>
      <c r="J112" s="268" t="str">
        <f t="shared" si="53"/>
        <v/>
      </c>
      <c r="K112" s="268" t="str">
        <f t="shared" si="54"/>
        <v/>
      </c>
      <c r="L112" s="269" t="str">
        <f t="shared" si="55"/>
        <v/>
      </c>
      <c r="M112" t="str">
        <f t="shared" si="56"/>
        <v/>
      </c>
      <c r="N112" t="str">
        <f t="shared" si="57"/>
        <v/>
      </c>
      <c r="O112" t="str">
        <f t="shared" si="58"/>
        <v/>
      </c>
      <c r="P112" t="str">
        <f t="shared" si="59"/>
        <v/>
      </c>
      <c r="Q112" t="str">
        <f t="shared" si="60"/>
        <v/>
      </c>
      <c r="R112" t="str">
        <f t="shared" si="61"/>
        <v/>
      </c>
      <c r="S112">
        <f t="array" ref="S112">IF(D112="",0,SUMPRODUCT((DA13:VN13="Gluten")*(DA14:VN14="INFO")*(COUNTIF(R112,"* "&amp;DA15:VN15&amp;" *")&gt;0)*1))</f>
        <v>0</v>
      </c>
      <c r="T112">
        <f t="array" ref="T112">IF(D112="",0,SUMPRODUCT((DA13:VN13="Gluten")*(DA14:VN14="EXCL")*(COUNTIF(R112,"* "&amp;DA15:VN15&amp;" *")&gt;0)*1))</f>
        <v>0</v>
      </c>
      <c r="U112">
        <f t="array" ref="U112">IF(D112="",0,SUMPRODUCT((DA13:VN13="Gluten")*(DA14:VN14="ALERTE")*(COUNTIF(R112,"* "&amp;DA15:VN15&amp;" *")&gt;0)*1))</f>
        <v>0</v>
      </c>
      <c r="V112">
        <f t="array" ref="V112">IF(D112="",0,SUMPRODUCT((DA13:VN13="Gluten")*(DA14:VN14="SUSP")*(COUNTIF(R112,"* "&amp;DA15:VN15&amp;" *")&gt;0)*1))</f>
        <v>0</v>
      </c>
      <c r="W112" t="str">
        <f t="shared" si="62"/>
        <v/>
      </c>
      <c r="X112" t="str">
        <f t="shared" si="63"/>
        <v/>
      </c>
      <c r="Y112">
        <f t="array" ref="Y112">IF(D112="",0,SUMPRODUCT((DA13:VN13="Crustaces")*(DA14:VN14="ALERTE")*(COUNTIF(R112,"* "&amp;DA15:VN15&amp;" *")&gt;0)*1))</f>
        <v>0</v>
      </c>
      <c r="Z112" t="str">
        <f t="shared" si="64"/>
        <v/>
      </c>
      <c r="AA112">
        <f t="array" ref="AA112">IF(D112="",0,SUMPRODUCT((DA13:VN13="Oeufs")*(DA14:VN14="ALERTE")*(COUNTIF(R112,"* "&amp;DA15:VN15&amp;" *")&gt;0)*1))</f>
        <v>0</v>
      </c>
      <c r="AB112" t="str">
        <f t="shared" si="65"/>
        <v/>
      </c>
      <c r="AC112">
        <f t="array" ref="AC112">IF(D112="",0,SUMPRODUCT((DA13:VN13="Poissons")*(DA14:VN14="INFO")*(COUNTIF(R112,"* "&amp;DA15:VN15&amp;" *")&gt;0)*1))</f>
        <v>0</v>
      </c>
      <c r="AD112">
        <f t="array" ref="AD112">IF(D112="",0,SUMPRODUCT((DA13:VN13="Poissons")*(DA14:VN14="EXCL")*(COUNTIF(R112,"* "&amp;DA15:VN15&amp;" *")&gt;0)*1))</f>
        <v>0</v>
      </c>
      <c r="AE112">
        <f t="array" ref="AE112">IF(D112="",0,SUMPRODUCT((DA13:VN13="Poissons")*(DA14:VN14="ALERTE")*(COUNTIF(R112,"* "&amp;DA15:VN15&amp;" *")&gt;0)*1))</f>
        <v>0</v>
      </c>
      <c r="AF112" t="str">
        <f t="shared" si="66"/>
        <v/>
      </c>
      <c r="AG112">
        <f t="array" ref="AG112">IF(D112="",0,SUMPRODUCT((DA13:VN13="Arachides")*(DA14:VN14="ALERTE")*(COUNTIF(R112,"* "&amp;DA15:VN15&amp;" *")&gt;0)*1))</f>
        <v>0</v>
      </c>
      <c r="AH112" t="str">
        <f t="shared" si="67"/>
        <v/>
      </c>
      <c r="AI112">
        <f t="array" ref="AI112">IF(D112="",0,SUMPRODUCT((DA13:VN13="Soja")*(DA14:VN14="INFO")*(COUNTIF(R112,"* "&amp;DA15:VN15&amp;" *")&gt;0)*1))</f>
        <v>0</v>
      </c>
      <c r="AJ112">
        <f t="array" ref="AJ112">IF(D112="",0,SUMPRODUCT((DA13:VN13="Soja")*(DA14:VN14="ALERTE")*(COUNTIF(R112,"* "&amp;DA15:VN15&amp;" *")&gt;0)*1))</f>
        <v>0</v>
      </c>
      <c r="AK112" t="str">
        <f t="shared" si="68"/>
        <v/>
      </c>
      <c r="AL112">
        <f t="array" ref="AL112">IF(D112="",0,SUMPRODUCT((DA13:VN13="Lait")*(DA14:VN14="INFO")*(COUNTIF(R112,"* "&amp;DA15:VN15&amp;" *")&gt;0)*1))</f>
        <v>0</v>
      </c>
      <c r="AM112">
        <f t="array" ref="AM112">IF(D112="",0,SUMPRODUCT((DA13:VN13="Lait")*(DA14:VN14="EXCL")*(COUNTIF(R112,"* "&amp;DA15:VN15&amp;" *")&gt;0)*1))</f>
        <v>0</v>
      </c>
      <c r="AN112">
        <f t="array" ref="AN112">IF(D112="",0,SUMPRODUCT((DA13:VN13="Lait")*(DA14:VN14="ALERTE")*(COUNTIF(R112,"* "&amp;DA15:VN15&amp;" *")&gt;0)*1))</f>
        <v>0</v>
      </c>
      <c r="AO112">
        <f t="array" ref="AO112">IF(D112="",0,SUMPRODUCT((DA13:VN13="Lait")*(DA14:VN14="SUSP")*(COUNTIF(R112,"* "&amp;DA15:VN15&amp;" *")&gt;0)*1))</f>
        <v>0</v>
      </c>
      <c r="AP112" t="str">
        <f t="shared" si="69"/>
        <v/>
      </c>
      <c r="AQ112" t="str">
        <f t="shared" si="70"/>
        <v/>
      </c>
      <c r="AR112">
        <f t="array" ref="AR112">IF(D112="",0,SUMPRODUCT((DA13:VN13="Fruits a coque")*(DA14:VN14="EXCL")*(COUNTIF(R112,"* "&amp;DA15:VN15&amp;" *")&gt;0)*1))</f>
        <v>0</v>
      </c>
      <c r="AS112">
        <f t="array" ref="AS112">IF(D112="",0,SUMPRODUCT((DA13:VN13="Fruits a coque")*(DA14:VN14="ALERTE")*(COUNTIF(R112,"* "&amp;DA15:VN15&amp;" *")&gt;0)*1))</f>
        <v>0</v>
      </c>
      <c r="AT112" t="str">
        <f t="shared" si="71"/>
        <v/>
      </c>
      <c r="AU112">
        <f t="array" ref="AU112">IF(D112="",0,SUMPRODUCT((DA13:VN13="Celeri")*(DA14:VN14="ALERTE")*(COUNTIF(R112,"* "&amp;DA15:VN15&amp;" *")&gt;0)*1))</f>
        <v>0</v>
      </c>
      <c r="AV112" t="str">
        <f t="shared" si="72"/>
        <v/>
      </c>
      <c r="AW112">
        <f t="array" ref="AW112">IF(D112="",0,SUMPRODUCT((DA13:VN13="Moutarde")*(DA14:VN14="ALERTE")*(COUNTIF(R112,"* "&amp;DA15:VN15&amp;" *")&gt;0)*1))</f>
        <v>0</v>
      </c>
      <c r="AX112" t="str">
        <f t="shared" si="73"/>
        <v/>
      </c>
      <c r="AY112">
        <f t="array" ref="AY112">IF(D112="",0,SUMPRODUCT((DA13:VN13="Sesame")*(DA14:VN14="ALERTE")*(COUNTIF(R112,"* "&amp;DA15:VN15&amp;" *")&gt;0)*1))</f>
        <v>0</v>
      </c>
      <c r="AZ112" t="str">
        <f t="shared" si="74"/>
        <v/>
      </c>
      <c r="BA112">
        <f t="array" ref="BA112">IF(D112="",0,SUMPRODUCT((DA13:VN13="Sulfites")*(DA14:VN14="ALERTE")*(COUNTIF(R112,"* "&amp;DA15:VN15&amp;" *")&gt;0)*1))</f>
        <v>0</v>
      </c>
      <c r="BB112" t="str">
        <f t="shared" si="75"/>
        <v/>
      </c>
      <c r="BC112">
        <f t="array" ref="BC112">IF(D112="",0,SUMPRODUCT((DA13:VN13="Lupin")*(DA14:VN14="ALERTE")*(COUNTIF(R112,"* "&amp;DA15:VN15&amp;" *")&gt;0)*1))</f>
        <v>0</v>
      </c>
      <c r="BD112" t="str">
        <f t="shared" si="76"/>
        <v/>
      </c>
      <c r="BE112">
        <f t="array" ref="BE112">IF(D112="",0,SUMPRODUCT((DA13:VN13="Mollusques")*(DA14:VN14="EXCL")*(COUNTIF(R112,"* "&amp;DA15:VN15&amp;" *")&gt;0)*1))</f>
        <v>0</v>
      </c>
      <c r="BF112">
        <f t="array" ref="BF112">IF(D112="",0,SUMPRODUCT((DA13:VN13="Mollusques")*(DA14:VN14="ALERTE")*(COUNTIF(R112,"* "&amp;DA15:VN15&amp;" *")&gt;0)*1))</f>
        <v>0</v>
      </c>
      <c r="BG112" t="str">
        <f t="shared" si="77"/>
        <v/>
      </c>
      <c r="BH112" t="str">
        <f t="shared" si="78"/>
        <v/>
      </c>
      <c r="BI112" t="str">
        <f t="shared" si="79"/>
        <v/>
      </c>
      <c r="BJ112" t="str">
        <f t="shared" si="80"/>
        <v/>
      </c>
      <c r="BK112" t="str">
        <f t="shared" si="81"/>
        <v/>
      </c>
      <c r="BL112" t="str">
        <f t="shared" si="82"/>
        <v/>
      </c>
      <c r="BM112" t="str">
        <f t="shared" si="83"/>
        <v/>
      </c>
      <c r="BN112" t="str">
        <f t="shared" si="84"/>
        <v/>
      </c>
      <c r="BO112" t="str">
        <f t="shared" si="85"/>
        <v/>
      </c>
      <c r="BP112" t="str">
        <f t="shared" si="86"/>
        <v/>
      </c>
      <c r="BQ112" t="str">
        <f t="shared" si="87"/>
        <v/>
      </c>
      <c r="BR112" t="str">
        <f t="shared" si="88"/>
        <v/>
      </c>
      <c r="BS112" t="str">
        <f t="shared" si="89"/>
        <v/>
      </c>
      <c r="BT112" t="str">
        <f t="shared" si="90"/>
        <v/>
      </c>
      <c r="BU112" t="str">
        <f t="shared" si="91"/>
        <v/>
      </c>
      <c r="BV112" t="str">
        <f t="shared" si="92"/>
        <v/>
      </c>
      <c r="BW112" t="str">
        <f t="shared" si="93"/>
        <v/>
      </c>
      <c r="BX112" t="str">
        <f t="shared" si="94"/>
        <v/>
      </c>
      <c r="BY112" t="str">
        <f t="shared" si="95"/>
        <v/>
      </c>
    </row>
    <row r="113" spans="3:77" ht="15.75">
      <c r="C113" s="263" t="str">
        <f t="shared" si="48"/>
        <v/>
      </c>
      <c r="D113" s="752"/>
      <c r="E113" s="818" t="s">
        <v>945</v>
      </c>
      <c r="F113" s="16" t="str">
        <f t="shared" si="49"/>
        <v/>
      </c>
      <c r="G113" s="264" t="str">
        <f t="shared" si="50"/>
        <v/>
      </c>
      <c r="H113" s="266" t="str">
        <f t="shared" si="51"/>
        <v/>
      </c>
      <c r="I113" s="267" t="str">
        <f t="shared" si="52"/>
        <v/>
      </c>
      <c r="J113" s="268" t="str">
        <f t="shared" si="53"/>
        <v/>
      </c>
      <c r="K113" s="268" t="str">
        <f t="shared" si="54"/>
        <v/>
      </c>
      <c r="L113" s="269" t="str">
        <f t="shared" si="55"/>
        <v/>
      </c>
      <c r="M113" t="str">
        <f t="shared" si="56"/>
        <v/>
      </c>
      <c r="N113" t="str">
        <f t="shared" si="57"/>
        <v/>
      </c>
      <c r="O113" t="str">
        <f t="shared" si="58"/>
        <v/>
      </c>
      <c r="P113" t="str">
        <f t="shared" si="59"/>
        <v/>
      </c>
      <c r="Q113" t="str">
        <f t="shared" si="60"/>
        <v/>
      </c>
      <c r="R113" t="str">
        <f t="shared" si="61"/>
        <v/>
      </c>
      <c r="S113">
        <f t="array" ref="S113">IF(D113="",0,SUMPRODUCT((DA13:VN13="Gluten")*(DA14:VN14="INFO")*(COUNTIF(R113,"* "&amp;DA15:VN15&amp;" *")&gt;0)*1))</f>
        <v>0</v>
      </c>
      <c r="T113">
        <f t="array" ref="T113">IF(D113="",0,SUMPRODUCT((DA13:VN13="Gluten")*(DA14:VN14="EXCL")*(COUNTIF(R113,"* "&amp;DA15:VN15&amp;" *")&gt;0)*1))</f>
        <v>0</v>
      </c>
      <c r="U113">
        <f t="array" ref="U113">IF(D113="",0,SUMPRODUCT((DA13:VN13="Gluten")*(DA14:VN14="ALERTE")*(COUNTIF(R113,"* "&amp;DA15:VN15&amp;" *")&gt;0)*1))</f>
        <v>0</v>
      </c>
      <c r="V113">
        <f t="array" ref="V113">IF(D113="",0,SUMPRODUCT((DA13:VN13="Gluten")*(DA14:VN14="SUSP")*(COUNTIF(R113,"* "&amp;DA15:VN15&amp;" *")&gt;0)*1))</f>
        <v>0</v>
      </c>
      <c r="W113" t="str">
        <f t="shared" si="62"/>
        <v/>
      </c>
      <c r="X113" t="str">
        <f t="shared" si="63"/>
        <v/>
      </c>
      <c r="Y113">
        <f t="array" ref="Y113">IF(D113="",0,SUMPRODUCT((DA13:VN13="Crustaces")*(DA14:VN14="ALERTE")*(COUNTIF(R113,"* "&amp;DA15:VN15&amp;" *")&gt;0)*1))</f>
        <v>0</v>
      </c>
      <c r="Z113" t="str">
        <f t="shared" si="64"/>
        <v/>
      </c>
      <c r="AA113">
        <f t="array" ref="AA113">IF(D113="",0,SUMPRODUCT((DA13:VN13="Oeufs")*(DA14:VN14="ALERTE")*(COUNTIF(R113,"* "&amp;DA15:VN15&amp;" *")&gt;0)*1))</f>
        <v>0</v>
      </c>
      <c r="AB113" t="str">
        <f t="shared" si="65"/>
        <v/>
      </c>
      <c r="AC113">
        <f t="array" ref="AC113">IF(D113="",0,SUMPRODUCT((DA13:VN13="Poissons")*(DA14:VN14="INFO")*(COUNTIF(R113,"* "&amp;DA15:VN15&amp;" *")&gt;0)*1))</f>
        <v>0</v>
      </c>
      <c r="AD113">
        <f t="array" ref="AD113">IF(D113="",0,SUMPRODUCT((DA13:VN13="Poissons")*(DA14:VN14="EXCL")*(COUNTIF(R113,"* "&amp;DA15:VN15&amp;" *")&gt;0)*1))</f>
        <v>0</v>
      </c>
      <c r="AE113">
        <f t="array" ref="AE113">IF(D113="",0,SUMPRODUCT((DA13:VN13="Poissons")*(DA14:VN14="ALERTE")*(COUNTIF(R113,"* "&amp;DA15:VN15&amp;" *")&gt;0)*1))</f>
        <v>0</v>
      </c>
      <c r="AF113" t="str">
        <f t="shared" si="66"/>
        <v/>
      </c>
      <c r="AG113">
        <f t="array" ref="AG113">IF(D113="",0,SUMPRODUCT((DA13:VN13="Arachides")*(DA14:VN14="ALERTE")*(COUNTIF(R113,"* "&amp;DA15:VN15&amp;" *")&gt;0)*1))</f>
        <v>0</v>
      </c>
      <c r="AH113" t="str">
        <f t="shared" si="67"/>
        <v/>
      </c>
      <c r="AI113">
        <f t="array" ref="AI113">IF(D113="",0,SUMPRODUCT((DA13:VN13="Soja")*(DA14:VN14="INFO")*(COUNTIF(R113,"* "&amp;DA15:VN15&amp;" *")&gt;0)*1))</f>
        <v>0</v>
      </c>
      <c r="AJ113">
        <f t="array" ref="AJ113">IF(D113="",0,SUMPRODUCT((DA13:VN13="Soja")*(DA14:VN14="ALERTE")*(COUNTIF(R113,"* "&amp;DA15:VN15&amp;" *")&gt;0)*1))</f>
        <v>0</v>
      </c>
      <c r="AK113" t="str">
        <f t="shared" si="68"/>
        <v/>
      </c>
      <c r="AL113">
        <f t="array" ref="AL113">IF(D113="",0,SUMPRODUCT((DA13:VN13="Lait")*(DA14:VN14="INFO")*(COUNTIF(R113,"* "&amp;DA15:VN15&amp;" *")&gt;0)*1))</f>
        <v>0</v>
      </c>
      <c r="AM113">
        <f t="array" ref="AM113">IF(D113="",0,SUMPRODUCT((DA13:VN13="Lait")*(DA14:VN14="EXCL")*(COUNTIF(R113,"* "&amp;DA15:VN15&amp;" *")&gt;0)*1))</f>
        <v>0</v>
      </c>
      <c r="AN113">
        <f t="array" ref="AN113">IF(D113="",0,SUMPRODUCT((DA13:VN13="Lait")*(DA14:VN14="ALERTE")*(COUNTIF(R113,"* "&amp;DA15:VN15&amp;" *")&gt;0)*1))</f>
        <v>0</v>
      </c>
      <c r="AO113">
        <f t="array" ref="AO113">IF(D113="",0,SUMPRODUCT((DA13:VN13="Lait")*(DA14:VN14="SUSP")*(COUNTIF(R113,"* "&amp;DA15:VN15&amp;" *")&gt;0)*1))</f>
        <v>0</v>
      </c>
      <c r="AP113" t="str">
        <f t="shared" si="69"/>
        <v/>
      </c>
      <c r="AQ113" t="str">
        <f t="shared" si="70"/>
        <v/>
      </c>
      <c r="AR113">
        <f t="array" ref="AR113">IF(D113="",0,SUMPRODUCT((DA13:VN13="Fruits a coque")*(DA14:VN14="EXCL")*(COUNTIF(R113,"* "&amp;DA15:VN15&amp;" *")&gt;0)*1))</f>
        <v>0</v>
      </c>
      <c r="AS113">
        <f t="array" ref="AS113">IF(D113="",0,SUMPRODUCT((DA13:VN13="Fruits a coque")*(DA14:VN14="ALERTE")*(COUNTIF(R113,"* "&amp;DA15:VN15&amp;" *")&gt;0)*1))</f>
        <v>0</v>
      </c>
      <c r="AT113" t="str">
        <f t="shared" si="71"/>
        <v/>
      </c>
      <c r="AU113">
        <f t="array" ref="AU113">IF(D113="",0,SUMPRODUCT((DA13:VN13="Celeri")*(DA14:VN14="ALERTE")*(COUNTIF(R113,"* "&amp;DA15:VN15&amp;" *")&gt;0)*1))</f>
        <v>0</v>
      </c>
      <c r="AV113" t="str">
        <f t="shared" si="72"/>
        <v/>
      </c>
      <c r="AW113">
        <f t="array" ref="AW113">IF(D113="",0,SUMPRODUCT((DA13:VN13="Moutarde")*(DA14:VN14="ALERTE")*(COUNTIF(R113,"* "&amp;DA15:VN15&amp;" *")&gt;0)*1))</f>
        <v>0</v>
      </c>
      <c r="AX113" t="str">
        <f t="shared" si="73"/>
        <v/>
      </c>
      <c r="AY113">
        <f t="array" ref="AY113">IF(D113="",0,SUMPRODUCT((DA13:VN13="Sesame")*(DA14:VN14="ALERTE")*(COUNTIF(R113,"* "&amp;DA15:VN15&amp;" *")&gt;0)*1))</f>
        <v>0</v>
      </c>
      <c r="AZ113" t="str">
        <f t="shared" si="74"/>
        <v/>
      </c>
      <c r="BA113">
        <f t="array" ref="BA113">IF(D113="",0,SUMPRODUCT((DA13:VN13="Sulfites")*(DA14:VN14="ALERTE")*(COUNTIF(R113,"* "&amp;DA15:VN15&amp;" *")&gt;0)*1))</f>
        <v>0</v>
      </c>
      <c r="BB113" t="str">
        <f t="shared" si="75"/>
        <v/>
      </c>
      <c r="BC113">
        <f t="array" ref="BC113">IF(D113="",0,SUMPRODUCT((DA13:VN13="Lupin")*(DA14:VN14="ALERTE")*(COUNTIF(R113,"* "&amp;DA15:VN15&amp;" *")&gt;0)*1))</f>
        <v>0</v>
      </c>
      <c r="BD113" t="str">
        <f t="shared" si="76"/>
        <v/>
      </c>
      <c r="BE113">
        <f t="array" ref="BE113">IF(D113="",0,SUMPRODUCT((DA13:VN13="Mollusques")*(DA14:VN14="EXCL")*(COUNTIF(R113,"* "&amp;DA15:VN15&amp;" *")&gt;0)*1))</f>
        <v>0</v>
      </c>
      <c r="BF113">
        <f t="array" ref="BF113">IF(D113="",0,SUMPRODUCT((DA13:VN13="Mollusques")*(DA14:VN14="ALERTE")*(COUNTIF(R113,"* "&amp;DA15:VN15&amp;" *")&gt;0)*1))</f>
        <v>0</v>
      </c>
      <c r="BG113" t="str">
        <f t="shared" si="77"/>
        <v/>
      </c>
      <c r="BH113" t="str">
        <f t="shared" si="78"/>
        <v/>
      </c>
      <c r="BI113" t="str">
        <f t="shared" si="79"/>
        <v/>
      </c>
      <c r="BJ113" t="str">
        <f t="shared" si="80"/>
        <v/>
      </c>
      <c r="BK113" t="str">
        <f t="shared" si="81"/>
        <v/>
      </c>
      <c r="BL113" t="str">
        <f t="shared" si="82"/>
        <v/>
      </c>
      <c r="BM113" t="str">
        <f t="shared" si="83"/>
        <v/>
      </c>
      <c r="BN113" t="str">
        <f t="shared" si="84"/>
        <v/>
      </c>
      <c r="BO113" t="str">
        <f t="shared" si="85"/>
        <v/>
      </c>
      <c r="BP113" t="str">
        <f t="shared" si="86"/>
        <v/>
      </c>
      <c r="BQ113" t="str">
        <f t="shared" si="87"/>
        <v/>
      </c>
      <c r="BR113" t="str">
        <f t="shared" si="88"/>
        <v/>
      </c>
      <c r="BS113" t="str">
        <f t="shared" si="89"/>
        <v/>
      </c>
      <c r="BT113" t="str">
        <f t="shared" si="90"/>
        <v/>
      </c>
      <c r="BU113" t="str">
        <f t="shared" si="91"/>
        <v/>
      </c>
      <c r="BV113" t="str">
        <f t="shared" si="92"/>
        <v/>
      </c>
      <c r="BW113" t="str">
        <f t="shared" si="93"/>
        <v/>
      </c>
      <c r="BX113" t="str">
        <f t="shared" si="94"/>
        <v/>
      </c>
      <c r="BY113" t="str">
        <f t="shared" si="95"/>
        <v/>
      </c>
    </row>
    <row r="114" spans="3:77" ht="15.75">
      <c r="C114" s="263" t="str">
        <f t="shared" si="48"/>
        <v/>
      </c>
      <c r="D114" s="752"/>
      <c r="E114" s="818" t="s">
        <v>945</v>
      </c>
      <c r="F114" s="16" t="str">
        <f t="shared" si="49"/>
        <v/>
      </c>
      <c r="G114" s="264" t="str">
        <f t="shared" si="50"/>
        <v/>
      </c>
      <c r="H114" s="266" t="str">
        <f t="shared" si="51"/>
        <v/>
      </c>
      <c r="I114" s="267" t="str">
        <f t="shared" si="52"/>
        <v/>
      </c>
      <c r="J114" s="268" t="str">
        <f t="shared" si="53"/>
        <v/>
      </c>
      <c r="K114" s="268" t="str">
        <f t="shared" si="54"/>
        <v/>
      </c>
      <c r="L114" s="269" t="str">
        <f t="shared" si="55"/>
        <v/>
      </c>
      <c r="M114" t="str">
        <f t="shared" si="56"/>
        <v/>
      </c>
      <c r="N114" t="str">
        <f t="shared" si="57"/>
        <v/>
      </c>
      <c r="O114" t="str">
        <f t="shared" si="58"/>
        <v/>
      </c>
      <c r="P114" t="str">
        <f t="shared" si="59"/>
        <v/>
      </c>
      <c r="Q114" t="str">
        <f t="shared" si="60"/>
        <v/>
      </c>
      <c r="R114" t="str">
        <f t="shared" si="61"/>
        <v/>
      </c>
      <c r="S114">
        <f t="array" ref="S114">IF(D114="",0,SUMPRODUCT((DA13:VN13="Gluten")*(DA14:VN14="INFO")*(COUNTIF(R114,"* "&amp;DA15:VN15&amp;" *")&gt;0)*1))</f>
        <v>0</v>
      </c>
      <c r="T114">
        <f t="array" ref="T114">IF(D114="",0,SUMPRODUCT((DA13:VN13="Gluten")*(DA14:VN14="EXCL")*(COUNTIF(R114,"* "&amp;DA15:VN15&amp;" *")&gt;0)*1))</f>
        <v>0</v>
      </c>
      <c r="U114">
        <f t="array" ref="U114">IF(D114="",0,SUMPRODUCT((DA13:VN13="Gluten")*(DA14:VN14="ALERTE")*(COUNTIF(R114,"* "&amp;DA15:VN15&amp;" *")&gt;0)*1))</f>
        <v>0</v>
      </c>
      <c r="V114">
        <f t="array" ref="V114">IF(D114="",0,SUMPRODUCT((DA13:VN13="Gluten")*(DA14:VN14="SUSP")*(COUNTIF(R114,"* "&amp;DA15:VN15&amp;" *")&gt;0)*1))</f>
        <v>0</v>
      </c>
      <c r="W114" t="str">
        <f t="shared" si="62"/>
        <v/>
      </c>
      <c r="X114" t="str">
        <f t="shared" si="63"/>
        <v/>
      </c>
      <c r="Y114">
        <f t="array" ref="Y114">IF(D114="",0,SUMPRODUCT((DA13:VN13="Crustaces")*(DA14:VN14="ALERTE")*(COUNTIF(R114,"* "&amp;DA15:VN15&amp;" *")&gt;0)*1))</f>
        <v>0</v>
      </c>
      <c r="Z114" t="str">
        <f t="shared" si="64"/>
        <v/>
      </c>
      <c r="AA114">
        <f t="array" ref="AA114">IF(D114="",0,SUMPRODUCT((DA13:VN13="Oeufs")*(DA14:VN14="ALERTE")*(COUNTIF(R114,"* "&amp;DA15:VN15&amp;" *")&gt;0)*1))</f>
        <v>0</v>
      </c>
      <c r="AB114" t="str">
        <f t="shared" si="65"/>
        <v/>
      </c>
      <c r="AC114">
        <f t="array" ref="AC114">IF(D114="",0,SUMPRODUCT((DA13:VN13="Poissons")*(DA14:VN14="INFO")*(COUNTIF(R114,"* "&amp;DA15:VN15&amp;" *")&gt;0)*1))</f>
        <v>0</v>
      </c>
      <c r="AD114">
        <f t="array" ref="AD114">IF(D114="",0,SUMPRODUCT((DA13:VN13="Poissons")*(DA14:VN14="EXCL")*(COUNTIF(R114,"* "&amp;DA15:VN15&amp;" *")&gt;0)*1))</f>
        <v>0</v>
      </c>
      <c r="AE114">
        <f t="array" ref="AE114">IF(D114="",0,SUMPRODUCT((DA13:VN13="Poissons")*(DA14:VN14="ALERTE")*(COUNTIF(R114,"* "&amp;DA15:VN15&amp;" *")&gt;0)*1))</f>
        <v>0</v>
      </c>
      <c r="AF114" t="str">
        <f t="shared" si="66"/>
        <v/>
      </c>
      <c r="AG114">
        <f t="array" ref="AG114">IF(D114="",0,SUMPRODUCT((DA13:VN13="Arachides")*(DA14:VN14="ALERTE")*(COUNTIF(R114,"* "&amp;DA15:VN15&amp;" *")&gt;0)*1))</f>
        <v>0</v>
      </c>
      <c r="AH114" t="str">
        <f t="shared" si="67"/>
        <v/>
      </c>
      <c r="AI114">
        <f t="array" ref="AI114">IF(D114="",0,SUMPRODUCT((DA13:VN13="Soja")*(DA14:VN14="INFO")*(COUNTIF(R114,"* "&amp;DA15:VN15&amp;" *")&gt;0)*1))</f>
        <v>0</v>
      </c>
      <c r="AJ114">
        <f t="array" ref="AJ114">IF(D114="",0,SUMPRODUCT((DA13:VN13="Soja")*(DA14:VN14="ALERTE")*(COUNTIF(R114,"* "&amp;DA15:VN15&amp;" *")&gt;0)*1))</f>
        <v>0</v>
      </c>
      <c r="AK114" t="str">
        <f t="shared" si="68"/>
        <v/>
      </c>
      <c r="AL114">
        <f t="array" ref="AL114">IF(D114="",0,SUMPRODUCT((DA13:VN13="Lait")*(DA14:VN14="INFO")*(COUNTIF(R114,"* "&amp;DA15:VN15&amp;" *")&gt;0)*1))</f>
        <v>0</v>
      </c>
      <c r="AM114">
        <f t="array" ref="AM114">IF(D114="",0,SUMPRODUCT((DA13:VN13="Lait")*(DA14:VN14="EXCL")*(COUNTIF(R114,"* "&amp;DA15:VN15&amp;" *")&gt;0)*1))</f>
        <v>0</v>
      </c>
      <c r="AN114">
        <f t="array" ref="AN114">IF(D114="",0,SUMPRODUCT((DA13:VN13="Lait")*(DA14:VN14="ALERTE")*(COUNTIF(R114,"* "&amp;DA15:VN15&amp;" *")&gt;0)*1))</f>
        <v>0</v>
      </c>
      <c r="AO114">
        <f t="array" ref="AO114">IF(D114="",0,SUMPRODUCT((DA13:VN13="Lait")*(DA14:VN14="SUSP")*(COUNTIF(R114,"* "&amp;DA15:VN15&amp;" *")&gt;0)*1))</f>
        <v>0</v>
      </c>
      <c r="AP114" t="str">
        <f t="shared" si="69"/>
        <v/>
      </c>
      <c r="AQ114" t="str">
        <f t="shared" si="70"/>
        <v/>
      </c>
      <c r="AR114">
        <f t="array" ref="AR114">IF(D114="",0,SUMPRODUCT((DA13:VN13="Fruits a coque")*(DA14:VN14="EXCL")*(COUNTIF(R114,"* "&amp;DA15:VN15&amp;" *")&gt;0)*1))</f>
        <v>0</v>
      </c>
      <c r="AS114">
        <f t="array" ref="AS114">IF(D114="",0,SUMPRODUCT((DA13:VN13="Fruits a coque")*(DA14:VN14="ALERTE")*(COUNTIF(R114,"* "&amp;DA15:VN15&amp;" *")&gt;0)*1))</f>
        <v>0</v>
      </c>
      <c r="AT114" t="str">
        <f t="shared" si="71"/>
        <v/>
      </c>
      <c r="AU114">
        <f t="array" ref="AU114">IF(D114="",0,SUMPRODUCT((DA13:VN13="Celeri")*(DA14:VN14="ALERTE")*(COUNTIF(R114,"* "&amp;DA15:VN15&amp;" *")&gt;0)*1))</f>
        <v>0</v>
      </c>
      <c r="AV114" t="str">
        <f t="shared" si="72"/>
        <v/>
      </c>
      <c r="AW114">
        <f t="array" ref="AW114">IF(D114="",0,SUMPRODUCT((DA13:VN13="Moutarde")*(DA14:VN14="ALERTE")*(COUNTIF(R114,"* "&amp;DA15:VN15&amp;" *")&gt;0)*1))</f>
        <v>0</v>
      </c>
      <c r="AX114" t="str">
        <f t="shared" si="73"/>
        <v/>
      </c>
      <c r="AY114">
        <f t="array" ref="AY114">IF(D114="",0,SUMPRODUCT((DA13:VN13="Sesame")*(DA14:VN14="ALERTE")*(COUNTIF(R114,"* "&amp;DA15:VN15&amp;" *")&gt;0)*1))</f>
        <v>0</v>
      </c>
      <c r="AZ114" t="str">
        <f t="shared" si="74"/>
        <v/>
      </c>
      <c r="BA114">
        <f t="array" ref="BA114">IF(D114="",0,SUMPRODUCT((DA13:VN13="Sulfites")*(DA14:VN14="ALERTE")*(COUNTIF(R114,"* "&amp;DA15:VN15&amp;" *")&gt;0)*1))</f>
        <v>0</v>
      </c>
      <c r="BB114" t="str">
        <f t="shared" si="75"/>
        <v/>
      </c>
      <c r="BC114">
        <f t="array" ref="BC114">IF(D114="",0,SUMPRODUCT((DA13:VN13="Lupin")*(DA14:VN14="ALERTE")*(COUNTIF(R114,"* "&amp;DA15:VN15&amp;" *")&gt;0)*1))</f>
        <v>0</v>
      </c>
      <c r="BD114" t="str">
        <f t="shared" si="76"/>
        <v/>
      </c>
      <c r="BE114">
        <f t="array" ref="BE114">IF(D114="",0,SUMPRODUCT((DA13:VN13="Mollusques")*(DA14:VN14="EXCL")*(COUNTIF(R114,"* "&amp;DA15:VN15&amp;" *")&gt;0)*1))</f>
        <v>0</v>
      </c>
      <c r="BF114">
        <f t="array" ref="BF114">IF(D114="",0,SUMPRODUCT((DA13:VN13="Mollusques")*(DA14:VN14="ALERTE")*(COUNTIF(R114,"* "&amp;DA15:VN15&amp;" *")&gt;0)*1))</f>
        <v>0</v>
      </c>
      <c r="BG114" t="str">
        <f t="shared" si="77"/>
        <v/>
      </c>
      <c r="BH114" t="str">
        <f t="shared" si="78"/>
        <v/>
      </c>
      <c r="BI114" t="str">
        <f t="shared" si="79"/>
        <v/>
      </c>
      <c r="BJ114" t="str">
        <f t="shared" si="80"/>
        <v/>
      </c>
      <c r="BK114" t="str">
        <f t="shared" si="81"/>
        <v/>
      </c>
      <c r="BL114" t="str">
        <f t="shared" si="82"/>
        <v/>
      </c>
      <c r="BM114" t="str">
        <f t="shared" si="83"/>
        <v/>
      </c>
      <c r="BN114" t="str">
        <f t="shared" si="84"/>
        <v/>
      </c>
      <c r="BO114" t="str">
        <f t="shared" si="85"/>
        <v/>
      </c>
      <c r="BP114" t="str">
        <f t="shared" si="86"/>
        <v/>
      </c>
      <c r="BQ114" t="str">
        <f t="shared" si="87"/>
        <v/>
      </c>
      <c r="BR114" t="str">
        <f t="shared" si="88"/>
        <v/>
      </c>
      <c r="BS114" t="str">
        <f t="shared" si="89"/>
        <v/>
      </c>
      <c r="BT114" t="str">
        <f t="shared" si="90"/>
        <v/>
      </c>
      <c r="BU114" t="str">
        <f t="shared" si="91"/>
        <v/>
      </c>
      <c r="BV114" t="str">
        <f t="shared" si="92"/>
        <v/>
      </c>
      <c r="BW114" t="str">
        <f t="shared" si="93"/>
        <v/>
      </c>
      <c r="BX114" t="str">
        <f t="shared" si="94"/>
        <v/>
      </c>
      <c r="BY114" t="str">
        <f t="shared" si="95"/>
        <v/>
      </c>
    </row>
    <row r="115" spans="3:77" ht="15.75">
      <c r="C115" s="263" t="str">
        <f t="shared" si="48"/>
        <v/>
      </c>
      <c r="D115" s="752"/>
      <c r="E115" s="818" t="s">
        <v>945</v>
      </c>
      <c r="F115" s="16" t="str">
        <f t="shared" si="49"/>
        <v/>
      </c>
      <c r="G115" s="264" t="str">
        <f t="shared" si="50"/>
        <v/>
      </c>
      <c r="H115" s="266" t="str">
        <f t="shared" si="51"/>
        <v/>
      </c>
      <c r="I115" s="267" t="str">
        <f t="shared" si="52"/>
        <v/>
      </c>
      <c r="J115" s="268" t="str">
        <f t="shared" si="53"/>
        <v/>
      </c>
      <c r="K115" s="268" t="str">
        <f t="shared" si="54"/>
        <v/>
      </c>
      <c r="L115" s="269" t="str">
        <f t="shared" si="55"/>
        <v/>
      </c>
      <c r="M115" t="str">
        <f t="shared" si="56"/>
        <v/>
      </c>
      <c r="N115" t="str">
        <f t="shared" si="57"/>
        <v/>
      </c>
      <c r="O115" t="str">
        <f t="shared" si="58"/>
        <v/>
      </c>
      <c r="P115" t="str">
        <f t="shared" si="59"/>
        <v/>
      </c>
      <c r="Q115" t="str">
        <f t="shared" si="60"/>
        <v/>
      </c>
      <c r="R115" t="str">
        <f t="shared" si="61"/>
        <v/>
      </c>
      <c r="S115">
        <f t="array" ref="S115">IF(D115="",0,SUMPRODUCT((DA13:VN13="Gluten")*(DA14:VN14="INFO")*(COUNTIF(R115,"* "&amp;DA15:VN15&amp;" *")&gt;0)*1))</f>
        <v>0</v>
      </c>
      <c r="T115">
        <f t="array" ref="T115">IF(D115="",0,SUMPRODUCT((DA13:VN13="Gluten")*(DA14:VN14="EXCL")*(COUNTIF(R115,"* "&amp;DA15:VN15&amp;" *")&gt;0)*1))</f>
        <v>0</v>
      </c>
      <c r="U115">
        <f t="array" ref="U115">IF(D115="",0,SUMPRODUCT((DA13:VN13="Gluten")*(DA14:VN14="ALERTE")*(COUNTIF(R115,"* "&amp;DA15:VN15&amp;" *")&gt;0)*1))</f>
        <v>0</v>
      </c>
      <c r="V115">
        <f t="array" ref="V115">IF(D115="",0,SUMPRODUCT((DA13:VN13="Gluten")*(DA14:VN14="SUSP")*(COUNTIF(R115,"* "&amp;DA15:VN15&amp;" *")&gt;0)*1))</f>
        <v>0</v>
      </c>
      <c r="W115" t="str">
        <f t="shared" si="62"/>
        <v/>
      </c>
      <c r="X115" t="str">
        <f t="shared" si="63"/>
        <v/>
      </c>
      <c r="Y115">
        <f t="array" ref="Y115">IF(D115="",0,SUMPRODUCT((DA13:VN13="Crustaces")*(DA14:VN14="ALERTE")*(COUNTIF(R115,"* "&amp;DA15:VN15&amp;" *")&gt;0)*1))</f>
        <v>0</v>
      </c>
      <c r="Z115" t="str">
        <f t="shared" si="64"/>
        <v/>
      </c>
      <c r="AA115">
        <f t="array" ref="AA115">IF(D115="",0,SUMPRODUCT((DA13:VN13="Oeufs")*(DA14:VN14="ALERTE")*(COUNTIF(R115,"* "&amp;DA15:VN15&amp;" *")&gt;0)*1))</f>
        <v>0</v>
      </c>
      <c r="AB115" t="str">
        <f t="shared" si="65"/>
        <v/>
      </c>
      <c r="AC115">
        <f t="array" ref="AC115">IF(D115="",0,SUMPRODUCT((DA13:VN13="Poissons")*(DA14:VN14="INFO")*(COUNTIF(R115,"* "&amp;DA15:VN15&amp;" *")&gt;0)*1))</f>
        <v>0</v>
      </c>
      <c r="AD115">
        <f t="array" ref="AD115">IF(D115="",0,SUMPRODUCT((DA13:VN13="Poissons")*(DA14:VN14="EXCL")*(COUNTIF(R115,"* "&amp;DA15:VN15&amp;" *")&gt;0)*1))</f>
        <v>0</v>
      </c>
      <c r="AE115">
        <f t="array" ref="AE115">IF(D115="",0,SUMPRODUCT((DA13:VN13="Poissons")*(DA14:VN14="ALERTE")*(COUNTIF(R115,"* "&amp;DA15:VN15&amp;" *")&gt;0)*1))</f>
        <v>0</v>
      </c>
      <c r="AF115" t="str">
        <f t="shared" si="66"/>
        <v/>
      </c>
      <c r="AG115">
        <f t="array" ref="AG115">IF(D115="",0,SUMPRODUCT((DA13:VN13="Arachides")*(DA14:VN14="ALERTE")*(COUNTIF(R115,"* "&amp;DA15:VN15&amp;" *")&gt;0)*1))</f>
        <v>0</v>
      </c>
      <c r="AH115" t="str">
        <f t="shared" si="67"/>
        <v/>
      </c>
      <c r="AI115">
        <f t="array" ref="AI115">IF(D115="",0,SUMPRODUCT((DA13:VN13="Soja")*(DA14:VN14="INFO")*(COUNTIF(R115,"* "&amp;DA15:VN15&amp;" *")&gt;0)*1))</f>
        <v>0</v>
      </c>
      <c r="AJ115">
        <f t="array" ref="AJ115">IF(D115="",0,SUMPRODUCT((DA13:VN13="Soja")*(DA14:VN14="ALERTE")*(COUNTIF(R115,"* "&amp;DA15:VN15&amp;" *")&gt;0)*1))</f>
        <v>0</v>
      </c>
      <c r="AK115" t="str">
        <f t="shared" si="68"/>
        <v/>
      </c>
      <c r="AL115">
        <f t="array" ref="AL115">IF(D115="",0,SUMPRODUCT((DA13:VN13="Lait")*(DA14:VN14="INFO")*(COUNTIF(R115,"* "&amp;DA15:VN15&amp;" *")&gt;0)*1))</f>
        <v>0</v>
      </c>
      <c r="AM115">
        <f t="array" ref="AM115">IF(D115="",0,SUMPRODUCT((DA13:VN13="Lait")*(DA14:VN14="EXCL")*(COUNTIF(R115,"* "&amp;DA15:VN15&amp;" *")&gt;0)*1))</f>
        <v>0</v>
      </c>
      <c r="AN115">
        <f t="array" ref="AN115">IF(D115="",0,SUMPRODUCT((DA13:VN13="Lait")*(DA14:VN14="ALERTE")*(COUNTIF(R115,"* "&amp;DA15:VN15&amp;" *")&gt;0)*1))</f>
        <v>0</v>
      </c>
      <c r="AO115">
        <f t="array" ref="AO115">IF(D115="",0,SUMPRODUCT((DA13:VN13="Lait")*(DA14:VN14="SUSP")*(COUNTIF(R115,"* "&amp;DA15:VN15&amp;" *")&gt;0)*1))</f>
        <v>0</v>
      </c>
      <c r="AP115" t="str">
        <f t="shared" si="69"/>
        <v/>
      </c>
      <c r="AQ115" t="str">
        <f t="shared" si="70"/>
        <v/>
      </c>
      <c r="AR115">
        <f t="array" ref="AR115">IF(D115="",0,SUMPRODUCT((DA13:VN13="Fruits a coque")*(DA14:VN14="EXCL")*(COUNTIF(R115,"* "&amp;DA15:VN15&amp;" *")&gt;0)*1))</f>
        <v>0</v>
      </c>
      <c r="AS115">
        <f t="array" ref="AS115">IF(D115="",0,SUMPRODUCT((DA13:VN13="Fruits a coque")*(DA14:VN14="ALERTE")*(COUNTIF(R115,"* "&amp;DA15:VN15&amp;" *")&gt;0)*1))</f>
        <v>0</v>
      </c>
      <c r="AT115" t="str">
        <f t="shared" si="71"/>
        <v/>
      </c>
      <c r="AU115">
        <f t="array" ref="AU115">IF(D115="",0,SUMPRODUCT((DA13:VN13="Celeri")*(DA14:VN14="ALERTE")*(COUNTIF(R115,"* "&amp;DA15:VN15&amp;" *")&gt;0)*1))</f>
        <v>0</v>
      </c>
      <c r="AV115" t="str">
        <f t="shared" si="72"/>
        <v/>
      </c>
      <c r="AW115">
        <f t="array" ref="AW115">IF(D115="",0,SUMPRODUCT((DA13:VN13="Moutarde")*(DA14:VN14="ALERTE")*(COUNTIF(R115,"* "&amp;DA15:VN15&amp;" *")&gt;0)*1))</f>
        <v>0</v>
      </c>
      <c r="AX115" t="str">
        <f t="shared" si="73"/>
        <v/>
      </c>
      <c r="AY115">
        <f t="array" ref="AY115">IF(D115="",0,SUMPRODUCT((DA13:VN13="Sesame")*(DA14:VN14="ALERTE")*(COUNTIF(R115,"* "&amp;DA15:VN15&amp;" *")&gt;0)*1))</f>
        <v>0</v>
      </c>
      <c r="AZ115" t="str">
        <f t="shared" si="74"/>
        <v/>
      </c>
      <c r="BA115">
        <f t="array" ref="BA115">IF(D115="",0,SUMPRODUCT((DA13:VN13="Sulfites")*(DA14:VN14="ALERTE")*(COUNTIF(R115,"* "&amp;DA15:VN15&amp;" *")&gt;0)*1))</f>
        <v>0</v>
      </c>
      <c r="BB115" t="str">
        <f t="shared" si="75"/>
        <v/>
      </c>
      <c r="BC115">
        <f t="array" ref="BC115">IF(D115="",0,SUMPRODUCT((DA13:VN13="Lupin")*(DA14:VN14="ALERTE")*(COUNTIF(R115,"* "&amp;DA15:VN15&amp;" *")&gt;0)*1))</f>
        <v>0</v>
      </c>
      <c r="BD115" t="str">
        <f t="shared" si="76"/>
        <v/>
      </c>
      <c r="BE115">
        <f t="array" ref="BE115">IF(D115="",0,SUMPRODUCT((DA13:VN13="Mollusques")*(DA14:VN14="EXCL")*(COUNTIF(R115,"* "&amp;DA15:VN15&amp;" *")&gt;0)*1))</f>
        <v>0</v>
      </c>
      <c r="BF115">
        <f t="array" ref="BF115">IF(D115="",0,SUMPRODUCT((DA13:VN13="Mollusques")*(DA14:VN14="ALERTE")*(COUNTIF(R115,"* "&amp;DA15:VN15&amp;" *")&gt;0)*1))</f>
        <v>0</v>
      </c>
      <c r="BG115" t="str">
        <f t="shared" si="77"/>
        <v/>
      </c>
      <c r="BH115" t="str">
        <f t="shared" si="78"/>
        <v/>
      </c>
      <c r="BI115" t="str">
        <f t="shared" si="79"/>
        <v/>
      </c>
      <c r="BJ115" t="str">
        <f t="shared" si="80"/>
        <v/>
      </c>
      <c r="BK115" t="str">
        <f t="shared" si="81"/>
        <v/>
      </c>
      <c r="BL115" t="str">
        <f t="shared" si="82"/>
        <v/>
      </c>
      <c r="BM115" t="str">
        <f t="shared" si="83"/>
        <v/>
      </c>
      <c r="BN115" t="str">
        <f t="shared" si="84"/>
        <v/>
      </c>
      <c r="BO115" t="str">
        <f t="shared" si="85"/>
        <v/>
      </c>
      <c r="BP115" t="str">
        <f t="shared" si="86"/>
        <v/>
      </c>
      <c r="BQ115" t="str">
        <f t="shared" si="87"/>
        <v/>
      </c>
      <c r="BR115" t="str">
        <f t="shared" si="88"/>
        <v/>
      </c>
      <c r="BS115" t="str">
        <f t="shared" si="89"/>
        <v/>
      </c>
      <c r="BT115" t="str">
        <f t="shared" si="90"/>
        <v/>
      </c>
      <c r="BU115" t="str">
        <f t="shared" si="91"/>
        <v/>
      </c>
      <c r="BV115" t="str">
        <f t="shared" si="92"/>
        <v/>
      </c>
      <c r="BW115" t="str">
        <f t="shared" si="93"/>
        <v/>
      </c>
      <c r="BX115" t="str">
        <f t="shared" si="94"/>
        <v/>
      </c>
      <c r="BY115" t="str">
        <f t="shared" si="95"/>
        <v/>
      </c>
    </row>
    <row r="116" spans="3:77" ht="15.75">
      <c r="C116" s="263" t="str">
        <f t="shared" si="48"/>
        <v/>
      </c>
      <c r="D116" s="752"/>
      <c r="E116" s="818" t="s">
        <v>945</v>
      </c>
      <c r="F116" s="16" t="str">
        <f t="shared" si="49"/>
        <v/>
      </c>
      <c r="G116" s="264" t="str">
        <f t="shared" si="50"/>
        <v/>
      </c>
      <c r="H116" s="266" t="str">
        <f t="shared" si="51"/>
        <v/>
      </c>
      <c r="I116" s="267" t="str">
        <f t="shared" si="52"/>
        <v/>
      </c>
      <c r="J116" s="268" t="str">
        <f t="shared" si="53"/>
        <v/>
      </c>
      <c r="K116" s="268" t="str">
        <f t="shared" si="54"/>
        <v/>
      </c>
      <c r="L116" s="269" t="str">
        <f t="shared" si="55"/>
        <v/>
      </c>
      <c r="M116" t="str">
        <f t="shared" si="56"/>
        <v/>
      </c>
      <c r="N116" t="str">
        <f t="shared" si="57"/>
        <v/>
      </c>
      <c r="O116" t="str">
        <f t="shared" si="58"/>
        <v/>
      </c>
      <c r="P116" t="str">
        <f t="shared" si="59"/>
        <v/>
      </c>
      <c r="Q116" t="str">
        <f t="shared" si="60"/>
        <v/>
      </c>
      <c r="R116" t="str">
        <f t="shared" si="61"/>
        <v/>
      </c>
      <c r="S116">
        <f t="array" ref="S116">IF(D116="",0,SUMPRODUCT((DA13:VN13="Gluten")*(DA14:VN14="INFO")*(COUNTIF(R116,"* "&amp;DA15:VN15&amp;" *")&gt;0)*1))</f>
        <v>0</v>
      </c>
      <c r="T116">
        <f t="array" ref="T116">IF(D116="",0,SUMPRODUCT((DA13:VN13="Gluten")*(DA14:VN14="EXCL")*(COUNTIF(R116,"* "&amp;DA15:VN15&amp;" *")&gt;0)*1))</f>
        <v>0</v>
      </c>
      <c r="U116">
        <f t="array" ref="U116">IF(D116="",0,SUMPRODUCT((DA13:VN13="Gluten")*(DA14:VN14="ALERTE")*(COUNTIF(R116,"* "&amp;DA15:VN15&amp;" *")&gt;0)*1))</f>
        <v>0</v>
      </c>
      <c r="V116">
        <f t="array" ref="V116">IF(D116="",0,SUMPRODUCT((DA13:VN13="Gluten")*(DA14:VN14="SUSP")*(COUNTIF(R116,"* "&amp;DA15:VN15&amp;" *")&gt;0)*1))</f>
        <v>0</v>
      </c>
      <c r="W116" t="str">
        <f t="shared" si="62"/>
        <v/>
      </c>
      <c r="X116" t="str">
        <f t="shared" si="63"/>
        <v/>
      </c>
      <c r="Y116">
        <f t="array" ref="Y116">IF(D116="",0,SUMPRODUCT((DA13:VN13="Crustaces")*(DA14:VN14="ALERTE")*(COUNTIF(R116,"* "&amp;DA15:VN15&amp;" *")&gt;0)*1))</f>
        <v>0</v>
      </c>
      <c r="Z116" t="str">
        <f t="shared" si="64"/>
        <v/>
      </c>
      <c r="AA116">
        <f t="array" ref="AA116">IF(D116="",0,SUMPRODUCT((DA13:VN13="Oeufs")*(DA14:VN14="ALERTE")*(COUNTIF(R116,"* "&amp;DA15:VN15&amp;" *")&gt;0)*1))</f>
        <v>0</v>
      </c>
      <c r="AB116" t="str">
        <f t="shared" si="65"/>
        <v/>
      </c>
      <c r="AC116">
        <f t="array" ref="AC116">IF(D116="",0,SUMPRODUCT((DA13:VN13="Poissons")*(DA14:VN14="INFO")*(COUNTIF(R116,"* "&amp;DA15:VN15&amp;" *")&gt;0)*1))</f>
        <v>0</v>
      </c>
      <c r="AD116">
        <f t="array" ref="AD116">IF(D116="",0,SUMPRODUCT((DA13:VN13="Poissons")*(DA14:VN14="EXCL")*(COUNTIF(R116,"* "&amp;DA15:VN15&amp;" *")&gt;0)*1))</f>
        <v>0</v>
      </c>
      <c r="AE116">
        <f t="array" ref="AE116">IF(D116="",0,SUMPRODUCT((DA13:VN13="Poissons")*(DA14:VN14="ALERTE")*(COUNTIF(R116,"* "&amp;DA15:VN15&amp;" *")&gt;0)*1))</f>
        <v>0</v>
      </c>
      <c r="AF116" t="str">
        <f t="shared" si="66"/>
        <v/>
      </c>
      <c r="AG116">
        <f t="array" ref="AG116">IF(D116="",0,SUMPRODUCT((DA13:VN13="Arachides")*(DA14:VN14="ALERTE")*(COUNTIF(R116,"* "&amp;DA15:VN15&amp;" *")&gt;0)*1))</f>
        <v>0</v>
      </c>
      <c r="AH116" t="str">
        <f t="shared" si="67"/>
        <v/>
      </c>
      <c r="AI116">
        <f t="array" ref="AI116">IF(D116="",0,SUMPRODUCT((DA13:VN13="Soja")*(DA14:VN14="INFO")*(COUNTIF(R116,"* "&amp;DA15:VN15&amp;" *")&gt;0)*1))</f>
        <v>0</v>
      </c>
      <c r="AJ116">
        <f t="array" ref="AJ116">IF(D116="",0,SUMPRODUCT((DA13:VN13="Soja")*(DA14:VN14="ALERTE")*(COUNTIF(R116,"* "&amp;DA15:VN15&amp;" *")&gt;0)*1))</f>
        <v>0</v>
      </c>
      <c r="AK116" t="str">
        <f t="shared" si="68"/>
        <v/>
      </c>
      <c r="AL116">
        <f t="array" ref="AL116">IF(D116="",0,SUMPRODUCT((DA13:VN13="Lait")*(DA14:VN14="INFO")*(COUNTIF(R116,"* "&amp;DA15:VN15&amp;" *")&gt;0)*1))</f>
        <v>0</v>
      </c>
      <c r="AM116">
        <f t="array" ref="AM116">IF(D116="",0,SUMPRODUCT((DA13:VN13="Lait")*(DA14:VN14="EXCL")*(COUNTIF(R116,"* "&amp;DA15:VN15&amp;" *")&gt;0)*1))</f>
        <v>0</v>
      </c>
      <c r="AN116">
        <f t="array" ref="AN116">IF(D116="",0,SUMPRODUCT((DA13:VN13="Lait")*(DA14:VN14="ALERTE")*(COUNTIF(R116,"* "&amp;DA15:VN15&amp;" *")&gt;0)*1))</f>
        <v>0</v>
      </c>
      <c r="AO116">
        <f t="array" ref="AO116">IF(D116="",0,SUMPRODUCT((DA13:VN13="Lait")*(DA14:VN14="SUSP")*(COUNTIF(R116,"* "&amp;DA15:VN15&amp;" *")&gt;0)*1))</f>
        <v>0</v>
      </c>
      <c r="AP116" t="str">
        <f t="shared" si="69"/>
        <v/>
      </c>
      <c r="AQ116" t="str">
        <f t="shared" si="70"/>
        <v/>
      </c>
      <c r="AR116">
        <f t="array" ref="AR116">IF(D116="",0,SUMPRODUCT((DA13:VN13="Fruits a coque")*(DA14:VN14="EXCL")*(COUNTIF(R116,"* "&amp;DA15:VN15&amp;" *")&gt;0)*1))</f>
        <v>0</v>
      </c>
      <c r="AS116">
        <f t="array" ref="AS116">IF(D116="",0,SUMPRODUCT((DA13:VN13="Fruits a coque")*(DA14:VN14="ALERTE")*(COUNTIF(R116,"* "&amp;DA15:VN15&amp;" *")&gt;0)*1))</f>
        <v>0</v>
      </c>
      <c r="AT116" t="str">
        <f t="shared" si="71"/>
        <v/>
      </c>
      <c r="AU116">
        <f t="array" ref="AU116">IF(D116="",0,SUMPRODUCT((DA13:VN13="Celeri")*(DA14:VN14="ALERTE")*(COUNTIF(R116,"* "&amp;DA15:VN15&amp;" *")&gt;0)*1))</f>
        <v>0</v>
      </c>
      <c r="AV116" t="str">
        <f t="shared" si="72"/>
        <v/>
      </c>
      <c r="AW116">
        <f t="array" ref="AW116">IF(D116="",0,SUMPRODUCT((DA13:VN13="Moutarde")*(DA14:VN14="ALERTE")*(COUNTIF(R116,"* "&amp;DA15:VN15&amp;" *")&gt;0)*1))</f>
        <v>0</v>
      </c>
      <c r="AX116" t="str">
        <f t="shared" si="73"/>
        <v/>
      </c>
      <c r="AY116">
        <f t="array" ref="AY116">IF(D116="",0,SUMPRODUCT((DA13:VN13="Sesame")*(DA14:VN14="ALERTE")*(COUNTIF(R116,"* "&amp;DA15:VN15&amp;" *")&gt;0)*1))</f>
        <v>0</v>
      </c>
      <c r="AZ116" t="str">
        <f t="shared" si="74"/>
        <v/>
      </c>
      <c r="BA116">
        <f t="array" ref="BA116">IF(D116="",0,SUMPRODUCT((DA13:VN13="Sulfites")*(DA14:VN14="ALERTE")*(COUNTIF(R116,"* "&amp;DA15:VN15&amp;" *")&gt;0)*1))</f>
        <v>0</v>
      </c>
      <c r="BB116" t="str">
        <f t="shared" si="75"/>
        <v/>
      </c>
      <c r="BC116">
        <f t="array" ref="BC116">IF(D116="",0,SUMPRODUCT((DA13:VN13="Lupin")*(DA14:VN14="ALERTE")*(COUNTIF(R116,"* "&amp;DA15:VN15&amp;" *")&gt;0)*1))</f>
        <v>0</v>
      </c>
      <c r="BD116" t="str">
        <f t="shared" si="76"/>
        <v/>
      </c>
      <c r="BE116">
        <f t="array" ref="BE116">IF(D116="",0,SUMPRODUCT((DA13:VN13="Mollusques")*(DA14:VN14="EXCL")*(COUNTIF(R116,"* "&amp;DA15:VN15&amp;" *")&gt;0)*1))</f>
        <v>0</v>
      </c>
      <c r="BF116">
        <f t="array" ref="BF116">IF(D116="",0,SUMPRODUCT((DA13:VN13="Mollusques")*(DA14:VN14="ALERTE")*(COUNTIF(R116,"* "&amp;DA15:VN15&amp;" *")&gt;0)*1))</f>
        <v>0</v>
      </c>
      <c r="BG116" t="str">
        <f t="shared" si="77"/>
        <v/>
      </c>
      <c r="BH116" t="str">
        <f t="shared" si="78"/>
        <v/>
      </c>
      <c r="BI116" t="str">
        <f t="shared" si="79"/>
        <v/>
      </c>
      <c r="BJ116" t="str">
        <f t="shared" si="80"/>
        <v/>
      </c>
      <c r="BK116" t="str">
        <f t="shared" si="81"/>
        <v/>
      </c>
      <c r="BL116" t="str">
        <f t="shared" si="82"/>
        <v/>
      </c>
      <c r="BM116" t="str">
        <f t="shared" si="83"/>
        <v/>
      </c>
      <c r="BN116" t="str">
        <f t="shared" si="84"/>
        <v/>
      </c>
      <c r="BO116" t="str">
        <f t="shared" si="85"/>
        <v/>
      </c>
      <c r="BP116" t="str">
        <f t="shared" si="86"/>
        <v/>
      </c>
      <c r="BQ116" t="str">
        <f t="shared" si="87"/>
        <v/>
      </c>
      <c r="BR116" t="str">
        <f t="shared" si="88"/>
        <v/>
      </c>
      <c r="BS116" t="str">
        <f t="shared" si="89"/>
        <v/>
      </c>
      <c r="BT116" t="str">
        <f t="shared" si="90"/>
        <v/>
      </c>
      <c r="BU116" t="str">
        <f t="shared" si="91"/>
        <v/>
      </c>
      <c r="BV116" t="str">
        <f t="shared" si="92"/>
        <v/>
      </c>
      <c r="BW116" t="str">
        <f t="shared" si="93"/>
        <v/>
      </c>
      <c r="BX116" t="str">
        <f t="shared" si="94"/>
        <v/>
      </c>
      <c r="BY116" t="str">
        <f t="shared" si="95"/>
        <v/>
      </c>
    </row>
    <row r="117" spans="3:77" ht="15.75">
      <c r="C117" s="263" t="str">
        <f t="shared" si="48"/>
        <v/>
      </c>
      <c r="D117" s="752"/>
      <c r="E117" s="818" t="s">
        <v>945</v>
      </c>
      <c r="F117" s="16" t="str">
        <f t="shared" si="49"/>
        <v/>
      </c>
      <c r="G117" s="264" t="str">
        <f t="shared" si="50"/>
        <v/>
      </c>
      <c r="H117" s="266" t="str">
        <f t="shared" si="51"/>
        <v/>
      </c>
      <c r="I117" s="267" t="str">
        <f t="shared" si="52"/>
        <v/>
      </c>
      <c r="J117" s="268" t="str">
        <f t="shared" si="53"/>
        <v/>
      </c>
      <c r="K117" s="268" t="str">
        <f t="shared" si="54"/>
        <v/>
      </c>
      <c r="L117" s="269" t="str">
        <f t="shared" si="55"/>
        <v/>
      </c>
      <c r="M117" t="str">
        <f t="shared" si="56"/>
        <v/>
      </c>
      <c r="N117" t="str">
        <f t="shared" si="57"/>
        <v/>
      </c>
      <c r="O117" t="str">
        <f t="shared" si="58"/>
        <v/>
      </c>
      <c r="P117" t="str">
        <f t="shared" si="59"/>
        <v/>
      </c>
      <c r="Q117" t="str">
        <f t="shared" si="60"/>
        <v/>
      </c>
      <c r="R117" t="str">
        <f t="shared" si="61"/>
        <v/>
      </c>
      <c r="S117">
        <f t="array" ref="S117">IF(D117="",0,SUMPRODUCT((DA13:VN13="Gluten")*(DA14:VN14="INFO")*(COUNTIF(R117,"* "&amp;DA15:VN15&amp;" *")&gt;0)*1))</f>
        <v>0</v>
      </c>
      <c r="T117">
        <f t="array" ref="T117">IF(D117="",0,SUMPRODUCT((DA13:VN13="Gluten")*(DA14:VN14="EXCL")*(COUNTIF(R117,"* "&amp;DA15:VN15&amp;" *")&gt;0)*1))</f>
        <v>0</v>
      </c>
      <c r="U117">
        <f t="array" ref="U117">IF(D117="",0,SUMPRODUCT((DA13:VN13="Gluten")*(DA14:VN14="ALERTE")*(COUNTIF(R117,"* "&amp;DA15:VN15&amp;" *")&gt;0)*1))</f>
        <v>0</v>
      </c>
      <c r="V117">
        <f t="array" ref="V117">IF(D117="",0,SUMPRODUCT((DA13:VN13="Gluten")*(DA14:VN14="SUSP")*(COUNTIF(R117,"* "&amp;DA15:VN15&amp;" *")&gt;0)*1))</f>
        <v>0</v>
      </c>
      <c r="W117" t="str">
        <f t="shared" si="62"/>
        <v/>
      </c>
      <c r="X117" t="str">
        <f t="shared" si="63"/>
        <v/>
      </c>
      <c r="Y117">
        <f t="array" ref="Y117">IF(D117="",0,SUMPRODUCT((DA13:VN13="Crustaces")*(DA14:VN14="ALERTE")*(COUNTIF(R117,"* "&amp;DA15:VN15&amp;" *")&gt;0)*1))</f>
        <v>0</v>
      </c>
      <c r="Z117" t="str">
        <f t="shared" si="64"/>
        <v/>
      </c>
      <c r="AA117">
        <f t="array" ref="AA117">IF(D117="",0,SUMPRODUCT((DA13:VN13="Oeufs")*(DA14:VN14="ALERTE")*(COUNTIF(R117,"* "&amp;DA15:VN15&amp;" *")&gt;0)*1))</f>
        <v>0</v>
      </c>
      <c r="AB117" t="str">
        <f t="shared" si="65"/>
        <v/>
      </c>
      <c r="AC117">
        <f t="array" ref="AC117">IF(D117="",0,SUMPRODUCT((DA13:VN13="Poissons")*(DA14:VN14="INFO")*(COUNTIF(R117,"* "&amp;DA15:VN15&amp;" *")&gt;0)*1))</f>
        <v>0</v>
      </c>
      <c r="AD117">
        <f t="array" ref="AD117">IF(D117="",0,SUMPRODUCT((DA13:VN13="Poissons")*(DA14:VN14="EXCL")*(COUNTIF(R117,"* "&amp;DA15:VN15&amp;" *")&gt;0)*1))</f>
        <v>0</v>
      </c>
      <c r="AE117">
        <f t="array" ref="AE117">IF(D117="",0,SUMPRODUCT((DA13:VN13="Poissons")*(DA14:VN14="ALERTE")*(COUNTIF(R117,"* "&amp;DA15:VN15&amp;" *")&gt;0)*1))</f>
        <v>0</v>
      </c>
      <c r="AF117" t="str">
        <f t="shared" si="66"/>
        <v/>
      </c>
      <c r="AG117">
        <f t="array" ref="AG117">IF(D117="",0,SUMPRODUCT((DA13:VN13="Arachides")*(DA14:VN14="ALERTE")*(COUNTIF(R117,"* "&amp;DA15:VN15&amp;" *")&gt;0)*1))</f>
        <v>0</v>
      </c>
      <c r="AH117" t="str">
        <f t="shared" si="67"/>
        <v/>
      </c>
      <c r="AI117">
        <f t="array" ref="AI117">IF(D117="",0,SUMPRODUCT((DA13:VN13="Soja")*(DA14:VN14="INFO")*(COUNTIF(R117,"* "&amp;DA15:VN15&amp;" *")&gt;0)*1))</f>
        <v>0</v>
      </c>
      <c r="AJ117">
        <f t="array" ref="AJ117">IF(D117="",0,SUMPRODUCT((DA13:VN13="Soja")*(DA14:VN14="ALERTE")*(COUNTIF(R117,"* "&amp;DA15:VN15&amp;" *")&gt;0)*1))</f>
        <v>0</v>
      </c>
      <c r="AK117" t="str">
        <f t="shared" si="68"/>
        <v/>
      </c>
      <c r="AL117">
        <f t="array" ref="AL117">IF(D117="",0,SUMPRODUCT((DA13:VN13="Lait")*(DA14:VN14="INFO")*(COUNTIF(R117,"* "&amp;DA15:VN15&amp;" *")&gt;0)*1))</f>
        <v>0</v>
      </c>
      <c r="AM117">
        <f t="array" ref="AM117">IF(D117="",0,SUMPRODUCT((DA13:VN13="Lait")*(DA14:VN14="EXCL")*(COUNTIF(R117,"* "&amp;DA15:VN15&amp;" *")&gt;0)*1))</f>
        <v>0</v>
      </c>
      <c r="AN117">
        <f t="array" ref="AN117">IF(D117="",0,SUMPRODUCT((DA13:VN13="Lait")*(DA14:VN14="ALERTE")*(COUNTIF(R117,"* "&amp;DA15:VN15&amp;" *")&gt;0)*1))</f>
        <v>0</v>
      </c>
      <c r="AO117">
        <f t="array" ref="AO117">IF(D117="",0,SUMPRODUCT((DA13:VN13="Lait")*(DA14:VN14="SUSP")*(COUNTIF(R117,"* "&amp;DA15:VN15&amp;" *")&gt;0)*1))</f>
        <v>0</v>
      </c>
      <c r="AP117" t="str">
        <f t="shared" si="69"/>
        <v/>
      </c>
      <c r="AQ117" t="str">
        <f t="shared" si="70"/>
        <v/>
      </c>
      <c r="AR117">
        <f t="array" ref="AR117">IF(D117="",0,SUMPRODUCT((DA13:VN13="Fruits a coque")*(DA14:VN14="EXCL")*(COUNTIF(R117,"* "&amp;DA15:VN15&amp;" *")&gt;0)*1))</f>
        <v>0</v>
      </c>
      <c r="AS117">
        <f t="array" ref="AS117">IF(D117="",0,SUMPRODUCT((DA13:VN13="Fruits a coque")*(DA14:VN14="ALERTE")*(COUNTIF(R117,"* "&amp;DA15:VN15&amp;" *")&gt;0)*1))</f>
        <v>0</v>
      </c>
      <c r="AT117" t="str">
        <f t="shared" si="71"/>
        <v/>
      </c>
      <c r="AU117">
        <f t="array" ref="AU117">IF(D117="",0,SUMPRODUCT((DA13:VN13="Celeri")*(DA14:VN14="ALERTE")*(COUNTIF(R117,"* "&amp;DA15:VN15&amp;" *")&gt;0)*1))</f>
        <v>0</v>
      </c>
      <c r="AV117" t="str">
        <f t="shared" si="72"/>
        <v/>
      </c>
      <c r="AW117">
        <f t="array" ref="AW117">IF(D117="",0,SUMPRODUCT((DA13:VN13="Moutarde")*(DA14:VN14="ALERTE")*(COUNTIF(R117,"* "&amp;DA15:VN15&amp;" *")&gt;0)*1))</f>
        <v>0</v>
      </c>
      <c r="AX117" t="str">
        <f t="shared" si="73"/>
        <v/>
      </c>
      <c r="AY117">
        <f t="array" ref="AY117">IF(D117="",0,SUMPRODUCT((DA13:VN13="Sesame")*(DA14:VN14="ALERTE")*(COUNTIF(R117,"* "&amp;DA15:VN15&amp;" *")&gt;0)*1))</f>
        <v>0</v>
      </c>
      <c r="AZ117" t="str">
        <f t="shared" si="74"/>
        <v/>
      </c>
      <c r="BA117">
        <f t="array" ref="BA117">IF(D117="",0,SUMPRODUCT((DA13:VN13="Sulfites")*(DA14:VN14="ALERTE")*(COUNTIF(R117,"* "&amp;DA15:VN15&amp;" *")&gt;0)*1))</f>
        <v>0</v>
      </c>
      <c r="BB117" t="str">
        <f t="shared" si="75"/>
        <v/>
      </c>
      <c r="BC117">
        <f t="array" ref="BC117">IF(D117="",0,SUMPRODUCT((DA13:VN13="Lupin")*(DA14:VN14="ALERTE")*(COUNTIF(R117,"* "&amp;DA15:VN15&amp;" *")&gt;0)*1))</f>
        <v>0</v>
      </c>
      <c r="BD117" t="str">
        <f t="shared" si="76"/>
        <v/>
      </c>
      <c r="BE117">
        <f t="array" ref="BE117">IF(D117="",0,SUMPRODUCT((DA13:VN13="Mollusques")*(DA14:VN14="EXCL")*(COUNTIF(R117,"* "&amp;DA15:VN15&amp;" *")&gt;0)*1))</f>
        <v>0</v>
      </c>
      <c r="BF117">
        <f t="array" ref="BF117">IF(D117="",0,SUMPRODUCT((DA13:VN13="Mollusques")*(DA14:VN14="ALERTE")*(COUNTIF(R117,"* "&amp;DA15:VN15&amp;" *")&gt;0)*1))</f>
        <v>0</v>
      </c>
      <c r="BG117" t="str">
        <f t="shared" si="77"/>
        <v/>
      </c>
      <c r="BH117" t="str">
        <f t="shared" si="78"/>
        <v/>
      </c>
      <c r="BI117" t="str">
        <f t="shared" si="79"/>
        <v/>
      </c>
      <c r="BJ117" t="str">
        <f t="shared" si="80"/>
        <v/>
      </c>
      <c r="BK117" t="str">
        <f t="shared" si="81"/>
        <v/>
      </c>
      <c r="BL117" t="str">
        <f t="shared" si="82"/>
        <v/>
      </c>
      <c r="BM117" t="str">
        <f t="shared" si="83"/>
        <v/>
      </c>
      <c r="BN117" t="str">
        <f t="shared" si="84"/>
        <v/>
      </c>
      <c r="BO117" t="str">
        <f t="shared" si="85"/>
        <v/>
      </c>
      <c r="BP117" t="str">
        <f t="shared" si="86"/>
        <v/>
      </c>
      <c r="BQ117" t="str">
        <f t="shared" si="87"/>
        <v/>
      </c>
      <c r="BR117" t="str">
        <f t="shared" si="88"/>
        <v/>
      </c>
      <c r="BS117" t="str">
        <f t="shared" si="89"/>
        <v/>
      </c>
      <c r="BT117" t="str">
        <f t="shared" si="90"/>
        <v/>
      </c>
      <c r="BU117" t="str">
        <f t="shared" si="91"/>
        <v/>
      </c>
      <c r="BV117" t="str">
        <f t="shared" si="92"/>
        <v/>
      </c>
      <c r="BW117" t="str">
        <f t="shared" si="93"/>
        <v/>
      </c>
      <c r="BX117" t="str">
        <f t="shared" si="94"/>
        <v/>
      </c>
      <c r="BY117" t="str">
        <f t="shared" si="95"/>
        <v/>
      </c>
    </row>
    <row r="118" spans="3:77" ht="15.75">
      <c r="C118" s="263" t="str">
        <f t="shared" si="48"/>
        <v/>
      </c>
      <c r="D118" s="752"/>
      <c r="E118" s="818" t="s">
        <v>945</v>
      </c>
      <c r="F118" s="16" t="str">
        <f t="shared" si="49"/>
        <v/>
      </c>
      <c r="G118" s="264" t="str">
        <f t="shared" si="50"/>
        <v/>
      </c>
      <c r="H118" s="266" t="str">
        <f t="shared" si="51"/>
        <v/>
      </c>
      <c r="I118" s="267" t="str">
        <f t="shared" si="52"/>
        <v/>
      </c>
      <c r="J118" s="268" t="str">
        <f t="shared" si="53"/>
        <v/>
      </c>
      <c r="K118" s="268" t="str">
        <f t="shared" si="54"/>
        <v/>
      </c>
      <c r="L118" s="269" t="str">
        <f t="shared" si="55"/>
        <v/>
      </c>
      <c r="M118" t="str">
        <f t="shared" si="56"/>
        <v/>
      </c>
      <c r="N118" t="str">
        <f t="shared" si="57"/>
        <v/>
      </c>
      <c r="O118" t="str">
        <f t="shared" si="58"/>
        <v/>
      </c>
      <c r="P118" t="str">
        <f t="shared" si="59"/>
        <v/>
      </c>
      <c r="Q118" t="str">
        <f t="shared" si="60"/>
        <v/>
      </c>
      <c r="R118" t="str">
        <f t="shared" si="61"/>
        <v/>
      </c>
      <c r="S118">
        <f t="array" ref="S118">IF(D118="",0,SUMPRODUCT((DA13:VN13="Gluten")*(DA14:VN14="INFO")*(COUNTIF(R118,"* "&amp;DA15:VN15&amp;" *")&gt;0)*1))</f>
        <v>0</v>
      </c>
      <c r="T118">
        <f t="array" ref="T118">IF(D118="",0,SUMPRODUCT((DA13:VN13="Gluten")*(DA14:VN14="EXCL")*(COUNTIF(R118,"* "&amp;DA15:VN15&amp;" *")&gt;0)*1))</f>
        <v>0</v>
      </c>
      <c r="U118">
        <f t="array" ref="U118">IF(D118="",0,SUMPRODUCT((DA13:VN13="Gluten")*(DA14:VN14="ALERTE")*(COUNTIF(R118,"* "&amp;DA15:VN15&amp;" *")&gt;0)*1))</f>
        <v>0</v>
      </c>
      <c r="V118">
        <f t="array" ref="V118">IF(D118="",0,SUMPRODUCT((DA13:VN13="Gluten")*(DA14:VN14="SUSP")*(COUNTIF(R118,"* "&amp;DA15:VN15&amp;" *")&gt;0)*1))</f>
        <v>0</v>
      </c>
      <c r="W118" t="str">
        <f t="shared" si="62"/>
        <v/>
      </c>
      <c r="X118" t="str">
        <f t="shared" si="63"/>
        <v/>
      </c>
      <c r="Y118">
        <f t="array" ref="Y118">IF(D118="",0,SUMPRODUCT((DA13:VN13="Crustaces")*(DA14:VN14="ALERTE")*(COUNTIF(R118,"* "&amp;DA15:VN15&amp;" *")&gt;0)*1))</f>
        <v>0</v>
      </c>
      <c r="Z118" t="str">
        <f t="shared" si="64"/>
        <v/>
      </c>
      <c r="AA118">
        <f t="array" ref="AA118">IF(D118="",0,SUMPRODUCT((DA13:VN13="Oeufs")*(DA14:VN14="ALERTE")*(COUNTIF(R118,"* "&amp;DA15:VN15&amp;" *")&gt;0)*1))</f>
        <v>0</v>
      </c>
      <c r="AB118" t="str">
        <f t="shared" si="65"/>
        <v/>
      </c>
      <c r="AC118">
        <f t="array" ref="AC118">IF(D118="",0,SUMPRODUCT((DA13:VN13="Poissons")*(DA14:VN14="INFO")*(COUNTIF(R118,"* "&amp;DA15:VN15&amp;" *")&gt;0)*1))</f>
        <v>0</v>
      </c>
      <c r="AD118">
        <f t="array" ref="AD118">IF(D118="",0,SUMPRODUCT((DA13:VN13="Poissons")*(DA14:VN14="EXCL")*(COUNTIF(R118,"* "&amp;DA15:VN15&amp;" *")&gt;0)*1))</f>
        <v>0</v>
      </c>
      <c r="AE118">
        <f t="array" ref="AE118">IF(D118="",0,SUMPRODUCT((DA13:VN13="Poissons")*(DA14:VN14="ALERTE")*(COUNTIF(R118,"* "&amp;DA15:VN15&amp;" *")&gt;0)*1))</f>
        <v>0</v>
      </c>
      <c r="AF118" t="str">
        <f t="shared" si="66"/>
        <v/>
      </c>
      <c r="AG118">
        <f t="array" ref="AG118">IF(D118="",0,SUMPRODUCT((DA13:VN13="Arachides")*(DA14:VN14="ALERTE")*(COUNTIF(R118,"* "&amp;DA15:VN15&amp;" *")&gt;0)*1))</f>
        <v>0</v>
      </c>
      <c r="AH118" t="str">
        <f t="shared" si="67"/>
        <v/>
      </c>
      <c r="AI118">
        <f t="array" ref="AI118">IF(D118="",0,SUMPRODUCT((DA13:VN13="Soja")*(DA14:VN14="INFO")*(COUNTIF(R118,"* "&amp;DA15:VN15&amp;" *")&gt;0)*1))</f>
        <v>0</v>
      </c>
      <c r="AJ118">
        <f t="array" ref="AJ118">IF(D118="",0,SUMPRODUCT((DA13:VN13="Soja")*(DA14:VN14="ALERTE")*(COUNTIF(R118,"* "&amp;DA15:VN15&amp;" *")&gt;0)*1))</f>
        <v>0</v>
      </c>
      <c r="AK118" t="str">
        <f t="shared" si="68"/>
        <v/>
      </c>
      <c r="AL118">
        <f t="array" ref="AL118">IF(D118="",0,SUMPRODUCT((DA13:VN13="Lait")*(DA14:VN14="INFO")*(COUNTIF(R118,"* "&amp;DA15:VN15&amp;" *")&gt;0)*1))</f>
        <v>0</v>
      </c>
      <c r="AM118">
        <f t="array" ref="AM118">IF(D118="",0,SUMPRODUCT((DA13:VN13="Lait")*(DA14:VN14="EXCL")*(COUNTIF(R118,"* "&amp;DA15:VN15&amp;" *")&gt;0)*1))</f>
        <v>0</v>
      </c>
      <c r="AN118">
        <f t="array" ref="AN118">IF(D118="",0,SUMPRODUCT((DA13:VN13="Lait")*(DA14:VN14="ALERTE")*(COUNTIF(R118,"* "&amp;DA15:VN15&amp;" *")&gt;0)*1))</f>
        <v>0</v>
      </c>
      <c r="AO118">
        <f t="array" ref="AO118">IF(D118="",0,SUMPRODUCT((DA13:VN13="Lait")*(DA14:VN14="SUSP")*(COUNTIF(R118,"* "&amp;DA15:VN15&amp;" *")&gt;0)*1))</f>
        <v>0</v>
      </c>
      <c r="AP118" t="str">
        <f t="shared" si="69"/>
        <v/>
      </c>
      <c r="AQ118" t="str">
        <f t="shared" si="70"/>
        <v/>
      </c>
      <c r="AR118">
        <f t="array" ref="AR118">IF(D118="",0,SUMPRODUCT((DA13:VN13="Fruits a coque")*(DA14:VN14="EXCL")*(COUNTIF(R118,"* "&amp;DA15:VN15&amp;" *")&gt;0)*1))</f>
        <v>0</v>
      </c>
      <c r="AS118">
        <f t="array" ref="AS118">IF(D118="",0,SUMPRODUCT((DA13:VN13="Fruits a coque")*(DA14:VN14="ALERTE")*(COUNTIF(R118,"* "&amp;DA15:VN15&amp;" *")&gt;0)*1))</f>
        <v>0</v>
      </c>
      <c r="AT118" t="str">
        <f t="shared" si="71"/>
        <v/>
      </c>
      <c r="AU118">
        <f t="array" ref="AU118">IF(D118="",0,SUMPRODUCT((DA13:VN13="Celeri")*(DA14:VN14="ALERTE")*(COUNTIF(R118,"* "&amp;DA15:VN15&amp;" *")&gt;0)*1))</f>
        <v>0</v>
      </c>
      <c r="AV118" t="str">
        <f t="shared" si="72"/>
        <v/>
      </c>
      <c r="AW118">
        <f t="array" ref="AW118">IF(D118="",0,SUMPRODUCT((DA13:VN13="Moutarde")*(DA14:VN14="ALERTE")*(COUNTIF(R118,"* "&amp;DA15:VN15&amp;" *")&gt;0)*1))</f>
        <v>0</v>
      </c>
      <c r="AX118" t="str">
        <f t="shared" si="73"/>
        <v/>
      </c>
      <c r="AY118">
        <f t="array" ref="AY118">IF(D118="",0,SUMPRODUCT((DA13:VN13="Sesame")*(DA14:VN14="ALERTE")*(COUNTIF(R118,"* "&amp;DA15:VN15&amp;" *")&gt;0)*1))</f>
        <v>0</v>
      </c>
      <c r="AZ118" t="str">
        <f t="shared" si="74"/>
        <v/>
      </c>
      <c r="BA118">
        <f t="array" ref="BA118">IF(D118="",0,SUMPRODUCT((DA13:VN13="Sulfites")*(DA14:VN14="ALERTE")*(COUNTIF(R118,"* "&amp;DA15:VN15&amp;" *")&gt;0)*1))</f>
        <v>0</v>
      </c>
      <c r="BB118" t="str">
        <f t="shared" si="75"/>
        <v/>
      </c>
      <c r="BC118">
        <f t="array" ref="BC118">IF(D118="",0,SUMPRODUCT((DA13:VN13="Lupin")*(DA14:VN14="ALERTE")*(COUNTIF(R118,"* "&amp;DA15:VN15&amp;" *")&gt;0)*1))</f>
        <v>0</v>
      </c>
      <c r="BD118" t="str">
        <f t="shared" si="76"/>
        <v/>
      </c>
      <c r="BE118">
        <f t="array" ref="BE118">IF(D118="",0,SUMPRODUCT((DA13:VN13="Mollusques")*(DA14:VN14="EXCL")*(COUNTIF(R118,"* "&amp;DA15:VN15&amp;" *")&gt;0)*1))</f>
        <v>0</v>
      </c>
      <c r="BF118">
        <f t="array" ref="BF118">IF(D118="",0,SUMPRODUCT((DA13:VN13="Mollusques")*(DA14:VN14="ALERTE")*(COUNTIF(R118,"* "&amp;DA15:VN15&amp;" *")&gt;0)*1))</f>
        <v>0</v>
      </c>
      <c r="BG118" t="str">
        <f t="shared" si="77"/>
        <v/>
      </c>
      <c r="BH118" t="str">
        <f t="shared" si="78"/>
        <v/>
      </c>
      <c r="BI118" t="str">
        <f t="shared" si="79"/>
        <v/>
      </c>
      <c r="BJ118" t="str">
        <f t="shared" si="80"/>
        <v/>
      </c>
      <c r="BK118" t="str">
        <f t="shared" si="81"/>
        <v/>
      </c>
      <c r="BL118" t="str">
        <f t="shared" si="82"/>
        <v/>
      </c>
      <c r="BM118" t="str">
        <f t="shared" si="83"/>
        <v/>
      </c>
      <c r="BN118" t="str">
        <f t="shared" si="84"/>
        <v/>
      </c>
      <c r="BO118" t="str">
        <f t="shared" si="85"/>
        <v/>
      </c>
      <c r="BP118" t="str">
        <f t="shared" si="86"/>
        <v/>
      </c>
      <c r="BQ118" t="str">
        <f t="shared" si="87"/>
        <v/>
      </c>
      <c r="BR118" t="str">
        <f t="shared" si="88"/>
        <v/>
      </c>
      <c r="BS118" t="str">
        <f t="shared" si="89"/>
        <v/>
      </c>
      <c r="BT118" t="str">
        <f t="shared" si="90"/>
        <v/>
      </c>
      <c r="BU118" t="str">
        <f t="shared" si="91"/>
        <v/>
      </c>
      <c r="BV118" t="str">
        <f t="shared" si="92"/>
        <v/>
      </c>
      <c r="BW118" t="str">
        <f t="shared" si="93"/>
        <v/>
      </c>
      <c r="BX118" t="str">
        <f t="shared" si="94"/>
        <v/>
      </c>
      <c r="BY118" t="str">
        <f t="shared" si="95"/>
        <v/>
      </c>
    </row>
    <row r="119" spans="3:77" ht="15.75">
      <c r="C119" s="263" t="str">
        <f t="shared" si="48"/>
        <v/>
      </c>
      <c r="D119" s="752"/>
      <c r="E119" s="818" t="s">
        <v>945</v>
      </c>
      <c r="F119" s="16" t="str">
        <f t="shared" si="49"/>
        <v/>
      </c>
      <c r="G119" s="264" t="str">
        <f t="shared" si="50"/>
        <v/>
      </c>
      <c r="H119" s="266" t="str">
        <f t="shared" si="51"/>
        <v/>
      </c>
      <c r="I119" s="267" t="str">
        <f t="shared" si="52"/>
        <v/>
      </c>
      <c r="J119" s="268" t="str">
        <f t="shared" si="53"/>
        <v/>
      </c>
      <c r="K119" s="268" t="str">
        <f t="shared" si="54"/>
        <v/>
      </c>
      <c r="L119" s="269" t="str">
        <f t="shared" si="55"/>
        <v/>
      </c>
      <c r="M119" t="str">
        <f t="shared" si="56"/>
        <v/>
      </c>
      <c r="N119" t="str">
        <f t="shared" si="57"/>
        <v/>
      </c>
      <c r="O119" t="str">
        <f t="shared" si="58"/>
        <v/>
      </c>
      <c r="P119" t="str">
        <f t="shared" si="59"/>
        <v/>
      </c>
      <c r="Q119" t="str">
        <f t="shared" si="60"/>
        <v/>
      </c>
      <c r="R119" t="str">
        <f t="shared" si="61"/>
        <v/>
      </c>
      <c r="S119">
        <f t="array" ref="S119">IF(D119="",0,SUMPRODUCT((DA13:VN13="Gluten")*(DA14:VN14="INFO")*(COUNTIF(R119,"* "&amp;DA15:VN15&amp;" *")&gt;0)*1))</f>
        <v>0</v>
      </c>
      <c r="T119">
        <f t="array" ref="T119">IF(D119="",0,SUMPRODUCT((DA13:VN13="Gluten")*(DA14:VN14="EXCL")*(COUNTIF(R119,"* "&amp;DA15:VN15&amp;" *")&gt;0)*1))</f>
        <v>0</v>
      </c>
      <c r="U119">
        <f t="array" ref="U119">IF(D119="",0,SUMPRODUCT((DA13:VN13="Gluten")*(DA14:VN14="ALERTE")*(COUNTIF(R119,"* "&amp;DA15:VN15&amp;" *")&gt;0)*1))</f>
        <v>0</v>
      </c>
      <c r="V119">
        <f t="array" ref="V119">IF(D119="",0,SUMPRODUCT((DA13:VN13="Gluten")*(DA14:VN14="SUSP")*(COUNTIF(R119,"* "&amp;DA15:VN15&amp;" *")&gt;0)*1))</f>
        <v>0</v>
      </c>
      <c r="W119" t="str">
        <f t="shared" si="62"/>
        <v/>
      </c>
      <c r="X119" t="str">
        <f t="shared" si="63"/>
        <v/>
      </c>
      <c r="Y119">
        <f t="array" ref="Y119">IF(D119="",0,SUMPRODUCT((DA13:VN13="Crustaces")*(DA14:VN14="ALERTE")*(COUNTIF(R119,"* "&amp;DA15:VN15&amp;" *")&gt;0)*1))</f>
        <v>0</v>
      </c>
      <c r="Z119" t="str">
        <f t="shared" si="64"/>
        <v/>
      </c>
      <c r="AA119">
        <f t="array" ref="AA119">IF(D119="",0,SUMPRODUCT((DA13:VN13="Oeufs")*(DA14:VN14="ALERTE")*(COUNTIF(R119,"* "&amp;DA15:VN15&amp;" *")&gt;0)*1))</f>
        <v>0</v>
      </c>
      <c r="AB119" t="str">
        <f t="shared" si="65"/>
        <v/>
      </c>
      <c r="AC119">
        <f t="array" ref="AC119">IF(D119="",0,SUMPRODUCT((DA13:VN13="Poissons")*(DA14:VN14="INFO")*(COUNTIF(R119,"* "&amp;DA15:VN15&amp;" *")&gt;0)*1))</f>
        <v>0</v>
      </c>
      <c r="AD119">
        <f t="array" ref="AD119">IF(D119="",0,SUMPRODUCT((DA13:VN13="Poissons")*(DA14:VN14="EXCL")*(COUNTIF(R119,"* "&amp;DA15:VN15&amp;" *")&gt;0)*1))</f>
        <v>0</v>
      </c>
      <c r="AE119">
        <f t="array" ref="AE119">IF(D119="",0,SUMPRODUCT((DA13:VN13="Poissons")*(DA14:VN14="ALERTE")*(COUNTIF(R119,"* "&amp;DA15:VN15&amp;" *")&gt;0)*1))</f>
        <v>0</v>
      </c>
      <c r="AF119" t="str">
        <f t="shared" si="66"/>
        <v/>
      </c>
      <c r="AG119">
        <f t="array" ref="AG119">IF(D119="",0,SUMPRODUCT((DA13:VN13="Arachides")*(DA14:VN14="ALERTE")*(COUNTIF(R119,"* "&amp;DA15:VN15&amp;" *")&gt;0)*1))</f>
        <v>0</v>
      </c>
      <c r="AH119" t="str">
        <f t="shared" si="67"/>
        <v/>
      </c>
      <c r="AI119">
        <f t="array" ref="AI119">IF(D119="",0,SUMPRODUCT((DA13:VN13="Soja")*(DA14:VN14="INFO")*(COUNTIF(R119,"* "&amp;DA15:VN15&amp;" *")&gt;0)*1))</f>
        <v>0</v>
      </c>
      <c r="AJ119">
        <f t="array" ref="AJ119">IF(D119="",0,SUMPRODUCT((DA13:VN13="Soja")*(DA14:VN14="ALERTE")*(COUNTIF(R119,"* "&amp;DA15:VN15&amp;" *")&gt;0)*1))</f>
        <v>0</v>
      </c>
      <c r="AK119" t="str">
        <f t="shared" si="68"/>
        <v/>
      </c>
      <c r="AL119">
        <f t="array" ref="AL119">IF(D119="",0,SUMPRODUCT((DA13:VN13="Lait")*(DA14:VN14="INFO")*(COUNTIF(R119,"* "&amp;DA15:VN15&amp;" *")&gt;0)*1))</f>
        <v>0</v>
      </c>
      <c r="AM119">
        <f t="array" ref="AM119">IF(D119="",0,SUMPRODUCT((DA13:VN13="Lait")*(DA14:VN14="EXCL")*(COUNTIF(R119,"* "&amp;DA15:VN15&amp;" *")&gt;0)*1))</f>
        <v>0</v>
      </c>
      <c r="AN119">
        <f t="array" ref="AN119">IF(D119="",0,SUMPRODUCT((DA13:VN13="Lait")*(DA14:VN14="ALERTE")*(COUNTIF(R119,"* "&amp;DA15:VN15&amp;" *")&gt;0)*1))</f>
        <v>0</v>
      </c>
      <c r="AO119">
        <f t="array" ref="AO119">IF(D119="",0,SUMPRODUCT((DA13:VN13="Lait")*(DA14:VN14="SUSP")*(COUNTIF(R119,"* "&amp;DA15:VN15&amp;" *")&gt;0)*1))</f>
        <v>0</v>
      </c>
      <c r="AP119" t="str">
        <f t="shared" si="69"/>
        <v/>
      </c>
      <c r="AQ119" t="str">
        <f t="shared" si="70"/>
        <v/>
      </c>
      <c r="AR119">
        <f t="array" ref="AR119">IF(D119="",0,SUMPRODUCT((DA13:VN13="Fruits a coque")*(DA14:VN14="EXCL")*(COUNTIF(R119,"* "&amp;DA15:VN15&amp;" *")&gt;0)*1))</f>
        <v>0</v>
      </c>
      <c r="AS119">
        <f t="array" ref="AS119">IF(D119="",0,SUMPRODUCT((DA13:VN13="Fruits a coque")*(DA14:VN14="ALERTE")*(COUNTIF(R119,"* "&amp;DA15:VN15&amp;" *")&gt;0)*1))</f>
        <v>0</v>
      </c>
      <c r="AT119" t="str">
        <f t="shared" si="71"/>
        <v/>
      </c>
      <c r="AU119">
        <f t="array" ref="AU119">IF(D119="",0,SUMPRODUCT((DA13:VN13="Celeri")*(DA14:VN14="ALERTE")*(COUNTIF(R119,"* "&amp;DA15:VN15&amp;" *")&gt;0)*1))</f>
        <v>0</v>
      </c>
      <c r="AV119" t="str">
        <f t="shared" si="72"/>
        <v/>
      </c>
      <c r="AW119">
        <f t="array" ref="AW119">IF(D119="",0,SUMPRODUCT((DA13:VN13="Moutarde")*(DA14:VN14="ALERTE")*(COUNTIF(R119,"* "&amp;DA15:VN15&amp;" *")&gt;0)*1))</f>
        <v>0</v>
      </c>
      <c r="AX119" t="str">
        <f t="shared" si="73"/>
        <v/>
      </c>
      <c r="AY119">
        <f t="array" ref="AY119">IF(D119="",0,SUMPRODUCT((DA13:VN13="Sesame")*(DA14:VN14="ALERTE")*(COUNTIF(R119,"* "&amp;DA15:VN15&amp;" *")&gt;0)*1))</f>
        <v>0</v>
      </c>
      <c r="AZ119" t="str">
        <f t="shared" si="74"/>
        <v/>
      </c>
      <c r="BA119">
        <f t="array" ref="BA119">IF(D119="",0,SUMPRODUCT((DA13:VN13="Sulfites")*(DA14:VN14="ALERTE")*(COUNTIF(R119,"* "&amp;DA15:VN15&amp;" *")&gt;0)*1))</f>
        <v>0</v>
      </c>
      <c r="BB119" t="str">
        <f t="shared" si="75"/>
        <v/>
      </c>
      <c r="BC119">
        <f t="array" ref="BC119">IF(D119="",0,SUMPRODUCT((DA13:VN13="Lupin")*(DA14:VN14="ALERTE")*(COUNTIF(R119,"* "&amp;DA15:VN15&amp;" *")&gt;0)*1))</f>
        <v>0</v>
      </c>
      <c r="BD119" t="str">
        <f t="shared" si="76"/>
        <v/>
      </c>
      <c r="BE119">
        <f t="array" ref="BE119">IF(D119="",0,SUMPRODUCT((DA13:VN13="Mollusques")*(DA14:VN14="EXCL")*(COUNTIF(R119,"* "&amp;DA15:VN15&amp;" *")&gt;0)*1))</f>
        <v>0</v>
      </c>
      <c r="BF119">
        <f t="array" ref="BF119">IF(D119="",0,SUMPRODUCT((DA13:VN13="Mollusques")*(DA14:VN14="ALERTE")*(COUNTIF(R119,"* "&amp;DA15:VN15&amp;" *")&gt;0)*1))</f>
        <v>0</v>
      </c>
      <c r="BG119" t="str">
        <f t="shared" si="77"/>
        <v/>
      </c>
      <c r="BH119" t="str">
        <f t="shared" si="78"/>
        <v/>
      </c>
      <c r="BI119" t="str">
        <f t="shared" si="79"/>
        <v/>
      </c>
      <c r="BJ119" t="str">
        <f t="shared" si="80"/>
        <v/>
      </c>
      <c r="BK119" t="str">
        <f t="shared" si="81"/>
        <v/>
      </c>
      <c r="BL119" t="str">
        <f t="shared" si="82"/>
        <v/>
      </c>
      <c r="BM119" t="str">
        <f t="shared" si="83"/>
        <v/>
      </c>
      <c r="BN119" t="str">
        <f t="shared" si="84"/>
        <v/>
      </c>
      <c r="BO119" t="str">
        <f t="shared" si="85"/>
        <v/>
      </c>
      <c r="BP119" t="str">
        <f t="shared" si="86"/>
        <v/>
      </c>
      <c r="BQ119" t="str">
        <f t="shared" si="87"/>
        <v/>
      </c>
      <c r="BR119" t="str">
        <f t="shared" si="88"/>
        <v/>
      </c>
      <c r="BS119" t="str">
        <f t="shared" si="89"/>
        <v/>
      </c>
      <c r="BT119" t="str">
        <f t="shared" si="90"/>
        <v/>
      </c>
      <c r="BU119" t="str">
        <f t="shared" si="91"/>
        <v/>
      </c>
      <c r="BV119" t="str">
        <f t="shared" si="92"/>
        <v/>
      </c>
      <c r="BW119" t="str">
        <f t="shared" si="93"/>
        <v/>
      </c>
      <c r="BX119" t="str">
        <f t="shared" si="94"/>
        <v/>
      </c>
      <c r="BY119" t="str">
        <f t="shared" si="95"/>
        <v/>
      </c>
    </row>
    <row r="120" spans="3:77" ht="15.75">
      <c r="C120" s="263" t="str">
        <f t="shared" si="48"/>
        <v/>
      </c>
      <c r="D120" s="752"/>
      <c r="E120" s="818" t="s">
        <v>945</v>
      </c>
      <c r="F120" s="16" t="str">
        <f t="shared" si="49"/>
        <v/>
      </c>
      <c r="G120" s="264" t="str">
        <f t="shared" si="50"/>
        <v/>
      </c>
      <c r="H120" s="266" t="str">
        <f t="shared" si="51"/>
        <v/>
      </c>
      <c r="I120" s="267" t="str">
        <f t="shared" si="52"/>
        <v/>
      </c>
      <c r="J120" s="268" t="str">
        <f t="shared" si="53"/>
        <v/>
      </c>
      <c r="K120" s="268" t="str">
        <f t="shared" si="54"/>
        <v/>
      </c>
      <c r="L120" s="269" t="str">
        <f t="shared" si="55"/>
        <v/>
      </c>
      <c r="M120" t="str">
        <f t="shared" si="56"/>
        <v/>
      </c>
      <c r="N120" t="str">
        <f t="shared" si="57"/>
        <v/>
      </c>
      <c r="O120" t="str">
        <f t="shared" si="58"/>
        <v/>
      </c>
      <c r="P120" t="str">
        <f t="shared" si="59"/>
        <v/>
      </c>
      <c r="Q120" t="str">
        <f t="shared" si="60"/>
        <v/>
      </c>
      <c r="R120" t="str">
        <f t="shared" si="61"/>
        <v/>
      </c>
      <c r="S120">
        <f t="array" ref="S120">IF(D120="",0,SUMPRODUCT((DA13:VN13="Gluten")*(DA14:VN14="INFO")*(COUNTIF(R120,"* "&amp;DA15:VN15&amp;" *")&gt;0)*1))</f>
        <v>0</v>
      </c>
      <c r="T120">
        <f t="array" ref="T120">IF(D120="",0,SUMPRODUCT((DA13:VN13="Gluten")*(DA14:VN14="EXCL")*(COUNTIF(R120,"* "&amp;DA15:VN15&amp;" *")&gt;0)*1))</f>
        <v>0</v>
      </c>
      <c r="U120">
        <f t="array" ref="U120">IF(D120="",0,SUMPRODUCT((DA13:VN13="Gluten")*(DA14:VN14="ALERTE")*(COUNTIF(R120,"* "&amp;DA15:VN15&amp;" *")&gt;0)*1))</f>
        <v>0</v>
      </c>
      <c r="V120">
        <f t="array" ref="V120">IF(D120="",0,SUMPRODUCT((DA13:VN13="Gluten")*(DA14:VN14="SUSP")*(COUNTIF(R120,"* "&amp;DA15:VN15&amp;" *")&gt;0)*1))</f>
        <v>0</v>
      </c>
      <c r="W120" t="str">
        <f t="shared" si="62"/>
        <v/>
      </c>
      <c r="X120" t="str">
        <f t="shared" si="63"/>
        <v/>
      </c>
      <c r="Y120">
        <f t="array" ref="Y120">IF(D120="",0,SUMPRODUCT((DA13:VN13="Crustaces")*(DA14:VN14="ALERTE")*(COUNTIF(R120,"* "&amp;DA15:VN15&amp;" *")&gt;0)*1))</f>
        <v>0</v>
      </c>
      <c r="Z120" t="str">
        <f t="shared" si="64"/>
        <v/>
      </c>
      <c r="AA120">
        <f t="array" ref="AA120">IF(D120="",0,SUMPRODUCT((DA13:VN13="Oeufs")*(DA14:VN14="ALERTE")*(COUNTIF(R120,"* "&amp;DA15:VN15&amp;" *")&gt;0)*1))</f>
        <v>0</v>
      </c>
      <c r="AB120" t="str">
        <f t="shared" si="65"/>
        <v/>
      </c>
      <c r="AC120">
        <f t="array" ref="AC120">IF(D120="",0,SUMPRODUCT((DA13:VN13="Poissons")*(DA14:VN14="INFO")*(COUNTIF(R120,"* "&amp;DA15:VN15&amp;" *")&gt;0)*1))</f>
        <v>0</v>
      </c>
      <c r="AD120">
        <f t="array" ref="AD120">IF(D120="",0,SUMPRODUCT((DA13:VN13="Poissons")*(DA14:VN14="EXCL")*(COUNTIF(R120,"* "&amp;DA15:VN15&amp;" *")&gt;0)*1))</f>
        <v>0</v>
      </c>
      <c r="AE120">
        <f t="array" ref="AE120">IF(D120="",0,SUMPRODUCT((DA13:VN13="Poissons")*(DA14:VN14="ALERTE")*(COUNTIF(R120,"* "&amp;DA15:VN15&amp;" *")&gt;0)*1))</f>
        <v>0</v>
      </c>
      <c r="AF120" t="str">
        <f t="shared" si="66"/>
        <v/>
      </c>
      <c r="AG120">
        <f t="array" ref="AG120">IF(D120="",0,SUMPRODUCT((DA13:VN13="Arachides")*(DA14:VN14="ALERTE")*(COUNTIF(R120,"* "&amp;DA15:VN15&amp;" *")&gt;0)*1))</f>
        <v>0</v>
      </c>
      <c r="AH120" t="str">
        <f t="shared" si="67"/>
        <v/>
      </c>
      <c r="AI120">
        <f t="array" ref="AI120">IF(D120="",0,SUMPRODUCT((DA13:VN13="Soja")*(DA14:VN14="INFO")*(COUNTIF(R120,"* "&amp;DA15:VN15&amp;" *")&gt;0)*1))</f>
        <v>0</v>
      </c>
      <c r="AJ120">
        <f t="array" ref="AJ120">IF(D120="",0,SUMPRODUCT((DA13:VN13="Soja")*(DA14:VN14="ALERTE")*(COUNTIF(R120,"* "&amp;DA15:VN15&amp;" *")&gt;0)*1))</f>
        <v>0</v>
      </c>
      <c r="AK120" t="str">
        <f t="shared" si="68"/>
        <v/>
      </c>
      <c r="AL120">
        <f t="array" ref="AL120">IF(D120="",0,SUMPRODUCT((DA13:VN13="Lait")*(DA14:VN14="INFO")*(COUNTIF(R120,"* "&amp;DA15:VN15&amp;" *")&gt;0)*1))</f>
        <v>0</v>
      </c>
      <c r="AM120">
        <f t="array" ref="AM120">IF(D120="",0,SUMPRODUCT((DA13:VN13="Lait")*(DA14:VN14="EXCL")*(COUNTIF(R120,"* "&amp;DA15:VN15&amp;" *")&gt;0)*1))</f>
        <v>0</v>
      </c>
      <c r="AN120">
        <f t="array" ref="AN120">IF(D120="",0,SUMPRODUCT((DA13:VN13="Lait")*(DA14:VN14="ALERTE")*(COUNTIF(R120,"* "&amp;DA15:VN15&amp;" *")&gt;0)*1))</f>
        <v>0</v>
      </c>
      <c r="AO120">
        <f t="array" ref="AO120">IF(D120="",0,SUMPRODUCT((DA13:VN13="Lait")*(DA14:VN14="SUSP")*(COUNTIF(R120,"* "&amp;DA15:VN15&amp;" *")&gt;0)*1))</f>
        <v>0</v>
      </c>
      <c r="AP120" t="str">
        <f t="shared" si="69"/>
        <v/>
      </c>
      <c r="AQ120" t="str">
        <f t="shared" si="70"/>
        <v/>
      </c>
      <c r="AR120">
        <f t="array" ref="AR120">IF(D120="",0,SUMPRODUCT((DA13:VN13="Fruits a coque")*(DA14:VN14="EXCL")*(COUNTIF(R120,"* "&amp;DA15:VN15&amp;" *")&gt;0)*1))</f>
        <v>0</v>
      </c>
      <c r="AS120">
        <f t="array" ref="AS120">IF(D120="",0,SUMPRODUCT((DA13:VN13="Fruits a coque")*(DA14:VN14="ALERTE")*(COUNTIF(R120,"* "&amp;DA15:VN15&amp;" *")&gt;0)*1))</f>
        <v>0</v>
      </c>
      <c r="AT120" t="str">
        <f t="shared" si="71"/>
        <v/>
      </c>
      <c r="AU120">
        <f t="array" ref="AU120">IF(D120="",0,SUMPRODUCT((DA13:VN13="Celeri")*(DA14:VN14="ALERTE")*(COUNTIF(R120,"* "&amp;DA15:VN15&amp;" *")&gt;0)*1))</f>
        <v>0</v>
      </c>
      <c r="AV120" t="str">
        <f t="shared" si="72"/>
        <v/>
      </c>
      <c r="AW120">
        <f t="array" ref="AW120">IF(D120="",0,SUMPRODUCT((DA13:VN13="Moutarde")*(DA14:VN14="ALERTE")*(COUNTIF(R120,"* "&amp;DA15:VN15&amp;" *")&gt;0)*1))</f>
        <v>0</v>
      </c>
      <c r="AX120" t="str">
        <f t="shared" si="73"/>
        <v/>
      </c>
      <c r="AY120">
        <f t="array" ref="AY120">IF(D120="",0,SUMPRODUCT((DA13:VN13="Sesame")*(DA14:VN14="ALERTE")*(COUNTIF(R120,"* "&amp;DA15:VN15&amp;" *")&gt;0)*1))</f>
        <v>0</v>
      </c>
      <c r="AZ120" t="str">
        <f t="shared" si="74"/>
        <v/>
      </c>
      <c r="BA120">
        <f t="array" ref="BA120">IF(D120="",0,SUMPRODUCT((DA13:VN13="Sulfites")*(DA14:VN14="ALERTE")*(COUNTIF(R120,"* "&amp;DA15:VN15&amp;" *")&gt;0)*1))</f>
        <v>0</v>
      </c>
      <c r="BB120" t="str">
        <f t="shared" si="75"/>
        <v/>
      </c>
      <c r="BC120">
        <f t="array" ref="BC120">IF(D120="",0,SUMPRODUCT((DA13:VN13="Lupin")*(DA14:VN14="ALERTE")*(COUNTIF(R120,"* "&amp;DA15:VN15&amp;" *")&gt;0)*1))</f>
        <v>0</v>
      </c>
      <c r="BD120" t="str">
        <f t="shared" si="76"/>
        <v/>
      </c>
      <c r="BE120">
        <f t="array" ref="BE120">IF(D120="",0,SUMPRODUCT((DA13:VN13="Mollusques")*(DA14:VN14="EXCL")*(COUNTIF(R120,"* "&amp;DA15:VN15&amp;" *")&gt;0)*1))</f>
        <v>0</v>
      </c>
      <c r="BF120">
        <f t="array" ref="BF120">IF(D120="",0,SUMPRODUCT((DA13:VN13="Mollusques")*(DA14:VN14="ALERTE")*(COUNTIF(R120,"* "&amp;DA15:VN15&amp;" *")&gt;0)*1))</f>
        <v>0</v>
      </c>
      <c r="BG120" t="str">
        <f t="shared" si="77"/>
        <v/>
      </c>
      <c r="BH120" t="str">
        <f t="shared" si="78"/>
        <v/>
      </c>
      <c r="BI120" t="str">
        <f t="shared" si="79"/>
        <v/>
      </c>
      <c r="BJ120" t="str">
        <f t="shared" si="80"/>
        <v/>
      </c>
      <c r="BK120" t="str">
        <f t="shared" si="81"/>
        <v/>
      </c>
      <c r="BL120" t="str">
        <f t="shared" si="82"/>
        <v/>
      </c>
      <c r="BM120" t="str">
        <f t="shared" si="83"/>
        <v/>
      </c>
      <c r="BN120" t="str">
        <f t="shared" si="84"/>
        <v/>
      </c>
      <c r="BO120" t="str">
        <f t="shared" si="85"/>
        <v/>
      </c>
      <c r="BP120" t="str">
        <f t="shared" si="86"/>
        <v/>
      </c>
      <c r="BQ120" t="str">
        <f t="shared" si="87"/>
        <v/>
      </c>
      <c r="BR120" t="str">
        <f t="shared" si="88"/>
        <v/>
      </c>
      <c r="BS120" t="str">
        <f t="shared" si="89"/>
        <v/>
      </c>
      <c r="BT120" t="str">
        <f t="shared" si="90"/>
        <v/>
      </c>
      <c r="BU120" t="str">
        <f t="shared" si="91"/>
        <v/>
      </c>
      <c r="BV120" t="str">
        <f t="shared" si="92"/>
        <v/>
      </c>
      <c r="BW120" t="str">
        <f t="shared" si="93"/>
        <v/>
      </c>
      <c r="BX120" t="str">
        <f t="shared" si="94"/>
        <v/>
      </c>
      <c r="BY120" t="str">
        <f t="shared" si="95"/>
        <v/>
      </c>
    </row>
    <row r="121" spans="3:77" ht="15.75">
      <c r="C121" s="263" t="str">
        <f t="shared" si="48"/>
        <v/>
      </c>
      <c r="D121" s="752"/>
      <c r="E121" s="818" t="s">
        <v>945</v>
      </c>
      <c r="F121" s="16" t="str">
        <f t="shared" si="49"/>
        <v/>
      </c>
      <c r="G121" s="264" t="str">
        <f t="shared" si="50"/>
        <v/>
      </c>
      <c r="H121" s="266" t="str">
        <f t="shared" si="51"/>
        <v/>
      </c>
      <c r="I121" s="267" t="str">
        <f t="shared" si="52"/>
        <v/>
      </c>
      <c r="J121" s="268" t="str">
        <f t="shared" si="53"/>
        <v/>
      </c>
      <c r="K121" s="268" t="str">
        <f t="shared" si="54"/>
        <v/>
      </c>
      <c r="L121" s="269" t="str">
        <f t="shared" si="55"/>
        <v/>
      </c>
      <c r="M121" t="str">
        <f t="shared" si="56"/>
        <v/>
      </c>
      <c r="N121" t="str">
        <f t="shared" si="57"/>
        <v/>
      </c>
      <c r="O121" t="str">
        <f t="shared" si="58"/>
        <v/>
      </c>
      <c r="P121" t="str">
        <f t="shared" si="59"/>
        <v/>
      </c>
      <c r="Q121" t="str">
        <f t="shared" si="60"/>
        <v/>
      </c>
      <c r="R121" t="str">
        <f t="shared" si="61"/>
        <v/>
      </c>
      <c r="S121">
        <f t="array" ref="S121">IF(D121="",0,SUMPRODUCT((DA13:VN13="Gluten")*(DA14:VN14="INFO")*(COUNTIF(R121,"* "&amp;DA15:VN15&amp;" *")&gt;0)*1))</f>
        <v>0</v>
      </c>
      <c r="T121">
        <f t="array" ref="T121">IF(D121="",0,SUMPRODUCT((DA13:VN13="Gluten")*(DA14:VN14="EXCL")*(COUNTIF(R121,"* "&amp;DA15:VN15&amp;" *")&gt;0)*1))</f>
        <v>0</v>
      </c>
      <c r="U121">
        <f t="array" ref="U121">IF(D121="",0,SUMPRODUCT((DA13:VN13="Gluten")*(DA14:VN14="ALERTE")*(COUNTIF(R121,"* "&amp;DA15:VN15&amp;" *")&gt;0)*1))</f>
        <v>0</v>
      </c>
      <c r="V121">
        <f t="array" ref="V121">IF(D121="",0,SUMPRODUCT((DA13:VN13="Gluten")*(DA14:VN14="SUSP")*(COUNTIF(R121,"* "&amp;DA15:VN15&amp;" *")&gt;0)*1))</f>
        <v>0</v>
      </c>
      <c r="W121" t="str">
        <f t="shared" si="62"/>
        <v/>
      </c>
      <c r="X121" t="str">
        <f t="shared" si="63"/>
        <v/>
      </c>
      <c r="Y121">
        <f t="array" ref="Y121">IF(D121="",0,SUMPRODUCT((DA13:VN13="Crustaces")*(DA14:VN14="ALERTE")*(COUNTIF(R121,"* "&amp;DA15:VN15&amp;" *")&gt;0)*1))</f>
        <v>0</v>
      </c>
      <c r="Z121" t="str">
        <f t="shared" si="64"/>
        <v/>
      </c>
      <c r="AA121">
        <f t="array" ref="AA121">IF(D121="",0,SUMPRODUCT((DA13:VN13="Oeufs")*(DA14:VN14="ALERTE")*(COUNTIF(R121,"* "&amp;DA15:VN15&amp;" *")&gt;0)*1))</f>
        <v>0</v>
      </c>
      <c r="AB121" t="str">
        <f t="shared" si="65"/>
        <v/>
      </c>
      <c r="AC121">
        <f t="array" ref="AC121">IF(D121="",0,SUMPRODUCT((DA13:VN13="Poissons")*(DA14:VN14="INFO")*(COUNTIF(R121,"* "&amp;DA15:VN15&amp;" *")&gt;0)*1))</f>
        <v>0</v>
      </c>
      <c r="AD121">
        <f t="array" ref="AD121">IF(D121="",0,SUMPRODUCT((DA13:VN13="Poissons")*(DA14:VN14="EXCL")*(COUNTIF(R121,"* "&amp;DA15:VN15&amp;" *")&gt;0)*1))</f>
        <v>0</v>
      </c>
      <c r="AE121">
        <f t="array" ref="AE121">IF(D121="",0,SUMPRODUCT((DA13:VN13="Poissons")*(DA14:VN14="ALERTE")*(COUNTIF(R121,"* "&amp;DA15:VN15&amp;" *")&gt;0)*1))</f>
        <v>0</v>
      </c>
      <c r="AF121" t="str">
        <f t="shared" si="66"/>
        <v/>
      </c>
      <c r="AG121">
        <f t="array" ref="AG121">IF(D121="",0,SUMPRODUCT((DA13:VN13="Arachides")*(DA14:VN14="ALERTE")*(COUNTIF(R121,"* "&amp;DA15:VN15&amp;" *")&gt;0)*1))</f>
        <v>0</v>
      </c>
      <c r="AH121" t="str">
        <f t="shared" si="67"/>
        <v/>
      </c>
      <c r="AI121">
        <f t="array" ref="AI121">IF(D121="",0,SUMPRODUCT((DA13:VN13="Soja")*(DA14:VN14="INFO")*(COUNTIF(R121,"* "&amp;DA15:VN15&amp;" *")&gt;0)*1))</f>
        <v>0</v>
      </c>
      <c r="AJ121">
        <f t="array" ref="AJ121">IF(D121="",0,SUMPRODUCT((DA13:VN13="Soja")*(DA14:VN14="ALERTE")*(COUNTIF(R121,"* "&amp;DA15:VN15&amp;" *")&gt;0)*1))</f>
        <v>0</v>
      </c>
      <c r="AK121" t="str">
        <f t="shared" si="68"/>
        <v/>
      </c>
      <c r="AL121">
        <f t="array" ref="AL121">IF(D121="",0,SUMPRODUCT((DA13:VN13="Lait")*(DA14:VN14="INFO")*(COUNTIF(R121,"* "&amp;DA15:VN15&amp;" *")&gt;0)*1))</f>
        <v>0</v>
      </c>
      <c r="AM121">
        <f t="array" ref="AM121">IF(D121="",0,SUMPRODUCT((DA13:VN13="Lait")*(DA14:VN14="EXCL")*(COUNTIF(R121,"* "&amp;DA15:VN15&amp;" *")&gt;0)*1))</f>
        <v>0</v>
      </c>
      <c r="AN121">
        <f t="array" ref="AN121">IF(D121="",0,SUMPRODUCT((DA13:VN13="Lait")*(DA14:VN14="ALERTE")*(COUNTIF(R121,"* "&amp;DA15:VN15&amp;" *")&gt;0)*1))</f>
        <v>0</v>
      </c>
      <c r="AO121">
        <f t="array" ref="AO121">IF(D121="",0,SUMPRODUCT((DA13:VN13="Lait")*(DA14:VN14="SUSP")*(COUNTIF(R121,"* "&amp;DA15:VN15&amp;" *")&gt;0)*1))</f>
        <v>0</v>
      </c>
      <c r="AP121" t="str">
        <f t="shared" si="69"/>
        <v/>
      </c>
      <c r="AQ121" t="str">
        <f t="shared" si="70"/>
        <v/>
      </c>
      <c r="AR121">
        <f t="array" ref="AR121">IF(D121="",0,SUMPRODUCT((DA13:VN13="Fruits a coque")*(DA14:VN14="EXCL")*(COUNTIF(R121,"* "&amp;DA15:VN15&amp;" *")&gt;0)*1))</f>
        <v>0</v>
      </c>
      <c r="AS121">
        <f t="array" ref="AS121">IF(D121="",0,SUMPRODUCT((DA13:VN13="Fruits a coque")*(DA14:VN14="ALERTE")*(COUNTIF(R121,"* "&amp;DA15:VN15&amp;" *")&gt;0)*1))</f>
        <v>0</v>
      </c>
      <c r="AT121" t="str">
        <f t="shared" si="71"/>
        <v/>
      </c>
      <c r="AU121">
        <f t="array" ref="AU121">IF(D121="",0,SUMPRODUCT((DA13:VN13="Celeri")*(DA14:VN14="ALERTE")*(COUNTIF(R121,"* "&amp;DA15:VN15&amp;" *")&gt;0)*1))</f>
        <v>0</v>
      </c>
      <c r="AV121" t="str">
        <f t="shared" si="72"/>
        <v/>
      </c>
      <c r="AW121">
        <f t="array" ref="AW121">IF(D121="",0,SUMPRODUCT((DA13:VN13="Moutarde")*(DA14:VN14="ALERTE")*(COUNTIF(R121,"* "&amp;DA15:VN15&amp;" *")&gt;0)*1))</f>
        <v>0</v>
      </c>
      <c r="AX121" t="str">
        <f t="shared" si="73"/>
        <v/>
      </c>
      <c r="AY121">
        <f t="array" ref="AY121">IF(D121="",0,SUMPRODUCT((DA13:VN13="Sesame")*(DA14:VN14="ALERTE")*(COUNTIF(R121,"* "&amp;DA15:VN15&amp;" *")&gt;0)*1))</f>
        <v>0</v>
      </c>
      <c r="AZ121" t="str">
        <f t="shared" si="74"/>
        <v/>
      </c>
      <c r="BA121">
        <f t="array" ref="BA121">IF(D121="",0,SUMPRODUCT((DA13:VN13="Sulfites")*(DA14:VN14="ALERTE")*(COUNTIF(R121,"* "&amp;DA15:VN15&amp;" *")&gt;0)*1))</f>
        <v>0</v>
      </c>
      <c r="BB121" t="str">
        <f t="shared" si="75"/>
        <v/>
      </c>
      <c r="BC121">
        <f t="array" ref="BC121">IF(D121="",0,SUMPRODUCT((DA13:VN13="Lupin")*(DA14:VN14="ALERTE")*(COUNTIF(R121,"* "&amp;DA15:VN15&amp;" *")&gt;0)*1))</f>
        <v>0</v>
      </c>
      <c r="BD121" t="str">
        <f t="shared" si="76"/>
        <v/>
      </c>
      <c r="BE121">
        <f t="array" ref="BE121">IF(D121="",0,SUMPRODUCT((DA13:VN13="Mollusques")*(DA14:VN14="EXCL")*(COUNTIF(R121,"* "&amp;DA15:VN15&amp;" *")&gt;0)*1))</f>
        <v>0</v>
      </c>
      <c r="BF121">
        <f t="array" ref="BF121">IF(D121="",0,SUMPRODUCT((DA13:VN13="Mollusques")*(DA14:VN14="ALERTE")*(COUNTIF(R121,"* "&amp;DA15:VN15&amp;" *")&gt;0)*1))</f>
        <v>0</v>
      </c>
      <c r="BG121" t="str">
        <f t="shared" si="77"/>
        <v/>
      </c>
      <c r="BH121" t="str">
        <f t="shared" si="78"/>
        <v/>
      </c>
      <c r="BI121" t="str">
        <f t="shared" si="79"/>
        <v/>
      </c>
      <c r="BJ121" t="str">
        <f t="shared" si="80"/>
        <v/>
      </c>
      <c r="BK121" t="str">
        <f t="shared" si="81"/>
        <v/>
      </c>
      <c r="BL121" t="str">
        <f t="shared" si="82"/>
        <v/>
      </c>
      <c r="BM121" t="str">
        <f t="shared" si="83"/>
        <v/>
      </c>
      <c r="BN121" t="str">
        <f t="shared" si="84"/>
        <v/>
      </c>
      <c r="BO121" t="str">
        <f t="shared" si="85"/>
        <v/>
      </c>
      <c r="BP121" t="str">
        <f t="shared" si="86"/>
        <v/>
      </c>
      <c r="BQ121" t="str">
        <f t="shared" si="87"/>
        <v/>
      </c>
      <c r="BR121" t="str">
        <f t="shared" si="88"/>
        <v/>
      </c>
      <c r="BS121" t="str">
        <f t="shared" si="89"/>
        <v/>
      </c>
      <c r="BT121" t="str">
        <f t="shared" si="90"/>
        <v/>
      </c>
      <c r="BU121" t="str">
        <f t="shared" si="91"/>
        <v/>
      </c>
      <c r="BV121" t="str">
        <f t="shared" si="92"/>
        <v/>
      </c>
      <c r="BW121" t="str">
        <f t="shared" si="93"/>
        <v/>
      </c>
      <c r="BX121" t="str">
        <f t="shared" si="94"/>
        <v/>
      </c>
      <c r="BY121" t="str">
        <f t="shared" si="95"/>
        <v/>
      </c>
    </row>
    <row r="122" spans="3:77" ht="15.75">
      <c r="C122" s="263" t="str">
        <f t="shared" si="48"/>
        <v/>
      </c>
      <c r="D122" s="752"/>
      <c r="E122" s="818" t="s">
        <v>945</v>
      </c>
      <c r="F122" s="16" t="str">
        <f t="shared" si="49"/>
        <v/>
      </c>
      <c r="G122" s="264" t="str">
        <f t="shared" si="50"/>
        <v/>
      </c>
      <c r="H122" s="266" t="str">
        <f t="shared" si="51"/>
        <v/>
      </c>
      <c r="I122" s="267" t="str">
        <f t="shared" si="52"/>
        <v/>
      </c>
      <c r="J122" s="268" t="str">
        <f t="shared" si="53"/>
        <v/>
      </c>
      <c r="K122" s="268" t="str">
        <f t="shared" si="54"/>
        <v/>
      </c>
      <c r="L122" s="269" t="str">
        <f t="shared" si="55"/>
        <v/>
      </c>
      <c r="M122" t="str">
        <f t="shared" si="56"/>
        <v/>
      </c>
      <c r="N122" t="str">
        <f t="shared" si="57"/>
        <v/>
      </c>
      <c r="O122" t="str">
        <f t="shared" si="58"/>
        <v/>
      </c>
      <c r="P122" t="str">
        <f t="shared" si="59"/>
        <v/>
      </c>
      <c r="Q122" t="str">
        <f t="shared" si="60"/>
        <v/>
      </c>
      <c r="R122" t="str">
        <f t="shared" si="61"/>
        <v/>
      </c>
      <c r="S122">
        <f t="array" ref="S122">IF(D122="",0,SUMPRODUCT((DA13:VN13="Gluten")*(DA14:VN14="INFO")*(COUNTIF(R122,"* "&amp;DA15:VN15&amp;" *")&gt;0)*1))</f>
        <v>0</v>
      </c>
      <c r="T122">
        <f t="array" ref="T122">IF(D122="",0,SUMPRODUCT((DA13:VN13="Gluten")*(DA14:VN14="EXCL")*(COUNTIF(R122,"* "&amp;DA15:VN15&amp;" *")&gt;0)*1))</f>
        <v>0</v>
      </c>
      <c r="U122">
        <f t="array" ref="U122">IF(D122="",0,SUMPRODUCT((DA13:VN13="Gluten")*(DA14:VN14="ALERTE")*(COUNTIF(R122,"* "&amp;DA15:VN15&amp;" *")&gt;0)*1))</f>
        <v>0</v>
      </c>
      <c r="V122">
        <f t="array" ref="V122">IF(D122="",0,SUMPRODUCT((DA13:VN13="Gluten")*(DA14:VN14="SUSP")*(COUNTIF(R122,"* "&amp;DA15:VN15&amp;" *")&gt;0)*1))</f>
        <v>0</v>
      </c>
      <c r="W122" t="str">
        <f t="shared" si="62"/>
        <v/>
      </c>
      <c r="X122" t="str">
        <f t="shared" si="63"/>
        <v/>
      </c>
      <c r="Y122">
        <f t="array" ref="Y122">IF(D122="",0,SUMPRODUCT((DA13:VN13="Crustaces")*(DA14:VN14="ALERTE")*(COUNTIF(R122,"* "&amp;DA15:VN15&amp;" *")&gt;0)*1))</f>
        <v>0</v>
      </c>
      <c r="Z122" t="str">
        <f t="shared" si="64"/>
        <v/>
      </c>
      <c r="AA122">
        <f t="array" ref="AA122">IF(D122="",0,SUMPRODUCT((DA13:VN13="Oeufs")*(DA14:VN14="ALERTE")*(COUNTIF(R122,"* "&amp;DA15:VN15&amp;" *")&gt;0)*1))</f>
        <v>0</v>
      </c>
      <c r="AB122" t="str">
        <f t="shared" si="65"/>
        <v/>
      </c>
      <c r="AC122">
        <f t="array" ref="AC122">IF(D122="",0,SUMPRODUCT((DA13:VN13="Poissons")*(DA14:VN14="INFO")*(COUNTIF(R122,"* "&amp;DA15:VN15&amp;" *")&gt;0)*1))</f>
        <v>0</v>
      </c>
      <c r="AD122">
        <f t="array" ref="AD122">IF(D122="",0,SUMPRODUCT((DA13:VN13="Poissons")*(DA14:VN14="EXCL")*(COUNTIF(R122,"* "&amp;DA15:VN15&amp;" *")&gt;0)*1))</f>
        <v>0</v>
      </c>
      <c r="AE122">
        <f t="array" ref="AE122">IF(D122="",0,SUMPRODUCT((DA13:VN13="Poissons")*(DA14:VN14="ALERTE")*(COUNTIF(R122,"* "&amp;DA15:VN15&amp;" *")&gt;0)*1))</f>
        <v>0</v>
      </c>
      <c r="AF122" t="str">
        <f t="shared" si="66"/>
        <v/>
      </c>
      <c r="AG122">
        <f t="array" ref="AG122">IF(D122="",0,SUMPRODUCT((DA13:VN13="Arachides")*(DA14:VN14="ALERTE")*(COUNTIF(R122,"* "&amp;DA15:VN15&amp;" *")&gt;0)*1))</f>
        <v>0</v>
      </c>
      <c r="AH122" t="str">
        <f t="shared" si="67"/>
        <v/>
      </c>
      <c r="AI122">
        <f t="array" ref="AI122">IF(D122="",0,SUMPRODUCT((DA13:VN13="Soja")*(DA14:VN14="INFO")*(COUNTIF(R122,"* "&amp;DA15:VN15&amp;" *")&gt;0)*1))</f>
        <v>0</v>
      </c>
      <c r="AJ122">
        <f t="array" ref="AJ122">IF(D122="",0,SUMPRODUCT((DA13:VN13="Soja")*(DA14:VN14="ALERTE")*(COUNTIF(R122,"* "&amp;DA15:VN15&amp;" *")&gt;0)*1))</f>
        <v>0</v>
      </c>
      <c r="AK122" t="str">
        <f t="shared" si="68"/>
        <v/>
      </c>
      <c r="AL122">
        <f t="array" ref="AL122">IF(D122="",0,SUMPRODUCT((DA13:VN13="Lait")*(DA14:VN14="INFO")*(COUNTIF(R122,"* "&amp;DA15:VN15&amp;" *")&gt;0)*1))</f>
        <v>0</v>
      </c>
      <c r="AM122">
        <f t="array" ref="AM122">IF(D122="",0,SUMPRODUCT((DA13:VN13="Lait")*(DA14:VN14="EXCL")*(COUNTIF(R122,"* "&amp;DA15:VN15&amp;" *")&gt;0)*1))</f>
        <v>0</v>
      </c>
      <c r="AN122">
        <f t="array" ref="AN122">IF(D122="",0,SUMPRODUCT((DA13:VN13="Lait")*(DA14:VN14="ALERTE")*(COUNTIF(R122,"* "&amp;DA15:VN15&amp;" *")&gt;0)*1))</f>
        <v>0</v>
      </c>
      <c r="AO122">
        <f t="array" ref="AO122">IF(D122="",0,SUMPRODUCT((DA13:VN13="Lait")*(DA14:VN14="SUSP")*(COUNTIF(R122,"* "&amp;DA15:VN15&amp;" *")&gt;0)*1))</f>
        <v>0</v>
      </c>
      <c r="AP122" t="str">
        <f t="shared" si="69"/>
        <v/>
      </c>
      <c r="AQ122" t="str">
        <f t="shared" si="70"/>
        <v/>
      </c>
      <c r="AR122">
        <f t="array" ref="AR122">IF(D122="",0,SUMPRODUCT((DA13:VN13="Fruits a coque")*(DA14:VN14="EXCL")*(COUNTIF(R122,"* "&amp;DA15:VN15&amp;" *")&gt;0)*1))</f>
        <v>0</v>
      </c>
      <c r="AS122">
        <f t="array" ref="AS122">IF(D122="",0,SUMPRODUCT((DA13:VN13="Fruits a coque")*(DA14:VN14="ALERTE")*(COUNTIF(R122,"* "&amp;DA15:VN15&amp;" *")&gt;0)*1))</f>
        <v>0</v>
      </c>
      <c r="AT122" t="str">
        <f t="shared" si="71"/>
        <v/>
      </c>
      <c r="AU122">
        <f t="array" ref="AU122">IF(D122="",0,SUMPRODUCT((DA13:VN13="Celeri")*(DA14:VN14="ALERTE")*(COUNTIF(R122,"* "&amp;DA15:VN15&amp;" *")&gt;0)*1))</f>
        <v>0</v>
      </c>
      <c r="AV122" t="str">
        <f t="shared" si="72"/>
        <v/>
      </c>
      <c r="AW122">
        <f t="array" ref="AW122">IF(D122="",0,SUMPRODUCT((DA13:VN13="Moutarde")*(DA14:VN14="ALERTE")*(COUNTIF(R122,"* "&amp;DA15:VN15&amp;" *")&gt;0)*1))</f>
        <v>0</v>
      </c>
      <c r="AX122" t="str">
        <f t="shared" si="73"/>
        <v/>
      </c>
      <c r="AY122">
        <f t="array" ref="AY122">IF(D122="",0,SUMPRODUCT((DA13:VN13="Sesame")*(DA14:VN14="ALERTE")*(COUNTIF(R122,"* "&amp;DA15:VN15&amp;" *")&gt;0)*1))</f>
        <v>0</v>
      </c>
      <c r="AZ122" t="str">
        <f t="shared" si="74"/>
        <v/>
      </c>
      <c r="BA122">
        <f t="array" ref="BA122">IF(D122="",0,SUMPRODUCT((DA13:VN13="Sulfites")*(DA14:VN14="ALERTE")*(COUNTIF(R122,"* "&amp;DA15:VN15&amp;" *")&gt;0)*1))</f>
        <v>0</v>
      </c>
      <c r="BB122" t="str">
        <f t="shared" si="75"/>
        <v/>
      </c>
      <c r="BC122">
        <f t="array" ref="BC122">IF(D122="",0,SUMPRODUCT((DA13:VN13="Lupin")*(DA14:VN14="ALERTE")*(COUNTIF(R122,"* "&amp;DA15:VN15&amp;" *")&gt;0)*1))</f>
        <v>0</v>
      </c>
      <c r="BD122" t="str">
        <f t="shared" si="76"/>
        <v/>
      </c>
      <c r="BE122">
        <f t="array" ref="BE122">IF(D122="",0,SUMPRODUCT((DA13:VN13="Mollusques")*(DA14:VN14="EXCL")*(COUNTIF(R122,"* "&amp;DA15:VN15&amp;" *")&gt;0)*1))</f>
        <v>0</v>
      </c>
      <c r="BF122">
        <f t="array" ref="BF122">IF(D122="",0,SUMPRODUCT((DA13:VN13="Mollusques")*(DA14:VN14="ALERTE")*(COUNTIF(R122,"* "&amp;DA15:VN15&amp;" *")&gt;0)*1))</f>
        <v>0</v>
      </c>
      <c r="BG122" t="str">
        <f t="shared" si="77"/>
        <v/>
      </c>
      <c r="BH122" t="str">
        <f t="shared" si="78"/>
        <v/>
      </c>
      <c r="BI122" t="str">
        <f t="shared" si="79"/>
        <v/>
      </c>
      <c r="BJ122" t="str">
        <f t="shared" si="80"/>
        <v/>
      </c>
      <c r="BK122" t="str">
        <f t="shared" si="81"/>
        <v/>
      </c>
      <c r="BL122" t="str">
        <f t="shared" si="82"/>
        <v/>
      </c>
      <c r="BM122" t="str">
        <f t="shared" si="83"/>
        <v/>
      </c>
      <c r="BN122" t="str">
        <f t="shared" si="84"/>
        <v/>
      </c>
      <c r="BO122" t="str">
        <f t="shared" si="85"/>
        <v/>
      </c>
      <c r="BP122" t="str">
        <f t="shared" si="86"/>
        <v/>
      </c>
      <c r="BQ122" t="str">
        <f t="shared" si="87"/>
        <v/>
      </c>
      <c r="BR122" t="str">
        <f t="shared" si="88"/>
        <v/>
      </c>
      <c r="BS122" t="str">
        <f t="shared" si="89"/>
        <v/>
      </c>
      <c r="BT122" t="str">
        <f t="shared" si="90"/>
        <v/>
      </c>
      <c r="BU122" t="str">
        <f t="shared" si="91"/>
        <v/>
      </c>
      <c r="BV122" t="str">
        <f t="shared" si="92"/>
        <v/>
      </c>
      <c r="BW122" t="str">
        <f t="shared" si="93"/>
        <v/>
      </c>
      <c r="BX122" t="str">
        <f t="shared" si="94"/>
        <v/>
      </c>
      <c r="BY122" t="str">
        <f t="shared" si="95"/>
        <v/>
      </c>
    </row>
    <row r="123" spans="3:77" ht="15.75">
      <c r="C123" s="263" t="str">
        <f t="shared" si="48"/>
        <v/>
      </c>
      <c r="D123" s="752"/>
      <c r="E123" s="818" t="s">
        <v>945</v>
      </c>
      <c r="F123" s="16" t="str">
        <f t="shared" si="49"/>
        <v/>
      </c>
      <c r="G123" s="264" t="str">
        <f t="shared" si="50"/>
        <v/>
      </c>
      <c r="H123" s="266" t="str">
        <f t="shared" si="51"/>
        <v/>
      </c>
      <c r="I123" s="267" t="str">
        <f t="shared" si="52"/>
        <v/>
      </c>
      <c r="J123" s="268" t="str">
        <f t="shared" si="53"/>
        <v/>
      </c>
      <c r="K123" s="268" t="str">
        <f t="shared" si="54"/>
        <v/>
      </c>
      <c r="L123" s="269" t="str">
        <f t="shared" si="55"/>
        <v/>
      </c>
      <c r="M123" t="str">
        <f t="shared" si="56"/>
        <v/>
      </c>
      <c r="N123" t="str">
        <f t="shared" si="57"/>
        <v/>
      </c>
      <c r="O123" t="str">
        <f t="shared" si="58"/>
        <v/>
      </c>
      <c r="P123" t="str">
        <f t="shared" si="59"/>
        <v/>
      </c>
      <c r="Q123" t="str">
        <f t="shared" si="60"/>
        <v/>
      </c>
      <c r="R123" t="str">
        <f t="shared" si="61"/>
        <v/>
      </c>
      <c r="S123">
        <f t="array" ref="S123">IF(D123="",0,SUMPRODUCT((DA13:VN13="Gluten")*(DA14:VN14="INFO")*(COUNTIF(R123,"* "&amp;DA15:VN15&amp;" *")&gt;0)*1))</f>
        <v>0</v>
      </c>
      <c r="T123">
        <f t="array" ref="T123">IF(D123="",0,SUMPRODUCT((DA13:VN13="Gluten")*(DA14:VN14="EXCL")*(COUNTIF(R123,"* "&amp;DA15:VN15&amp;" *")&gt;0)*1))</f>
        <v>0</v>
      </c>
      <c r="U123">
        <f t="array" ref="U123">IF(D123="",0,SUMPRODUCT((DA13:VN13="Gluten")*(DA14:VN14="ALERTE")*(COUNTIF(R123,"* "&amp;DA15:VN15&amp;" *")&gt;0)*1))</f>
        <v>0</v>
      </c>
      <c r="V123">
        <f t="array" ref="V123">IF(D123="",0,SUMPRODUCT((DA13:VN13="Gluten")*(DA14:VN14="SUSP")*(COUNTIF(R123,"* "&amp;DA15:VN15&amp;" *")&gt;0)*1))</f>
        <v>0</v>
      </c>
      <c r="W123" t="str">
        <f t="shared" si="62"/>
        <v/>
      </c>
      <c r="X123" t="str">
        <f t="shared" si="63"/>
        <v/>
      </c>
      <c r="Y123">
        <f t="array" ref="Y123">IF(D123="",0,SUMPRODUCT((DA13:VN13="Crustaces")*(DA14:VN14="ALERTE")*(COUNTIF(R123,"* "&amp;DA15:VN15&amp;" *")&gt;0)*1))</f>
        <v>0</v>
      </c>
      <c r="Z123" t="str">
        <f t="shared" si="64"/>
        <v/>
      </c>
      <c r="AA123">
        <f t="array" ref="AA123">IF(D123="",0,SUMPRODUCT((DA13:VN13="Oeufs")*(DA14:VN14="ALERTE")*(COUNTIF(R123,"* "&amp;DA15:VN15&amp;" *")&gt;0)*1))</f>
        <v>0</v>
      </c>
      <c r="AB123" t="str">
        <f t="shared" si="65"/>
        <v/>
      </c>
      <c r="AC123">
        <f t="array" ref="AC123">IF(D123="",0,SUMPRODUCT((DA13:VN13="Poissons")*(DA14:VN14="INFO")*(COUNTIF(R123,"* "&amp;DA15:VN15&amp;" *")&gt;0)*1))</f>
        <v>0</v>
      </c>
      <c r="AD123">
        <f t="array" ref="AD123">IF(D123="",0,SUMPRODUCT((DA13:VN13="Poissons")*(DA14:VN14="EXCL")*(COUNTIF(R123,"* "&amp;DA15:VN15&amp;" *")&gt;0)*1))</f>
        <v>0</v>
      </c>
      <c r="AE123">
        <f t="array" ref="AE123">IF(D123="",0,SUMPRODUCT((DA13:VN13="Poissons")*(DA14:VN14="ALERTE")*(COUNTIF(R123,"* "&amp;DA15:VN15&amp;" *")&gt;0)*1))</f>
        <v>0</v>
      </c>
      <c r="AF123" t="str">
        <f t="shared" si="66"/>
        <v/>
      </c>
      <c r="AG123">
        <f t="array" ref="AG123">IF(D123="",0,SUMPRODUCT((DA13:VN13="Arachides")*(DA14:VN14="ALERTE")*(COUNTIF(R123,"* "&amp;DA15:VN15&amp;" *")&gt;0)*1))</f>
        <v>0</v>
      </c>
      <c r="AH123" t="str">
        <f t="shared" si="67"/>
        <v/>
      </c>
      <c r="AI123">
        <f t="array" ref="AI123">IF(D123="",0,SUMPRODUCT((DA13:VN13="Soja")*(DA14:VN14="INFO")*(COUNTIF(R123,"* "&amp;DA15:VN15&amp;" *")&gt;0)*1))</f>
        <v>0</v>
      </c>
      <c r="AJ123">
        <f t="array" ref="AJ123">IF(D123="",0,SUMPRODUCT((DA13:VN13="Soja")*(DA14:VN14="ALERTE")*(COUNTIF(R123,"* "&amp;DA15:VN15&amp;" *")&gt;0)*1))</f>
        <v>0</v>
      </c>
      <c r="AK123" t="str">
        <f t="shared" si="68"/>
        <v/>
      </c>
      <c r="AL123">
        <f t="array" ref="AL123">IF(D123="",0,SUMPRODUCT((DA13:VN13="Lait")*(DA14:VN14="INFO")*(COUNTIF(R123,"* "&amp;DA15:VN15&amp;" *")&gt;0)*1))</f>
        <v>0</v>
      </c>
      <c r="AM123">
        <f t="array" ref="AM123">IF(D123="",0,SUMPRODUCT((DA13:VN13="Lait")*(DA14:VN14="EXCL")*(COUNTIF(R123,"* "&amp;DA15:VN15&amp;" *")&gt;0)*1))</f>
        <v>0</v>
      </c>
      <c r="AN123">
        <f t="array" ref="AN123">IF(D123="",0,SUMPRODUCT((DA13:VN13="Lait")*(DA14:VN14="ALERTE")*(COUNTIF(R123,"* "&amp;DA15:VN15&amp;" *")&gt;0)*1))</f>
        <v>0</v>
      </c>
      <c r="AO123">
        <f t="array" ref="AO123">IF(D123="",0,SUMPRODUCT((DA13:VN13="Lait")*(DA14:VN14="SUSP")*(COUNTIF(R123,"* "&amp;DA15:VN15&amp;" *")&gt;0)*1))</f>
        <v>0</v>
      </c>
      <c r="AP123" t="str">
        <f t="shared" si="69"/>
        <v/>
      </c>
      <c r="AQ123" t="str">
        <f t="shared" si="70"/>
        <v/>
      </c>
      <c r="AR123">
        <f t="array" ref="AR123">IF(D123="",0,SUMPRODUCT((DA13:VN13="Fruits a coque")*(DA14:VN14="EXCL")*(COUNTIF(R123,"* "&amp;DA15:VN15&amp;" *")&gt;0)*1))</f>
        <v>0</v>
      </c>
      <c r="AS123">
        <f t="array" ref="AS123">IF(D123="",0,SUMPRODUCT((DA13:VN13="Fruits a coque")*(DA14:VN14="ALERTE")*(COUNTIF(R123,"* "&amp;DA15:VN15&amp;" *")&gt;0)*1))</f>
        <v>0</v>
      </c>
      <c r="AT123" t="str">
        <f t="shared" si="71"/>
        <v/>
      </c>
      <c r="AU123">
        <f t="array" ref="AU123">IF(D123="",0,SUMPRODUCT((DA13:VN13="Celeri")*(DA14:VN14="ALERTE")*(COUNTIF(R123,"* "&amp;DA15:VN15&amp;" *")&gt;0)*1))</f>
        <v>0</v>
      </c>
      <c r="AV123" t="str">
        <f t="shared" si="72"/>
        <v/>
      </c>
      <c r="AW123">
        <f t="array" ref="AW123">IF(D123="",0,SUMPRODUCT((DA13:VN13="Moutarde")*(DA14:VN14="ALERTE")*(COUNTIF(R123,"* "&amp;DA15:VN15&amp;" *")&gt;0)*1))</f>
        <v>0</v>
      </c>
      <c r="AX123" t="str">
        <f t="shared" si="73"/>
        <v/>
      </c>
      <c r="AY123">
        <f t="array" ref="AY123">IF(D123="",0,SUMPRODUCT((DA13:VN13="Sesame")*(DA14:VN14="ALERTE")*(COUNTIF(R123,"* "&amp;DA15:VN15&amp;" *")&gt;0)*1))</f>
        <v>0</v>
      </c>
      <c r="AZ123" t="str">
        <f t="shared" si="74"/>
        <v/>
      </c>
      <c r="BA123">
        <f t="array" ref="BA123">IF(D123="",0,SUMPRODUCT((DA13:VN13="Sulfites")*(DA14:VN14="ALERTE")*(COUNTIF(R123,"* "&amp;DA15:VN15&amp;" *")&gt;0)*1))</f>
        <v>0</v>
      </c>
      <c r="BB123" t="str">
        <f t="shared" si="75"/>
        <v/>
      </c>
      <c r="BC123">
        <f t="array" ref="BC123">IF(D123="",0,SUMPRODUCT((DA13:VN13="Lupin")*(DA14:VN14="ALERTE")*(COUNTIF(R123,"* "&amp;DA15:VN15&amp;" *")&gt;0)*1))</f>
        <v>0</v>
      </c>
      <c r="BD123" t="str">
        <f t="shared" si="76"/>
        <v/>
      </c>
      <c r="BE123">
        <f t="array" ref="BE123">IF(D123="",0,SUMPRODUCT((DA13:VN13="Mollusques")*(DA14:VN14="EXCL")*(COUNTIF(R123,"* "&amp;DA15:VN15&amp;" *")&gt;0)*1))</f>
        <v>0</v>
      </c>
      <c r="BF123">
        <f t="array" ref="BF123">IF(D123="",0,SUMPRODUCT((DA13:VN13="Mollusques")*(DA14:VN14="ALERTE")*(COUNTIF(R123,"* "&amp;DA15:VN15&amp;" *")&gt;0)*1))</f>
        <v>0</v>
      </c>
      <c r="BG123" t="str">
        <f t="shared" si="77"/>
        <v/>
      </c>
      <c r="BH123" t="str">
        <f t="shared" si="78"/>
        <v/>
      </c>
      <c r="BI123" t="str">
        <f t="shared" si="79"/>
        <v/>
      </c>
      <c r="BJ123" t="str">
        <f t="shared" si="80"/>
        <v/>
      </c>
      <c r="BK123" t="str">
        <f t="shared" si="81"/>
        <v/>
      </c>
      <c r="BL123" t="str">
        <f t="shared" si="82"/>
        <v/>
      </c>
      <c r="BM123" t="str">
        <f t="shared" si="83"/>
        <v/>
      </c>
      <c r="BN123" t="str">
        <f t="shared" si="84"/>
        <v/>
      </c>
      <c r="BO123" t="str">
        <f t="shared" si="85"/>
        <v/>
      </c>
      <c r="BP123" t="str">
        <f t="shared" si="86"/>
        <v/>
      </c>
      <c r="BQ123" t="str">
        <f t="shared" si="87"/>
        <v/>
      </c>
      <c r="BR123" t="str">
        <f t="shared" si="88"/>
        <v/>
      </c>
      <c r="BS123" t="str">
        <f t="shared" si="89"/>
        <v/>
      </c>
      <c r="BT123" t="str">
        <f t="shared" si="90"/>
        <v/>
      </c>
      <c r="BU123" t="str">
        <f t="shared" si="91"/>
        <v/>
      </c>
      <c r="BV123" t="str">
        <f t="shared" si="92"/>
        <v/>
      </c>
      <c r="BW123" t="str">
        <f t="shared" si="93"/>
        <v/>
      </c>
      <c r="BX123" t="str">
        <f t="shared" si="94"/>
        <v/>
      </c>
      <c r="BY123" t="str">
        <f t="shared" si="95"/>
        <v/>
      </c>
    </row>
    <row r="124" spans="3:77" ht="15.75">
      <c r="C124" s="263" t="str">
        <f t="shared" si="48"/>
        <v/>
      </c>
      <c r="D124" s="752"/>
      <c r="E124" s="818" t="s">
        <v>945</v>
      </c>
      <c r="F124" s="16" t="str">
        <f t="shared" si="49"/>
        <v/>
      </c>
      <c r="G124" s="264" t="str">
        <f t="shared" si="50"/>
        <v/>
      </c>
      <c r="H124" s="266" t="str">
        <f t="shared" si="51"/>
        <v/>
      </c>
      <c r="I124" s="267" t="str">
        <f t="shared" si="52"/>
        <v/>
      </c>
      <c r="J124" s="268" t="str">
        <f t="shared" si="53"/>
        <v/>
      </c>
      <c r="K124" s="268" t="str">
        <f t="shared" si="54"/>
        <v/>
      </c>
      <c r="L124" s="269" t="str">
        <f t="shared" si="55"/>
        <v/>
      </c>
      <c r="M124" t="str">
        <f t="shared" si="56"/>
        <v/>
      </c>
      <c r="N124" t="str">
        <f t="shared" si="57"/>
        <v/>
      </c>
      <c r="O124" t="str">
        <f t="shared" si="58"/>
        <v/>
      </c>
      <c r="P124" t="str">
        <f t="shared" si="59"/>
        <v/>
      </c>
      <c r="Q124" t="str">
        <f t="shared" si="60"/>
        <v/>
      </c>
      <c r="R124" t="str">
        <f t="shared" si="61"/>
        <v/>
      </c>
      <c r="S124">
        <f t="array" ref="S124">IF(D124="",0,SUMPRODUCT((DA13:VN13="Gluten")*(DA14:VN14="INFO")*(COUNTIF(R124,"* "&amp;DA15:VN15&amp;" *")&gt;0)*1))</f>
        <v>0</v>
      </c>
      <c r="T124">
        <f t="array" ref="T124">IF(D124="",0,SUMPRODUCT((DA13:VN13="Gluten")*(DA14:VN14="EXCL")*(COUNTIF(R124,"* "&amp;DA15:VN15&amp;" *")&gt;0)*1))</f>
        <v>0</v>
      </c>
      <c r="U124">
        <f t="array" ref="U124">IF(D124="",0,SUMPRODUCT((DA13:VN13="Gluten")*(DA14:VN14="ALERTE")*(COUNTIF(R124,"* "&amp;DA15:VN15&amp;" *")&gt;0)*1))</f>
        <v>0</v>
      </c>
      <c r="V124">
        <f t="array" ref="V124">IF(D124="",0,SUMPRODUCT((DA13:VN13="Gluten")*(DA14:VN14="SUSP")*(COUNTIF(R124,"* "&amp;DA15:VN15&amp;" *")&gt;0)*1))</f>
        <v>0</v>
      </c>
      <c r="W124" t="str">
        <f t="shared" si="62"/>
        <v/>
      </c>
      <c r="X124" t="str">
        <f t="shared" si="63"/>
        <v/>
      </c>
      <c r="Y124">
        <f t="array" ref="Y124">IF(D124="",0,SUMPRODUCT((DA13:VN13="Crustaces")*(DA14:VN14="ALERTE")*(COUNTIF(R124,"* "&amp;DA15:VN15&amp;" *")&gt;0)*1))</f>
        <v>0</v>
      </c>
      <c r="Z124" t="str">
        <f t="shared" si="64"/>
        <v/>
      </c>
      <c r="AA124">
        <f t="array" ref="AA124">IF(D124="",0,SUMPRODUCT((DA13:VN13="Oeufs")*(DA14:VN14="ALERTE")*(COUNTIF(R124,"* "&amp;DA15:VN15&amp;" *")&gt;0)*1))</f>
        <v>0</v>
      </c>
      <c r="AB124" t="str">
        <f t="shared" si="65"/>
        <v/>
      </c>
      <c r="AC124">
        <f t="array" ref="AC124">IF(D124="",0,SUMPRODUCT((DA13:VN13="Poissons")*(DA14:VN14="INFO")*(COUNTIF(R124,"* "&amp;DA15:VN15&amp;" *")&gt;0)*1))</f>
        <v>0</v>
      </c>
      <c r="AD124">
        <f t="array" ref="AD124">IF(D124="",0,SUMPRODUCT((DA13:VN13="Poissons")*(DA14:VN14="EXCL")*(COUNTIF(R124,"* "&amp;DA15:VN15&amp;" *")&gt;0)*1))</f>
        <v>0</v>
      </c>
      <c r="AE124">
        <f t="array" ref="AE124">IF(D124="",0,SUMPRODUCT((DA13:VN13="Poissons")*(DA14:VN14="ALERTE")*(COUNTIF(R124,"* "&amp;DA15:VN15&amp;" *")&gt;0)*1))</f>
        <v>0</v>
      </c>
      <c r="AF124" t="str">
        <f t="shared" si="66"/>
        <v/>
      </c>
      <c r="AG124">
        <f t="array" ref="AG124">IF(D124="",0,SUMPRODUCT((DA13:VN13="Arachides")*(DA14:VN14="ALERTE")*(COUNTIF(R124,"* "&amp;DA15:VN15&amp;" *")&gt;0)*1))</f>
        <v>0</v>
      </c>
      <c r="AH124" t="str">
        <f t="shared" si="67"/>
        <v/>
      </c>
      <c r="AI124">
        <f t="array" ref="AI124">IF(D124="",0,SUMPRODUCT((DA13:VN13="Soja")*(DA14:VN14="INFO")*(COUNTIF(R124,"* "&amp;DA15:VN15&amp;" *")&gt;0)*1))</f>
        <v>0</v>
      </c>
      <c r="AJ124">
        <f t="array" ref="AJ124">IF(D124="",0,SUMPRODUCT((DA13:VN13="Soja")*(DA14:VN14="ALERTE")*(COUNTIF(R124,"* "&amp;DA15:VN15&amp;" *")&gt;0)*1))</f>
        <v>0</v>
      </c>
      <c r="AK124" t="str">
        <f t="shared" si="68"/>
        <v/>
      </c>
      <c r="AL124">
        <f t="array" ref="AL124">IF(D124="",0,SUMPRODUCT((DA13:VN13="Lait")*(DA14:VN14="INFO")*(COUNTIF(R124,"* "&amp;DA15:VN15&amp;" *")&gt;0)*1))</f>
        <v>0</v>
      </c>
      <c r="AM124">
        <f t="array" ref="AM124">IF(D124="",0,SUMPRODUCT((DA13:VN13="Lait")*(DA14:VN14="EXCL")*(COUNTIF(R124,"* "&amp;DA15:VN15&amp;" *")&gt;0)*1))</f>
        <v>0</v>
      </c>
      <c r="AN124">
        <f t="array" ref="AN124">IF(D124="",0,SUMPRODUCT((DA13:VN13="Lait")*(DA14:VN14="ALERTE")*(COUNTIF(R124,"* "&amp;DA15:VN15&amp;" *")&gt;0)*1))</f>
        <v>0</v>
      </c>
      <c r="AO124">
        <f t="array" ref="AO124">IF(D124="",0,SUMPRODUCT((DA13:VN13="Lait")*(DA14:VN14="SUSP")*(COUNTIF(R124,"* "&amp;DA15:VN15&amp;" *")&gt;0)*1))</f>
        <v>0</v>
      </c>
      <c r="AP124" t="str">
        <f t="shared" si="69"/>
        <v/>
      </c>
      <c r="AQ124" t="str">
        <f t="shared" si="70"/>
        <v/>
      </c>
      <c r="AR124">
        <f t="array" ref="AR124">IF(D124="",0,SUMPRODUCT((DA13:VN13="Fruits a coque")*(DA14:VN14="EXCL")*(COUNTIF(R124,"* "&amp;DA15:VN15&amp;" *")&gt;0)*1))</f>
        <v>0</v>
      </c>
      <c r="AS124">
        <f t="array" ref="AS124">IF(D124="",0,SUMPRODUCT((DA13:VN13="Fruits a coque")*(DA14:VN14="ALERTE")*(COUNTIF(R124,"* "&amp;DA15:VN15&amp;" *")&gt;0)*1))</f>
        <v>0</v>
      </c>
      <c r="AT124" t="str">
        <f t="shared" si="71"/>
        <v/>
      </c>
      <c r="AU124">
        <f t="array" ref="AU124">IF(D124="",0,SUMPRODUCT((DA13:VN13="Celeri")*(DA14:VN14="ALERTE")*(COUNTIF(R124,"* "&amp;DA15:VN15&amp;" *")&gt;0)*1))</f>
        <v>0</v>
      </c>
      <c r="AV124" t="str">
        <f t="shared" si="72"/>
        <v/>
      </c>
      <c r="AW124">
        <f t="array" ref="AW124">IF(D124="",0,SUMPRODUCT((DA13:VN13="Moutarde")*(DA14:VN14="ALERTE")*(COUNTIF(R124,"* "&amp;DA15:VN15&amp;" *")&gt;0)*1))</f>
        <v>0</v>
      </c>
      <c r="AX124" t="str">
        <f t="shared" si="73"/>
        <v/>
      </c>
      <c r="AY124">
        <f t="array" ref="AY124">IF(D124="",0,SUMPRODUCT((DA13:VN13="Sesame")*(DA14:VN14="ALERTE")*(COUNTIF(R124,"* "&amp;DA15:VN15&amp;" *")&gt;0)*1))</f>
        <v>0</v>
      </c>
      <c r="AZ124" t="str">
        <f t="shared" si="74"/>
        <v/>
      </c>
      <c r="BA124">
        <f t="array" ref="BA124">IF(D124="",0,SUMPRODUCT((DA13:VN13="Sulfites")*(DA14:VN14="ALERTE")*(COUNTIF(R124,"* "&amp;DA15:VN15&amp;" *")&gt;0)*1))</f>
        <v>0</v>
      </c>
      <c r="BB124" t="str">
        <f t="shared" si="75"/>
        <v/>
      </c>
      <c r="BC124">
        <f t="array" ref="BC124">IF(D124="",0,SUMPRODUCT((DA13:VN13="Lupin")*(DA14:VN14="ALERTE")*(COUNTIF(R124,"* "&amp;DA15:VN15&amp;" *")&gt;0)*1))</f>
        <v>0</v>
      </c>
      <c r="BD124" t="str">
        <f t="shared" si="76"/>
        <v/>
      </c>
      <c r="BE124">
        <f t="array" ref="BE124">IF(D124="",0,SUMPRODUCT((DA13:VN13="Mollusques")*(DA14:VN14="EXCL")*(COUNTIF(R124,"* "&amp;DA15:VN15&amp;" *")&gt;0)*1))</f>
        <v>0</v>
      </c>
      <c r="BF124">
        <f t="array" ref="BF124">IF(D124="",0,SUMPRODUCT((DA13:VN13="Mollusques")*(DA14:VN14="ALERTE")*(COUNTIF(R124,"* "&amp;DA15:VN15&amp;" *")&gt;0)*1))</f>
        <v>0</v>
      </c>
      <c r="BG124" t="str">
        <f t="shared" si="77"/>
        <v/>
      </c>
      <c r="BH124" t="str">
        <f t="shared" si="78"/>
        <v/>
      </c>
      <c r="BI124" t="str">
        <f t="shared" si="79"/>
        <v/>
      </c>
      <c r="BJ124" t="str">
        <f t="shared" si="80"/>
        <v/>
      </c>
      <c r="BK124" t="str">
        <f t="shared" si="81"/>
        <v/>
      </c>
      <c r="BL124" t="str">
        <f t="shared" si="82"/>
        <v/>
      </c>
      <c r="BM124" t="str">
        <f t="shared" si="83"/>
        <v/>
      </c>
      <c r="BN124" t="str">
        <f t="shared" si="84"/>
        <v/>
      </c>
      <c r="BO124" t="str">
        <f t="shared" si="85"/>
        <v/>
      </c>
      <c r="BP124" t="str">
        <f t="shared" si="86"/>
        <v/>
      </c>
      <c r="BQ124" t="str">
        <f t="shared" si="87"/>
        <v/>
      </c>
      <c r="BR124" t="str">
        <f t="shared" si="88"/>
        <v/>
      </c>
      <c r="BS124" t="str">
        <f t="shared" si="89"/>
        <v/>
      </c>
      <c r="BT124" t="str">
        <f t="shared" si="90"/>
        <v/>
      </c>
      <c r="BU124" t="str">
        <f t="shared" si="91"/>
        <v/>
      </c>
      <c r="BV124" t="str">
        <f t="shared" si="92"/>
        <v/>
      </c>
      <c r="BW124" t="str">
        <f t="shared" si="93"/>
        <v/>
      </c>
      <c r="BX124" t="str">
        <f t="shared" si="94"/>
        <v/>
      </c>
      <c r="BY124" t="str">
        <f t="shared" si="95"/>
        <v/>
      </c>
    </row>
    <row r="125" spans="3:77" ht="15.75">
      <c r="C125" s="263" t="str">
        <f t="shared" si="48"/>
        <v/>
      </c>
      <c r="D125" s="752"/>
      <c r="E125" s="818" t="s">
        <v>945</v>
      </c>
      <c r="F125" s="16" t="str">
        <f t="shared" si="49"/>
        <v/>
      </c>
      <c r="G125" s="264" t="str">
        <f t="shared" si="50"/>
        <v/>
      </c>
      <c r="H125" s="266" t="str">
        <f t="shared" si="51"/>
        <v/>
      </c>
      <c r="I125" s="267" t="str">
        <f t="shared" si="52"/>
        <v/>
      </c>
      <c r="J125" s="268" t="str">
        <f t="shared" si="53"/>
        <v/>
      </c>
      <c r="K125" s="268" t="str">
        <f t="shared" si="54"/>
        <v/>
      </c>
      <c r="L125" s="269" t="str">
        <f t="shared" si="55"/>
        <v/>
      </c>
      <c r="M125" t="str">
        <f t="shared" si="56"/>
        <v/>
      </c>
      <c r="N125" t="str">
        <f t="shared" si="57"/>
        <v/>
      </c>
      <c r="O125" t="str">
        <f t="shared" si="58"/>
        <v/>
      </c>
      <c r="P125" t="str">
        <f t="shared" si="59"/>
        <v/>
      </c>
      <c r="Q125" t="str">
        <f t="shared" si="60"/>
        <v/>
      </c>
      <c r="R125" t="str">
        <f t="shared" si="61"/>
        <v/>
      </c>
      <c r="S125">
        <f t="array" ref="S125">IF(D125="",0,SUMPRODUCT((DA13:VN13="Gluten")*(DA14:VN14="INFO")*(COUNTIF(R125,"* "&amp;DA15:VN15&amp;" *")&gt;0)*1))</f>
        <v>0</v>
      </c>
      <c r="T125">
        <f t="array" ref="T125">IF(D125="",0,SUMPRODUCT((DA13:VN13="Gluten")*(DA14:VN14="EXCL")*(COUNTIF(R125,"* "&amp;DA15:VN15&amp;" *")&gt;0)*1))</f>
        <v>0</v>
      </c>
      <c r="U125">
        <f t="array" ref="U125">IF(D125="",0,SUMPRODUCT((DA13:VN13="Gluten")*(DA14:VN14="ALERTE")*(COUNTIF(R125,"* "&amp;DA15:VN15&amp;" *")&gt;0)*1))</f>
        <v>0</v>
      </c>
      <c r="V125">
        <f t="array" ref="V125">IF(D125="",0,SUMPRODUCT((DA13:VN13="Gluten")*(DA14:VN14="SUSP")*(COUNTIF(R125,"* "&amp;DA15:VN15&amp;" *")&gt;0)*1))</f>
        <v>0</v>
      </c>
      <c r="W125" t="str">
        <f t="shared" si="62"/>
        <v/>
      </c>
      <c r="X125" t="str">
        <f t="shared" si="63"/>
        <v/>
      </c>
      <c r="Y125">
        <f t="array" ref="Y125">IF(D125="",0,SUMPRODUCT((DA13:VN13="Crustaces")*(DA14:VN14="ALERTE")*(COUNTIF(R125,"* "&amp;DA15:VN15&amp;" *")&gt;0)*1))</f>
        <v>0</v>
      </c>
      <c r="Z125" t="str">
        <f t="shared" si="64"/>
        <v/>
      </c>
      <c r="AA125">
        <f t="array" ref="AA125">IF(D125="",0,SUMPRODUCT((DA13:VN13="Oeufs")*(DA14:VN14="ALERTE")*(COUNTIF(R125,"* "&amp;DA15:VN15&amp;" *")&gt;0)*1))</f>
        <v>0</v>
      </c>
      <c r="AB125" t="str">
        <f t="shared" si="65"/>
        <v/>
      </c>
      <c r="AC125">
        <f t="array" ref="AC125">IF(D125="",0,SUMPRODUCT((DA13:VN13="Poissons")*(DA14:VN14="INFO")*(COUNTIF(R125,"* "&amp;DA15:VN15&amp;" *")&gt;0)*1))</f>
        <v>0</v>
      </c>
      <c r="AD125">
        <f t="array" ref="AD125">IF(D125="",0,SUMPRODUCT((DA13:VN13="Poissons")*(DA14:VN14="EXCL")*(COUNTIF(R125,"* "&amp;DA15:VN15&amp;" *")&gt;0)*1))</f>
        <v>0</v>
      </c>
      <c r="AE125">
        <f t="array" ref="AE125">IF(D125="",0,SUMPRODUCT((DA13:VN13="Poissons")*(DA14:VN14="ALERTE")*(COUNTIF(R125,"* "&amp;DA15:VN15&amp;" *")&gt;0)*1))</f>
        <v>0</v>
      </c>
      <c r="AF125" t="str">
        <f t="shared" si="66"/>
        <v/>
      </c>
      <c r="AG125">
        <f t="array" ref="AG125">IF(D125="",0,SUMPRODUCT((DA13:VN13="Arachides")*(DA14:VN14="ALERTE")*(COUNTIF(R125,"* "&amp;DA15:VN15&amp;" *")&gt;0)*1))</f>
        <v>0</v>
      </c>
      <c r="AH125" t="str">
        <f t="shared" si="67"/>
        <v/>
      </c>
      <c r="AI125">
        <f t="array" ref="AI125">IF(D125="",0,SUMPRODUCT((DA13:VN13="Soja")*(DA14:VN14="INFO")*(COUNTIF(R125,"* "&amp;DA15:VN15&amp;" *")&gt;0)*1))</f>
        <v>0</v>
      </c>
      <c r="AJ125">
        <f t="array" ref="AJ125">IF(D125="",0,SUMPRODUCT((DA13:VN13="Soja")*(DA14:VN14="ALERTE")*(COUNTIF(R125,"* "&amp;DA15:VN15&amp;" *")&gt;0)*1))</f>
        <v>0</v>
      </c>
      <c r="AK125" t="str">
        <f t="shared" si="68"/>
        <v/>
      </c>
      <c r="AL125">
        <f t="array" ref="AL125">IF(D125="",0,SUMPRODUCT((DA13:VN13="Lait")*(DA14:VN14="INFO")*(COUNTIF(R125,"* "&amp;DA15:VN15&amp;" *")&gt;0)*1))</f>
        <v>0</v>
      </c>
      <c r="AM125">
        <f t="array" ref="AM125">IF(D125="",0,SUMPRODUCT((DA13:VN13="Lait")*(DA14:VN14="EXCL")*(COUNTIF(R125,"* "&amp;DA15:VN15&amp;" *")&gt;0)*1))</f>
        <v>0</v>
      </c>
      <c r="AN125">
        <f t="array" ref="AN125">IF(D125="",0,SUMPRODUCT((DA13:VN13="Lait")*(DA14:VN14="ALERTE")*(COUNTIF(R125,"* "&amp;DA15:VN15&amp;" *")&gt;0)*1))</f>
        <v>0</v>
      </c>
      <c r="AO125">
        <f t="array" ref="AO125">IF(D125="",0,SUMPRODUCT((DA13:VN13="Lait")*(DA14:VN14="SUSP")*(COUNTIF(R125,"* "&amp;DA15:VN15&amp;" *")&gt;0)*1))</f>
        <v>0</v>
      </c>
      <c r="AP125" t="str">
        <f t="shared" si="69"/>
        <v/>
      </c>
      <c r="AQ125" t="str">
        <f t="shared" si="70"/>
        <v/>
      </c>
      <c r="AR125">
        <f t="array" ref="AR125">IF(D125="",0,SUMPRODUCT((DA13:VN13="Fruits a coque")*(DA14:VN14="EXCL")*(COUNTIF(R125,"* "&amp;DA15:VN15&amp;" *")&gt;0)*1))</f>
        <v>0</v>
      </c>
      <c r="AS125">
        <f t="array" ref="AS125">IF(D125="",0,SUMPRODUCT((DA13:VN13="Fruits a coque")*(DA14:VN14="ALERTE")*(COUNTIF(R125,"* "&amp;DA15:VN15&amp;" *")&gt;0)*1))</f>
        <v>0</v>
      </c>
      <c r="AT125" t="str">
        <f t="shared" si="71"/>
        <v/>
      </c>
      <c r="AU125">
        <f t="array" ref="AU125">IF(D125="",0,SUMPRODUCT((DA13:VN13="Celeri")*(DA14:VN14="ALERTE")*(COUNTIF(R125,"* "&amp;DA15:VN15&amp;" *")&gt;0)*1))</f>
        <v>0</v>
      </c>
      <c r="AV125" t="str">
        <f t="shared" si="72"/>
        <v/>
      </c>
      <c r="AW125">
        <f t="array" ref="AW125">IF(D125="",0,SUMPRODUCT((DA13:VN13="Moutarde")*(DA14:VN14="ALERTE")*(COUNTIF(R125,"* "&amp;DA15:VN15&amp;" *")&gt;0)*1))</f>
        <v>0</v>
      </c>
      <c r="AX125" t="str">
        <f t="shared" si="73"/>
        <v/>
      </c>
      <c r="AY125">
        <f t="array" ref="AY125">IF(D125="",0,SUMPRODUCT((DA13:VN13="Sesame")*(DA14:VN14="ALERTE")*(COUNTIF(R125,"* "&amp;DA15:VN15&amp;" *")&gt;0)*1))</f>
        <v>0</v>
      </c>
      <c r="AZ125" t="str">
        <f t="shared" si="74"/>
        <v/>
      </c>
      <c r="BA125">
        <f t="array" ref="BA125">IF(D125="",0,SUMPRODUCT((DA13:VN13="Sulfites")*(DA14:VN14="ALERTE")*(COUNTIF(R125,"* "&amp;DA15:VN15&amp;" *")&gt;0)*1))</f>
        <v>0</v>
      </c>
      <c r="BB125" t="str">
        <f t="shared" si="75"/>
        <v/>
      </c>
      <c r="BC125">
        <f t="array" ref="BC125">IF(D125="",0,SUMPRODUCT((DA13:VN13="Lupin")*(DA14:VN14="ALERTE")*(COUNTIF(R125,"* "&amp;DA15:VN15&amp;" *")&gt;0)*1))</f>
        <v>0</v>
      </c>
      <c r="BD125" t="str">
        <f t="shared" si="76"/>
        <v/>
      </c>
      <c r="BE125">
        <f t="array" ref="BE125">IF(D125="",0,SUMPRODUCT((DA13:VN13="Mollusques")*(DA14:VN14="EXCL")*(COUNTIF(R125,"* "&amp;DA15:VN15&amp;" *")&gt;0)*1))</f>
        <v>0</v>
      </c>
      <c r="BF125">
        <f t="array" ref="BF125">IF(D125="",0,SUMPRODUCT((DA13:VN13="Mollusques")*(DA14:VN14="ALERTE")*(COUNTIF(R125,"* "&amp;DA15:VN15&amp;" *")&gt;0)*1))</f>
        <v>0</v>
      </c>
      <c r="BG125" t="str">
        <f t="shared" si="77"/>
        <v/>
      </c>
      <c r="BH125" t="str">
        <f t="shared" si="78"/>
        <v/>
      </c>
      <c r="BI125" t="str">
        <f t="shared" si="79"/>
        <v/>
      </c>
      <c r="BJ125" t="str">
        <f t="shared" si="80"/>
        <v/>
      </c>
      <c r="BK125" t="str">
        <f t="shared" si="81"/>
        <v/>
      </c>
      <c r="BL125" t="str">
        <f t="shared" si="82"/>
        <v/>
      </c>
      <c r="BM125" t="str">
        <f t="shared" si="83"/>
        <v/>
      </c>
      <c r="BN125" t="str">
        <f t="shared" si="84"/>
        <v/>
      </c>
      <c r="BO125" t="str">
        <f t="shared" si="85"/>
        <v/>
      </c>
      <c r="BP125" t="str">
        <f t="shared" si="86"/>
        <v/>
      </c>
      <c r="BQ125" t="str">
        <f t="shared" si="87"/>
        <v/>
      </c>
      <c r="BR125" t="str">
        <f t="shared" si="88"/>
        <v/>
      </c>
      <c r="BS125" t="str">
        <f t="shared" si="89"/>
        <v/>
      </c>
      <c r="BT125" t="str">
        <f t="shared" si="90"/>
        <v/>
      </c>
      <c r="BU125" t="str">
        <f t="shared" si="91"/>
        <v/>
      </c>
      <c r="BV125" t="str">
        <f t="shared" si="92"/>
        <v/>
      </c>
      <c r="BW125" t="str">
        <f t="shared" si="93"/>
        <v/>
      </c>
      <c r="BX125" t="str">
        <f t="shared" si="94"/>
        <v/>
      </c>
      <c r="BY125" t="str">
        <f t="shared" si="95"/>
        <v/>
      </c>
    </row>
    <row r="126" spans="3:77" ht="15.75">
      <c r="C126" s="263" t="str">
        <f t="shared" si="48"/>
        <v/>
      </c>
      <c r="D126" s="752"/>
      <c r="E126" s="818" t="s">
        <v>945</v>
      </c>
      <c r="F126" s="16" t="str">
        <f t="shared" si="49"/>
        <v/>
      </c>
      <c r="G126" s="264" t="str">
        <f t="shared" si="50"/>
        <v/>
      </c>
      <c r="H126" s="266" t="str">
        <f t="shared" si="51"/>
        <v/>
      </c>
      <c r="I126" s="267" t="str">
        <f t="shared" si="52"/>
        <v/>
      </c>
      <c r="J126" s="268" t="str">
        <f t="shared" si="53"/>
        <v/>
      </c>
      <c r="K126" s="268" t="str">
        <f t="shared" si="54"/>
        <v/>
      </c>
      <c r="L126" s="269" t="str">
        <f t="shared" si="55"/>
        <v/>
      </c>
      <c r="M126" t="str">
        <f t="shared" si="56"/>
        <v/>
      </c>
      <c r="N126" t="str">
        <f t="shared" si="57"/>
        <v/>
      </c>
      <c r="O126" t="str">
        <f t="shared" si="58"/>
        <v/>
      </c>
      <c r="P126" t="str">
        <f t="shared" si="59"/>
        <v/>
      </c>
      <c r="Q126" t="str">
        <f t="shared" si="60"/>
        <v/>
      </c>
      <c r="R126" t="str">
        <f t="shared" si="61"/>
        <v/>
      </c>
      <c r="S126">
        <f t="array" ref="S126">IF(D126="",0,SUMPRODUCT((DA13:VN13="Gluten")*(DA14:VN14="INFO")*(COUNTIF(R126,"* "&amp;DA15:VN15&amp;" *")&gt;0)*1))</f>
        <v>0</v>
      </c>
      <c r="T126">
        <f t="array" ref="T126">IF(D126="",0,SUMPRODUCT((DA13:VN13="Gluten")*(DA14:VN14="EXCL")*(COUNTIF(R126,"* "&amp;DA15:VN15&amp;" *")&gt;0)*1))</f>
        <v>0</v>
      </c>
      <c r="U126">
        <f t="array" ref="U126">IF(D126="",0,SUMPRODUCT((DA13:VN13="Gluten")*(DA14:VN14="ALERTE")*(COUNTIF(R126,"* "&amp;DA15:VN15&amp;" *")&gt;0)*1))</f>
        <v>0</v>
      </c>
      <c r="V126">
        <f t="array" ref="V126">IF(D126="",0,SUMPRODUCT((DA13:VN13="Gluten")*(DA14:VN14="SUSP")*(COUNTIF(R126,"* "&amp;DA15:VN15&amp;" *")&gt;0)*1))</f>
        <v>0</v>
      </c>
      <c r="W126" t="str">
        <f t="shared" si="62"/>
        <v/>
      </c>
      <c r="X126" t="str">
        <f t="shared" si="63"/>
        <v/>
      </c>
      <c r="Y126">
        <f t="array" ref="Y126">IF(D126="",0,SUMPRODUCT((DA13:VN13="Crustaces")*(DA14:VN14="ALERTE")*(COUNTIF(R126,"* "&amp;DA15:VN15&amp;" *")&gt;0)*1))</f>
        <v>0</v>
      </c>
      <c r="Z126" t="str">
        <f t="shared" si="64"/>
        <v/>
      </c>
      <c r="AA126">
        <f t="array" ref="AA126">IF(D126="",0,SUMPRODUCT((DA13:VN13="Oeufs")*(DA14:VN14="ALERTE")*(COUNTIF(R126,"* "&amp;DA15:VN15&amp;" *")&gt;0)*1))</f>
        <v>0</v>
      </c>
      <c r="AB126" t="str">
        <f t="shared" si="65"/>
        <v/>
      </c>
      <c r="AC126">
        <f t="array" ref="AC126">IF(D126="",0,SUMPRODUCT((DA13:VN13="Poissons")*(DA14:VN14="INFO")*(COUNTIF(R126,"* "&amp;DA15:VN15&amp;" *")&gt;0)*1))</f>
        <v>0</v>
      </c>
      <c r="AD126">
        <f t="array" ref="AD126">IF(D126="",0,SUMPRODUCT((DA13:VN13="Poissons")*(DA14:VN14="EXCL")*(COUNTIF(R126,"* "&amp;DA15:VN15&amp;" *")&gt;0)*1))</f>
        <v>0</v>
      </c>
      <c r="AE126">
        <f t="array" ref="AE126">IF(D126="",0,SUMPRODUCT((DA13:VN13="Poissons")*(DA14:VN14="ALERTE")*(COUNTIF(R126,"* "&amp;DA15:VN15&amp;" *")&gt;0)*1))</f>
        <v>0</v>
      </c>
      <c r="AF126" t="str">
        <f t="shared" si="66"/>
        <v/>
      </c>
      <c r="AG126">
        <f t="array" ref="AG126">IF(D126="",0,SUMPRODUCT((DA13:VN13="Arachides")*(DA14:VN14="ALERTE")*(COUNTIF(R126,"* "&amp;DA15:VN15&amp;" *")&gt;0)*1))</f>
        <v>0</v>
      </c>
      <c r="AH126" t="str">
        <f t="shared" si="67"/>
        <v/>
      </c>
      <c r="AI126">
        <f t="array" ref="AI126">IF(D126="",0,SUMPRODUCT((DA13:VN13="Soja")*(DA14:VN14="INFO")*(COUNTIF(R126,"* "&amp;DA15:VN15&amp;" *")&gt;0)*1))</f>
        <v>0</v>
      </c>
      <c r="AJ126">
        <f t="array" ref="AJ126">IF(D126="",0,SUMPRODUCT((DA13:VN13="Soja")*(DA14:VN14="ALERTE")*(COUNTIF(R126,"* "&amp;DA15:VN15&amp;" *")&gt;0)*1))</f>
        <v>0</v>
      </c>
      <c r="AK126" t="str">
        <f t="shared" si="68"/>
        <v/>
      </c>
      <c r="AL126">
        <f t="array" ref="AL126">IF(D126="",0,SUMPRODUCT((DA13:VN13="Lait")*(DA14:VN14="INFO")*(COUNTIF(R126,"* "&amp;DA15:VN15&amp;" *")&gt;0)*1))</f>
        <v>0</v>
      </c>
      <c r="AM126">
        <f t="array" ref="AM126">IF(D126="",0,SUMPRODUCT((DA13:VN13="Lait")*(DA14:VN14="EXCL")*(COUNTIF(R126,"* "&amp;DA15:VN15&amp;" *")&gt;0)*1))</f>
        <v>0</v>
      </c>
      <c r="AN126">
        <f t="array" ref="AN126">IF(D126="",0,SUMPRODUCT((DA13:VN13="Lait")*(DA14:VN14="ALERTE")*(COUNTIF(R126,"* "&amp;DA15:VN15&amp;" *")&gt;0)*1))</f>
        <v>0</v>
      </c>
      <c r="AO126">
        <f t="array" ref="AO126">IF(D126="",0,SUMPRODUCT((DA13:VN13="Lait")*(DA14:VN14="SUSP")*(COUNTIF(R126,"* "&amp;DA15:VN15&amp;" *")&gt;0)*1))</f>
        <v>0</v>
      </c>
      <c r="AP126" t="str">
        <f t="shared" si="69"/>
        <v/>
      </c>
      <c r="AQ126" t="str">
        <f t="shared" si="70"/>
        <v/>
      </c>
      <c r="AR126">
        <f t="array" ref="AR126">IF(D126="",0,SUMPRODUCT((DA13:VN13="Fruits a coque")*(DA14:VN14="EXCL")*(COUNTIF(R126,"* "&amp;DA15:VN15&amp;" *")&gt;0)*1))</f>
        <v>0</v>
      </c>
      <c r="AS126">
        <f t="array" ref="AS126">IF(D126="",0,SUMPRODUCT((DA13:VN13="Fruits a coque")*(DA14:VN14="ALERTE")*(COUNTIF(R126,"* "&amp;DA15:VN15&amp;" *")&gt;0)*1))</f>
        <v>0</v>
      </c>
      <c r="AT126" t="str">
        <f t="shared" si="71"/>
        <v/>
      </c>
      <c r="AU126">
        <f t="array" ref="AU126">IF(D126="",0,SUMPRODUCT((DA13:VN13="Celeri")*(DA14:VN14="ALERTE")*(COUNTIF(R126,"* "&amp;DA15:VN15&amp;" *")&gt;0)*1))</f>
        <v>0</v>
      </c>
      <c r="AV126" t="str">
        <f t="shared" si="72"/>
        <v/>
      </c>
      <c r="AW126">
        <f t="array" ref="AW126">IF(D126="",0,SUMPRODUCT((DA13:VN13="Moutarde")*(DA14:VN14="ALERTE")*(COUNTIF(R126,"* "&amp;DA15:VN15&amp;" *")&gt;0)*1))</f>
        <v>0</v>
      </c>
      <c r="AX126" t="str">
        <f t="shared" si="73"/>
        <v/>
      </c>
      <c r="AY126">
        <f t="array" ref="AY126">IF(D126="",0,SUMPRODUCT((DA13:VN13="Sesame")*(DA14:VN14="ALERTE")*(COUNTIF(R126,"* "&amp;DA15:VN15&amp;" *")&gt;0)*1))</f>
        <v>0</v>
      </c>
      <c r="AZ126" t="str">
        <f t="shared" si="74"/>
        <v/>
      </c>
      <c r="BA126">
        <f t="array" ref="BA126">IF(D126="",0,SUMPRODUCT((DA13:VN13="Sulfites")*(DA14:VN14="ALERTE")*(COUNTIF(R126,"* "&amp;DA15:VN15&amp;" *")&gt;0)*1))</f>
        <v>0</v>
      </c>
      <c r="BB126" t="str">
        <f t="shared" si="75"/>
        <v/>
      </c>
      <c r="BC126">
        <f t="array" ref="BC126">IF(D126="",0,SUMPRODUCT((DA13:VN13="Lupin")*(DA14:VN14="ALERTE")*(COUNTIF(R126,"* "&amp;DA15:VN15&amp;" *")&gt;0)*1))</f>
        <v>0</v>
      </c>
      <c r="BD126" t="str">
        <f t="shared" si="76"/>
        <v/>
      </c>
      <c r="BE126">
        <f t="array" ref="BE126">IF(D126="",0,SUMPRODUCT((DA13:VN13="Mollusques")*(DA14:VN14="EXCL")*(COUNTIF(R126,"* "&amp;DA15:VN15&amp;" *")&gt;0)*1))</f>
        <v>0</v>
      </c>
      <c r="BF126">
        <f t="array" ref="BF126">IF(D126="",0,SUMPRODUCT((DA13:VN13="Mollusques")*(DA14:VN14="ALERTE")*(COUNTIF(R126,"* "&amp;DA15:VN15&amp;" *")&gt;0)*1))</f>
        <v>0</v>
      </c>
      <c r="BG126" t="str">
        <f t="shared" si="77"/>
        <v/>
      </c>
      <c r="BH126" t="str">
        <f t="shared" si="78"/>
        <v/>
      </c>
      <c r="BI126" t="str">
        <f t="shared" si="79"/>
        <v/>
      </c>
      <c r="BJ126" t="str">
        <f t="shared" si="80"/>
        <v/>
      </c>
      <c r="BK126" t="str">
        <f t="shared" si="81"/>
        <v/>
      </c>
      <c r="BL126" t="str">
        <f t="shared" si="82"/>
        <v/>
      </c>
      <c r="BM126" t="str">
        <f t="shared" si="83"/>
        <v/>
      </c>
      <c r="BN126" t="str">
        <f t="shared" si="84"/>
        <v/>
      </c>
      <c r="BO126" t="str">
        <f t="shared" si="85"/>
        <v/>
      </c>
      <c r="BP126" t="str">
        <f t="shared" si="86"/>
        <v/>
      </c>
      <c r="BQ126" t="str">
        <f t="shared" si="87"/>
        <v/>
      </c>
      <c r="BR126" t="str">
        <f t="shared" si="88"/>
        <v/>
      </c>
      <c r="BS126" t="str">
        <f t="shared" si="89"/>
        <v/>
      </c>
      <c r="BT126" t="str">
        <f t="shared" si="90"/>
        <v/>
      </c>
      <c r="BU126" t="str">
        <f t="shared" si="91"/>
        <v/>
      </c>
      <c r="BV126" t="str">
        <f t="shared" si="92"/>
        <v/>
      </c>
      <c r="BW126" t="str">
        <f t="shared" si="93"/>
        <v/>
      </c>
      <c r="BX126" t="str">
        <f t="shared" si="94"/>
        <v/>
      </c>
      <c r="BY126" t="str">
        <f t="shared" si="95"/>
        <v/>
      </c>
    </row>
    <row r="127" spans="3:77" ht="15.75">
      <c r="C127" s="263" t="str">
        <f t="shared" si="48"/>
        <v/>
      </c>
      <c r="D127" s="752"/>
      <c r="E127" s="818" t="s">
        <v>945</v>
      </c>
      <c r="F127" s="16" t="str">
        <f t="shared" si="49"/>
        <v/>
      </c>
      <c r="G127" s="264" t="str">
        <f t="shared" si="50"/>
        <v/>
      </c>
      <c r="H127" s="266" t="str">
        <f t="shared" si="51"/>
        <v/>
      </c>
      <c r="I127" s="267" t="str">
        <f t="shared" si="52"/>
        <v/>
      </c>
      <c r="J127" s="268" t="str">
        <f t="shared" si="53"/>
        <v/>
      </c>
      <c r="K127" s="268" t="str">
        <f t="shared" si="54"/>
        <v/>
      </c>
      <c r="L127" s="269" t="str">
        <f t="shared" si="55"/>
        <v/>
      </c>
      <c r="M127" t="str">
        <f t="shared" si="56"/>
        <v/>
      </c>
      <c r="N127" t="str">
        <f t="shared" si="57"/>
        <v/>
      </c>
      <c r="O127" t="str">
        <f t="shared" si="58"/>
        <v/>
      </c>
      <c r="P127" t="str">
        <f t="shared" si="59"/>
        <v/>
      </c>
      <c r="Q127" t="str">
        <f t="shared" si="60"/>
        <v/>
      </c>
      <c r="R127" t="str">
        <f t="shared" si="61"/>
        <v/>
      </c>
      <c r="S127">
        <f t="array" ref="S127">IF(D127="",0,SUMPRODUCT((DA13:VN13="Gluten")*(DA14:VN14="INFO")*(COUNTIF(R127,"* "&amp;DA15:VN15&amp;" *")&gt;0)*1))</f>
        <v>0</v>
      </c>
      <c r="T127">
        <f t="array" ref="T127">IF(D127="",0,SUMPRODUCT((DA13:VN13="Gluten")*(DA14:VN14="EXCL")*(COUNTIF(R127,"* "&amp;DA15:VN15&amp;" *")&gt;0)*1))</f>
        <v>0</v>
      </c>
      <c r="U127">
        <f t="array" ref="U127">IF(D127="",0,SUMPRODUCT((DA13:VN13="Gluten")*(DA14:VN14="ALERTE")*(COUNTIF(R127,"* "&amp;DA15:VN15&amp;" *")&gt;0)*1))</f>
        <v>0</v>
      </c>
      <c r="V127">
        <f t="array" ref="V127">IF(D127="",0,SUMPRODUCT((DA13:VN13="Gluten")*(DA14:VN14="SUSP")*(COUNTIF(R127,"* "&amp;DA15:VN15&amp;" *")&gt;0)*1))</f>
        <v>0</v>
      </c>
      <c r="W127" t="str">
        <f t="shared" si="62"/>
        <v/>
      </c>
      <c r="X127" t="str">
        <f t="shared" si="63"/>
        <v/>
      </c>
      <c r="Y127">
        <f t="array" ref="Y127">IF(D127="",0,SUMPRODUCT((DA13:VN13="Crustaces")*(DA14:VN14="ALERTE")*(COUNTIF(R127,"* "&amp;DA15:VN15&amp;" *")&gt;0)*1))</f>
        <v>0</v>
      </c>
      <c r="Z127" t="str">
        <f t="shared" si="64"/>
        <v/>
      </c>
      <c r="AA127">
        <f t="array" ref="AA127">IF(D127="",0,SUMPRODUCT((DA13:VN13="Oeufs")*(DA14:VN14="ALERTE")*(COUNTIF(R127,"* "&amp;DA15:VN15&amp;" *")&gt;0)*1))</f>
        <v>0</v>
      </c>
      <c r="AB127" t="str">
        <f t="shared" si="65"/>
        <v/>
      </c>
      <c r="AC127">
        <f t="array" ref="AC127">IF(D127="",0,SUMPRODUCT((DA13:VN13="Poissons")*(DA14:VN14="INFO")*(COUNTIF(R127,"* "&amp;DA15:VN15&amp;" *")&gt;0)*1))</f>
        <v>0</v>
      </c>
      <c r="AD127">
        <f t="array" ref="AD127">IF(D127="",0,SUMPRODUCT((DA13:VN13="Poissons")*(DA14:VN14="EXCL")*(COUNTIF(R127,"* "&amp;DA15:VN15&amp;" *")&gt;0)*1))</f>
        <v>0</v>
      </c>
      <c r="AE127">
        <f t="array" ref="AE127">IF(D127="",0,SUMPRODUCT((DA13:VN13="Poissons")*(DA14:VN14="ALERTE")*(COUNTIF(R127,"* "&amp;DA15:VN15&amp;" *")&gt;0)*1))</f>
        <v>0</v>
      </c>
      <c r="AF127" t="str">
        <f t="shared" si="66"/>
        <v/>
      </c>
      <c r="AG127">
        <f t="array" ref="AG127">IF(D127="",0,SUMPRODUCT((DA13:VN13="Arachides")*(DA14:VN14="ALERTE")*(COUNTIF(R127,"* "&amp;DA15:VN15&amp;" *")&gt;0)*1))</f>
        <v>0</v>
      </c>
      <c r="AH127" t="str">
        <f t="shared" si="67"/>
        <v/>
      </c>
      <c r="AI127">
        <f t="array" ref="AI127">IF(D127="",0,SUMPRODUCT((DA13:VN13="Soja")*(DA14:VN14="INFO")*(COUNTIF(R127,"* "&amp;DA15:VN15&amp;" *")&gt;0)*1))</f>
        <v>0</v>
      </c>
      <c r="AJ127">
        <f t="array" ref="AJ127">IF(D127="",0,SUMPRODUCT((DA13:VN13="Soja")*(DA14:VN14="ALERTE")*(COUNTIF(R127,"* "&amp;DA15:VN15&amp;" *")&gt;0)*1))</f>
        <v>0</v>
      </c>
      <c r="AK127" t="str">
        <f t="shared" si="68"/>
        <v/>
      </c>
      <c r="AL127">
        <f t="array" ref="AL127">IF(D127="",0,SUMPRODUCT((DA13:VN13="Lait")*(DA14:VN14="INFO")*(COUNTIF(R127,"* "&amp;DA15:VN15&amp;" *")&gt;0)*1))</f>
        <v>0</v>
      </c>
      <c r="AM127">
        <f t="array" ref="AM127">IF(D127="",0,SUMPRODUCT((DA13:VN13="Lait")*(DA14:VN14="EXCL")*(COUNTIF(R127,"* "&amp;DA15:VN15&amp;" *")&gt;0)*1))</f>
        <v>0</v>
      </c>
      <c r="AN127">
        <f t="array" ref="AN127">IF(D127="",0,SUMPRODUCT((DA13:VN13="Lait")*(DA14:VN14="ALERTE")*(COUNTIF(R127,"* "&amp;DA15:VN15&amp;" *")&gt;0)*1))</f>
        <v>0</v>
      </c>
      <c r="AO127">
        <f t="array" ref="AO127">IF(D127="",0,SUMPRODUCT((DA13:VN13="Lait")*(DA14:VN14="SUSP")*(COUNTIF(R127,"* "&amp;DA15:VN15&amp;" *")&gt;0)*1))</f>
        <v>0</v>
      </c>
      <c r="AP127" t="str">
        <f t="shared" si="69"/>
        <v/>
      </c>
      <c r="AQ127" t="str">
        <f t="shared" si="70"/>
        <v/>
      </c>
      <c r="AR127">
        <f t="array" ref="AR127">IF(D127="",0,SUMPRODUCT((DA13:VN13="Fruits a coque")*(DA14:VN14="EXCL")*(COUNTIF(R127,"* "&amp;DA15:VN15&amp;" *")&gt;0)*1))</f>
        <v>0</v>
      </c>
      <c r="AS127">
        <f t="array" ref="AS127">IF(D127="",0,SUMPRODUCT((DA13:VN13="Fruits a coque")*(DA14:VN14="ALERTE")*(COUNTIF(R127,"* "&amp;DA15:VN15&amp;" *")&gt;0)*1))</f>
        <v>0</v>
      </c>
      <c r="AT127" t="str">
        <f t="shared" si="71"/>
        <v/>
      </c>
      <c r="AU127">
        <f t="array" ref="AU127">IF(D127="",0,SUMPRODUCT((DA13:VN13="Celeri")*(DA14:VN14="ALERTE")*(COUNTIF(R127,"* "&amp;DA15:VN15&amp;" *")&gt;0)*1))</f>
        <v>0</v>
      </c>
      <c r="AV127" t="str">
        <f t="shared" si="72"/>
        <v/>
      </c>
      <c r="AW127">
        <f t="array" ref="AW127">IF(D127="",0,SUMPRODUCT((DA13:VN13="Moutarde")*(DA14:VN14="ALERTE")*(COUNTIF(R127,"* "&amp;DA15:VN15&amp;" *")&gt;0)*1))</f>
        <v>0</v>
      </c>
      <c r="AX127" t="str">
        <f t="shared" si="73"/>
        <v/>
      </c>
      <c r="AY127">
        <f t="array" ref="AY127">IF(D127="",0,SUMPRODUCT((DA13:VN13="Sesame")*(DA14:VN14="ALERTE")*(COUNTIF(R127,"* "&amp;DA15:VN15&amp;" *")&gt;0)*1))</f>
        <v>0</v>
      </c>
      <c r="AZ127" t="str">
        <f t="shared" si="74"/>
        <v/>
      </c>
      <c r="BA127">
        <f t="array" ref="BA127">IF(D127="",0,SUMPRODUCT((DA13:VN13="Sulfites")*(DA14:VN14="ALERTE")*(COUNTIF(R127,"* "&amp;DA15:VN15&amp;" *")&gt;0)*1))</f>
        <v>0</v>
      </c>
      <c r="BB127" t="str">
        <f t="shared" si="75"/>
        <v/>
      </c>
      <c r="BC127">
        <f t="array" ref="BC127">IF(D127="",0,SUMPRODUCT((DA13:VN13="Lupin")*(DA14:VN14="ALERTE")*(COUNTIF(R127,"* "&amp;DA15:VN15&amp;" *")&gt;0)*1))</f>
        <v>0</v>
      </c>
      <c r="BD127" t="str">
        <f t="shared" si="76"/>
        <v/>
      </c>
      <c r="BE127">
        <f t="array" ref="BE127">IF(D127="",0,SUMPRODUCT((DA13:VN13="Mollusques")*(DA14:VN14="EXCL")*(COUNTIF(R127,"* "&amp;DA15:VN15&amp;" *")&gt;0)*1))</f>
        <v>0</v>
      </c>
      <c r="BF127">
        <f t="array" ref="BF127">IF(D127="",0,SUMPRODUCT((DA13:VN13="Mollusques")*(DA14:VN14="ALERTE")*(COUNTIF(R127,"* "&amp;DA15:VN15&amp;" *")&gt;0)*1))</f>
        <v>0</v>
      </c>
      <c r="BG127" t="str">
        <f t="shared" si="77"/>
        <v/>
      </c>
      <c r="BH127" t="str">
        <f t="shared" si="78"/>
        <v/>
      </c>
      <c r="BI127" t="str">
        <f t="shared" si="79"/>
        <v/>
      </c>
      <c r="BJ127" t="str">
        <f t="shared" si="80"/>
        <v/>
      </c>
      <c r="BK127" t="str">
        <f t="shared" si="81"/>
        <v/>
      </c>
      <c r="BL127" t="str">
        <f t="shared" si="82"/>
        <v/>
      </c>
      <c r="BM127" t="str">
        <f t="shared" si="83"/>
        <v/>
      </c>
      <c r="BN127" t="str">
        <f t="shared" si="84"/>
        <v/>
      </c>
      <c r="BO127" t="str">
        <f t="shared" si="85"/>
        <v/>
      </c>
      <c r="BP127" t="str">
        <f t="shared" si="86"/>
        <v/>
      </c>
      <c r="BQ127" t="str">
        <f t="shared" si="87"/>
        <v/>
      </c>
      <c r="BR127" t="str">
        <f t="shared" si="88"/>
        <v/>
      </c>
      <c r="BS127" t="str">
        <f t="shared" si="89"/>
        <v/>
      </c>
      <c r="BT127" t="str">
        <f t="shared" si="90"/>
        <v/>
      </c>
      <c r="BU127" t="str">
        <f t="shared" si="91"/>
        <v/>
      </c>
      <c r="BV127" t="str">
        <f t="shared" si="92"/>
        <v/>
      </c>
      <c r="BW127" t="str">
        <f t="shared" si="93"/>
        <v/>
      </c>
      <c r="BX127" t="str">
        <f t="shared" si="94"/>
        <v/>
      </c>
      <c r="BY127" t="str">
        <f t="shared" si="95"/>
        <v/>
      </c>
    </row>
    <row r="128" spans="3:77" ht="15.75">
      <c r="C128" s="263" t="str">
        <f t="shared" si="48"/>
        <v/>
      </c>
      <c r="D128" s="752"/>
      <c r="E128" s="818" t="s">
        <v>945</v>
      </c>
      <c r="F128" s="16" t="str">
        <f t="shared" si="49"/>
        <v/>
      </c>
      <c r="G128" s="264" t="str">
        <f t="shared" si="50"/>
        <v/>
      </c>
      <c r="H128" s="266" t="str">
        <f t="shared" si="51"/>
        <v/>
      </c>
      <c r="I128" s="267" t="str">
        <f t="shared" si="52"/>
        <v/>
      </c>
      <c r="J128" s="268" t="str">
        <f t="shared" si="53"/>
        <v/>
      </c>
      <c r="K128" s="268" t="str">
        <f t="shared" si="54"/>
        <v/>
      </c>
      <c r="L128" s="269" t="str">
        <f t="shared" si="55"/>
        <v/>
      </c>
      <c r="M128" t="str">
        <f t="shared" si="56"/>
        <v/>
      </c>
      <c r="N128" t="str">
        <f t="shared" si="57"/>
        <v/>
      </c>
      <c r="O128" t="str">
        <f t="shared" si="58"/>
        <v/>
      </c>
      <c r="P128" t="str">
        <f t="shared" si="59"/>
        <v/>
      </c>
      <c r="Q128" t="str">
        <f t="shared" si="60"/>
        <v/>
      </c>
      <c r="R128" t="str">
        <f t="shared" si="61"/>
        <v/>
      </c>
      <c r="S128">
        <f t="array" ref="S128">IF(D128="",0,SUMPRODUCT((DA13:VN13="Gluten")*(DA14:VN14="INFO")*(COUNTIF(R128,"* "&amp;DA15:VN15&amp;" *")&gt;0)*1))</f>
        <v>0</v>
      </c>
      <c r="T128">
        <f t="array" ref="T128">IF(D128="",0,SUMPRODUCT((DA13:VN13="Gluten")*(DA14:VN14="EXCL")*(COUNTIF(R128,"* "&amp;DA15:VN15&amp;" *")&gt;0)*1))</f>
        <v>0</v>
      </c>
      <c r="U128">
        <f t="array" ref="U128">IF(D128="",0,SUMPRODUCT((DA13:VN13="Gluten")*(DA14:VN14="ALERTE")*(COUNTIF(R128,"* "&amp;DA15:VN15&amp;" *")&gt;0)*1))</f>
        <v>0</v>
      </c>
      <c r="V128">
        <f t="array" ref="V128">IF(D128="",0,SUMPRODUCT((DA13:VN13="Gluten")*(DA14:VN14="SUSP")*(COUNTIF(R128,"* "&amp;DA15:VN15&amp;" *")&gt;0)*1))</f>
        <v>0</v>
      </c>
      <c r="W128" t="str">
        <f t="shared" si="62"/>
        <v/>
      </c>
      <c r="X128" t="str">
        <f t="shared" si="63"/>
        <v/>
      </c>
      <c r="Y128">
        <f t="array" ref="Y128">IF(D128="",0,SUMPRODUCT((DA13:VN13="Crustaces")*(DA14:VN14="ALERTE")*(COUNTIF(R128,"* "&amp;DA15:VN15&amp;" *")&gt;0)*1))</f>
        <v>0</v>
      </c>
      <c r="Z128" t="str">
        <f t="shared" si="64"/>
        <v/>
      </c>
      <c r="AA128">
        <f t="array" ref="AA128">IF(D128="",0,SUMPRODUCT((DA13:VN13="Oeufs")*(DA14:VN14="ALERTE")*(COUNTIF(R128,"* "&amp;DA15:VN15&amp;" *")&gt;0)*1))</f>
        <v>0</v>
      </c>
      <c r="AB128" t="str">
        <f t="shared" si="65"/>
        <v/>
      </c>
      <c r="AC128">
        <f t="array" ref="AC128">IF(D128="",0,SUMPRODUCT((DA13:VN13="Poissons")*(DA14:VN14="INFO")*(COUNTIF(R128,"* "&amp;DA15:VN15&amp;" *")&gt;0)*1))</f>
        <v>0</v>
      </c>
      <c r="AD128">
        <f t="array" ref="AD128">IF(D128="",0,SUMPRODUCT((DA13:VN13="Poissons")*(DA14:VN14="EXCL")*(COUNTIF(R128,"* "&amp;DA15:VN15&amp;" *")&gt;0)*1))</f>
        <v>0</v>
      </c>
      <c r="AE128">
        <f t="array" ref="AE128">IF(D128="",0,SUMPRODUCT((DA13:VN13="Poissons")*(DA14:VN14="ALERTE")*(COUNTIF(R128,"* "&amp;DA15:VN15&amp;" *")&gt;0)*1))</f>
        <v>0</v>
      </c>
      <c r="AF128" t="str">
        <f t="shared" si="66"/>
        <v/>
      </c>
      <c r="AG128">
        <f t="array" ref="AG128">IF(D128="",0,SUMPRODUCT((DA13:VN13="Arachides")*(DA14:VN14="ALERTE")*(COUNTIF(R128,"* "&amp;DA15:VN15&amp;" *")&gt;0)*1))</f>
        <v>0</v>
      </c>
      <c r="AH128" t="str">
        <f t="shared" si="67"/>
        <v/>
      </c>
      <c r="AI128">
        <f t="array" ref="AI128">IF(D128="",0,SUMPRODUCT((DA13:VN13="Soja")*(DA14:VN14="INFO")*(COUNTIF(R128,"* "&amp;DA15:VN15&amp;" *")&gt;0)*1))</f>
        <v>0</v>
      </c>
      <c r="AJ128">
        <f t="array" ref="AJ128">IF(D128="",0,SUMPRODUCT((DA13:VN13="Soja")*(DA14:VN14="ALERTE")*(COUNTIF(R128,"* "&amp;DA15:VN15&amp;" *")&gt;0)*1))</f>
        <v>0</v>
      </c>
      <c r="AK128" t="str">
        <f t="shared" si="68"/>
        <v/>
      </c>
      <c r="AL128">
        <f t="array" ref="AL128">IF(D128="",0,SUMPRODUCT((DA13:VN13="Lait")*(DA14:VN14="INFO")*(COUNTIF(R128,"* "&amp;DA15:VN15&amp;" *")&gt;0)*1))</f>
        <v>0</v>
      </c>
      <c r="AM128">
        <f t="array" ref="AM128">IF(D128="",0,SUMPRODUCT((DA13:VN13="Lait")*(DA14:VN14="EXCL")*(COUNTIF(R128,"* "&amp;DA15:VN15&amp;" *")&gt;0)*1))</f>
        <v>0</v>
      </c>
      <c r="AN128">
        <f t="array" ref="AN128">IF(D128="",0,SUMPRODUCT((DA13:VN13="Lait")*(DA14:VN14="ALERTE")*(COUNTIF(R128,"* "&amp;DA15:VN15&amp;" *")&gt;0)*1))</f>
        <v>0</v>
      </c>
      <c r="AO128">
        <f t="array" ref="AO128">IF(D128="",0,SUMPRODUCT((DA13:VN13="Lait")*(DA14:VN14="SUSP")*(COUNTIF(R128,"* "&amp;DA15:VN15&amp;" *")&gt;0)*1))</f>
        <v>0</v>
      </c>
      <c r="AP128" t="str">
        <f t="shared" si="69"/>
        <v/>
      </c>
      <c r="AQ128" t="str">
        <f t="shared" si="70"/>
        <v/>
      </c>
      <c r="AR128">
        <f t="array" ref="AR128">IF(D128="",0,SUMPRODUCT((DA13:VN13="Fruits a coque")*(DA14:VN14="EXCL")*(COUNTIF(R128,"* "&amp;DA15:VN15&amp;" *")&gt;0)*1))</f>
        <v>0</v>
      </c>
      <c r="AS128">
        <f t="array" ref="AS128">IF(D128="",0,SUMPRODUCT((DA13:VN13="Fruits a coque")*(DA14:VN14="ALERTE")*(COUNTIF(R128,"* "&amp;DA15:VN15&amp;" *")&gt;0)*1))</f>
        <v>0</v>
      </c>
      <c r="AT128" t="str">
        <f t="shared" si="71"/>
        <v/>
      </c>
      <c r="AU128">
        <f t="array" ref="AU128">IF(D128="",0,SUMPRODUCT((DA13:VN13="Celeri")*(DA14:VN14="ALERTE")*(COUNTIF(R128,"* "&amp;DA15:VN15&amp;" *")&gt;0)*1))</f>
        <v>0</v>
      </c>
      <c r="AV128" t="str">
        <f t="shared" si="72"/>
        <v/>
      </c>
      <c r="AW128">
        <f t="array" ref="AW128">IF(D128="",0,SUMPRODUCT((DA13:VN13="Moutarde")*(DA14:VN14="ALERTE")*(COUNTIF(R128,"* "&amp;DA15:VN15&amp;" *")&gt;0)*1))</f>
        <v>0</v>
      </c>
      <c r="AX128" t="str">
        <f t="shared" si="73"/>
        <v/>
      </c>
      <c r="AY128">
        <f t="array" ref="AY128">IF(D128="",0,SUMPRODUCT((DA13:VN13="Sesame")*(DA14:VN14="ALERTE")*(COUNTIF(R128,"* "&amp;DA15:VN15&amp;" *")&gt;0)*1))</f>
        <v>0</v>
      </c>
      <c r="AZ128" t="str">
        <f t="shared" si="74"/>
        <v/>
      </c>
      <c r="BA128">
        <f t="array" ref="BA128">IF(D128="",0,SUMPRODUCT((DA13:VN13="Sulfites")*(DA14:VN14="ALERTE")*(COUNTIF(R128,"* "&amp;DA15:VN15&amp;" *")&gt;0)*1))</f>
        <v>0</v>
      </c>
      <c r="BB128" t="str">
        <f t="shared" si="75"/>
        <v/>
      </c>
      <c r="BC128">
        <f t="array" ref="BC128">IF(D128="",0,SUMPRODUCT((DA13:VN13="Lupin")*(DA14:VN14="ALERTE")*(COUNTIF(R128,"* "&amp;DA15:VN15&amp;" *")&gt;0)*1))</f>
        <v>0</v>
      </c>
      <c r="BD128" t="str">
        <f t="shared" si="76"/>
        <v/>
      </c>
      <c r="BE128">
        <f t="array" ref="BE128">IF(D128="",0,SUMPRODUCT((DA13:VN13="Mollusques")*(DA14:VN14="EXCL")*(COUNTIF(R128,"* "&amp;DA15:VN15&amp;" *")&gt;0)*1))</f>
        <v>0</v>
      </c>
      <c r="BF128">
        <f t="array" ref="BF128">IF(D128="",0,SUMPRODUCT((DA13:VN13="Mollusques")*(DA14:VN14="ALERTE")*(COUNTIF(R128,"* "&amp;DA15:VN15&amp;" *")&gt;0)*1))</f>
        <v>0</v>
      </c>
      <c r="BG128" t="str">
        <f t="shared" si="77"/>
        <v/>
      </c>
      <c r="BH128" t="str">
        <f t="shared" si="78"/>
        <v/>
      </c>
      <c r="BI128" t="str">
        <f t="shared" si="79"/>
        <v/>
      </c>
      <c r="BJ128" t="str">
        <f t="shared" si="80"/>
        <v/>
      </c>
      <c r="BK128" t="str">
        <f t="shared" si="81"/>
        <v/>
      </c>
      <c r="BL128" t="str">
        <f t="shared" si="82"/>
        <v/>
      </c>
      <c r="BM128" t="str">
        <f t="shared" si="83"/>
        <v/>
      </c>
      <c r="BN128" t="str">
        <f t="shared" si="84"/>
        <v/>
      </c>
      <c r="BO128" t="str">
        <f t="shared" si="85"/>
        <v/>
      </c>
      <c r="BP128" t="str">
        <f t="shared" si="86"/>
        <v/>
      </c>
      <c r="BQ128" t="str">
        <f t="shared" si="87"/>
        <v/>
      </c>
      <c r="BR128" t="str">
        <f t="shared" si="88"/>
        <v/>
      </c>
      <c r="BS128" t="str">
        <f t="shared" si="89"/>
        <v/>
      </c>
      <c r="BT128" t="str">
        <f t="shared" si="90"/>
        <v/>
      </c>
      <c r="BU128" t="str">
        <f t="shared" si="91"/>
        <v/>
      </c>
      <c r="BV128" t="str">
        <f t="shared" si="92"/>
        <v/>
      </c>
      <c r="BW128" t="str">
        <f t="shared" si="93"/>
        <v/>
      </c>
      <c r="BX128" t="str">
        <f t="shared" si="94"/>
        <v/>
      </c>
      <c r="BY128" t="str">
        <f t="shared" si="95"/>
        <v/>
      </c>
    </row>
    <row r="129" spans="3:77" ht="15.75">
      <c r="C129" s="263" t="str">
        <f t="shared" si="48"/>
        <v/>
      </c>
      <c r="D129" s="752"/>
      <c r="E129" s="818" t="s">
        <v>945</v>
      </c>
      <c r="F129" s="16" t="str">
        <f t="shared" si="49"/>
        <v/>
      </c>
      <c r="G129" s="264" t="str">
        <f t="shared" si="50"/>
        <v/>
      </c>
      <c r="H129" s="266" t="str">
        <f t="shared" si="51"/>
        <v/>
      </c>
      <c r="I129" s="267" t="str">
        <f t="shared" si="52"/>
        <v/>
      </c>
      <c r="J129" s="268" t="str">
        <f t="shared" si="53"/>
        <v/>
      </c>
      <c r="K129" s="268" t="str">
        <f t="shared" si="54"/>
        <v/>
      </c>
      <c r="L129" s="269" t="str">
        <f t="shared" si="55"/>
        <v/>
      </c>
      <c r="M129" t="str">
        <f t="shared" si="56"/>
        <v/>
      </c>
      <c r="N129" t="str">
        <f t="shared" si="57"/>
        <v/>
      </c>
      <c r="O129" t="str">
        <f t="shared" si="58"/>
        <v/>
      </c>
      <c r="P129" t="str">
        <f t="shared" si="59"/>
        <v/>
      </c>
      <c r="Q129" t="str">
        <f t="shared" si="60"/>
        <v/>
      </c>
      <c r="R129" t="str">
        <f t="shared" si="61"/>
        <v/>
      </c>
      <c r="S129">
        <f t="array" ref="S129">IF(D129="",0,SUMPRODUCT((DA13:VN13="Gluten")*(DA14:VN14="INFO")*(COUNTIF(R129,"* "&amp;DA15:VN15&amp;" *")&gt;0)*1))</f>
        <v>0</v>
      </c>
      <c r="T129">
        <f t="array" ref="T129">IF(D129="",0,SUMPRODUCT((DA13:VN13="Gluten")*(DA14:VN14="EXCL")*(COUNTIF(R129,"* "&amp;DA15:VN15&amp;" *")&gt;0)*1))</f>
        <v>0</v>
      </c>
      <c r="U129">
        <f t="array" ref="U129">IF(D129="",0,SUMPRODUCT((DA13:VN13="Gluten")*(DA14:VN14="ALERTE")*(COUNTIF(R129,"* "&amp;DA15:VN15&amp;" *")&gt;0)*1))</f>
        <v>0</v>
      </c>
      <c r="V129">
        <f t="array" ref="V129">IF(D129="",0,SUMPRODUCT((DA13:VN13="Gluten")*(DA14:VN14="SUSP")*(COUNTIF(R129,"* "&amp;DA15:VN15&amp;" *")&gt;0)*1))</f>
        <v>0</v>
      </c>
      <c r="W129" t="str">
        <f t="shared" si="62"/>
        <v/>
      </c>
      <c r="X129" t="str">
        <f t="shared" si="63"/>
        <v/>
      </c>
      <c r="Y129">
        <f t="array" ref="Y129">IF(D129="",0,SUMPRODUCT((DA13:VN13="Crustaces")*(DA14:VN14="ALERTE")*(COUNTIF(R129,"* "&amp;DA15:VN15&amp;" *")&gt;0)*1))</f>
        <v>0</v>
      </c>
      <c r="Z129" t="str">
        <f t="shared" si="64"/>
        <v/>
      </c>
      <c r="AA129">
        <f t="array" ref="AA129">IF(D129="",0,SUMPRODUCT((DA13:VN13="Oeufs")*(DA14:VN14="ALERTE")*(COUNTIF(R129,"* "&amp;DA15:VN15&amp;" *")&gt;0)*1))</f>
        <v>0</v>
      </c>
      <c r="AB129" t="str">
        <f t="shared" si="65"/>
        <v/>
      </c>
      <c r="AC129">
        <f t="array" ref="AC129">IF(D129="",0,SUMPRODUCT((DA13:VN13="Poissons")*(DA14:VN14="INFO")*(COUNTIF(R129,"* "&amp;DA15:VN15&amp;" *")&gt;0)*1))</f>
        <v>0</v>
      </c>
      <c r="AD129">
        <f t="array" ref="AD129">IF(D129="",0,SUMPRODUCT((DA13:VN13="Poissons")*(DA14:VN14="EXCL")*(COUNTIF(R129,"* "&amp;DA15:VN15&amp;" *")&gt;0)*1))</f>
        <v>0</v>
      </c>
      <c r="AE129">
        <f t="array" ref="AE129">IF(D129="",0,SUMPRODUCT((DA13:VN13="Poissons")*(DA14:VN14="ALERTE")*(COUNTIF(R129,"* "&amp;DA15:VN15&amp;" *")&gt;0)*1))</f>
        <v>0</v>
      </c>
      <c r="AF129" t="str">
        <f t="shared" si="66"/>
        <v/>
      </c>
      <c r="AG129">
        <f t="array" ref="AG129">IF(D129="",0,SUMPRODUCT((DA13:VN13="Arachides")*(DA14:VN14="ALERTE")*(COUNTIF(R129,"* "&amp;DA15:VN15&amp;" *")&gt;0)*1))</f>
        <v>0</v>
      </c>
      <c r="AH129" t="str">
        <f t="shared" si="67"/>
        <v/>
      </c>
      <c r="AI129">
        <f t="array" ref="AI129">IF(D129="",0,SUMPRODUCT((DA13:VN13="Soja")*(DA14:VN14="INFO")*(COUNTIF(R129,"* "&amp;DA15:VN15&amp;" *")&gt;0)*1))</f>
        <v>0</v>
      </c>
      <c r="AJ129">
        <f t="array" ref="AJ129">IF(D129="",0,SUMPRODUCT((DA13:VN13="Soja")*(DA14:VN14="ALERTE")*(COUNTIF(R129,"* "&amp;DA15:VN15&amp;" *")&gt;0)*1))</f>
        <v>0</v>
      </c>
      <c r="AK129" t="str">
        <f t="shared" si="68"/>
        <v/>
      </c>
      <c r="AL129">
        <f t="array" ref="AL129">IF(D129="",0,SUMPRODUCT((DA13:VN13="Lait")*(DA14:VN14="INFO")*(COUNTIF(R129,"* "&amp;DA15:VN15&amp;" *")&gt;0)*1))</f>
        <v>0</v>
      </c>
      <c r="AM129">
        <f t="array" ref="AM129">IF(D129="",0,SUMPRODUCT((DA13:VN13="Lait")*(DA14:VN14="EXCL")*(COUNTIF(R129,"* "&amp;DA15:VN15&amp;" *")&gt;0)*1))</f>
        <v>0</v>
      </c>
      <c r="AN129">
        <f t="array" ref="AN129">IF(D129="",0,SUMPRODUCT((DA13:VN13="Lait")*(DA14:VN14="ALERTE")*(COUNTIF(R129,"* "&amp;DA15:VN15&amp;" *")&gt;0)*1))</f>
        <v>0</v>
      </c>
      <c r="AO129">
        <f t="array" ref="AO129">IF(D129="",0,SUMPRODUCT((DA13:VN13="Lait")*(DA14:VN14="SUSP")*(COUNTIF(R129,"* "&amp;DA15:VN15&amp;" *")&gt;0)*1))</f>
        <v>0</v>
      </c>
      <c r="AP129" t="str">
        <f t="shared" si="69"/>
        <v/>
      </c>
      <c r="AQ129" t="str">
        <f t="shared" si="70"/>
        <v/>
      </c>
      <c r="AR129">
        <f t="array" ref="AR129">IF(D129="",0,SUMPRODUCT((DA13:VN13="Fruits a coque")*(DA14:VN14="EXCL")*(COUNTIF(R129,"* "&amp;DA15:VN15&amp;" *")&gt;0)*1))</f>
        <v>0</v>
      </c>
      <c r="AS129">
        <f t="array" ref="AS129">IF(D129="",0,SUMPRODUCT((DA13:VN13="Fruits a coque")*(DA14:VN14="ALERTE")*(COUNTIF(R129,"* "&amp;DA15:VN15&amp;" *")&gt;0)*1))</f>
        <v>0</v>
      </c>
      <c r="AT129" t="str">
        <f t="shared" si="71"/>
        <v/>
      </c>
      <c r="AU129">
        <f t="array" ref="AU129">IF(D129="",0,SUMPRODUCT((DA13:VN13="Celeri")*(DA14:VN14="ALERTE")*(COUNTIF(R129,"* "&amp;DA15:VN15&amp;" *")&gt;0)*1))</f>
        <v>0</v>
      </c>
      <c r="AV129" t="str">
        <f t="shared" si="72"/>
        <v/>
      </c>
      <c r="AW129">
        <f t="array" ref="AW129">IF(D129="",0,SUMPRODUCT((DA13:VN13="Moutarde")*(DA14:VN14="ALERTE")*(COUNTIF(R129,"* "&amp;DA15:VN15&amp;" *")&gt;0)*1))</f>
        <v>0</v>
      </c>
      <c r="AX129" t="str">
        <f t="shared" si="73"/>
        <v/>
      </c>
      <c r="AY129">
        <f t="array" ref="AY129">IF(D129="",0,SUMPRODUCT((DA13:VN13="Sesame")*(DA14:VN14="ALERTE")*(COUNTIF(R129,"* "&amp;DA15:VN15&amp;" *")&gt;0)*1))</f>
        <v>0</v>
      </c>
      <c r="AZ129" t="str">
        <f t="shared" si="74"/>
        <v/>
      </c>
      <c r="BA129">
        <f t="array" ref="BA129">IF(D129="",0,SUMPRODUCT((DA13:VN13="Sulfites")*(DA14:VN14="ALERTE")*(COUNTIF(R129,"* "&amp;DA15:VN15&amp;" *")&gt;0)*1))</f>
        <v>0</v>
      </c>
      <c r="BB129" t="str">
        <f t="shared" si="75"/>
        <v/>
      </c>
      <c r="BC129">
        <f t="array" ref="BC129">IF(D129="",0,SUMPRODUCT((DA13:VN13="Lupin")*(DA14:VN14="ALERTE")*(COUNTIF(R129,"* "&amp;DA15:VN15&amp;" *")&gt;0)*1))</f>
        <v>0</v>
      </c>
      <c r="BD129" t="str">
        <f t="shared" si="76"/>
        <v/>
      </c>
      <c r="BE129">
        <f t="array" ref="BE129">IF(D129="",0,SUMPRODUCT((DA13:VN13="Mollusques")*(DA14:VN14="EXCL")*(COUNTIF(R129,"* "&amp;DA15:VN15&amp;" *")&gt;0)*1))</f>
        <v>0</v>
      </c>
      <c r="BF129">
        <f t="array" ref="BF129">IF(D129="",0,SUMPRODUCT((DA13:VN13="Mollusques")*(DA14:VN14="ALERTE")*(COUNTIF(R129,"* "&amp;DA15:VN15&amp;" *")&gt;0)*1))</f>
        <v>0</v>
      </c>
      <c r="BG129" t="str">
        <f t="shared" si="77"/>
        <v/>
      </c>
      <c r="BH129" t="str">
        <f t="shared" si="78"/>
        <v/>
      </c>
      <c r="BI129" t="str">
        <f t="shared" si="79"/>
        <v/>
      </c>
      <c r="BJ129" t="str">
        <f t="shared" si="80"/>
        <v/>
      </c>
      <c r="BK129" t="str">
        <f t="shared" si="81"/>
        <v/>
      </c>
      <c r="BL129" t="str">
        <f t="shared" si="82"/>
        <v/>
      </c>
      <c r="BM129" t="str">
        <f t="shared" si="83"/>
        <v/>
      </c>
      <c r="BN129" t="str">
        <f t="shared" si="84"/>
        <v/>
      </c>
      <c r="BO129" t="str">
        <f t="shared" si="85"/>
        <v/>
      </c>
      <c r="BP129" t="str">
        <f t="shared" si="86"/>
        <v/>
      </c>
      <c r="BQ129" t="str">
        <f t="shared" si="87"/>
        <v/>
      </c>
      <c r="BR129" t="str">
        <f t="shared" si="88"/>
        <v/>
      </c>
      <c r="BS129" t="str">
        <f t="shared" si="89"/>
        <v/>
      </c>
      <c r="BT129" t="str">
        <f t="shared" si="90"/>
        <v/>
      </c>
      <c r="BU129" t="str">
        <f t="shared" si="91"/>
        <v/>
      </c>
      <c r="BV129" t="str">
        <f t="shared" si="92"/>
        <v/>
      </c>
      <c r="BW129" t="str">
        <f t="shared" si="93"/>
        <v/>
      </c>
      <c r="BX129" t="str">
        <f t="shared" si="94"/>
        <v/>
      </c>
      <c r="BY129" t="str">
        <f t="shared" si="95"/>
        <v/>
      </c>
    </row>
    <row r="130" spans="3:77" ht="15.75">
      <c r="C130" s="263" t="str">
        <f t="shared" si="48"/>
        <v/>
      </c>
      <c r="D130" s="752"/>
      <c r="E130" s="818" t="s">
        <v>945</v>
      </c>
      <c r="F130" s="16" t="str">
        <f t="shared" si="49"/>
        <v/>
      </c>
      <c r="G130" s="264" t="str">
        <f t="shared" si="50"/>
        <v/>
      </c>
      <c r="H130" s="266" t="str">
        <f t="shared" si="51"/>
        <v/>
      </c>
      <c r="I130" s="267" t="str">
        <f t="shared" si="52"/>
        <v/>
      </c>
      <c r="J130" s="268" t="str">
        <f t="shared" si="53"/>
        <v/>
      </c>
      <c r="K130" s="268" t="str">
        <f t="shared" si="54"/>
        <v/>
      </c>
      <c r="L130" s="269" t="str">
        <f t="shared" si="55"/>
        <v/>
      </c>
      <c r="M130" t="str">
        <f t="shared" si="56"/>
        <v/>
      </c>
      <c r="N130" t="str">
        <f t="shared" si="57"/>
        <v/>
      </c>
      <c r="O130" t="str">
        <f t="shared" si="58"/>
        <v/>
      </c>
      <c r="P130" t="str">
        <f t="shared" si="59"/>
        <v/>
      </c>
      <c r="Q130" t="str">
        <f t="shared" si="60"/>
        <v/>
      </c>
      <c r="R130" t="str">
        <f t="shared" si="61"/>
        <v/>
      </c>
      <c r="S130">
        <f t="array" ref="S130">IF(D130="",0,SUMPRODUCT((DA13:VN13="Gluten")*(DA14:VN14="INFO")*(COUNTIF(R130,"* "&amp;DA15:VN15&amp;" *")&gt;0)*1))</f>
        <v>0</v>
      </c>
      <c r="T130">
        <f t="array" ref="T130">IF(D130="",0,SUMPRODUCT((DA13:VN13="Gluten")*(DA14:VN14="EXCL")*(COUNTIF(R130,"* "&amp;DA15:VN15&amp;" *")&gt;0)*1))</f>
        <v>0</v>
      </c>
      <c r="U130">
        <f t="array" ref="U130">IF(D130="",0,SUMPRODUCT((DA13:VN13="Gluten")*(DA14:VN14="ALERTE")*(COUNTIF(R130,"* "&amp;DA15:VN15&amp;" *")&gt;0)*1))</f>
        <v>0</v>
      </c>
      <c r="V130">
        <f t="array" ref="V130">IF(D130="",0,SUMPRODUCT((DA13:VN13="Gluten")*(DA14:VN14="SUSP")*(COUNTIF(R130,"* "&amp;DA15:VN15&amp;" *")&gt;0)*1))</f>
        <v>0</v>
      </c>
      <c r="W130" t="str">
        <f t="shared" si="62"/>
        <v/>
      </c>
      <c r="X130" t="str">
        <f t="shared" si="63"/>
        <v/>
      </c>
      <c r="Y130">
        <f t="array" ref="Y130">IF(D130="",0,SUMPRODUCT((DA13:VN13="Crustaces")*(DA14:VN14="ALERTE")*(COUNTIF(R130,"* "&amp;DA15:VN15&amp;" *")&gt;0)*1))</f>
        <v>0</v>
      </c>
      <c r="Z130" t="str">
        <f t="shared" si="64"/>
        <v/>
      </c>
      <c r="AA130">
        <f t="array" ref="AA130">IF(D130="",0,SUMPRODUCT((DA13:VN13="Oeufs")*(DA14:VN14="ALERTE")*(COUNTIF(R130,"* "&amp;DA15:VN15&amp;" *")&gt;0)*1))</f>
        <v>0</v>
      </c>
      <c r="AB130" t="str">
        <f t="shared" si="65"/>
        <v/>
      </c>
      <c r="AC130">
        <f t="array" ref="AC130">IF(D130="",0,SUMPRODUCT((DA13:VN13="Poissons")*(DA14:VN14="INFO")*(COUNTIF(R130,"* "&amp;DA15:VN15&amp;" *")&gt;0)*1))</f>
        <v>0</v>
      </c>
      <c r="AD130">
        <f t="array" ref="AD130">IF(D130="",0,SUMPRODUCT((DA13:VN13="Poissons")*(DA14:VN14="EXCL")*(COUNTIF(R130,"* "&amp;DA15:VN15&amp;" *")&gt;0)*1))</f>
        <v>0</v>
      </c>
      <c r="AE130">
        <f t="array" ref="AE130">IF(D130="",0,SUMPRODUCT((DA13:VN13="Poissons")*(DA14:VN14="ALERTE")*(COUNTIF(R130,"* "&amp;DA15:VN15&amp;" *")&gt;0)*1))</f>
        <v>0</v>
      </c>
      <c r="AF130" t="str">
        <f t="shared" si="66"/>
        <v/>
      </c>
      <c r="AG130">
        <f t="array" ref="AG130">IF(D130="",0,SUMPRODUCT((DA13:VN13="Arachides")*(DA14:VN14="ALERTE")*(COUNTIF(R130,"* "&amp;DA15:VN15&amp;" *")&gt;0)*1))</f>
        <v>0</v>
      </c>
      <c r="AH130" t="str">
        <f t="shared" si="67"/>
        <v/>
      </c>
      <c r="AI130">
        <f t="array" ref="AI130">IF(D130="",0,SUMPRODUCT((DA13:VN13="Soja")*(DA14:VN14="INFO")*(COUNTIF(R130,"* "&amp;DA15:VN15&amp;" *")&gt;0)*1))</f>
        <v>0</v>
      </c>
      <c r="AJ130">
        <f t="array" ref="AJ130">IF(D130="",0,SUMPRODUCT((DA13:VN13="Soja")*(DA14:VN14="ALERTE")*(COUNTIF(R130,"* "&amp;DA15:VN15&amp;" *")&gt;0)*1))</f>
        <v>0</v>
      </c>
      <c r="AK130" t="str">
        <f t="shared" si="68"/>
        <v/>
      </c>
      <c r="AL130">
        <f t="array" ref="AL130">IF(D130="",0,SUMPRODUCT((DA13:VN13="Lait")*(DA14:VN14="INFO")*(COUNTIF(R130,"* "&amp;DA15:VN15&amp;" *")&gt;0)*1))</f>
        <v>0</v>
      </c>
      <c r="AM130">
        <f t="array" ref="AM130">IF(D130="",0,SUMPRODUCT((DA13:VN13="Lait")*(DA14:VN14="EXCL")*(COUNTIF(R130,"* "&amp;DA15:VN15&amp;" *")&gt;0)*1))</f>
        <v>0</v>
      </c>
      <c r="AN130">
        <f t="array" ref="AN130">IF(D130="",0,SUMPRODUCT((DA13:VN13="Lait")*(DA14:VN14="ALERTE")*(COUNTIF(R130,"* "&amp;DA15:VN15&amp;" *")&gt;0)*1))</f>
        <v>0</v>
      </c>
      <c r="AO130">
        <f t="array" ref="AO130">IF(D130="",0,SUMPRODUCT((DA13:VN13="Lait")*(DA14:VN14="SUSP")*(COUNTIF(R130,"* "&amp;DA15:VN15&amp;" *")&gt;0)*1))</f>
        <v>0</v>
      </c>
      <c r="AP130" t="str">
        <f t="shared" si="69"/>
        <v/>
      </c>
      <c r="AQ130" t="str">
        <f t="shared" si="70"/>
        <v/>
      </c>
      <c r="AR130">
        <f t="array" ref="AR130">IF(D130="",0,SUMPRODUCT((DA13:VN13="Fruits a coque")*(DA14:VN14="EXCL")*(COUNTIF(R130,"* "&amp;DA15:VN15&amp;" *")&gt;0)*1))</f>
        <v>0</v>
      </c>
      <c r="AS130">
        <f t="array" ref="AS130">IF(D130="",0,SUMPRODUCT((DA13:VN13="Fruits a coque")*(DA14:VN14="ALERTE")*(COUNTIF(R130,"* "&amp;DA15:VN15&amp;" *")&gt;0)*1))</f>
        <v>0</v>
      </c>
      <c r="AT130" t="str">
        <f t="shared" si="71"/>
        <v/>
      </c>
      <c r="AU130">
        <f t="array" ref="AU130">IF(D130="",0,SUMPRODUCT((DA13:VN13="Celeri")*(DA14:VN14="ALERTE")*(COUNTIF(R130,"* "&amp;DA15:VN15&amp;" *")&gt;0)*1))</f>
        <v>0</v>
      </c>
      <c r="AV130" t="str">
        <f t="shared" si="72"/>
        <v/>
      </c>
      <c r="AW130">
        <f t="array" ref="AW130">IF(D130="",0,SUMPRODUCT((DA13:VN13="Moutarde")*(DA14:VN14="ALERTE")*(COUNTIF(R130,"* "&amp;DA15:VN15&amp;" *")&gt;0)*1))</f>
        <v>0</v>
      </c>
      <c r="AX130" t="str">
        <f t="shared" si="73"/>
        <v/>
      </c>
      <c r="AY130">
        <f t="array" ref="AY130">IF(D130="",0,SUMPRODUCT((DA13:VN13="Sesame")*(DA14:VN14="ALERTE")*(COUNTIF(R130,"* "&amp;DA15:VN15&amp;" *")&gt;0)*1))</f>
        <v>0</v>
      </c>
      <c r="AZ130" t="str">
        <f t="shared" si="74"/>
        <v/>
      </c>
      <c r="BA130">
        <f t="array" ref="BA130">IF(D130="",0,SUMPRODUCT((DA13:VN13="Sulfites")*(DA14:VN14="ALERTE")*(COUNTIF(R130,"* "&amp;DA15:VN15&amp;" *")&gt;0)*1))</f>
        <v>0</v>
      </c>
      <c r="BB130" t="str">
        <f t="shared" si="75"/>
        <v/>
      </c>
      <c r="BC130">
        <f t="array" ref="BC130">IF(D130="",0,SUMPRODUCT((DA13:VN13="Lupin")*(DA14:VN14="ALERTE")*(COUNTIF(R130,"* "&amp;DA15:VN15&amp;" *")&gt;0)*1))</f>
        <v>0</v>
      </c>
      <c r="BD130" t="str">
        <f t="shared" si="76"/>
        <v/>
      </c>
      <c r="BE130">
        <f t="array" ref="BE130">IF(D130="",0,SUMPRODUCT((DA13:VN13="Mollusques")*(DA14:VN14="EXCL")*(COUNTIF(R130,"* "&amp;DA15:VN15&amp;" *")&gt;0)*1))</f>
        <v>0</v>
      </c>
      <c r="BF130">
        <f t="array" ref="BF130">IF(D130="",0,SUMPRODUCT((DA13:VN13="Mollusques")*(DA14:VN14="ALERTE")*(COUNTIF(R130,"* "&amp;DA15:VN15&amp;" *")&gt;0)*1))</f>
        <v>0</v>
      </c>
      <c r="BG130" t="str">
        <f t="shared" si="77"/>
        <v/>
      </c>
      <c r="BH130" t="str">
        <f t="shared" si="78"/>
        <v/>
      </c>
      <c r="BI130" t="str">
        <f t="shared" si="79"/>
        <v/>
      </c>
      <c r="BJ130" t="str">
        <f t="shared" si="80"/>
        <v/>
      </c>
      <c r="BK130" t="str">
        <f t="shared" si="81"/>
        <v/>
      </c>
      <c r="BL130" t="str">
        <f t="shared" si="82"/>
        <v/>
      </c>
      <c r="BM130" t="str">
        <f t="shared" si="83"/>
        <v/>
      </c>
      <c r="BN130" t="str">
        <f t="shared" si="84"/>
        <v/>
      </c>
      <c r="BO130" t="str">
        <f t="shared" si="85"/>
        <v/>
      </c>
      <c r="BP130" t="str">
        <f t="shared" si="86"/>
        <v/>
      </c>
      <c r="BQ130" t="str">
        <f t="shared" si="87"/>
        <v/>
      </c>
      <c r="BR130" t="str">
        <f t="shared" si="88"/>
        <v/>
      </c>
      <c r="BS130" t="str">
        <f t="shared" si="89"/>
        <v/>
      </c>
      <c r="BT130" t="str">
        <f t="shared" si="90"/>
        <v/>
      </c>
      <c r="BU130" t="str">
        <f t="shared" si="91"/>
        <v/>
      </c>
      <c r="BV130" t="str">
        <f t="shared" si="92"/>
        <v/>
      </c>
      <c r="BW130" t="str">
        <f t="shared" si="93"/>
        <v/>
      </c>
      <c r="BX130" t="str">
        <f t="shared" si="94"/>
        <v/>
      </c>
      <c r="BY130" t="str">
        <f t="shared" si="95"/>
        <v/>
      </c>
    </row>
    <row r="131" spans="3:77" ht="15.75">
      <c r="C131" s="263" t="str">
        <f t="shared" si="48"/>
        <v/>
      </c>
      <c r="D131" s="752"/>
      <c r="E131" s="818" t="s">
        <v>945</v>
      </c>
      <c r="F131" s="16" t="str">
        <f t="shared" si="49"/>
        <v/>
      </c>
      <c r="G131" s="264" t="str">
        <f t="shared" si="50"/>
        <v/>
      </c>
      <c r="H131" s="266" t="str">
        <f t="shared" si="51"/>
        <v/>
      </c>
      <c r="I131" s="267" t="str">
        <f t="shared" si="52"/>
        <v/>
      </c>
      <c r="J131" s="268" t="str">
        <f t="shared" si="53"/>
        <v/>
      </c>
      <c r="K131" s="268" t="str">
        <f t="shared" si="54"/>
        <v/>
      </c>
      <c r="L131" s="269" t="str">
        <f t="shared" si="55"/>
        <v/>
      </c>
      <c r="M131" t="str">
        <f t="shared" si="56"/>
        <v/>
      </c>
      <c r="N131" t="str">
        <f t="shared" si="57"/>
        <v/>
      </c>
      <c r="O131" t="str">
        <f t="shared" si="58"/>
        <v/>
      </c>
      <c r="P131" t="str">
        <f t="shared" si="59"/>
        <v/>
      </c>
      <c r="Q131" t="str">
        <f t="shared" si="60"/>
        <v/>
      </c>
      <c r="R131" t="str">
        <f t="shared" si="61"/>
        <v/>
      </c>
      <c r="S131">
        <f t="array" ref="S131">IF(D131="",0,SUMPRODUCT((DA13:VN13="Gluten")*(DA14:VN14="INFO")*(COUNTIF(R131,"* "&amp;DA15:VN15&amp;" *")&gt;0)*1))</f>
        <v>0</v>
      </c>
      <c r="T131">
        <f t="array" ref="T131">IF(D131="",0,SUMPRODUCT((DA13:VN13="Gluten")*(DA14:VN14="EXCL")*(COUNTIF(R131,"* "&amp;DA15:VN15&amp;" *")&gt;0)*1))</f>
        <v>0</v>
      </c>
      <c r="U131">
        <f t="array" ref="U131">IF(D131="",0,SUMPRODUCT((DA13:VN13="Gluten")*(DA14:VN14="ALERTE")*(COUNTIF(R131,"* "&amp;DA15:VN15&amp;" *")&gt;0)*1))</f>
        <v>0</v>
      </c>
      <c r="V131">
        <f t="array" ref="V131">IF(D131="",0,SUMPRODUCT((DA13:VN13="Gluten")*(DA14:VN14="SUSP")*(COUNTIF(R131,"* "&amp;DA15:VN15&amp;" *")&gt;0)*1))</f>
        <v>0</v>
      </c>
      <c r="W131" t="str">
        <f t="shared" si="62"/>
        <v/>
      </c>
      <c r="X131" t="str">
        <f t="shared" si="63"/>
        <v/>
      </c>
      <c r="Y131">
        <f t="array" ref="Y131">IF(D131="",0,SUMPRODUCT((DA13:VN13="Crustaces")*(DA14:VN14="ALERTE")*(COUNTIF(R131,"* "&amp;DA15:VN15&amp;" *")&gt;0)*1))</f>
        <v>0</v>
      </c>
      <c r="Z131" t="str">
        <f t="shared" si="64"/>
        <v/>
      </c>
      <c r="AA131">
        <f t="array" ref="AA131">IF(D131="",0,SUMPRODUCT((DA13:VN13="Oeufs")*(DA14:VN14="ALERTE")*(COUNTIF(R131,"* "&amp;DA15:VN15&amp;" *")&gt;0)*1))</f>
        <v>0</v>
      </c>
      <c r="AB131" t="str">
        <f t="shared" si="65"/>
        <v/>
      </c>
      <c r="AC131">
        <f t="array" ref="AC131">IF(D131="",0,SUMPRODUCT((DA13:VN13="Poissons")*(DA14:VN14="INFO")*(COUNTIF(R131,"* "&amp;DA15:VN15&amp;" *")&gt;0)*1))</f>
        <v>0</v>
      </c>
      <c r="AD131">
        <f t="array" ref="AD131">IF(D131="",0,SUMPRODUCT((DA13:VN13="Poissons")*(DA14:VN14="EXCL")*(COUNTIF(R131,"* "&amp;DA15:VN15&amp;" *")&gt;0)*1))</f>
        <v>0</v>
      </c>
      <c r="AE131">
        <f t="array" ref="AE131">IF(D131="",0,SUMPRODUCT((DA13:VN13="Poissons")*(DA14:VN14="ALERTE")*(COUNTIF(R131,"* "&amp;DA15:VN15&amp;" *")&gt;0)*1))</f>
        <v>0</v>
      </c>
      <c r="AF131" t="str">
        <f t="shared" si="66"/>
        <v/>
      </c>
      <c r="AG131">
        <f t="array" ref="AG131">IF(D131="",0,SUMPRODUCT((DA13:VN13="Arachides")*(DA14:VN14="ALERTE")*(COUNTIF(R131,"* "&amp;DA15:VN15&amp;" *")&gt;0)*1))</f>
        <v>0</v>
      </c>
      <c r="AH131" t="str">
        <f t="shared" si="67"/>
        <v/>
      </c>
      <c r="AI131">
        <f t="array" ref="AI131">IF(D131="",0,SUMPRODUCT((DA13:VN13="Soja")*(DA14:VN14="INFO")*(COUNTIF(R131,"* "&amp;DA15:VN15&amp;" *")&gt;0)*1))</f>
        <v>0</v>
      </c>
      <c r="AJ131">
        <f t="array" ref="AJ131">IF(D131="",0,SUMPRODUCT((DA13:VN13="Soja")*(DA14:VN14="ALERTE")*(COUNTIF(R131,"* "&amp;DA15:VN15&amp;" *")&gt;0)*1))</f>
        <v>0</v>
      </c>
      <c r="AK131" t="str">
        <f t="shared" si="68"/>
        <v/>
      </c>
      <c r="AL131">
        <f t="array" ref="AL131">IF(D131="",0,SUMPRODUCT((DA13:VN13="Lait")*(DA14:VN14="INFO")*(COUNTIF(R131,"* "&amp;DA15:VN15&amp;" *")&gt;0)*1))</f>
        <v>0</v>
      </c>
      <c r="AM131">
        <f t="array" ref="AM131">IF(D131="",0,SUMPRODUCT((DA13:VN13="Lait")*(DA14:VN14="EXCL")*(COUNTIF(R131,"* "&amp;DA15:VN15&amp;" *")&gt;0)*1))</f>
        <v>0</v>
      </c>
      <c r="AN131">
        <f t="array" ref="AN131">IF(D131="",0,SUMPRODUCT((DA13:VN13="Lait")*(DA14:VN14="ALERTE")*(COUNTIF(R131,"* "&amp;DA15:VN15&amp;" *")&gt;0)*1))</f>
        <v>0</v>
      </c>
      <c r="AO131">
        <f t="array" ref="AO131">IF(D131="",0,SUMPRODUCT((DA13:VN13="Lait")*(DA14:VN14="SUSP")*(COUNTIF(R131,"* "&amp;DA15:VN15&amp;" *")&gt;0)*1))</f>
        <v>0</v>
      </c>
      <c r="AP131" t="str">
        <f t="shared" si="69"/>
        <v/>
      </c>
      <c r="AQ131" t="str">
        <f t="shared" si="70"/>
        <v/>
      </c>
      <c r="AR131">
        <f t="array" ref="AR131">IF(D131="",0,SUMPRODUCT((DA13:VN13="Fruits a coque")*(DA14:VN14="EXCL")*(COUNTIF(R131,"* "&amp;DA15:VN15&amp;" *")&gt;0)*1))</f>
        <v>0</v>
      </c>
      <c r="AS131">
        <f t="array" ref="AS131">IF(D131="",0,SUMPRODUCT((DA13:VN13="Fruits a coque")*(DA14:VN14="ALERTE")*(COUNTIF(R131,"* "&amp;DA15:VN15&amp;" *")&gt;0)*1))</f>
        <v>0</v>
      </c>
      <c r="AT131" t="str">
        <f t="shared" si="71"/>
        <v/>
      </c>
      <c r="AU131">
        <f t="array" ref="AU131">IF(D131="",0,SUMPRODUCT((DA13:VN13="Celeri")*(DA14:VN14="ALERTE")*(COUNTIF(R131,"* "&amp;DA15:VN15&amp;" *")&gt;0)*1))</f>
        <v>0</v>
      </c>
      <c r="AV131" t="str">
        <f t="shared" si="72"/>
        <v/>
      </c>
      <c r="AW131">
        <f t="array" ref="AW131">IF(D131="",0,SUMPRODUCT((DA13:VN13="Moutarde")*(DA14:VN14="ALERTE")*(COUNTIF(R131,"* "&amp;DA15:VN15&amp;" *")&gt;0)*1))</f>
        <v>0</v>
      </c>
      <c r="AX131" t="str">
        <f t="shared" si="73"/>
        <v/>
      </c>
      <c r="AY131">
        <f t="array" ref="AY131">IF(D131="",0,SUMPRODUCT((DA13:VN13="Sesame")*(DA14:VN14="ALERTE")*(COUNTIF(R131,"* "&amp;DA15:VN15&amp;" *")&gt;0)*1))</f>
        <v>0</v>
      </c>
      <c r="AZ131" t="str">
        <f t="shared" si="74"/>
        <v/>
      </c>
      <c r="BA131">
        <f t="array" ref="BA131">IF(D131="",0,SUMPRODUCT((DA13:VN13="Sulfites")*(DA14:VN14="ALERTE")*(COUNTIF(R131,"* "&amp;DA15:VN15&amp;" *")&gt;0)*1))</f>
        <v>0</v>
      </c>
      <c r="BB131" t="str">
        <f t="shared" si="75"/>
        <v/>
      </c>
      <c r="BC131">
        <f t="array" ref="BC131">IF(D131="",0,SUMPRODUCT((DA13:VN13="Lupin")*(DA14:VN14="ALERTE")*(COUNTIF(R131,"* "&amp;DA15:VN15&amp;" *")&gt;0)*1))</f>
        <v>0</v>
      </c>
      <c r="BD131" t="str">
        <f t="shared" si="76"/>
        <v/>
      </c>
      <c r="BE131">
        <f t="array" ref="BE131">IF(D131="",0,SUMPRODUCT((DA13:VN13="Mollusques")*(DA14:VN14="EXCL")*(COUNTIF(R131,"* "&amp;DA15:VN15&amp;" *")&gt;0)*1))</f>
        <v>0</v>
      </c>
      <c r="BF131">
        <f t="array" ref="BF131">IF(D131="",0,SUMPRODUCT((DA13:VN13="Mollusques")*(DA14:VN14="ALERTE")*(COUNTIF(R131,"* "&amp;DA15:VN15&amp;" *")&gt;0)*1))</f>
        <v>0</v>
      </c>
      <c r="BG131" t="str">
        <f t="shared" si="77"/>
        <v/>
      </c>
      <c r="BH131" t="str">
        <f t="shared" si="78"/>
        <v/>
      </c>
      <c r="BI131" t="str">
        <f t="shared" si="79"/>
        <v/>
      </c>
      <c r="BJ131" t="str">
        <f t="shared" si="80"/>
        <v/>
      </c>
      <c r="BK131" t="str">
        <f t="shared" si="81"/>
        <v/>
      </c>
      <c r="BL131" t="str">
        <f t="shared" si="82"/>
        <v/>
      </c>
      <c r="BM131" t="str">
        <f t="shared" si="83"/>
        <v/>
      </c>
      <c r="BN131" t="str">
        <f t="shared" si="84"/>
        <v/>
      </c>
      <c r="BO131" t="str">
        <f t="shared" si="85"/>
        <v/>
      </c>
      <c r="BP131" t="str">
        <f t="shared" si="86"/>
        <v/>
      </c>
      <c r="BQ131" t="str">
        <f t="shared" si="87"/>
        <v/>
      </c>
      <c r="BR131" t="str">
        <f t="shared" si="88"/>
        <v/>
      </c>
      <c r="BS131" t="str">
        <f t="shared" si="89"/>
        <v/>
      </c>
      <c r="BT131" t="str">
        <f t="shared" si="90"/>
        <v/>
      </c>
      <c r="BU131" t="str">
        <f t="shared" si="91"/>
        <v/>
      </c>
      <c r="BV131" t="str">
        <f t="shared" si="92"/>
        <v/>
      </c>
      <c r="BW131" t="str">
        <f t="shared" si="93"/>
        <v/>
      </c>
      <c r="BX131" t="str">
        <f t="shared" si="94"/>
        <v/>
      </c>
      <c r="BY131" t="str">
        <f t="shared" si="95"/>
        <v/>
      </c>
    </row>
    <row r="132" spans="3:77" ht="15.75">
      <c r="C132" s="263" t="str">
        <f t="shared" si="48"/>
        <v/>
      </c>
      <c r="D132" s="752"/>
      <c r="E132" s="818" t="s">
        <v>945</v>
      </c>
      <c r="F132" s="16" t="str">
        <f t="shared" si="49"/>
        <v/>
      </c>
      <c r="G132" s="264" t="str">
        <f t="shared" si="50"/>
        <v/>
      </c>
      <c r="H132" s="266" t="str">
        <f t="shared" si="51"/>
        <v/>
      </c>
      <c r="I132" s="267" t="str">
        <f t="shared" si="52"/>
        <v/>
      </c>
      <c r="J132" s="268" t="str">
        <f t="shared" si="53"/>
        <v/>
      </c>
      <c r="K132" s="268" t="str">
        <f t="shared" si="54"/>
        <v/>
      </c>
      <c r="L132" s="269" t="str">
        <f t="shared" si="55"/>
        <v/>
      </c>
      <c r="M132" t="str">
        <f t="shared" si="56"/>
        <v/>
      </c>
      <c r="N132" t="str">
        <f t="shared" si="57"/>
        <v/>
      </c>
      <c r="O132" t="str">
        <f t="shared" si="58"/>
        <v/>
      </c>
      <c r="P132" t="str">
        <f t="shared" si="59"/>
        <v/>
      </c>
      <c r="Q132" t="str">
        <f t="shared" si="60"/>
        <v/>
      </c>
      <c r="R132" t="str">
        <f t="shared" si="61"/>
        <v/>
      </c>
      <c r="S132">
        <f t="array" ref="S132">IF(D132="",0,SUMPRODUCT((DA13:VN13="Gluten")*(DA14:VN14="INFO")*(COUNTIF(R132,"* "&amp;DA15:VN15&amp;" *")&gt;0)*1))</f>
        <v>0</v>
      </c>
      <c r="T132">
        <f t="array" ref="T132">IF(D132="",0,SUMPRODUCT((DA13:VN13="Gluten")*(DA14:VN14="EXCL")*(COUNTIF(R132,"* "&amp;DA15:VN15&amp;" *")&gt;0)*1))</f>
        <v>0</v>
      </c>
      <c r="U132">
        <f t="array" ref="U132">IF(D132="",0,SUMPRODUCT((DA13:VN13="Gluten")*(DA14:VN14="ALERTE")*(COUNTIF(R132,"* "&amp;DA15:VN15&amp;" *")&gt;0)*1))</f>
        <v>0</v>
      </c>
      <c r="V132">
        <f t="array" ref="V132">IF(D132="",0,SUMPRODUCT((DA13:VN13="Gluten")*(DA14:VN14="SUSP")*(COUNTIF(R132,"* "&amp;DA15:VN15&amp;" *")&gt;0)*1))</f>
        <v>0</v>
      </c>
      <c r="W132" t="str">
        <f t="shared" si="62"/>
        <v/>
      </c>
      <c r="X132" t="str">
        <f t="shared" si="63"/>
        <v/>
      </c>
      <c r="Y132">
        <f t="array" ref="Y132">IF(D132="",0,SUMPRODUCT((DA13:VN13="Crustaces")*(DA14:VN14="ALERTE")*(COUNTIF(R132,"* "&amp;DA15:VN15&amp;" *")&gt;0)*1))</f>
        <v>0</v>
      </c>
      <c r="Z132" t="str">
        <f t="shared" si="64"/>
        <v/>
      </c>
      <c r="AA132">
        <f t="array" ref="AA132">IF(D132="",0,SUMPRODUCT((DA13:VN13="Oeufs")*(DA14:VN14="ALERTE")*(COUNTIF(R132,"* "&amp;DA15:VN15&amp;" *")&gt;0)*1))</f>
        <v>0</v>
      </c>
      <c r="AB132" t="str">
        <f t="shared" si="65"/>
        <v/>
      </c>
      <c r="AC132">
        <f t="array" ref="AC132">IF(D132="",0,SUMPRODUCT((DA13:VN13="Poissons")*(DA14:VN14="INFO")*(COUNTIF(R132,"* "&amp;DA15:VN15&amp;" *")&gt;0)*1))</f>
        <v>0</v>
      </c>
      <c r="AD132">
        <f t="array" ref="AD132">IF(D132="",0,SUMPRODUCT((DA13:VN13="Poissons")*(DA14:VN14="EXCL")*(COUNTIF(R132,"* "&amp;DA15:VN15&amp;" *")&gt;0)*1))</f>
        <v>0</v>
      </c>
      <c r="AE132">
        <f t="array" ref="AE132">IF(D132="",0,SUMPRODUCT((DA13:VN13="Poissons")*(DA14:VN14="ALERTE")*(COUNTIF(R132,"* "&amp;DA15:VN15&amp;" *")&gt;0)*1))</f>
        <v>0</v>
      </c>
      <c r="AF132" t="str">
        <f t="shared" si="66"/>
        <v/>
      </c>
      <c r="AG132">
        <f t="array" ref="AG132">IF(D132="",0,SUMPRODUCT((DA13:VN13="Arachides")*(DA14:VN14="ALERTE")*(COUNTIF(R132,"* "&amp;DA15:VN15&amp;" *")&gt;0)*1))</f>
        <v>0</v>
      </c>
      <c r="AH132" t="str">
        <f t="shared" si="67"/>
        <v/>
      </c>
      <c r="AI132">
        <f t="array" ref="AI132">IF(D132="",0,SUMPRODUCT((DA13:VN13="Soja")*(DA14:VN14="INFO")*(COUNTIF(R132,"* "&amp;DA15:VN15&amp;" *")&gt;0)*1))</f>
        <v>0</v>
      </c>
      <c r="AJ132">
        <f t="array" ref="AJ132">IF(D132="",0,SUMPRODUCT((DA13:VN13="Soja")*(DA14:VN14="ALERTE")*(COUNTIF(R132,"* "&amp;DA15:VN15&amp;" *")&gt;0)*1))</f>
        <v>0</v>
      </c>
      <c r="AK132" t="str">
        <f t="shared" si="68"/>
        <v/>
      </c>
      <c r="AL132">
        <f t="array" ref="AL132">IF(D132="",0,SUMPRODUCT((DA13:VN13="Lait")*(DA14:VN14="INFO")*(COUNTIF(R132,"* "&amp;DA15:VN15&amp;" *")&gt;0)*1))</f>
        <v>0</v>
      </c>
      <c r="AM132">
        <f t="array" ref="AM132">IF(D132="",0,SUMPRODUCT((DA13:VN13="Lait")*(DA14:VN14="EXCL")*(COUNTIF(R132,"* "&amp;DA15:VN15&amp;" *")&gt;0)*1))</f>
        <v>0</v>
      </c>
      <c r="AN132">
        <f t="array" ref="AN132">IF(D132="",0,SUMPRODUCT((DA13:VN13="Lait")*(DA14:VN14="ALERTE")*(COUNTIF(R132,"* "&amp;DA15:VN15&amp;" *")&gt;0)*1))</f>
        <v>0</v>
      </c>
      <c r="AO132">
        <f t="array" ref="AO132">IF(D132="",0,SUMPRODUCT((DA13:VN13="Lait")*(DA14:VN14="SUSP")*(COUNTIF(R132,"* "&amp;DA15:VN15&amp;" *")&gt;0)*1))</f>
        <v>0</v>
      </c>
      <c r="AP132" t="str">
        <f t="shared" si="69"/>
        <v/>
      </c>
      <c r="AQ132" t="str">
        <f t="shared" si="70"/>
        <v/>
      </c>
      <c r="AR132">
        <f t="array" ref="AR132">IF(D132="",0,SUMPRODUCT((DA13:VN13="Fruits a coque")*(DA14:VN14="EXCL")*(COUNTIF(R132,"* "&amp;DA15:VN15&amp;" *")&gt;0)*1))</f>
        <v>0</v>
      </c>
      <c r="AS132">
        <f t="array" ref="AS132">IF(D132="",0,SUMPRODUCT((DA13:VN13="Fruits a coque")*(DA14:VN14="ALERTE")*(COUNTIF(R132,"* "&amp;DA15:VN15&amp;" *")&gt;0)*1))</f>
        <v>0</v>
      </c>
      <c r="AT132" t="str">
        <f t="shared" si="71"/>
        <v/>
      </c>
      <c r="AU132">
        <f t="array" ref="AU132">IF(D132="",0,SUMPRODUCT((DA13:VN13="Celeri")*(DA14:VN14="ALERTE")*(COUNTIF(R132,"* "&amp;DA15:VN15&amp;" *")&gt;0)*1))</f>
        <v>0</v>
      </c>
      <c r="AV132" t="str">
        <f t="shared" si="72"/>
        <v/>
      </c>
      <c r="AW132">
        <f t="array" ref="AW132">IF(D132="",0,SUMPRODUCT((DA13:VN13="Moutarde")*(DA14:VN14="ALERTE")*(COUNTIF(R132,"* "&amp;DA15:VN15&amp;" *")&gt;0)*1))</f>
        <v>0</v>
      </c>
      <c r="AX132" t="str">
        <f t="shared" si="73"/>
        <v/>
      </c>
      <c r="AY132">
        <f t="array" ref="AY132">IF(D132="",0,SUMPRODUCT((DA13:VN13="Sesame")*(DA14:VN14="ALERTE")*(COUNTIF(R132,"* "&amp;DA15:VN15&amp;" *")&gt;0)*1))</f>
        <v>0</v>
      </c>
      <c r="AZ132" t="str">
        <f t="shared" si="74"/>
        <v/>
      </c>
      <c r="BA132">
        <f t="array" ref="BA132">IF(D132="",0,SUMPRODUCT((DA13:VN13="Sulfites")*(DA14:VN14="ALERTE")*(COUNTIF(R132,"* "&amp;DA15:VN15&amp;" *")&gt;0)*1))</f>
        <v>0</v>
      </c>
      <c r="BB132" t="str">
        <f t="shared" si="75"/>
        <v/>
      </c>
      <c r="BC132">
        <f t="array" ref="BC132">IF(D132="",0,SUMPRODUCT((DA13:VN13="Lupin")*(DA14:VN14="ALERTE")*(COUNTIF(R132,"* "&amp;DA15:VN15&amp;" *")&gt;0)*1))</f>
        <v>0</v>
      </c>
      <c r="BD132" t="str">
        <f t="shared" si="76"/>
        <v/>
      </c>
      <c r="BE132">
        <f t="array" ref="BE132">IF(D132="",0,SUMPRODUCT((DA13:VN13="Mollusques")*(DA14:VN14="EXCL")*(COUNTIF(R132,"* "&amp;DA15:VN15&amp;" *")&gt;0)*1))</f>
        <v>0</v>
      </c>
      <c r="BF132">
        <f t="array" ref="BF132">IF(D132="",0,SUMPRODUCT((DA13:VN13="Mollusques")*(DA14:VN14="ALERTE")*(COUNTIF(R132,"* "&amp;DA15:VN15&amp;" *")&gt;0)*1))</f>
        <v>0</v>
      </c>
      <c r="BG132" t="str">
        <f t="shared" si="77"/>
        <v/>
      </c>
      <c r="BH132" t="str">
        <f t="shared" si="78"/>
        <v/>
      </c>
      <c r="BI132" t="str">
        <f t="shared" si="79"/>
        <v/>
      </c>
      <c r="BJ132" t="str">
        <f t="shared" si="80"/>
        <v/>
      </c>
      <c r="BK132" t="str">
        <f t="shared" si="81"/>
        <v/>
      </c>
      <c r="BL132" t="str">
        <f t="shared" si="82"/>
        <v/>
      </c>
      <c r="BM132" t="str">
        <f t="shared" si="83"/>
        <v/>
      </c>
      <c r="BN132" t="str">
        <f t="shared" si="84"/>
        <v/>
      </c>
      <c r="BO132" t="str">
        <f t="shared" si="85"/>
        <v/>
      </c>
      <c r="BP132" t="str">
        <f t="shared" si="86"/>
        <v/>
      </c>
      <c r="BQ132" t="str">
        <f t="shared" si="87"/>
        <v/>
      </c>
      <c r="BR132" t="str">
        <f t="shared" si="88"/>
        <v/>
      </c>
      <c r="BS132" t="str">
        <f t="shared" si="89"/>
        <v/>
      </c>
      <c r="BT132" t="str">
        <f t="shared" si="90"/>
        <v/>
      </c>
      <c r="BU132" t="str">
        <f t="shared" si="91"/>
        <v/>
      </c>
      <c r="BV132" t="str">
        <f t="shared" si="92"/>
        <v/>
      </c>
      <c r="BW132" t="str">
        <f t="shared" si="93"/>
        <v/>
      </c>
      <c r="BX132" t="str">
        <f t="shared" si="94"/>
        <v/>
      </c>
      <c r="BY132" t="str">
        <f t="shared" si="95"/>
        <v/>
      </c>
    </row>
    <row r="133" spans="3:77" ht="15.75">
      <c r="C133" s="263" t="str">
        <f t="shared" si="48"/>
        <v/>
      </c>
      <c r="D133" s="752"/>
      <c r="E133" s="818" t="s">
        <v>945</v>
      </c>
      <c r="F133" s="16" t="str">
        <f t="shared" si="49"/>
        <v/>
      </c>
      <c r="G133" s="264" t="str">
        <f t="shared" si="50"/>
        <v/>
      </c>
      <c r="H133" s="266" t="str">
        <f t="shared" si="51"/>
        <v/>
      </c>
      <c r="I133" s="267" t="str">
        <f t="shared" si="52"/>
        <v/>
      </c>
      <c r="J133" s="268" t="str">
        <f t="shared" si="53"/>
        <v/>
      </c>
      <c r="K133" s="268" t="str">
        <f t="shared" si="54"/>
        <v/>
      </c>
      <c r="L133" s="269" t="str">
        <f t="shared" si="55"/>
        <v/>
      </c>
      <c r="M133" t="str">
        <f t="shared" si="56"/>
        <v/>
      </c>
      <c r="N133" t="str">
        <f t="shared" si="57"/>
        <v/>
      </c>
      <c r="O133" t="str">
        <f t="shared" si="58"/>
        <v/>
      </c>
      <c r="P133" t="str">
        <f t="shared" si="59"/>
        <v/>
      </c>
      <c r="Q133" t="str">
        <f t="shared" si="60"/>
        <v/>
      </c>
      <c r="R133" t="str">
        <f t="shared" si="61"/>
        <v/>
      </c>
      <c r="S133">
        <f t="array" ref="S133">IF(D133="",0,SUMPRODUCT((DA13:VN13="Gluten")*(DA14:VN14="INFO")*(COUNTIF(R133,"* "&amp;DA15:VN15&amp;" *")&gt;0)*1))</f>
        <v>0</v>
      </c>
      <c r="T133">
        <f t="array" ref="T133">IF(D133="",0,SUMPRODUCT((DA13:VN13="Gluten")*(DA14:VN14="EXCL")*(COUNTIF(R133,"* "&amp;DA15:VN15&amp;" *")&gt;0)*1))</f>
        <v>0</v>
      </c>
      <c r="U133">
        <f t="array" ref="U133">IF(D133="",0,SUMPRODUCT((DA13:VN13="Gluten")*(DA14:VN14="ALERTE")*(COUNTIF(R133,"* "&amp;DA15:VN15&amp;" *")&gt;0)*1))</f>
        <v>0</v>
      </c>
      <c r="V133">
        <f t="array" ref="V133">IF(D133="",0,SUMPRODUCT((DA13:VN13="Gluten")*(DA14:VN14="SUSP")*(COUNTIF(R133,"* "&amp;DA15:VN15&amp;" *")&gt;0)*1))</f>
        <v>0</v>
      </c>
      <c r="W133" t="str">
        <f t="shared" si="62"/>
        <v/>
      </c>
      <c r="X133" t="str">
        <f t="shared" si="63"/>
        <v/>
      </c>
      <c r="Y133">
        <f t="array" ref="Y133">IF(D133="",0,SUMPRODUCT((DA13:VN13="Crustaces")*(DA14:VN14="ALERTE")*(COUNTIF(R133,"* "&amp;DA15:VN15&amp;" *")&gt;0)*1))</f>
        <v>0</v>
      </c>
      <c r="Z133" t="str">
        <f t="shared" si="64"/>
        <v/>
      </c>
      <c r="AA133">
        <f t="array" ref="AA133">IF(D133="",0,SUMPRODUCT((DA13:VN13="Oeufs")*(DA14:VN14="ALERTE")*(COUNTIF(R133,"* "&amp;DA15:VN15&amp;" *")&gt;0)*1))</f>
        <v>0</v>
      </c>
      <c r="AB133" t="str">
        <f t="shared" si="65"/>
        <v/>
      </c>
      <c r="AC133">
        <f t="array" ref="AC133">IF(D133="",0,SUMPRODUCT((DA13:VN13="Poissons")*(DA14:VN14="INFO")*(COUNTIF(R133,"* "&amp;DA15:VN15&amp;" *")&gt;0)*1))</f>
        <v>0</v>
      </c>
      <c r="AD133">
        <f t="array" ref="AD133">IF(D133="",0,SUMPRODUCT((DA13:VN13="Poissons")*(DA14:VN14="EXCL")*(COUNTIF(R133,"* "&amp;DA15:VN15&amp;" *")&gt;0)*1))</f>
        <v>0</v>
      </c>
      <c r="AE133">
        <f t="array" ref="AE133">IF(D133="",0,SUMPRODUCT((DA13:VN13="Poissons")*(DA14:VN14="ALERTE")*(COUNTIF(R133,"* "&amp;DA15:VN15&amp;" *")&gt;0)*1))</f>
        <v>0</v>
      </c>
      <c r="AF133" t="str">
        <f t="shared" si="66"/>
        <v/>
      </c>
      <c r="AG133">
        <f t="array" ref="AG133">IF(D133="",0,SUMPRODUCT((DA13:VN13="Arachides")*(DA14:VN14="ALERTE")*(COUNTIF(R133,"* "&amp;DA15:VN15&amp;" *")&gt;0)*1))</f>
        <v>0</v>
      </c>
      <c r="AH133" t="str">
        <f t="shared" si="67"/>
        <v/>
      </c>
      <c r="AI133">
        <f t="array" ref="AI133">IF(D133="",0,SUMPRODUCT((DA13:VN13="Soja")*(DA14:VN14="INFO")*(COUNTIF(R133,"* "&amp;DA15:VN15&amp;" *")&gt;0)*1))</f>
        <v>0</v>
      </c>
      <c r="AJ133">
        <f t="array" ref="AJ133">IF(D133="",0,SUMPRODUCT((DA13:VN13="Soja")*(DA14:VN14="ALERTE")*(COUNTIF(R133,"* "&amp;DA15:VN15&amp;" *")&gt;0)*1))</f>
        <v>0</v>
      </c>
      <c r="AK133" t="str">
        <f t="shared" si="68"/>
        <v/>
      </c>
      <c r="AL133">
        <f t="array" ref="AL133">IF(D133="",0,SUMPRODUCT((DA13:VN13="Lait")*(DA14:VN14="INFO")*(COUNTIF(R133,"* "&amp;DA15:VN15&amp;" *")&gt;0)*1))</f>
        <v>0</v>
      </c>
      <c r="AM133">
        <f t="array" ref="AM133">IF(D133="",0,SUMPRODUCT((DA13:VN13="Lait")*(DA14:VN14="EXCL")*(COUNTIF(R133,"* "&amp;DA15:VN15&amp;" *")&gt;0)*1))</f>
        <v>0</v>
      </c>
      <c r="AN133">
        <f t="array" ref="AN133">IF(D133="",0,SUMPRODUCT((DA13:VN13="Lait")*(DA14:VN14="ALERTE")*(COUNTIF(R133,"* "&amp;DA15:VN15&amp;" *")&gt;0)*1))</f>
        <v>0</v>
      </c>
      <c r="AO133">
        <f t="array" ref="AO133">IF(D133="",0,SUMPRODUCT((DA13:VN13="Lait")*(DA14:VN14="SUSP")*(COUNTIF(R133,"* "&amp;DA15:VN15&amp;" *")&gt;0)*1))</f>
        <v>0</v>
      </c>
      <c r="AP133" t="str">
        <f t="shared" si="69"/>
        <v/>
      </c>
      <c r="AQ133" t="str">
        <f t="shared" si="70"/>
        <v/>
      </c>
      <c r="AR133">
        <f t="array" ref="AR133">IF(D133="",0,SUMPRODUCT((DA13:VN13="Fruits a coque")*(DA14:VN14="EXCL")*(COUNTIF(R133,"* "&amp;DA15:VN15&amp;" *")&gt;0)*1))</f>
        <v>0</v>
      </c>
      <c r="AS133">
        <f t="array" ref="AS133">IF(D133="",0,SUMPRODUCT((DA13:VN13="Fruits a coque")*(DA14:VN14="ALERTE")*(COUNTIF(R133,"* "&amp;DA15:VN15&amp;" *")&gt;0)*1))</f>
        <v>0</v>
      </c>
      <c r="AT133" t="str">
        <f t="shared" si="71"/>
        <v/>
      </c>
      <c r="AU133">
        <f t="array" ref="AU133">IF(D133="",0,SUMPRODUCT((DA13:VN13="Celeri")*(DA14:VN14="ALERTE")*(COUNTIF(R133,"* "&amp;DA15:VN15&amp;" *")&gt;0)*1))</f>
        <v>0</v>
      </c>
      <c r="AV133" t="str">
        <f t="shared" si="72"/>
        <v/>
      </c>
      <c r="AW133">
        <f t="array" ref="AW133">IF(D133="",0,SUMPRODUCT((DA13:VN13="Moutarde")*(DA14:VN14="ALERTE")*(COUNTIF(R133,"* "&amp;DA15:VN15&amp;" *")&gt;0)*1))</f>
        <v>0</v>
      </c>
      <c r="AX133" t="str">
        <f t="shared" si="73"/>
        <v/>
      </c>
      <c r="AY133">
        <f t="array" ref="AY133">IF(D133="",0,SUMPRODUCT((DA13:VN13="Sesame")*(DA14:VN14="ALERTE")*(COUNTIF(R133,"* "&amp;DA15:VN15&amp;" *")&gt;0)*1))</f>
        <v>0</v>
      </c>
      <c r="AZ133" t="str">
        <f t="shared" si="74"/>
        <v/>
      </c>
      <c r="BA133">
        <f t="array" ref="BA133">IF(D133="",0,SUMPRODUCT((DA13:VN13="Sulfites")*(DA14:VN14="ALERTE")*(COUNTIF(R133,"* "&amp;DA15:VN15&amp;" *")&gt;0)*1))</f>
        <v>0</v>
      </c>
      <c r="BB133" t="str">
        <f t="shared" si="75"/>
        <v/>
      </c>
      <c r="BC133">
        <f t="array" ref="BC133">IF(D133="",0,SUMPRODUCT((DA13:VN13="Lupin")*(DA14:VN14="ALERTE")*(COUNTIF(R133,"* "&amp;DA15:VN15&amp;" *")&gt;0)*1))</f>
        <v>0</v>
      </c>
      <c r="BD133" t="str">
        <f t="shared" si="76"/>
        <v/>
      </c>
      <c r="BE133">
        <f t="array" ref="BE133">IF(D133="",0,SUMPRODUCT((DA13:VN13="Mollusques")*(DA14:VN14="EXCL")*(COUNTIF(R133,"* "&amp;DA15:VN15&amp;" *")&gt;0)*1))</f>
        <v>0</v>
      </c>
      <c r="BF133">
        <f t="array" ref="BF133">IF(D133="",0,SUMPRODUCT((DA13:VN13="Mollusques")*(DA14:VN14="ALERTE")*(COUNTIF(R133,"* "&amp;DA15:VN15&amp;" *")&gt;0)*1))</f>
        <v>0</v>
      </c>
      <c r="BG133" t="str">
        <f t="shared" si="77"/>
        <v/>
      </c>
      <c r="BH133" t="str">
        <f t="shared" si="78"/>
        <v/>
      </c>
      <c r="BI133" t="str">
        <f t="shared" si="79"/>
        <v/>
      </c>
      <c r="BJ133" t="str">
        <f t="shared" si="80"/>
        <v/>
      </c>
      <c r="BK133" t="str">
        <f t="shared" si="81"/>
        <v/>
      </c>
      <c r="BL133" t="str">
        <f t="shared" si="82"/>
        <v/>
      </c>
      <c r="BM133" t="str">
        <f t="shared" si="83"/>
        <v/>
      </c>
      <c r="BN133" t="str">
        <f t="shared" si="84"/>
        <v/>
      </c>
      <c r="BO133" t="str">
        <f t="shared" si="85"/>
        <v/>
      </c>
      <c r="BP133" t="str">
        <f t="shared" si="86"/>
        <v/>
      </c>
      <c r="BQ133" t="str">
        <f t="shared" si="87"/>
        <v/>
      </c>
      <c r="BR133" t="str">
        <f t="shared" si="88"/>
        <v/>
      </c>
      <c r="BS133" t="str">
        <f t="shared" si="89"/>
        <v/>
      </c>
      <c r="BT133" t="str">
        <f t="shared" si="90"/>
        <v/>
      </c>
      <c r="BU133" t="str">
        <f t="shared" si="91"/>
        <v/>
      </c>
      <c r="BV133" t="str">
        <f t="shared" si="92"/>
        <v/>
      </c>
      <c r="BW133" t="str">
        <f t="shared" si="93"/>
        <v/>
      </c>
      <c r="BX133" t="str">
        <f t="shared" si="94"/>
        <v/>
      </c>
      <c r="BY133" t="str">
        <f t="shared" si="95"/>
        <v/>
      </c>
    </row>
    <row r="134" spans="3:77" ht="15.75">
      <c r="C134" s="263" t="str">
        <f t="shared" si="48"/>
        <v/>
      </c>
      <c r="D134" s="752"/>
      <c r="E134" s="818" t="s">
        <v>945</v>
      </c>
      <c r="F134" s="16" t="str">
        <f t="shared" si="49"/>
        <v/>
      </c>
      <c r="G134" s="264" t="str">
        <f t="shared" si="50"/>
        <v/>
      </c>
      <c r="H134" s="266" t="str">
        <f t="shared" si="51"/>
        <v/>
      </c>
      <c r="I134" s="267" t="str">
        <f t="shared" si="52"/>
        <v/>
      </c>
      <c r="J134" s="268" t="str">
        <f t="shared" si="53"/>
        <v/>
      </c>
      <c r="K134" s="268" t="str">
        <f t="shared" si="54"/>
        <v/>
      </c>
      <c r="L134" s="269" t="str">
        <f t="shared" si="55"/>
        <v/>
      </c>
      <c r="M134" t="str">
        <f t="shared" si="56"/>
        <v/>
      </c>
      <c r="N134" t="str">
        <f t="shared" si="57"/>
        <v/>
      </c>
      <c r="O134" t="str">
        <f t="shared" si="58"/>
        <v/>
      </c>
      <c r="P134" t="str">
        <f t="shared" si="59"/>
        <v/>
      </c>
      <c r="Q134" t="str">
        <f t="shared" si="60"/>
        <v/>
      </c>
      <c r="R134" t="str">
        <f t="shared" si="61"/>
        <v/>
      </c>
      <c r="S134">
        <f t="array" ref="S134">IF(D134="",0,SUMPRODUCT((DA13:VN13="Gluten")*(DA14:VN14="INFO")*(COUNTIF(R134,"* "&amp;DA15:VN15&amp;" *")&gt;0)*1))</f>
        <v>0</v>
      </c>
      <c r="T134">
        <f t="array" ref="T134">IF(D134="",0,SUMPRODUCT((DA13:VN13="Gluten")*(DA14:VN14="EXCL")*(COUNTIF(R134,"* "&amp;DA15:VN15&amp;" *")&gt;0)*1))</f>
        <v>0</v>
      </c>
      <c r="U134">
        <f t="array" ref="U134">IF(D134="",0,SUMPRODUCT((DA13:VN13="Gluten")*(DA14:VN14="ALERTE")*(COUNTIF(R134,"* "&amp;DA15:VN15&amp;" *")&gt;0)*1))</f>
        <v>0</v>
      </c>
      <c r="V134">
        <f t="array" ref="V134">IF(D134="",0,SUMPRODUCT((DA13:VN13="Gluten")*(DA14:VN14="SUSP")*(COUNTIF(R134,"* "&amp;DA15:VN15&amp;" *")&gt;0)*1))</f>
        <v>0</v>
      </c>
      <c r="W134" t="str">
        <f t="shared" si="62"/>
        <v/>
      </c>
      <c r="X134" t="str">
        <f t="shared" si="63"/>
        <v/>
      </c>
      <c r="Y134">
        <f t="array" ref="Y134">IF(D134="",0,SUMPRODUCT((DA13:VN13="Crustaces")*(DA14:VN14="ALERTE")*(COUNTIF(R134,"* "&amp;DA15:VN15&amp;" *")&gt;0)*1))</f>
        <v>0</v>
      </c>
      <c r="Z134" t="str">
        <f t="shared" si="64"/>
        <v/>
      </c>
      <c r="AA134">
        <f t="array" ref="AA134">IF(D134="",0,SUMPRODUCT((DA13:VN13="Oeufs")*(DA14:VN14="ALERTE")*(COUNTIF(R134,"* "&amp;DA15:VN15&amp;" *")&gt;0)*1))</f>
        <v>0</v>
      </c>
      <c r="AB134" t="str">
        <f t="shared" si="65"/>
        <v/>
      </c>
      <c r="AC134">
        <f t="array" ref="AC134">IF(D134="",0,SUMPRODUCT((DA13:VN13="Poissons")*(DA14:VN14="INFO")*(COUNTIF(R134,"* "&amp;DA15:VN15&amp;" *")&gt;0)*1))</f>
        <v>0</v>
      </c>
      <c r="AD134">
        <f t="array" ref="AD134">IF(D134="",0,SUMPRODUCT((DA13:VN13="Poissons")*(DA14:VN14="EXCL")*(COUNTIF(R134,"* "&amp;DA15:VN15&amp;" *")&gt;0)*1))</f>
        <v>0</v>
      </c>
      <c r="AE134">
        <f t="array" ref="AE134">IF(D134="",0,SUMPRODUCT((DA13:VN13="Poissons")*(DA14:VN14="ALERTE")*(COUNTIF(R134,"* "&amp;DA15:VN15&amp;" *")&gt;0)*1))</f>
        <v>0</v>
      </c>
      <c r="AF134" t="str">
        <f t="shared" si="66"/>
        <v/>
      </c>
      <c r="AG134">
        <f t="array" ref="AG134">IF(D134="",0,SUMPRODUCT((DA13:VN13="Arachides")*(DA14:VN14="ALERTE")*(COUNTIF(R134,"* "&amp;DA15:VN15&amp;" *")&gt;0)*1))</f>
        <v>0</v>
      </c>
      <c r="AH134" t="str">
        <f t="shared" si="67"/>
        <v/>
      </c>
      <c r="AI134">
        <f t="array" ref="AI134">IF(D134="",0,SUMPRODUCT((DA13:VN13="Soja")*(DA14:VN14="INFO")*(COUNTIF(R134,"* "&amp;DA15:VN15&amp;" *")&gt;0)*1))</f>
        <v>0</v>
      </c>
      <c r="AJ134">
        <f t="array" ref="AJ134">IF(D134="",0,SUMPRODUCT((DA13:VN13="Soja")*(DA14:VN14="ALERTE")*(COUNTIF(R134,"* "&amp;DA15:VN15&amp;" *")&gt;0)*1))</f>
        <v>0</v>
      </c>
      <c r="AK134" t="str">
        <f t="shared" si="68"/>
        <v/>
      </c>
      <c r="AL134">
        <f t="array" ref="AL134">IF(D134="",0,SUMPRODUCT((DA13:VN13="Lait")*(DA14:VN14="INFO")*(COUNTIF(R134,"* "&amp;DA15:VN15&amp;" *")&gt;0)*1))</f>
        <v>0</v>
      </c>
      <c r="AM134">
        <f t="array" ref="AM134">IF(D134="",0,SUMPRODUCT((DA13:VN13="Lait")*(DA14:VN14="EXCL")*(COUNTIF(R134,"* "&amp;DA15:VN15&amp;" *")&gt;0)*1))</f>
        <v>0</v>
      </c>
      <c r="AN134">
        <f t="array" ref="AN134">IF(D134="",0,SUMPRODUCT((DA13:VN13="Lait")*(DA14:VN14="ALERTE")*(COUNTIF(R134,"* "&amp;DA15:VN15&amp;" *")&gt;0)*1))</f>
        <v>0</v>
      </c>
      <c r="AO134">
        <f t="array" ref="AO134">IF(D134="",0,SUMPRODUCT((DA13:VN13="Lait")*(DA14:VN14="SUSP")*(COUNTIF(R134,"* "&amp;DA15:VN15&amp;" *")&gt;0)*1))</f>
        <v>0</v>
      </c>
      <c r="AP134" t="str">
        <f t="shared" si="69"/>
        <v/>
      </c>
      <c r="AQ134" t="str">
        <f t="shared" si="70"/>
        <v/>
      </c>
      <c r="AR134">
        <f t="array" ref="AR134">IF(D134="",0,SUMPRODUCT((DA13:VN13="Fruits a coque")*(DA14:VN14="EXCL")*(COUNTIF(R134,"* "&amp;DA15:VN15&amp;" *")&gt;0)*1))</f>
        <v>0</v>
      </c>
      <c r="AS134">
        <f t="array" ref="AS134">IF(D134="",0,SUMPRODUCT((DA13:VN13="Fruits a coque")*(DA14:VN14="ALERTE")*(COUNTIF(R134,"* "&amp;DA15:VN15&amp;" *")&gt;0)*1))</f>
        <v>0</v>
      </c>
      <c r="AT134" t="str">
        <f t="shared" si="71"/>
        <v/>
      </c>
      <c r="AU134">
        <f t="array" ref="AU134">IF(D134="",0,SUMPRODUCT((DA13:VN13="Celeri")*(DA14:VN14="ALERTE")*(COUNTIF(R134,"* "&amp;DA15:VN15&amp;" *")&gt;0)*1))</f>
        <v>0</v>
      </c>
      <c r="AV134" t="str">
        <f t="shared" si="72"/>
        <v/>
      </c>
      <c r="AW134">
        <f t="array" ref="AW134">IF(D134="",0,SUMPRODUCT((DA13:VN13="Moutarde")*(DA14:VN14="ALERTE")*(COUNTIF(R134,"* "&amp;DA15:VN15&amp;" *")&gt;0)*1))</f>
        <v>0</v>
      </c>
      <c r="AX134" t="str">
        <f t="shared" si="73"/>
        <v/>
      </c>
      <c r="AY134">
        <f t="array" ref="AY134">IF(D134="",0,SUMPRODUCT((DA13:VN13="Sesame")*(DA14:VN14="ALERTE")*(COUNTIF(R134,"* "&amp;DA15:VN15&amp;" *")&gt;0)*1))</f>
        <v>0</v>
      </c>
      <c r="AZ134" t="str">
        <f t="shared" si="74"/>
        <v/>
      </c>
      <c r="BA134">
        <f t="array" ref="BA134">IF(D134="",0,SUMPRODUCT((DA13:VN13="Sulfites")*(DA14:VN14="ALERTE")*(COUNTIF(R134,"* "&amp;DA15:VN15&amp;" *")&gt;0)*1))</f>
        <v>0</v>
      </c>
      <c r="BB134" t="str">
        <f t="shared" si="75"/>
        <v/>
      </c>
      <c r="BC134">
        <f t="array" ref="BC134">IF(D134="",0,SUMPRODUCT((DA13:VN13="Lupin")*(DA14:VN14="ALERTE")*(COUNTIF(R134,"* "&amp;DA15:VN15&amp;" *")&gt;0)*1))</f>
        <v>0</v>
      </c>
      <c r="BD134" t="str">
        <f t="shared" si="76"/>
        <v/>
      </c>
      <c r="BE134">
        <f t="array" ref="BE134">IF(D134="",0,SUMPRODUCT((DA13:VN13="Mollusques")*(DA14:VN14="EXCL")*(COUNTIF(R134,"* "&amp;DA15:VN15&amp;" *")&gt;0)*1))</f>
        <v>0</v>
      </c>
      <c r="BF134">
        <f t="array" ref="BF134">IF(D134="",0,SUMPRODUCT((DA13:VN13="Mollusques")*(DA14:VN14="ALERTE")*(COUNTIF(R134,"* "&amp;DA15:VN15&amp;" *")&gt;0)*1))</f>
        <v>0</v>
      </c>
      <c r="BG134" t="str">
        <f t="shared" si="77"/>
        <v/>
      </c>
      <c r="BH134" t="str">
        <f t="shared" si="78"/>
        <v/>
      </c>
      <c r="BI134" t="str">
        <f t="shared" si="79"/>
        <v/>
      </c>
      <c r="BJ134" t="str">
        <f t="shared" si="80"/>
        <v/>
      </c>
      <c r="BK134" t="str">
        <f t="shared" si="81"/>
        <v/>
      </c>
      <c r="BL134" t="str">
        <f t="shared" si="82"/>
        <v/>
      </c>
      <c r="BM134" t="str">
        <f t="shared" si="83"/>
        <v/>
      </c>
      <c r="BN134" t="str">
        <f t="shared" si="84"/>
        <v/>
      </c>
      <c r="BO134" t="str">
        <f t="shared" si="85"/>
        <v/>
      </c>
      <c r="BP134" t="str">
        <f t="shared" si="86"/>
        <v/>
      </c>
      <c r="BQ134" t="str">
        <f t="shared" si="87"/>
        <v/>
      </c>
      <c r="BR134" t="str">
        <f t="shared" si="88"/>
        <v/>
      </c>
      <c r="BS134" t="str">
        <f t="shared" si="89"/>
        <v/>
      </c>
      <c r="BT134" t="str">
        <f t="shared" si="90"/>
        <v/>
      </c>
      <c r="BU134" t="str">
        <f t="shared" si="91"/>
        <v/>
      </c>
      <c r="BV134" t="str">
        <f t="shared" si="92"/>
        <v/>
      </c>
      <c r="BW134" t="str">
        <f t="shared" si="93"/>
        <v/>
      </c>
      <c r="BX134" t="str">
        <f t="shared" si="94"/>
        <v/>
      </c>
      <c r="BY134" t="str">
        <f t="shared" si="95"/>
        <v/>
      </c>
    </row>
    <row r="135" spans="3:77" ht="15.75">
      <c r="C135" s="263" t="str">
        <f t="shared" si="48"/>
        <v/>
      </c>
      <c r="D135" s="752"/>
      <c r="E135" s="818" t="s">
        <v>945</v>
      </c>
      <c r="F135" s="16" t="str">
        <f t="shared" si="49"/>
        <v/>
      </c>
      <c r="G135" s="264" t="str">
        <f t="shared" si="50"/>
        <v/>
      </c>
      <c r="H135" s="266" t="str">
        <f t="shared" si="51"/>
        <v/>
      </c>
      <c r="I135" s="267" t="str">
        <f t="shared" si="52"/>
        <v/>
      </c>
      <c r="J135" s="268" t="str">
        <f t="shared" si="53"/>
        <v/>
      </c>
      <c r="K135" s="268" t="str">
        <f t="shared" si="54"/>
        <v/>
      </c>
      <c r="L135" s="269" t="str">
        <f t="shared" si="55"/>
        <v/>
      </c>
      <c r="M135" t="str">
        <f t="shared" si="56"/>
        <v/>
      </c>
      <c r="N135" t="str">
        <f t="shared" si="57"/>
        <v/>
      </c>
      <c r="O135" t="str">
        <f t="shared" si="58"/>
        <v/>
      </c>
      <c r="P135" t="str">
        <f t="shared" si="59"/>
        <v/>
      </c>
      <c r="Q135" t="str">
        <f t="shared" si="60"/>
        <v/>
      </c>
      <c r="R135" t="str">
        <f t="shared" si="61"/>
        <v/>
      </c>
      <c r="S135">
        <f t="array" ref="S135">IF(D135="",0,SUMPRODUCT((DA13:VN13="Gluten")*(DA14:VN14="INFO")*(COUNTIF(R135,"* "&amp;DA15:VN15&amp;" *")&gt;0)*1))</f>
        <v>0</v>
      </c>
      <c r="T135">
        <f t="array" ref="T135">IF(D135="",0,SUMPRODUCT((DA13:VN13="Gluten")*(DA14:VN14="EXCL")*(COUNTIF(R135,"* "&amp;DA15:VN15&amp;" *")&gt;0)*1))</f>
        <v>0</v>
      </c>
      <c r="U135">
        <f t="array" ref="U135">IF(D135="",0,SUMPRODUCT((DA13:VN13="Gluten")*(DA14:VN14="ALERTE")*(COUNTIF(R135,"* "&amp;DA15:VN15&amp;" *")&gt;0)*1))</f>
        <v>0</v>
      </c>
      <c r="V135">
        <f t="array" ref="V135">IF(D135="",0,SUMPRODUCT((DA13:VN13="Gluten")*(DA14:VN14="SUSP")*(COUNTIF(R135,"* "&amp;DA15:VN15&amp;" *")&gt;0)*1))</f>
        <v>0</v>
      </c>
      <c r="W135" t="str">
        <f t="shared" si="62"/>
        <v/>
      </c>
      <c r="X135" t="str">
        <f t="shared" si="63"/>
        <v/>
      </c>
      <c r="Y135">
        <f t="array" ref="Y135">IF(D135="",0,SUMPRODUCT((DA13:VN13="Crustaces")*(DA14:VN14="ALERTE")*(COUNTIF(R135,"* "&amp;DA15:VN15&amp;" *")&gt;0)*1))</f>
        <v>0</v>
      </c>
      <c r="Z135" t="str">
        <f t="shared" si="64"/>
        <v/>
      </c>
      <c r="AA135">
        <f t="array" ref="AA135">IF(D135="",0,SUMPRODUCT((DA13:VN13="Oeufs")*(DA14:VN14="ALERTE")*(COUNTIF(R135,"* "&amp;DA15:VN15&amp;" *")&gt;0)*1))</f>
        <v>0</v>
      </c>
      <c r="AB135" t="str">
        <f t="shared" si="65"/>
        <v/>
      </c>
      <c r="AC135">
        <f t="array" ref="AC135">IF(D135="",0,SUMPRODUCT((DA13:VN13="Poissons")*(DA14:VN14="INFO")*(COUNTIF(R135,"* "&amp;DA15:VN15&amp;" *")&gt;0)*1))</f>
        <v>0</v>
      </c>
      <c r="AD135">
        <f t="array" ref="AD135">IF(D135="",0,SUMPRODUCT((DA13:VN13="Poissons")*(DA14:VN14="EXCL")*(COUNTIF(R135,"* "&amp;DA15:VN15&amp;" *")&gt;0)*1))</f>
        <v>0</v>
      </c>
      <c r="AE135">
        <f t="array" ref="AE135">IF(D135="",0,SUMPRODUCT((DA13:VN13="Poissons")*(DA14:VN14="ALERTE")*(COUNTIF(R135,"* "&amp;DA15:VN15&amp;" *")&gt;0)*1))</f>
        <v>0</v>
      </c>
      <c r="AF135" t="str">
        <f t="shared" si="66"/>
        <v/>
      </c>
      <c r="AG135">
        <f t="array" ref="AG135">IF(D135="",0,SUMPRODUCT((DA13:VN13="Arachides")*(DA14:VN14="ALERTE")*(COUNTIF(R135,"* "&amp;DA15:VN15&amp;" *")&gt;0)*1))</f>
        <v>0</v>
      </c>
      <c r="AH135" t="str">
        <f t="shared" si="67"/>
        <v/>
      </c>
      <c r="AI135">
        <f t="array" ref="AI135">IF(D135="",0,SUMPRODUCT((DA13:VN13="Soja")*(DA14:VN14="INFO")*(COUNTIF(R135,"* "&amp;DA15:VN15&amp;" *")&gt;0)*1))</f>
        <v>0</v>
      </c>
      <c r="AJ135">
        <f t="array" ref="AJ135">IF(D135="",0,SUMPRODUCT((DA13:VN13="Soja")*(DA14:VN14="ALERTE")*(COUNTIF(R135,"* "&amp;DA15:VN15&amp;" *")&gt;0)*1))</f>
        <v>0</v>
      </c>
      <c r="AK135" t="str">
        <f t="shared" si="68"/>
        <v/>
      </c>
      <c r="AL135">
        <f t="array" ref="AL135">IF(D135="",0,SUMPRODUCT((DA13:VN13="Lait")*(DA14:VN14="INFO")*(COUNTIF(R135,"* "&amp;DA15:VN15&amp;" *")&gt;0)*1))</f>
        <v>0</v>
      </c>
      <c r="AM135">
        <f t="array" ref="AM135">IF(D135="",0,SUMPRODUCT((DA13:VN13="Lait")*(DA14:VN14="EXCL")*(COUNTIF(R135,"* "&amp;DA15:VN15&amp;" *")&gt;0)*1))</f>
        <v>0</v>
      </c>
      <c r="AN135">
        <f t="array" ref="AN135">IF(D135="",0,SUMPRODUCT((DA13:VN13="Lait")*(DA14:VN14="ALERTE")*(COUNTIF(R135,"* "&amp;DA15:VN15&amp;" *")&gt;0)*1))</f>
        <v>0</v>
      </c>
      <c r="AO135">
        <f t="array" ref="AO135">IF(D135="",0,SUMPRODUCT((DA13:VN13="Lait")*(DA14:VN14="SUSP")*(COUNTIF(R135,"* "&amp;DA15:VN15&amp;" *")&gt;0)*1))</f>
        <v>0</v>
      </c>
      <c r="AP135" t="str">
        <f t="shared" si="69"/>
        <v/>
      </c>
      <c r="AQ135" t="str">
        <f t="shared" si="70"/>
        <v/>
      </c>
      <c r="AR135">
        <f t="array" ref="AR135">IF(D135="",0,SUMPRODUCT((DA13:VN13="Fruits a coque")*(DA14:VN14="EXCL")*(COUNTIF(R135,"* "&amp;DA15:VN15&amp;" *")&gt;0)*1))</f>
        <v>0</v>
      </c>
      <c r="AS135">
        <f t="array" ref="AS135">IF(D135="",0,SUMPRODUCT((DA13:VN13="Fruits a coque")*(DA14:VN14="ALERTE")*(COUNTIF(R135,"* "&amp;DA15:VN15&amp;" *")&gt;0)*1))</f>
        <v>0</v>
      </c>
      <c r="AT135" t="str">
        <f t="shared" si="71"/>
        <v/>
      </c>
      <c r="AU135">
        <f t="array" ref="AU135">IF(D135="",0,SUMPRODUCT((DA13:VN13="Celeri")*(DA14:VN14="ALERTE")*(COUNTIF(R135,"* "&amp;DA15:VN15&amp;" *")&gt;0)*1))</f>
        <v>0</v>
      </c>
      <c r="AV135" t="str">
        <f t="shared" si="72"/>
        <v/>
      </c>
      <c r="AW135">
        <f t="array" ref="AW135">IF(D135="",0,SUMPRODUCT((DA13:VN13="Moutarde")*(DA14:VN14="ALERTE")*(COUNTIF(R135,"* "&amp;DA15:VN15&amp;" *")&gt;0)*1))</f>
        <v>0</v>
      </c>
      <c r="AX135" t="str">
        <f t="shared" si="73"/>
        <v/>
      </c>
      <c r="AY135">
        <f t="array" ref="AY135">IF(D135="",0,SUMPRODUCT((DA13:VN13="Sesame")*(DA14:VN14="ALERTE")*(COUNTIF(R135,"* "&amp;DA15:VN15&amp;" *")&gt;0)*1))</f>
        <v>0</v>
      </c>
      <c r="AZ135" t="str">
        <f t="shared" si="74"/>
        <v/>
      </c>
      <c r="BA135">
        <f t="array" ref="BA135">IF(D135="",0,SUMPRODUCT((DA13:VN13="Sulfites")*(DA14:VN14="ALERTE")*(COUNTIF(R135,"* "&amp;DA15:VN15&amp;" *")&gt;0)*1))</f>
        <v>0</v>
      </c>
      <c r="BB135" t="str">
        <f t="shared" si="75"/>
        <v/>
      </c>
      <c r="BC135">
        <f t="array" ref="BC135">IF(D135="",0,SUMPRODUCT((DA13:VN13="Lupin")*(DA14:VN14="ALERTE")*(COUNTIF(R135,"* "&amp;DA15:VN15&amp;" *")&gt;0)*1))</f>
        <v>0</v>
      </c>
      <c r="BD135" t="str">
        <f t="shared" si="76"/>
        <v/>
      </c>
      <c r="BE135">
        <f t="array" ref="BE135">IF(D135="",0,SUMPRODUCT((DA13:VN13="Mollusques")*(DA14:VN14="EXCL")*(COUNTIF(R135,"* "&amp;DA15:VN15&amp;" *")&gt;0)*1))</f>
        <v>0</v>
      </c>
      <c r="BF135">
        <f t="array" ref="BF135">IF(D135="",0,SUMPRODUCT((DA13:VN13="Mollusques")*(DA14:VN14="ALERTE")*(COUNTIF(R135,"* "&amp;DA15:VN15&amp;" *")&gt;0)*1))</f>
        <v>0</v>
      </c>
      <c r="BG135" t="str">
        <f t="shared" si="77"/>
        <v/>
      </c>
      <c r="BH135" t="str">
        <f t="shared" si="78"/>
        <v/>
      </c>
      <c r="BI135" t="str">
        <f t="shared" si="79"/>
        <v/>
      </c>
      <c r="BJ135" t="str">
        <f t="shared" si="80"/>
        <v/>
      </c>
      <c r="BK135" t="str">
        <f t="shared" si="81"/>
        <v/>
      </c>
      <c r="BL135" t="str">
        <f t="shared" si="82"/>
        <v/>
      </c>
      <c r="BM135" t="str">
        <f t="shared" si="83"/>
        <v/>
      </c>
      <c r="BN135" t="str">
        <f t="shared" si="84"/>
        <v/>
      </c>
      <c r="BO135" t="str">
        <f t="shared" si="85"/>
        <v/>
      </c>
      <c r="BP135" t="str">
        <f t="shared" si="86"/>
        <v/>
      </c>
      <c r="BQ135" t="str">
        <f t="shared" si="87"/>
        <v/>
      </c>
      <c r="BR135" t="str">
        <f t="shared" si="88"/>
        <v/>
      </c>
      <c r="BS135" t="str">
        <f t="shared" si="89"/>
        <v/>
      </c>
      <c r="BT135" t="str">
        <f t="shared" si="90"/>
        <v/>
      </c>
      <c r="BU135" t="str">
        <f t="shared" si="91"/>
        <v/>
      </c>
      <c r="BV135" t="str">
        <f t="shared" si="92"/>
        <v/>
      </c>
      <c r="BW135" t="str">
        <f t="shared" si="93"/>
        <v/>
      </c>
      <c r="BX135" t="str">
        <f t="shared" si="94"/>
        <v/>
      </c>
      <c r="BY135" t="str">
        <f t="shared" si="95"/>
        <v/>
      </c>
    </row>
    <row r="136" spans="3:77" ht="15.75">
      <c r="C136" s="263" t="str">
        <f t="shared" si="48"/>
        <v/>
      </c>
      <c r="D136" s="752"/>
      <c r="E136" s="818" t="s">
        <v>945</v>
      </c>
      <c r="F136" s="16" t="str">
        <f t="shared" si="49"/>
        <v/>
      </c>
      <c r="G136" s="264" t="str">
        <f t="shared" si="50"/>
        <v/>
      </c>
      <c r="H136" s="266" t="str">
        <f t="shared" si="51"/>
        <v/>
      </c>
      <c r="I136" s="267" t="str">
        <f t="shared" si="52"/>
        <v/>
      </c>
      <c r="J136" s="268" t="str">
        <f t="shared" si="53"/>
        <v/>
      </c>
      <c r="K136" s="268" t="str">
        <f t="shared" si="54"/>
        <v/>
      </c>
      <c r="L136" s="269" t="str">
        <f t="shared" si="55"/>
        <v/>
      </c>
      <c r="M136" t="str">
        <f t="shared" si="56"/>
        <v/>
      </c>
      <c r="N136" t="str">
        <f t="shared" si="57"/>
        <v/>
      </c>
      <c r="O136" t="str">
        <f t="shared" si="58"/>
        <v/>
      </c>
      <c r="P136" t="str">
        <f t="shared" si="59"/>
        <v/>
      </c>
      <c r="Q136" t="str">
        <f t="shared" si="60"/>
        <v/>
      </c>
      <c r="R136" t="str">
        <f t="shared" si="61"/>
        <v/>
      </c>
      <c r="S136">
        <f t="array" ref="S136">IF(D136="",0,SUMPRODUCT((DA13:VN13="Gluten")*(DA14:VN14="INFO")*(COUNTIF(R136,"* "&amp;DA15:VN15&amp;" *")&gt;0)*1))</f>
        <v>0</v>
      </c>
      <c r="T136">
        <f t="array" ref="T136">IF(D136="",0,SUMPRODUCT((DA13:VN13="Gluten")*(DA14:VN14="EXCL")*(COUNTIF(R136,"* "&amp;DA15:VN15&amp;" *")&gt;0)*1))</f>
        <v>0</v>
      </c>
      <c r="U136">
        <f t="array" ref="U136">IF(D136="",0,SUMPRODUCT((DA13:VN13="Gluten")*(DA14:VN14="ALERTE")*(COUNTIF(R136,"* "&amp;DA15:VN15&amp;" *")&gt;0)*1))</f>
        <v>0</v>
      </c>
      <c r="V136">
        <f t="array" ref="V136">IF(D136="",0,SUMPRODUCT((DA13:VN13="Gluten")*(DA14:VN14="SUSP")*(COUNTIF(R136,"* "&amp;DA15:VN15&amp;" *")&gt;0)*1))</f>
        <v>0</v>
      </c>
      <c r="W136" t="str">
        <f t="shared" si="62"/>
        <v/>
      </c>
      <c r="X136" t="str">
        <f t="shared" si="63"/>
        <v/>
      </c>
      <c r="Y136">
        <f t="array" ref="Y136">IF(D136="",0,SUMPRODUCT((DA13:VN13="Crustaces")*(DA14:VN14="ALERTE")*(COUNTIF(R136,"* "&amp;DA15:VN15&amp;" *")&gt;0)*1))</f>
        <v>0</v>
      </c>
      <c r="Z136" t="str">
        <f t="shared" si="64"/>
        <v/>
      </c>
      <c r="AA136">
        <f t="array" ref="AA136">IF(D136="",0,SUMPRODUCT((DA13:VN13="Oeufs")*(DA14:VN14="ALERTE")*(COUNTIF(R136,"* "&amp;DA15:VN15&amp;" *")&gt;0)*1))</f>
        <v>0</v>
      </c>
      <c r="AB136" t="str">
        <f t="shared" si="65"/>
        <v/>
      </c>
      <c r="AC136">
        <f t="array" ref="AC136">IF(D136="",0,SUMPRODUCT((DA13:VN13="Poissons")*(DA14:VN14="INFO")*(COUNTIF(R136,"* "&amp;DA15:VN15&amp;" *")&gt;0)*1))</f>
        <v>0</v>
      </c>
      <c r="AD136">
        <f t="array" ref="AD136">IF(D136="",0,SUMPRODUCT((DA13:VN13="Poissons")*(DA14:VN14="EXCL")*(COUNTIF(R136,"* "&amp;DA15:VN15&amp;" *")&gt;0)*1))</f>
        <v>0</v>
      </c>
      <c r="AE136">
        <f t="array" ref="AE136">IF(D136="",0,SUMPRODUCT((DA13:VN13="Poissons")*(DA14:VN14="ALERTE")*(COUNTIF(R136,"* "&amp;DA15:VN15&amp;" *")&gt;0)*1))</f>
        <v>0</v>
      </c>
      <c r="AF136" t="str">
        <f t="shared" si="66"/>
        <v/>
      </c>
      <c r="AG136">
        <f t="array" ref="AG136">IF(D136="",0,SUMPRODUCT((DA13:VN13="Arachides")*(DA14:VN14="ALERTE")*(COUNTIF(R136,"* "&amp;DA15:VN15&amp;" *")&gt;0)*1))</f>
        <v>0</v>
      </c>
      <c r="AH136" t="str">
        <f t="shared" si="67"/>
        <v/>
      </c>
      <c r="AI136">
        <f t="array" ref="AI136">IF(D136="",0,SUMPRODUCT((DA13:VN13="Soja")*(DA14:VN14="INFO")*(COUNTIF(R136,"* "&amp;DA15:VN15&amp;" *")&gt;0)*1))</f>
        <v>0</v>
      </c>
      <c r="AJ136">
        <f t="array" ref="AJ136">IF(D136="",0,SUMPRODUCT((DA13:VN13="Soja")*(DA14:VN14="ALERTE")*(COUNTIF(R136,"* "&amp;DA15:VN15&amp;" *")&gt;0)*1))</f>
        <v>0</v>
      </c>
      <c r="AK136" t="str">
        <f t="shared" si="68"/>
        <v/>
      </c>
      <c r="AL136">
        <f t="array" ref="AL136">IF(D136="",0,SUMPRODUCT((DA13:VN13="Lait")*(DA14:VN14="INFO")*(COUNTIF(R136,"* "&amp;DA15:VN15&amp;" *")&gt;0)*1))</f>
        <v>0</v>
      </c>
      <c r="AM136">
        <f t="array" ref="AM136">IF(D136="",0,SUMPRODUCT((DA13:VN13="Lait")*(DA14:VN14="EXCL")*(COUNTIF(R136,"* "&amp;DA15:VN15&amp;" *")&gt;0)*1))</f>
        <v>0</v>
      </c>
      <c r="AN136">
        <f t="array" ref="AN136">IF(D136="",0,SUMPRODUCT((DA13:VN13="Lait")*(DA14:VN14="ALERTE")*(COUNTIF(R136,"* "&amp;DA15:VN15&amp;" *")&gt;0)*1))</f>
        <v>0</v>
      </c>
      <c r="AO136">
        <f t="array" ref="AO136">IF(D136="",0,SUMPRODUCT((DA13:VN13="Lait")*(DA14:VN14="SUSP")*(COUNTIF(R136,"* "&amp;DA15:VN15&amp;" *")&gt;0)*1))</f>
        <v>0</v>
      </c>
      <c r="AP136" t="str">
        <f t="shared" si="69"/>
        <v/>
      </c>
      <c r="AQ136" t="str">
        <f t="shared" si="70"/>
        <v/>
      </c>
      <c r="AR136">
        <f t="array" ref="AR136">IF(D136="",0,SUMPRODUCT((DA13:VN13="Fruits a coque")*(DA14:VN14="EXCL")*(COUNTIF(R136,"* "&amp;DA15:VN15&amp;" *")&gt;0)*1))</f>
        <v>0</v>
      </c>
      <c r="AS136">
        <f t="array" ref="AS136">IF(D136="",0,SUMPRODUCT((DA13:VN13="Fruits a coque")*(DA14:VN14="ALERTE")*(COUNTIF(R136,"* "&amp;DA15:VN15&amp;" *")&gt;0)*1))</f>
        <v>0</v>
      </c>
      <c r="AT136" t="str">
        <f t="shared" si="71"/>
        <v/>
      </c>
      <c r="AU136">
        <f t="array" ref="AU136">IF(D136="",0,SUMPRODUCT((DA13:VN13="Celeri")*(DA14:VN14="ALERTE")*(COUNTIF(R136,"* "&amp;DA15:VN15&amp;" *")&gt;0)*1))</f>
        <v>0</v>
      </c>
      <c r="AV136" t="str">
        <f t="shared" si="72"/>
        <v/>
      </c>
      <c r="AW136">
        <f t="array" ref="AW136">IF(D136="",0,SUMPRODUCT((DA13:VN13="Moutarde")*(DA14:VN14="ALERTE")*(COUNTIF(R136,"* "&amp;DA15:VN15&amp;" *")&gt;0)*1))</f>
        <v>0</v>
      </c>
      <c r="AX136" t="str">
        <f t="shared" si="73"/>
        <v/>
      </c>
      <c r="AY136">
        <f t="array" ref="AY136">IF(D136="",0,SUMPRODUCT((DA13:VN13="Sesame")*(DA14:VN14="ALERTE")*(COUNTIF(R136,"* "&amp;DA15:VN15&amp;" *")&gt;0)*1))</f>
        <v>0</v>
      </c>
      <c r="AZ136" t="str">
        <f t="shared" si="74"/>
        <v/>
      </c>
      <c r="BA136">
        <f t="array" ref="BA136">IF(D136="",0,SUMPRODUCT((DA13:VN13="Sulfites")*(DA14:VN14="ALERTE")*(COUNTIF(R136,"* "&amp;DA15:VN15&amp;" *")&gt;0)*1))</f>
        <v>0</v>
      </c>
      <c r="BB136" t="str">
        <f t="shared" si="75"/>
        <v/>
      </c>
      <c r="BC136">
        <f t="array" ref="BC136">IF(D136="",0,SUMPRODUCT((DA13:VN13="Lupin")*(DA14:VN14="ALERTE")*(COUNTIF(R136,"* "&amp;DA15:VN15&amp;" *")&gt;0)*1))</f>
        <v>0</v>
      </c>
      <c r="BD136" t="str">
        <f t="shared" si="76"/>
        <v/>
      </c>
      <c r="BE136">
        <f t="array" ref="BE136">IF(D136="",0,SUMPRODUCT((DA13:VN13="Mollusques")*(DA14:VN14="EXCL")*(COUNTIF(R136,"* "&amp;DA15:VN15&amp;" *")&gt;0)*1))</f>
        <v>0</v>
      </c>
      <c r="BF136">
        <f t="array" ref="BF136">IF(D136="",0,SUMPRODUCT((DA13:VN13="Mollusques")*(DA14:VN14="ALERTE")*(COUNTIF(R136,"* "&amp;DA15:VN15&amp;" *")&gt;0)*1))</f>
        <v>0</v>
      </c>
      <c r="BG136" t="str">
        <f t="shared" si="77"/>
        <v/>
      </c>
      <c r="BH136" t="str">
        <f t="shared" si="78"/>
        <v/>
      </c>
      <c r="BI136" t="str">
        <f t="shared" si="79"/>
        <v/>
      </c>
      <c r="BJ136" t="str">
        <f t="shared" si="80"/>
        <v/>
      </c>
      <c r="BK136" t="str">
        <f t="shared" si="81"/>
        <v/>
      </c>
      <c r="BL136" t="str">
        <f t="shared" si="82"/>
        <v/>
      </c>
      <c r="BM136" t="str">
        <f t="shared" si="83"/>
        <v/>
      </c>
      <c r="BN136" t="str">
        <f t="shared" si="84"/>
        <v/>
      </c>
      <c r="BO136" t="str">
        <f t="shared" si="85"/>
        <v/>
      </c>
      <c r="BP136" t="str">
        <f t="shared" si="86"/>
        <v/>
      </c>
      <c r="BQ136" t="str">
        <f t="shared" si="87"/>
        <v/>
      </c>
      <c r="BR136" t="str">
        <f t="shared" si="88"/>
        <v/>
      </c>
      <c r="BS136" t="str">
        <f t="shared" si="89"/>
        <v/>
      </c>
      <c r="BT136" t="str">
        <f t="shared" si="90"/>
        <v/>
      </c>
      <c r="BU136" t="str">
        <f t="shared" si="91"/>
        <v/>
      </c>
      <c r="BV136" t="str">
        <f t="shared" si="92"/>
        <v/>
      </c>
      <c r="BW136" t="str">
        <f t="shared" si="93"/>
        <v/>
      </c>
      <c r="BX136" t="str">
        <f t="shared" si="94"/>
        <v/>
      </c>
      <c r="BY136" t="str">
        <f t="shared" si="95"/>
        <v/>
      </c>
    </row>
    <row r="137" spans="3:77" ht="15.75">
      <c r="C137" s="263" t="str">
        <f t="shared" si="48"/>
        <v/>
      </c>
      <c r="D137" s="752"/>
      <c r="E137" s="818" t="s">
        <v>945</v>
      </c>
      <c r="F137" s="16" t="str">
        <f t="shared" si="49"/>
        <v/>
      </c>
      <c r="G137" s="264" t="str">
        <f t="shared" si="50"/>
        <v/>
      </c>
      <c r="H137" s="266" t="str">
        <f t="shared" si="51"/>
        <v/>
      </c>
      <c r="I137" s="267" t="str">
        <f t="shared" si="52"/>
        <v/>
      </c>
      <c r="J137" s="268" t="str">
        <f t="shared" si="53"/>
        <v/>
      </c>
      <c r="K137" s="268" t="str">
        <f t="shared" si="54"/>
        <v/>
      </c>
      <c r="L137" s="269" t="str">
        <f t="shared" si="55"/>
        <v/>
      </c>
      <c r="M137" t="str">
        <f t="shared" si="56"/>
        <v/>
      </c>
      <c r="N137" t="str">
        <f t="shared" si="57"/>
        <v/>
      </c>
      <c r="O137" t="str">
        <f t="shared" si="58"/>
        <v/>
      </c>
      <c r="P137" t="str">
        <f t="shared" si="59"/>
        <v/>
      </c>
      <c r="Q137" t="str">
        <f t="shared" si="60"/>
        <v/>
      </c>
      <c r="R137" t="str">
        <f t="shared" si="61"/>
        <v/>
      </c>
      <c r="S137">
        <f t="array" ref="S137">IF(D137="",0,SUMPRODUCT((DA13:VN13="Gluten")*(DA14:VN14="INFO")*(COUNTIF(R137,"* "&amp;DA15:VN15&amp;" *")&gt;0)*1))</f>
        <v>0</v>
      </c>
      <c r="T137">
        <f t="array" ref="T137">IF(D137="",0,SUMPRODUCT((DA13:VN13="Gluten")*(DA14:VN14="EXCL")*(COUNTIF(R137,"* "&amp;DA15:VN15&amp;" *")&gt;0)*1))</f>
        <v>0</v>
      </c>
      <c r="U137">
        <f t="array" ref="U137">IF(D137="",0,SUMPRODUCT((DA13:VN13="Gluten")*(DA14:VN14="ALERTE")*(COUNTIF(R137,"* "&amp;DA15:VN15&amp;" *")&gt;0)*1))</f>
        <v>0</v>
      </c>
      <c r="V137">
        <f t="array" ref="V137">IF(D137="",0,SUMPRODUCT((DA13:VN13="Gluten")*(DA14:VN14="SUSP")*(COUNTIF(R137,"* "&amp;DA15:VN15&amp;" *")&gt;0)*1))</f>
        <v>0</v>
      </c>
      <c r="W137" t="str">
        <f t="shared" si="62"/>
        <v/>
      </c>
      <c r="X137" t="str">
        <f t="shared" si="63"/>
        <v/>
      </c>
      <c r="Y137">
        <f t="array" ref="Y137">IF(D137="",0,SUMPRODUCT((DA13:VN13="Crustaces")*(DA14:VN14="ALERTE")*(COUNTIF(R137,"* "&amp;DA15:VN15&amp;" *")&gt;0)*1))</f>
        <v>0</v>
      </c>
      <c r="Z137" t="str">
        <f t="shared" si="64"/>
        <v/>
      </c>
      <c r="AA137">
        <f t="array" ref="AA137">IF(D137="",0,SUMPRODUCT((DA13:VN13="Oeufs")*(DA14:VN14="ALERTE")*(COUNTIF(R137,"* "&amp;DA15:VN15&amp;" *")&gt;0)*1))</f>
        <v>0</v>
      </c>
      <c r="AB137" t="str">
        <f t="shared" si="65"/>
        <v/>
      </c>
      <c r="AC137">
        <f t="array" ref="AC137">IF(D137="",0,SUMPRODUCT((DA13:VN13="Poissons")*(DA14:VN14="INFO")*(COUNTIF(R137,"* "&amp;DA15:VN15&amp;" *")&gt;0)*1))</f>
        <v>0</v>
      </c>
      <c r="AD137">
        <f t="array" ref="AD137">IF(D137="",0,SUMPRODUCT((DA13:VN13="Poissons")*(DA14:VN14="EXCL")*(COUNTIF(R137,"* "&amp;DA15:VN15&amp;" *")&gt;0)*1))</f>
        <v>0</v>
      </c>
      <c r="AE137">
        <f t="array" ref="AE137">IF(D137="",0,SUMPRODUCT((DA13:VN13="Poissons")*(DA14:VN14="ALERTE")*(COUNTIF(R137,"* "&amp;DA15:VN15&amp;" *")&gt;0)*1))</f>
        <v>0</v>
      </c>
      <c r="AF137" t="str">
        <f t="shared" si="66"/>
        <v/>
      </c>
      <c r="AG137">
        <f t="array" ref="AG137">IF(D137="",0,SUMPRODUCT((DA13:VN13="Arachides")*(DA14:VN14="ALERTE")*(COUNTIF(R137,"* "&amp;DA15:VN15&amp;" *")&gt;0)*1))</f>
        <v>0</v>
      </c>
      <c r="AH137" t="str">
        <f t="shared" si="67"/>
        <v/>
      </c>
      <c r="AI137">
        <f t="array" ref="AI137">IF(D137="",0,SUMPRODUCT((DA13:VN13="Soja")*(DA14:VN14="INFO")*(COUNTIF(R137,"* "&amp;DA15:VN15&amp;" *")&gt;0)*1))</f>
        <v>0</v>
      </c>
      <c r="AJ137">
        <f t="array" ref="AJ137">IF(D137="",0,SUMPRODUCT((DA13:VN13="Soja")*(DA14:VN14="ALERTE")*(COUNTIF(R137,"* "&amp;DA15:VN15&amp;" *")&gt;0)*1))</f>
        <v>0</v>
      </c>
      <c r="AK137" t="str">
        <f t="shared" si="68"/>
        <v/>
      </c>
      <c r="AL137">
        <f t="array" ref="AL137">IF(D137="",0,SUMPRODUCT((DA13:VN13="Lait")*(DA14:VN14="INFO")*(COUNTIF(R137,"* "&amp;DA15:VN15&amp;" *")&gt;0)*1))</f>
        <v>0</v>
      </c>
      <c r="AM137">
        <f t="array" ref="AM137">IF(D137="",0,SUMPRODUCT((DA13:VN13="Lait")*(DA14:VN14="EXCL")*(COUNTIF(R137,"* "&amp;DA15:VN15&amp;" *")&gt;0)*1))</f>
        <v>0</v>
      </c>
      <c r="AN137">
        <f t="array" ref="AN137">IF(D137="",0,SUMPRODUCT((DA13:VN13="Lait")*(DA14:VN14="ALERTE")*(COUNTIF(R137,"* "&amp;DA15:VN15&amp;" *")&gt;0)*1))</f>
        <v>0</v>
      </c>
      <c r="AO137">
        <f t="array" ref="AO137">IF(D137="",0,SUMPRODUCT((DA13:VN13="Lait")*(DA14:VN14="SUSP")*(COUNTIF(R137,"* "&amp;DA15:VN15&amp;" *")&gt;0)*1))</f>
        <v>0</v>
      </c>
      <c r="AP137" t="str">
        <f t="shared" si="69"/>
        <v/>
      </c>
      <c r="AQ137" t="str">
        <f t="shared" si="70"/>
        <v/>
      </c>
      <c r="AR137">
        <f t="array" ref="AR137">IF(D137="",0,SUMPRODUCT((DA13:VN13="Fruits a coque")*(DA14:VN14="EXCL")*(COUNTIF(R137,"* "&amp;DA15:VN15&amp;" *")&gt;0)*1))</f>
        <v>0</v>
      </c>
      <c r="AS137">
        <f t="array" ref="AS137">IF(D137="",0,SUMPRODUCT((DA13:VN13="Fruits a coque")*(DA14:VN14="ALERTE")*(COUNTIF(R137,"* "&amp;DA15:VN15&amp;" *")&gt;0)*1))</f>
        <v>0</v>
      </c>
      <c r="AT137" t="str">
        <f t="shared" si="71"/>
        <v/>
      </c>
      <c r="AU137">
        <f t="array" ref="AU137">IF(D137="",0,SUMPRODUCT((DA13:VN13="Celeri")*(DA14:VN14="ALERTE")*(COUNTIF(R137,"* "&amp;DA15:VN15&amp;" *")&gt;0)*1))</f>
        <v>0</v>
      </c>
      <c r="AV137" t="str">
        <f t="shared" si="72"/>
        <v/>
      </c>
      <c r="AW137">
        <f t="array" ref="AW137">IF(D137="",0,SUMPRODUCT((DA13:VN13="Moutarde")*(DA14:VN14="ALERTE")*(COUNTIF(R137,"* "&amp;DA15:VN15&amp;" *")&gt;0)*1))</f>
        <v>0</v>
      </c>
      <c r="AX137" t="str">
        <f t="shared" si="73"/>
        <v/>
      </c>
      <c r="AY137">
        <f t="array" ref="AY137">IF(D137="",0,SUMPRODUCT((DA13:VN13="Sesame")*(DA14:VN14="ALERTE")*(COUNTIF(R137,"* "&amp;DA15:VN15&amp;" *")&gt;0)*1))</f>
        <v>0</v>
      </c>
      <c r="AZ137" t="str">
        <f t="shared" si="74"/>
        <v/>
      </c>
      <c r="BA137">
        <f t="array" ref="BA137">IF(D137="",0,SUMPRODUCT((DA13:VN13="Sulfites")*(DA14:VN14="ALERTE")*(COUNTIF(R137,"* "&amp;DA15:VN15&amp;" *")&gt;0)*1))</f>
        <v>0</v>
      </c>
      <c r="BB137" t="str">
        <f t="shared" si="75"/>
        <v/>
      </c>
      <c r="BC137">
        <f t="array" ref="BC137">IF(D137="",0,SUMPRODUCT((DA13:VN13="Lupin")*(DA14:VN14="ALERTE")*(COUNTIF(R137,"* "&amp;DA15:VN15&amp;" *")&gt;0)*1))</f>
        <v>0</v>
      </c>
      <c r="BD137" t="str">
        <f t="shared" si="76"/>
        <v/>
      </c>
      <c r="BE137">
        <f t="array" ref="BE137">IF(D137="",0,SUMPRODUCT((DA13:VN13="Mollusques")*(DA14:VN14="EXCL")*(COUNTIF(R137,"* "&amp;DA15:VN15&amp;" *")&gt;0)*1))</f>
        <v>0</v>
      </c>
      <c r="BF137">
        <f t="array" ref="BF137">IF(D137="",0,SUMPRODUCT((DA13:VN13="Mollusques")*(DA14:VN14="ALERTE")*(COUNTIF(R137,"* "&amp;DA15:VN15&amp;" *")&gt;0)*1))</f>
        <v>0</v>
      </c>
      <c r="BG137" t="str">
        <f t="shared" si="77"/>
        <v/>
      </c>
      <c r="BH137" t="str">
        <f t="shared" si="78"/>
        <v/>
      </c>
      <c r="BI137" t="str">
        <f t="shared" si="79"/>
        <v/>
      </c>
      <c r="BJ137" t="str">
        <f t="shared" si="80"/>
        <v/>
      </c>
      <c r="BK137" t="str">
        <f t="shared" si="81"/>
        <v/>
      </c>
      <c r="BL137" t="str">
        <f t="shared" si="82"/>
        <v/>
      </c>
      <c r="BM137" t="str">
        <f t="shared" si="83"/>
        <v/>
      </c>
      <c r="BN137" t="str">
        <f t="shared" si="84"/>
        <v/>
      </c>
      <c r="BO137" t="str">
        <f t="shared" si="85"/>
        <v/>
      </c>
      <c r="BP137" t="str">
        <f t="shared" si="86"/>
        <v/>
      </c>
      <c r="BQ137" t="str">
        <f t="shared" si="87"/>
        <v/>
      </c>
      <c r="BR137" t="str">
        <f t="shared" si="88"/>
        <v/>
      </c>
      <c r="BS137" t="str">
        <f t="shared" si="89"/>
        <v/>
      </c>
      <c r="BT137" t="str">
        <f t="shared" si="90"/>
        <v/>
      </c>
      <c r="BU137" t="str">
        <f t="shared" si="91"/>
        <v/>
      </c>
      <c r="BV137" t="str">
        <f t="shared" si="92"/>
        <v/>
      </c>
      <c r="BW137" t="str">
        <f t="shared" si="93"/>
        <v/>
      </c>
      <c r="BX137" t="str">
        <f t="shared" si="94"/>
        <v/>
      </c>
      <c r="BY137" t="str">
        <f t="shared" si="95"/>
        <v/>
      </c>
    </row>
    <row r="138" spans="3:77" ht="15.75">
      <c r="C138" s="263" t="str">
        <f t="shared" si="48"/>
        <v/>
      </c>
      <c r="D138" s="752"/>
      <c r="E138" s="818" t="s">
        <v>945</v>
      </c>
      <c r="F138" s="16" t="str">
        <f t="shared" si="49"/>
        <v/>
      </c>
      <c r="G138" s="264" t="str">
        <f t="shared" si="50"/>
        <v/>
      </c>
      <c r="H138" s="266" t="str">
        <f t="shared" si="51"/>
        <v/>
      </c>
      <c r="I138" s="267" t="str">
        <f t="shared" si="52"/>
        <v/>
      </c>
      <c r="J138" s="268" t="str">
        <f t="shared" si="53"/>
        <v/>
      </c>
      <c r="K138" s="268" t="str">
        <f t="shared" si="54"/>
        <v/>
      </c>
      <c r="L138" s="269" t="str">
        <f t="shared" si="55"/>
        <v/>
      </c>
      <c r="M138" t="str">
        <f t="shared" si="56"/>
        <v/>
      </c>
      <c r="N138" t="str">
        <f t="shared" si="57"/>
        <v/>
      </c>
      <c r="O138" t="str">
        <f t="shared" si="58"/>
        <v/>
      </c>
      <c r="P138" t="str">
        <f t="shared" si="59"/>
        <v/>
      </c>
      <c r="Q138" t="str">
        <f t="shared" si="60"/>
        <v/>
      </c>
      <c r="R138" t="str">
        <f t="shared" si="61"/>
        <v/>
      </c>
      <c r="S138">
        <f t="array" ref="S138">IF(D138="",0,SUMPRODUCT((DA13:VN13="Gluten")*(DA14:VN14="INFO")*(COUNTIF(R138,"* "&amp;DA15:VN15&amp;" *")&gt;0)*1))</f>
        <v>0</v>
      </c>
      <c r="T138">
        <f t="array" ref="T138">IF(D138="",0,SUMPRODUCT((DA13:VN13="Gluten")*(DA14:VN14="EXCL")*(COUNTIF(R138,"* "&amp;DA15:VN15&amp;" *")&gt;0)*1))</f>
        <v>0</v>
      </c>
      <c r="U138">
        <f t="array" ref="U138">IF(D138="",0,SUMPRODUCT((DA13:VN13="Gluten")*(DA14:VN14="ALERTE")*(COUNTIF(R138,"* "&amp;DA15:VN15&amp;" *")&gt;0)*1))</f>
        <v>0</v>
      </c>
      <c r="V138">
        <f t="array" ref="V138">IF(D138="",0,SUMPRODUCT((DA13:VN13="Gluten")*(DA14:VN14="SUSP")*(COUNTIF(R138,"* "&amp;DA15:VN15&amp;" *")&gt;0)*1))</f>
        <v>0</v>
      </c>
      <c r="W138" t="str">
        <f t="shared" si="62"/>
        <v/>
      </c>
      <c r="X138" t="str">
        <f t="shared" si="63"/>
        <v/>
      </c>
      <c r="Y138">
        <f t="array" ref="Y138">IF(D138="",0,SUMPRODUCT((DA13:VN13="Crustaces")*(DA14:VN14="ALERTE")*(COUNTIF(R138,"* "&amp;DA15:VN15&amp;" *")&gt;0)*1))</f>
        <v>0</v>
      </c>
      <c r="Z138" t="str">
        <f t="shared" si="64"/>
        <v/>
      </c>
      <c r="AA138">
        <f t="array" ref="AA138">IF(D138="",0,SUMPRODUCT((DA13:VN13="Oeufs")*(DA14:VN14="ALERTE")*(COUNTIF(R138,"* "&amp;DA15:VN15&amp;" *")&gt;0)*1))</f>
        <v>0</v>
      </c>
      <c r="AB138" t="str">
        <f t="shared" si="65"/>
        <v/>
      </c>
      <c r="AC138">
        <f t="array" ref="AC138">IF(D138="",0,SUMPRODUCT((DA13:VN13="Poissons")*(DA14:VN14="INFO")*(COUNTIF(R138,"* "&amp;DA15:VN15&amp;" *")&gt;0)*1))</f>
        <v>0</v>
      </c>
      <c r="AD138">
        <f t="array" ref="AD138">IF(D138="",0,SUMPRODUCT((DA13:VN13="Poissons")*(DA14:VN14="EXCL")*(COUNTIF(R138,"* "&amp;DA15:VN15&amp;" *")&gt;0)*1))</f>
        <v>0</v>
      </c>
      <c r="AE138">
        <f t="array" ref="AE138">IF(D138="",0,SUMPRODUCT((DA13:VN13="Poissons")*(DA14:VN14="ALERTE")*(COUNTIF(R138,"* "&amp;DA15:VN15&amp;" *")&gt;0)*1))</f>
        <v>0</v>
      </c>
      <c r="AF138" t="str">
        <f t="shared" si="66"/>
        <v/>
      </c>
      <c r="AG138">
        <f t="array" ref="AG138">IF(D138="",0,SUMPRODUCT((DA13:VN13="Arachides")*(DA14:VN14="ALERTE")*(COUNTIF(R138,"* "&amp;DA15:VN15&amp;" *")&gt;0)*1))</f>
        <v>0</v>
      </c>
      <c r="AH138" t="str">
        <f t="shared" si="67"/>
        <v/>
      </c>
      <c r="AI138">
        <f t="array" ref="AI138">IF(D138="",0,SUMPRODUCT((DA13:VN13="Soja")*(DA14:VN14="INFO")*(COUNTIF(R138,"* "&amp;DA15:VN15&amp;" *")&gt;0)*1))</f>
        <v>0</v>
      </c>
      <c r="AJ138">
        <f t="array" ref="AJ138">IF(D138="",0,SUMPRODUCT((DA13:VN13="Soja")*(DA14:VN14="ALERTE")*(COUNTIF(R138,"* "&amp;DA15:VN15&amp;" *")&gt;0)*1))</f>
        <v>0</v>
      </c>
      <c r="AK138" t="str">
        <f t="shared" si="68"/>
        <v/>
      </c>
      <c r="AL138">
        <f t="array" ref="AL138">IF(D138="",0,SUMPRODUCT((DA13:VN13="Lait")*(DA14:VN14="INFO")*(COUNTIF(R138,"* "&amp;DA15:VN15&amp;" *")&gt;0)*1))</f>
        <v>0</v>
      </c>
      <c r="AM138">
        <f t="array" ref="AM138">IF(D138="",0,SUMPRODUCT((DA13:VN13="Lait")*(DA14:VN14="EXCL")*(COUNTIF(R138,"* "&amp;DA15:VN15&amp;" *")&gt;0)*1))</f>
        <v>0</v>
      </c>
      <c r="AN138">
        <f t="array" ref="AN138">IF(D138="",0,SUMPRODUCT((DA13:VN13="Lait")*(DA14:VN14="ALERTE")*(COUNTIF(R138,"* "&amp;DA15:VN15&amp;" *")&gt;0)*1))</f>
        <v>0</v>
      </c>
      <c r="AO138">
        <f t="array" ref="AO138">IF(D138="",0,SUMPRODUCT((DA13:VN13="Lait")*(DA14:VN14="SUSP")*(COUNTIF(R138,"* "&amp;DA15:VN15&amp;" *")&gt;0)*1))</f>
        <v>0</v>
      </c>
      <c r="AP138" t="str">
        <f t="shared" si="69"/>
        <v/>
      </c>
      <c r="AQ138" t="str">
        <f t="shared" si="70"/>
        <v/>
      </c>
      <c r="AR138">
        <f t="array" ref="AR138">IF(D138="",0,SUMPRODUCT((DA13:VN13="Fruits a coque")*(DA14:VN14="EXCL")*(COUNTIF(R138,"* "&amp;DA15:VN15&amp;" *")&gt;0)*1))</f>
        <v>0</v>
      </c>
      <c r="AS138">
        <f t="array" ref="AS138">IF(D138="",0,SUMPRODUCT((DA13:VN13="Fruits a coque")*(DA14:VN14="ALERTE")*(COUNTIF(R138,"* "&amp;DA15:VN15&amp;" *")&gt;0)*1))</f>
        <v>0</v>
      </c>
      <c r="AT138" t="str">
        <f t="shared" si="71"/>
        <v/>
      </c>
      <c r="AU138">
        <f t="array" ref="AU138">IF(D138="",0,SUMPRODUCT((DA13:VN13="Celeri")*(DA14:VN14="ALERTE")*(COUNTIF(R138,"* "&amp;DA15:VN15&amp;" *")&gt;0)*1))</f>
        <v>0</v>
      </c>
      <c r="AV138" t="str">
        <f t="shared" si="72"/>
        <v/>
      </c>
      <c r="AW138">
        <f t="array" ref="AW138">IF(D138="",0,SUMPRODUCT((DA13:VN13="Moutarde")*(DA14:VN14="ALERTE")*(COUNTIF(R138,"* "&amp;DA15:VN15&amp;" *")&gt;0)*1))</f>
        <v>0</v>
      </c>
      <c r="AX138" t="str">
        <f t="shared" si="73"/>
        <v/>
      </c>
      <c r="AY138">
        <f t="array" ref="AY138">IF(D138="",0,SUMPRODUCT((DA13:VN13="Sesame")*(DA14:VN14="ALERTE")*(COUNTIF(R138,"* "&amp;DA15:VN15&amp;" *")&gt;0)*1))</f>
        <v>0</v>
      </c>
      <c r="AZ138" t="str">
        <f t="shared" si="74"/>
        <v/>
      </c>
      <c r="BA138">
        <f t="array" ref="BA138">IF(D138="",0,SUMPRODUCT((DA13:VN13="Sulfites")*(DA14:VN14="ALERTE")*(COUNTIF(R138,"* "&amp;DA15:VN15&amp;" *")&gt;0)*1))</f>
        <v>0</v>
      </c>
      <c r="BB138" t="str">
        <f t="shared" si="75"/>
        <v/>
      </c>
      <c r="BC138">
        <f t="array" ref="BC138">IF(D138="",0,SUMPRODUCT((DA13:VN13="Lupin")*(DA14:VN14="ALERTE")*(COUNTIF(R138,"* "&amp;DA15:VN15&amp;" *")&gt;0)*1))</f>
        <v>0</v>
      </c>
      <c r="BD138" t="str">
        <f t="shared" si="76"/>
        <v/>
      </c>
      <c r="BE138">
        <f t="array" ref="BE138">IF(D138="",0,SUMPRODUCT((DA13:VN13="Mollusques")*(DA14:VN14="EXCL")*(COUNTIF(R138,"* "&amp;DA15:VN15&amp;" *")&gt;0)*1))</f>
        <v>0</v>
      </c>
      <c r="BF138">
        <f t="array" ref="BF138">IF(D138="",0,SUMPRODUCT((DA13:VN13="Mollusques")*(DA14:VN14="ALERTE")*(COUNTIF(R138,"* "&amp;DA15:VN15&amp;" *")&gt;0)*1))</f>
        <v>0</v>
      </c>
      <c r="BG138" t="str">
        <f t="shared" si="77"/>
        <v/>
      </c>
      <c r="BH138" t="str">
        <f t="shared" si="78"/>
        <v/>
      </c>
      <c r="BI138" t="str">
        <f t="shared" si="79"/>
        <v/>
      </c>
      <c r="BJ138" t="str">
        <f t="shared" si="80"/>
        <v/>
      </c>
      <c r="BK138" t="str">
        <f t="shared" si="81"/>
        <v/>
      </c>
      <c r="BL138" t="str">
        <f t="shared" si="82"/>
        <v/>
      </c>
      <c r="BM138" t="str">
        <f t="shared" si="83"/>
        <v/>
      </c>
      <c r="BN138" t="str">
        <f t="shared" si="84"/>
        <v/>
      </c>
      <c r="BO138" t="str">
        <f t="shared" si="85"/>
        <v/>
      </c>
      <c r="BP138" t="str">
        <f t="shared" si="86"/>
        <v/>
      </c>
      <c r="BQ138" t="str">
        <f t="shared" si="87"/>
        <v/>
      </c>
      <c r="BR138" t="str">
        <f t="shared" si="88"/>
        <v/>
      </c>
      <c r="BS138" t="str">
        <f t="shared" si="89"/>
        <v/>
      </c>
      <c r="BT138" t="str">
        <f t="shared" si="90"/>
        <v/>
      </c>
      <c r="BU138" t="str">
        <f t="shared" si="91"/>
        <v/>
      </c>
      <c r="BV138" t="str">
        <f t="shared" si="92"/>
        <v/>
      </c>
      <c r="BW138" t="str">
        <f t="shared" si="93"/>
        <v/>
      </c>
      <c r="BX138" t="str">
        <f t="shared" si="94"/>
        <v/>
      </c>
      <c r="BY138" t="str">
        <f t="shared" si="95"/>
        <v/>
      </c>
    </row>
    <row r="139" spans="3:77" ht="15.75">
      <c r="C139" s="263" t="str">
        <f t="shared" si="48"/>
        <v/>
      </c>
      <c r="D139" s="752"/>
      <c r="E139" s="818" t="s">
        <v>945</v>
      </c>
      <c r="F139" s="16" t="str">
        <f t="shared" si="49"/>
        <v/>
      </c>
      <c r="G139" s="264" t="str">
        <f t="shared" si="50"/>
        <v/>
      </c>
      <c r="H139" s="266" t="str">
        <f t="shared" si="51"/>
        <v/>
      </c>
      <c r="I139" s="267" t="str">
        <f t="shared" si="52"/>
        <v/>
      </c>
      <c r="J139" s="268" t="str">
        <f t="shared" si="53"/>
        <v/>
      </c>
      <c r="K139" s="268" t="str">
        <f t="shared" si="54"/>
        <v/>
      </c>
      <c r="L139" s="269" t="str">
        <f t="shared" si="55"/>
        <v/>
      </c>
      <c r="M139" t="str">
        <f t="shared" si="56"/>
        <v/>
      </c>
      <c r="N139" t="str">
        <f t="shared" si="57"/>
        <v/>
      </c>
      <c r="O139" t="str">
        <f t="shared" si="58"/>
        <v/>
      </c>
      <c r="P139" t="str">
        <f t="shared" si="59"/>
        <v/>
      </c>
      <c r="Q139" t="str">
        <f t="shared" si="60"/>
        <v/>
      </c>
      <c r="R139" t="str">
        <f t="shared" si="61"/>
        <v/>
      </c>
      <c r="S139">
        <f t="array" ref="S139">IF(D139="",0,SUMPRODUCT((DA13:VN13="Gluten")*(DA14:VN14="INFO")*(COUNTIF(R139,"* "&amp;DA15:VN15&amp;" *")&gt;0)*1))</f>
        <v>0</v>
      </c>
      <c r="T139">
        <f t="array" ref="T139">IF(D139="",0,SUMPRODUCT((DA13:VN13="Gluten")*(DA14:VN14="EXCL")*(COUNTIF(R139,"* "&amp;DA15:VN15&amp;" *")&gt;0)*1))</f>
        <v>0</v>
      </c>
      <c r="U139">
        <f t="array" ref="U139">IF(D139="",0,SUMPRODUCT((DA13:VN13="Gluten")*(DA14:VN14="ALERTE")*(COUNTIF(R139,"* "&amp;DA15:VN15&amp;" *")&gt;0)*1))</f>
        <v>0</v>
      </c>
      <c r="V139">
        <f t="array" ref="V139">IF(D139="",0,SUMPRODUCT((DA13:VN13="Gluten")*(DA14:VN14="SUSP")*(COUNTIF(R139,"* "&amp;DA15:VN15&amp;" *")&gt;0)*1))</f>
        <v>0</v>
      </c>
      <c r="W139" t="str">
        <f t="shared" si="62"/>
        <v/>
      </c>
      <c r="X139" t="str">
        <f t="shared" si="63"/>
        <v/>
      </c>
      <c r="Y139">
        <f t="array" ref="Y139">IF(D139="",0,SUMPRODUCT((DA13:VN13="Crustaces")*(DA14:VN14="ALERTE")*(COUNTIF(R139,"* "&amp;DA15:VN15&amp;" *")&gt;0)*1))</f>
        <v>0</v>
      </c>
      <c r="Z139" t="str">
        <f t="shared" si="64"/>
        <v/>
      </c>
      <c r="AA139">
        <f t="array" ref="AA139">IF(D139="",0,SUMPRODUCT((DA13:VN13="Oeufs")*(DA14:VN14="ALERTE")*(COUNTIF(R139,"* "&amp;DA15:VN15&amp;" *")&gt;0)*1))</f>
        <v>0</v>
      </c>
      <c r="AB139" t="str">
        <f t="shared" si="65"/>
        <v/>
      </c>
      <c r="AC139">
        <f t="array" ref="AC139">IF(D139="",0,SUMPRODUCT((DA13:VN13="Poissons")*(DA14:VN14="INFO")*(COUNTIF(R139,"* "&amp;DA15:VN15&amp;" *")&gt;0)*1))</f>
        <v>0</v>
      </c>
      <c r="AD139">
        <f t="array" ref="AD139">IF(D139="",0,SUMPRODUCT((DA13:VN13="Poissons")*(DA14:VN14="EXCL")*(COUNTIF(R139,"* "&amp;DA15:VN15&amp;" *")&gt;0)*1))</f>
        <v>0</v>
      </c>
      <c r="AE139">
        <f t="array" ref="AE139">IF(D139="",0,SUMPRODUCT((DA13:VN13="Poissons")*(DA14:VN14="ALERTE")*(COUNTIF(R139,"* "&amp;DA15:VN15&amp;" *")&gt;0)*1))</f>
        <v>0</v>
      </c>
      <c r="AF139" t="str">
        <f t="shared" si="66"/>
        <v/>
      </c>
      <c r="AG139">
        <f t="array" ref="AG139">IF(D139="",0,SUMPRODUCT((DA13:VN13="Arachides")*(DA14:VN14="ALERTE")*(COUNTIF(R139,"* "&amp;DA15:VN15&amp;" *")&gt;0)*1))</f>
        <v>0</v>
      </c>
      <c r="AH139" t="str">
        <f t="shared" si="67"/>
        <v/>
      </c>
      <c r="AI139">
        <f t="array" ref="AI139">IF(D139="",0,SUMPRODUCT((DA13:VN13="Soja")*(DA14:VN14="INFO")*(COUNTIF(R139,"* "&amp;DA15:VN15&amp;" *")&gt;0)*1))</f>
        <v>0</v>
      </c>
      <c r="AJ139">
        <f t="array" ref="AJ139">IF(D139="",0,SUMPRODUCT((DA13:VN13="Soja")*(DA14:VN14="ALERTE")*(COUNTIF(R139,"* "&amp;DA15:VN15&amp;" *")&gt;0)*1))</f>
        <v>0</v>
      </c>
      <c r="AK139" t="str">
        <f t="shared" si="68"/>
        <v/>
      </c>
      <c r="AL139">
        <f t="array" ref="AL139">IF(D139="",0,SUMPRODUCT((DA13:VN13="Lait")*(DA14:VN14="INFO")*(COUNTIF(R139,"* "&amp;DA15:VN15&amp;" *")&gt;0)*1))</f>
        <v>0</v>
      </c>
      <c r="AM139">
        <f t="array" ref="AM139">IF(D139="",0,SUMPRODUCT((DA13:VN13="Lait")*(DA14:VN14="EXCL")*(COUNTIF(R139,"* "&amp;DA15:VN15&amp;" *")&gt;0)*1))</f>
        <v>0</v>
      </c>
      <c r="AN139">
        <f t="array" ref="AN139">IF(D139="",0,SUMPRODUCT((DA13:VN13="Lait")*(DA14:VN14="ALERTE")*(COUNTIF(R139,"* "&amp;DA15:VN15&amp;" *")&gt;0)*1))</f>
        <v>0</v>
      </c>
      <c r="AO139">
        <f t="array" ref="AO139">IF(D139="",0,SUMPRODUCT((DA13:VN13="Lait")*(DA14:VN14="SUSP")*(COUNTIF(R139,"* "&amp;DA15:VN15&amp;" *")&gt;0)*1))</f>
        <v>0</v>
      </c>
      <c r="AP139" t="str">
        <f t="shared" si="69"/>
        <v/>
      </c>
      <c r="AQ139" t="str">
        <f t="shared" si="70"/>
        <v/>
      </c>
      <c r="AR139">
        <f t="array" ref="AR139">IF(D139="",0,SUMPRODUCT((DA13:VN13="Fruits a coque")*(DA14:VN14="EXCL")*(COUNTIF(R139,"* "&amp;DA15:VN15&amp;" *")&gt;0)*1))</f>
        <v>0</v>
      </c>
      <c r="AS139">
        <f t="array" ref="AS139">IF(D139="",0,SUMPRODUCT((DA13:VN13="Fruits a coque")*(DA14:VN14="ALERTE")*(COUNTIF(R139,"* "&amp;DA15:VN15&amp;" *")&gt;0)*1))</f>
        <v>0</v>
      </c>
      <c r="AT139" t="str">
        <f t="shared" si="71"/>
        <v/>
      </c>
      <c r="AU139">
        <f t="array" ref="AU139">IF(D139="",0,SUMPRODUCT((DA13:VN13="Celeri")*(DA14:VN14="ALERTE")*(COUNTIF(R139,"* "&amp;DA15:VN15&amp;" *")&gt;0)*1))</f>
        <v>0</v>
      </c>
      <c r="AV139" t="str">
        <f t="shared" si="72"/>
        <v/>
      </c>
      <c r="AW139">
        <f t="array" ref="AW139">IF(D139="",0,SUMPRODUCT((DA13:VN13="Moutarde")*(DA14:VN14="ALERTE")*(COUNTIF(R139,"* "&amp;DA15:VN15&amp;" *")&gt;0)*1))</f>
        <v>0</v>
      </c>
      <c r="AX139" t="str">
        <f t="shared" si="73"/>
        <v/>
      </c>
      <c r="AY139">
        <f t="array" ref="AY139">IF(D139="",0,SUMPRODUCT((DA13:VN13="Sesame")*(DA14:VN14="ALERTE")*(COUNTIF(R139,"* "&amp;DA15:VN15&amp;" *")&gt;0)*1))</f>
        <v>0</v>
      </c>
      <c r="AZ139" t="str">
        <f t="shared" si="74"/>
        <v/>
      </c>
      <c r="BA139">
        <f t="array" ref="BA139">IF(D139="",0,SUMPRODUCT((DA13:VN13="Sulfites")*(DA14:VN14="ALERTE")*(COUNTIF(R139,"* "&amp;DA15:VN15&amp;" *")&gt;0)*1))</f>
        <v>0</v>
      </c>
      <c r="BB139" t="str">
        <f t="shared" si="75"/>
        <v/>
      </c>
      <c r="BC139">
        <f t="array" ref="BC139">IF(D139="",0,SUMPRODUCT((DA13:VN13="Lupin")*(DA14:VN14="ALERTE")*(COUNTIF(R139,"* "&amp;DA15:VN15&amp;" *")&gt;0)*1))</f>
        <v>0</v>
      </c>
      <c r="BD139" t="str">
        <f t="shared" si="76"/>
        <v/>
      </c>
      <c r="BE139">
        <f t="array" ref="BE139">IF(D139="",0,SUMPRODUCT((DA13:VN13="Mollusques")*(DA14:VN14="EXCL")*(COUNTIF(R139,"* "&amp;DA15:VN15&amp;" *")&gt;0)*1))</f>
        <v>0</v>
      </c>
      <c r="BF139">
        <f t="array" ref="BF139">IF(D139="",0,SUMPRODUCT((DA13:VN13="Mollusques")*(DA14:VN14="ALERTE")*(COUNTIF(R139,"* "&amp;DA15:VN15&amp;" *")&gt;0)*1))</f>
        <v>0</v>
      </c>
      <c r="BG139" t="str">
        <f t="shared" si="77"/>
        <v/>
      </c>
      <c r="BH139" t="str">
        <f t="shared" si="78"/>
        <v/>
      </c>
      <c r="BI139" t="str">
        <f t="shared" si="79"/>
        <v/>
      </c>
      <c r="BJ139" t="str">
        <f t="shared" si="80"/>
        <v/>
      </c>
      <c r="BK139" t="str">
        <f t="shared" si="81"/>
        <v/>
      </c>
      <c r="BL139" t="str">
        <f t="shared" si="82"/>
        <v/>
      </c>
      <c r="BM139" t="str">
        <f t="shared" si="83"/>
        <v/>
      </c>
      <c r="BN139" t="str">
        <f t="shared" si="84"/>
        <v/>
      </c>
      <c r="BO139" t="str">
        <f t="shared" si="85"/>
        <v/>
      </c>
      <c r="BP139" t="str">
        <f t="shared" si="86"/>
        <v/>
      </c>
      <c r="BQ139" t="str">
        <f t="shared" si="87"/>
        <v/>
      </c>
      <c r="BR139" t="str">
        <f t="shared" si="88"/>
        <v/>
      </c>
      <c r="BS139" t="str">
        <f t="shared" si="89"/>
        <v/>
      </c>
      <c r="BT139" t="str">
        <f t="shared" si="90"/>
        <v/>
      </c>
      <c r="BU139" t="str">
        <f t="shared" si="91"/>
        <v/>
      </c>
      <c r="BV139" t="str">
        <f t="shared" si="92"/>
        <v/>
      </c>
      <c r="BW139" t="str">
        <f t="shared" si="93"/>
        <v/>
      </c>
      <c r="BX139" t="str">
        <f t="shared" si="94"/>
        <v/>
      </c>
      <c r="BY139" t="str">
        <f t="shared" si="95"/>
        <v/>
      </c>
    </row>
    <row r="140" spans="3:77" ht="15.75">
      <c r="C140" s="263" t="str">
        <f t="shared" si="48"/>
        <v/>
      </c>
      <c r="D140" s="752"/>
      <c r="E140" s="818" t="s">
        <v>945</v>
      </c>
      <c r="F140" s="16" t="str">
        <f t="shared" si="49"/>
        <v/>
      </c>
      <c r="G140" s="264" t="str">
        <f t="shared" si="50"/>
        <v/>
      </c>
      <c r="H140" s="266" t="str">
        <f t="shared" si="51"/>
        <v/>
      </c>
      <c r="I140" s="267" t="str">
        <f t="shared" si="52"/>
        <v/>
      </c>
      <c r="J140" s="268" t="str">
        <f t="shared" si="53"/>
        <v/>
      </c>
      <c r="K140" s="268" t="str">
        <f t="shared" si="54"/>
        <v/>
      </c>
      <c r="L140" s="269" t="str">
        <f t="shared" si="55"/>
        <v/>
      </c>
      <c r="M140" t="str">
        <f t="shared" si="56"/>
        <v/>
      </c>
      <c r="N140" t="str">
        <f t="shared" si="57"/>
        <v/>
      </c>
      <c r="O140" t="str">
        <f t="shared" si="58"/>
        <v/>
      </c>
      <c r="P140" t="str">
        <f t="shared" si="59"/>
        <v/>
      </c>
      <c r="Q140" t="str">
        <f t="shared" si="60"/>
        <v/>
      </c>
      <c r="R140" t="str">
        <f t="shared" si="61"/>
        <v/>
      </c>
      <c r="S140">
        <f t="array" ref="S140">IF(D140="",0,SUMPRODUCT((DA13:VN13="Gluten")*(DA14:VN14="INFO")*(COUNTIF(R140,"* "&amp;DA15:VN15&amp;" *")&gt;0)*1))</f>
        <v>0</v>
      </c>
      <c r="T140">
        <f t="array" ref="T140">IF(D140="",0,SUMPRODUCT((DA13:VN13="Gluten")*(DA14:VN14="EXCL")*(COUNTIF(R140,"* "&amp;DA15:VN15&amp;" *")&gt;0)*1))</f>
        <v>0</v>
      </c>
      <c r="U140">
        <f t="array" ref="U140">IF(D140="",0,SUMPRODUCT((DA13:VN13="Gluten")*(DA14:VN14="ALERTE")*(COUNTIF(R140,"* "&amp;DA15:VN15&amp;" *")&gt;0)*1))</f>
        <v>0</v>
      </c>
      <c r="V140">
        <f t="array" ref="V140">IF(D140="",0,SUMPRODUCT((DA13:VN13="Gluten")*(DA14:VN14="SUSP")*(COUNTIF(R140,"* "&amp;DA15:VN15&amp;" *")&gt;0)*1))</f>
        <v>0</v>
      </c>
      <c r="W140" t="str">
        <f t="shared" si="62"/>
        <v/>
      </c>
      <c r="X140" t="str">
        <f t="shared" si="63"/>
        <v/>
      </c>
      <c r="Y140">
        <f t="array" ref="Y140">IF(D140="",0,SUMPRODUCT((DA13:VN13="Crustaces")*(DA14:VN14="ALERTE")*(COUNTIF(R140,"* "&amp;DA15:VN15&amp;" *")&gt;0)*1))</f>
        <v>0</v>
      </c>
      <c r="Z140" t="str">
        <f t="shared" si="64"/>
        <v/>
      </c>
      <c r="AA140">
        <f t="array" ref="AA140">IF(D140="",0,SUMPRODUCT((DA13:VN13="Oeufs")*(DA14:VN14="ALERTE")*(COUNTIF(R140,"* "&amp;DA15:VN15&amp;" *")&gt;0)*1))</f>
        <v>0</v>
      </c>
      <c r="AB140" t="str">
        <f t="shared" si="65"/>
        <v/>
      </c>
      <c r="AC140">
        <f t="array" ref="AC140">IF(D140="",0,SUMPRODUCT((DA13:VN13="Poissons")*(DA14:VN14="INFO")*(COUNTIF(R140,"* "&amp;DA15:VN15&amp;" *")&gt;0)*1))</f>
        <v>0</v>
      </c>
      <c r="AD140">
        <f t="array" ref="AD140">IF(D140="",0,SUMPRODUCT((DA13:VN13="Poissons")*(DA14:VN14="EXCL")*(COUNTIF(R140,"* "&amp;DA15:VN15&amp;" *")&gt;0)*1))</f>
        <v>0</v>
      </c>
      <c r="AE140">
        <f t="array" ref="AE140">IF(D140="",0,SUMPRODUCT((DA13:VN13="Poissons")*(DA14:VN14="ALERTE")*(COUNTIF(R140,"* "&amp;DA15:VN15&amp;" *")&gt;0)*1))</f>
        <v>0</v>
      </c>
      <c r="AF140" t="str">
        <f t="shared" si="66"/>
        <v/>
      </c>
      <c r="AG140">
        <f t="array" ref="AG140">IF(D140="",0,SUMPRODUCT((DA13:VN13="Arachides")*(DA14:VN14="ALERTE")*(COUNTIF(R140,"* "&amp;DA15:VN15&amp;" *")&gt;0)*1))</f>
        <v>0</v>
      </c>
      <c r="AH140" t="str">
        <f t="shared" si="67"/>
        <v/>
      </c>
      <c r="AI140">
        <f t="array" ref="AI140">IF(D140="",0,SUMPRODUCT((DA13:VN13="Soja")*(DA14:VN14="INFO")*(COUNTIF(R140,"* "&amp;DA15:VN15&amp;" *")&gt;0)*1))</f>
        <v>0</v>
      </c>
      <c r="AJ140">
        <f t="array" ref="AJ140">IF(D140="",0,SUMPRODUCT((DA13:VN13="Soja")*(DA14:VN14="ALERTE")*(COUNTIF(R140,"* "&amp;DA15:VN15&amp;" *")&gt;0)*1))</f>
        <v>0</v>
      </c>
      <c r="AK140" t="str">
        <f t="shared" si="68"/>
        <v/>
      </c>
      <c r="AL140">
        <f t="array" ref="AL140">IF(D140="",0,SUMPRODUCT((DA13:VN13="Lait")*(DA14:VN14="INFO")*(COUNTIF(R140,"* "&amp;DA15:VN15&amp;" *")&gt;0)*1))</f>
        <v>0</v>
      </c>
      <c r="AM140">
        <f t="array" ref="AM140">IF(D140="",0,SUMPRODUCT((DA13:VN13="Lait")*(DA14:VN14="EXCL")*(COUNTIF(R140,"* "&amp;DA15:VN15&amp;" *")&gt;0)*1))</f>
        <v>0</v>
      </c>
      <c r="AN140">
        <f t="array" ref="AN140">IF(D140="",0,SUMPRODUCT((DA13:VN13="Lait")*(DA14:VN14="ALERTE")*(COUNTIF(R140,"* "&amp;DA15:VN15&amp;" *")&gt;0)*1))</f>
        <v>0</v>
      </c>
      <c r="AO140">
        <f t="array" ref="AO140">IF(D140="",0,SUMPRODUCT((DA13:VN13="Lait")*(DA14:VN14="SUSP")*(COUNTIF(R140,"* "&amp;DA15:VN15&amp;" *")&gt;0)*1))</f>
        <v>0</v>
      </c>
      <c r="AP140" t="str">
        <f t="shared" si="69"/>
        <v/>
      </c>
      <c r="AQ140" t="str">
        <f t="shared" si="70"/>
        <v/>
      </c>
      <c r="AR140">
        <f t="array" ref="AR140">IF(D140="",0,SUMPRODUCT((DA13:VN13="Fruits a coque")*(DA14:VN14="EXCL")*(COUNTIF(R140,"* "&amp;DA15:VN15&amp;" *")&gt;0)*1))</f>
        <v>0</v>
      </c>
      <c r="AS140">
        <f t="array" ref="AS140">IF(D140="",0,SUMPRODUCT((DA13:VN13="Fruits a coque")*(DA14:VN14="ALERTE")*(COUNTIF(R140,"* "&amp;DA15:VN15&amp;" *")&gt;0)*1))</f>
        <v>0</v>
      </c>
      <c r="AT140" t="str">
        <f t="shared" si="71"/>
        <v/>
      </c>
      <c r="AU140">
        <f t="array" ref="AU140">IF(D140="",0,SUMPRODUCT((DA13:VN13="Celeri")*(DA14:VN14="ALERTE")*(COUNTIF(R140,"* "&amp;DA15:VN15&amp;" *")&gt;0)*1))</f>
        <v>0</v>
      </c>
      <c r="AV140" t="str">
        <f t="shared" si="72"/>
        <v/>
      </c>
      <c r="AW140">
        <f t="array" ref="AW140">IF(D140="",0,SUMPRODUCT((DA13:VN13="Moutarde")*(DA14:VN14="ALERTE")*(COUNTIF(R140,"* "&amp;DA15:VN15&amp;" *")&gt;0)*1))</f>
        <v>0</v>
      </c>
      <c r="AX140" t="str">
        <f t="shared" si="73"/>
        <v/>
      </c>
      <c r="AY140">
        <f t="array" ref="AY140">IF(D140="",0,SUMPRODUCT((DA13:VN13="Sesame")*(DA14:VN14="ALERTE")*(COUNTIF(R140,"* "&amp;DA15:VN15&amp;" *")&gt;0)*1))</f>
        <v>0</v>
      </c>
      <c r="AZ140" t="str">
        <f t="shared" si="74"/>
        <v/>
      </c>
      <c r="BA140">
        <f t="array" ref="BA140">IF(D140="",0,SUMPRODUCT((DA13:VN13="Sulfites")*(DA14:VN14="ALERTE")*(COUNTIF(R140,"* "&amp;DA15:VN15&amp;" *")&gt;0)*1))</f>
        <v>0</v>
      </c>
      <c r="BB140" t="str">
        <f t="shared" si="75"/>
        <v/>
      </c>
      <c r="BC140">
        <f t="array" ref="BC140">IF(D140="",0,SUMPRODUCT((DA13:VN13="Lupin")*(DA14:VN14="ALERTE")*(COUNTIF(R140,"* "&amp;DA15:VN15&amp;" *")&gt;0)*1))</f>
        <v>0</v>
      </c>
      <c r="BD140" t="str">
        <f t="shared" si="76"/>
        <v/>
      </c>
      <c r="BE140">
        <f t="array" ref="BE140">IF(D140="",0,SUMPRODUCT((DA13:VN13="Mollusques")*(DA14:VN14="EXCL")*(COUNTIF(R140,"* "&amp;DA15:VN15&amp;" *")&gt;0)*1))</f>
        <v>0</v>
      </c>
      <c r="BF140">
        <f t="array" ref="BF140">IF(D140="",0,SUMPRODUCT((DA13:VN13="Mollusques")*(DA14:VN14="ALERTE")*(COUNTIF(R140,"* "&amp;DA15:VN15&amp;" *")&gt;0)*1))</f>
        <v>0</v>
      </c>
      <c r="BG140" t="str">
        <f t="shared" si="77"/>
        <v/>
      </c>
      <c r="BH140" t="str">
        <f t="shared" si="78"/>
        <v/>
      </c>
      <c r="BI140" t="str">
        <f t="shared" si="79"/>
        <v/>
      </c>
      <c r="BJ140" t="str">
        <f t="shared" si="80"/>
        <v/>
      </c>
      <c r="BK140" t="str">
        <f t="shared" si="81"/>
        <v/>
      </c>
      <c r="BL140" t="str">
        <f t="shared" si="82"/>
        <v/>
      </c>
      <c r="BM140" t="str">
        <f t="shared" si="83"/>
        <v/>
      </c>
      <c r="BN140" t="str">
        <f t="shared" si="84"/>
        <v/>
      </c>
      <c r="BO140" t="str">
        <f t="shared" si="85"/>
        <v/>
      </c>
      <c r="BP140" t="str">
        <f t="shared" si="86"/>
        <v/>
      </c>
      <c r="BQ140" t="str">
        <f t="shared" si="87"/>
        <v/>
      </c>
      <c r="BR140" t="str">
        <f t="shared" si="88"/>
        <v/>
      </c>
      <c r="BS140" t="str">
        <f t="shared" si="89"/>
        <v/>
      </c>
      <c r="BT140" t="str">
        <f t="shared" si="90"/>
        <v/>
      </c>
      <c r="BU140" t="str">
        <f t="shared" si="91"/>
        <v/>
      </c>
      <c r="BV140" t="str">
        <f t="shared" si="92"/>
        <v/>
      </c>
      <c r="BW140" t="str">
        <f t="shared" si="93"/>
        <v/>
      </c>
      <c r="BX140" t="str">
        <f t="shared" si="94"/>
        <v/>
      </c>
      <c r="BY140" t="str">
        <f t="shared" si="95"/>
        <v/>
      </c>
    </row>
    <row r="141" spans="3:77" ht="15.75">
      <c r="C141" s="263" t="str">
        <f t="shared" si="48"/>
        <v/>
      </c>
      <c r="D141" s="752"/>
      <c r="E141" s="818" t="s">
        <v>945</v>
      </c>
      <c r="F141" s="16" t="str">
        <f t="shared" si="49"/>
        <v/>
      </c>
      <c r="G141" s="264" t="str">
        <f t="shared" si="50"/>
        <v/>
      </c>
      <c r="H141" s="266" t="str">
        <f t="shared" si="51"/>
        <v/>
      </c>
      <c r="I141" s="267" t="str">
        <f t="shared" si="52"/>
        <v/>
      </c>
      <c r="J141" s="268" t="str">
        <f t="shared" si="53"/>
        <v/>
      </c>
      <c r="K141" s="268" t="str">
        <f t="shared" si="54"/>
        <v/>
      </c>
      <c r="L141" s="269" t="str">
        <f t="shared" si="55"/>
        <v/>
      </c>
      <c r="M141" t="str">
        <f t="shared" si="56"/>
        <v/>
      </c>
      <c r="N141" t="str">
        <f t="shared" si="57"/>
        <v/>
      </c>
      <c r="O141" t="str">
        <f t="shared" si="58"/>
        <v/>
      </c>
      <c r="P141" t="str">
        <f t="shared" si="59"/>
        <v/>
      </c>
      <c r="Q141" t="str">
        <f t="shared" si="60"/>
        <v/>
      </c>
      <c r="R141" t="str">
        <f t="shared" si="61"/>
        <v/>
      </c>
      <c r="S141">
        <f t="array" ref="S141">IF(D141="",0,SUMPRODUCT((DA13:VN13="Gluten")*(DA14:VN14="INFO")*(COUNTIF(R141,"* "&amp;DA15:VN15&amp;" *")&gt;0)*1))</f>
        <v>0</v>
      </c>
      <c r="T141">
        <f t="array" ref="T141">IF(D141="",0,SUMPRODUCT((DA13:VN13="Gluten")*(DA14:VN14="EXCL")*(COUNTIF(R141,"* "&amp;DA15:VN15&amp;" *")&gt;0)*1))</f>
        <v>0</v>
      </c>
      <c r="U141">
        <f t="array" ref="U141">IF(D141="",0,SUMPRODUCT((DA13:VN13="Gluten")*(DA14:VN14="ALERTE")*(COUNTIF(R141,"* "&amp;DA15:VN15&amp;" *")&gt;0)*1))</f>
        <v>0</v>
      </c>
      <c r="V141">
        <f t="array" ref="V141">IF(D141="",0,SUMPRODUCT((DA13:VN13="Gluten")*(DA14:VN14="SUSP")*(COUNTIF(R141,"* "&amp;DA15:VN15&amp;" *")&gt;0)*1))</f>
        <v>0</v>
      </c>
      <c r="W141" t="str">
        <f t="shared" si="62"/>
        <v/>
      </c>
      <c r="X141" t="str">
        <f t="shared" si="63"/>
        <v/>
      </c>
      <c r="Y141">
        <f t="array" ref="Y141">IF(D141="",0,SUMPRODUCT((DA13:VN13="Crustaces")*(DA14:VN14="ALERTE")*(COUNTIF(R141,"* "&amp;DA15:VN15&amp;" *")&gt;0)*1))</f>
        <v>0</v>
      </c>
      <c r="Z141" t="str">
        <f t="shared" si="64"/>
        <v/>
      </c>
      <c r="AA141">
        <f t="array" ref="AA141">IF(D141="",0,SUMPRODUCT((DA13:VN13="Oeufs")*(DA14:VN14="ALERTE")*(COUNTIF(R141,"* "&amp;DA15:VN15&amp;" *")&gt;0)*1))</f>
        <v>0</v>
      </c>
      <c r="AB141" t="str">
        <f t="shared" si="65"/>
        <v/>
      </c>
      <c r="AC141">
        <f t="array" ref="AC141">IF(D141="",0,SUMPRODUCT((DA13:VN13="Poissons")*(DA14:VN14="INFO")*(COUNTIF(R141,"* "&amp;DA15:VN15&amp;" *")&gt;0)*1))</f>
        <v>0</v>
      </c>
      <c r="AD141">
        <f t="array" ref="AD141">IF(D141="",0,SUMPRODUCT((DA13:VN13="Poissons")*(DA14:VN14="EXCL")*(COUNTIF(R141,"* "&amp;DA15:VN15&amp;" *")&gt;0)*1))</f>
        <v>0</v>
      </c>
      <c r="AE141">
        <f t="array" ref="AE141">IF(D141="",0,SUMPRODUCT((DA13:VN13="Poissons")*(DA14:VN14="ALERTE")*(COUNTIF(R141,"* "&amp;DA15:VN15&amp;" *")&gt;0)*1))</f>
        <v>0</v>
      </c>
      <c r="AF141" t="str">
        <f t="shared" si="66"/>
        <v/>
      </c>
      <c r="AG141">
        <f t="array" ref="AG141">IF(D141="",0,SUMPRODUCT((DA13:VN13="Arachides")*(DA14:VN14="ALERTE")*(COUNTIF(R141,"* "&amp;DA15:VN15&amp;" *")&gt;0)*1))</f>
        <v>0</v>
      </c>
      <c r="AH141" t="str">
        <f t="shared" si="67"/>
        <v/>
      </c>
      <c r="AI141">
        <f t="array" ref="AI141">IF(D141="",0,SUMPRODUCT((DA13:VN13="Soja")*(DA14:VN14="INFO")*(COUNTIF(R141,"* "&amp;DA15:VN15&amp;" *")&gt;0)*1))</f>
        <v>0</v>
      </c>
      <c r="AJ141">
        <f t="array" ref="AJ141">IF(D141="",0,SUMPRODUCT((DA13:VN13="Soja")*(DA14:VN14="ALERTE")*(COUNTIF(R141,"* "&amp;DA15:VN15&amp;" *")&gt;0)*1))</f>
        <v>0</v>
      </c>
      <c r="AK141" t="str">
        <f t="shared" si="68"/>
        <v/>
      </c>
      <c r="AL141">
        <f t="array" ref="AL141">IF(D141="",0,SUMPRODUCT((DA13:VN13="Lait")*(DA14:VN14="INFO")*(COUNTIF(R141,"* "&amp;DA15:VN15&amp;" *")&gt;0)*1))</f>
        <v>0</v>
      </c>
      <c r="AM141">
        <f t="array" ref="AM141">IF(D141="",0,SUMPRODUCT((DA13:VN13="Lait")*(DA14:VN14="EXCL")*(COUNTIF(R141,"* "&amp;DA15:VN15&amp;" *")&gt;0)*1))</f>
        <v>0</v>
      </c>
      <c r="AN141">
        <f t="array" ref="AN141">IF(D141="",0,SUMPRODUCT((DA13:VN13="Lait")*(DA14:VN14="ALERTE")*(COUNTIF(R141,"* "&amp;DA15:VN15&amp;" *")&gt;0)*1))</f>
        <v>0</v>
      </c>
      <c r="AO141">
        <f t="array" ref="AO141">IF(D141="",0,SUMPRODUCT((DA13:VN13="Lait")*(DA14:VN14="SUSP")*(COUNTIF(R141,"* "&amp;DA15:VN15&amp;" *")&gt;0)*1))</f>
        <v>0</v>
      </c>
      <c r="AP141" t="str">
        <f t="shared" si="69"/>
        <v/>
      </c>
      <c r="AQ141" t="str">
        <f t="shared" si="70"/>
        <v/>
      </c>
      <c r="AR141">
        <f t="array" ref="AR141">IF(D141="",0,SUMPRODUCT((DA13:VN13="Fruits a coque")*(DA14:VN14="EXCL")*(COUNTIF(R141,"* "&amp;DA15:VN15&amp;" *")&gt;0)*1))</f>
        <v>0</v>
      </c>
      <c r="AS141">
        <f t="array" ref="AS141">IF(D141="",0,SUMPRODUCT((DA13:VN13="Fruits a coque")*(DA14:VN14="ALERTE")*(COUNTIF(R141,"* "&amp;DA15:VN15&amp;" *")&gt;0)*1))</f>
        <v>0</v>
      </c>
      <c r="AT141" t="str">
        <f t="shared" si="71"/>
        <v/>
      </c>
      <c r="AU141">
        <f t="array" ref="AU141">IF(D141="",0,SUMPRODUCT((DA13:VN13="Celeri")*(DA14:VN14="ALERTE")*(COUNTIF(R141,"* "&amp;DA15:VN15&amp;" *")&gt;0)*1))</f>
        <v>0</v>
      </c>
      <c r="AV141" t="str">
        <f t="shared" si="72"/>
        <v/>
      </c>
      <c r="AW141">
        <f t="array" ref="AW141">IF(D141="",0,SUMPRODUCT((DA13:VN13="Moutarde")*(DA14:VN14="ALERTE")*(COUNTIF(R141,"* "&amp;DA15:VN15&amp;" *")&gt;0)*1))</f>
        <v>0</v>
      </c>
      <c r="AX141" t="str">
        <f t="shared" si="73"/>
        <v/>
      </c>
      <c r="AY141">
        <f t="array" ref="AY141">IF(D141="",0,SUMPRODUCT((DA13:VN13="Sesame")*(DA14:VN14="ALERTE")*(COUNTIF(R141,"* "&amp;DA15:VN15&amp;" *")&gt;0)*1))</f>
        <v>0</v>
      </c>
      <c r="AZ141" t="str">
        <f t="shared" si="74"/>
        <v/>
      </c>
      <c r="BA141">
        <f t="array" ref="BA141">IF(D141="",0,SUMPRODUCT((DA13:VN13="Sulfites")*(DA14:VN14="ALERTE")*(COUNTIF(R141,"* "&amp;DA15:VN15&amp;" *")&gt;0)*1))</f>
        <v>0</v>
      </c>
      <c r="BB141" t="str">
        <f t="shared" si="75"/>
        <v/>
      </c>
      <c r="BC141">
        <f t="array" ref="BC141">IF(D141="",0,SUMPRODUCT((DA13:VN13="Lupin")*(DA14:VN14="ALERTE")*(COUNTIF(R141,"* "&amp;DA15:VN15&amp;" *")&gt;0)*1))</f>
        <v>0</v>
      </c>
      <c r="BD141" t="str">
        <f t="shared" si="76"/>
        <v/>
      </c>
      <c r="BE141">
        <f t="array" ref="BE141">IF(D141="",0,SUMPRODUCT((DA13:VN13="Mollusques")*(DA14:VN14="EXCL")*(COUNTIF(R141,"* "&amp;DA15:VN15&amp;" *")&gt;0)*1))</f>
        <v>0</v>
      </c>
      <c r="BF141">
        <f t="array" ref="BF141">IF(D141="",0,SUMPRODUCT((DA13:VN13="Mollusques")*(DA14:VN14="ALERTE")*(COUNTIF(R141,"* "&amp;DA15:VN15&amp;" *")&gt;0)*1))</f>
        <v>0</v>
      </c>
      <c r="BG141" t="str">
        <f t="shared" si="77"/>
        <v/>
      </c>
      <c r="BH141" t="str">
        <f t="shared" si="78"/>
        <v/>
      </c>
      <c r="BI141" t="str">
        <f t="shared" si="79"/>
        <v/>
      </c>
      <c r="BJ141" t="str">
        <f t="shared" si="80"/>
        <v/>
      </c>
      <c r="BK141" t="str">
        <f t="shared" si="81"/>
        <v/>
      </c>
      <c r="BL141" t="str">
        <f t="shared" si="82"/>
        <v/>
      </c>
      <c r="BM141" t="str">
        <f t="shared" si="83"/>
        <v/>
      </c>
      <c r="BN141" t="str">
        <f t="shared" si="84"/>
        <v/>
      </c>
      <c r="BO141" t="str">
        <f t="shared" si="85"/>
        <v/>
      </c>
      <c r="BP141" t="str">
        <f t="shared" si="86"/>
        <v/>
      </c>
      <c r="BQ141" t="str">
        <f t="shared" si="87"/>
        <v/>
      </c>
      <c r="BR141" t="str">
        <f t="shared" si="88"/>
        <v/>
      </c>
      <c r="BS141" t="str">
        <f t="shared" si="89"/>
        <v/>
      </c>
      <c r="BT141" t="str">
        <f t="shared" si="90"/>
        <v/>
      </c>
      <c r="BU141" t="str">
        <f t="shared" si="91"/>
        <v/>
      </c>
      <c r="BV141" t="str">
        <f t="shared" si="92"/>
        <v/>
      </c>
      <c r="BW141" t="str">
        <f t="shared" si="93"/>
        <v/>
      </c>
      <c r="BX141" t="str">
        <f t="shared" si="94"/>
        <v/>
      </c>
      <c r="BY141" t="str">
        <f t="shared" si="95"/>
        <v/>
      </c>
    </row>
    <row r="142" spans="3:77" ht="15.75">
      <c r="C142" s="263" t="str">
        <f t="shared" ref="C142:C205" si="96">IF(D142="","",ROW()-8)</f>
        <v/>
      </c>
      <c r="D142" s="752"/>
      <c r="E142" s="818" t="s">
        <v>945</v>
      </c>
      <c r="F142" s="16" t="str">
        <f t="shared" ref="F142:F205" si="97">IF(D142="","",TRIM(SUBSTITUTE(D142,"*",""))&amp;IF(COUNTIF(G142,"*⚠*")&gt;0," *",""))</f>
        <v/>
      </c>
      <c r="G142" s="264" t="str">
        <f t="shared" ref="G142:G205" si="98">IF(D142="","",BV142)</f>
        <v/>
      </c>
      <c r="H142" s="266" t="str">
        <f t="shared" ref="H142:H205" si="99">IF(D142="","",TRIM(SUBSTITUTE(D142,"*",""))&amp;IF(J142&gt;0," *",""))</f>
        <v/>
      </c>
      <c r="I142" s="267" t="str">
        <f t="shared" ref="I142:I205" si="100">IF(D142="","",BY142)</f>
        <v/>
      </c>
      <c r="J142" s="268" t="str">
        <f t="shared" ref="J142:J205" si="101">IF(D142="","",IF(W142&lt;&gt;"",1,0)+IF(Z142&lt;&gt;"",1,0)+IF(AB142&lt;&gt;"",1,0)+IF(AF142&lt;&gt;"",1,0)+IF(AH142&lt;&gt;"",1,0)+IF(AK142&lt;&gt;"",1,0)+IF(AP142&lt;&gt;"",1,0)+IF(AT142&lt;&gt;"",1,0)+IF(AV142&lt;&gt;"",1,0)+IF(AX142&lt;&gt;"",1,0)+IF(AZ142&lt;&gt;"",1,0)+IF(BB142&lt;&gt;"",1,0)+IF(BD142&lt;&gt;"",1,0)+IF(BG142&lt;&gt;"",1,0))</f>
        <v/>
      </c>
      <c r="K142" s="268" t="str">
        <f t="shared" ref="K142:K205" si="102">IF(D142="","",IF(X142&lt;&gt;"",1,0)+IF(AQ142&lt;&gt;"",1,0))</f>
        <v/>
      </c>
      <c r="L142" s="269" t="str">
        <f t="shared" ref="L142:L205" si="103">IF(D142="","",IF(G142&lt;&gt;"",G142,IF(I142&lt;&gt;"",I142,"aucun match")))</f>
        <v/>
      </c>
      <c r="M142" t="str">
        <f t="shared" ref="M142:M205" si="104">IF(D142="","",LOWER(D142))</f>
        <v/>
      </c>
      <c r="N142" t="str">
        <f t="shared" ref="N142:N205" si="105">IF(M142="","",SUBSTITUTE(SUBSTITUTE(SUBSTITUTE(SUBSTITUTE(SUBSTITUTE(SUBSTITUTE(SUBSTITUTE(SUBSTITUTE(M142,"œ","oe"),"æ","ae"),"à","a"),"á","a"),"â","a"),"ä","a"),"ã","a"),"å","a"))</f>
        <v/>
      </c>
      <c r="O142" t="str">
        <f t="shared" ref="O142:O205" si="106">IF(N142="","",SUBSTITUTE(SUBSTITUTE(SUBSTITUTE(SUBSTITUTE(SUBSTITUTE(SUBSTITUTE(SUBSTITUTE(SUBSTITUTE(SUBSTITUTE(SUBSTITUTE(SUBSTITUTE(SUBSTITUTE(SUBSTITUTE(SUBSTITUTE(SUBSTITUTE(SUBSTITUTE(SUBSTITUTE(SUBSTITUTE(SUBSTITUTE(SUBSTITUTE(SUBSTITUTE(N142,"ç","c"),"è","e"),"é","e"),"ê","e"),"ë","e"),"ì","i"),"í","i"),"î","i"),"ï","i"),"ñ","n"),"ò","o"),"ó","o"),"ô","o"),"ö","o"),"õ","o"),"ù","u"),"ú","u"),"û","u"),"ü","u"),"ý","y"),"ÿ","y"))</f>
        <v/>
      </c>
      <c r="P142" t="str">
        <f t="shared" ref="P142:P205" si="107">IF(O142="","",SUBSTITUTE(SUBSTITUTE(SUBSTITUTE(SUBSTITUTE(SUBSTITUTE(SUBSTITUTE(SUBSTITUTE(SUBSTITUTE(SUBSTITUTE(SUBSTITUTE(O142,CHAR(10)," "),CHAR(13)," "),","," "),"."," "),":"," "),"/"," "),"-"," "),"_"," "),""""," "),";"," "))</f>
        <v/>
      </c>
      <c r="Q142" t="str">
        <f t="shared" ref="Q142:Q205" si="108">IF(P142="","",SUBSTITUTE(SUBSTITUTE(SUBSTITUTE(SUBSTITUTE(SUBSTITUTE(SUBSTITUTE(SUBSTITUTE(SUBSTITUTE(P142,CHAR(40)," "),CHAR(41)," "),CHAR(39)," "),"?"," "),"!"," "),"+"," "),"*"," "),"&amp;"," "))</f>
        <v/>
      </c>
      <c r="R142" t="str">
        <f t="shared" ref="R142:R205" si="109">IF(Q142="",""," "&amp;TRIM(SUBSTITUTE(SUBSTITUTE(SUBSTITUTE(Q142,"  "," "),"  "," "),"  "," "))&amp;" ")</f>
        <v/>
      </c>
      <c r="S142">
        <f t="array" ref="S142">IF(D142="",0,SUMPRODUCT((DA13:VN13="Gluten")*(DA14:VN14="INFO")*(COUNTIF(R142,"* "&amp;DA15:VN15&amp;" *")&gt;0)*1))</f>
        <v>0</v>
      </c>
      <c r="T142">
        <f t="array" ref="T142">IF(D142="",0,SUMPRODUCT((DA13:VN13="Gluten")*(DA14:VN14="EXCL")*(COUNTIF(R142,"* "&amp;DA15:VN15&amp;" *")&gt;0)*1))</f>
        <v>0</v>
      </c>
      <c r="U142">
        <f t="array" ref="U142">IF(D142="",0,SUMPRODUCT((DA13:VN13="Gluten")*(DA14:VN14="ALERTE")*(COUNTIF(R142,"* "&amp;DA15:VN15&amp;" *")&gt;0)*1))</f>
        <v>0</v>
      </c>
      <c r="V142">
        <f t="array" ref="V142">IF(D142="",0,SUMPRODUCT((DA13:VN13="Gluten")*(DA14:VN14="SUSP")*(COUNTIF(R142,"* "&amp;DA15:VN15&amp;" *")&gt;0)*1))</f>
        <v>0</v>
      </c>
      <c r="W142" t="str">
        <f t="shared" ref="W142:W205" si="110">IF(D142="","",IF(S142&gt;0,"info Gluten",IF(AND(U142&gt;0,T142=0),"⚠ Gluten","")))</f>
        <v/>
      </c>
      <c r="X142" t="str">
        <f t="shared" ref="X142:X205" si="111">IF(D142="","",IF(AND(W142="",V142&gt;0,T142=0),"suspicion Gluten",""))</f>
        <v/>
      </c>
      <c r="Y142">
        <f t="array" ref="Y142">IF(D142="",0,SUMPRODUCT((DA13:VN13="Crustaces")*(DA14:VN14="ALERTE")*(COUNTIF(R142,"* "&amp;DA15:VN15&amp;" *")&gt;0)*1))</f>
        <v>0</v>
      </c>
      <c r="Z142" t="str">
        <f t="shared" ref="Z142:Z205" si="112">IF(D142="","",IF(Y142&gt;0,"⚠ Crustaces",""))</f>
        <v/>
      </c>
      <c r="AA142">
        <f t="array" ref="AA142">IF(D142="",0,SUMPRODUCT((DA13:VN13="Oeufs")*(DA14:VN14="ALERTE")*(COUNTIF(R142,"* "&amp;DA15:VN15&amp;" *")&gt;0)*1))</f>
        <v>0</v>
      </c>
      <c r="AB142" t="str">
        <f t="shared" ref="AB142:AB205" si="113">IF(D142="","",IF(AA142&gt;0,"⚠ Oeufs",""))</f>
        <v/>
      </c>
      <c r="AC142">
        <f t="array" ref="AC142">IF(D142="",0,SUMPRODUCT((DA13:VN13="Poissons")*(DA14:VN14="INFO")*(COUNTIF(R142,"* "&amp;DA15:VN15&amp;" *")&gt;0)*1))</f>
        <v>0</v>
      </c>
      <c r="AD142">
        <f t="array" ref="AD142">IF(D142="",0,SUMPRODUCT((DA13:VN13="Poissons")*(DA14:VN14="EXCL")*(COUNTIF(R142,"* "&amp;DA15:VN15&amp;" *")&gt;0)*1))</f>
        <v>0</v>
      </c>
      <c r="AE142">
        <f t="array" ref="AE142">IF(D142="",0,SUMPRODUCT((DA13:VN13="Poissons")*(DA14:VN14="ALERTE")*(COUNTIF(R142,"* "&amp;DA15:VN15&amp;" *")&gt;0)*1))</f>
        <v>0</v>
      </c>
      <c r="AF142" t="str">
        <f t="shared" ref="AF142:AF205" si="114">IF(D142="","",IF(AC142&gt;0,"info Poissons",IF(AND(AE142&gt;0,AD142=0),"⚠ Poissons","")))</f>
        <v/>
      </c>
      <c r="AG142">
        <f t="array" ref="AG142">IF(D142="",0,SUMPRODUCT((DA13:VN13="Arachides")*(DA14:VN14="ALERTE")*(COUNTIF(R142,"* "&amp;DA15:VN15&amp;" *")&gt;0)*1))</f>
        <v>0</v>
      </c>
      <c r="AH142" t="str">
        <f t="shared" ref="AH142:AH205" si="115">IF(D142="","",IF(AG142&gt;0,"⚠ Arachides",""))</f>
        <v/>
      </c>
      <c r="AI142">
        <f t="array" ref="AI142">IF(D142="",0,SUMPRODUCT((DA13:VN13="Soja")*(DA14:VN14="INFO")*(COUNTIF(R142,"* "&amp;DA15:VN15&amp;" *")&gt;0)*1))</f>
        <v>0</v>
      </c>
      <c r="AJ142">
        <f t="array" ref="AJ142">IF(D142="",0,SUMPRODUCT((DA13:VN13="Soja")*(DA14:VN14="ALERTE")*(COUNTIF(R142,"* "&amp;DA15:VN15&amp;" *")&gt;0)*1))</f>
        <v>0</v>
      </c>
      <c r="AK142" t="str">
        <f t="shared" ref="AK142:AK205" si="116">IF(D142="","",IF(AI142&gt;0,"info Soja",IF(AJ142&gt;0,"⚠ Soja","")))</f>
        <v/>
      </c>
      <c r="AL142">
        <f t="array" ref="AL142">IF(D142="",0,SUMPRODUCT((DA13:VN13="Lait")*(DA14:VN14="INFO")*(COUNTIF(R142,"* "&amp;DA15:VN15&amp;" *")&gt;0)*1))</f>
        <v>0</v>
      </c>
      <c r="AM142">
        <f t="array" ref="AM142">IF(D142="",0,SUMPRODUCT((DA13:VN13="Lait")*(DA14:VN14="EXCL")*(COUNTIF(R142,"* "&amp;DA15:VN15&amp;" *")&gt;0)*1))</f>
        <v>0</v>
      </c>
      <c r="AN142">
        <f t="array" ref="AN142">IF(D142="",0,SUMPRODUCT((DA13:VN13="Lait")*(DA14:VN14="ALERTE")*(COUNTIF(R142,"* "&amp;DA15:VN15&amp;" *")&gt;0)*1))</f>
        <v>0</v>
      </c>
      <c r="AO142">
        <f t="array" ref="AO142">IF(D142="",0,SUMPRODUCT((DA13:VN13="Lait")*(DA14:VN14="SUSP")*(COUNTIF(R142,"* "&amp;DA15:VN15&amp;" *")&gt;0)*1))</f>
        <v>0</v>
      </c>
      <c r="AP142" t="str">
        <f t="shared" ref="AP142:AP205" si="117">IF(D142="","",IF(AL142&gt;0,"info Lait",IF(AND(AN142&gt;0,AM142=0),"⚠ Lait","")))</f>
        <v/>
      </c>
      <c r="AQ142" t="str">
        <f t="shared" ref="AQ142:AQ205" si="118">IF(D142="","",IF(AND(AP142="",AO142&gt;0,AM142=0),"suspicion Lait",""))</f>
        <v/>
      </c>
      <c r="AR142">
        <f t="array" ref="AR142">IF(D142="",0,SUMPRODUCT((DA13:VN13="Fruits a coque")*(DA14:VN14="EXCL")*(COUNTIF(R142,"* "&amp;DA15:VN15&amp;" *")&gt;0)*1))</f>
        <v>0</v>
      </c>
      <c r="AS142">
        <f t="array" ref="AS142">IF(D142="",0,SUMPRODUCT((DA13:VN13="Fruits a coque")*(DA14:VN14="ALERTE")*(COUNTIF(R142,"* "&amp;DA15:VN15&amp;" *")&gt;0)*1))</f>
        <v>0</v>
      </c>
      <c r="AT142" t="str">
        <f t="shared" ref="AT142:AT205" si="119">IF(D142="","",IF(AND(AS142&gt;0,AR142=0),"⚠ Fruits a coque",""))</f>
        <v/>
      </c>
      <c r="AU142">
        <f t="array" ref="AU142">IF(D142="",0,SUMPRODUCT((DA13:VN13="Celeri")*(DA14:VN14="ALERTE")*(COUNTIF(R142,"* "&amp;DA15:VN15&amp;" *")&gt;0)*1))</f>
        <v>0</v>
      </c>
      <c r="AV142" t="str">
        <f t="shared" ref="AV142:AV205" si="120">IF(D142="","",IF(AU142&gt;0,"⚠ Celeri",""))</f>
        <v/>
      </c>
      <c r="AW142">
        <f t="array" ref="AW142">IF(D142="",0,SUMPRODUCT((DA13:VN13="Moutarde")*(DA14:VN14="ALERTE")*(COUNTIF(R142,"* "&amp;DA15:VN15&amp;" *")&gt;0)*1))</f>
        <v>0</v>
      </c>
      <c r="AX142" t="str">
        <f t="shared" ref="AX142:AX205" si="121">IF(D142="","",IF(AW142&gt;0,"⚠ Moutarde",""))</f>
        <v/>
      </c>
      <c r="AY142">
        <f t="array" ref="AY142">IF(D142="",0,SUMPRODUCT((DA13:VN13="Sesame")*(DA14:VN14="ALERTE")*(COUNTIF(R142,"* "&amp;DA15:VN15&amp;" *")&gt;0)*1))</f>
        <v>0</v>
      </c>
      <c r="AZ142" t="str">
        <f t="shared" ref="AZ142:AZ205" si="122">IF(D142="","",IF(AY142&gt;0,"⚠ Sesame",""))</f>
        <v/>
      </c>
      <c r="BA142">
        <f t="array" ref="BA142">IF(D142="",0,SUMPRODUCT((DA13:VN13="Sulfites")*(DA14:VN14="ALERTE")*(COUNTIF(R142,"* "&amp;DA15:VN15&amp;" *")&gt;0)*1))</f>
        <v>0</v>
      </c>
      <c r="BB142" t="str">
        <f t="shared" ref="BB142:BB205" si="123">IF(D142="","",IF(BA142&gt;0,"⚠ Sulfites",""))</f>
        <v/>
      </c>
      <c r="BC142">
        <f t="array" ref="BC142">IF(D142="",0,SUMPRODUCT((DA13:VN13="Lupin")*(DA14:VN14="ALERTE")*(COUNTIF(R142,"* "&amp;DA15:VN15&amp;" *")&gt;0)*1))</f>
        <v>0</v>
      </c>
      <c r="BD142" t="str">
        <f t="shared" ref="BD142:BD205" si="124">IF(D142="","",IF(BC142&gt;0,"⚠ Lupin",""))</f>
        <v/>
      </c>
      <c r="BE142">
        <f t="array" ref="BE142">IF(D142="",0,SUMPRODUCT((DA13:VN13="Mollusques")*(DA14:VN14="EXCL")*(COUNTIF(R142,"* "&amp;DA15:VN15&amp;" *")&gt;0)*1))</f>
        <v>0</v>
      </c>
      <c r="BF142">
        <f t="array" ref="BF142">IF(D142="",0,SUMPRODUCT((DA13:VN13="Mollusques")*(DA14:VN14="ALERTE")*(COUNTIF(R142,"* "&amp;DA15:VN15&amp;" *")&gt;0)*1))</f>
        <v>0</v>
      </c>
      <c r="BG142" t="str">
        <f t="shared" ref="BG142:BG205" si="125">IF(D142="","",IF(AND(BF142&gt;0,BE142=0),"⚠ Mollusques",""))</f>
        <v/>
      </c>
      <c r="BH142" t="str">
        <f t="shared" ref="BH142:BH205" si="126">IF(D142="","",W142)</f>
        <v/>
      </c>
      <c r="BI142" t="str">
        <f t="shared" ref="BI142:BI205" si="127">IF(D142="","",IF(Z142="",BH142,IF(BH142="",Z142,BH142&amp;" • "&amp;Z142)))</f>
        <v/>
      </c>
      <c r="BJ142" t="str">
        <f t="shared" ref="BJ142:BJ205" si="128">IF(D142="","",IF(AB142="",BI142,IF(BI142="",AB142,BI142&amp;" • "&amp;AB142)))</f>
        <v/>
      </c>
      <c r="BK142" t="str">
        <f t="shared" ref="BK142:BK205" si="129">IF(D142="","",IF(AF142="",BJ142,IF(BJ142="",AF142,BJ142&amp;" • "&amp;AF142)))</f>
        <v/>
      </c>
      <c r="BL142" t="str">
        <f t="shared" ref="BL142:BL205" si="130">IF(D142="","",IF(AH142="",BK142,IF(BK142="",AH142,BK142&amp;" • "&amp;AH142)))</f>
        <v/>
      </c>
      <c r="BM142" t="str">
        <f t="shared" ref="BM142:BM205" si="131">IF(D142="","",IF(AK142="",BL142,IF(BL142="",AK142,BL142&amp;" • "&amp;AK142)))</f>
        <v/>
      </c>
      <c r="BN142" t="str">
        <f t="shared" ref="BN142:BN205" si="132">IF(D142="","",IF(AP142="",BM142,IF(BM142="",AP142,BM142&amp;" • "&amp;AP142)))</f>
        <v/>
      </c>
      <c r="BO142" t="str">
        <f t="shared" ref="BO142:BO205" si="133">IF(D142="","",IF(AT142="",BN142,IF(BN142="",AT142,BN142&amp;" • "&amp;AT142)))</f>
        <v/>
      </c>
      <c r="BP142" t="str">
        <f t="shared" ref="BP142:BP205" si="134">IF(D142="","",IF(AV142="",BO142,IF(BO142="",AV142,BO142&amp;" • "&amp;AV142)))</f>
        <v/>
      </c>
      <c r="BQ142" t="str">
        <f t="shared" ref="BQ142:BQ205" si="135">IF(D142="","",IF(AX142="",BP142,IF(BP142="",AX142,BP142&amp;" • "&amp;AX142)))</f>
        <v/>
      </c>
      <c r="BR142" t="str">
        <f t="shared" ref="BR142:BR205" si="136">IF(D142="","",IF(AZ142="",BQ142,IF(BQ142="",AZ142,BQ142&amp;" • "&amp;AZ142)))</f>
        <v/>
      </c>
      <c r="BS142" t="str">
        <f t="shared" ref="BS142:BS205" si="137">IF(D142="","",IF(BB142="",BR142,IF(BR142="",BB142,BR142&amp;" • "&amp;BB142)))</f>
        <v/>
      </c>
      <c r="BT142" t="str">
        <f t="shared" ref="BT142:BT205" si="138">IF(D142="","",IF(BD142="",BS142,IF(BS142="",BD142,BS142&amp;" • "&amp;BD142)))</f>
        <v/>
      </c>
      <c r="BU142" t="str">
        <f t="shared" ref="BU142:BU205" si="139">IF(D142="","",IF(BG142="",BT142,IF(BT142="",BG142,BT142&amp;" • "&amp;BG142)))</f>
        <v/>
      </c>
      <c r="BV142" t="str">
        <f t="shared" ref="BV142:BV205" si="140">IF(D142="","",BU142)</f>
        <v/>
      </c>
      <c r="BW142" t="str">
        <f t="shared" ref="BW142:BW205" si="141">IF(D142="","",X142)</f>
        <v/>
      </c>
      <c r="BX142" t="str">
        <f t="shared" ref="BX142:BX205" si="142">IF(D142="","",IF(AQ142="",BW142,IF(BW142="",AQ142,BW142&amp;" • "&amp;AQ142)))</f>
        <v/>
      </c>
      <c r="BY142" t="str">
        <f t="shared" ref="BY142:BY205" si="143">IF(D142="","",BX142)</f>
        <v/>
      </c>
    </row>
    <row r="143" spans="3:77" ht="15.75">
      <c r="C143" s="263" t="str">
        <f t="shared" si="96"/>
        <v/>
      </c>
      <c r="D143" s="752"/>
      <c r="E143" s="818" t="s">
        <v>945</v>
      </c>
      <c r="F143" s="16" t="str">
        <f t="shared" si="97"/>
        <v/>
      </c>
      <c r="G143" s="264" t="str">
        <f t="shared" si="98"/>
        <v/>
      </c>
      <c r="H143" s="266" t="str">
        <f t="shared" si="99"/>
        <v/>
      </c>
      <c r="I143" s="267" t="str">
        <f t="shared" si="100"/>
        <v/>
      </c>
      <c r="J143" s="268" t="str">
        <f t="shared" si="101"/>
        <v/>
      </c>
      <c r="K143" s="268" t="str">
        <f t="shared" si="102"/>
        <v/>
      </c>
      <c r="L143" s="269" t="str">
        <f t="shared" si="103"/>
        <v/>
      </c>
      <c r="M143" t="str">
        <f t="shared" si="104"/>
        <v/>
      </c>
      <c r="N143" t="str">
        <f t="shared" si="105"/>
        <v/>
      </c>
      <c r="O143" t="str">
        <f t="shared" si="106"/>
        <v/>
      </c>
      <c r="P143" t="str">
        <f t="shared" si="107"/>
        <v/>
      </c>
      <c r="Q143" t="str">
        <f t="shared" si="108"/>
        <v/>
      </c>
      <c r="R143" t="str">
        <f t="shared" si="109"/>
        <v/>
      </c>
      <c r="S143">
        <f t="array" ref="S143">IF(D143="",0,SUMPRODUCT((DA13:VN13="Gluten")*(DA14:VN14="INFO")*(COUNTIF(R143,"* "&amp;DA15:VN15&amp;" *")&gt;0)*1))</f>
        <v>0</v>
      </c>
      <c r="T143">
        <f t="array" ref="T143">IF(D143="",0,SUMPRODUCT((DA13:VN13="Gluten")*(DA14:VN14="EXCL")*(COUNTIF(R143,"* "&amp;DA15:VN15&amp;" *")&gt;0)*1))</f>
        <v>0</v>
      </c>
      <c r="U143">
        <f t="array" ref="U143">IF(D143="",0,SUMPRODUCT((DA13:VN13="Gluten")*(DA14:VN14="ALERTE")*(COUNTIF(R143,"* "&amp;DA15:VN15&amp;" *")&gt;0)*1))</f>
        <v>0</v>
      </c>
      <c r="V143">
        <f t="array" ref="V143">IF(D143="",0,SUMPRODUCT((DA13:VN13="Gluten")*(DA14:VN14="SUSP")*(COUNTIF(R143,"* "&amp;DA15:VN15&amp;" *")&gt;0)*1))</f>
        <v>0</v>
      </c>
      <c r="W143" t="str">
        <f t="shared" si="110"/>
        <v/>
      </c>
      <c r="X143" t="str">
        <f t="shared" si="111"/>
        <v/>
      </c>
      <c r="Y143">
        <f t="array" ref="Y143">IF(D143="",0,SUMPRODUCT((DA13:VN13="Crustaces")*(DA14:VN14="ALERTE")*(COUNTIF(R143,"* "&amp;DA15:VN15&amp;" *")&gt;0)*1))</f>
        <v>0</v>
      </c>
      <c r="Z143" t="str">
        <f t="shared" si="112"/>
        <v/>
      </c>
      <c r="AA143">
        <f t="array" ref="AA143">IF(D143="",0,SUMPRODUCT((DA13:VN13="Oeufs")*(DA14:VN14="ALERTE")*(COUNTIF(R143,"* "&amp;DA15:VN15&amp;" *")&gt;0)*1))</f>
        <v>0</v>
      </c>
      <c r="AB143" t="str">
        <f t="shared" si="113"/>
        <v/>
      </c>
      <c r="AC143">
        <f t="array" ref="AC143">IF(D143="",0,SUMPRODUCT((DA13:VN13="Poissons")*(DA14:VN14="INFO")*(COUNTIF(R143,"* "&amp;DA15:VN15&amp;" *")&gt;0)*1))</f>
        <v>0</v>
      </c>
      <c r="AD143">
        <f t="array" ref="AD143">IF(D143="",0,SUMPRODUCT((DA13:VN13="Poissons")*(DA14:VN14="EXCL")*(COUNTIF(R143,"* "&amp;DA15:VN15&amp;" *")&gt;0)*1))</f>
        <v>0</v>
      </c>
      <c r="AE143">
        <f t="array" ref="AE143">IF(D143="",0,SUMPRODUCT((DA13:VN13="Poissons")*(DA14:VN14="ALERTE")*(COUNTIF(R143,"* "&amp;DA15:VN15&amp;" *")&gt;0)*1))</f>
        <v>0</v>
      </c>
      <c r="AF143" t="str">
        <f t="shared" si="114"/>
        <v/>
      </c>
      <c r="AG143">
        <f t="array" ref="AG143">IF(D143="",0,SUMPRODUCT((DA13:VN13="Arachides")*(DA14:VN14="ALERTE")*(COUNTIF(R143,"* "&amp;DA15:VN15&amp;" *")&gt;0)*1))</f>
        <v>0</v>
      </c>
      <c r="AH143" t="str">
        <f t="shared" si="115"/>
        <v/>
      </c>
      <c r="AI143">
        <f t="array" ref="AI143">IF(D143="",0,SUMPRODUCT((DA13:VN13="Soja")*(DA14:VN14="INFO")*(COUNTIF(R143,"* "&amp;DA15:VN15&amp;" *")&gt;0)*1))</f>
        <v>0</v>
      </c>
      <c r="AJ143">
        <f t="array" ref="AJ143">IF(D143="",0,SUMPRODUCT((DA13:VN13="Soja")*(DA14:VN14="ALERTE")*(COUNTIF(R143,"* "&amp;DA15:VN15&amp;" *")&gt;0)*1))</f>
        <v>0</v>
      </c>
      <c r="AK143" t="str">
        <f t="shared" si="116"/>
        <v/>
      </c>
      <c r="AL143">
        <f t="array" ref="AL143">IF(D143="",0,SUMPRODUCT((DA13:VN13="Lait")*(DA14:VN14="INFO")*(COUNTIF(R143,"* "&amp;DA15:VN15&amp;" *")&gt;0)*1))</f>
        <v>0</v>
      </c>
      <c r="AM143">
        <f t="array" ref="AM143">IF(D143="",0,SUMPRODUCT((DA13:VN13="Lait")*(DA14:VN14="EXCL")*(COUNTIF(R143,"* "&amp;DA15:VN15&amp;" *")&gt;0)*1))</f>
        <v>0</v>
      </c>
      <c r="AN143">
        <f t="array" ref="AN143">IF(D143="",0,SUMPRODUCT((DA13:VN13="Lait")*(DA14:VN14="ALERTE")*(COUNTIF(R143,"* "&amp;DA15:VN15&amp;" *")&gt;0)*1))</f>
        <v>0</v>
      </c>
      <c r="AO143">
        <f t="array" ref="AO143">IF(D143="",0,SUMPRODUCT((DA13:VN13="Lait")*(DA14:VN14="SUSP")*(COUNTIF(R143,"* "&amp;DA15:VN15&amp;" *")&gt;0)*1))</f>
        <v>0</v>
      </c>
      <c r="AP143" t="str">
        <f t="shared" si="117"/>
        <v/>
      </c>
      <c r="AQ143" t="str">
        <f t="shared" si="118"/>
        <v/>
      </c>
      <c r="AR143">
        <f t="array" ref="AR143">IF(D143="",0,SUMPRODUCT((DA13:VN13="Fruits a coque")*(DA14:VN14="EXCL")*(COUNTIF(R143,"* "&amp;DA15:VN15&amp;" *")&gt;0)*1))</f>
        <v>0</v>
      </c>
      <c r="AS143">
        <f t="array" ref="AS143">IF(D143="",0,SUMPRODUCT((DA13:VN13="Fruits a coque")*(DA14:VN14="ALERTE")*(COUNTIF(R143,"* "&amp;DA15:VN15&amp;" *")&gt;0)*1))</f>
        <v>0</v>
      </c>
      <c r="AT143" t="str">
        <f t="shared" si="119"/>
        <v/>
      </c>
      <c r="AU143">
        <f t="array" ref="AU143">IF(D143="",0,SUMPRODUCT((DA13:VN13="Celeri")*(DA14:VN14="ALERTE")*(COUNTIF(R143,"* "&amp;DA15:VN15&amp;" *")&gt;0)*1))</f>
        <v>0</v>
      </c>
      <c r="AV143" t="str">
        <f t="shared" si="120"/>
        <v/>
      </c>
      <c r="AW143">
        <f t="array" ref="AW143">IF(D143="",0,SUMPRODUCT((DA13:VN13="Moutarde")*(DA14:VN14="ALERTE")*(COUNTIF(R143,"* "&amp;DA15:VN15&amp;" *")&gt;0)*1))</f>
        <v>0</v>
      </c>
      <c r="AX143" t="str">
        <f t="shared" si="121"/>
        <v/>
      </c>
      <c r="AY143">
        <f t="array" ref="AY143">IF(D143="",0,SUMPRODUCT((DA13:VN13="Sesame")*(DA14:VN14="ALERTE")*(COUNTIF(R143,"* "&amp;DA15:VN15&amp;" *")&gt;0)*1))</f>
        <v>0</v>
      </c>
      <c r="AZ143" t="str">
        <f t="shared" si="122"/>
        <v/>
      </c>
      <c r="BA143">
        <f t="array" ref="BA143">IF(D143="",0,SUMPRODUCT((DA13:VN13="Sulfites")*(DA14:VN14="ALERTE")*(COUNTIF(R143,"* "&amp;DA15:VN15&amp;" *")&gt;0)*1))</f>
        <v>0</v>
      </c>
      <c r="BB143" t="str">
        <f t="shared" si="123"/>
        <v/>
      </c>
      <c r="BC143">
        <f t="array" ref="BC143">IF(D143="",0,SUMPRODUCT((DA13:VN13="Lupin")*(DA14:VN14="ALERTE")*(COUNTIF(R143,"* "&amp;DA15:VN15&amp;" *")&gt;0)*1))</f>
        <v>0</v>
      </c>
      <c r="BD143" t="str">
        <f t="shared" si="124"/>
        <v/>
      </c>
      <c r="BE143">
        <f t="array" ref="BE143">IF(D143="",0,SUMPRODUCT((DA13:VN13="Mollusques")*(DA14:VN14="EXCL")*(COUNTIF(R143,"* "&amp;DA15:VN15&amp;" *")&gt;0)*1))</f>
        <v>0</v>
      </c>
      <c r="BF143">
        <f t="array" ref="BF143">IF(D143="",0,SUMPRODUCT((DA13:VN13="Mollusques")*(DA14:VN14="ALERTE")*(COUNTIF(R143,"* "&amp;DA15:VN15&amp;" *")&gt;0)*1))</f>
        <v>0</v>
      </c>
      <c r="BG143" t="str">
        <f t="shared" si="125"/>
        <v/>
      </c>
      <c r="BH143" t="str">
        <f t="shared" si="126"/>
        <v/>
      </c>
      <c r="BI143" t="str">
        <f t="shared" si="127"/>
        <v/>
      </c>
      <c r="BJ143" t="str">
        <f t="shared" si="128"/>
        <v/>
      </c>
      <c r="BK143" t="str">
        <f t="shared" si="129"/>
        <v/>
      </c>
      <c r="BL143" t="str">
        <f t="shared" si="130"/>
        <v/>
      </c>
      <c r="BM143" t="str">
        <f t="shared" si="131"/>
        <v/>
      </c>
      <c r="BN143" t="str">
        <f t="shared" si="132"/>
        <v/>
      </c>
      <c r="BO143" t="str">
        <f t="shared" si="133"/>
        <v/>
      </c>
      <c r="BP143" t="str">
        <f t="shared" si="134"/>
        <v/>
      </c>
      <c r="BQ143" t="str">
        <f t="shared" si="135"/>
        <v/>
      </c>
      <c r="BR143" t="str">
        <f t="shared" si="136"/>
        <v/>
      </c>
      <c r="BS143" t="str">
        <f t="shared" si="137"/>
        <v/>
      </c>
      <c r="BT143" t="str">
        <f t="shared" si="138"/>
        <v/>
      </c>
      <c r="BU143" t="str">
        <f t="shared" si="139"/>
        <v/>
      </c>
      <c r="BV143" t="str">
        <f t="shared" si="140"/>
        <v/>
      </c>
      <c r="BW143" t="str">
        <f t="shared" si="141"/>
        <v/>
      </c>
      <c r="BX143" t="str">
        <f t="shared" si="142"/>
        <v/>
      </c>
      <c r="BY143" t="str">
        <f t="shared" si="143"/>
        <v/>
      </c>
    </row>
    <row r="144" spans="3:77" ht="15.75">
      <c r="C144" s="263" t="str">
        <f t="shared" si="96"/>
        <v/>
      </c>
      <c r="D144" s="752"/>
      <c r="E144" s="818" t="s">
        <v>945</v>
      </c>
      <c r="F144" s="16" t="str">
        <f t="shared" si="97"/>
        <v/>
      </c>
      <c r="G144" s="264" t="str">
        <f t="shared" si="98"/>
        <v/>
      </c>
      <c r="H144" s="266" t="str">
        <f t="shared" si="99"/>
        <v/>
      </c>
      <c r="I144" s="267" t="str">
        <f t="shared" si="100"/>
        <v/>
      </c>
      <c r="J144" s="268" t="str">
        <f t="shared" si="101"/>
        <v/>
      </c>
      <c r="K144" s="268" t="str">
        <f t="shared" si="102"/>
        <v/>
      </c>
      <c r="L144" s="269" t="str">
        <f t="shared" si="103"/>
        <v/>
      </c>
      <c r="M144" t="str">
        <f t="shared" si="104"/>
        <v/>
      </c>
      <c r="N144" t="str">
        <f t="shared" si="105"/>
        <v/>
      </c>
      <c r="O144" t="str">
        <f t="shared" si="106"/>
        <v/>
      </c>
      <c r="P144" t="str">
        <f t="shared" si="107"/>
        <v/>
      </c>
      <c r="Q144" t="str">
        <f t="shared" si="108"/>
        <v/>
      </c>
      <c r="R144" t="str">
        <f t="shared" si="109"/>
        <v/>
      </c>
      <c r="S144">
        <f t="array" ref="S144">IF(D144="",0,SUMPRODUCT((DA13:VN13="Gluten")*(DA14:VN14="INFO")*(COUNTIF(R144,"* "&amp;DA15:VN15&amp;" *")&gt;0)*1))</f>
        <v>0</v>
      </c>
      <c r="T144">
        <f t="array" ref="T144">IF(D144="",0,SUMPRODUCT((DA13:VN13="Gluten")*(DA14:VN14="EXCL")*(COUNTIF(R144,"* "&amp;DA15:VN15&amp;" *")&gt;0)*1))</f>
        <v>0</v>
      </c>
      <c r="U144">
        <f t="array" ref="U144">IF(D144="",0,SUMPRODUCT((DA13:VN13="Gluten")*(DA14:VN14="ALERTE")*(COUNTIF(R144,"* "&amp;DA15:VN15&amp;" *")&gt;0)*1))</f>
        <v>0</v>
      </c>
      <c r="V144">
        <f t="array" ref="V144">IF(D144="",0,SUMPRODUCT((DA13:VN13="Gluten")*(DA14:VN14="SUSP")*(COUNTIF(R144,"* "&amp;DA15:VN15&amp;" *")&gt;0)*1))</f>
        <v>0</v>
      </c>
      <c r="W144" t="str">
        <f t="shared" si="110"/>
        <v/>
      </c>
      <c r="X144" t="str">
        <f t="shared" si="111"/>
        <v/>
      </c>
      <c r="Y144">
        <f t="array" ref="Y144">IF(D144="",0,SUMPRODUCT((DA13:VN13="Crustaces")*(DA14:VN14="ALERTE")*(COUNTIF(R144,"* "&amp;DA15:VN15&amp;" *")&gt;0)*1))</f>
        <v>0</v>
      </c>
      <c r="Z144" t="str">
        <f t="shared" si="112"/>
        <v/>
      </c>
      <c r="AA144">
        <f t="array" ref="AA144">IF(D144="",0,SUMPRODUCT((DA13:VN13="Oeufs")*(DA14:VN14="ALERTE")*(COUNTIF(R144,"* "&amp;DA15:VN15&amp;" *")&gt;0)*1))</f>
        <v>0</v>
      </c>
      <c r="AB144" t="str">
        <f t="shared" si="113"/>
        <v/>
      </c>
      <c r="AC144">
        <f t="array" ref="AC144">IF(D144="",0,SUMPRODUCT((DA13:VN13="Poissons")*(DA14:VN14="INFO")*(COUNTIF(R144,"* "&amp;DA15:VN15&amp;" *")&gt;0)*1))</f>
        <v>0</v>
      </c>
      <c r="AD144">
        <f t="array" ref="AD144">IF(D144="",0,SUMPRODUCT((DA13:VN13="Poissons")*(DA14:VN14="EXCL")*(COUNTIF(R144,"* "&amp;DA15:VN15&amp;" *")&gt;0)*1))</f>
        <v>0</v>
      </c>
      <c r="AE144">
        <f t="array" ref="AE144">IF(D144="",0,SUMPRODUCT((DA13:VN13="Poissons")*(DA14:VN14="ALERTE")*(COUNTIF(R144,"* "&amp;DA15:VN15&amp;" *")&gt;0)*1))</f>
        <v>0</v>
      </c>
      <c r="AF144" t="str">
        <f t="shared" si="114"/>
        <v/>
      </c>
      <c r="AG144">
        <f t="array" ref="AG144">IF(D144="",0,SUMPRODUCT((DA13:VN13="Arachides")*(DA14:VN14="ALERTE")*(COUNTIF(R144,"* "&amp;DA15:VN15&amp;" *")&gt;0)*1))</f>
        <v>0</v>
      </c>
      <c r="AH144" t="str">
        <f t="shared" si="115"/>
        <v/>
      </c>
      <c r="AI144">
        <f t="array" ref="AI144">IF(D144="",0,SUMPRODUCT((DA13:VN13="Soja")*(DA14:VN14="INFO")*(COUNTIF(R144,"* "&amp;DA15:VN15&amp;" *")&gt;0)*1))</f>
        <v>0</v>
      </c>
      <c r="AJ144">
        <f t="array" ref="AJ144">IF(D144="",0,SUMPRODUCT((DA13:VN13="Soja")*(DA14:VN14="ALERTE")*(COUNTIF(R144,"* "&amp;DA15:VN15&amp;" *")&gt;0)*1))</f>
        <v>0</v>
      </c>
      <c r="AK144" t="str">
        <f t="shared" si="116"/>
        <v/>
      </c>
      <c r="AL144">
        <f t="array" ref="AL144">IF(D144="",0,SUMPRODUCT((DA13:VN13="Lait")*(DA14:VN14="INFO")*(COUNTIF(R144,"* "&amp;DA15:VN15&amp;" *")&gt;0)*1))</f>
        <v>0</v>
      </c>
      <c r="AM144">
        <f t="array" ref="AM144">IF(D144="",0,SUMPRODUCT((DA13:VN13="Lait")*(DA14:VN14="EXCL")*(COUNTIF(R144,"* "&amp;DA15:VN15&amp;" *")&gt;0)*1))</f>
        <v>0</v>
      </c>
      <c r="AN144">
        <f t="array" ref="AN144">IF(D144="",0,SUMPRODUCT((DA13:VN13="Lait")*(DA14:VN14="ALERTE")*(COUNTIF(R144,"* "&amp;DA15:VN15&amp;" *")&gt;0)*1))</f>
        <v>0</v>
      </c>
      <c r="AO144">
        <f t="array" ref="AO144">IF(D144="",0,SUMPRODUCT((DA13:VN13="Lait")*(DA14:VN14="SUSP")*(COUNTIF(R144,"* "&amp;DA15:VN15&amp;" *")&gt;0)*1))</f>
        <v>0</v>
      </c>
      <c r="AP144" t="str">
        <f t="shared" si="117"/>
        <v/>
      </c>
      <c r="AQ144" t="str">
        <f t="shared" si="118"/>
        <v/>
      </c>
      <c r="AR144">
        <f t="array" ref="AR144">IF(D144="",0,SUMPRODUCT((DA13:VN13="Fruits a coque")*(DA14:VN14="EXCL")*(COUNTIF(R144,"* "&amp;DA15:VN15&amp;" *")&gt;0)*1))</f>
        <v>0</v>
      </c>
      <c r="AS144">
        <f t="array" ref="AS144">IF(D144="",0,SUMPRODUCT((DA13:VN13="Fruits a coque")*(DA14:VN14="ALERTE")*(COUNTIF(R144,"* "&amp;DA15:VN15&amp;" *")&gt;0)*1))</f>
        <v>0</v>
      </c>
      <c r="AT144" t="str">
        <f t="shared" si="119"/>
        <v/>
      </c>
      <c r="AU144">
        <f t="array" ref="AU144">IF(D144="",0,SUMPRODUCT((DA13:VN13="Celeri")*(DA14:VN14="ALERTE")*(COUNTIF(R144,"* "&amp;DA15:VN15&amp;" *")&gt;0)*1))</f>
        <v>0</v>
      </c>
      <c r="AV144" t="str">
        <f t="shared" si="120"/>
        <v/>
      </c>
      <c r="AW144">
        <f t="array" ref="AW144">IF(D144="",0,SUMPRODUCT((DA13:VN13="Moutarde")*(DA14:VN14="ALERTE")*(COUNTIF(R144,"* "&amp;DA15:VN15&amp;" *")&gt;0)*1))</f>
        <v>0</v>
      </c>
      <c r="AX144" t="str">
        <f t="shared" si="121"/>
        <v/>
      </c>
      <c r="AY144">
        <f t="array" ref="AY144">IF(D144="",0,SUMPRODUCT((DA13:VN13="Sesame")*(DA14:VN14="ALERTE")*(COUNTIF(R144,"* "&amp;DA15:VN15&amp;" *")&gt;0)*1))</f>
        <v>0</v>
      </c>
      <c r="AZ144" t="str">
        <f t="shared" si="122"/>
        <v/>
      </c>
      <c r="BA144">
        <f t="array" ref="BA144">IF(D144="",0,SUMPRODUCT((DA13:VN13="Sulfites")*(DA14:VN14="ALERTE")*(COUNTIF(R144,"* "&amp;DA15:VN15&amp;" *")&gt;0)*1))</f>
        <v>0</v>
      </c>
      <c r="BB144" t="str">
        <f t="shared" si="123"/>
        <v/>
      </c>
      <c r="BC144">
        <f t="array" ref="BC144">IF(D144="",0,SUMPRODUCT((DA13:VN13="Lupin")*(DA14:VN14="ALERTE")*(COUNTIF(R144,"* "&amp;DA15:VN15&amp;" *")&gt;0)*1))</f>
        <v>0</v>
      </c>
      <c r="BD144" t="str">
        <f t="shared" si="124"/>
        <v/>
      </c>
      <c r="BE144">
        <f t="array" ref="BE144">IF(D144="",0,SUMPRODUCT((DA13:VN13="Mollusques")*(DA14:VN14="EXCL")*(COUNTIF(R144,"* "&amp;DA15:VN15&amp;" *")&gt;0)*1))</f>
        <v>0</v>
      </c>
      <c r="BF144">
        <f t="array" ref="BF144">IF(D144="",0,SUMPRODUCT((DA13:VN13="Mollusques")*(DA14:VN14="ALERTE")*(COUNTIF(R144,"* "&amp;DA15:VN15&amp;" *")&gt;0)*1))</f>
        <v>0</v>
      </c>
      <c r="BG144" t="str">
        <f t="shared" si="125"/>
        <v/>
      </c>
      <c r="BH144" t="str">
        <f t="shared" si="126"/>
        <v/>
      </c>
      <c r="BI144" t="str">
        <f t="shared" si="127"/>
        <v/>
      </c>
      <c r="BJ144" t="str">
        <f t="shared" si="128"/>
        <v/>
      </c>
      <c r="BK144" t="str">
        <f t="shared" si="129"/>
        <v/>
      </c>
      <c r="BL144" t="str">
        <f t="shared" si="130"/>
        <v/>
      </c>
      <c r="BM144" t="str">
        <f t="shared" si="131"/>
        <v/>
      </c>
      <c r="BN144" t="str">
        <f t="shared" si="132"/>
        <v/>
      </c>
      <c r="BO144" t="str">
        <f t="shared" si="133"/>
        <v/>
      </c>
      <c r="BP144" t="str">
        <f t="shared" si="134"/>
        <v/>
      </c>
      <c r="BQ144" t="str">
        <f t="shared" si="135"/>
        <v/>
      </c>
      <c r="BR144" t="str">
        <f t="shared" si="136"/>
        <v/>
      </c>
      <c r="BS144" t="str">
        <f t="shared" si="137"/>
        <v/>
      </c>
      <c r="BT144" t="str">
        <f t="shared" si="138"/>
        <v/>
      </c>
      <c r="BU144" t="str">
        <f t="shared" si="139"/>
        <v/>
      </c>
      <c r="BV144" t="str">
        <f t="shared" si="140"/>
        <v/>
      </c>
      <c r="BW144" t="str">
        <f t="shared" si="141"/>
        <v/>
      </c>
      <c r="BX144" t="str">
        <f t="shared" si="142"/>
        <v/>
      </c>
      <c r="BY144" t="str">
        <f t="shared" si="143"/>
        <v/>
      </c>
    </row>
    <row r="145" spans="3:77" ht="15.75">
      <c r="C145" s="263" t="str">
        <f t="shared" si="96"/>
        <v/>
      </c>
      <c r="D145" s="752"/>
      <c r="E145" s="818" t="s">
        <v>945</v>
      </c>
      <c r="F145" s="16" t="str">
        <f t="shared" si="97"/>
        <v/>
      </c>
      <c r="G145" s="264" t="str">
        <f t="shared" si="98"/>
        <v/>
      </c>
      <c r="H145" s="266" t="str">
        <f t="shared" si="99"/>
        <v/>
      </c>
      <c r="I145" s="267" t="str">
        <f t="shared" si="100"/>
        <v/>
      </c>
      <c r="J145" s="268" t="str">
        <f t="shared" si="101"/>
        <v/>
      </c>
      <c r="K145" s="268" t="str">
        <f t="shared" si="102"/>
        <v/>
      </c>
      <c r="L145" s="269" t="str">
        <f t="shared" si="103"/>
        <v/>
      </c>
      <c r="M145" t="str">
        <f t="shared" si="104"/>
        <v/>
      </c>
      <c r="N145" t="str">
        <f t="shared" si="105"/>
        <v/>
      </c>
      <c r="O145" t="str">
        <f t="shared" si="106"/>
        <v/>
      </c>
      <c r="P145" t="str">
        <f t="shared" si="107"/>
        <v/>
      </c>
      <c r="Q145" t="str">
        <f t="shared" si="108"/>
        <v/>
      </c>
      <c r="R145" t="str">
        <f t="shared" si="109"/>
        <v/>
      </c>
      <c r="S145">
        <f t="array" ref="S145">IF(D145="",0,SUMPRODUCT((DA13:VN13="Gluten")*(DA14:VN14="INFO")*(COUNTIF(R145,"* "&amp;DA15:VN15&amp;" *")&gt;0)*1))</f>
        <v>0</v>
      </c>
      <c r="T145">
        <f t="array" ref="T145">IF(D145="",0,SUMPRODUCT((DA13:VN13="Gluten")*(DA14:VN14="EXCL")*(COUNTIF(R145,"* "&amp;DA15:VN15&amp;" *")&gt;0)*1))</f>
        <v>0</v>
      </c>
      <c r="U145">
        <f t="array" ref="U145">IF(D145="",0,SUMPRODUCT((DA13:VN13="Gluten")*(DA14:VN14="ALERTE")*(COUNTIF(R145,"* "&amp;DA15:VN15&amp;" *")&gt;0)*1))</f>
        <v>0</v>
      </c>
      <c r="V145">
        <f t="array" ref="V145">IF(D145="",0,SUMPRODUCT((DA13:VN13="Gluten")*(DA14:VN14="SUSP")*(COUNTIF(R145,"* "&amp;DA15:VN15&amp;" *")&gt;0)*1))</f>
        <v>0</v>
      </c>
      <c r="W145" t="str">
        <f t="shared" si="110"/>
        <v/>
      </c>
      <c r="X145" t="str">
        <f t="shared" si="111"/>
        <v/>
      </c>
      <c r="Y145">
        <f t="array" ref="Y145">IF(D145="",0,SUMPRODUCT((DA13:VN13="Crustaces")*(DA14:VN14="ALERTE")*(COUNTIF(R145,"* "&amp;DA15:VN15&amp;" *")&gt;0)*1))</f>
        <v>0</v>
      </c>
      <c r="Z145" t="str">
        <f t="shared" si="112"/>
        <v/>
      </c>
      <c r="AA145">
        <f t="array" ref="AA145">IF(D145="",0,SUMPRODUCT((DA13:VN13="Oeufs")*(DA14:VN14="ALERTE")*(COUNTIF(R145,"* "&amp;DA15:VN15&amp;" *")&gt;0)*1))</f>
        <v>0</v>
      </c>
      <c r="AB145" t="str">
        <f t="shared" si="113"/>
        <v/>
      </c>
      <c r="AC145">
        <f t="array" ref="AC145">IF(D145="",0,SUMPRODUCT((DA13:VN13="Poissons")*(DA14:VN14="INFO")*(COUNTIF(R145,"* "&amp;DA15:VN15&amp;" *")&gt;0)*1))</f>
        <v>0</v>
      </c>
      <c r="AD145">
        <f t="array" ref="AD145">IF(D145="",0,SUMPRODUCT((DA13:VN13="Poissons")*(DA14:VN14="EXCL")*(COUNTIF(R145,"* "&amp;DA15:VN15&amp;" *")&gt;0)*1))</f>
        <v>0</v>
      </c>
      <c r="AE145">
        <f t="array" ref="AE145">IF(D145="",0,SUMPRODUCT((DA13:VN13="Poissons")*(DA14:VN14="ALERTE")*(COUNTIF(R145,"* "&amp;DA15:VN15&amp;" *")&gt;0)*1))</f>
        <v>0</v>
      </c>
      <c r="AF145" t="str">
        <f t="shared" si="114"/>
        <v/>
      </c>
      <c r="AG145">
        <f t="array" ref="AG145">IF(D145="",0,SUMPRODUCT((DA13:VN13="Arachides")*(DA14:VN14="ALERTE")*(COUNTIF(R145,"* "&amp;DA15:VN15&amp;" *")&gt;0)*1))</f>
        <v>0</v>
      </c>
      <c r="AH145" t="str">
        <f t="shared" si="115"/>
        <v/>
      </c>
      <c r="AI145">
        <f t="array" ref="AI145">IF(D145="",0,SUMPRODUCT((DA13:VN13="Soja")*(DA14:VN14="INFO")*(COUNTIF(R145,"* "&amp;DA15:VN15&amp;" *")&gt;0)*1))</f>
        <v>0</v>
      </c>
      <c r="AJ145">
        <f t="array" ref="AJ145">IF(D145="",0,SUMPRODUCT((DA13:VN13="Soja")*(DA14:VN14="ALERTE")*(COUNTIF(R145,"* "&amp;DA15:VN15&amp;" *")&gt;0)*1))</f>
        <v>0</v>
      </c>
      <c r="AK145" t="str">
        <f t="shared" si="116"/>
        <v/>
      </c>
      <c r="AL145">
        <f t="array" ref="AL145">IF(D145="",0,SUMPRODUCT((DA13:VN13="Lait")*(DA14:VN14="INFO")*(COUNTIF(R145,"* "&amp;DA15:VN15&amp;" *")&gt;0)*1))</f>
        <v>0</v>
      </c>
      <c r="AM145">
        <f t="array" ref="AM145">IF(D145="",0,SUMPRODUCT((DA13:VN13="Lait")*(DA14:VN14="EXCL")*(COUNTIF(R145,"* "&amp;DA15:VN15&amp;" *")&gt;0)*1))</f>
        <v>0</v>
      </c>
      <c r="AN145">
        <f t="array" ref="AN145">IF(D145="",0,SUMPRODUCT((DA13:VN13="Lait")*(DA14:VN14="ALERTE")*(COUNTIF(R145,"* "&amp;DA15:VN15&amp;" *")&gt;0)*1))</f>
        <v>0</v>
      </c>
      <c r="AO145">
        <f t="array" ref="AO145">IF(D145="",0,SUMPRODUCT((DA13:VN13="Lait")*(DA14:VN14="SUSP")*(COUNTIF(R145,"* "&amp;DA15:VN15&amp;" *")&gt;0)*1))</f>
        <v>0</v>
      </c>
      <c r="AP145" t="str">
        <f t="shared" si="117"/>
        <v/>
      </c>
      <c r="AQ145" t="str">
        <f t="shared" si="118"/>
        <v/>
      </c>
      <c r="AR145">
        <f t="array" ref="AR145">IF(D145="",0,SUMPRODUCT((DA13:VN13="Fruits a coque")*(DA14:VN14="EXCL")*(COUNTIF(R145,"* "&amp;DA15:VN15&amp;" *")&gt;0)*1))</f>
        <v>0</v>
      </c>
      <c r="AS145">
        <f t="array" ref="AS145">IF(D145="",0,SUMPRODUCT((DA13:VN13="Fruits a coque")*(DA14:VN14="ALERTE")*(COUNTIF(R145,"* "&amp;DA15:VN15&amp;" *")&gt;0)*1))</f>
        <v>0</v>
      </c>
      <c r="AT145" t="str">
        <f t="shared" si="119"/>
        <v/>
      </c>
      <c r="AU145">
        <f t="array" ref="AU145">IF(D145="",0,SUMPRODUCT((DA13:VN13="Celeri")*(DA14:VN14="ALERTE")*(COUNTIF(R145,"* "&amp;DA15:VN15&amp;" *")&gt;0)*1))</f>
        <v>0</v>
      </c>
      <c r="AV145" t="str">
        <f t="shared" si="120"/>
        <v/>
      </c>
      <c r="AW145">
        <f t="array" ref="AW145">IF(D145="",0,SUMPRODUCT((DA13:VN13="Moutarde")*(DA14:VN14="ALERTE")*(COUNTIF(R145,"* "&amp;DA15:VN15&amp;" *")&gt;0)*1))</f>
        <v>0</v>
      </c>
      <c r="AX145" t="str">
        <f t="shared" si="121"/>
        <v/>
      </c>
      <c r="AY145">
        <f t="array" ref="AY145">IF(D145="",0,SUMPRODUCT((DA13:VN13="Sesame")*(DA14:VN14="ALERTE")*(COUNTIF(R145,"* "&amp;DA15:VN15&amp;" *")&gt;0)*1))</f>
        <v>0</v>
      </c>
      <c r="AZ145" t="str">
        <f t="shared" si="122"/>
        <v/>
      </c>
      <c r="BA145">
        <f t="array" ref="BA145">IF(D145="",0,SUMPRODUCT((DA13:VN13="Sulfites")*(DA14:VN14="ALERTE")*(COUNTIF(R145,"* "&amp;DA15:VN15&amp;" *")&gt;0)*1))</f>
        <v>0</v>
      </c>
      <c r="BB145" t="str">
        <f t="shared" si="123"/>
        <v/>
      </c>
      <c r="BC145">
        <f t="array" ref="BC145">IF(D145="",0,SUMPRODUCT((DA13:VN13="Lupin")*(DA14:VN14="ALERTE")*(COUNTIF(R145,"* "&amp;DA15:VN15&amp;" *")&gt;0)*1))</f>
        <v>0</v>
      </c>
      <c r="BD145" t="str">
        <f t="shared" si="124"/>
        <v/>
      </c>
      <c r="BE145">
        <f t="array" ref="BE145">IF(D145="",0,SUMPRODUCT((DA13:VN13="Mollusques")*(DA14:VN14="EXCL")*(COUNTIF(R145,"* "&amp;DA15:VN15&amp;" *")&gt;0)*1))</f>
        <v>0</v>
      </c>
      <c r="BF145">
        <f t="array" ref="BF145">IF(D145="",0,SUMPRODUCT((DA13:VN13="Mollusques")*(DA14:VN14="ALERTE")*(COUNTIF(R145,"* "&amp;DA15:VN15&amp;" *")&gt;0)*1))</f>
        <v>0</v>
      </c>
      <c r="BG145" t="str">
        <f t="shared" si="125"/>
        <v/>
      </c>
      <c r="BH145" t="str">
        <f t="shared" si="126"/>
        <v/>
      </c>
      <c r="BI145" t="str">
        <f t="shared" si="127"/>
        <v/>
      </c>
      <c r="BJ145" t="str">
        <f t="shared" si="128"/>
        <v/>
      </c>
      <c r="BK145" t="str">
        <f t="shared" si="129"/>
        <v/>
      </c>
      <c r="BL145" t="str">
        <f t="shared" si="130"/>
        <v/>
      </c>
      <c r="BM145" t="str">
        <f t="shared" si="131"/>
        <v/>
      </c>
      <c r="BN145" t="str">
        <f t="shared" si="132"/>
        <v/>
      </c>
      <c r="BO145" t="str">
        <f t="shared" si="133"/>
        <v/>
      </c>
      <c r="BP145" t="str">
        <f t="shared" si="134"/>
        <v/>
      </c>
      <c r="BQ145" t="str">
        <f t="shared" si="135"/>
        <v/>
      </c>
      <c r="BR145" t="str">
        <f t="shared" si="136"/>
        <v/>
      </c>
      <c r="BS145" t="str">
        <f t="shared" si="137"/>
        <v/>
      </c>
      <c r="BT145" t="str">
        <f t="shared" si="138"/>
        <v/>
      </c>
      <c r="BU145" t="str">
        <f t="shared" si="139"/>
        <v/>
      </c>
      <c r="BV145" t="str">
        <f t="shared" si="140"/>
        <v/>
      </c>
      <c r="BW145" t="str">
        <f t="shared" si="141"/>
        <v/>
      </c>
      <c r="BX145" t="str">
        <f t="shared" si="142"/>
        <v/>
      </c>
      <c r="BY145" t="str">
        <f t="shared" si="143"/>
        <v/>
      </c>
    </row>
    <row r="146" spans="3:77" ht="15.75">
      <c r="C146" s="263" t="str">
        <f t="shared" si="96"/>
        <v/>
      </c>
      <c r="D146" s="752"/>
      <c r="E146" s="818" t="s">
        <v>945</v>
      </c>
      <c r="F146" s="16" t="str">
        <f t="shared" si="97"/>
        <v/>
      </c>
      <c r="G146" s="264" t="str">
        <f t="shared" si="98"/>
        <v/>
      </c>
      <c r="H146" s="266" t="str">
        <f t="shared" si="99"/>
        <v/>
      </c>
      <c r="I146" s="267" t="str">
        <f t="shared" si="100"/>
        <v/>
      </c>
      <c r="J146" s="268" t="str">
        <f t="shared" si="101"/>
        <v/>
      </c>
      <c r="K146" s="268" t="str">
        <f t="shared" si="102"/>
        <v/>
      </c>
      <c r="L146" s="269" t="str">
        <f t="shared" si="103"/>
        <v/>
      </c>
      <c r="M146" t="str">
        <f t="shared" si="104"/>
        <v/>
      </c>
      <c r="N146" t="str">
        <f t="shared" si="105"/>
        <v/>
      </c>
      <c r="O146" t="str">
        <f t="shared" si="106"/>
        <v/>
      </c>
      <c r="P146" t="str">
        <f t="shared" si="107"/>
        <v/>
      </c>
      <c r="Q146" t="str">
        <f t="shared" si="108"/>
        <v/>
      </c>
      <c r="R146" t="str">
        <f t="shared" si="109"/>
        <v/>
      </c>
      <c r="S146">
        <f t="array" ref="S146">IF(D146="",0,SUMPRODUCT((DA13:VN13="Gluten")*(DA14:VN14="INFO")*(COUNTIF(R146,"* "&amp;DA15:VN15&amp;" *")&gt;0)*1))</f>
        <v>0</v>
      </c>
      <c r="T146">
        <f t="array" ref="T146">IF(D146="",0,SUMPRODUCT((DA13:VN13="Gluten")*(DA14:VN14="EXCL")*(COUNTIF(R146,"* "&amp;DA15:VN15&amp;" *")&gt;0)*1))</f>
        <v>0</v>
      </c>
      <c r="U146">
        <f t="array" ref="U146">IF(D146="",0,SUMPRODUCT((DA13:VN13="Gluten")*(DA14:VN14="ALERTE")*(COUNTIF(R146,"* "&amp;DA15:VN15&amp;" *")&gt;0)*1))</f>
        <v>0</v>
      </c>
      <c r="V146">
        <f t="array" ref="V146">IF(D146="",0,SUMPRODUCT((DA13:VN13="Gluten")*(DA14:VN14="SUSP")*(COUNTIF(R146,"* "&amp;DA15:VN15&amp;" *")&gt;0)*1))</f>
        <v>0</v>
      </c>
      <c r="W146" t="str">
        <f t="shared" si="110"/>
        <v/>
      </c>
      <c r="X146" t="str">
        <f t="shared" si="111"/>
        <v/>
      </c>
      <c r="Y146">
        <f t="array" ref="Y146">IF(D146="",0,SUMPRODUCT((DA13:VN13="Crustaces")*(DA14:VN14="ALERTE")*(COUNTIF(R146,"* "&amp;DA15:VN15&amp;" *")&gt;0)*1))</f>
        <v>0</v>
      </c>
      <c r="Z146" t="str">
        <f t="shared" si="112"/>
        <v/>
      </c>
      <c r="AA146">
        <f t="array" ref="AA146">IF(D146="",0,SUMPRODUCT((DA13:VN13="Oeufs")*(DA14:VN14="ALERTE")*(COUNTIF(R146,"* "&amp;DA15:VN15&amp;" *")&gt;0)*1))</f>
        <v>0</v>
      </c>
      <c r="AB146" t="str">
        <f t="shared" si="113"/>
        <v/>
      </c>
      <c r="AC146">
        <f t="array" ref="AC146">IF(D146="",0,SUMPRODUCT((DA13:VN13="Poissons")*(DA14:VN14="INFO")*(COUNTIF(R146,"* "&amp;DA15:VN15&amp;" *")&gt;0)*1))</f>
        <v>0</v>
      </c>
      <c r="AD146">
        <f t="array" ref="AD146">IF(D146="",0,SUMPRODUCT((DA13:VN13="Poissons")*(DA14:VN14="EXCL")*(COUNTIF(R146,"* "&amp;DA15:VN15&amp;" *")&gt;0)*1))</f>
        <v>0</v>
      </c>
      <c r="AE146">
        <f t="array" ref="AE146">IF(D146="",0,SUMPRODUCT((DA13:VN13="Poissons")*(DA14:VN14="ALERTE")*(COUNTIF(R146,"* "&amp;DA15:VN15&amp;" *")&gt;0)*1))</f>
        <v>0</v>
      </c>
      <c r="AF146" t="str">
        <f t="shared" si="114"/>
        <v/>
      </c>
      <c r="AG146">
        <f t="array" ref="AG146">IF(D146="",0,SUMPRODUCT((DA13:VN13="Arachides")*(DA14:VN14="ALERTE")*(COUNTIF(R146,"* "&amp;DA15:VN15&amp;" *")&gt;0)*1))</f>
        <v>0</v>
      </c>
      <c r="AH146" t="str">
        <f t="shared" si="115"/>
        <v/>
      </c>
      <c r="AI146">
        <f t="array" ref="AI146">IF(D146="",0,SUMPRODUCT((DA13:VN13="Soja")*(DA14:VN14="INFO")*(COUNTIF(R146,"* "&amp;DA15:VN15&amp;" *")&gt;0)*1))</f>
        <v>0</v>
      </c>
      <c r="AJ146">
        <f t="array" ref="AJ146">IF(D146="",0,SUMPRODUCT((DA13:VN13="Soja")*(DA14:VN14="ALERTE")*(COUNTIF(R146,"* "&amp;DA15:VN15&amp;" *")&gt;0)*1))</f>
        <v>0</v>
      </c>
      <c r="AK146" t="str">
        <f t="shared" si="116"/>
        <v/>
      </c>
      <c r="AL146">
        <f t="array" ref="AL146">IF(D146="",0,SUMPRODUCT((DA13:VN13="Lait")*(DA14:VN14="INFO")*(COUNTIF(R146,"* "&amp;DA15:VN15&amp;" *")&gt;0)*1))</f>
        <v>0</v>
      </c>
      <c r="AM146">
        <f t="array" ref="AM146">IF(D146="",0,SUMPRODUCT((DA13:VN13="Lait")*(DA14:VN14="EXCL")*(COUNTIF(R146,"* "&amp;DA15:VN15&amp;" *")&gt;0)*1))</f>
        <v>0</v>
      </c>
      <c r="AN146">
        <f t="array" ref="AN146">IF(D146="",0,SUMPRODUCT((DA13:VN13="Lait")*(DA14:VN14="ALERTE")*(COUNTIF(R146,"* "&amp;DA15:VN15&amp;" *")&gt;0)*1))</f>
        <v>0</v>
      </c>
      <c r="AO146">
        <f t="array" ref="AO146">IF(D146="",0,SUMPRODUCT((DA13:VN13="Lait")*(DA14:VN14="SUSP")*(COUNTIF(R146,"* "&amp;DA15:VN15&amp;" *")&gt;0)*1))</f>
        <v>0</v>
      </c>
      <c r="AP146" t="str">
        <f t="shared" si="117"/>
        <v/>
      </c>
      <c r="AQ146" t="str">
        <f t="shared" si="118"/>
        <v/>
      </c>
      <c r="AR146">
        <f t="array" ref="AR146">IF(D146="",0,SUMPRODUCT((DA13:VN13="Fruits a coque")*(DA14:VN14="EXCL")*(COUNTIF(R146,"* "&amp;DA15:VN15&amp;" *")&gt;0)*1))</f>
        <v>0</v>
      </c>
      <c r="AS146">
        <f t="array" ref="AS146">IF(D146="",0,SUMPRODUCT((DA13:VN13="Fruits a coque")*(DA14:VN14="ALERTE")*(COUNTIF(R146,"* "&amp;DA15:VN15&amp;" *")&gt;0)*1))</f>
        <v>0</v>
      </c>
      <c r="AT146" t="str">
        <f t="shared" si="119"/>
        <v/>
      </c>
      <c r="AU146">
        <f t="array" ref="AU146">IF(D146="",0,SUMPRODUCT((DA13:VN13="Celeri")*(DA14:VN14="ALERTE")*(COUNTIF(R146,"* "&amp;DA15:VN15&amp;" *")&gt;0)*1))</f>
        <v>0</v>
      </c>
      <c r="AV146" t="str">
        <f t="shared" si="120"/>
        <v/>
      </c>
      <c r="AW146">
        <f t="array" ref="AW146">IF(D146="",0,SUMPRODUCT((DA13:VN13="Moutarde")*(DA14:VN14="ALERTE")*(COUNTIF(R146,"* "&amp;DA15:VN15&amp;" *")&gt;0)*1))</f>
        <v>0</v>
      </c>
      <c r="AX146" t="str">
        <f t="shared" si="121"/>
        <v/>
      </c>
      <c r="AY146">
        <f t="array" ref="AY146">IF(D146="",0,SUMPRODUCT((DA13:VN13="Sesame")*(DA14:VN14="ALERTE")*(COUNTIF(R146,"* "&amp;DA15:VN15&amp;" *")&gt;0)*1))</f>
        <v>0</v>
      </c>
      <c r="AZ146" t="str">
        <f t="shared" si="122"/>
        <v/>
      </c>
      <c r="BA146">
        <f t="array" ref="BA146">IF(D146="",0,SUMPRODUCT((DA13:VN13="Sulfites")*(DA14:VN14="ALERTE")*(COUNTIF(R146,"* "&amp;DA15:VN15&amp;" *")&gt;0)*1))</f>
        <v>0</v>
      </c>
      <c r="BB146" t="str">
        <f t="shared" si="123"/>
        <v/>
      </c>
      <c r="BC146">
        <f t="array" ref="BC146">IF(D146="",0,SUMPRODUCT((DA13:VN13="Lupin")*(DA14:VN14="ALERTE")*(COUNTIF(R146,"* "&amp;DA15:VN15&amp;" *")&gt;0)*1))</f>
        <v>0</v>
      </c>
      <c r="BD146" t="str">
        <f t="shared" si="124"/>
        <v/>
      </c>
      <c r="BE146">
        <f t="array" ref="BE146">IF(D146="",0,SUMPRODUCT((DA13:VN13="Mollusques")*(DA14:VN14="EXCL")*(COUNTIF(R146,"* "&amp;DA15:VN15&amp;" *")&gt;0)*1))</f>
        <v>0</v>
      </c>
      <c r="BF146">
        <f t="array" ref="BF146">IF(D146="",0,SUMPRODUCT((DA13:VN13="Mollusques")*(DA14:VN14="ALERTE")*(COUNTIF(R146,"* "&amp;DA15:VN15&amp;" *")&gt;0)*1))</f>
        <v>0</v>
      </c>
      <c r="BG146" t="str">
        <f t="shared" si="125"/>
        <v/>
      </c>
      <c r="BH146" t="str">
        <f t="shared" si="126"/>
        <v/>
      </c>
      <c r="BI146" t="str">
        <f t="shared" si="127"/>
        <v/>
      </c>
      <c r="BJ146" t="str">
        <f t="shared" si="128"/>
        <v/>
      </c>
      <c r="BK146" t="str">
        <f t="shared" si="129"/>
        <v/>
      </c>
      <c r="BL146" t="str">
        <f t="shared" si="130"/>
        <v/>
      </c>
      <c r="BM146" t="str">
        <f t="shared" si="131"/>
        <v/>
      </c>
      <c r="BN146" t="str">
        <f t="shared" si="132"/>
        <v/>
      </c>
      <c r="BO146" t="str">
        <f t="shared" si="133"/>
        <v/>
      </c>
      <c r="BP146" t="str">
        <f t="shared" si="134"/>
        <v/>
      </c>
      <c r="BQ146" t="str">
        <f t="shared" si="135"/>
        <v/>
      </c>
      <c r="BR146" t="str">
        <f t="shared" si="136"/>
        <v/>
      </c>
      <c r="BS146" t="str">
        <f t="shared" si="137"/>
        <v/>
      </c>
      <c r="BT146" t="str">
        <f t="shared" si="138"/>
        <v/>
      </c>
      <c r="BU146" t="str">
        <f t="shared" si="139"/>
        <v/>
      </c>
      <c r="BV146" t="str">
        <f t="shared" si="140"/>
        <v/>
      </c>
      <c r="BW146" t="str">
        <f t="shared" si="141"/>
        <v/>
      </c>
      <c r="BX146" t="str">
        <f t="shared" si="142"/>
        <v/>
      </c>
      <c r="BY146" t="str">
        <f t="shared" si="143"/>
        <v/>
      </c>
    </row>
    <row r="147" spans="3:77" ht="15.75">
      <c r="C147" s="263" t="str">
        <f t="shared" si="96"/>
        <v/>
      </c>
      <c r="D147" s="752"/>
      <c r="E147" s="818" t="s">
        <v>945</v>
      </c>
      <c r="F147" s="16" t="str">
        <f t="shared" si="97"/>
        <v/>
      </c>
      <c r="G147" s="264" t="str">
        <f t="shared" si="98"/>
        <v/>
      </c>
      <c r="H147" s="266" t="str">
        <f t="shared" si="99"/>
        <v/>
      </c>
      <c r="I147" s="267" t="str">
        <f t="shared" si="100"/>
        <v/>
      </c>
      <c r="J147" s="268" t="str">
        <f t="shared" si="101"/>
        <v/>
      </c>
      <c r="K147" s="268" t="str">
        <f t="shared" si="102"/>
        <v/>
      </c>
      <c r="L147" s="269" t="str">
        <f t="shared" si="103"/>
        <v/>
      </c>
      <c r="M147" t="str">
        <f t="shared" si="104"/>
        <v/>
      </c>
      <c r="N147" t="str">
        <f t="shared" si="105"/>
        <v/>
      </c>
      <c r="O147" t="str">
        <f t="shared" si="106"/>
        <v/>
      </c>
      <c r="P147" t="str">
        <f t="shared" si="107"/>
        <v/>
      </c>
      <c r="Q147" t="str">
        <f t="shared" si="108"/>
        <v/>
      </c>
      <c r="R147" t="str">
        <f t="shared" si="109"/>
        <v/>
      </c>
      <c r="S147">
        <f t="array" ref="S147">IF(D147="",0,SUMPRODUCT((DA13:VN13="Gluten")*(DA14:VN14="INFO")*(COUNTIF(R147,"* "&amp;DA15:VN15&amp;" *")&gt;0)*1))</f>
        <v>0</v>
      </c>
      <c r="T147">
        <f t="array" ref="T147">IF(D147="",0,SUMPRODUCT((DA13:VN13="Gluten")*(DA14:VN14="EXCL")*(COUNTIF(R147,"* "&amp;DA15:VN15&amp;" *")&gt;0)*1))</f>
        <v>0</v>
      </c>
      <c r="U147">
        <f t="array" ref="U147">IF(D147="",0,SUMPRODUCT((DA13:VN13="Gluten")*(DA14:VN14="ALERTE")*(COUNTIF(R147,"* "&amp;DA15:VN15&amp;" *")&gt;0)*1))</f>
        <v>0</v>
      </c>
      <c r="V147">
        <f t="array" ref="V147">IF(D147="",0,SUMPRODUCT((DA13:VN13="Gluten")*(DA14:VN14="SUSP")*(COUNTIF(R147,"* "&amp;DA15:VN15&amp;" *")&gt;0)*1))</f>
        <v>0</v>
      </c>
      <c r="W147" t="str">
        <f t="shared" si="110"/>
        <v/>
      </c>
      <c r="X147" t="str">
        <f t="shared" si="111"/>
        <v/>
      </c>
      <c r="Y147">
        <f t="array" ref="Y147">IF(D147="",0,SUMPRODUCT((DA13:VN13="Crustaces")*(DA14:VN14="ALERTE")*(COUNTIF(R147,"* "&amp;DA15:VN15&amp;" *")&gt;0)*1))</f>
        <v>0</v>
      </c>
      <c r="Z147" t="str">
        <f t="shared" si="112"/>
        <v/>
      </c>
      <c r="AA147">
        <f t="array" ref="AA147">IF(D147="",0,SUMPRODUCT((DA13:VN13="Oeufs")*(DA14:VN14="ALERTE")*(COUNTIF(R147,"* "&amp;DA15:VN15&amp;" *")&gt;0)*1))</f>
        <v>0</v>
      </c>
      <c r="AB147" t="str">
        <f t="shared" si="113"/>
        <v/>
      </c>
      <c r="AC147">
        <f t="array" ref="AC147">IF(D147="",0,SUMPRODUCT((DA13:VN13="Poissons")*(DA14:VN14="INFO")*(COUNTIF(R147,"* "&amp;DA15:VN15&amp;" *")&gt;0)*1))</f>
        <v>0</v>
      </c>
      <c r="AD147">
        <f t="array" ref="AD147">IF(D147="",0,SUMPRODUCT((DA13:VN13="Poissons")*(DA14:VN14="EXCL")*(COUNTIF(R147,"* "&amp;DA15:VN15&amp;" *")&gt;0)*1))</f>
        <v>0</v>
      </c>
      <c r="AE147">
        <f t="array" ref="AE147">IF(D147="",0,SUMPRODUCT((DA13:VN13="Poissons")*(DA14:VN14="ALERTE")*(COUNTIF(R147,"* "&amp;DA15:VN15&amp;" *")&gt;0)*1))</f>
        <v>0</v>
      </c>
      <c r="AF147" t="str">
        <f t="shared" si="114"/>
        <v/>
      </c>
      <c r="AG147">
        <f t="array" ref="AG147">IF(D147="",0,SUMPRODUCT((DA13:VN13="Arachides")*(DA14:VN14="ALERTE")*(COUNTIF(R147,"* "&amp;DA15:VN15&amp;" *")&gt;0)*1))</f>
        <v>0</v>
      </c>
      <c r="AH147" t="str">
        <f t="shared" si="115"/>
        <v/>
      </c>
      <c r="AI147">
        <f t="array" ref="AI147">IF(D147="",0,SUMPRODUCT((DA13:VN13="Soja")*(DA14:VN14="INFO")*(COUNTIF(R147,"* "&amp;DA15:VN15&amp;" *")&gt;0)*1))</f>
        <v>0</v>
      </c>
      <c r="AJ147">
        <f t="array" ref="AJ147">IF(D147="",0,SUMPRODUCT((DA13:VN13="Soja")*(DA14:VN14="ALERTE")*(COUNTIF(R147,"* "&amp;DA15:VN15&amp;" *")&gt;0)*1))</f>
        <v>0</v>
      </c>
      <c r="AK147" t="str">
        <f t="shared" si="116"/>
        <v/>
      </c>
      <c r="AL147">
        <f t="array" ref="AL147">IF(D147="",0,SUMPRODUCT((DA13:VN13="Lait")*(DA14:VN14="INFO")*(COUNTIF(R147,"* "&amp;DA15:VN15&amp;" *")&gt;0)*1))</f>
        <v>0</v>
      </c>
      <c r="AM147">
        <f t="array" ref="AM147">IF(D147="",0,SUMPRODUCT((DA13:VN13="Lait")*(DA14:VN14="EXCL")*(COUNTIF(R147,"* "&amp;DA15:VN15&amp;" *")&gt;0)*1))</f>
        <v>0</v>
      </c>
      <c r="AN147">
        <f t="array" ref="AN147">IF(D147="",0,SUMPRODUCT((DA13:VN13="Lait")*(DA14:VN14="ALERTE")*(COUNTIF(R147,"* "&amp;DA15:VN15&amp;" *")&gt;0)*1))</f>
        <v>0</v>
      </c>
      <c r="AO147">
        <f t="array" ref="AO147">IF(D147="",0,SUMPRODUCT((DA13:VN13="Lait")*(DA14:VN14="SUSP")*(COUNTIF(R147,"* "&amp;DA15:VN15&amp;" *")&gt;0)*1))</f>
        <v>0</v>
      </c>
      <c r="AP147" t="str">
        <f t="shared" si="117"/>
        <v/>
      </c>
      <c r="AQ147" t="str">
        <f t="shared" si="118"/>
        <v/>
      </c>
      <c r="AR147">
        <f t="array" ref="AR147">IF(D147="",0,SUMPRODUCT((DA13:VN13="Fruits a coque")*(DA14:VN14="EXCL")*(COUNTIF(R147,"* "&amp;DA15:VN15&amp;" *")&gt;0)*1))</f>
        <v>0</v>
      </c>
      <c r="AS147">
        <f t="array" ref="AS147">IF(D147="",0,SUMPRODUCT((DA13:VN13="Fruits a coque")*(DA14:VN14="ALERTE")*(COUNTIF(R147,"* "&amp;DA15:VN15&amp;" *")&gt;0)*1))</f>
        <v>0</v>
      </c>
      <c r="AT147" t="str">
        <f t="shared" si="119"/>
        <v/>
      </c>
      <c r="AU147">
        <f t="array" ref="AU147">IF(D147="",0,SUMPRODUCT((DA13:VN13="Celeri")*(DA14:VN14="ALERTE")*(COUNTIF(R147,"* "&amp;DA15:VN15&amp;" *")&gt;0)*1))</f>
        <v>0</v>
      </c>
      <c r="AV147" t="str">
        <f t="shared" si="120"/>
        <v/>
      </c>
      <c r="AW147">
        <f t="array" ref="AW147">IF(D147="",0,SUMPRODUCT((DA13:VN13="Moutarde")*(DA14:VN14="ALERTE")*(COUNTIF(R147,"* "&amp;DA15:VN15&amp;" *")&gt;0)*1))</f>
        <v>0</v>
      </c>
      <c r="AX147" t="str">
        <f t="shared" si="121"/>
        <v/>
      </c>
      <c r="AY147">
        <f t="array" ref="AY147">IF(D147="",0,SUMPRODUCT((DA13:VN13="Sesame")*(DA14:VN14="ALERTE")*(COUNTIF(R147,"* "&amp;DA15:VN15&amp;" *")&gt;0)*1))</f>
        <v>0</v>
      </c>
      <c r="AZ147" t="str">
        <f t="shared" si="122"/>
        <v/>
      </c>
      <c r="BA147">
        <f t="array" ref="BA147">IF(D147="",0,SUMPRODUCT((DA13:VN13="Sulfites")*(DA14:VN14="ALERTE")*(COUNTIF(R147,"* "&amp;DA15:VN15&amp;" *")&gt;0)*1))</f>
        <v>0</v>
      </c>
      <c r="BB147" t="str">
        <f t="shared" si="123"/>
        <v/>
      </c>
      <c r="BC147">
        <f t="array" ref="BC147">IF(D147="",0,SUMPRODUCT((DA13:VN13="Lupin")*(DA14:VN14="ALERTE")*(COUNTIF(R147,"* "&amp;DA15:VN15&amp;" *")&gt;0)*1))</f>
        <v>0</v>
      </c>
      <c r="BD147" t="str">
        <f t="shared" si="124"/>
        <v/>
      </c>
      <c r="BE147">
        <f t="array" ref="BE147">IF(D147="",0,SUMPRODUCT((DA13:VN13="Mollusques")*(DA14:VN14="EXCL")*(COUNTIF(R147,"* "&amp;DA15:VN15&amp;" *")&gt;0)*1))</f>
        <v>0</v>
      </c>
      <c r="BF147">
        <f t="array" ref="BF147">IF(D147="",0,SUMPRODUCT((DA13:VN13="Mollusques")*(DA14:VN14="ALERTE")*(COUNTIF(R147,"* "&amp;DA15:VN15&amp;" *")&gt;0)*1))</f>
        <v>0</v>
      </c>
      <c r="BG147" t="str">
        <f t="shared" si="125"/>
        <v/>
      </c>
      <c r="BH147" t="str">
        <f t="shared" si="126"/>
        <v/>
      </c>
      <c r="BI147" t="str">
        <f t="shared" si="127"/>
        <v/>
      </c>
      <c r="BJ147" t="str">
        <f t="shared" si="128"/>
        <v/>
      </c>
      <c r="BK147" t="str">
        <f t="shared" si="129"/>
        <v/>
      </c>
      <c r="BL147" t="str">
        <f t="shared" si="130"/>
        <v/>
      </c>
      <c r="BM147" t="str">
        <f t="shared" si="131"/>
        <v/>
      </c>
      <c r="BN147" t="str">
        <f t="shared" si="132"/>
        <v/>
      </c>
      <c r="BO147" t="str">
        <f t="shared" si="133"/>
        <v/>
      </c>
      <c r="BP147" t="str">
        <f t="shared" si="134"/>
        <v/>
      </c>
      <c r="BQ147" t="str">
        <f t="shared" si="135"/>
        <v/>
      </c>
      <c r="BR147" t="str">
        <f t="shared" si="136"/>
        <v/>
      </c>
      <c r="BS147" t="str">
        <f t="shared" si="137"/>
        <v/>
      </c>
      <c r="BT147" t="str">
        <f t="shared" si="138"/>
        <v/>
      </c>
      <c r="BU147" t="str">
        <f t="shared" si="139"/>
        <v/>
      </c>
      <c r="BV147" t="str">
        <f t="shared" si="140"/>
        <v/>
      </c>
      <c r="BW147" t="str">
        <f t="shared" si="141"/>
        <v/>
      </c>
      <c r="BX147" t="str">
        <f t="shared" si="142"/>
        <v/>
      </c>
      <c r="BY147" t="str">
        <f t="shared" si="143"/>
        <v/>
      </c>
    </row>
    <row r="148" spans="3:77" ht="15.75">
      <c r="C148" s="263" t="str">
        <f t="shared" si="96"/>
        <v/>
      </c>
      <c r="D148" s="752"/>
      <c r="E148" s="818" t="s">
        <v>945</v>
      </c>
      <c r="F148" s="16" t="str">
        <f t="shared" si="97"/>
        <v/>
      </c>
      <c r="G148" s="264" t="str">
        <f t="shared" si="98"/>
        <v/>
      </c>
      <c r="H148" s="266" t="str">
        <f t="shared" si="99"/>
        <v/>
      </c>
      <c r="I148" s="267" t="str">
        <f t="shared" si="100"/>
        <v/>
      </c>
      <c r="J148" s="268" t="str">
        <f t="shared" si="101"/>
        <v/>
      </c>
      <c r="K148" s="268" t="str">
        <f t="shared" si="102"/>
        <v/>
      </c>
      <c r="L148" s="269" t="str">
        <f t="shared" si="103"/>
        <v/>
      </c>
      <c r="M148" t="str">
        <f t="shared" si="104"/>
        <v/>
      </c>
      <c r="N148" t="str">
        <f t="shared" si="105"/>
        <v/>
      </c>
      <c r="O148" t="str">
        <f t="shared" si="106"/>
        <v/>
      </c>
      <c r="P148" t="str">
        <f t="shared" si="107"/>
        <v/>
      </c>
      <c r="Q148" t="str">
        <f t="shared" si="108"/>
        <v/>
      </c>
      <c r="R148" t="str">
        <f t="shared" si="109"/>
        <v/>
      </c>
      <c r="S148">
        <f t="array" ref="S148">IF(D148="",0,SUMPRODUCT((DA13:VN13="Gluten")*(DA14:VN14="INFO")*(COUNTIF(R148,"* "&amp;DA15:VN15&amp;" *")&gt;0)*1))</f>
        <v>0</v>
      </c>
      <c r="T148">
        <f t="array" ref="T148">IF(D148="",0,SUMPRODUCT((DA13:VN13="Gluten")*(DA14:VN14="EXCL")*(COUNTIF(R148,"* "&amp;DA15:VN15&amp;" *")&gt;0)*1))</f>
        <v>0</v>
      </c>
      <c r="U148">
        <f t="array" ref="U148">IF(D148="",0,SUMPRODUCT((DA13:VN13="Gluten")*(DA14:VN14="ALERTE")*(COUNTIF(R148,"* "&amp;DA15:VN15&amp;" *")&gt;0)*1))</f>
        <v>0</v>
      </c>
      <c r="V148">
        <f t="array" ref="V148">IF(D148="",0,SUMPRODUCT((DA13:VN13="Gluten")*(DA14:VN14="SUSP")*(COUNTIF(R148,"* "&amp;DA15:VN15&amp;" *")&gt;0)*1))</f>
        <v>0</v>
      </c>
      <c r="W148" t="str">
        <f t="shared" si="110"/>
        <v/>
      </c>
      <c r="X148" t="str">
        <f t="shared" si="111"/>
        <v/>
      </c>
      <c r="Y148">
        <f t="array" ref="Y148">IF(D148="",0,SUMPRODUCT((DA13:VN13="Crustaces")*(DA14:VN14="ALERTE")*(COUNTIF(R148,"* "&amp;DA15:VN15&amp;" *")&gt;0)*1))</f>
        <v>0</v>
      </c>
      <c r="Z148" t="str">
        <f t="shared" si="112"/>
        <v/>
      </c>
      <c r="AA148">
        <f t="array" ref="AA148">IF(D148="",0,SUMPRODUCT((DA13:VN13="Oeufs")*(DA14:VN14="ALERTE")*(COUNTIF(R148,"* "&amp;DA15:VN15&amp;" *")&gt;0)*1))</f>
        <v>0</v>
      </c>
      <c r="AB148" t="str">
        <f t="shared" si="113"/>
        <v/>
      </c>
      <c r="AC148">
        <f t="array" ref="AC148">IF(D148="",0,SUMPRODUCT((DA13:VN13="Poissons")*(DA14:VN14="INFO")*(COUNTIF(R148,"* "&amp;DA15:VN15&amp;" *")&gt;0)*1))</f>
        <v>0</v>
      </c>
      <c r="AD148">
        <f t="array" ref="AD148">IF(D148="",0,SUMPRODUCT((DA13:VN13="Poissons")*(DA14:VN14="EXCL")*(COUNTIF(R148,"* "&amp;DA15:VN15&amp;" *")&gt;0)*1))</f>
        <v>0</v>
      </c>
      <c r="AE148">
        <f t="array" ref="AE148">IF(D148="",0,SUMPRODUCT((DA13:VN13="Poissons")*(DA14:VN14="ALERTE")*(COUNTIF(R148,"* "&amp;DA15:VN15&amp;" *")&gt;0)*1))</f>
        <v>0</v>
      </c>
      <c r="AF148" t="str">
        <f t="shared" si="114"/>
        <v/>
      </c>
      <c r="AG148">
        <f t="array" ref="AG148">IF(D148="",0,SUMPRODUCT((DA13:VN13="Arachides")*(DA14:VN14="ALERTE")*(COUNTIF(R148,"* "&amp;DA15:VN15&amp;" *")&gt;0)*1))</f>
        <v>0</v>
      </c>
      <c r="AH148" t="str">
        <f t="shared" si="115"/>
        <v/>
      </c>
      <c r="AI148">
        <f t="array" ref="AI148">IF(D148="",0,SUMPRODUCT((DA13:VN13="Soja")*(DA14:VN14="INFO")*(COUNTIF(R148,"* "&amp;DA15:VN15&amp;" *")&gt;0)*1))</f>
        <v>0</v>
      </c>
      <c r="AJ148">
        <f t="array" ref="AJ148">IF(D148="",0,SUMPRODUCT((DA13:VN13="Soja")*(DA14:VN14="ALERTE")*(COUNTIF(R148,"* "&amp;DA15:VN15&amp;" *")&gt;0)*1))</f>
        <v>0</v>
      </c>
      <c r="AK148" t="str">
        <f t="shared" si="116"/>
        <v/>
      </c>
      <c r="AL148">
        <f t="array" ref="AL148">IF(D148="",0,SUMPRODUCT((DA13:VN13="Lait")*(DA14:VN14="INFO")*(COUNTIF(R148,"* "&amp;DA15:VN15&amp;" *")&gt;0)*1))</f>
        <v>0</v>
      </c>
      <c r="AM148">
        <f t="array" ref="AM148">IF(D148="",0,SUMPRODUCT((DA13:VN13="Lait")*(DA14:VN14="EXCL")*(COUNTIF(R148,"* "&amp;DA15:VN15&amp;" *")&gt;0)*1))</f>
        <v>0</v>
      </c>
      <c r="AN148">
        <f t="array" ref="AN148">IF(D148="",0,SUMPRODUCT((DA13:VN13="Lait")*(DA14:VN14="ALERTE")*(COUNTIF(R148,"* "&amp;DA15:VN15&amp;" *")&gt;0)*1))</f>
        <v>0</v>
      </c>
      <c r="AO148">
        <f t="array" ref="AO148">IF(D148="",0,SUMPRODUCT((DA13:VN13="Lait")*(DA14:VN14="SUSP")*(COUNTIF(R148,"* "&amp;DA15:VN15&amp;" *")&gt;0)*1))</f>
        <v>0</v>
      </c>
      <c r="AP148" t="str">
        <f t="shared" si="117"/>
        <v/>
      </c>
      <c r="AQ148" t="str">
        <f t="shared" si="118"/>
        <v/>
      </c>
      <c r="AR148">
        <f t="array" ref="AR148">IF(D148="",0,SUMPRODUCT((DA13:VN13="Fruits a coque")*(DA14:VN14="EXCL")*(COUNTIF(R148,"* "&amp;DA15:VN15&amp;" *")&gt;0)*1))</f>
        <v>0</v>
      </c>
      <c r="AS148">
        <f t="array" ref="AS148">IF(D148="",0,SUMPRODUCT((DA13:VN13="Fruits a coque")*(DA14:VN14="ALERTE")*(COUNTIF(R148,"* "&amp;DA15:VN15&amp;" *")&gt;0)*1))</f>
        <v>0</v>
      </c>
      <c r="AT148" t="str">
        <f t="shared" si="119"/>
        <v/>
      </c>
      <c r="AU148">
        <f t="array" ref="AU148">IF(D148="",0,SUMPRODUCT((DA13:VN13="Celeri")*(DA14:VN14="ALERTE")*(COUNTIF(R148,"* "&amp;DA15:VN15&amp;" *")&gt;0)*1))</f>
        <v>0</v>
      </c>
      <c r="AV148" t="str">
        <f t="shared" si="120"/>
        <v/>
      </c>
      <c r="AW148">
        <f t="array" ref="AW148">IF(D148="",0,SUMPRODUCT((DA13:VN13="Moutarde")*(DA14:VN14="ALERTE")*(COUNTIF(R148,"* "&amp;DA15:VN15&amp;" *")&gt;0)*1))</f>
        <v>0</v>
      </c>
      <c r="AX148" t="str">
        <f t="shared" si="121"/>
        <v/>
      </c>
      <c r="AY148">
        <f t="array" ref="AY148">IF(D148="",0,SUMPRODUCT((DA13:VN13="Sesame")*(DA14:VN14="ALERTE")*(COUNTIF(R148,"* "&amp;DA15:VN15&amp;" *")&gt;0)*1))</f>
        <v>0</v>
      </c>
      <c r="AZ148" t="str">
        <f t="shared" si="122"/>
        <v/>
      </c>
      <c r="BA148">
        <f t="array" ref="BA148">IF(D148="",0,SUMPRODUCT((DA13:VN13="Sulfites")*(DA14:VN14="ALERTE")*(COUNTIF(R148,"* "&amp;DA15:VN15&amp;" *")&gt;0)*1))</f>
        <v>0</v>
      </c>
      <c r="BB148" t="str">
        <f t="shared" si="123"/>
        <v/>
      </c>
      <c r="BC148">
        <f t="array" ref="BC148">IF(D148="",0,SUMPRODUCT((DA13:VN13="Lupin")*(DA14:VN14="ALERTE")*(COUNTIF(R148,"* "&amp;DA15:VN15&amp;" *")&gt;0)*1))</f>
        <v>0</v>
      </c>
      <c r="BD148" t="str">
        <f t="shared" si="124"/>
        <v/>
      </c>
      <c r="BE148">
        <f t="array" ref="BE148">IF(D148="",0,SUMPRODUCT((DA13:VN13="Mollusques")*(DA14:VN14="EXCL")*(COUNTIF(R148,"* "&amp;DA15:VN15&amp;" *")&gt;0)*1))</f>
        <v>0</v>
      </c>
      <c r="BF148">
        <f t="array" ref="BF148">IF(D148="",0,SUMPRODUCT((DA13:VN13="Mollusques")*(DA14:VN14="ALERTE")*(COUNTIF(R148,"* "&amp;DA15:VN15&amp;" *")&gt;0)*1))</f>
        <v>0</v>
      </c>
      <c r="BG148" t="str">
        <f t="shared" si="125"/>
        <v/>
      </c>
      <c r="BH148" t="str">
        <f t="shared" si="126"/>
        <v/>
      </c>
      <c r="BI148" t="str">
        <f t="shared" si="127"/>
        <v/>
      </c>
      <c r="BJ148" t="str">
        <f t="shared" si="128"/>
        <v/>
      </c>
      <c r="BK148" t="str">
        <f t="shared" si="129"/>
        <v/>
      </c>
      <c r="BL148" t="str">
        <f t="shared" si="130"/>
        <v/>
      </c>
      <c r="BM148" t="str">
        <f t="shared" si="131"/>
        <v/>
      </c>
      <c r="BN148" t="str">
        <f t="shared" si="132"/>
        <v/>
      </c>
      <c r="BO148" t="str">
        <f t="shared" si="133"/>
        <v/>
      </c>
      <c r="BP148" t="str">
        <f t="shared" si="134"/>
        <v/>
      </c>
      <c r="BQ148" t="str">
        <f t="shared" si="135"/>
        <v/>
      </c>
      <c r="BR148" t="str">
        <f t="shared" si="136"/>
        <v/>
      </c>
      <c r="BS148" t="str">
        <f t="shared" si="137"/>
        <v/>
      </c>
      <c r="BT148" t="str">
        <f t="shared" si="138"/>
        <v/>
      </c>
      <c r="BU148" t="str">
        <f t="shared" si="139"/>
        <v/>
      </c>
      <c r="BV148" t="str">
        <f t="shared" si="140"/>
        <v/>
      </c>
      <c r="BW148" t="str">
        <f t="shared" si="141"/>
        <v/>
      </c>
      <c r="BX148" t="str">
        <f t="shared" si="142"/>
        <v/>
      </c>
      <c r="BY148" t="str">
        <f t="shared" si="143"/>
        <v/>
      </c>
    </row>
    <row r="149" spans="3:77" ht="15.75">
      <c r="C149" s="263" t="str">
        <f t="shared" si="96"/>
        <v/>
      </c>
      <c r="D149" s="752"/>
      <c r="E149" s="818" t="s">
        <v>945</v>
      </c>
      <c r="F149" s="16" t="str">
        <f t="shared" si="97"/>
        <v/>
      </c>
      <c r="G149" s="264" t="str">
        <f t="shared" si="98"/>
        <v/>
      </c>
      <c r="H149" s="266" t="str">
        <f t="shared" si="99"/>
        <v/>
      </c>
      <c r="I149" s="267" t="str">
        <f t="shared" si="100"/>
        <v/>
      </c>
      <c r="J149" s="268" t="str">
        <f t="shared" si="101"/>
        <v/>
      </c>
      <c r="K149" s="268" t="str">
        <f t="shared" si="102"/>
        <v/>
      </c>
      <c r="L149" s="269" t="str">
        <f t="shared" si="103"/>
        <v/>
      </c>
      <c r="M149" t="str">
        <f t="shared" si="104"/>
        <v/>
      </c>
      <c r="N149" t="str">
        <f t="shared" si="105"/>
        <v/>
      </c>
      <c r="O149" t="str">
        <f t="shared" si="106"/>
        <v/>
      </c>
      <c r="P149" t="str">
        <f t="shared" si="107"/>
        <v/>
      </c>
      <c r="Q149" t="str">
        <f t="shared" si="108"/>
        <v/>
      </c>
      <c r="R149" t="str">
        <f t="shared" si="109"/>
        <v/>
      </c>
      <c r="S149">
        <f t="array" ref="S149">IF(D149="",0,SUMPRODUCT((DA13:VN13="Gluten")*(DA14:VN14="INFO")*(COUNTIF(R149,"* "&amp;DA15:VN15&amp;" *")&gt;0)*1))</f>
        <v>0</v>
      </c>
      <c r="T149">
        <f t="array" ref="T149">IF(D149="",0,SUMPRODUCT((DA13:VN13="Gluten")*(DA14:VN14="EXCL")*(COUNTIF(R149,"* "&amp;DA15:VN15&amp;" *")&gt;0)*1))</f>
        <v>0</v>
      </c>
      <c r="U149">
        <f t="array" ref="U149">IF(D149="",0,SUMPRODUCT((DA13:VN13="Gluten")*(DA14:VN14="ALERTE")*(COUNTIF(R149,"* "&amp;DA15:VN15&amp;" *")&gt;0)*1))</f>
        <v>0</v>
      </c>
      <c r="V149">
        <f t="array" ref="V149">IF(D149="",0,SUMPRODUCT((DA13:VN13="Gluten")*(DA14:VN14="SUSP")*(COUNTIF(R149,"* "&amp;DA15:VN15&amp;" *")&gt;0)*1))</f>
        <v>0</v>
      </c>
      <c r="W149" t="str">
        <f t="shared" si="110"/>
        <v/>
      </c>
      <c r="X149" t="str">
        <f t="shared" si="111"/>
        <v/>
      </c>
      <c r="Y149">
        <f t="array" ref="Y149">IF(D149="",0,SUMPRODUCT((DA13:VN13="Crustaces")*(DA14:VN14="ALERTE")*(COUNTIF(R149,"* "&amp;DA15:VN15&amp;" *")&gt;0)*1))</f>
        <v>0</v>
      </c>
      <c r="Z149" t="str">
        <f t="shared" si="112"/>
        <v/>
      </c>
      <c r="AA149">
        <f t="array" ref="AA149">IF(D149="",0,SUMPRODUCT((DA13:VN13="Oeufs")*(DA14:VN14="ALERTE")*(COUNTIF(R149,"* "&amp;DA15:VN15&amp;" *")&gt;0)*1))</f>
        <v>0</v>
      </c>
      <c r="AB149" t="str">
        <f t="shared" si="113"/>
        <v/>
      </c>
      <c r="AC149">
        <f t="array" ref="AC149">IF(D149="",0,SUMPRODUCT((DA13:VN13="Poissons")*(DA14:VN14="INFO")*(COUNTIF(R149,"* "&amp;DA15:VN15&amp;" *")&gt;0)*1))</f>
        <v>0</v>
      </c>
      <c r="AD149">
        <f t="array" ref="AD149">IF(D149="",0,SUMPRODUCT((DA13:VN13="Poissons")*(DA14:VN14="EXCL")*(COUNTIF(R149,"* "&amp;DA15:VN15&amp;" *")&gt;0)*1))</f>
        <v>0</v>
      </c>
      <c r="AE149">
        <f t="array" ref="AE149">IF(D149="",0,SUMPRODUCT((DA13:VN13="Poissons")*(DA14:VN14="ALERTE")*(COUNTIF(R149,"* "&amp;DA15:VN15&amp;" *")&gt;0)*1))</f>
        <v>0</v>
      </c>
      <c r="AF149" t="str">
        <f t="shared" si="114"/>
        <v/>
      </c>
      <c r="AG149">
        <f t="array" ref="AG149">IF(D149="",0,SUMPRODUCT((DA13:VN13="Arachides")*(DA14:VN14="ALERTE")*(COUNTIF(R149,"* "&amp;DA15:VN15&amp;" *")&gt;0)*1))</f>
        <v>0</v>
      </c>
      <c r="AH149" t="str">
        <f t="shared" si="115"/>
        <v/>
      </c>
      <c r="AI149">
        <f t="array" ref="AI149">IF(D149="",0,SUMPRODUCT((DA13:VN13="Soja")*(DA14:VN14="INFO")*(COUNTIF(R149,"* "&amp;DA15:VN15&amp;" *")&gt;0)*1))</f>
        <v>0</v>
      </c>
      <c r="AJ149">
        <f t="array" ref="AJ149">IF(D149="",0,SUMPRODUCT((DA13:VN13="Soja")*(DA14:VN14="ALERTE")*(COUNTIF(R149,"* "&amp;DA15:VN15&amp;" *")&gt;0)*1))</f>
        <v>0</v>
      </c>
      <c r="AK149" t="str">
        <f t="shared" si="116"/>
        <v/>
      </c>
      <c r="AL149">
        <f t="array" ref="AL149">IF(D149="",0,SUMPRODUCT((DA13:VN13="Lait")*(DA14:VN14="INFO")*(COUNTIF(R149,"* "&amp;DA15:VN15&amp;" *")&gt;0)*1))</f>
        <v>0</v>
      </c>
      <c r="AM149">
        <f t="array" ref="AM149">IF(D149="",0,SUMPRODUCT((DA13:VN13="Lait")*(DA14:VN14="EXCL")*(COUNTIF(R149,"* "&amp;DA15:VN15&amp;" *")&gt;0)*1))</f>
        <v>0</v>
      </c>
      <c r="AN149">
        <f t="array" ref="AN149">IF(D149="",0,SUMPRODUCT((DA13:VN13="Lait")*(DA14:VN14="ALERTE")*(COUNTIF(R149,"* "&amp;DA15:VN15&amp;" *")&gt;0)*1))</f>
        <v>0</v>
      </c>
      <c r="AO149">
        <f t="array" ref="AO149">IF(D149="",0,SUMPRODUCT((DA13:VN13="Lait")*(DA14:VN14="SUSP")*(COUNTIF(R149,"* "&amp;DA15:VN15&amp;" *")&gt;0)*1))</f>
        <v>0</v>
      </c>
      <c r="AP149" t="str">
        <f t="shared" si="117"/>
        <v/>
      </c>
      <c r="AQ149" t="str">
        <f t="shared" si="118"/>
        <v/>
      </c>
      <c r="AR149">
        <f t="array" ref="AR149">IF(D149="",0,SUMPRODUCT((DA13:VN13="Fruits a coque")*(DA14:VN14="EXCL")*(COUNTIF(R149,"* "&amp;DA15:VN15&amp;" *")&gt;0)*1))</f>
        <v>0</v>
      </c>
      <c r="AS149">
        <f t="array" ref="AS149">IF(D149="",0,SUMPRODUCT((DA13:VN13="Fruits a coque")*(DA14:VN14="ALERTE")*(COUNTIF(R149,"* "&amp;DA15:VN15&amp;" *")&gt;0)*1))</f>
        <v>0</v>
      </c>
      <c r="AT149" t="str">
        <f t="shared" si="119"/>
        <v/>
      </c>
      <c r="AU149">
        <f t="array" ref="AU149">IF(D149="",0,SUMPRODUCT((DA13:VN13="Celeri")*(DA14:VN14="ALERTE")*(COUNTIF(R149,"* "&amp;DA15:VN15&amp;" *")&gt;0)*1))</f>
        <v>0</v>
      </c>
      <c r="AV149" t="str">
        <f t="shared" si="120"/>
        <v/>
      </c>
      <c r="AW149">
        <f t="array" ref="AW149">IF(D149="",0,SUMPRODUCT((DA13:VN13="Moutarde")*(DA14:VN14="ALERTE")*(COUNTIF(R149,"* "&amp;DA15:VN15&amp;" *")&gt;0)*1))</f>
        <v>0</v>
      </c>
      <c r="AX149" t="str">
        <f t="shared" si="121"/>
        <v/>
      </c>
      <c r="AY149">
        <f t="array" ref="AY149">IF(D149="",0,SUMPRODUCT((DA13:VN13="Sesame")*(DA14:VN14="ALERTE")*(COUNTIF(R149,"* "&amp;DA15:VN15&amp;" *")&gt;0)*1))</f>
        <v>0</v>
      </c>
      <c r="AZ149" t="str">
        <f t="shared" si="122"/>
        <v/>
      </c>
      <c r="BA149">
        <f t="array" ref="BA149">IF(D149="",0,SUMPRODUCT((DA13:VN13="Sulfites")*(DA14:VN14="ALERTE")*(COUNTIF(R149,"* "&amp;DA15:VN15&amp;" *")&gt;0)*1))</f>
        <v>0</v>
      </c>
      <c r="BB149" t="str">
        <f t="shared" si="123"/>
        <v/>
      </c>
      <c r="BC149">
        <f t="array" ref="BC149">IF(D149="",0,SUMPRODUCT((DA13:VN13="Lupin")*(DA14:VN14="ALERTE")*(COUNTIF(R149,"* "&amp;DA15:VN15&amp;" *")&gt;0)*1))</f>
        <v>0</v>
      </c>
      <c r="BD149" t="str">
        <f t="shared" si="124"/>
        <v/>
      </c>
      <c r="BE149">
        <f t="array" ref="BE149">IF(D149="",0,SUMPRODUCT((DA13:VN13="Mollusques")*(DA14:VN14="EXCL")*(COUNTIF(R149,"* "&amp;DA15:VN15&amp;" *")&gt;0)*1))</f>
        <v>0</v>
      </c>
      <c r="BF149">
        <f t="array" ref="BF149">IF(D149="",0,SUMPRODUCT((DA13:VN13="Mollusques")*(DA14:VN14="ALERTE")*(COUNTIF(R149,"* "&amp;DA15:VN15&amp;" *")&gt;0)*1))</f>
        <v>0</v>
      </c>
      <c r="BG149" t="str">
        <f t="shared" si="125"/>
        <v/>
      </c>
      <c r="BH149" t="str">
        <f t="shared" si="126"/>
        <v/>
      </c>
      <c r="BI149" t="str">
        <f t="shared" si="127"/>
        <v/>
      </c>
      <c r="BJ149" t="str">
        <f t="shared" si="128"/>
        <v/>
      </c>
      <c r="BK149" t="str">
        <f t="shared" si="129"/>
        <v/>
      </c>
      <c r="BL149" t="str">
        <f t="shared" si="130"/>
        <v/>
      </c>
      <c r="BM149" t="str">
        <f t="shared" si="131"/>
        <v/>
      </c>
      <c r="BN149" t="str">
        <f t="shared" si="132"/>
        <v/>
      </c>
      <c r="BO149" t="str">
        <f t="shared" si="133"/>
        <v/>
      </c>
      <c r="BP149" t="str">
        <f t="shared" si="134"/>
        <v/>
      </c>
      <c r="BQ149" t="str">
        <f t="shared" si="135"/>
        <v/>
      </c>
      <c r="BR149" t="str">
        <f t="shared" si="136"/>
        <v/>
      </c>
      <c r="BS149" t="str">
        <f t="shared" si="137"/>
        <v/>
      </c>
      <c r="BT149" t="str">
        <f t="shared" si="138"/>
        <v/>
      </c>
      <c r="BU149" t="str">
        <f t="shared" si="139"/>
        <v/>
      </c>
      <c r="BV149" t="str">
        <f t="shared" si="140"/>
        <v/>
      </c>
      <c r="BW149" t="str">
        <f t="shared" si="141"/>
        <v/>
      </c>
      <c r="BX149" t="str">
        <f t="shared" si="142"/>
        <v/>
      </c>
      <c r="BY149" t="str">
        <f t="shared" si="143"/>
        <v/>
      </c>
    </row>
    <row r="150" spans="3:77" ht="15.75">
      <c r="C150" s="263" t="str">
        <f t="shared" si="96"/>
        <v/>
      </c>
      <c r="D150" s="752"/>
      <c r="E150" s="818" t="s">
        <v>945</v>
      </c>
      <c r="F150" s="16" t="str">
        <f t="shared" si="97"/>
        <v/>
      </c>
      <c r="G150" s="264" t="str">
        <f t="shared" si="98"/>
        <v/>
      </c>
      <c r="H150" s="266" t="str">
        <f t="shared" si="99"/>
        <v/>
      </c>
      <c r="I150" s="267" t="str">
        <f t="shared" si="100"/>
        <v/>
      </c>
      <c r="J150" s="268" t="str">
        <f t="shared" si="101"/>
        <v/>
      </c>
      <c r="K150" s="268" t="str">
        <f t="shared" si="102"/>
        <v/>
      </c>
      <c r="L150" s="269" t="str">
        <f t="shared" si="103"/>
        <v/>
      </c>
      <c r="M150" t="str">
        <f t="shared" si="104"/>
        <v/>
      </c>
      <c r="N150" t="str">
        <f t="shared" si="105"/>
        <v/>
      </c>
      <c r="O150" t="str">
        <f t="shared" si="106"/>
        <v/>
      </c>
      <c r="P150" t="str">
        <f t="shared" si="107"/>
        <v/>
      </c>
      <c r="Q150" t="str">
        <f t="shared" si="108"/>
        <v/>
      </c>
      <c r="R150" t="str">
        <f t="shared" si="109"/>
        <v/>
      </c>
      <c r="S150">
        <f t="array" ref="S150">IF(D150="",0,SUMPRODUCT((DA13:VN13="Gluten")*(DA14:VN14="INFO")*(COUNTIF(R150,"* "&amp;DA15:VN15&amp;" *")&gt;0)*1))</f>
        <v>0</v>
      </c>
      <c r="T150">
        <f t="array" ref="T150">IF(D150="",0,SUMPRODUCT((DA13:VN13="Gluten")*(DA14:VN14="EXCL")*(COUNTIF(R150,"* "&amp;DA15:VN15&amp;" *")&gt;0)*1))</f>
        <v>0</v>
      </c>
      <c r="U150">
        <f t="array" ref="U150">IF(D150="",0,SUMPRODUCT((DA13:VN13="Gluten")*(DA14:VN14="ALERTE")*(COUNTIF(R150,"* "&amp;DA15:VN15&amp;" *")&gt;0)*1))</f>
        <v>0</v>
      </c>
      <c r="V150">
        <f t="array" ref="V150">IF(D150="",0,SUMPRODUCT((DA13:VN13="Gluten")*(DA14:VN14="SUSP")*(COUNTIF(R150,"* "&amp;DA15:VN15&amp;" *")&gt;0)*1))</f>
        <v>0</v>
      </c>
      <c r="W150" t="str">
        <f t="shared" si="110"/>
        <v/>
      </c>
      <c r="X150" t="str">
        <f t="shared" si="111"/>
        <v/>
      </c>
      <c r="Y150">
        <f t="array" ref="Y150">IF(D150="",0,SUMPRODUCT((DA13:VN13="Crustaces")*(DA14:VN14="ALERTE")*(COUNTIF(R150,"* "&amp;DA15:VN15&amp;" *")&gt;0)*1))</f>
        <v>0</v>
      </c>
      <c r="Z150" t="str">
        <f t="shared" si="112"/>
        <v/>
      </c>
      <c r="AA150">
        <f t="array" ref="AA150">IF(D150="",0,SUMPRODUCT((DA13:VN13="Oeufs")*(DA14:VN14="ALERTE")*(COUNTIF(R150,"* "&amp;DA15:VN15&amp;" *")&gt;0)*1))</f>
        <v>0</v>
      </c>
      <c r="AB150" t="str">
        <f t="shared" si="113"/>
        <v/>
      </c>
      <c r="AC150">
        <f t="array" ref="AC150">IF(D150="",0,SUMPRODUCT((DA13:VN13="Poissons")*(DA14:VN14="INFO")*(COUNTIF(R150,"* "&amp;DA15:VN15&amp;" *")&gt;0)*1))</f>
        <v>0</v>
      </c>
      <c r="AD150">
        <f t="array" ref="AD150">IF(D150="",0,SUMPRODUCT((DA13:VN13="Poissons")*(DA14:VN14="EXCL")*(COUNTIF(R150,"* "&amp;DA15:VN15&amp;" *")&gt;0)*1))</f>
        <v>0</v>
      </c>
      <c r="AE150">
        <f t="array" ref="AE150">IF(D150="",0,SUMPRODUCT((DA13:VN13="Poissons")*(DA14:VN14="ALERTE")*(COUNTIF(R150,"* "&amp;DA15:VN15&amp;" *")&gt;0)*1))</f>
        <v>0</v>
      </c>
      <c r="AF150" t="str">
        <f t="shared" si="114"/>
        <v/>
      </c>
      <c r="AG150">
        <f t="array" ref="AG150">IF(D150="",0,SUMPRODUCT((DA13:VN13="Arachides")*(DA14:VN14="ALERTE")*(COUNTIF(R150,"* "&amp;DA15:VN15&amp;" *")&gt;0)*1))</f>
        <v>0</v>
      </c>
      <c r="AH150" t="str">
        <f t="shared" si="115"/>
        <v/>
      </c>
      <c r="AI150">
        <f t="array" ref="AI150">IF(D150="",0,SUMPRODUCT((DA13:VN13="Soja")*(DA14:VN14="INFO")*(COUNTIF(R150,"* "&amp;DA15:VN15&amp;" *")&gt;0)*1))</f>
        <v>0</v>
      </c>
      <c r="AJ150">
        <f t="array" ref="AJ150">IF(D150="",0,SUMPRODUCT((DA13:VN13="Soja")*(DA14:VN14="ALERTE")*(COUNTIF(R150,"* "&amp;DA15:VN15&amp;" *")&gt;0)*1))</f>
        <v>0</v>
      </c>
      <c r="AK150" t="str">
        <f t="shared" si="116"/>
        <v/>
      </c>
      <c r="AL150">
        <f t="array" ref="AL150">IF(D150="",0,SUMPRODUCT((DA13:VN13="Lait")*(DA14:VN14="INFO")*(COUNTIF(R150,"* "&amp;DA15:VN15&amp;" *")&gt;0)*1))</f>
        <v>0</v>
      </c>
      <c r="AM150">
        <f t="array" ref="AM150">IF(D150="",0,SUMPRODUCT((DA13:VN13="Lait")*(DA14:VN14="EXCL")*(COUNTIF(R150,"* "&amp;DA15:VN15&amp;" *")&gt;0)*1))</f>
        <v>0</v>
      </c>
      <c r="AN150">
        <f t="array" ref="AN150">IF(D150="",0,SUMPRODUCT((DA13:VN13="Lait")*(DA14:VN14="ALERTE")*(COUNTIF(R150,"* "&amp;DA15:VN15&amp;" *")&gt;0)*1))</f>
        <v>0</v>
      </c>
      <c r="AO150">
        <f t="array" ref="AO150">IF(D150="",0,SUMPRODUCT((DA13:VN13="Lait")*(DA14:VN14="SUSP")*(COUNTIF(R150,"* "&amp;DA15:VN15&amp;" *")&gt;0)*1))</f>
        <v>0</v>
      </c>
      <c r="AP150" t="str">
        <f t="shared" si="117"/>
        <v/>
      </c>
      <c r="AQ150" t="str">
        <f t="shared" si="118"/>
        <v/>
      </c>
      <c r="AR150">
        <f t="array" ref="AR150">IF(D150="",0,SUMPRODUCT((DA13:VN13="Fruits a coque")*(DA14:VN14="EXCL")*(COUNTIF(R150,"* "&amp;DA15:VN15&amp;" *")&gt;0)*1))</f>
        <v>0</v>
      </c>
      <c r="AS150">
        <f t="array" ref="AS150">IF(D150="",0,SUMPRODUCT((DA13:VN13="Fruits a coque")*(DA14:VN14="ALERTE")*(COUNTIF(R150,"* "&amp;DA15:VN15&amp;" *")&gt;0)*1))</f>
        <v>0</v>
      </c>
      <c r="AT150" t="str">
        <f t="shared" si="119"/>
        <v/>
      </c>
      <c r="AU150">
        <f t="array" ref="AU150">IF(D150="",0,SUMPRODUCT((DA13:VN13="Celeri")*(DA14:VN14="ALERTE")*(COUNTIF(R150,"* "&amp;DA15:VN15&amp;" *")&gt;0)*1))</f>
        <v>0</v>
      </c>
      <c r="AV150" t="str">
        <f t="shared" si="120"/>
        <v/>
      </c>
      <c r="AW150">
        <f t="array" ref="AW150">IF(D150="",0,SUMPRODUCT((DA13:VN13="Moutarde")*(DA14:VN14="ALERTE")*(COUNTIF(R150,"* "&amp;DA15:VN15&amp;" *")&gt;0)*1))</f>
        <v>0</v>
      </c>
      <c r="AX150" t="str">
        <f t="shared" si="121"/>
        <v/>
      </c>
      <c r="AY150">
        <f t="array" ref="AY150">IF(D150="",0,SUMPRODUCT((DA13:VN13="Sesame")*(DA14:VN14="ALERTE")*(COUNTIF(R150,"* "&amp;DA15:VN15&amp;" *")&gt;0)*1))</f>
        <v>0</v>
      </c>
      <c r="AZ150" t="str">
        <f t="shared" si="122"/>
        <v/>
      </c>
      <c r="BA150">
        <f t="array" ref="BA150">IF(D150="",0,SUMPRODUCT((DA13:VN13="Sulfites")*(DA14:VN14="ALERTE")*(COUNTIF(R150,"* "&amp;DA15:VN15&amp;" *")&gt;0)*1))</f>
        <v>0</v>
      </c>
      <c r="BB150" t="str">
        <f t="shared" si="123"/>
        <v/>
      </c>
      <c r="BC150">
        <f t="array" ref="BC150">IF(D150="",0,SUMPRODUCT((DA13:VN13="Lupin")*(DA14:VN14="ALERTE")*(COUNTIF(R150,"* "&amp;DA15:VN15&amp;" *")&gt;0)*1))</f>
        <v>0</v>
      </c>
      <c r="BD150" t="str">
        <f t="shared" si="124"/>
        <v/>
      </c>
      <c r="BE150">
        <f t="array" ref="BE150">IF(D150="",0,SUMPRODUCT((DA13:VN13="Mollusques")*(DA14:VN14="EXCL")*(COUNTIF(R150,"* "&amp;DA15:VN15&amp;" *")&gt;0)*1))</f>
        <v>0</v>
      </c>
      <c r="BF150">
        <f t="array" ref="BF150">IF(D150="",0,SUMPRODUCT((DA13:VN13="Mollusques")*(DA14:VN14="ALERTE")*(COUNTIF(R150,"* "&amp;DA15:VN15&amp;" *")&gt;0)*1))</f>
        <v>0</v>
      </c>
      <c r="BG150" t="str">
        <f t="shared" si="125"/>
        <v/>
      </c>
      <c r="BH150" t="str">
        <f t="shared" si="126"/>
        <v/>
      </c>
      <c r="BI150" t="str">
        <f t="shared" si="127"/>
        <v/>
      </c>
      <c r="BJ150" t="str">
        <f t="shared" si="128"/>
        <v/>
      </c>
      <c r="BK150" t="str">
        <f t="shared" si="129"/>
        <v/>
      </c>
      <c r="BL150" t="str">
        <f t="shared" si="130"/>
        <v/>
      </c>
      <c r="BM150" t="str">
        <f t="shared" si="131"/>
        <v/>
      </c>
      <c r="BN150" t="str">
        <f t="shared" si="132"/>
        <v/>
      </c>
      <c r="BO150" t="str">
        <f t="shared" si="133"/>
        <v/>
      </c>
      <c r="BP150" t="str">
        <f t="shared" si="134"/>
        <v/>
      </c>
      <c r="BQ150" t="str">
        <f t="shared" si="135"/>
        <v/>
      </c>
      <c r="BR150" t="str">
        <f t="shared" si="136"/>
        <v/>
      </c>
      <c r="BS150" t="str">
        <f t="shared" si="137"/>
        <v/>
      </c>
      <c r="BT150" t="str">
        <f t="shared" si="138"/>
        <v/>
      </c>
      <c r="BU150" t="str">
        <f t="shared" si="139"/>
        <v/>
      </c>
      <c r="BV150" t="str">
        <f t="shared" si="140"/>
        <v/>
      </c>
      <c r="BW150" t="str">
        <f t="shared" si="141"/>
        <v/>
      </c>
      <c r="BX150" t="str">
        <f t="shared" si="142"/>
        <v/>
      </c>
      <c r="BY150" t="str">
        <f t="shared" si="143"/>
        <v/>
      </c>
    </row>
    <row r="151" spans="3:77" ht="15.75">
      <c r="C151" s="263" t="str">
        <f t="shared" si="96"/>
        <v/>
      </c>
      <c r="D151" s="752"/>
      <c r="E151" s="818" t="s">
        <v>945</v>
      </c>
      <c r="F151" s="16" t="str">
        <f t="shared" si="97"/>
        <v/>
      </c>
      <c r="G151" s="264" t="str">
        <f t="shared" si="98"/>
        <v/>
      </c>
      <c r="H151" s="266" t="str">
        <f t="shared" si="99"/>
        <v/>
      </c>
      <c r="I151" s="267" t="str">
        <f t="shared" si="100"/>
        <v/>
      </c>
      <c r="J151" s="268" t="str">
        <f t="shared" si="101"/>
        <v/>
      </c>
      <c r="K151" s="268" t="str">
        <f t="shared" si="102"/>
        <v/>
      </c>
      <c r="L151" s="269" t="str">
        <f t="shared" si="103"/>
        <v/>
      </c>
      <c r="M151" t="str">
        <f t="shared" si="104"/>
        <v/>
      </c>
      <c r="N151" t="str">
        <f t="shared" si="105"/>
        <v/>
      </c>
      <c r="O151" t="str">
        <f t="shared" si="106"/>
        <v/>
      </c>
      <c r="P151" t="str">
        <f t="shared" si="107"/>
        <v/>
      </c>
      <c r="Q151" t="str">
        <f t="shared" si="108"/>
        <v/>
      </c>
      <c r="R151" t="str">
        <f t="shared" si="109"/>
        <v/>
      </c>
      <c r="S151">
        <f t="array" ref="S151">IF(D151="",0,SUMPRODUCT((DA13:VN13="Gluten")*(DA14:VN14="INFO")*(COUNTIF(R151,"* "&amp;DA15:VN15&amp;" *")&gt;0)*1))</f>
        <v>0</v>
      </c>
      <c r="T151">
        <f t="array" ref="T151">IF(D151="",0,SUMPRODUCT((DA13:VN13="Gluten")*(DA14:VN14="EXCL")*(COUNTIF(R151,"* "&amp;DA15:VN15&amp;" *")&gt;0)*1))</f>
        <v>0</v>
      </c>
      <c r="U151">
        <f t="array" ref="U151">IF(D151="",0,SUMPRODUCT((DA13:VN13="Gluten")*(DA14:VN14="ALERTE")*(COUNTIF(R151,"* "&amp;DA15:VN15&amp;" *")&gt;0)*1))</f>
        <v>0</v>
      </c>
      <c r="V151">
        <f t="array" ref="V151">IF(D151="",0,SUMPRODUCT((DA13:VN13="Gluten")*(DA14:VN14="SUSP")*(COUNTIF(R151,"* "&amp;DA15:VN15&amp;" *")&gt;0)*1))</f>
        <v>0</v>
      </c>
      <c r="W151" t="str">
        <f t="shared" si="110"/>
        <v/>
      </c>
      <c r="X151" t="str">
        <f t="shared" si="111"/>
        <v/>
      </c>
      <c r="Y151">
        <f t="array" ref="Y151">IF(D151="",0,SUMPRODUCT((DA13:VN13="Crustaces")*(DA14:VN14="ALERTE")*(COUNTIF(R151,"* "&amp;DA15:VN15&amp;" *")&gt;0)*1))</f>
        <v>0</v>
      </c>
      <c r="Z151" t="str">
        <f t="shared" si="112"/>
        <v/>
      </c>
      <c r="AA151">
        <f t="array" ref="AA151">IF(D151="",0,SUMPRODUCT((DA13:VN13="Oeufs")*(DA14:VN14="ALERTE")*(COUNTIF(R151,"* "&amp;DA15:VN15&amp;" *")&gt;0)*1))</f>
        <v>0</v>
      </c>
      <c r="AB151" t="str">
        <f t="shared" si="113"/>
        <v/>
      </c>
      <c r="AC151">
        <f t="array" ref="AC151">IF(D151="",0,SUMPRODUCT((DA13:VN13="Poissons")*(DA14:VN14="INFO")*(COUNTIF(R151,"* "&amp;DA15:VN15&amp;" *")&gt;0)*1))</f>
        <v>0</v>
      </c>
      <c r="AD151">
        <f t="array" ref="AD151">IF(D151="",0,SUMPRODUCT((DA13:VN13="Poissons")*(DA14:VN14="EXCL")*(COUNTIF(R151,"* "&amp;DA15:VN15&amp;" *")&gt;0)*1))</f>
        <v>0</v>
      </c>
      <c r="AE151">
        <f t="array" ref="AE151">IF(D151="",0,SUMPRODUCT((DA13:VN13="Poissons")*(DA14:VN14="ALERTE")*(COUNTIF(R151,"* "&amp;DA15:VN15&amp;" *")&gt;0)*1))</f>
        <v>0</v>
      </c>
      <c r="AF151" t="str">
        <f t="shared" si="114"/>
        <v/>
      </c>
      <c r="AG151">
        <f t="array" ref="AG151">IF(D151="",0,SUMPRODUCT((DA13:VN13="Arachides")*(DA14:VN14="ALERTE")*(COUNTIF(R151,"* "&amp;DA15:VN15&amp;" *")&gt;0)*1))</f>
        <v>0</v>
      </c>
      <c r="AH151" t="str">
        <f t="shared" si="115"/>
        <v/>
      </c>
      <c r="AI151">
        <f t="array" ref="AI151">IF(D151="",0,SUMPRODUCT((DA13:VN13="Soja")*(DA14:VN14="INFO")*(COUNTIF(R151,"* "&amp;DA15:VN15&amp;" *")&gt;0)*1))</f>
        <v>0</v>
      </c>
      <c r="AJ151">
        <f t="array" ref="AJ151">IF(D151="",0,SUMPRODUCT((DA13:VN13="Soja")*(DA14:VN14="ALERTE")*(COUNTIF(R151,"* "&amp;DA15:VN15&amp;" *")&gt;0)*1))</f>
        <v>0</v>
      </c>
      <c r="AK151" t="str">
        <f t="shared" si="116"/>
        <v/>
      </c>
      <c r="AL151">
        <f t="array" ref="AL151">IF(D151="",0,SUMPRODUCT((DA13:VN13="Lait")*(DA14:VN14="INFO")*(COUNTIF(R151,"* "&amp;DA15:VN15&amp;" *")&gt;0)*1))</f>
        <v>0</v>
      </c>
      <c r="AM151">
        <f t="array" ref="AM151">IF(D151="",0,SUMPRODUCT((DA13:VN13="Lait")*(DA14:VN14="EXCL")*(COUNTIF(R151,"* "&amp;DA15:VN15&amp;" *")&gt;0)*1))</f>
        <v>0</v>
      </c>
      <c r="AN151">
        <f t="array" ref="AN151">IF(D151="",0,SUMPRODUCT((DA13:VN13="Lait")*(DA14:VN14="ALERTE")*(COUNTIF(R151,"* "&amp;DA15:VN15&amp;" *")&gt;0)*1))</f>
        <v>0</v>
      </c>
      <c r="AO151">
        <f t="array" ref="AO151">IF(D151="",0,SUMPRODUCT((DA13:VN13="Lait")*(DA14:VN14="SUSP")*(COUNTIF(R151,"* "&amp;DA15:VN15&amp;" *")&gt;0)*1))</f>
        <v>0</v>
      </c>
      <c r="AP151" t="str">
        <f t="shared" si="117"/>
        <v/>
      </c>
      <c r="AQ151" t="str">
        <f t="shared" si="118"/>
        <v/>
      </c>
      <c r="AR151">
        <f t="array" ref="AR151">IF(D151="",0,SUMPRODUCT((DA13:VN13="Fruits a coque")*(DA14:VN14="EXCL")*(COUNTIF(R151,"* "&amp;DA15:VN15&amp;" *")&gt;0)*1))</f>
        <v>0</v>
      </c>
      <c r="AS151">
        <f t="array" ref="AS151">IF(D151="",0,SUMPRODUCT((DA13:VN13="Fruits a coque")*(DA14:VN14="ALERTE")*(COUNTIF(R151,"* "&amp;DA15:VN15&amp;" *")&gt;0)*1))</f>
        <v>0</v>
      </c>
      <c r="AT151" t="str">
        <f t="shared" si="119"/>
        <v/>
      </c>
      <c r="AU151">
        <f t="array" ref="AU151">IF(D151="",0,SUMPRODUCT((DA13:VN13="Celeri")*(DA14:VN14="ALERTE")*(COUNTIF(R151,"* "&amp;DA15:VN15&amp;" *")&gt;0)*1))</f>
        <v>0</v>
      </c>
      <c r="AV151" t="str">
        <f t="shared" si="120"/>
        <v/>
      </c>
      <c r="AW151">
        <f t="array" ref="AW151">IF(D151="",0,SUMPRODUCT((DA13:VN13="Moutarde")*(DA14:VN14="ALERTE")*(COUNTIF(R151,"* "&amp;DA15:VN15&amp;" *")&gt;0)*1))</f>
        <v>0</v>
      </c>
      <c r="AX151" t="str">
        <f t="shared" si="121"/>
        <v/>
      </c>
      <c r="AY151">
        <f t="array" ref="AY151">IF(D151="",0,SUMPRODUCT((DA13:VN13="Sesame")*(DA14:VN14="ALERTE")*(COUNTIF(R151,"* "&amp;DA15:VN15&amp;" *")&gt;0)*1))</f>
        <v>0</v>
      </c>
      <c r="AZ151" t="str">
        <f t="shared" si="122"/>
        <v/>
      </c>
      <c r="BA151">
        <f t="array" ref="BA151">IF(D151="",0,SUMPRODUCT((DA13:VN13="Sulfites")*(DA14:VN14="ALERTE")*(COUNTIF(R151,"* "&amp;DA15:VN15&amp;" *")&gt;0)*1))</f>
        <v>0</v>
      </c>
      <c r="BB151" t="str">
        <f t="shared" si="123"/>
        <v/>
      </c>
      <c r="BC151">
        <f t="array" ref="BC151">IF(D151="",0,SUMPRODUCT((DA13:VN13="Lupin")*(DA14:VN14="ALERTE")*(COUNTIF(R151,"* "&amp;DA15:VN15&amp;" *")&gt;0)*1))</f>
        <v>0</v>
      </c>
      <c r="BD151" t="str">
        <f t="shared" si="124"/>
        <v/>
      </c>
      <c r="BE151">
        <f t="array" ref="BE151">IF(D151="",0,SUMPRODUCT((DA13:VN13="Mollusques")*(DA14:VN14="EXCL")*(COUNTIF(R151,"* "&amp;DA15:VN15&amp;" *")&gt;0)*1))</f>
        <v>0</v>
      </c>
      <c r="BF151">
        <f t="array" ref="BF151">IF(D151="",0,SUMPRODUCT((DA13:VN13="Mollusques")*(DA14:VN14="ALERTE")*(COUNTIF(R151,"* "&amp;DA15:VN15&amp;" *")&gt;0)*1))</f>
        <v>0</v>
      </c>
      <c r="BG151" t="str">
        <f t="shared" si="125"/>
        <v/>
      </c>
      <c r="BH151" t="str">
        <f t="shared" si="126"/>
        <v/>
      </c>
      <c r="BI151" t="str">
        <f t="shared" si="127"/>
        <v/>
      </c>
      <c r="BJ151" t="str">
        <f t="shared" si="128"/>
        <v/>
      </c>
      <c r="BK151" t="str">
        <f t="shared" si="129"/>
        <v/>
      </c>
      <c r="BL151" t="str">
        <f t="shared" si="130"/>
        <v/>
      </c>
      <c r="BM151" t="str">
        <f t="shared" si="131"/>
        <v/>
      </c>
      <c r="BN151" t="str">
        <f t="shared" si="132"/>
        <v/>
      </c>
      <c r="BO151" t="str">
        <f t="shared" si="133"/>
        <v/>
      </c>
      <c r="BP151" t="str">
        <f t="shared" si="134"/>
        <v/>
      </c>
      <c r="BQ151" t="str">
        <f t="shared" si="135"/>
        <v/>
      </c>
      <c r="BR151" t="str">
        <f t="shared" si="136"/>
        <v/>
      </c>
      <c r="BS151" t="str">
        <f t="shared" si="137"/>
        <v/>
      </c>
      <c r="BT151" t="str">
        <f t="shared" si="138"/>
        <v/>
      </c>
      <c r="BU151" t="str">
        <f t="shared" si="139"/>
        <v/>
      </c>
      <c r="BV151" t="str">
        <f t="shared" si="140"/>
        <v/>
      </c>
      <c r="BW151" t="str">
        <f t="shared" si="141"/>
        <v/>
      </c>
      <c r="BX151" t="str">
        <f t="shared" si="142"/>
        <v/>
      </c>
      <c r="BY151" t="str">
        <f t="shared" si="143"/>
        <v/>
      </c>
    </row>
    <row r="152" spans="3:77" ht="15.75">
      <c r="C152" s="263" t="str">
        <f t="shared" si="96"/>
        <v/>
      </c>
      <c r="D152" s="752"/>
      <c r="E152" s="818" t="s">
        <v>945</v>
      </c>
      <c r="F152" s="16" t="str">
        <f t="shared" si="97"/>
        <v/>
      </c>
      <c r="G152" s="264" t="str">
        <f t="shared" si="98"/>
        <v/>
      </c>
      <c r="H152" s="266" t="str">
        <f t="shared" si="99"/>
        <v/>
      </c>
      <c r="I152" s="267" t="str">
        <f t="shared" si="100"/>
        <v/>
      </c>
      <c r="J152" s="268" t="str">
        <f t="shared" si="101"/>
        <v/>
      </c>
      <c r="K152" s="268" t="str">
        <f t="shared" si="102"/>
        <v/>
      </c>
      <c r="L152" s="269" t="str">
        <f t="shared" si="103"/>
        <v/>
      </c>
      <c r="M152" t="str">
        <f t="shared" si="104"/>
        <v/>
      </c>
      <c r="N152" t="str">
        <f t="shared" si="105"/>
        <v/>
      </c>
      <c r="O152" t="str">
        <f t="shared" si="106"/>
        <v/>
      </c>
      <c r="P152" t="str">
        <f t="shared" si="107"/>
        <v/>
      </c>
      <c r="Q152" t="str">
        <f t="shared" si="108"/>
        <v/>
      </c>
      <c r="R152" t="str">
        <f t="shared" si="109"/>
        <v/>
      </c>
      <c r="S152">
        <f t="array" ref="S152">IF(D152="",0,SUMPRODUCT((DA13:VN13="Gluten")*(DA14:VN14="INFO")*(COUNTIF(R152,"* "&amp;DA15:VN15&amp;" *")&gt;0)*1))</f>
        <v>0</v>
      </c>
      <c r="T152">
        <f t="array" ref="T152">IF(D152="",0,SUMPRODUCT((DA13:VN13="Gluten")*(DA14:VN14="EXCL")*(COUNTIF(R152,"* "&amp;DA15:VN15&amp;" *")&gt;0)*1))</f>
        <v>0</v>
      </c>
      <c r="U152">
        <f t="array" ref="U152">IF(D152="",0,SUMPRODUCT((DA13:VN13="Gluten")*(DA14:VN14="ALERTE")*(COUNTIF(R152,"* "&amp;DA15:VN15&amp;" *")&gt;0)*1))</f>
        <v>0</v>
      </c>
      <c r="V152">
        <f t="array" ref="V152">IF(D152="",0,SUMPRODUCT((DA13:VN13="Gluten")*(DA14:VN14="SUSP")*(COUNTIF(R152,"* "&amp;DA15:VN15&amp;" *")&gt;0)*1))</f>
        <v>0</v>
      </c>
      <c r="W152" t="str">
        <f t="shared" si="110"/>
        <v/>
      </c>
      <c r="X152" t="str">
        <f t="shared" si="111"/>
        <v/>
      </c>
      <c r="Y152">
        <f t="array" ref="Y152">IF(D152="",0,SUMPRODUCT((DA13:VN13="Crustaces")*(DA14:VN14="ALERTE")*(COUNTIF(R152,"* "&amp;DA15:VN15&amp;" *")&gt;0)*1))</f>
        <v>0</v>
      </c>
      <c r="Z152" t="str">
        <f t="shared" si="112"/>
        <v/>
      </c>
      <c r="AA152">
        <f t="array" ref="AA152">IF(D152="",0,SUMPRODUCT((DA13:VN13="Oeufs")*(DA14:VN14="ALERTE")*(COUNTIF(R152,"* "&amp;DA15:VN15&amp;" *")&gt;0)*1))</f>
        <v>0</v>
      </c>
      <c r="AB152" t="str">
        <f t="shared" si="113"/>
        <v/>
      </c>
      <c r="AC152">
        <f t="array" ref="AC152">IF(D152="",0,SUMPRODUCT((DA13:VN13="Poissons")*(DA14:VN14="INFO")*(COUNTIF(R152,"* "&amp;DA15:VN15&amp;" *")&gt;0)*1))</f>
        <v>0</v>
      </c>
      <c r="AD152">
        <f t="array" ref="AD152">IF(D152="",0,SUMPRODUCT((DA13:VN13="Poissons")*(DA14:VN14="EXCL")*(COUNTIF(R152,"* "&amp;DA15:VN15&amp;" *")&gt;0)*1))</f>
        <v>0</v>
      </c>
      <c r="AE152">
        <f t="array" ref="AE152">IF(D152="",0,SUMPRODUCT((DA13:VN13="Poissons")*(DA14:VN14="ALERTE")*(COUNTIF(R152,"* "&amp;DA15:VN15&amp;" *")&gt;0)*1))</f>
        <v>0</v>
      </c>
      <c r="AF152" t="str">
        <f t="shared" si="114"/>
        <v/>
      </c>
      <c r="AG152">
        <f t="array" ref="AG152">IF(D152="",0,SUMPRODUCT((DA13:VN13="Arachides")*(DA14:VN14="ALERTE")*(COUNTIF(R152,"* "&amp;DA15:VN15&amp;" *")&gt;0)*1))</f>
        <v>0</v>
      </c>
      <c r="AH152" t="str">
        <f t="shared" si="115"/>
        <v/>
      </c>
      <c r="AI152">
        <f t="array" ref="AI152">IF(D152="",0,SUMPRODUCT((DA13:VN13="Soja")*(DA14:VN14="INFO")*(COUNTIF(R152,"* "&amp;DA15:VN15&amp;" *")&gt;0)*1))</f>
        <v>0</v>
      </c>
      <c r="AJ152">
        <f t="array" ref="AJ152">IF(D152="",0,SUMPRODUCT((DA13:VN13="Soja")*(DA14:VN14="ALERTE")*(COUNTIF(R152,"* "&amp;DA15:VN15&amp;" *")&gt;0)*1))</f>
        <v>0</v>
      </c>
      <c r="AK152" t="str">
        <f t="shared" si="116"/>
        <v/>
      </c>
      <c r="AL152">
        <f t="array" ref="AL152">IF(D152="",0,SUMPRODUCT((DA13:VN13="Lait")*(DA14:VN14="INFO")*(COUNTIF(R152,"* "&amp;DA15:VN15&amp;" *")&gt;0)*1))</f>
        <v>0</v>
      </c>
      <c r="AM152">
        <f t="array" ref="AM152">IF(D152="",0,SUMPRODUCT((DA13:VN13="Lait")*(DA14:VN14="EXCL")*(COUNTIF(R152,"* "&amp;DA15:VN15&amp;" *")&gt;0)*1))</f>
        <v>0</v>
      </c>
      <c r="AN152">
        <f t="array" ref="AN152">IF(D152="",0,SUMPRODUCT((DA13:VN13="Lait")*(DA14:VN14="ALERTE")*(COUNTIF(R152,"* "&amp;DA15:VN15&amp;" *")&gt;0)*1))</f>
        <v>0</v>
      </c>
      <c r="AO152">
        <f t="array" ref="AO152">IF(D152="",0,SUMPRODUCT((DA13:VN13="Lait")*(DA14:VN14="SUSP")*(COUNTIF(R152,"* "&amp;DA15:VN15&amp;" *")&gt;0)*1))</f>
        <v>0</v>
      </c>
      <c r="AP152" t="str">
        <f t="shared" si="117"/>
        <v/>
      </c>
      <c r="AQ152" t="str">
        <f t="shared" si="118"/>
        <v/>
      </c>
      <c r="AR152">
        <f t="array" ref="AR152">IF(D152="",0,SUMPRODUCT((DA13:VN13="Fruits a coque")*(DA14:VN14="EXCL")*(COUNTIF(R152,"* "&amp;DA15:VN15&amp;" *")&gt;0)*1))</f>
        <v>0</v>
      </c>
      <c r="AS152">
        <f t="array" ref="AS152">IF(D152="",0,SUMPRODUCT((DA13:VN13="Fruits a coque")*(DA14:VN14="ALERTE")*(COUNTIF(R152,"* "&amp;DA15:VN15&amp;" *")&gt;0)*1))</f>
        <v>0</v>
      </c>
      <c r="AT152" t="str">
        <f t="shared" si="119"/>
        <v/>
      </c>
      <c r="AU152">
        <f t="array" ref="AU152">IF(D152="",0,SUMPRODUCT((DA13:VN13="Celeri")*(DA14:VN14="ALERTE")*(COUNTIF(R152,"* "&amp;DA15:VN15&amp;" *")&gt;0)*1))</f>
        <v>0</v>
      </c>
      <c r="AV152" t="str">
        <f t="shared" si="120"/>
        <v/>
      </c>
      <c r="AW152">
        <f t="array" ref="AW152">IF(D152="",0,SUMPRODUCT((DA13:VN13="Moutarde")*(DA14:VN14="ALERTE")*(COUNTIF(R152,"* "&amp;DA15:VN15&amp;" *")&gt;0)*1))</f>
        <v>0</v>
      </c>
      <c r="AX152" t="str">
        <f t="shared" si="121"/>
        <v/>
      </c>
      <c r="AY152">
        <f t="array" ref="AY152">IF(D152="",0,SUMPRODUCT((DA13:VN13="Sesame")*(DA14:VN14="ALERTE")*(COUNTIF(R152,"* "&amp;DA15:VN15&amp;" *")&gt;0)*1))</f>
        <v>0</v>
      </c>
      <c r="AZ152" t="str">
        <f t="shared" si="122"/>
        <v/>
      </c>
      <c r="BA152">
        <f t="array" ref="BA152">IF(D152="",0,SUMPRODUCT((DA13:VN13="Sulfites")*(DA14:VN14="ALERTE")*(COUNTIF(R152,"* "&amp;DA15:VN15&amp;" *")&gt;0)*1))</f>
        <v>0</v>
      </c>
      <c r="BB152" t="str">
        <f t="shared" si="123"/>
        <v/>
      </c>
      <c r="BC152">
        <f t="array" ref="BC152">IF(D152="",0,SUMPRODUCT((DA13:VN13="Lupin")*(DA14:VN14="ALERTE")*(COUNTIF(R152,"* "&amp;DA15:VN15&amp;" *")&gt;0)*1))</f>
        <v>0</v>
      </c>
      <c r="BD152" t="str">
        <f t="shared" si="124"/>
        <v/>
      </c>
      <c r="BE152">
        <f t="array" ref="BE152">IF(D152="",0,SUMPRODUCT((DA13:VN13="Mollusques")*(DA14:VN14="EXCL")*(COUNTIF(R152,"* "&amp;DA15:VN15&amp;" *")&gt;0)*1))</f>
        <v>0</v>
      </c>
      <c r="BF152">
        <f t="array" ref="BF152">IF(D152="",0,SUMPRODUCT((DA13:VN13="Mollusques")*(DA14:VN14="ALERTE")*(COUNTIF(R152,"* "&amp;DA15:VN15&amp;" *")&gt;0)*1))</f>
        <v>0</v>
      </c>
      <c r="BG152" t="str">
        <f t="shared" si="125"/>
        <v/>
      </c>
      <c r="BH152" t="str">
        <f t="shared" si="126"/>
        <v/>
      </c>
      <c r="BI152" t="str">
        <f t="shared" si="127"/>
        <v/>
      </c>
      <c r="BJ152" t="str">
        <f t="shared" si="128"/>
        <v/>
      </c>
      <c r="BK152" t="str">
        <f t="shared" si="129"/>
        <v/>
      </c>
      <c r="BL152" t="str">
        <f t="shared" si="130"/>
        <v/>
      </c>
      <c r="BM152" t="str">
        <f t="shared" si="131"/>
        <v/>
      </c>
      <c r="BN152" t="str">
        <f t="shared" si="132"/>
        <v/>
      </c>
      <c r="BO152" t="str">
        <f t="shared" si="133"/>
        <v/>
      </c>
      <c r="BP152" t="str">
        <f t="shared" si="134"/>
        <v/>
      </c>
      <c r="BQ152" t="str">
        <f t="shared" si="135"/>
        <v/>
      </c>
      <c r="BR152" t="str">
        <f t="shared" si="136"/>
        <v/>
      </c>
      <c r="BS152" t="str">
        <f t="shared" si="137"/>
        <v/>
      </c>
      <c r="BT152" t="str">
        <f t="shared" si="138"/>
        <v/>
      </c>
      <c r="BU152" t="str">
        <f t="shared" si="139"/>
        <v/>
      </c>
      <c r="BV152" t="str">
        <f t="shared" si="140"/>
        <v/>
      </c>
      <c r="BW152" t="str">
        <f t="shared" si="141"/>
        <v/>
      </c>
      <c r="BX152" t="str">
        <f t="shared" si="142"/>
        <v/>
      </c>
      <c r="BY152" t="str">
        <f t="shared" si="143"/>
        <v/>
      </c>
    </row>
    <row r="153" spans="3:77" ht="15.75">
      <c r="C153" s="263" t="str">
        <f t="shared" si="96"/>
        <v/>
      </c>
      <c r="D153" s="752"/>
      <c r="E153" s="818" t="s">
        <v>945</v>
      </c>
      <c r="F153" s="16" t="str">
        <f t="shared" si="97"/>
        <v/>
      </c>
      <c r="G153" s="264" t="str">
        <f t="shared" si="98"/>
        <v/>
      </c>
      <c r="H153" s="266" t="str">
        <f t="shared" si="99"/>
        <v/>
      </c>
      <c r="I153" s="267" t="str">
        <f t="shared" si="100"/>
        <v/>
      </c>
      <c r="J153" s="268" t="str">
        <f t="shared" si="101"/>
        <v/>
      </c>
      <c r="K153" s="268" t="str">
        <f t="shared" si="102"/>
        <v/>
      </c>
      <c r="L153" s="269" t="str">
        <f t="shared" si="103"/>
        <v/>
      </c>
      <c r="M153" t="str">
        <f t="shared" si="104"/>
        <v/>
      </c>
      <c r="N153" t="str">
        <f t="shared" si="105"/>
        <v/>
      </c>
      <c r="O153" t="str">
        <f t="shared" si="106"/>
        <v/>
      </c>
      <c r="P153" t="str">
        <f t="shared" si="107"/>
        <v/>
      </c>
      <c r="Q153" t="str">
        <f t="shared" si="108"/>
        <v/>
      </c>
      <c r="R153" t="str">
        <f t="shared" si="109"/>
        <v/>
      </c>
      <c r="S153">
        <f t="array" ref="S153">IF(D153="",0,SUMPRODUCT((DA13:VN13="Gluten")*(DA14:VN14="INFO")*(COUNTIF(R153,"* "&amp;DA15:VN15&amp;" *")&gt;0)*1))</f>
        <v>0</v>
      </c>
      <c r="T153">
        <f t="array" ref="T153">IF(D153="",0,SUMPRODUCT((DA13:VN13="Gluten")*(DA14:VN14="EXCL")*(COUNTIF(R153,"* "&amp;DA15:VN15&amp;" *")&gt;0)*1))</f>
        <v>0</v>
      </c>
      <c r="U153">
        <f t="array" ref="U153">IF(D153="",0,SUMPRODUCT((DA13:VN13="Gluten")*(DA14:VN14="ALERTE")*(COUNTIF(R153,"* "&amp;DA15:VN15&amp;" *")&gt;0)*1))</f>
        <v>0</v>
      </c>
      <c r="V153">
        <f t="array" ref="V153">IF(D153="",0,SUMPRODUCT((DA13:VN13="Gluten")*(DA14:VN14="SUSP")*(COUNTIF(R153,"* "&amp;DA15:VN15&amp;" *")&gt;0)*1))</f>
        <v>0</v>
      </c>
      <c r="W153" t="str">
        <f t="shared" si="110"/>
        <v/>
      </c>
      <c r="X153" t="str">
        <f t="shared" si="111"/>
        <v/>
      </c>
      <c r="Y153">
        <f t="array" ref="Y153">IF(D153="",0,SUMPRODUCT((DA13:VN13="Crustaces")*(DA14:VN14="ALERTE")*(COUNTIF(R153,"* "&amp;DA15:VN15&amp;" *")&gt;0)*1))</f>
        <v>0</v>
      </c>
      <c r="Z153" t="str">
        <f t="shared" si="112"/>
        <v/>
      </c>
      <c r="AA153">
        <f t="array" ref="AA153">IF(D153="",0,SUMPRODUCT((DA13:VN13="Oeufs")*(DA14:VN14="ALERTE")*(COUNTIF(R153,"* "&amp;DA15:VN15&amp;" *")&gt;0)*1))</f>
        <v>0</v>
      </c>
      <c r="AB153" t="str">
        <f t="shared" si="113"/>
        <v/>
      </c>
      <c r="AC153">
        <f t="array" ref="AC153">IF(D153="",0,SUMPRODUCT((DA13:VN13="Poissons")*(DA14:VN14="INFO")*(COUNTIF(R153,"* "&amp;DA15:VN15&amp;" *")&gt;0)*1))</f>
        <v>0</v>
      </c>
      <c r="AD153">
        <f t="array" ref="AD153">IF(D153="",0,SUMPRODUCT((DA13:VN13="Poissons")*(DA14:VN14="EXCL")*(COUNTIF(R153,"* "&amp;DA15:VN15&amp;" *")&gt;0)*1))</f>
        <v>0</v>
      </c>
      <c r="AE153">
        <f t="array" ref="AE153">IF(D153="",0,SUMPRODUCT((DA13:VN13="Poissons")*(DA14:VN14="ALERTE")*(COUNTIF(R153,"* "&amp;DA15:VN15&amp;" *")&gt;0)*1))</f>
        <v>0</v>
      </c>
      <c r="AF153" t="str">
        <f t="shared" si="114"/>
        <v/>
      </c>
      <c r="AG153">
        <f t="array" ref="AG153">IF(D153="",0,SUMPRODUCT((DA13:VN13="Arachides")*(DA14:VN14="ALERTE")*(COUNTIF(R153,"* "&amp;DA15:VN15&amp;" *")&gt;0)*1))</f>
        <v>0</v>
      </c>
      <c r="AH153" t="str">
        <f t="shared" si="115"/>
        <v/>
      </c>
      <c r="AI153">
        <f t="array" ref="AI153">IF(D153="",0,SUMPRODUCT((DA13:VN13="Soja")*(DA14:VN14="INFO")*(COUNTIF(R153,"* "&amp;DA15:VN15&amp;" *")&gt;0)*1))</f>
        <v>0</v>
      </c>
      <c r="AJ153">
        <f t="array" ref="AJ153">IF(D153="",0,SUMPRODUCT((DA13:VN13="Soja")*(DA14:VN14="ALERTE")*(COUNTIF(R153,"* "&amp;DA15:VN15&amp;" *")&gt;0)*1))</f>
        <v>0</v>
      </c>
      <c r="AK153" t="str">
        <f t="shared" si="116"/>
        <v/>
      </c>
      <c r="AL153">
        <f t="array" ref="AL153">IF(D153="",0,SUMPRODUCT((DA13:VN13="Lait")*(DA14:VN14="INFO")*(COUNTIF(R153,"* "&amp;DA15:VN15&amp;" *")&gt;0)*1))</f>
        <v>0</v>
      </c>
      <c r="AM153">
        <f t="array" ref="AM153">IF(D153="",0,SUMPRODUCT((DA13:VN13="Lait")*(DA14:VN14="EXCL")*(COUNTIF(R153,"* "&amp;DA15:VN15&amp;" *")&gt;0)*1))</f>
        <v>0</v>
      </c>
      <c r="AN153">
        <f t="array" ref="AN153">IF(D153="",0,SUMPRODUCT((DA13:VN13="Lait")*(DA14:VN14="ALERTE")*(COUNTIF(R153,"* "&amp;DA15:VN15&amp;" *")&gt;0)*1))</f>
        <v>0</v>
      </c>
      <c r="AO153">
        <f t="array" ref="AO153">IF(D153="",0,SUMPRODUCT((DA13:VN13="Lait")*(DA14:VN14="SUSP")*(COUNTIF(R153,"* "&amp;DA15:VN15&amp;" *")&gt;0)*1))</f>
        <v>0</v>
      </c>
      <c r="AP153" t="str">
        <f t="shared" si="117"/>
        <v/>
      </c>
      <c r="AQ153" t="str">
        <f t="shared" si="118"/>
        <v/>
      </c>
      <c r="AR153">
        <f t="array" ref="AR153">IF(D153="",0,SUMPRODUCT((DA13:VN13="Fruits a coque")*(DA14:VN14="EXCL")*(COUNTIF(R153,"* "&amp;DA15:VN15&amp;" *")&gt;0)*1))</f>
        <v>0</v>
      </c>
      <c r="AS153">
        <f t="array" ref="AS153">IF(D153="",0,SUMPRODUCT((DA13:VN13="Fruits a coque")*(DA14:VN14="ALERTE")*(COUNTIF(R153,"* "&amp;DA15:VN15&amp;" *")&gt;0)*1))</f>
        <v>0</v>
      </c>
      <c r="AT153" t="str">
        <f t="shared" si="119"/>
        <v/>
      </c>
      <c r="AU153">
        <f t="array" ref="AU153">IF(D153="",0,SUMPRODUCT((DA13:VN13="Celeri")*(DA14:VN14="ALERTE")*(COUNTIF(R153,"* "&amp;DA15:VN15&amp;" *")&gt;0)*1))</f>
        <v>0</v>
      </c>
      <c r="AV153" t="str">
        <f t="shared" si="120"/>
        <v/>
      </c>
      <c r="AW153">
        <f t="array" ref="AW153">IF(D153="",0,SUMPRODUCT((DA13:VN13="Moutarde")*(DA14:VN14="ALERTE")*(COUNTIF(R153,"* "&amp;DA15:VN15&amp;" *")&gt;0)*1))</f>
        <v>0</v>
      </c>
      <c r="AX153" t="str">
        <f t="shared" si="121"/>
        <v/>
      </c>
      <c r="AY153">
        <f t="array" ref="AY153">IF(D153="",0,SUMPRODUCT((DA13:VN13="Sesame")*(DA14:VN14="ALERTE")*(COUNTIF(R153,"* "&amp;DA15:VN15&amp;" *")&gt;0)*1))</f>
        <v>0</v>
      </c>
      <c r="AZ153" t="str">
        <f t="shared" si="122"/>
        <v/>
      </c>
      <c r="BA153">
        <f t="array" ref="BA153">IF(D153="",0,SUMPRODUCT((DA13:VN13="Sulfites")*(DA14:VN14="ALERTE")*(COUNTIF(R153,"* "&amp;DA15:VN15&amp;" *")&gt;0)*1))</f>
        <v>0</v>
      </c>
      <c r="BB153" t="str">
        <f t="shared" si="123"/>
        <v/>
      </c>
      <c r="BC153">
        <f t="array" ref="BC153">IF(D153="",0,SUMPRODUCT((DA13:VN13="Lupin")*(DA14:VN14="ALERTE")*(COUNTIF(R153,"* "&amp;DA15:VN15&amp;" *")&gt;0)*1))</f>
        <v>0</v>
      </c>
      <c r="BD153" t="str">
        <f t="shared" si="124"/>
        <v/>
      </c>
      <c r="BE153">
        <f t="array" ref="BE153">IF(D153="",0,SUMPRODUCT((DA13:VN13="Mollusques")*(DA14:VN14="EXCL")*(COUNTIF(R153,"* "&amp;DA15:VN15&amp;" *")&gt;0)*1))</f>
        <v>0</v>
      </c>
      <c r="BF153">
        <f t="array" ref="BF153">IF(D153="",0,SUMPRODUCT((DA13:VN13="Mollusques")*(DA14:VN14="ALERTE")*(COUNTIF(R153,"* "&amp;DA15:VN15&amp;" *")&gt;0)*1))</f>
        <v>0</v>
      </c>
      <c r="BG153" t="str">
        <f t="shared" si="125"/>
        <v/>
      </c>
      <c r="BH153" t="str">
        <f t="shared" si="126"/>
        <v/>
      </c>
      <c r="BI153" t="str">
        <f t="shared" si="127"/>
        <v/>
      </c>
      <c r="BJ153" t="str">
        <f t="shared" si="128"/>
        <v/>
      </c>
      <c r="BK153" t="str">
        <f t="shared" si="129"/>
        <v/>
      </c>
      <c r="BL153" t="str">
        <f t="shared" si="130"/>
        <v/>
      </c>
      <c r="BM153" t="str">
        <f t="shared" si="131"/>
        <v/>
      </c>
      <c r="BN153" t="str">
        <f t="shared" si="132"/>
        <v/>
      </c>
      <c r="BO153" t="str">
        <f t="shared" si="133"/>
        <v/>
      </c>
      <c r="BP153" t="str">
        <f t="shared" si="134"/>
        <v/>
      </c>
      <c r="BQ153" t="str">
        <f t="shared" si="135"/>
        <v/>
      </c>
      <c r="BR153" t="str">
        <f t="shared" si="136"/>
        <v/>
      </c>
      <c r="BS153" t="str">
        <f t="shared" si="137"/>
        <v/>
      </c>
      <c r="BT153" t="str">
        <f t="shared" si="138"/>
        <v/>
      </c>
      <c r="BU153" t="str">
        <f t="shared" si="139"/>
        <v/>
      </c>
      <c r="BV153" t="str">
        <f t="shared" si="140"/>
        <v/>
      </c>
      <c r="BW153" t="str">
        <f t="shared" si="141"/>
        <v/>
      </c>
      <c r="BX153" t="str">
        <f t="shared" si="142"/>
        <v/>
      </c>
      <c r="BY153" t="str">
        <f t="shared" si="143"/>
        <v/>
      </c>
    </row>
    <row r="154" spans="3:77" ht="15.75">
      <c r="C154" s="263" t="str">
        <f t="shared" si="96"/>
        <v/>
      </c>
      <c r="D154" s="752"/>
      <c r="E154" s="818" t="s">
        <v>945</v>
      </c>
      <c r="F154" s="16" t="str">
        <f t="shared" si="97"/>
        <v/>
      </c>
      <c r="G154" s="264" t="str">
        <f t="shared" si="98"/>
        <v/>
      </c>
      <c r="H154" s="266" t="str">
        <f t="shared" si="99"/>
        <v/>
      </c>
      <c r="I154" s="267" t="str">
        <f t="shared" si="100"/>
        <v/>
      </c>
      <c r="J154" s="268" t="str">
        <f t="shared" si="101"/>
        <v/>
      </c>
      <c r="K154" s="268" t="str">
        <f t="shared" si="102"/>
        <v/>
      </c>
      <c r="L154" s="269" t="str">
        <f t="shared" si="103"/>
        <v/>
      </c>
      <c r="M154" t="str">
        <f t="shared" si="104"/>
        <v/>
      </c>
      <c r="N154" t="str">
        <f t="shared" si="105"/>
        <v/>
      </c>
      <c r="O154" t="str">
        <f t="shared" si="106"/>
        <v/>
      </c>
      <c r="P154" t="str">
        <f t="shared" si="107"/>
        <v/>
      </c>
      <c r="Q154" t="str">
        <f t="shared" si="108"/>
        <v/>
      </c>
      <c r="R154" t="str">
        <f t="shared" si="109"/>
        <v/>
      </c>
      <c r="S154">
        <f t="array" ref="S154">IF(D154="",0,SUMPRODUCT((DA13:VN13="Gluten")*(DA14:VN14="INFO")*(COUNTIF(R154,"* "&amp;DA15:VN15&amp;" *")&gt;0)*1))</f>
        <v>0</v>
      </c>
      <c r="T154">
        <f t="array" ref="T154">IF(D154="",0,SUMPRODUCT((DA13:VN13="Gluten")*(DA14:VN14="EXCL")*(COUNTIF(R154,"* "&amp;DA15:VN15&amp;" *")&gt;0)*1))</f>
        <v>0</v>
      </c>
      <c r="U154">
        <f t="array" ref="U154">IF(D154="",0,SUMPRODUCT((DA13:VN13="Gluten")*(DA14:VN14="ALERTE")*(COUNTIF(R154,"* "&amp;DA15:VN15&amp;" *")&gt;0)*1))</f>
        <v>0</v>
      </c>
      <c r="V154">
        <f t="array" ref="V154">IF(D154="",0,SUMPRODUCT((DA13:VN13="Gluten")*(DA14:VN14="SUSP")*(COUNTIF(R154,"* "&amp;DA15:VN15&amp;" *")&gt;0)*1))</f>
        <v>0</v>
      </c>
      <c r="W154" t="str">
        <f t="shared" si="110"/>
        <v/>
      </c>
      <c r="X154" t="str">
        <f t="shared" si="111"/>
        <v/>
      </c>
      <c r="Y154">
        <f t="array" ref="Y154">IF(D154="",0,SUMPRODUCT((DA13:VN13="Crustaces")*(DA14:VN14="ALERTE")*(COUNTIF(R154,"* "&amp;DA15:VN15&amp;" *")&gt;0)*1))</f>
        <v>0</v>
      </c>
      <c r="Z154" t="str">
        <f t="shared" si="112"/>
        <v/>
      </c>
      <c r="AA154">
        <f t="array" ref="AA154">IF(D154="",0,SUMPRODUCT((DA13:VN13="Oeufs")*(DA14:VN14="ALERTE")*(COUNTIF(R154,"* "&amp;DA15:VN15&amp;" *")&gt;0)*1))</f>
        <v>0</v>
      </c>
      <c r="AB154" t="str">
        <f t="shared" si="113"/>
        <v/>
      </c>
      <c r="AC154">
        <f t="array" ref="AC154">IF(D154="",0,SUMPRODUCT((DA13:VN13="Poissons")*(DA14:VN14="INFO")*(COUNTIF(R154,"* "&amp;DA15:VN15&amp;" *")&gt;0)*1))</f>
        <v>0</v>
      </c>
      <c r="AD154">
        <f t="array" ref="AD154">IF(D154="",0,SUMPRODUCT((DA13:VN13="Poissons")*(DA14:VN14="EXCL")*(COUNTIF(R154,"* "&amp;DA15:VN15&amp;" *")&gt;0)*1))</f>
        <v>0</v>
      </c>
      <c r="AE154">
        <f t="array" ref="AE154">IF(D154="",0,SUMPRODUCT((DA13:VN13="Poissons")*(DA14:VN14="ALERTE")*(COUNTIF(R154,"* "&amp;DA15:VN15&amp;" *")&gt;0)*1))</f>
        <v>0</v>
      </c>
      <c r="AF154" t="str">
        <f t="shared" si="114"/>
        <v/>
      </c>
      <c r="AG154">
        <f t="array" ref="AG154">IF(D154="",0,SUMPRODUCT((DA13:VN13="Arachides")*(DA14:VN14="ALERTE")*(COUNTIF(R154,"* "&amp;DA15:VN15&amp;" *")&gt;0)*1))</f>
        <v>0</v>
      </c>
      <c r="AH154" t="str">
        <f t="shared" si="115"/>
        <v/>
      </c>
      <c r="AI154">
        <f t="array" ref="AI154">IF(D154="",0,SUMPRODUCT((DA13:VN13="Soja")*(DA14:VN14="INFO")*(COUNTIF(R154,"* "&amp;DA15:VN15&amp;" *")&gt;0)*1))</f>
        <v>0</v>
      </c>
      <c r="AJ154">
        <f t="array" ref="AJ154">IF(D154="",0,SUMPRODUCT((DA13:VN13="Soja")*(DA14:VN14="ALERTE")*(COUNTIF(R154,"* "&amp;DA15:VN15&amp;" *")&gt;0)*1))</f>
        <v>0</v>
      </c>
      <c r="AK154" t="str">
        <f t="shared" si="116"/>
        <v/>
      </c>
      <c r="AL154">
        <f t="array" ref="AL154">IF(D154="",0,SUMPRODUCT((DA13:VN13="Lait")*(DA14:VN14="INFO")*(COUNTIF(R154,"* "&amp;DA15:VN15&amp;" *")&gt;0)*1))</f>
        <v>0</v>
      </c>
      <c r="AM154">
        <f t="array" ref="AM154">IF(D154="",0,SUMPRODUCT((DA13:VN13="Lait")*(DA14:VN14="EXCL")*(COUNTIF(R154,"* "&amp;DA15:VN15&amp;" *")&gt;0)*1))</f>
        <v>0</v>
      </c>
      <c r="AN154">
        <f t="array" ref="AN154">IF(D154="",0,SUMPRODUCT((DA13:VN13="Lait")*(DA14:VN14="ALERTE")*(COUNTIF(R154,"* "&amp;DA15:VN15&amp;" *")&gt;0)*1))</f>
        <v>0</v>
      </c>
      <c r="AO154">
        <f t="array" ref="AO154">IF(D154="",0,SUMPRODUCT((DA13:VN13="Lait")*(DA14:VN14="SUSP")*(COUNTIF(R154,"* "&amp;DA15:VN15&amp;" *")&gt;0)*1))</f>
        <v>0</v>
      </c>
      <c r="AP154" t="str">
        <f t="shared" si="117"/>
        <v/>
      </c>
      <c r="AQ154" t="str">
        <f t="shared" si="118"/>
        <v/>
      </c>
      <c r="AR154">
        <f t="array" ref="AR154">IF(D154="",0,SUMPRODUCT((DA13:VN13="Fruits a coque")*(DA14:VN14="EXCL")*(COUNTIF(R154,"* "&amp;DA15:VN15&amp;" *")&gt;0)*1))</f>
        <v>0</v>
      </c>
      <c r="AS154">
        <f t="array" ref="AS154">IF(D154="",0,SUMPRODUCT((DA13:VN13="Fruits a coque")*(DA14:VN14="ALERTE")*(COUNTIF(R154,"* "&amp;DA15:VN15&amp;" *")&gt;0)*1))</f>
        <v>0</v>
      </c>
      <c r="AT154" t="str">
        <f t="shared" si="119"/>
        <v/>
      </c>
      <c r="AU154">
        <f t="array" ref="AU154">IF(D154="",0,SUMPRODUCT((DA13:VN13="Celeri")*(DA14:VN14="ALERTE")*(COUNTIF(R154,"* "&amp;DA15:VN15&amp;" *")&gt;0)*1))</f>
        <v>0</v>
      </c>
      <c r="AV154" t="str">
        <f t="shared" si="120"/>
        <v/>
      </c>
      <c r="AW154">
        <f t="array" ref="AW154">IF(D154="",0,SUMPRODUCT((DA13:VN13="Moutarde")*(DA14:VN14="ALERTE")*(COUNTIF(R154,"* "&amp;DA15:VN15&amp;" *")&gt;0)*1))</f>
        <v>0</v>
      </c>
      <c r="AX154" t="str">
        <f t="shared" si="121"/>
        <v/>
      </c>
      <c r="AY154">
        <f t="array" ref="AY154">IF(D154="",0,SUMPRODUCT((DA13:VN13="Sesame")*(DA14:VN14="ALERTE")*(COUNTIF(R154,"* "&amp;DA15:VN15&amp;" *")&gt;0)*1))</f>
        <v>0</v>
      </c>
      <c r="AZ154" t="str">
        <f t="shared" si="122"/>
        <v/>
      </c>
      <c r="BA154">
        <f t="array" ref="BA154">IF(D154="",0,SUMPRODUCT((DA13:VN13="Sulfites")*(DA14:VN14="ALERTE")*(COUNTIF(R154,"* "&amp;DA15:VN15&amp;" *")&gt;0)*1))</f>
        <v>0</v>
      </c>
      <c r="BB154" t="str">
        <f t="shared" si="123"/>
        <v/>
      </c>
      <c r="BC154">
        <f t="array" ref="BC154">IF(D154="",0,SUMPRODUCT((DA13:VN13="Lupin")*(DA14:VN14="ALERTE")*(COUNTIF(R154,"* "&amp;DA15:VN15&amp;" *")&gt;0)*1))</f>
        <v>0</v>
      </c>
      <c r="BD154" t="str">
        <f t="shared" si="124"/>
        <v/>
      </c>
      <c r="BE154">
        <f t="array" ref="BE154">IF(D154="",0,SUMPRODUCT((DA13:VN13="Mollusques")*(DA14:VN14="EXCL")*(COUNTIF(R154,"* "&amp;DA15:VN15&amp;" *")&gt;0)*1))</f>
        <v>0</v>
      </c>
      <c r="BF154">
        <f t="array" ref="BF154">IF(D154="",0,SUMPRODUCT((DA13:VN13="Mollusques")*(DA14:VN14="ALERTE")*(COUNTIF(R154,"* "&amp;DA15:VN15&amp;" *")&gt;0)*1))</f>
        <v>0</v>
      </c>
      <c r="BG154" t="str">
        <f t="shared" si="125"/>
        <v/>
      </c>
      <c r="BH154" t="str">
        <f t="shared" si="126"/>
        <v/>
      </c>
      <c r="BI154" t="str">
        <f t="shared" si="127"/>
        <v/>
      </c>
      <c r="BJ154" t="str">
        <f t="shared" si="128"/>
        <v/>
      </c>
      <c r="BK154" t="str">
        <f t="shared" si="129"/>
        <v/>
      </c>
      <c r="BL154" t="str">
        <f t="shared" si="130"/>
        <v/>
      </c>
      <c r="BM154" t="str">
        <f t="shared" si="131"/>
        <v/>
      </c>
      <c r="BN154" t="str">
        <f t="shared" si="132"/>
        <v/>
      </c>
      <c r="BO154" t="str">
        <f t="shared" si="133"/>
        <v/>
      </c>
      <c r="BP154" t="str">
        <f t="shared" si="134"/>
        <v/>
      </c>
      <c r="BQ154" t="str">
        <f t="shared" si="135"/>
        <v/>
      </c>
      <c r="BR154" t="str">
        <f t="shared" si="136"/>
        <v/>
      </c>
      <c r="BS154" t="str">
        <f t="shared" si="137"/>
        <v/>
      </c>
      <c r="BT154" t="str">
        <f t="shared" si="138"/>
        <v/>
      </c>
      <c r="BU154" t="str">
        <f t="shared" si="139"/>
        <v/>
      </c>
      <c r="BV154" t="str">
        <f t="shared" si="140"/>
        <v/>
      </c>
      <c r="BW154" t="str">
        <f t="shared" si="141"/>
        <v/>
      </c>
      <c r="BX154" t="str">
        <f t="shared" si="142"/>
        <v/>
      </c>
      <c r="BY154" t="str">
        <f t="shared" si="143"/>
        <v/>
      </c>
    </row>
    <row r="155" spans="3:77" ht="15.75">
      <c r="C155" s="263" t="str">
        <f t="shared" si="96"/>
        <v/>
      </c>
      <c r="D155" s="752"/>
      <c r="E155" s="818" t="s">
        <v>945</v>
      </c>
      <c r="F155" s="16" t="str">
        <f t="shared" si="97"/>
        <v/>
      </c>
      <c r="G155" s="264" t="str">
        <f t="shared" si="98"/>
        <v/>
      </c>
      <c r="H155" s="266" t="str">
        <f t="shared" si="99"/>
        <v/>
      </c>
      <c r="I155" s="267" t="str">
        <f t="shared" si="100"/>
        <v/>
      </c>
      <c r="J155" s="268" t="str">
        <f t="shared" si="101"/>
        <v/>
      </c>
      <c r="K155" s="268" t="str">
        <f t="shared" si="102"/>
        <v/>
      </c>
      <c r="L155" s="269" t="str">
        <f t="shared" si="103"/>
        <v/>
      </c>
      <c r="M155" t="str">
        <f t="shared" si="104"/>
        <v/>
      </c>
      <c r="N155" t="str">
        <f t="shared" si="105"/>
        <v/>
      </c>
      <c r="O155" t="str">
        <f t="shared" si="106"/>
        <v/>
      </c>
      <c r="P155" t="str">
        <f t="shared" si="107"/>
        <v/>
      </c>
      <c r="Q155" t="str">
        <f t="shared" si="108"/>
        <v/>
      </c>
      <c r="R155" t="str">
        <f t="shared" si="109"/>
        <v/>
      </c>
      <c r="S155">
        <f t="array" ref="S155">IF(D155="",0,SUMPRODUCT((DA13:VN13="Gluten")*(DA14:VN14="INFO")*(COUNTIF(R155,"* "&amp;DA15:VN15&amp;" *")&gt;0)*1))</f>
        <v>0</v>
      </c>
      <c r="T155">
        <f t="array" ref="T155">IF(D155="",0,SUMPRODUCT((DA13:VN13="Gluten")*(DA14:VN14="EXCL")*(COUNTIF(R155,"* "&amp;DA15:VN15&amp;" *")&gt;0)*1))</f>
        <v>0</v>
      </c>
      <c r="U155">
        <f t="array" ref="U155">IF(D155="",0,SUMPRODUCT((DA13:VN13="Gluten")*(DA14:VN14="ALERTE")*(COUNTIF(R155,"* "&amp;DA15:VN15&amp;" *")&gt;0)*1))</f>
        <v>0</v>
      </c>
      <c r="V155">
        <f t="array" ref="V155">IF(D155="",0,SUMPRODUCT((DA13:VN13="Gluten")*(DA14:VN14="SUSP")*(COUNTIF(R155,"* "&amp;DA15:VN15&amp;" *")&gt;0)*1))</f>
        <v>0</v>
      </c>
      <c r="W155" t="str">
        <f t="shared" si="110"/>
        <v/>
      </c>
      <c r="X155" t="str">
        <f t="shared" si="111"/>
        <v/>
      </c>
      <c r="Y155">
        <f t="array" ref="Y155">IF(D155="",0,SUMPRODUCT((DA13:VN13="Crustaces")*(DA14:VN14="ALERTE")*(COUNTIF(R155,"* "&amp;DA15:VN15&amp;" *")&gt;0)*1))</f>
        <v>0</v>
      </c>
      <c r="Z155" t="str">
        <f t="shared" si="112"/>
        <v/>
      </c>
      <c r="AA155">
        <f t="array" ref="AA155">IF(D155="",0,SUMPRODUCT((DA13:VN13="Oeufs")*(DA14:VN14="ALERTE")*(COUNTIF(R155,"* "&amp;DA15:VN15&amp;" *")&gt;0)*1))</f>
        <v>0</v>
      </c>
      <c r="AB155" t="str">
        <f t="shared" si="113"/>
        <v/>
      </c>
      <c r="AC155">
        <f t="array" ref="AC155">IF(D155="",0,SUMPRODUCT((DA13:VN13="Poissons")*(DA14:VN14="INFO")*(COUNTIF(R155,"* "&amp;DA15:VN15&amp;" *")&gt;0)*1))</f>
        <v>0</v>
      </c>
      <c r="AD155">
        <f t="array" ref="AD155">IF(D155="",0,SUMPRODUCT((DA13:VN13="Poissons")*(DA14:VN14="EXCL")*(COUNTIF(R155,"* "&amp;DA15:VN15&amp;" *")&gt;0)*1))</f>
        <v>0</v>
      </c>
      <c r="AE155">
        <f t="array" ref="AE155">IF(D155="",0,SUMPRODUCT((DA13:VN13="Poissons")*(DA14:VN14="ALERTE")*(COUNTIF(R155,"* "&amp;DA15:VN15&amp;" *")&gt;0)*1))</f>
        <v>0</v>
      </c>
      <c r="AF155" t="str">
        <f t="shared" si="114"/>
        <v/>
      </c>
      <c r="AG155">
        <f t="array" ref="AG155">IF(D155="",0,SUMPRODUCT((DA13:VN13="Arachides")*(DA14:VN14="ALERTE")*(COUNTIF(R155,"* "&amp;DA15:VN15&amp;" *")&gt;0)*1))</f>
        <v>0</v>
      </c>
      <c r="AH155" t="str">
        <f t="shared" si="115"/>
        <v/>
      </c>
      <c r="AI155">
        <f t="array" ref="AI155">IF(D155="",0,SUMPRODUCT((DA13:VN13="Soja")*(DA14:VN14="INFO")*(COUNTIF(R155,"* "&amp;DA15:VN15&amp;" *")&gt;0)*1))</f>
        <v>0</v>
      </c>
      <c r="AJ155">
        <f t="array" ref="AJ155">IF(D155="",0,SUMPRODUCT((DA13:VN13="Soja")*(DA14:VN14="ALERTE")*(COUNTIF(R155,"* "&amp;DA15:VN15&amp;" *")&gt;0)*1))</f>
        <v>0</v>
      </c>
      <c r="AK155" t="str">
        <f t="shared" si="116"/>
        <v/>
      </c>
      <c r="AL155">
        <f t="array" ref="AL155">IF(D155="",0,SUMPRODUCT((DA13:VN13="Lait")*(DA14:VN14="INFO")*(COUNTIF(R155,"* "&amp;DA15:VN15&amp;" *")&gt;0)*1))</f>
        <v>0</v>
      </c>
      <c r="AM155">
        <f t="array" ref="AM155">IF(D155="",0,SUMPRODUCT((DA13:VN13="Lait")*(DA14:VN14="EXCL")*(COUNTIF(R155,"* "&amp;DA15:VN15&amp;" *")&gt;0)*1))</f>
        <v>0</v>
      </c>
      <c r="AN155">
        <f t="array" ref="AN155">IF(D155="",0,SUMPRODUCT((DA13:VN13="Lait")*(DA14:VN14="ALERTE")*(COUNTIF(R155,"* "&amp;DA15:VN15&amp;" *")&gt;0)*1))</f>
        <v>0</v>
      </c>
      <c r="AO155">
        <f t="array" ref="AO155">IF(D155="",0,SUMPRODUCT((DA13:VN13="Lait")*(DA14:VN14="SUSP")*(COUNTIF(R155,"* "&amp;DA15:VN15&amp;" *")&gt;0)*1))</f>
        <v>0</v>
      </c>
      <c r="AP155" t="str">
        <f t="shared" si="117"/>
        <v/>
      </c>
      <c r="AQ155" t="str">
        <f t="shared" si="118"/>
        <v/>
      </c>
      <c r="AR155">
        <f t="array" ref="AR155">IF(D155="",0,SUMPRODUCT((DA13:VN13="Fruits a coque")*(DA14:VN14="EXCL")*(COUNTIF(R155,"* "&amp;DA15:VN15&amp;" *")&gt;0)*1))</f>
        <v>0</v>
      </c>
      <c r="AS155">
        <f t="array" ref="AS155">IF(D155="",0,SUMPRODUCT((DA13:VN13="Fruits a coque")*(DA14:VN14="ALERTE")*(COUNTIF(R155,"* "&amp;DA15:VN15&amp;" *")&gt;0)*1))</f>
        <v>0</v>
      </c>
      <c r="AT155" t="str">
        <f t="shared" si="119"/>
        <v/>
      </c>
      <c r="AU155">
        <f t="array" ref="AU155">IF(D155="",0,SUMPRODUCT((DA13:VN13="Celeri")*(DA14:VN14="ALERTE")*(COUNTIF(R155,"* "&amp;DA15:VN15&amp;" *")&gt;0)*1))</f>
        <v>0</v>
      </c>
      <c r="AV155" t="str">
        <f t="shared" si="120"/>
        <v/>
      </c>
      <c r="AW155">
        <f t="array" ref="AW155">IF(D155="",0,SUMPRODUCT((DA13:VN13="Moutarde")*(DA14:VN14="ALERTE")*(COUNTIF(R155,"* "&amp;DA15:VN15&amp;" *")&gt;0)*1))</f>
        <v>0</v>
      </c>
      <c r="AX155" t="str">
        <f t="shared" si="121"/>
        <v/>
      </c>
      <c r="AY155">
        <f t="array" ref="AY155">IF(D155="",0,SUMPRODUCT((DA13:VN13="Sesame")*(DA14:VN14="ALERTE")*(COUNTIF(R155,"* "&amp;DA15:VN15&amp;" *")&gt;0)*1))</f>
        <v>0</v>
      </c>
      <c r="AZ155" t="str">
        <f t="shared" si="122"/>
        <v/>
      </c>
      <c r="BA155">
        <f t="array" ref="BA155">IF(D155="",0,SUMPRODUCT((DA13:VN13="Sulfites")*(DA14:VN14="ALERTE")*(COUNTIF(R155,"* "&amp;DA15:VN15&amp;" *")&gt;0)*1))</f>
        <v>0</v>
      </c>
      <c r="BB155" t="str">
        <f t="shared" si="123"/>
        <v/>
      </c>
      <c r="BC155">
        <f t="array" ref="BC155">IF(D155="",0,SUMPRODUCT((DA13:VN13="Lupin")*(DA14:VN14="ALERTE")*(COUNTIF(R155,"* "&amp;DA15:VN15&amp;" *")&gt;0)*1))</f>
        <v>0</v>
      </c>
      <c r="BD155" t="str">
        <f t="shared" si="124"/>
        <v/>
      </c>
      <c r="BE155">
        <f t="array" ref="BE155">IF(D155="",0,SUMPRODUCT((DA13:VN13="Mollusques")*(DA14:VN14="EXCL")*(COUNTIF(R155,"* "&amp;DA15:VN15&amp;" *")&gt;0)*1))</f>
        <v>0</v>
      </c>
      <c r="BF155">
        <f t="array" ref="BF155">IF(D155="",0,SUMPRODUCT((DA13:VN13="Mollusques")*(DA14:VN14="ALERTE")*(COUNTIF(R155,"* "&amp;DA15:VN15&amp;" *")&gt;0)*1))</f>
        <v>0</v>
      </c>
      <c r="BG155" t="str">
        <f t="shared" si="125"/>
        <v/>
      </c>
      <c r="BH155" t="str">
        <f t="shared" si="126"/>
        <v/>
      </c>
      <c r="BI155" t="str">
        <f t="shared" si="127"/>
        <v/>
      </c>
      <c r="BJ155" t="str">
        <f t="shared" si="128"/>
        <v/>
      </c>
      <c r="BK155" t="str">
        <f t="shared" si="129"/>
        <v/>
      </c>
      <c r="BL155" t="str">
        <f t="shared" si="130"/>
        <v/>
      </c>
      <c r="BM155" t="str">
        <f t="shared" si="131"/>
        <v/>
      </c>
      <c r="BN155" t="str">
        <f t="shared" si="132"/>
        <v/>
      </c>
      <c r="BO155" t="str">
        <f t="shared" si="133"/>
        <v/>
      </c>
      <c r="BP155" t="str">
        <f t="shared" si="134"/>
        <v/>
      </c>
      <c r="BQ155" t="str">
        <f t="shared" si="135"/>
        <v/>
      </c>
      <c r="BR155" t="str">
        <f t="shared" si="136"/>
        <v/>
      </c>
      <c r="BS155" t="str">
        <f t="shared" si="137"/>
        <v/>
      </c>
      <c r="BT155" t="str">
        <f t="shared" si="138"/>
        <v/>
      </c>
      <c r="BU155" t="str">
        <f t="shared" si="139"/>
        <v/>
      </c>
      <c r="BV155" t="str">
        <f t="shared" si="140"/>
        <v/>
      </c>
      <c r="BW155" t="str">
        <f t="shared" si="141"/>
        <v/>
      </c>
      <c r="BX155" t="str">
        <f t="shared" si="142"/>
        <v/>
      </c>
      <c r="BY155" t="str">
        <f t="shared" si="143"/>
        <v/>
      </c>
    </row>
    <row r="156" spans="3:77" ht="15.75">
      <c r="C156" s="263" t="str">
        <f t="shared" si="96"/>
        <v/>
      </c>
      <c r="D156" s="752"/>
      <c r="E156" s="818" t="s">
        <v>945</v>
      </c>
      <c r="F156" s="16" t="str">
        <f t="shared" si="97"/>
        <v/>
      </c>
      <c r="G156" s="264" t="str">
        <f t="shared" si="98"/>
        <v/>
      </c>
      <c r="H156" s="266" t="str">
        <f t="shared" si="99"/>
        <v/>
      </c>
      <c r="I156" s="267" t="str">
        <f t="shared" si="100"/>
        <v/>
      </c>
      <c r="J156" s="268" t="str">
        <f t="shared" si="101"/>
        <v/>
      </c>
      <c r="K156" s="268" t="str">
        <f t="shared" si="102"/>
        <v/>
      </c>
      <c r="L156" s="269" t="str">
        <f t="shared" si="103"/>
        <v/>
      </c>
      <c r="M156" t="str">
        <f t="shared" si="104"/>
        <v/>
      </c>
      <c r="N156" t="str">
        <f t="shared" si="105"/>
        <v/>
      </c>
      <c r="O156" t="str">
        <f t="shared" si="106"/>
        <v/>
      </c>
      <c r="P156" t="str">
        <f t="shared" si="107"/>
        <v/>
      </c>
      <c r="Q156" t="str">
        <f t="shared" si="108"/>
        <v/>
      </c>
      <c r="R156" t="str">
        <f t="shared" si="109"/>
        <v/>
      </c>
      <c r="S156">
        <f t="array" ref="S156">IF(D156="",0,SUMPRODUCT((DA13:VN13="Gluten")*(DA14:VN14="INFO")*(COUNTIF(R156,"* "&amp;DA15:VN15&amp;" *")&gt;0)*1))</f>
        <v>0</v>
      </c>
      <c r="T156">
        <f t="array" ref="T156">IF(D156="",0,SUMPRODUCT((DA13:VN13="Gluten")*(DA14:VN14="EXCL")*(COUNTIF(R156,"* "&amp;DA15:VN15&amp;" *")&gt;0)*1))</f>
        <v>0</v>
      </c>
      <c r="U156">
        <f t="array" ref="U156">IF(D156="",0,SUMPRODUCT((DA13:VN13="Gluten")*(DA14:VN14="ALERTE")*(COUNTIF(R156,"* "&amp;DA15:VN15&amp;" *")&gt;0)*1))</f>
        <v>0</v>
      </c>
      <c r="V156">
        <f t="array" ref="V156">IF(D156="",0,SUMPRODUCT((DA13:VN13="Gluten")*(DA14:VN14="SUSP")*(COUNTIF(R156,"* "&amp;DA15:VN15&amp;" *")&gt;0)*1))</f>
        <v>0</v>
      </c>
      <c r="W156" t="str">
        <f t="shared" si="110"/>
        <v/>
      </c>
      <c r="X156" t="str">
        <f t="shared" si="111"/>
        <v/>
      </c>
      <c r="Y156">
        <f t="array" ref="Y156">IF(D156="",0,SUMPRODUCT((DA13:VN13="Crustaces")*(DA14:VN14="ALERTE")*(COUNTIF(R156,"* "&amp;DA15:VN15&amp;" *")&gt;0)*1))</f>
        <v>0</v>
      </c>
      <c r="Z156" t="str">
        <f t="shared" si="112"/>
        <v/>
      </c>
      <c r="AA156">
        <f t="array" ref="AA156">IF(D156="",0,SUMPRODUCT((DA13:VN13="Oeufs")*(DA14:VN14="ALERTE")*(COUNTIF(R156,"* "&amp;DA15:VN15&amp;" *")&gt;0)*1))</f>
        <v>0</v>
      </c>
      <c r="AB156" t="str">
        <f t="shared" si="113"/>
        <v/>
      </c>
      <c r="AC156">
        <f t="array" ref="AC156">IF(D156="",0,SUMPRODUCT((DA13:VN13="Poissons")*(DA14:VN14="INFO")*(COUNTIF(R156,"* "&amp;DA15:VN15&amp;" *")&gt;0)*1))</f>
        <v>0</v>
      </c>
      <c r="AD156">
        <f t="array" ref="AD156">IF(D156="",0,SUMPRODUCT((DA13:VN13="Poissons")*(DA14:VN14="EXCL")*(COUNTIF(R156,"* "&amp;DA15:VN15&amp;" *")&gt;0)*1))</f>
        <v>0</v>
      </c>
      <c r="AE156">
        <f t="array" ref="AE156">IF(D156="",0,SUMPRODUCT((DA13:VN13="Poissons")*(DA14:VN14="ALERTE")*(COUNTIF(R156,"* "&amp;DA15:VN15&amp;" *")&gt;0)*1))</f>
        <v>0</v>
      </c>
      <c r="AF156" t="str">
        <f t="shared" si="114"/>
        <v/>
      </c>
      <c r="AG156">
        <f t="array" ref="AG156">IF(D156="",0,SUMPRODUCT((DA13:VN13="Arachides")*(DA14:VN14="ALERTE")*(COUNTIF(R156,"* "&amp;DA15:VN15&amp;" *")&gt;0)*1))</f>
        <v>0</v>
      </c>
      <c r="AH156" t="str">
        <f t="shared" si="115"/>
        <v/>
      </c>
      <c r="AI156">
        <f t="array" ref="AI156">IF(D156="",0,SUMPRODUCT((DA13:VN13="Soja")*(DA14:VN14="INFO")*(COUNTIF(R156,"* "&amp;DA15:VN15&amp;" *")&gt;0)*1))</f>
        <v>0</v>
      </c>
      <c r="AJ156">
        <f t="array" ref="AJ156">IF(D156="",0,SUMPRODUCT((DA13:VN13="Soja")*(DA14:VN14="ALERTE")*(COUNTIF(R156,"* "&amp;DA15:VN15&amp;" *")&gt;0)*1))</f>
        <v>0</v>
      </c>
      <c r="AK156" t="str">
        <f t="shared" si="116"/>
        <v/>
      </c>
      <c r="AL156">
        <f t="array" ref="AL156">IF(D156="",0,SUMPRODUCT((DA13:VN13="Lait")*(DA14:VN14="INFO")*(COUNTIF(R156,"* "&amp;DA15:VN15&amp;" *")&gt;0)*1))</f>
        <v>0</v>
      </c>
      <c r="AM156">
        <f t="array" ref="AM156">IF(D156="",0,SUMPRODUCT((DA13:VN13="Lait")*(DA14:VN14="EXCL")*(COUNTIF(R156,"* "&amp;DA15:VN15&amp;" *")&gt;0)*1))</f>
        <v>0</v>
      </c>
      <c r="AN156">
        <f t="array" ref="AN156">IF(D156="",0,SUMPRODUCT((DA13:VN13="Lait")*(DA14:VN14="ALERTE")*(COUNTIF(R156,"* "&amp;DA15:VN15&amp;" *")&gt;0)*1))</f>
        <v>0</v>
      </c>
      <c r="AO156">
        <f t="array" ref="AO156">IF(D156="",0,SUMPRODUCT((DA13:VN13="Lait")*(DA14:VN14="SUSP")*(COUNTIF(R156,"* "&amp;DA15:VN15&amp;" *")&gt;0)*1))</f>
        <v>0</v>
      </c>
      <c r="AP156" t="str">
        <f t="shared" si="117"/>
        <v/>
      </c>
      <c r="AQ156" t="str">
        <f t="shared" si="118"/>
        <v/>
      </c>
      <c r="AR156">
        <f t="array" ref="AR156">IF(D156="",0,SUMPRODUCT((DA13:VN13="Fruits a coque")*(DA14:VN14="EXCL")*(COUNTIF(R156,"* "&amp;DA15:VN15&amp;" *")&gt;0)*1))</f>
        <v>0</v>
      </c>
      <c r="AS156">
        <f t="array" ref="AS156">IF(D156="",0,SUMPRODUCT((DA13:VN13="Fruits a coque")*(DA14:VN14="ALERTE")*(COUNTIF(R156,"* "&amp;DA15:VN15&amp;" *")&gt;0)*1))</f>
        <v>0</v>
      </c>
      <c r="AT156" t="str">
        <f t="shared" si="119"/>
        <v/>
      </c>
      <c r="AU156">
        <f t="array" ref="AU156">IF(D156="",0,SUMPRODUCT((DA13:VN13="Celeri")*(DA14:VN14="ALERTE")*(COUNTIF(R156,"* "&amp;DA15:VN15&amp;" *")&gt;0)*1))</f>
        <v>0</v>
      </c>
      <c r="AV156" t="str">
        <f t="shared" si="120"/>
        <v/>
      </c>
      <c r="AW156">
        <f t="array" ref="AW156">IF(D156="",0,SUMPRODUCT((DA13:VN13="Moutarde")*(DA14:VN14="ALERTE")*(COUNTIF(R156,"* "&amp;DA15:VN15&amp;" *")&gt;0)*1))</f>
        <v>0</v>
      </c>
      <c r="AX156" t="str">
        <f t="shared" si="121"/>
        <v/>
      </c>
      <c r="AY156">
        <f t="array" ref="AY156">IF(D156="",0,SUMPRODUCT((DA13:VN13="Sesame")*(DA14:VN14="ALERTE")*(COUNTIF(R156,"* "&amp;DA15:VN15&amp;" *")&gt;0)*1))</f>
        <v>0</v>
      </c>
      <c r="AZ156" t="str">
        <f t="shared" si="122"/>
        <v/>
      </c>
      <c r="BA156">
        <f t="array" ref="BA156">IF(D156="",0,SUMPRODUCT((DA13:VN13="Sulfites")*(DA14:VN14="ALERTE")*(COUNTIF(R156,"* "&amp;DA15:VN15&amp;" *")&gt;0)*1))</f>
        <v>0</v>
      </c>
      <c r="BB156" t="str">
        <f t="shared" si="123"/>
        <v/>
      </c>
      <c r="BC156">
        <f t="array" ref="BC156">IF(D156="",0,SUMPRODUCT((DA13:VN13="Lupin")*(DA14:VN14="ALERTE")*(COUNTIF(R156,"* "&amp;DA15:VN15&amp;" *")&gt;0)*1))</f>
        <v>0</v>
      </c>
      <c r="BD156" t="str">
        <f t="shared" si="124"/>
        <v/>
      </c>
      <c r="BE156">
        <f t="array" ref="BE156">IF(D156="",0,SUMPRODUCT((DA13:VN13="Mollusques")*(DA14:VN14="EXCL")*(COUNTIF(R156,"* "&amp;DA15:VN15&amp;" *")&gt;0)*1))</f>
        <v>0</v>
      </c>
      <c r="BF156">
        <f t="array" ref="BF156">IF(D156="",0,SUMPRODUCT((DA13:VN13="Mollusques")*(DA14:VN14="ALERTE")*(COUNTIF(R156,"* "&amp;DA15:VN15&amp;" *")&gt;0)*1))</f>
        <v>0</v>
      </c>
      <c r="BG156" t="str">
        <f t="shared" si="125"/>
        <v/>
      </c>
      <c r="BH156" t="str">
        <f t="shared" si="126"/>
        <v/>
      </c>
      <c r="BI156" t="str">
        <f t="shared" si="127"/>
        <v/>
      </c>
      <c r="BJ156" t="str">
        <f t="shared" si="128"/>
        <v/>
      </c>
      <c r="BK156" t="str">
        <f t="shared" si="129"/>
        <v/>
      </c>
      <c r="BL156" t="str">
        <f t="shared" si="130"/>
        <v/>
      </c>
      <c r="BM156" t="str">
        <f t="shared" si="131"/>
        <v/>
      </c>
      <c r="BN156" t="str">
        <f t="shared" si="132"/>
        <v/>
      </c>
      <c r="BO156" t="str">
        <f t="shared" si="133"/>
        <v/>
      </c>
      <c r="BP156" t="str">
        <f t="shared" si="134"/>
        <v/>
      </c>
      <c r="BQ156" t="str">
        <f t="shared" si="135"/>
        <v/>
      </c>
      <c r="BR156" t="str">
        <f t="shared" si="136"/>
        <v/>
      </c>
      <c r="BS156" t="str">
        <f t="shared" si="137"/>
        <v/>
      </c>
      <c r="BT156" t="str">
        <f t="shared" si="138"/>
        <v/>
      </c>
      <c r="BU156" t="str">
        <f t="shared" si="139"/>
        <v/>
      </c>
      <c r="BV156" t="str">
        <f t="shared" si="140"/>
        <v/>
      </c>
      <c r="BW156" t="str">
        <f t="shared" si="141"/>
        <v/>
      </c>
      <c r="BX156" t="str">
        <f t="shared" si="142"/>
        <v/>
      </c>
      <c r="BY156" t="str">
        <f t="shared" si="143"/>
        <v/>
      </c>
    </row>
    <row r="157" spans="3:77" ht="15.75">
      <c r="C157" s="263" t="str">
        <f t="shared" si="96"/>
        <v/>
      </c>
      <c r="D157" s="752"/>
      <c r="E157" s="818" t="s">
        <v>945</v>
      </c>
      <c r="F157" s="16" t="str">
        <f t="shared" si="97"/>
        <v/>
      </c>
      <c r="G157" s="264" t="str">
        <f t="shared" si="98"/>
        <v/>
      </c>
      <c r="H157" s="266" t="str">
        <f t="shared" si="99"/>
        <v/>
      </c>
      <c r="I157" s="267" t="str">
        <f t="shared" si="100"/>
        <v/>
      </c>
      <c r="J157" s="268" t="str">
        <f t="shared" si="101"/>
        <v/>
      </c>
      <c r="K157" s="268" t="str">
        <f t="shared" si="102"/>
        <v/>
      </c>
      <c r="L157" s="269" t="str">
        <f t="shared" si="103"/>
        <v/>
      </c>
      <c r="M157" t="str">
        <f t="shared" si="104"/>
        <v/>
      </c>
      <c r="N157" t="str">
        <f t="shared" si="105"/>
        <v/>
      </c>
      <c r="O157" t="str">
        <f t="shared" si="106"/>
        <v/>
      </c>
      <c r="P157" t="str">
        <f t="shared" si="107"/>
        <v/>
      </c>
      <c r="Q157" t="str">
        <f t="shared" si="108"/>
        <v/>
      </c>
      <c r="R157" t="str">
        <f t="shared" si="109"/>
        <v/>
      </c>
      <c r="S157">
        <f t="array" ref="S157">IF(D157="",0,SUMPRODUCT((DA13:VN13="Gluten")*(DA14:VN14="INFO")*(COUNTIF(R157,"* "&amp;DA15:VN15&amp;" *")&gt;0)*1))</f>
        <v>0</v>
      </c>
      <c r="T157">
        <f t="array" ref="T157">IF(D157="",0,SUMPRODUCT((DA13:VN13="Gluten")*(DA14:VN14="EXCL")*(COUNTIF(R157,"* "&amp;DA15:VN15&amp;" *")&gt;0)*1))</f>
        <v>0</v>
      </c>
      <c r="U157">
        <f t="array" ref="U157">IF(D157="",0,SUMPRODUCT((DA13:VN13="Gluten")*(DA14:VN14="ALERTE")*(COUNTIF(R157,"* "&amp;DA15:VN15&amp;" *")&gt;0)*1))</f>
        <v>0</v>
      </c>
      <c r="V157">
        <f t="array" ref="V157">IF(D157="",0,SUMPRODUCT((DA13:VN13="Gluten")*(DA14:VN14="SUSP")*(COUNTIF(R157,"* "&amp;DA15:VN15&amp;" *")&gt;0)*1))</f>
        <v>0</v>
      </c>
      <c r="W157" t="str">
        <f t="shared" si="110"/>
        <v/>
      </c>
      <c r="X157" t="str">
        <f t="shared" si="111"/>
        <v/>
      </c>
      <c r="Y157">
        <f t="array" ref="Y157">IF(D157="",0,SUMPRODUCT((DA13:VN13="Crustaces")*(DA14:VN14="ALERTE")*(COUNTIF(R157,"* "&amp;DA15:VN15&amp;" *")&gt;0)*1))</f>
        <v>0</v>
      </c>
      <c r="Z157" t="str">
        <f t="shared" si="112"/>
        <v/>
      </c>
      <c r="AA157">
        <f t="array" ref="AA157">IF(D157="",0,SUMPRODUCT((DA13:VN13="Oeufs")*(DA14:VN14="ALERTE")*(COUNTIF(R157,"* "&amp;DA15:VN15&amp;" *")&gt;0)*1))</f>
        <v>0</v>
      </c>
      <c r="AB157" t="str">
        <f t="shared" si="113"/>
        <v/>
      </c>
      <c r="AC157">
        <f t="array" ref="AC157">IF(D157="",0,SUMPRODUCT((DA13:VN13="Poissons")*(DA14:VN14="INFO")*(COUNTIF(R157,"* "&amp;DA15:VN15&amp;" *")&gt;0)*1))</f>
        <v>0</v>
      </c>
      <c r="AD157">
        <f t="array" ref="AD157">IF(D157="",0,SUMPRODUCT((DA13:VN13="Poissons")*(DA14:VN14="EXCL")*(COUNTIF(R157,"* "&amp;DA15:VN15&amp;" *")&gt;0)*1))</f>
        <v>0</v>
      </c>
      <c r="AE157">
        <f t="array" ref="AE157">IF(D157="",0,SUMPRODUCT((DA13:VN13="Poissons")*(DA14:VN14="ALERTE")*(COUNTIF(R157,"* "&amp;DA15:VN15&amp;" *")&gt;0)*1))</f>
        <v>0</v>
      </c>
      <c r="AF157" t="str">
        <f t="shared" si="114"/>
        <v/>
      </c>
      <c r="AG157">
        <f t="array" ref="AG157">IF(D157="",0,SUMPRODUCT((DA13:VN13="Arachides")*(DA14:VN14="ALERTE")*(COUNTIF(R157,"* "&amp;DA15:VN15&amp;" *")&gt;0)*1))</f>
        <v>0</v>
      </c>
      <c r="AH157" t="str">
        <f t="shared" si="115"/>
        <v/>
      </c>
      <c r="AI157">
        <f t="array" ref="AI157">IF(D157="",0,SUMPRODUCT((DA13:VN13="Soja")*(DA14:VN14="INFO")*(COUNTIF(R157,"* "&amp;DA15:VN15&amp;" *")&gt;0)*1))</f>
        <v>0</v>
      </c>
      <c r="AJ157">
        <f t="array" ref="AJ157">IF(D157="",0,SUMPRODUCT((DA13:VN13="Soja")*(DA14:VN14="ALERTE")*(COUNTIF(R157,"* "&amp;DA15:VN15&amp;" *")&gt;0)*1))</f>
        <v>0</v>
      </c>
      <c r="AK157" t="str">
        <f t="shared" si="116"/>
        <v/>
      </c>
      <c r="AL157">
        <f t="array" ref="AL157">IF(D157="",0,SUMPRODUCT((DA13:VN13="Lait")*(DA14:VN14="INFO")*(COUNTIF(R157,"* "&amp;DA15:VN15&amp;" *")&gt;0)*1))</f>
        <v>0</v>
      </c>
      <c r="AM157">
        <f t="array" ref="AM157">IF(D157="",0,SUMPRODUCT((DA13:VN13="Lait")*(DA14:VN14="EXCL")*(COUNTIF(R157,"* "&amp;DA15:VN15&amp;" *")&gt;0)*1))</f>
        <v>0</v>
      </c>
      <c r="AN157">
        <f t="array" ref="AN157">IF(D157="",0,SUMPRODUCT((DA13:VN13="Lait")*(DA14:VN14="ALERTE")*(COUNTIF(R157,"* "&amp;DA15:VN15&amp;" *")&gt;0)*1))</f>
        <v>0</v>
      </c>
      <c r="AO157">
        <f t="array" ref="AO157">IF(D157="",0,SUMPRODUCT((DA13:VN13="Lait")*(DA14:VN14="SUSP")*(COUNTIF(R157,"* "&amp;DA15:VN15&amp;" *")&gt;0)*1))</f>
        <v>0</v>
      </c>
      <c r="AP157" t="str">
        <f t="shared" si="117"/>
        <v/>
      </c>
      <c r="AQ157" t="str">
        <f t="shared" si="118"/>
        <v/>
      </c>
      <c r="AR157">
        <f t="array" ref="AR157">IF(D157="",0,SUMPRODUCT((DA13:VN13="Fruits a coque")*(DA14:VN14="EXCL")*(COUNTIF(R157,"* "&amp;DA15:VN15&amp;" *")&gt;0)*1))</f>
        <v>0</v>
      </c>
      <c r="AS157">
        <f t="array" ref="AS157">IF(D157="",0,SUMPRODUCT((DA13:VN13="Fruits a coque")*(DA14:VN14="ALERTE")*(COUNTIF(R157,"* "&amp;DA15:VN15&amp;" *")&gt;0)*1))</f>
        <v>0</v>
      </c>
      <c r="AT157" t="str">
        <f t="shared" si="119"/>
        <v/>
      </c>
      <c r="AU157">
        <f t="array" ref="AU157">IF(D157="",0,SUMPRODUCT((DA13:VN13="Celeri")*(DA14:VN14="ALERTE")*(COUNTIF(R157,"* "&amp;DA15:VN15&amp;" *")&gt;0)*1))</f>
        <v>0</v>
      </c>
      <c r="AV157" t="str">
        <f t="shared" si="120"/>
        <v/>
      </c>
      <c r="AW157">
        <f t="array" ref="AW157">IF(D157="",0,SUMPRODUCT((DA13:VN13="Moutarde")*(DA14:VN14="ALERTE")*(COUNTIF(R157,"* "&amp;DA15:VN15&amp;" *")&gt;0)*1))</f>
        <v>0</v>
      </c>
      <c r="AX157" t="str">
        <f t="shared" si="121"/>
        <v/>
      </c>
      <c r="AY157">
        <f t="array" ref="AY157">IF(D157="",0,SUMPRODUCT((DA13:VN13="Sesame")*(DA14:VN14="ALERTE")*(COUNTIF(R157,"* "&amp;DA15:VN15&amp;" *")&gt;0)*1))</f>
        <v>0</v>
      </c>
      <c r="AZ157" t="str">
        <f t="shared" si="122"/>
        <v/>
      </c>
      <c r="BA157">
        <f t="array" ref="BA157">IF(D157="",0,SUMPRODUCT((DA13:VN13="Sulfites")*(DA14:VN14="ALERTE")*(COUNTIF(R157,"* "&amp;DA15:VN15&amp;" *")&gt;0)*1))</f>
        <v>0</v>
      </c>
      <c r="BB157" t="str">
        <f t="shared" si="123"/>
        <v/>
      </c>
      <c r="BC157">
        <f t="array" ref="BC157">IF(D157="",0,SUMPRODUCT((DA13:VN13="Lupin")*(DA14:VN14="ALERTE")*(COUNTIF(R157,"* "&amp;DA15:VN15&amp;" *")&gt;0)*1))</f>
        <v>0</v>
      </c>
      <c r="BD157" t="str">
        <f t="shared" si="124"/>
        <v/>
      </c>
      <c r="BE157">
        <f t="array" ref="BE157">IF(D157="",0,SUMPRODUCT((DA13:VN13="Mollusques")*(DA14:VN14="EXCL")*(COUNTIF(R157,"* "&amp;DA15:VN15&amp;" *")&gt;0)*1))</f>
        <v>0</v>
      </c>
      <c r="BF157">
        <f t="array" ref="BF157">IF(D157="",0,SUMPRODUCT((DA13:VN13="Mollusques")*(DA14:VN14="ALERTE")*(COUNTIF(R157,"* "&amp;DA15:VN15&amp;" *")&gt;0)*1))</f>
        <v>0</v>
      </c>
      <c r="BG157" t="str">
        <f t="shared" si="125"/>
        <v/>
      </c>
      <c r="BH157" t="str">
        <f t="shared" si="126"/>
        <v/>
      </c>
      <c r="BI157" t="str">
        <f t="shared" si="127"/>
        <v/>
      </c>
      <c r="BJ157" t="str">
        <f t="shared" si="128"/>
        <v/>
      </c>
      <c r="BK157" t="str">
        <f t="shared" si="129"/>
        <v/>
      </c>
      <c r="BL157" t="str">
        <f t="shared" si="130"/>
        <v/>
      </c>
      <c r="BM157" t="str">
        <f t="shared" si="131"/>
        <v/>
      </c>
      <c r="BN157" t="str">
        <f t="shared" si="132"/>
        <v/>
      </c>
      <c r="BO157" t="str">
        <f t="shared" si="133"/>
        <v/>
      </c>
      <c r="BP157" t="str">
        <f t="shared" si="134"/>
        <v/>
      </c>
      <c r="BQ157" t="str">
        <f t="shared" si="135"/>
        <v/>
      </c>
      <c r="BR157" t="str">
        <f t="shared" si="136"/>
        <v/>
      </c>
      <c r="BS157" t="str">
        <f t="shared" si="137"/>
        <v/>
      </c>
      <c r="BT157" t="str">
        <f t="shared" si="138"/>
        <v/>
      </c>
      <c r="BU157" t="str">
        <f t="shared" si="139"/>
        <v/>
      </c>
      <c r="BV157" t="str">
        <f t="shared" si="140"/>
        <v/>
      </c>
      <c r="BW157" t="str">
        <f t="shared" si="141"/>
        <v/>
      </c>
      <c r="BX157" t="str">
        <f t="shared" si="142"/>
        <v/>
      </c>
      <c r="BY157" t="str">
        <f t="shared" si="143"/>
        <v/>
      </c>
    </row>
    <row r="158" spans="3:77" ht="15.75">
      <c r="C158" s="263" t="str">
        <f t="shared" si="96"/>
        <v/>
      </c>
      <c r="D158" s="752"/>
      <c r="E158" s="818" t="s">
        <v>945</v>
      </c>
      <c r="F158" s="16" t="str">
        <f t="shared" si="97"/>
        <v/>
      </c>
      <c r="G158" s="264" t="str">
        <f t="shared" si="98"/>
        <v/>
      </c>
      <c r="H158" s="266" t="str">
        <f t="shared" si="99"/>
        <v/>
      </c>
      <c r="I158" s="267" t="str">
        <f t="shared" si="100"/>
        <v/>
      </c>
      <c r="J158" s="268" t="str">
        <f t="shared" si="101"/>
        <v/>
      </c>
      <c r="K158" s="268" t="str">
        <f t="shared" si="102"/>
        <v/>
      </c>
      <c r="L158" s="269" t="str">
        <f t="shared" si="103"/>
        <v/>
      </c>
      <c r="M158" t="str">
        <f t="shared" si="104"/>
        <v/>
      </c>
      <c r="N158" t="str">
        <f t="shared" si="105"/>
        <v/>
      </c>
      <c r="O158" t="str">
        <f t="shared" si="106"/>
        <v/>
      </c>
      <c r="P158" t="str">
        <f t="shared" si="107"/>
        <v/>
      </c>
      <c r="Q158" t="str">
        <f t="shared" si="108"/>
        <v/>
      </c>
      <c r="R158" t="str">
        <f t="shared" si="109"/>
        <v/>
      </c>
      <c r="S158">
        <f t="array" ref="S158">IF(D158="",0,SUMPRODUCT((DA13:VN13="Gluten")*(DA14:VN14="INFO")*(COUNTIF(R158,"* "&amp;DA15:VN15&amp;" *")&gt;0)*1))</f>
        <v>0</v>
      </c>
      <c r="T158">
        <f t="array" ref="T158">IF(D158="",0,SUMPRODUCT((DA13:VN13="Gluten")*(DA14:VN14="EXCL")*(COUNTIF(R158,"* "&amp;DA15:VN15&amp;" *")&gt;0)*1))</f>
        <v>0</v>
      </c>
      <c r="U158">
        <f t="array" ref="U158">IF(D158="",0,SUMPRODUCT((DA13:VN13="Gluten")*(DA14:VN14="ALERTE")*(COUNTIF(R158,"* "&amp;DA15:VN15&amp;" *")&gt;0)*1))</f>
        <v>0</v>
      </c>
      <c r="V158">
        <f t="array" ref="V158">IF(D158="",0,SUMPRODUCT((DA13:VN13="Gluten")*(DA14:VN14="SUSP")*(COUNTIF(R158,"* "&amp;DA15:VN15&amp;" *")&gt;0)*1))</f>
        <v>0</v>
      </c>
      <c r="W158" t="str">
        <f t="shared" si="110"/>
        <v/>
      </c>
      <c r="X158" t="str">
        <f t="shared" si="111"/>
        <v/>
      </c>
      <c r="Y158">
        <f t="array" ref="Y158">IF(D158="",0,SUMPRODUCT((DA13:VN13="Crustaces")*(DA14:VN14="ALERTE")*(COUNTIF(R158,"* "&amp;DA15:VN15&amp;" *")&gt;0)*1))</f>
        <v>0</v>
      </c>
      <c r="Z158" t="str">
        <f t="shared" si="112"/>
        <v/>
      </c>
      <c r="AA158">
        <f t="array" ref="AA158">IF(D158="",0,SUMPRODUCT((DA13:VN13="Oeufs")*(DA14:VN14="ALERTE")*(COUNTIF(R158,"* "&amp;DA15:VN15&amp;" *")&gt;0)*1))</f>
        <v>0</v>
      </c>
      <c r="AB158" t="str">
        <f t="shared" si="113"/>
        <v/>
      </c>
      <c r="AC158">
        <f t="array" ref="AC158">IF(D158="",0,SUMPRODUCT((DA13:VN13="Poissons")*(DA14:VN14="INFO")*(COUNTIF(R158,"* "&amp;DA15:VN15&amp;" *")&gt;0)*1))</f>
        <v>0</v>
      </c>
      <c r="AD158">
        <f t="array" ref="AD158">IF(D158="",0,SUMPRODUCT((DA13:VN13="Poissons")*(DA14:VN14="EXCL")*(COUNTIF(R158,"* "&amp;DA15:VN15&amp;" *")&gt;0)*1))</f>
        <v>0</v>
      </c>
      <c r="AE158">
        <f t="array" ref="AE158">IF(D158="",0,SUMPRODUCT((DA13:VN13="Poissons")*(DA14:VN14="ALERTE")*(COUNTIF(R158,"* "&amp;DA15:VN15&amp;" *")&gt;0)*1))</f>
        <v>0</v>
      </c>
      <c r="AF158" t="str">
        <f t="shared" si="114"/>
        <v/>
      </c>
      <c r="AG158">
        <f t="array" ref="AG158">IF(D158="",0,SUMPRODUCT((DA13:VN13="Arachides")*(DA14:VN14="ALERTE")*(COUNTIF(R158,"* "&amp;DA15:VN15&amp;" *")&gt;0)*1))</f>
        <v>0</v>
      </c>
      <c r="AH158" t="str">
        <f t="shared" si="115"/>
        <v/>
      </c>
      <c r="AI158">
        <f t="array" ref="AI158">IF(D158="",0,SUMPRODUCT((DA13:VN13="Soja")*(DA14:VN14="INFO")*(COUNTIF(R158,"* "&amp;DA15:VN15&amp;" *")&gt;0)*1))</f>
        <v>0</v>
      </c>
      <c r="AJ158">
        <f t="array" ref="AJ158">IF(D158="",0,SUMPRODUCT((DA13:VN13="Soja")*(DA14:VN14="ALERTE")*(COUNTIF(R158,"* "&amp;DA15:VN15&amp;" *")&gt;0)*1))</f>
        <v>0</v>
      </c>
      <c r="AK158" t="str">
        <f t="shared" si="116"/>
        <v/>
      </c>
      <c r="AL158">
        <f t="array" ref="AL158">IF(D158="",0,SUMPRODUCT((DA13:VN13="Lait")*(DA14:VN14="INFO")*(COUNTIF(R158,"* "&amp;DA15:VN15&amp;" *")&gt;0)*1))</f>
        <v>0</v>
      </c>
      <c r="AM158">
        <f t="array" ref="AM158">IF(D158="",0,SUMPRODUCT((DA13:VN13="Lait")*(DA14:VN14="EXCL")*(COUNTIF(R158,"* "&amp;DA15:VN15&amp;" *")&gt;0)*1))</f>
        <v>0</v>
      </c>
      <c r="AN158">
        <f t="array" ref="AN158">IF(D158="",0,SUMPRODUCT((DA13:VN13="Lait")*(DA14:VN14="ALERTE")*(COUNTIF(R158,"* "&amp;DA15:VN15&amp;" *")&gt;0)*1))</f>
        <v>0</v>
      </c>
      <c r="AO158">
        <f t="array" ref="AO158">IF(D158="",0,SUMPRODUCT((DA13:VN13="Lait")*(DA14:VN14="SUSP")*(COUNTIF(R158,"* "&amp;DA15:VN15&amp;" *")&gt;0)*1))</f>
        <v>0</v>
      </c>
      <c r="AP158" t="str">
        <f t="shared" si="117"/>
        <v/>
      </c>
      <c r="AQ158" t="str">
        <f t="shared" si="118"/>
        <v/>
      </c>
      <c r="AR158">
        <f t="array" ref="AR158">IF(D158="",0,SUMPRODUCT((DA13:VN13="Fruits a coque")*(DA14:VN14="EXCL")*(COUNTIF(R158,"* "&amp;DA15:VN15&amp;" *")&gt;0)*1))</f>
        <v>0</v>
      </c>
      <c r="AS158">
        <f t="array" ref="AS158">IF(D158="",0,SUMPRODUCT((DA13:VN13="Fruits a coque")*(DA14:VN14="ALERTE")*(COUNTIF(R158,"* "&amp;DA15:VN15&amp;" *")&gt;0)*1))</f>
        <v>0</v>
      </c>
      <c r="AT158" t="str">
        <f t="shared" si="119"/>
        <v/>
      </c>
      <c r="AU158">
        <f t="array" ref="AU158">IF(D158="",0,SUMPRODUCT((DA13:VN13="Celeri")*(DA14:VN14="ALERTE")*(COUNTIF(R158,"* "&amp;DA15:VN15&amp;" *")&gt;0)*1))</f>
        <v>0</v>
      </c>
      <c r="AV158" t="str">
        <f t="shared" si="120"/>
        <v/>
      </c>
      <c r="AW158">
        <f t="array" ref="AW158">IF(D158="",0,SUMPRODUCT((DA13:VN13="Moutarde")*(DA14:VN14="ALERTE")*(COUNTIF(R158,"* "&amp;DA15:VN15&amp;" *")&gt;0)*1))</f>
        <v>0</v>
      </c>
      <c r="AX158" t="str">
        <f t="shared" si="121"/>
        <v/>
      </c>
      <c r="AY158">
        <f t="array" ref="AY158">IF(D158="",0,SUMPRODUCT((DA13:VN13="Sesame")*(DA14:VN14="ALERTE")*(COUNTIF(R158,"* "&amp;DA15:VN15&amp;" *")&gt;0)*1))</f>
        <v>0</v>
      </c>
      <c r="AZ158" t="str">
        <f t="shared" si="122"/>
        <v/>
      </c>
      <c r="BA158">
        <f t="array" ref="BA158">IF(D158="",0,SUMPRODUCT((DA13:VN13="Sulfites")*(DA14:VN14="ALERTE")*(COUNTIF(R158,"* "&amp;DA15:VN15&amp;" *")&gt;0)*1))</f>
        <v>0</v>
      </c>
      <c r="BB158" t="str">
        <f t="shared" si="123"/>
        <v/>
      </c>
      <c r="BC158">
        <f t="array" ref="BC158">IF(D158="",0,SUMPRODUCT((DA13:VN13="Lupin")*(DA14:VN14="ALERTE")*(COUNTIF(R158,"* "&amp;DA15:VN15&amp;" *")&gt;0)*1))</f>
        <v>0</v>
      </c>
      <c r="BD158" t="str">
        <f t="shared" si="124"/>
        <v/>
      </c>
      <c r="BE158">
        <f t="array" ref="BE158">IF(D158="",0,SUMPRODUCT((DA13:VN13="Mollusques")*(DA14:VN14="EXCL")*(COUNTIF(R158,"* "&amp;DA15:VN15&amp;" *")&gt;0)*1))</f>
        <v>0</v>
      </c>
      <c r="BF158">
        <f t="array" ref="BF158">IF(D158="",0,SUMPRODUCT((DA13:VN13="Mollusques")*(DA14:VN14="ALERTE")*(COUNTIF(R158,"* "&amp;DA15:VN15&amp;" *")&gt;0)*1))</f>
        <v>0</v>
      </c>
      <c r="BG158" t="str">
        <f t="shared" si="125"/>
        <v/>
      </c>
      <c r="BH158" t="str">
        <f t="shared" si="126"/>
        <v/>
      </c>
      <c r="BI158" t="str">
        <f t="shared" si="127"/>
        <v/>
      </c>
      <c r="BJ158" t="str">
        <f t="shared" si="128"/>
        <v/>
      </c>
      <c r="BK158" t="str">
        <f t="shared" si="129"/>
        <v/>
      </c>
      <c r="BL158" t="str">
        <f t="shared" si="130"/>
        <v/>
      </c>
      <c r="BM158" t="str">
        <f t="shared" si="131"/>
        <v/>
      </c>
      <c r="BN158" t="str">
        <f t="shared" si="132"/>
        <v/>
      </c>
      <c r="BO158" t="str">
        <f t="shared" si="133"/>
        <v/>
      </c>
      <c r="BP158" t="str">
        <f t="shared" si="134"/>
        <v/>
      </c>
      <c r="BQ158" t="str">
        <f t="shared" si="135"/>
        <v/>
      </c>
      <c r="BR158" t="str">
        <f t="shared" si="136"/>
        <v/>
      </c>
      <c r="BS158" t="str">
        <f t="shared" si="137"/>
        <v/>
      </c>
      <c r="BT158" t="str">
        <f t="shared" si="138"/>
        <v/>
      </c>
      <c r="BU158" t="str">
        <f t="shared" si="139"/>
        <v/>
      </c>
      <c r="BV158" t="str">
        <f t="shared" si="140"/>
        <v/>
      </c>
      <c r="BW158" t="str">
        <f t="shared" si="141"/>
        <v/>
      </c>
      <c r="BX158" t="str">
        <f t="shared" si="142"/>
        <v/>
      </c>
      <c r="BY158" t="str">
        <f t="shared" si="143"/>
        <v/>
      </c>
    </row>
    <row r="159" spans="3:77" ht="15.75">
      <c r="C159" s="263" t="str">
        <f t="shared" si="96"/>
        <v/>
      </c>
      <c r="D159" s="752"/>
      <c r="E159" s="818" t="s">
        <v>945</v>
      </c>
      <c r="F159" s="16" t="str">
        <f t="shared" si="97"/>
        <v/>
      </c>
      <c r="G159" s="264" t="str">
        <f t="shared" si="98"/>
        <v/>
      </c>
      <c r="H159" s="266" t="str">
        <f t="shared" si="99"/>
        <v/>
      </c>
      <c r="I159" s="267" t="str">
        <f t="shared" si="100"/>
        <v/>
      </c>
      <c r="J159" s="268" t="str">
        <f t="shared" si="101"/>
        <v/>
      </c>
      <c r="K159" s="268" t="str">
        <f t="shared" si="102"/>
        <v/>
      </c>
      <c r="L159" s="269" t="str">
        <f t="shared" si="103"/>
        <v/>
      </c>
      <c r="M159" t="str">
        <f t="shared" si="104"/>
        <v/>
      </c>
      <c r="N159" t="str">
        <f t="shared" si="105"/>
        <v/>
      </c>
      <c r="O159" t="str">
        <f t="shared" si="106"/>
        <v/>
      </c>
      <c r="P159" t="str">
        <f t="shared" si="107"/>
        <v/>
      </c>
      <c r="Q159" t="str">
        <f t="shared" si="108"/>
        <v/>
      </c>
      <c r="R159" t="str">
        <f t="shared" si="109"/>
        <v/>
      </c>
      <c r="S159">
        <f t="array" ref="S159">IF(D159="",0,SUMPRODUCT((DA13:VN13="Gluten")*(DA14:VN14="INFO")*(COUNTIF(R159,"* "&amp;DA15:VN15&amp;" *")&gt;0)*1))</f>
        <v>0</v>
      </c>
      <c r="T159">
        <f t="array" ref="T159">IF(D159="",0,SUMPRODUCT((DA13:VN13="Gluten")*(DA14:VN14="EXCL")*(COUNTIF(R159,"* "&amp;DA15:VN15&amp;" *")&gt;0)*1))</f>
        <v>0</v>
      </c>
      <c r="U159">
        <f t="array" ref="U159">IF(D159="",0,SUMPRODUCT((DA13:VN13="Gluten")*(DA14:VN14="ALERTE")*(COUNTIF(R159,"* "&amp;DA15:VN15&amp;" *")&gt;0)*1))</f>
        <v>0</v>
      </c>
      <c r="V159">
        <f t="array" ref="V159">IF(D159="",0,SUMPRODUCT((DA13:VN13="Gluten")*(DA14:VN14="SUSP")*(COUNTIF(R159,"* "&amp;DA15:VN15&amp;" *")&gt;0)*1))</f>
        <v>0</v>
      </c>
      <c r="W159" t="str">
        <f t="shared" si="110"/>
        <v/>
      </c>
      <c r="X159" t="str">
        <f t="shared" si="111"/>
        <v/>
      </c>
      <c r="Y159">
        <f t="array" ref="Y159">IF(D159="",0,SUMPRODUCT((DA13:VN13="Crustaces")*(DA14:VN14="ALERTE")*(COUNTIF(R159,"* "&amp;DA15:VN15&amp;" *")&gt;0)*1))</f>
        <v>0</v>
      </c>
      <c r="Z159" t="str">
        <f t="shared" si="112"/>
        <v/>
      </c>
      <c r="AA159">
        <f t="array" ref="AA159">IF(D159="",0,SUMPRODUCT((DA13:VN13="Oeufs")*(DA14:VN14="ALERTE")*(COUNTIF(R159,"* "&amp;DA15:VN15&amp;" *")&gt;0)*1))</f>
        <v>0</v>
      </c>
      <c r="AB159" t="str">
        <f t="shared" si="113"/>
        <v/>
      </c>
      <c r="AC159">
        <f t="array" ref="AC159">IF(D159="",0,SUMPRODUCT((DA13:VN13="Poissons")*(DA14:VN14="INFO")*(COUNTIF(R159,"* "&amp;DA15:VN15&amp;" *")&gt;0)*1))</f>
        <v>0</v>
      </c>
      <c r="AD159">
        <f t="array" ref="AD159">IF(D159="",0,SUMPRODUCT((DA13:VN13="Poissons")*(DA14:VN14="EXCL")*(COUNTIF(R159,"* "&amp;DA15:VN15&amp;" *")&gt;0)*1))</f>
        <v>0</v>
      </c>
      <c r="AE159">
        <f t="array" ref="AE159">IF(D159="",0,SUMPRODUCT((DA13:VN13="Poissons")*(DA14:VN14="ALERTE")*(COUNTIF(R159,"* "&amp;DA15:VN15&amp;" *")&gt;0)*1))</f>
        <v>0</v>
      </c>
      <c r="AF159" t="str">
        <f t="shared" si="114"/>
        <v/>
      </c>
      <c r="AG159">
        <f t="array" ref="AG159">IF(D159="",0,SUMPRODUCT((DA13:VN13="Arachides")*(DA14:VN14="ALERTE")*(COUNTIF(R159,"* "&amp;DA15:VN15&amp;" *")&gt;0)*1))</f>
        <v>0</v>
      </c>
      <c r="AH159" t="str">
        <f t="shared" si="115"/>
        <v/>
      </c>
      <c r="AI159">
        <f t="array" ref="AI159">IF(D159="",0,SUMPRODUCT((DA13:VN13="Soja")*(DA14:VN14="INFO")*(COUNTIF(R159,"* "&amp;DA15:VN15&amp;" *")&gt;0)*1))</f>
        <v>0</v>
      </c>
      <c r="AJ159">
        <f t="array" ref="AJ159">IF(D159="",0,SUMPRODUCT((DA13:VN13="Soja")*(DA14:VN14="ALERTE")*(COUNTIF(R159,"* "&amp;DA15:VN15&amp;" *")&gt;0)*1))</f>
        <v>0</v>
      </c>
      <c r="AK159" t="str">
        <f t="shared" si="116"/>
        <v/>
      </c>
      <c r="AL159">
        <f t="array" ref="AL159">IF(D159="",0,SUMPRODUCT((DA13:VN13="Lait")*(DA14:VN14="INFO")*(COUNTIF(R159,"* "&amp;DA15:VN15&amp;" *")&gt;0)*1))</f>
        <v>0</v>
      </c>
      <c r="AM159">
        <f t="array" ref="AM159">IF(D159="",0,SUMPRODUCT((DA13:VN13="Lait")*(DA14:VN14="EXCL")*(COUNTIF(R159,"* "&amp;DA15:VN15&amp;" *")&gt;0)*1))</f>
        <v>0</v>
      </c>
      <c r="AN159">
        <f t="array" ref="AN159">IF(D159="",0,SUMPRODUCT((DA13:VN13="Lait")*(DA14:VN14="ALERTE")*(COUNTIF(R159,"* "&amp;DA15:VN15&amp;" *")&gt;0)*1))</f>
        <v>0</v>
      </c>
      <c r="AO159">
        <f t="array" ref="AO159">IF(D159="",0,SUMPRODUCT((DA13:VN13="Lait")*(DA14:VN14="SUSP")*(COUNTIF(R159,"* "&amp;DA15:VN15&amp;" *")&gt;0)*1))</f>
        <v>0</v>
      </c>
      <c r="AP159" t="str">
        <f t="shared" si="117"/>
        <v/>
      </c>
      <c r="AQ159" t="str">
        <f t="shared" si="118"/>
        <v/>
      </c>
      <c r="AR159">
        <f t="array" ref="AR159">IF(D159="",0,SUMPRODUCT((DA13:VN13="Fruits a coque")*(DA14:VN14="EXCL")*(COUNTIF(R159,"* "&amp;DA15:VN15&amp;" *")&gt;0)*1))</f>
        <v>0</v>
      </c>
      <c r="AS159">
        <f t="array" ref="AS159">IF(D159="",0,SUMPRODUCT((DA13:VN13="Fruits a coque")*(DA14:VN14="ALERTE")*(COUNTIF(R159,"* "&amp;DA15:VN15&amp;" *")&gt;0)*1))</f>
        <v>0</v>
      </c>
      <c r="AT159" t="str">
        <f t="shared" si="119"/>
        <v/>
      </c>
      <c r="AU159">
        <f t="array" ref="AU159">IF(D159="",0,SUMPRODUCT((DA13:VN13="Celeri")*(DA14:VN14="ALERTE")*(COUNTIF(R159,"* "&amp;DA15:VN15&amp;" *")&gt;0)*1))</f>
        <v>0</v>
      </c>
      <c r="AV159" t="str">
        <f t="shared" si="120"/>
        <v/>
      </c>
      <c r="AW159">
        <f t="array" ref="AW159">IF(D159="",0,SUMPRODUCT((DA13:VN13="Moutarde")*(DA14:VN14="ALERTE")*(COUNTIF(R159,"* "&amp;DA15:VN15&amp;" *")&gt;0)*1))</f>
        <v>0</v>
      </c>
      <c r="AX159" t="str">
        <f t="shared" si="121"/>
        <v/>
      </c>
      <c r="AY159">
        <f t="array" ref="AY159">IF(D159="",0,SUMPRODUCT((DA13:VN13="Sesame")*(DA14:VN14="ALERTE")*(COUNTIF(R159,"* "&amp;DA15:VN15&amp;" *")&gt;0)*1))</f>
        <v>0</v>
      </c>
      <c r="AZ159" t="str">
        <f t="shared" si="122"/>
        <v/>
      </c>
      <c r="BA159">
        <f t="array" ref="BA159">IF(D159="",0,SUMPRODUCT((DA13:VN13="Sulfites")*(DA14:VN14="ALERTE")*(COUNTIF(R159,"* "&amp;DA15:VN15&amp;" *")&gt;0)*1))</f>
        <v>0</v>
      </c>
      <c r="BB159" t="str">
        <f t="shared" si="123"/>
        <v/>
      </c>
      <c r="BC159">
        <f t="array" ref="BC159">IF(D159="",0,SUMPRODUCT((DA13:VN13="Lupin")*(DA14:VN14="ALERTE")*(COUNTIF(R159,"* "&amp;DA15:VN15&amp;" *")&gt;0)*1))</f>
        <v>0</v>
      </c>
      <c r="BD159" t="str">
        <f t="shared" si="124"/>
        <v/>
      </c>
      <c r="BE159">
        <f t="array" ref="BE159">IF(D159="",0,SUMPRODUCT((DA13:VN13="Mollusques")*(DA14:VN14="EXCL")*(COUNTIF(R159,"* "&amp;DA15:VN15&amp;" *")&gt;0)*1))</f>
        <v>0</v>
      </c>
      <c r="BF159">
        <f t="array" ref="BF159">IF(D159="",0,SUMPRODUCT((DA13:VN13="Mollusques")*(DA14:VN14="ALERTE")*(COUNTIF(R159,"* "&amp;DA15:VN15&amp;" *")&gt;0)*1))</f>
        <v>0</v>
      </c>
      <c r="BG159" t="str">
        <f t="shared" si="125"/>
        <v/>
      </c>
      <c r="BH159" t="str">
        <f t="shared" si="126"/>
        <v/>
      </c>
      <c r="BI159" t="str">
        <f t="shared" si="127"/>
        <v/>
      </c>
      <c r="BJ159" t="str">
        <f t="shared" si="128"/>
        <v/>
      </c>
      <c r="BK159" t="str">
        <f t="shared" si="129"/>
        <v/>
      </c>
      <c r="BL159" t="str">
        <f t="shared" si="130"/>
        <v/>
      </c>
      <c r="BM159" t="str">
        <f t="shared" si="131"/>
        <v/>
      </c>
      <c r="BN159" t="str">
        <f t="shared" si="132"/>
        <v/>
      </c>
      <c r="BO159" t="str">
        <f t="shared" si="133"/>
        <v/>
      </c>
      <c r="BP159" t="str">
        <f t="shared" si="134"/>
        <v/>
      </c>
      <c r="BQ159" t="str">
        <f t="shared" si="135"/>
        <v/>
      </c>
      <c r="BR159" t="str">
        <f t="shared" si="136"/>
        <v/>
      </c>
      <c r="BS159" t="str">
        <f t="shared" si="137"/>
        <v/>
      </c>
      <c r="BT159" t="str">
        <f t="shared" si="138"/>
        <v/>
      </c>
      <c r="BU159" t="str">
        <f t="shared" si="139"/>
        <v/>
      </c>
      <c r="BV159" t="str">
        <f t="shared" si="140"/>
        <v/>
      </c>
      <c r="BW159" t="str">
        <f t="shared" si="141"/>
        <v/>
      </c>
      <c r="BX159" t="str">
        <f t="shared" si="142"/>
        <v/>
      </c>
      <c r="BY159" t="str">
        <f t="shared" si="143"/>
        <v/>
      </c>
    </row>
    <row r="160" spans="3:77" ht="15.75">
      <c r="C160" s="263" t="str">
        <f t="shared" si="96"/>
        <v/>
      </c>
      <c r="D160" s="752"/>
      <c r="E160" s="818" t="s">
        <v>945</v>
      </c>
      <c r="F160" s="16" t="str">
        <f t="shared" si="97"/>
        <v/>
      </c>
      <c r="G160" s="264" t="str">
        <f t="shared" si="98"/>
        <v/>
      </c>
      <c r="H160" s="266" t="str">
        <f t="shared" si="99"/>
        <v/>
      </c>
      <c r="I160" s="267" t="str">
        <f t="shared" si="100"/>
        <v/>
      </c>
      <c r="J160" s="268" t="str">
        <f t="shared" si="101"/>
        <v/>
      </c>
      <c r="K160" s="268" t="str">
        <f t="shared" si="102"/>
        <v/>
      </c>
      <c r="L160" s="269" t="str">
        <f t="shared" si="103"/>
        <v/>
      </c>
      <c r="M160" t="str">
        <f t="shared" si="104"/>
        <v/>
      </c>
      <c r="N160" t="str">
        <f t="shared" si="105"/>
        <v/>
      </c>
      <c r="O160" t="str">
        <f t="shared" si="106"/>
        <v/>
      </c>
      <c r="P160" t="str">
        <f t="shared" si="107"/>
        <v/>
      </c>
      <c r="Q160" t="str">
        <f t="shared" si="108"/>
        <v/>
      </c>
      <c r="R160" t="str">
        <f t="shared" si="109"/>
        <v/>
      </c>
      <c r="S160">
        <f t="array" ref="S160">IF(D160="",0,SUMPRODUCT((DA13:VN13="Gluten")*(DA14:VN14="INFO")*(COUNTIF(R160,"* "&amp;DA15:VN15&amp;" *")&gt;0)*1))</f>
        <v>0</v>
      </c>
      <c r="T160">
        <f t="array" ref="T160">IF(D160="",0,SUMPRODUCT((DA13:VN13="Gluten")*(DA14:VN14="EXCL")*(COUNTIF(R160,"* "&amp;DA15:VN15&amp;" *")&gt;0)*1))</f>
        <v>0</v>
      </c>
      <c r="U160">
        <f t="array" ref="U160">IF(D160="",0,SUMPRODUCT((DA13:VN13="Gluten")*(DA14:VN14="ALERTE")*(COUNTIF(R160,"* "&amp;DA15:VN15&amp;" *")&gt;0)*1))</f>
        <v>0</v>
      </c>
      <c r="V160">
        <f t="array" ref="V160">IF(D160="",0,SUMPRODUCT((DA13:VN13="Gluten")*(DA14:VN14="SUSP")*(COUNTIF(R160,"* "&amp;DA15:VN15&amp;" *")&gt;0)*1))</f>
        <v>0</v>
      </c>
      <c r="W160" t="str">
        <f t="shared" si="110"/>
        <v/>
      </c>
      <c r="X160" t="str">
        <f t="shared" si="111"/>
        <v/>
      </c>
      <c r="Y160">
        <f t="array" ref="Y160">IF(D160="",0,SUMPRODUCT((DA13:VN13="Crustaces")*(DA14:VN14="ALERTE")*(COUNTIF(R160,"* "&amp;DA15:VN15&amp;" *")&gt;0)*1))</f>
        <v>0</v>
      </c>
      <c r="Z160" t="str">
        <f t="shared" si="112"/>
        <v/>
      </c>
      <c r="AA160">
        <f t="array" ref="AA160">IF(D160="",0,SUMPRODUCT((DA13:VN13="Oeufs")*(DA14:VN14="ALERTE")*(COUNTIF(R160,"* "&amp;DA15:VN15&amp;" *")&gt;0)*1))</f>
        <v>0</v>
      </c>
      <c r="AB160" t="str">
        <f t="shared" si="113"/>
        <v/>
      </c>
      <c r="AC160">
        <f t="array" ref="AC160">IF(D160="",0,SUMPRODUCT((DA13:VN13="Poissons")*(DA14:VN14="INFO")*(COUNTIF(R160,"* "&amp;DA15:VN15&amp;" *")&gt;0)*1))</f>
        <v>0</v>
      </c>
      <c r="AD160">
        <f t="array" ref="AD160">IF(D160="",0,SUMPRODUCT((DA13:VN13="Poissons")*(DA14:VN14="EXCL")*(COUNTIF(R160,"* "&amp;DA15:VN15&amp;" *")&gt;0)*1))</f>
        <v>0</v>
      </c>
      <c r="AE160">
        <f t="array" ref="AE160">IF(D160="",0,SUMPRODUCT((DA13:VN13="Poissons")*(DA14:VN14="ALERTE")*(COUNTIF(R160,"* "&amp;DA15:VN15&amp;" *")&gt;0)*1))</f>
        <v>0</v>
      </c>
      <c r="AF160" t="str">
        <f t="shared" si="114"/>
        <v/>
      </c>
      <c r="AG160">
        <f t="array" ref="AG160">IF(D160="",0,SUMPRODUCT((DA13:VN13="Arachides")*(DA14:VN14="ALERTE")*(COUNTIF(R160,"* "&amp;DA15:VN15&amp;" *")&gt;0)*1))</f>
        <v>0</v>
      </c>
      <c r="AH160" t="str">
        <f t="shared" si="115"/>
        <v/>
      </c>
      <c r="AI160">
        <f t="array" ref="AI160">IF(D160="",0,SUMPRODUCT((DA13:VN13="Soja")*(DA14:VN14="INFO")*(COUNTIF(R160,"* "&amp;DA15:VN15&amp;" *")&gt;0)*1))</f>
        <v>0</v>
      </c>
      <c r="AJ160">
        <f t="array" ref="AJ160">IF(D160="",0,SUMPRODUCT((DA13:VN13="Soja")*(DA14:VN14="ALERTE")*(COUNTIF(R160,"* "&amp;DA15:VN15&amp;" *")&gt;0)*1))</f>
        <v>0</v>
      </c>
      <c r="AK160" t="str">
        <f t="shared" si="116"/>
        <v/>
      </c>
      <c r="AL160">
        <f t="array" ref="AL160">IF(D160="",0,SUMPRODUCT((DA13:VN13="Lait")*(DA14:VN14="INFO")*(COUNTIF(R160,"* "&amp;DA15:VN15&amp;" *")&gt;0)*1))</f>
        <v>0</v>
      </c>
      <c r="AM160">
        <f t="array" ref="AM160">IF(D160="",0,SUMPRODUCT((DA13:VN13="Lait")*(DA14:VN14="EXCL")*(COUNTIF(R160,"* "&amp;DA15:VN15&amp;" *")&gt;0)*1))</f>
        <v>0</v>
      </c>
      <c r="AN160">
        <f t="array" ref="AN160">IF(D160="",0,SUMPRODUCT((DA13:VN13="Lait")*(DA14:VN14="ALERTE")*(COUNTIF(R160,"* "&amp;DA15:VN15&amp;" *")&gt;0)*1))</f>
        <v>0</v>
      </c>
      <c r="AO160">
        <f t="array" ref="AO160">IF(D160="",0,SUMPRODUCT((DA13:VN13="Lait")*(DA14:VN14="SUSP")*(COUNTIF(R160,"* "&amp;DA15:VN15&amp;" *")&gt;0)*1))</f>
        <v>0</v>
      </c>
      <c r="AP160" t="str">
        <f t="shared" si="117"/>
        <v/>
      </c>
      <c r="AQ160" t="str">
        <f t="shared" si="118"/>
        <v/>
      </c>
      <c r="AR160">
        <f t="array" ref="AR160">IF(D160="",0,SUMPRODUCT((DA13:VN13="Fruits a coque")*(DA14:VN14="EXCL")*(COUNTIF(R160,"* "&amp;DA15:VN15&amp;" *")&gt;0)*1))</f>
        <v>0</v>
      </c>
      <c r="AS160">
        <f t="array" ref="AS160">IF(D160="",0,SUMPRODUCT((DA13:VN13="Fruits a coque")*(DA14:VN14="ALERTE")*(COUNTIF(R160,"* "&amp;DA15:VN15&amp;" *")&gt;0)*1))</f>
        <v>0</v>
      </c>
      <c r="AT160" t="str">
        <f t="shared" si="119"/>
        <v/>
      </c>
      <c r="AU160">
        <f t="array" ref="AU160">IF(D160="",0,SUMPRODUCT((DA13:VN13="Celeri")*(DA14:VN14="ALERTE")*(COUNTIF(R160,"* "&amp;DA15:VN15&amp;" *")&gt;0)*1))</f>
        <v>0</v>
      </c>
      <c r="AV160" t="str">
        <f t="shared" si="120"/>
        <v/>
      </c>
      <c r="AW160">
        <f t="array" ref="AW160">IF(D160="",0,SUMPRODUCT((DA13:VN13="Moutarde")*(DA14:VN14="ALERTE")*(COUNTIF(R160,"* "&amp;DA15:VN15&amp;" *")&gt;0)*1))</f>
        <v>0</v>
      </c>
      <c r="AX160" t="str">
        <f t="shared" si="121"/>
        <v/>
      </c>
      <c r="AY160">
        <f t="array" ref="AY160">IF(D160="",0,SUMPRODUCT((DA13:VN13="Sesame")*(DA14:VN14="ALERTE")*(COUNTIF(R160,"* "&amp;DA15:VN15&amp;" *")&gt;0)*1))</f>
        <v>0</v>
      </c>
      <c r="AZ160" t="str">
        <f t="shared" si="122"/>
        <v/>
      </c>
      <c r="BA160">
        <f t="array" ref="BA160">IF(D160="",0,SUMPRODUCT((DA13:VN13="Sulfites")*(DA14:VN14="ALERTE")*(COUNTIF(R160,"* "&amp;DA15:VN15&amp;" *")&gt;0)*1))</f>
        <v>0</v>
      </c>
      <c r="BB160" t="str">
        <f t="shared" si="123"/>
        <v/>
      </c>
      <c r="BC160">
        <f t="array" ref="BC160">IF(D160="",0,SUMPRODUCT((DA13:VN13="Lupin")*(DA14:VN14="ALERTE")*(COUNTIF(R160,"* "&amp;DA15:VN15&amp;" *")&gt;0)*1))</f>
        <v>0</v>
      </c>
      <c r="BD160" t="str">
        <f t="shared" si="124"/>
        <v/>
      </c>
      <c r="BE160">
        <f t="array" ref="BE160">IF(D160="",0,SUMPRODUCT((DA13:VN13="Mollusques")*(DA14:VN14="EXCL")*(COUNTIF(R160,"* "&amp;DA15:VN15&amp;" *")&gt;0)*1))</f>
        <v>0</v>
      </c>
      <c r="BF160">
        <f t="array" ref="BF160">IF(D160="",0,SUMPRODUCT((DA13:VN13="Mollusques")*(DA14:VN14="ALERTE")*(COUNTIF(R160,"* "&amp;DA15:VN15&amp;" *")&gt;0)*1))</f>
        <v>0</v>
      </c>
      <c r="BG160" t="str">
        <f t="shared" si="125"/>
        <v/>
      </c>
      <c r="BH160" t="str">
        <f t="shared" si="126"/>
        <v/>
      </c>
      <c r="BI160" t="str">
        <f t="shared" si="127"/>
        <v/>
      </c>
      <c r="BJ160" t="str">
        <f t="shared" si="128"/>
        <v/>
      </c>
      <c r="BK160" t="str">
        <f t="shared" si="129"/>
        <v/>
      </c>
      <c r="BL160" t="str">
        <f t="shared" si="130"/>
        <v/>
      </c>
      <c r="BM160" t="str">
        <f t="shared" si="131"/>
        <v/>
      </c>
      <c r="BN160" t="str">
        <f t="shared" si="132"/>
        <v/>
      </c>
      <c r="BO160" t="str">
        <f t="shared" si="133"/>
        <v/>
      </c>
      <c r="BP160" t="str">
        <f t="shared" si="134"/>
        <v/>
      </c>
      <c r="BQ160" t="str">
        <f t="shared" si="135"/>
        <v/>
      </c>
      <c r="BR160" t="str">
        <f t="shared" si="136"/>
        <v/>
      </c>
      <c r="BS160" t="str">
        <f t="shared" si="137"/>
        <v/>
      </c>
      <c r="BT160" t="str">
        <f t="shared" si="138"/>
        <v/>
      </c>
      <c r="BU160" t="str">
        <f t="shared" si="139"/>
        <v/>
      </c>
      <c r="BV160" t="str">
        <f t="shared" si="140"/>
        <v/>
      </c>
      <c r="BW160" t="str">
        <f t="shared" si="141"/>
        <v/>
      </c>
      <c r="BX160" t="str">
        <f t="shared" si="142"/>
        <v/>
      </c>
      <c r="BY160" t="str">
        <f t="shared" si="143"/>
        <v/>
      </c>
    </row>
    <row r="161" spans="3:77" ht="15.75">
      <c r="C161" s="263" t="str">
        <f t="shared" si="96"/>
        <v/>
      </c>
      <c r="D161" s="752"/>
      <c r="E161" s="818" t="s">
        <v>945</v>
      </c>
      <c r="F161" s="16" t="str">
        <f t="shared" si="97"/>
        <v/>
      </c>
      <c r="G161" s="264" t="str">
        <f t="shared" si="98"/>
        <v/>
      </c>
      <c r="H161" s="266" t="str">
        <f t="shared" si="99"/>
        <v/>
      </c>
      <c r="I161" s="267" t="str">
        <f t="shared" si="100"/>
        <v/>
      </c>
      <c r="J161" s="268" t="str">
        <f t="shared" si="101"/>
        <v/>
      </c>
      <c r="K161" s="268" t="str">
        <f t="shared" si="102"/>
        <v/>
      </c>
      <c r="L161" s="269" t="str">
        <f t="shared" si="103"/>
        <v/>
      </c>
      <c r="M161" t="str">
        <f t="shared" si="104"/>
        <v/>
      </c>
      <c r="N161" t="str">
        <f t="shared" si="105"/>
        <v/>
      </c>
      <c r="O161" t="str">
        <f t="shared" si="106"/>
        <v/>
      </c>
      <c r="P161" t="str">
        <f t="shared" si="107"/>
        <v/>
      </c>
      <c r="Q161" t="str">
        <f t="shared" si="108"/>
        <v/>
      </c>
      <c r="R161" t="str">
        <f t="shared" si="109"/>
        <v/>
      </c>
      <c r="S161">
        <f t="array" ref="S161">IF(D161="",0,SUMPRODUCT((DA13:VN13="Gluten")*(DA14:VN14="INFO")*(COUNTIF(R161,"* "&amp;DA15:VN15&amp;" *")&gt;0)*1))</f>
        <v>0</v>
      </c>
      <c r="T161">
        <f t="array" ref="T161">IF(D161="",0,SUMPRODUCT((DA13:VN13="Gluten")*(DA14:VN14="EXCL")*(COUNTIF(R161,"* "&amp;DA15:VN15&amp;" *")&gt;0)*1))</f>
        <v>0</v>
      </c>
      <c r="U161">
        <f t="array" ref="U161">IF(D161="",0,SUMPRODUCT((DA13:VN13="Gluten")*(DA14:VN14="ALERTE")*(COUNTIF(R161,"* "&amp;DA15:VN15&amp;" *")&gt;0)*1))</f>
        <v>0</v>
      </c>
      <c r="V161">
        <f t="array" ref="V161">IF(D161="",0,SUMPRODUCT((DA13:VN13="Gluten")*(DA14:VN14="SUSP")*(COUNTIF(R161,"* "&amp;DA15:VN15&amp;" *")&gt;0)*1))</f>
        <v>0</v>
      </c>
      <c r="W161" t="str">
        <f t="shared" si="110"/>
        <v/>
      </c>
      <c r="X161" t="str">
        <f t="shared" si="111"/>
        <v/>
      </c>
      <c r="Y161">
        <f t="array" ref="Y161">IF(D161="",0,SUMPRODUCT((DA13:VN13="Crustaces")*(DA14:VN14="ALERTE")*(COUNTIF(R161,"* "&amp;DA15:VN15&amp;" *")&gt;0)*1))</f>
        <v>0</v>
      </c>
      <c r="Z161" t="str">
        <f t="shared" si="112"/>
        <v/>
      </c>
      <c r="AA161">
        <f t="array" ref="AA161">IF(D161="",0,SUMPRODUCT((DA13:VN13="Oeufs")*(DA14:VN14="ALERTE")*(COUNTIF(R161,"* "&amp;DA15:VN15&amp;" *")&gt;0)*1))</f>
        <v>0</v>
      </c>
      <c r="AB161" t="str">
        <f t="shared" si="113"/>
        <v/>
      </c>
      <c r="AC161">
        <f t="array" ref="AC161">IF(D161="",0,SUMPRODUCT((DA13:VN13="Poissons")*(DA14:VN14="INFO")*(COUNTIF(R161,"* "&amp;DA15:VN15&amp;" *")&gt;0)*1))</f>
        <v>0</v>
      </c>
      <c r="AD161">
        <f t="array" ref="AD161">IF(D161="",0,SUMPRODUCT((DA13:VN13="Poissons")*(DA14:VN14="EXCL")*(COUNTIF(R161,"* "&amp;DA15:VN15&amp;" *")&gt;0)*1))</f>
        <v>0</v>
      </c>
      <c r="AE161">
        <f t="array" ref="AE161">IF(D161="",0,SUMPRODUCT((DA13:VN13="Poissons")*(DA14:VN14="ALERTE")*(COUNTIF(R161,"* "&amp;DA15:VN15&amp;" *")&gt;0)*1))</f>
        <v>0</v>
      </c>
      <c r="AF161" t="str">
        <f t="shared" si="114"/>
        <v/>
      </c>
      <c r="AG161">
        <f t="array" ref="AG161">IF(D161="",0,SUMPRODUCT((DA13:VN13="Arachides")*(DA14:VN14="ALERTE")*(COUNTIF(R161,"* "&amp;DA15:VN15&amp;" *")&gt;0)*1))</f>
        <v>0</v>
      </c>
      <c r="AH161" t="str">
        <f t="shared" si="115"/>
        <v/>
      </c>
      <c r="AI161">
        <f t="array" ref="AI161">IF(D161="",0,SUMPRODUCT((DA13:VN13="Soja")*(DA14:VN14="INFO")*(COUNTIF(R161,"* "&amp;DA15:VN15&amp;" *")&gt;0)*1))</f>
        <v>0</v>
      </c>
      <c r="AJ161">
        <f t="array" ref="AJ161">IF(D161="",0,SUMPRODUCT((DA13:VN13="Soja")*(DA14:VN14="ALERTE")*(COUNTIF(R161,"* "&amp;DA15:VN15&amp;" *")&gt;0)*1))</f>
        <v>0</v>
      </c>
      <c r="AK161" t="str">
        <f t="shared" si="116"/>
        <v/>
      </c>
      <c r="AL161">
        <f t="array" ref="AL161">IF(D161="",0,SUMPRODUCT((DA13:VN13="Lait")*(DA14:VN14="INFO")*(COUNTIF(R161,"* "&amp;DA15:VN15&amp;" *")&gt;0)*1))</f>
        <v>0</v>
      </c>
      <c r="AM161">
        <f t="array" ref="AM161">IF(D161="",0,SUMPRODUCT((DA13:VN13="Lait")*(DA14:VN14="EXCL")*(COUNTIF(R161,"* "&amp;DA15:VN15&amp;" *")&gt;0)*1))</f>
        <v>0</v>
      </c>
      <c r="AN161">
        <f t="array" ref="AN161">IF(D161="",0,SUMPRODUCT((DA13:VN13="Lait")*(DA14:VN14="ALERTE")*(COUNTIF(R161,"* "&amp;DA15:VN15&amp;" *")&gt;0)*1))</f>
        <v>0</v>
      </c>
      <c r="AO161">
        <f t="array" ref="AO161">IF(D161="",0,SUMPRODUCT((DA13:VN13="Lait")*(DA14:VN14="SUSP")*(COUNTIF(R161,"* "&amp;DA15:VN15&amp;" *")&gt;0)*1))</f>
        <v>0</v>
      </c>
      <c r="AP161" t="str">
        <f t="shared" si="117"/>
        <v/>
      </c>
      <c r="AQ161" t="str">
        <f t="shared" si="118"/>
        <v/>
      </c>
      <c r="AR161">
        <f t="array" ref="AR161">IF(D161="",0,SUMPRODUCT((DA13:VN13="Fruits a coque")*(DA14:VN14="EXCL")*(COUNTIF(R161,"* "&amp;DA15:VN15&amp;" *")&gt;0)*1))</f>
        <v>0</v>
      </c>
      <c r="AS161">
        <f t="array" ref="AS161">IF(D161="",0,SUMPRODUCT((DA13:VN13="Fruits a coque")*(DA14:VN14="ALERTE")*(COUNTIF(R161,"* "&amp;DA15:VN15&amp;" *")&gt;0)*1))</f>
        <v>0</v>
      </c>
      <c r="AT161" t="str">
        <f t="shared" si="119"/>
        <v/>
      </c>
      <c r="AU161">
        <f t="array" ref="AU161">IF(D161="",0,SUMPRODUCT((DA13:VN13="Celeri")*(DA14:VN14="ALERTE")*(COUNTIF(R161,"* "&amp;DA15:VN15&amp;" *")&gt;0)*1))</f>
        <v>0</v>
      </c>
      <c r="AV161" t="str">
        <f t="shared" si="120"/>
        <v/>
      </c>
      <c r="AW161">
        <f t="array" ref="AW161">IF(D161="",0,SUMPRODUCT((DA13:VN13="Moutarde")*(DA14:VN14="ALERTE")*(COUNTIF(R161,"* "&amp;DA15:VN15&amp;" *")&gt;0)*1))</f>
        <v>0</v>
      </c>
      <c r="AX161" t="str">
        <f t="shared" si="121"/>
        <v/>
      </c>
      <c r="AY161">
        <f t="array" ref="AY161">IF(D161="",0,SUMPRODUCT((DA13:VN13="Sesame")*(DA14:VN14="ALERTE")*(COUNTIF(R161,"* "&amp;DA15:VN15&amp;" *")&gt;0)*1))</f>
        <v>0</v>
      </c>
      <c r="AZ161" t="str">
        <f t="shared" si="122"/>
        <v/>
      </c>
      <c r="BA161">
        <f t="array" ref="BA161">IF(D161="",0,SUMPRODUCT((DA13:VN13="Sulfites")*(DA14:VN14="ALERTE")*(COUNTIF(R161,"* "&amp;DA15:VN15&amp;" *")&gt;0)*1))</f>
        <v>0</v>
      </c>
      <c r="BB161" t="str">
        <f t="shared" si="123"/>
        <v/>
      </c>
      <c r="BC161">
        <f t="array" ref="BC161">IF(D161="",0,SUMPRODUCT((DA13:VN13="Lupin")*(DA14:VN14="ALERTE")*(COUNTIF(R161,"* "&amp;DA15:VN15&amp;" *")&gt;0)*1))</f>
        <v>0</v>
      </c>
      <c r="BD161" t="str">
        <f t="shared" si="124"/>
        <v/>
      </c>
      <c r="BE161">
        <f t="array" ref="BE161">IF(D161="",0,SUMPRODUCT((DA13:VN13="Mollusques")*(DA14:VN14="EXCL")*(COUNTIF(R161,"* "&amp;DA15:VN15&amp;" *")&gt;0)*1))</f>
        <v>0</v>
      </c>
      <c r="BF161">
        <f t="array" ref="BF161">IF(D161="",0,SUMPRODUCT((DA13:VN13="Mollusques")*(DA14:VN14="ALERTE")*(COUNTIF(R161,"* "&amp;DA15:VN15&amp;" *")&gt;0)*1))</f>
        <v>0</v>
      </c>
      <c r="BG161" t="str">
        <f t="shared" si="125"/>
        <v/>
      </c>
      <c r="BH161" t="str">
        <f t="shared" si="126"/>
        <v/>
      </c>
      <c r="BI161" t="str">
        <f t="shared" si="127"/>
        <v/>
      </c>
      <c r="BJ161" t="str">
        <f t="shared" si="128"/>
        <v/>
      </c>
      <c r="BK161" t="str">
        <f t="shared" si="129"/>
        <v/>
      </c>
      <c r="BL161" t="str">
        <f t="shared" si="130"/>
        <v/>
      </c>
      <c r="BM161" t="str">
        <f t="shared" si="131"/>
        <v/>
      </c>
      <c r="BN161" t="str">
        <f t="shared" si="132"/>
        <v/>
      </c>
      <c r="BO161" t="str">
        <f t="shared" si="133"/>
        <v/>
      </c>
      <c r="BP161" t="str">
        <f t="shared" si="134"/>
        <v/>
      </c>
      <c r="BQ161" t="str">
        <f t="shared" si="135"/>
        <v/>
      </c>
      <c r="BR161" t="str">
        <f t="shared" si="136"/>
        <v/>
      </c>
      <c r="BS161" t="str">
        <f t="shared" si="137"/>
        <v/>
      </c>
      <c r="BT161" t="str">
        <f t="shared" si="138"/>
        <v/>
      </c>
      <c r="BU161" t="str">
        <f t="shared" si="139"/>
        <v/>
      </c>
      <c r="BV161" t="str">
        <f t="shared" si="140"/>
        <v/>
      </c>
      <c r="BW161" t="str">
        <f t="shared" si="141"/>
        <v/>
      </c>
      <c r="BX161" t="str">
        <f t="shared" si="142"/>
        <v/>
      </c>
      <c r="BY161" t="str">
        <f t="shared" si="143"/>
        <v/>
      </c>
    </row>
    <row r="162" spans="3:77" ht="15.75">
      <c r="C162" s="263" t="str">
        <f t="shared" si="96"/>
        <v/>
      </c>
      <c r="D162" s="752"/>
      <c r="E162" s="818" t="s">
        <v>945</v>
      </c>
      <c r="F162" s="16" t="str">
        <f t="shared" si="97"/>
        <v/>
      </c>
      <c r="G162" s="264" t="str">
        <f t="shared" si="98"/>
        <v/>
      </c>
      <c r="H162" s="266" t="str">
        <f t="shared" si="99"/>
        <v/>
      </c>
      <c r="I162" s="267" t="str">
        <f t="shared" si="100"/>
        <v/>
      </c>
      <c r="J162" s="268" t="str">
        <f t="shared" si="101"/>
        <v/>
      </c>
      <c r="K162" s="268" t="str">
        <f t="shared" si="102"/>
        <v/>
      </c>
      <c r="L162" s="269" t="str">
        <f t="shared" si="103"/>
        <v/>
      </c>
      <c r="M162" t="str">
        <f t="shared" si="104"/>
        <v/>
      </c>
      <c r="N162" t="str">
        <f t="shared" si="105"/>
        <v/>
      </c>
      <c r="O162" t="str">
        <f t="shared" si="106"/>
        <v/>
      </c>
      <c r="P162" t="str">
        <f t="shared" si="107"/>
        <v/>
      </c>
      <c r="Q162" t="str">
        <f t="shared" si="108"/>
        <v/>
      </c>
      <c r="R162" t="str">
        <f t="shared" si="109"/>
        <v/>
      </c>
      <c r="S162">
        <f t="array" ref="S162">IF(D162="",0,SUMPRODUCT((DA13:VN13="Gluten")*(DA14:VN14="INFO")*(COUNTIF(R162,"* "&amp;DA15:VN15&amp;" *")&gt;0)*1))</f>
        <v>0</v>
      </c>
      <c r="T162">
        <f t="array" ref="T162">IF(D162="",0,SUMPRODUCT((DA13:VN13="Gluten")*(DA14:VN14="EXCL")*(COUNTIF(R162,"* "&amp;DA15:VN15&amp;" *")&gt;0)*1))</f>
        <v>0</v>
      </c>
      <c r="U162">
        <f t="array" ref="U162">IF(D162="",0,SUMPRODUCT((DA13:VN13="Gluten")*(DA14:VN14="ALERTE")*(COUNTIF(R162,"* "&amp;DA15:VN15&amp;" *")&gt;0)*1))</f>
        <v>0</v>
      </c>
      <c r="V162">
        <f t="array" ref="V162">IF(D162="",0,SUMPRODUCT((DA13:VN13="Gluten")*(DA14:VN14="SUSP")*(COUNTIF(R162,"* "&amp;DA15:VN15&amp;" *")&gt;0)*1))</f>
        <v>0</v>
      </c>
      <c r="W162" t="str">
        <f t="shared" si="110"/>
        <v/>
      </c>
      <c r="X162" t="str">
        <f t="shared" si="111"/>
        <v/>
      </c>
      <c r="Y162">
        <f t="array" ref="Y162">IF(D162="",0,SUMPRODUCT((DA13:VN13="Crustaces")*(DA14:VN14="ALERTE")*(COUNTIF(R162,"* "&amp;DA15:VN15&amp;" *")&gt;0)*1))</f>
        <v>0</v>
      </c>
      <c r="Z162" t="str">
        <f t="shared" si="112"/>
        <v/>
      </c>
      <c r="AA162">
        <f t="array" ref="AA162">IF(D162="",0,SUMPRODUCT((DA13:VN13="Oeufs")*(DA14:VN14="ALERTE")*(COUNTIF(R162,"* "&amp;DA15:VN15&amp;" *")&gt;0)*1))</f>
        <v>0</v>
      </c>
      <c r="AB162" t="str">
        <f t="shared" si="113"/>
        <v/>
      </c>
      <c r="AC162">
        <f t="array" ref="AC162">IF(D162="",0,SUMPRODUCT((DA13:VN13="Poissons")*(DA14:VN14="INFO")*(COUNTIF(R162,"* "&amp;DA15:VN15&amp;" *")&gt;0)*1))</f>
        <v>0</v>
      </c>
      <c r="AD162">
        <f t="array" ref="AD162">IF(D162="",0,SUMPRODUCT((DA13:VN13="Poissons")*(DA14:VN14="EXCL")*(COUNTIF(R162,"* "&amp;DA15:VN15&amp;" *")&gt;0)*1))</f>
        <v>0</v>
      </c>
      <c r="AE162">
        <f t="array" ref="AE162">IF(D162="",0,SUMPRODUCT((DA13:VN13="Poissons")*(DA14:VN14="ALERTE")*(COUNTIF(R162,"* "&amp;DA15:VN15&amp;" *")&gt;0)*1))</f>
        <v>0</v>
      </c>
      <c r="AF162" t="str">
        <f t="shared" si="114"/>
        <v/>
      </c>
      <c r="AG162">
        <f t="array" ref="AG162">IF(D162="",0,SUMPRODUCT((DA13:VN13="Arachides")*(DA14:VN14="ALERTE")*(COUNTIF(R162,"* "&amp;DA15:VN15&amp;" *")&gt;0)*1))</f>
        <v>0</v>
      </c>
      <c r="AH162" t="str">
        <f t="shared" si="115"/>
        <v/>
      </c>
      <c r="AI162">
        <f t="array" ref="AI162">IF(D162="",0,SUMPRODUCT((DA13:VN13="Soja")*(DA14:VN14="INFO")*(COUNTIF(R162,"* "&amp;DA15:VN15&amp;" *")&gt;0)*1))</f>
        <v>0</v>
      </c>
      <c r="AJ162">
        <f t="array" ref="AJ162">IF(D162="",0,SUMPRODUCT((DA13:VN13="Soja")*(DA14:VN14="ALERTE")*(COUNTIF(R162,"* "&amp;DA15:VN15&amp;" *")&gt;0)*1))</f>
        <v>0</v>
      </c>
      <c r="AK162" t="str">
        <f t="shared" si="116"/>
        <v/>
      </c>
      <c r="AL162">
        <f t="array" ref="AL162">IF(D162="",0,SUMPRODUCT((DA13:VN13="Lait")*(DA14:VN14="INFO")*(COUNTIF(R162,"* "&amp;DA15:VN15&amp;" *")&gt;0)*1))</f>
        <v>0</v>
      </c>
      <c r="AM162">
        <f t="array" ref="AM162">IF(D162="",0,SUMPRODUCT((DA13:VN13="Lait")*(DA14:VN14="EXCL")*(COUNTIF(R162,"* "&amp;DA15:VN15&amp;" *")&gt;0)*1))</f>
        <v>0</v>
      </c>
      <c r="AN162">
        <f t="array" ref="AN162">IF(D162="",0,SUMPRODUCT((DA13:VN13="Lait")*(DA14:VN14="ALERTE")*(COUNTIF(R162,"* "&amp;DA15:VN15&amp;" *")&gt;0)*1))</f>
        <v>0</v>
      </c>
      <c r="AO162">
        <f t="array" ref="AO162">IF(D162="",0,SUMPRODUCT((DA13:VN13="Lait")*(DA14:VN14="SUSP")*(COUNTIF(R162,"* "&amp;DA15:VN15&amp;" *")&gt;0)*1))</f>
        <v>0</v>
      </c>
      <c r="AP162" t="str">
        <f t="shared" si="117"/>
        <v/>
      </c>
      <c r="AQ162" t="str">
        <f t="shared" si="118"/>
        <v/>
      </c>
      <c r="AR162">
        <f t="array" ref="AR162">IF(D162="",0,SUMPRODUCT((DA13:VN13="Fruits a coque")*(DA14:VN14="EXCL")*(COUNTIF(R162,"* "&amp;DA15:VN15&amp;" *")&gt;0)*1))</f>
        <v>0</v>
      </c>
      <c r="AS162">
        <f t="array" ref="AS162">IF(D162="",0,SUMPRODUCT((DA13:VN13="Fruits a coque")*(DA14:VN14="ALERTE")*(COUNTIF(R162,"* "&amp;DA15:VN15&amp;" *")&gt;0)*1))</f>
        <v>0</v>
      </c>
      <c r="AT162" t="str">
        <f t="shared" si="119"/>
        <v/>
      </c>
      <c r="AU162">
        <f t="array" ref="AU162">IF(D162="",0,SUMPRODUCT((DA13:VN13="Celeri")*(DA14:VN14="ALERTE")*(COUNTIF(R162,"* "&amp;DA15:VN15&amp;" *")&gt;0)*1))</f>
        <v>0</v>
      </c>
      <c r="AV162" t="str">
        <f t="shared" si="120"/>
        <v/>
      </c>
      <c r="AW162">
        <f t="array" ref="AW162">IF(D162="",0,SUMPRODUCT((DA13:VN13="Moutarde")*(DA14:VN14="ALERTE")*(COUNTIF(R162,"* "&amp;DA15:VN15&amp;" *")&gt;0)*1))</f>
        <v>0</v>
      </c>
      <c r="AX162" t="str">
        <f t="shared" si="121"/>
        <v/>
      </c>
      <c r="AY162">
        <f t="array" ref="AY162">IF(D162="",0,SUMPRODUCT((DA13:VN13="Sesame")*(DA14:VN14="ALERTE")*(COUNTIF(R162,"* "&amp;DA15:VN15&amp;" *")&gt;0)*1))</f>
        <v>0</v>
      </c>
      <c r="AZ162" t="str">
        <f t="shared" si="122"/>
        <v/>
      </c>
      <c r="BA162">
        <f t="array" ref="BA162">IF(D162="",0,SUMPRODUCT((DA13:VN13="Sulfites")*(DA14:VN14="ALERTE")*(COUNTIF(R162,"* "&amp;DA15:VN15&amp;" *")&gt;0)*1))</f>
        <v>0</v>
      </c>
      <c r="BB162" t="str">
        <f t="shared" si="123"/>
        <v/>
      </c>
      <c r="BC162">
        <f t="array" ref="BC162">IF(D162="",0,SUMPRODUCT((DA13:VN13="Lupin")*(DA14:VN14="ALERTE")*(COUNTIF(R162,"* "&amp;DA15:VN15&amp;" *")&gt;0)*1))</f>
        <v>0</v>
      </c>
      <c r="BD162" t="str">
        <f t="shared" si="124"/>
        <v/>
      </c>
      <c r="BE162">
        <f t="array" ref="BE162">IF(D162="",0,SUMPRODUCT((DA13:VN13="Mollusques")*(DA14:VN14="EXCL")*(COUNTIF(R162,"* "&amp;DA15:VN15&amp;" *")&gt;0)*1))</f>
        <v>0</v>
      </c>
      <c r="BF162">
        <f t="array" ref="BF162">IF(D162="",0,SUMPRODUCT((DA13:VN13="Mollusques")*(DA14:VN14="ALERTE")*(COUNTIF(R162,"* "&amp;DA15:VN15&amp;" *")&gt;0)*1))</f>
        <v>0</v>
      </c>
      <c r="BG162" t="str">
        <f t="shared" si="125"/>
        <v/>
      </c>
      <c r="BH162" t="str">
        <f t="shared" si="126"/>
        <v/>
      </c>
      <c r="BI162" t="str">
        <f t="shared" si="127"/>
        <v/>
      </c>
      <c r="BJ162" t="str">
        <f t="shared" si="128"/>
        <v/>
      </c>
      <c r="BK162" t="str">
        <f t="shared" si="129"/>
        <v/>
      </c>
      <c r="BL162" t="str">
        <f t="shared" si="130"/>
        <v/>
      </c>
      <c r="BM162" t="str">
        <f t="shared" si="131"/>
        <v/>
      </c>
      <c r="BN162" t="str">
        <f t="shared" si="132"/>
        <v/>
      </c>
      <c r="BO162" t="str">
        <f t="shared" si="133"/>
        <v/>
      </c>
      <c r="BP162" t="str">
        <f t="shared" si="134"/>
        <v/>
      </c>
      <c r="BQ162" t="str">
        <f t="shared" si="135"/>
        <v/>
      </c>
      <c r="BR162" t="str">
        <f t="shared" si="136"/>
        <v/>
      </c>
      <c r="BS162" t="str">
        <f t="shared" si="137"/>
        <v/>
      </c>
      <c r="BT162" t="str">
        <f t="shared" si="138"/>
        <v/>
      </c>
      <c r="BU162" t="str">
        <f t="shared" si="139"/>
        <v/>
      </c>
      <c r="BV162" t="str">
        <f t="shared" si="140"/>
        <v/>
      </c>
      <c r="BW162" t="str">
        <f t="shared" si="141"/>
        <v/>
      </c>
      <c r="BX162" t="str">
        <f t="shared" si="142"/>
        <v/>
      </c>
      <c r="BY162" t="str">
        <f t="shared" si="143"/>
        <v/>
      </c>
    </row>
    <row r="163" spans="3:77" ht="15.75">
      <c r="C163" s="263" t="str">
        <f t="shared" si="96"/>
        <v/>
      </c>
      <c r="D163" s="752"/>
      <c r="E163" s="818" t="s">
        <v>945</v>
      </c>
      <c r="F163" s="16" t="str">
        <f t="shared" si="97"/>
        <v/>
      </c>
      <c r="G163" s="264" t="str">
        <f t="shared" si="98"/>
        <v/>
      </c>
      <c r="H163" s="266" t="str">
        <f t="shared" si="99"/>
        <v/>
      </c>
      <c r="I163" s="267" t="str">
        <f t="shared" si="100"/>
        <v/>
      </c>
      <c r="J163" s="268" t="str">
        <f t="shared" si="101"/>
        <v/>
      </c>
      <c r="K163" s="268" t="str">
        <f t="shared" si="102"/>
        <v/>
      </c>
      <c r="L163" s="269" t="str">
        <f t="shared" si="103"/>
        <v/>
      </c>
      <c r="M163" t="str">
        <f t="shared" si="104"/>
        <v/>
      </c>
      <c r="N163" t="str">
        <f t="shared" si="105"/>
        <v/>
      </c>
      <c r="O163" t="str">
        <f t="shared" si="106"/>
        <v/>
      </c>
      <c r="P163" t="str">
        <f t="shared" si="107"/>
        <v/>
      </c>
      <c r="Q163" t="str">
        <f t="shared" si="108"/>
        <v/>
      </c>
      <c r="R163" t="str">
        <f t="shared" si="109"/>
        <v/>
      </c>
      <c r="S163">
        <f t="array" ref="S163">IF(D163="",0,SUMPRODUCT((DA13:VN13="Gluten")*(DA14:VN14="INFO")*(COUNTIF(R163,"* "&amp;DA15:VN15&amp;" *")&gt;0)*1))</f>
        <v>0</v>
      </c>
      <c r="T163">
        <f t="array" ref="T163">IF(D163="",0,SUMPRODUCT((DA13:VN13="Gluten")*(DA14:VN14="EXCL")*(COUNTIF(R163,"* "&amp;DA15:VN15&amp;" *")&gt;0)*1))</f>
        <v>0</v>
      </c>
      <c r="U163">
        <f t="array" ref="U163">IF(D163="",0,SUMPRODUCT((DA13:VN13="Gluten")*(DA14:VN14="ALERTE")*(COUNTIF(R163,"* "&amp;DA15:VN15&amp;" *")&gt;0)*1))</f>
        <v>0</v>
      </c>
      <c r="V163">
        <f t="array" ref="V163">IF(D163="",0,SUMPRODUCT((DA13:VN13="Gluten")*(DA14:VN14="SUSP")*(COUNTIF(R163,"* "&amp;DA15:VN15&amp;" *")&gt;0)*1))</f>
        <v>0</v>
      </c>
      <c r="W163" t="str">
        <f t="shared" si="110"/>
        <v/>
      </c>
      <c r="X163" t="str">
        <f t="shared" si="111"/>
        <v/>
      </c>
      <c r="Y163">
        <f t="array" ref="Y163">IF(D163="",0,SUMPRODUCT((DA13:VN13="Crustaces")*(DA14:VN14="ALERTE")*(COUNTIF(R163,"* "&amp;DA15:VN15&amp;" *")&gt;0)*1))</f>
        <v>0</v>
      </c>
      <c r="Z163" t="str">
        <f t="shared" si="112"/>
        <v/>
      </c>
      <c r="AA163">
        <f t="array" ref="AA163">IF(D163="",0,SUMPRODUCT((DA13:VN13="Oeufs")*(DA14:VN14="ALERTE")*(COUNTIF(R163,"* "&amp;DA15:VN15&amp;" *")&gt;0)*1))</f>
        <v>0</v>
      </c>
      <c r="AB163" t="str">
        <f t="shared" si="113"/>
        <v/>
      </c>
      <c r="AC163">
        <f t="array" ref="AC163">IF(D163="",0,SUMPRODUCT((DA13:VN13="Poissons")*(DA14:VN14="INFO")*(COUNTIF(R163,"* "&amp;DA15:VN15&amp;" *")&gt;0)*1))</f>
        <v>0</v>
      </c>
      <c r="AD163">
        <f t="array" ref="AD163">IF(D163="",0,SUMPRODUCT((DA13:VN13="Poissons")*(DA14:VN14="EXCL")*(COUNTIF(R163,"* "&amp;DA15:VN15&amp;" *")&gt;0)*1))</f>
        <v>0</v>
      </c>
      <c r="AE163">
        <f t="array" ref="AE163">IF(D163="",0,SUMPRODUCT((DA13:VN13="Poissons")*(DA14:VN14="ALERTE")*(COUNTIF(R163,"* "&amp;DA15:VN15&amp;" *")&gt;0)*1))</f>
        <v>0</v>
      </c>
      <c r="AF163" t="str">
        <f t="shared" si="114"/>
        <v/>
      </c>
      <c r="AG163">
        <f t="array" ref="AG163">IF(D163="",0,SUMPRODUCT((DA13:VN13="Arachides")*(DA14:VN14="ALERTE")*(COUNTIF(R163,"* "&amp;DA15:VN15&amp;" *")&gt;0)*1))</f>
        <v>0</v>
      </c>
      <c r="AH163" t="str">
        <f t="shared" si="115"/>
        <v/>
      </c>
      <c r="AI163">
        <f t="array" ref="AI163">IF(D163="",0,SUMPRODUCT((DA13:VN13="Soja")*(DA14:VN14="INFO")*(COUNTIF(R163,"* "&amp;DA15:VN15&amp;" *")&gt;0)*1))</f>
        <v>0</v>
      </c>
      <c r="AJ163">
        <f t="array" ref="AJ163">IF(D163="",0,SUMPRODUCT((DA13:VN13="Soja")*(DA14:VN14="ALERTE")*(COUNTIF(R163,"* "&amp;DA15:VN15&amp;" *")&gt;0)*1))</f>
        <v>0</v>
      </c>
      <c r="AK163" t="str">
        <f t="shared" si="116"/>
        <v/>
      </c>
      <c r="AL163">
        <f t="array" ref="AL163">IF(D163="",0,SUMPRODUCT((DA13:VN13="Lait")*(DA14:VN14="INFO")*(COUNTIF(R163,"* "&amp;DA15:VN15&amp;" *")&gt;0)*1))</f>
        <v>0</v>
      </c>
      <c r="AM163">
        <f t="array" ref="AM163">IF(D163="",0,SUMPRODUCT((DA13:VN13="Lait")*(DA14:VN14="EXCL")*(COUNTIF(R163,"* "&amp;DA15:VN15&amp;" *")&gt;0)*1))</f>
        <v>0</v>
      </c>
      <c r="AN163">
        <f t="array" ref="AN163">IF(D163="",0,SUMPRODUCT((DA13:VN13="Lait")*(DA14:VN14="ALERTE")*(COUNTIF(R163,"* "&amp;DA15:VN15&amp;" *")&gt;0)*1))</f>
        <v>0</v>
      </c>
      <c r="AO163">
        <f t="array" ref="AO163">IF(D163="",0,SUMPRODUCT((DA13:VN13="Lait")*(DA14:VN14="SUSP")*(COUNTIF(R163,"* "&amp;DA15:VN15&amp;" *")&gt;0)*1))</f>
        <v>0</v>
      </c>
      <c r="AP163" t="str">
        <f t="shared" si="117"/>
        <v/>
      </c>
      <c r="AQ163" t="str">
        <f t="shared" si="118"/>
        <v/>
      </c>
      <c r="AR163">
        <f t="array" ref="AR163">IF(D163="",0,SUMPRODUCT((DA13:VN13="Fruits a coque")*(DA14:VN14="EXCL")*(COUNTIF(R163,"* "&amp;DA15:VN15&amp;" *")&gt;0)*1))</f>
        <v>0</v>
      </c>
      <c r="AS163">
        <f t="array" ref="AS163">IF(D163="",0,SUMPRODUCT((DA13:VN13="Fruits a coque")*(DA14:VN14="ALERTE")*(COUNTIF(R163,"* "&amp;DA15:VN15&amp;" *")&gt;0)*1))</f>
        <v>0</v>
      </c>
      <c r="AT163" t="str">
        <f t="shared" si="119"/>
        <v/>
      </c>
      <c r="AU163">
        <f t="array" ref="AU163">IF(D163="",0,SUMPRODUCT((DA13:VN13="Celeri")*(DA14:VN14="ALERTE")*(COUNTIF(R163,"* "&amp;DA15:VN15&amp;" *")&gt;0)*1))</f>
        <v>0</v>
      </c>
      <c r="AV163" t="str">
        <f t="shared" si="120"/>
        <v/>
      </c>
      <c r="AW163">
        <f t="array" ref="AW163">IF(D163="",0,SUMPRODUCT((DA13:VN13="Moutarde")*(DA14:VN14="ALERTE")*(COUNTIF(R163,"* "&amp;DA15:VN15&amp;" *")&gt;0)*1))</f>
        <v>0</v>
      </c>
      <c r="AX163" t="str">
        <f t="shared" si="121"/>
        <v/>
      </c>
      <c r="AY163">
        <f t="array" ref="AY163">IF(D163="",0,SUMPRODUCT((DA13:VN13="Sesame")*(DA14:VN14="ALERTE")*(COUNTIF(R163,"* "&amp;DA15:VN15&amp;" *")&gt;0)*1))</f>
        <v>0</v>
      </c>
      <c r="AZ163" t="str">
        <f t="shared" si="122"/>
        <v/>
      </c>
      <c r="BA163">
        <f t="array" ref="BA163">IF(D163="",0,SUMPRODUCT((DA13:VN13="Sulfites")*(DA14:VN14="ALERTE")*(COUNTIF(R163,"* "&amp;DA15:VN15&amp;" *")&gt;0)*1))</f>
        <v>0</v>
      </c>
      <c r="BB163" t="str">
        <f t="shared" si="123"/>
        <v/>
      </c>
      <c r="BC163">
        <f t="array" ref="BC163">IF(D163="",0,SUMPRODUCT((DA13:VN13="Lupin")*(DA14:VN14="ALERTE")*(COUNTIF(R163,"* "&amp;DA15:VN15&amp;" *")&gt;0)*1))</f>
        <v>0</v>
      </c>
      <c r="BD163" t="str">
        <f t="shared" si="124"/>
        <v/>
      </c>
      <c r="BE163">
        <f t="array" ref="BE163">IF(D163="",0,SUMPRODUCT((DA13:VN13="Mollusques")*(DA14:VN14="EXCL")*(COUNTIF(R163,"* "&amp;DA15:VN15&amp;" *")&gt;0)*1))</f>
        <v>0</v>
      </c>
      <c r="BF163">
        <f t="array" ref="BF163">IF(D163="",0,SUMPRODUCT((DA13:VN13="Mollusques")*(DA14:VN14="ALERTE")*(COUNTIF(R163,"* "&amp;DA15:VN15&amp;" *")&gt;0)*1))</f>
        <v>0</v>
      </c>
      <c r="BG163" t="str">
        <f t="shared" si="125"/>
        <v/>
      </c>
      <c r="BH163" t="str">
        <f t="shared" si="126"/>
        <v/>
      </c>
      <c r="BI163" t="str">
        <f t="shared" si="127"/>
        <v/>
      </c>
      <c r="BJ163" t="str">
        <f t="shared" si="128"/>
        <v/>
      </c>
      <c r="BK163" t="str">
        <f t="shared" si="129"/>
        <v/>
      </c>
      <c r="BL163" t="str">
        <f t="shared" si="130"/>
        <v/>
      </c>
      <c r="BM163" t="str">
        <f t="shared" si="131"/>
        <v/>
      </c>
      <c r="BN163" t="str">
        <f t="shared" si="132"/>
        <v/>
      </c>
      <c r="BO163" t="str">
        <f t="shared" si="133"/>
        <v/>
      </c>
      <c r="BP163" t="str">
        <f t="shared" si="134"/>
        <v/>
      </c>
      <c r="BQ163" t="str">
        <f t="shared" si="135"/>
        <v/>
      </c>
      <c r="BR163" t="str">
        <f t="shared" si="136"/>
        <v/>
      </c>
      <c r="BS163" t="str">
        <f t="shared" si="137"/>
        <v/>
      </c>
      <c r="BT163" t="str">
        <f t="shared" si="138"/>
        <v/>
      </c>
      <c r="BU163" t="str">
        <f t="shared" si="139"/>
        <v/>
      </c>
      <c r="BV163" t="str">
        <f t="shared" si="140"/>
        <v/>
      </c>
      <c r="BW163" t="str">
        <f t="shared" si="141"/>
        <v/>
      </c>
      <c r="BX163" t="str">
        <f t="shared" si="142"/>
        <v/>
      </c>
      <c r="BY163" t="str">
        <f t="shared" si="143"/>
        <v/>
      </c>
    </row>
    <row r="164" spans="3:77" ht="15.75">
      <c r="C164" s="263" t="str">
        <f t="shared" si="96"/>
        <v/>
      </c>
      <c r="D164" s="752"/>
      <c r="E164" s="818" t="s">
        <v>945</v>
      </c>
      <c r="F164" s="16" t="str">
        <f t="shared" si="97"/>
        <v/>
      </c>
      <c r="G164" s="264" t="str">
        <f t="shared" si="98"/>
        <v/>
      </c>
      <c r="H164" s="266" t="str">
        <f t="shared" si="99"/>
        <v/>
      </c>
      <c r="I164" s="267" t="str">
        <f t="shared" si="100"/>
        <v/>
      </c>
      <c r="J164" s="268" t="str">
        <f t="shared" si="101"/>
        <v/>
      </c>
      <c r="K164" s="268" t="str">
        <f t="shared" si="102"/>
        <v/>
      </c>
      <c r="L164" s="269" t="str">
        <f t="shared" si="103"/>
        <v/>
      </c>
      <c r="M164" t="str">
        <f t="shared" si="104"/>
        <v/>
      </c>
      <c r="N164" t="str">
        <f t="shared" si="105"/>
        <v/>
      </c>
      <c r="O164" t="str">
        <f t="shared" si="106"/>
        <v/>
      </c>
      <c r="P164" t="str">
        <f t="shared" si="107"/>
        <v/>
      </c>
      <c r="Q164" t="str">
        <f t="shared" si="108"/>
        <v/>
      </c>
      <c r="R164" t="str">
        <f t="shared" si="109"/>
        <v/>
      </c>
      <c r="S164">
        <f t="array" ref="S164">IF(D164="",0,SUMPRODUCT((DA13:VN13="Gluten")*(DA14:VN14="INFO")*(COUNTIF(R164,"* "&amp;DA15:VN15&amp;" *")&gt;0)*1))</f>
        <v>0</v>
      </c>
      <c r="T164">
        <f t="array" ref="T164">IF(D164="",0,SUMPRODUCT((DA13:VN13="Gluten")*(DA14:VN14="EXCL")*(COUNTIF(R164,"* "&amp;DA15:VN15&amp;" *")&gt;0)*1))</f>
        <v>0</v>
      </c>
      <c r="U164">
        <f t="array" ref="U164">IF(D164="",0,SUMPRODUCT((DA13:VN13="Gluten")*(DA14:VN14="ALERTE")*(COUNTIF(R164,"* "&amp;DA15:VN15&amp;" *")&gt;0)*1))</f>
        <v>0</v>
      </c>
      <c r="V164">
        <f t="array" ref="V164">IF(D164="",0,SUMPRODUCT((DA13:VN13="Gluten")*(DA14:VN14="SUSP")*(COUNTIF(R164,"* "&amp;DA15:VN15&amp;" *")&gt;0)*1))</f>
        <v>0</v>
      </c>
      <c r="W164" t="str">
        <f t="shared" si="110"/>
        <v/>
      </c>
      <c r="X164" t="str">
        <f t="shared" si="111"/>
        <v/>
      </c>
      <c r="Y164">
        <f t="array" ref="Y164">IF(D164="",0,SUMPRODUCT((DA13:VN13="Crustaces")*(DA14:VN14="ALERTE")*(COUNTIF(R164,"* "&amp;DA15:VN15&amp;" *")&gt;0)*1))</f>
        <v>0</v>
      </c>
      <c r="Z164" t="str">
        <f t="shared" si="112"/>
        <v/>
      </c>
      <c r="AA164">
        <f t="array" ref="AA164">IF(D164="",0,SUMPRODUCT((DA13:VN13="Oeufs")*(DA14:VN14="ALERTE")*(COUNTIF(R164,"* "&amp;DA15:VN15&amp;" *")&gt;0)*1))</f>
        <v>0</v>
      </c>
      <c r="AB164" t="str">
        <f t="shared" si="113"/>
        <v/>
      </c>
      <c r="AC164">
        <f t="array" ref="AC164">IF(D164="",0,SUMPRODUCT((DA13:VN13="Poissons")*(DA14:VN14="INFO")*(COUNTIF(R164,"* "&amp;DA15:VN15&amp;" *")&gt;0)*1))</f>
        <v>0</v>
      </c>
      <c r="AD164">
        <f t="array" ref="AD164">IF(D164="",0,SUMPRODUCT((DA13:VN13="Poissons")*(DA14:VN14="EXCL")*(COUNTIF(R164,"* "&amp;DA15:VN15&amp;" *")&gt;0)*1))</f>
        <v>0</v>
      </c>
      <c r="AE164">
        <f t="array" ref="AE164">IF(D164="",0,SUMPRODUCT((DA13:VN13="Poissons")*(DA14:VN14="ALERTE")*(COUNTIF(R164,"* "&amp;DA15:VN15&amp;" *")&gt;0)*1))</f>
        <v>0</v>
      </c>
      <c r="AF164" t="str">
        <f t="shared" si="114"/>
        <v/>
      </c>
      <c r="AG164">
        <f t="array" ref="AG164">IF(D164="",0,SUMPRODUCT((DA13:VN13="Arachides")*(DA14:VN14="ALERTE")*(COUNTIF(R164,"* "&amp;DA15:VN15&amp;" *")&gt;0)*1))</f>
        <v>0</v>
      </c>
      <c r="AH164" t="str">
        <f t="shared" si="115"/>
        <v/>
      </c>
      <c r="AI164">
        <f t="array" ref="AI164">IF(D164="",0,SUMPRODUCT((DA13:VN13="Soja")*(DA14:VN14="INFO")*(COUNTIF(R164,"* "&amp;DA15:VN15&amp;" *")&gt;0)*1))</f>
        <v>0</v>
      </c>
      <c r="AJ164">
        <f t="array" ref="AJ164">IF(D164="",0,SUMPRODUCT((DA13:VN13="Soja")*(DA14:VN14="ALERTE")*(COUNTIF(R164,"* "&amp;DA15:VN15&amp;" *")&gt;0)*1))</f>
        <v>0</v>
      </c>
      <c r="AK164" t="str">
        <f t="shared" si="116"/>
        <v/>
      </c>
      <c r="AL164">
        <f t="array" ref="AL164">IF(D164="",0,SUMPRODUCT((DA13:VN13="Lait")*(DA14:VN14="INFO")*(COUNTIF(R164,"* "&amp;DA15:VN15&amp;" *")&gt;0)*1))</f>
        <v>0</v>
      </c>
      <c r="AM164">
        <f t="array" ref="AM164">IF(D164="",0,SUMPRODUCT((DA13:VN13="Lait")*(DA14:VN14="EXCL")*(COUNTIF(R164,"* "&amp;DA15:VN15&amp;" *")&gt;0)*1))</f>
        <v>0</v>
      </c>
      <c r="AN164">
        <f t="array" ref="AN164">IF(D164="",0,SUMPRODUCT((DA13:VN13="Lait")*(DA14:VN14="ALERTE")*(COUNTIF(R164,"* "&amp;DA15:VN15&amp;" *")&gt;0)*1))</f>
        <v>0</v>
      </c>
      <c r="AO164">
        <f t="array" ref="AO164">IF(D164="",0,SUMPRODUCT((DA13:VN13="Lait")*(DA14:VN14="SUSP")*(COUNTIF(R164,"* "&amp;DA15:VN15&amp;" *")&gt;0)*1))</f>
        <v>0</v>
      </c>
      <c r="AP164" t="str">
        <f t="shared" si="117"/>
        <v/>
      </c>
      <c r="AQ164" t="str">
        <f t="shared" si="118"/>
        <v/>
      </c>
      <c r="AR164">
        <f t="array" ref="AR164">IF(D164="",0,SUMPRODUCT((DA13:VN13="Fruits a coque")*(DA14:VN14="EXCL")*(COUNTIF(R164,"* "&amp;DA15:VN15&amp;" *")&gt;0)*1))</f>
        <v>0</v>
      </c>
      <c r="AS164">
        <f t="array" ref="AS164">IF(D164="",0,SUMPRODUCT((DA13:VN13="Fruits a coque")*(DA14:VN14="ALERTE")*(COUNTIF(R164,"* "&amp;DA15:VN15&amp;" *")&gt;0)*1))</f>
        <v>0</v>
      </c>
      <c r="AT164" t="str">
        <f t="shared" si="119"/>
        <v/>
      </c>
      <c r="AU164">
        <f t="array" ref="AU164">IF(D164="",0,SUMPRODUCT((DA13:VN13="Celeri")*(DA14:VN14="ALERTE")*(COUNTIF(R164,"* "&amp;DA15:VN15&amp;" *")&gt;0)*1))</f>
        <v>0</v>
      </c>
      <c r="AV164" t="str">
        <f t="shared" si="120"/>
        <v/>
      </c>
      <c r="AW164">
        <f t="array" ref="AW164">IF(D164="",0,SUMPRODUCT((DA13:VN13="Moutarde")*(DA14:VN14="ALERTE")*(COUNTIF(R164,"* "&amp;DA15:VN15&amp;" *")&gt;0)*1))</f>
        <v>0</v>
      </c>
      <c r="AX164" t="str">
        <f t="shared" si="121"/>
        <v/>
      </c>
      <c r="AY164">
        <f t="array" ref="AY164">IF(D164="",0,SUMPRODUCT((DA13:VN13="Sesame")*(DA14:VN14="ALERTE")*(COUNTIF(R164,"* "&amp;DA15:VN15&amp;" *")&gt;0)*1))</f>
        <v>0</v>
      </c>
      <c r="AZ164" t="str">
        <f t="shared" si="122"/>
        <v/>
      </c>
      <c r="BA164">
        <f t="array" ref="BA164">IF(D164="",0,SUMPRODUCT((DA13:VN13="Sulfites")*(DA14:VN14="ALERTE")*(COUNTIF(R164,"* "&amp;DA15:VN15&amp;" *")&gt;0)*1))</f>
        <v>0</v>
      </c>
      <c r="BB164" t="str">
        <f t="shared" si="123"/>
        <v/>
      </c>
      <c r="BC164">
        <f t="array" ref="BC164">IF(D164="",0,SUMPRODUCT((DA13:VN13="Lupin")*(DA14:VN14="ALERTE")*(COUNTIF(R164,"* "&amp;DA15:VN15&amp;" *")&gt;0)*1))</f>
        <v>0</v>
      </c>
      <c r="BD164" t="str">
        <f t="shared" si="124"/>
        <v/>
      </c>
      <c r="BE164">
        <f t="array" ref="BE164">IF(D164="",0,SUMPRODUCT((DA13:VN13="Mollusques")*(DA14:VN14="EXCL")*(COUNTIF(R164,"* "&amp;DA15:VN15&amp;" *")&gt;0)*1))</f>
        <v>0</v>
      </c>
      <c r="BF164">
        <f t="array" ref="BF164">IF(D164="",0,SUMPRODUCT((DA13:VN13="Mollusques")*(DA14:VN14="ALERTE")*(COUNTIF(R164,"* "&amp;DA15:VN15&amp;" *")&gt;0)*1))</f>
        <v>0</v>
      </c>
      <c r="BG164" t="str">
        <f t="shared" si="125"/>
        <v/>
      </c>
      <c r="BH164" t="str">
        <f t="shared" si="126"/>
        <v/>
      </c>
      <c r="BI164" t="str">
        <f t="shared" si="127"/>
        <v/>
      </c>
      <c r="BJ164" t="str">
        <f t="shared" si="128"/>
        <v/>
      </c>
      <c r="BK164" t="str">
        <f t="shared" si="129"/>
        <v/>
      </c>
      <c r="BL164" t="str">
        <f t="shared" si="130"/>
        <v/>
      </c>
      <c r="BM164" t="str">
        <f t="shared" si="131"/>
        <v/>
      </c>
      <c r="BN164" t="str">
        <f t="shared" si="132"/>
        <v/>
      </c>
      <c r="BO164" t="str">
        <f t="shared" si="133"/>
        <v/>
      </c>
      <c r="BP164" t="str">
        <f t="shared" si="134"/>
        <v/>
      </c>
      <c r="BQ164" t="str">
        <f t="shared" si="135"/>
        <v/>
      </c>
      <c r="BR164" t="str">
        <f t="shared" si="136"/>
        <v/>
      </c>
      <c r="BS164" t="str">
        <f t="shared" si="137"/>
        <v/>
      </c>
      <c r="BT164" t="str">
        <f t="shared" si="138"/>
        <v/>
      </c>
      <c r="BU164" t="str">
        <f t="shared" si="139"/>
        <v/>
      </c>
      <c r="BV164" t="str">
        <f t="shared" si="140"/>
        <v/>
      </c>
      <c r="BW164" t="str">
        <f t="shared" si="141"/>
        <v/>
      </c>
      <c r="BX164" t="str">
        <f t="shared" si="142"/>
        <v/>
      </c>
      <c r="BY164" t="str">
        <f t="shared" si="143"/>
        <v/>
      </c>
    </row>
    <row r="165" spans="3:77" ht="15.75">
      <c r="C165" s="263" t="str">
        <f t="shared" si="96"/>
        <v/>
      </c>
      <c r="D165" s="752"/>
      <c r="E165" s="818" t="s">
        <v>945</v>
      </c>
      <c r="F165" s="16" t="str">
        <f t="shared" si="97"/>
        <v/>
      </c>
      <c r="G165" s="264" t="str">
        <f t="shared" si="98"/>
        <v/>
      </c>
      <c r="H165" s="266" t="str">
        <f t="shared" si="99"/>
        <v/>
      </c>
      <c r="I165" s="267" t="str">
        <f t="shared" si="100"/>
        <v/>
      </c>
      <c r="J165" s="268" t="str">
        <f t="shared" si="101"/>
        <v/>
      </c>
      <c r="K165" s="268" t="str">
        <f t="shared" si="102"/>
        <v/>
      </c>
      <c r="L165" s="269" t="str">
        <f t="shared" si="103"/>
        <v/>
      </c>
      <c r="M165" t="str">
        <f t="shared" si="104"/>
        <v/>
      </c>
      <c r="N165" t="str">
        <f t="shared" si="105"/>
        <v/>
      </c>
      <c r="O165" t="str">
        <f t="shared" si="106"/>
        <v/>
      </c>
      <c r="P165" t="str">
        <f t="shared" si="107"/>
        <v/>
      </c>
      <c r="Q165" t="str">
        <f t="shared" si="108"/>
        <v/>
      </c>
      <c r="R165" t="str">
        <f t="shared" si="109"/>
        <v/>
      </c>
      <c r="S165">
        <f t="array" ref="S165">IF(D165="",0,SUMPRODUCT((DA13:VN13="Gluten")*(DA14:VN14="INFO")*(COUNTIF(R165,"* "&amp;DA15:VN15&amp;" *")&gt;0)*1))</f>
        <v>0</v>
      </c>
      <c r="T165">
        <f t="array" ref="T165">IF(D165="",0,SUMPRODUCT((DA13:VN13="Gluten")*(DA14:VN14="EXCL")*(COUNTIF(R165,"* "&amp;DA15:VN15&amp;" *")&gt;0)*1))</f>
        <v>0</v>
      </c>
      <c r="U165">
        <f t="array" ref="U165">IF(D165="",0,SUMPRODUCT((DA13:VN13="Gluten")*(DA14:VN14="ALERTE")*(COUNTIF(R165,"* "&amp;DA15:VN15&amp;" *")&gt;0)*1))</f>
        <v>0</v>
      </c>
      <c r="V165">
        <f t="array" ref="V165">IF(D165="",0,SUMPRODUCT((DA13:VN13="Gluten")*(DA14:VN14="SUSP")*(COUNTIF(R165,"* "&amp;DA15:VN15&amp;" *")&gt;0)*1))</f>
        <v>0</v>
      </c>
      <c r="W165" t="str">
        <f t="shared" si="110"/>
        <v/>
      </c>
      <c r="X165" t="str">
        <f t="shared" si="111"/>
        <v/>
      </c>
      <c r="Y165">
        <f t="array" ref="Y165">IF(D165="",0,SUMPRODUCT((DA13:VN13="Crustaces")*(DA14:VN14="ALERTE")*(COUNTIF(R165,"* "&amp;DA15:VN15&amp;" *")&gt;0)*1))</f>
        <v>0</v>
      </c>
      <c r="Z165" t="str">
        <f t="shared" si="112"/>
        <v/>
      </c>
      <c r="AA165">
        <f t="array" ref="AA165">IF(D165="",0,SUMPRODUCT((DA13:VN13="Oeufs")*(DA14:VN14="ALERTE")*(COUNTIF(R165,"* "&amp;DA15:VN15&amp;" *")&gt;0)*1))</f>
        <v>0</v>
      </c>
      <c r="AB165" t="str">
        <f t="shared" si="113"/>
        <v/>
      </c>
      <c r="AC165">
        <f t="array" ref="AC165">IF(D165="",0,SUMPRODUCT((DA13:VN13="Poissons")*(DA14:VN14="INFO")*(COUNTIF(R165,"* "&amp;DA15:VN15&amp;" *")&gt;0)*1))</f>
        <v>0</v>
      </c>
      <c r="AD165">
        <f t="array" ref="AD165">IF(D165="",0,SUMPRODUCT((DA13:VN13="Poissons")*(DA14:VN14="EXCL")*(COUNTIF(R165,"* "&amp;DA15:VN15&amp;" *")&gt;0)*1))</f>
        <v>0</v>
      </c>
      <c r="AE165">
        <f t="array" ref="AE165">IF(D165="",0,SUMPRODUCT((DA13:VN13="Poissons")*(DA14:VN14="ALERTE")*(COUNTIF(R165,"* "&amp;DA15:VN15&amp;" *")&gt;0)*1))</f>
        <v>0</v>
      </c>
      <c r="AF165" t="str">
        <f t="shared" si="114"/>
        <v/>
      </c>
      <c r="AG165">
        <f t="array" ref="AG165">IF(D165="",0,SUMPRODUCT((DA13:VN13="Arachides")*(DA14:VN14="ALERTE")*(COUNTIF(R165,"* "&amp;DA15:VN15&amp;" *")&gt;0)*1))</f>
        <v>0</v>
      </c>
      <c r="AH165" t="str">
        <f t="shared" si="115"/>
        <v/>
      </c>
      <c r="AI165">
        <f t="array" ref="AI165">IF(D165="",0,SUMPRODUCT((DA13:VN13="Soja")*(DA14:VN14="INFO")*(COUNTIF(R165,"* "&amp;DA15:VN15&amp;" *")&gt;0)*1))</f>
        <v>0</v>
      </c>
      <c r="AJ165">
        <f t="array" ref="AJ165">IF(D165="",0,SUMPRODUCT((DA13:VN13="Soja")*(DA14:VN14="ALERTE")*(COUNTIF(R165,"* "&amp;DA15:VN15&amp;" *")&gt;0)*1))</f>
        <v>0</v>
      </c>
      <c r="AK165" t="str">
        <f t="shared" si="116"/>
        <v/>
      </c>
      <c r="AL165">
        <f t="array" ref="AL165">IF(D165="",0,SUMPRODUCT((DA13:VN13="Lait")*(DA14:VN14="INFO")*(COUNTIF(R165,"* "&amp;DA15:VN15&amp;" *")&gt;0)*1))</f>
        <v>0</v>
      </c>
      <c r="AM165">
        <f t="array" ref="AM165">IF(D165="",0,SUMPRODUCT((DA13:VN13="Lait")*(DA14:VN14="EXCL")*(COUNTIF(R165,"* "&amp;DA15:VN15&amp;" *")&gt;0)*1))</f>
        <v>0</v>
      </c>
      <c r="AN165">
        <f t="array" ref="AN165">IF(D165="",0,SUMPRODUCT((DA13:VN13="Lait")*(DA14:VN14="ALERTE")*(COUNTIF(R165,"* "&amp;DA15:VN15&amp;" *")&gt;0)*1))</f>
        <v>0</v>
      </c>
      <c r="AO165">
        <f t="array" ref="AO165">IF(D165="",0,SUMPRODUCT((DA13:VN13="Lait")*(DA14:VN14="SUSP")*(COUNTIF(R165,"* "&amp;DA15:VN15&amp;" *")&gt;0)*1))</f>
        <v>0</v>
      </c>
      <c r="AP165" t="str">
        <f t="shared" si="117"/>
        <v/>
      </c>
      <c r="AQ165" t="str">
        <f t="shared" si="118"/>
        <v/>
      </c>
      <c r="AR165">
        <f t="array" ref="AR165">IF(D165="",0,SUMPRODUCT((DA13:VN13="Fruits a coque")*(DA14:VN14="EXCL")*(COUNTIF(R165,"* "&amp;DA15:VN15&amp;" *")&gt;0)*1))</f>
        <v>0</v>
      </c>
      <c r="AS165">
        <f t="array" ref="AS165">IF(D165="",0,SUMPRODUCT((DA13:VN13="Fruits a coque")*(DA14:VN14="ALERTE")*(COUNTIF(R165,"* "&amp;DA15:VN15&amp;" *")&gt;0)*1))</f>
        <v>0</v>
      </c>
      <c r="AT165" t="str">
        <f t="shared" si="119"/>
        <v/>
      </c>
      <c r="AU165">
        <f t="array" ref="AU165">IF(D165="",0,SUMPRODUCT((DA13:VN13="Celeri")*(DA14:VN14="ALERTE")*(COUNTIF(R165,"* "&amp;DA15:VN15&amp;" *")&gt;0)*1))</f>
        <v>0</v>
      </c>
      <c r="AV165" t="str">
        <f t="shared" si="120"/>
        <v/>
      </c>
      <c r="AW165">
        <f t="array" ref="AW165">IF(D165="",0,SUMPRODUCT((DA13:VN13="Moutarde")*(DA14:VN14="ALERTE")*(COUNTIF(R165,"* "&amp;DA15:VN15&amp;" *")&gt;0)*1))</f>
        <v>0</v>
      </c>
      <c r="AX165" t="str">
        <f t="shared" si="121"/>
        <v/>
      </c>
      <c r="AY165">
        <f t="array" ref="AY165">IF(D165="",0,SUMPRODUCT((DA13:VN13="Sesame")*(DA14:VN14="ALERTE")*(COUNTIF(R165,"* "&amp;DA15:VN15&amp;" *")&gt;0)*1))</f>
        <v>0</v>
      </c>
      <c r="AZ165" t="str">
        <f t="shared" si="122"/>
        <v/>
      </c>
      <c r="BA165">
        <f t="array" ref="BA165">IF(D165="",0,SUMPRODUCT((DA13:VN13="Sulfites")*(DA14:VN14="ALERTE")*(COUNTIF(R165,"* "&amp;DA15:VN15&amp;" *")&gt;0)*1))</f>
        <v>0</v>
      </c>
      <c r="BB165" t="str">
        <f t="shared" si="123"/>
        <v/>
      </c>
      <c r="BC165">
        <f t="array" ref="BC165">IF(D165="",0,SUMPRODUCT((DA13:VN13="Lupin")*(DA14:VN14="ALERTE")*(COUNTIF(R165,"* "&amp;DA15:VN15&amp;" *")&gt;0)*1))</f>
        <v>0</v>
      </c>
      <c r="BD165" t="str">
        <f t="shared" si="124"/>
        <v/>
      </c>
      <c r="BE165">
        <f t="array" ref="BE165">IF(D165="",0,SUMPRODUCT((DA13:VN13="Mollusques")*(DA14:VN14="EXCL")*(COUNTIF(R165,"* "&amp;DA15:VN15&amp;" *")&gt;0)*1))</f>
        <v>0</v>
      </c>
      <c r="BF165">
        <f t="array" ref="BF165">IF(D165="",0,SUMPRODUCT((DA13:VN13="Mollusques")*(DA14:VN14="ALERTE")*(COUNTIF(R165,"* "&amp;DA15:VN15&amp;" *")&gt;0)*1))</f>
        <v>0</v>
      </c>
      <c r="BG165" t="str">
        <f t="shared" si="125"/>
        <v/>
      </c>
      <c r="BH165" t="str">
        <f t="shared" si="126"/>
        <v/>
      </c>
      <c r="BI165" t="str">
        <f t="shared" si="127"/>
        <v/>
      </c>
      <c r="BJ165" t="str">
        <f t="shared" si="128"/>
        <v/>
      </c>
      <c r="BK165" t="str">
        <f t="shared" si="129"/>
        <v/>
      </c>
      <c r="BL165" t="str">
        <f t="shared" si="130"/>
        <v/>
      </c>
      <c r="BM165" t="str">
        <f t="shared" si="131"/>
        <v/>
      </c>
      <c r="BN165" t="str">
        <f t="shared" si="132"/>
        <v/>
      </c>
      <c r="BO165" t="str">
        <f t="shared" si="133"/>
        <v/>
      </c>
      <c r="BP165" t="str">
        <f t="shared" si="134"/>
        <v/>
      </c>
      <c r="BQ165" t="str">
        <f t="shared" si="135"/>
        <v/>
      </c>
      <c r="BR165" t="str">
        <f t="shared" si="136"/>
        <v/>
      </c>
      <c r="BS165" t="str">
        <f t="shared" si="137"/>
        <v/>
      </c>
      <c r="BT165" t="str">
        <f t="shared" si="138"/>
        <v/>
      </c>
      <c r="BU165" t="str">
        <f t="shared" si="139"/>
        <v/>
      </c>
      <c r="BV165" t="str">
        <f t="shared" si="140"/>
        <v/>
      </c>
      <c r="BW165" t="str">
        <f t="shared" si="141"/>
        <v/>
      </c>
      <c r="BX165" t="str">
        <f t="shared" si="142"/>
        <v/>
      </c>
      <c r="BY165" t="str">
        <f t="shared" si="143"/>
        <v/>
      </c>
    </row>
    <row r="166" spans="3:77" ht="15.75">
      <c r="C166" s="263" t="str">
        <f t="shared" si="96"/>
        <v/>
      </c>
      <c r="D166" s="752"/>
      <c r="E166" s="818" t="s">
        <v>945</v>
      </c>
      <c r="F166" s="16" t="str">
        <f t="shared" si="97"/>
        <v/>
      </c>
      <c r="G166" s="264" t="str">
        <f t="shared" si="98"/>
        <v/>
      </c>
      <c r="H166" s="266" t="str">
        <f t="shared" si="99"/>
        <v/>
      </c>
      <c r="I166" s="267" t="str">
        <f t="shared" si="100"/>
        <v/>
      </c>
      <c r="J166" s="268" t="str">
        <f t="shared" si="101"/>
        <v/>
      </c>
      <c r="K166" s="268" t="str">
        <f t="shared" si="102"/>
        <v/>
      </c>
      <c r="L166" s="269" t="str">
        <f t="shared" si="103"/>
        <v/>
      </c>
      <c r="M166" t="str">
        <f t="shared" si="104"/>
        <v/>
      </c>
      <c r="N166" t="str">
        <f t="shared" si="105"/>
        <v/>
      </c>
      <c r="O166" t="str">
        <f t="shared" si="106"/>
        <v/>
      </c>
      <c r="P166" t="str">
        <f t="shared" si="107"/>
        <v/>
      </c>
      <c r="Q166" t="str">
        <f t="shared" si="108"/>
        <v/>
      </c>
      <c r="R166" t="str">
        <f t="shared" si="109"/>
        <v/>
      </c>
      <c r="S166">
        <f t="array" ref="S166">IF(D166="",0,SUMPRODUCT((DA13:VN13="Gluten")*(DA14:VN14="INFO")*(COUNTIF(R166,"* "&amp;DA15:VN15&amp;" *")&gt;0)*1))</f>
        <v>0</v>
      </c>
      <c r="T166">
        <f t="array" ref="T166">IF(D166="",0,SUMPRODUCT((DA13:VN13="Gluten")*(DA14:VN14="EXCL")*(COUNTIF(R166,"* "&amp;DA15:VN15&amp;" *")&gt;0)*1))</f>
        <v>0</v>
      </c>
      <c r="U166">
        <f t="array" ref="U166">IF(D166="",0,SUMPRODUCT((DA13:VN13="Gluten")*(DA14:VN14="ALERTE")*(COUNTIF(R166,"* "&amp;DA15:VN15&amp;" *")&gt;0)*1))</f>
        <v>0</v>
      </c>
      <c r="V166">
        <f t="array" ref="V166">IF(D166="",0,SUMPRODUCT((DA13:VN13="Gluten")*(DA14:VN14="SUSP")*(COUNTIF(R166,"* "&amp;DA15:VN15&amp;" *")&gt;0)*1))</f>
        <v>0</v>
      </c>
      <c r="W166" t="str">
        <f t="shared" si="110"/>
        <v/>
      </c>
      <c r="X166" t="str">
        <f t="shared" si="111"/>
        <v/>
      </c>
      <c r="Y166">
        <f t="array" ref="Y166">IF(D166="",0,SUMPRODUCT((DA13:VN13="Crustaces")*(DA14:VN14="ALERTE")*(COUNTIF(R166,"* "&amp;DA15:VN15&amp;" *")&gt;0)*1))</f>
        <v>0</v>
      </c>
      <c r="Z166" t="str">
        <f t="shared" si="112"/>
        <v/>
      </c>
      <c r="AA166">
        <f t="array" ref="AA166">IF(D166="",0,SUMPRODUCT((DA13:VN13="Oeufs")*(DA14:VN14="ALERTE")*(COUNTIF(R166,"* "&amp;DA15:VN15&amp;" *")&gt;0)*1))</f>
        <v>0</v>
      </c>
      <c r="AB166" t="str">
        <f t="shared" si="113"/>
        <v/>
      </c>
      <c r="AC166">
        <f t="array" ref="AC166">IF(D166="",0,SUMPRODUCT((DA13:VN13="Poissons")*(DA14:VN14="INFO")*(COUNTIF(R166,"* "&amp;DA15:VN15&amp;" *")&gt;0)*1))</f>
        <v>0</v>
      </c>
      <c r="AD166">
        <f t="array" ref="AD166">IF(D166="",0,SUMPRODUCT((DA13:VN13="Poissons")*(DA14:VN14="EXCL")*(COUNTIF(R166,"* "&amp;DA15:VN15&amp;" *")&gt;0)*1))</f>
        <v>0</v>
      </c>
      <c r="AE166">
        <f t="array" ref="AE166">IF(D166="",0,SUMPRODUCT((DA13:VN13="Poissons")*(DA14:VN14="ALERTE")*(COUNTIF(R166,"* "&amp;DA15:VN15&amp;" *")&gt;0)*1))</f>
        <v>0</v>
      </c>
      <c r="AF166" t="str">
        <f t="shared" si="114"/>
        <v/>
      </c>
      <c r="AG166">
        <f t="array" ref="AG166">IF(D166="",0,SUMPRODUCT((DA13:VN13="Arachides")*(DA14:VN14="ALERTE")*(COUNTIF(R166,"* "&amp;DA15:VN15&amp;" *")&gt;0)*1))</f>
        <v>0</v>
      </c>
      <c r="AH166" t="str">
        <f t="shared" si="115"/>
        <v/>
      </c>
      <c r="AI166">
        <f t="array" ref="AI166">IF(D166="",0,SUMPRODUCT((DA13:VN13="Soja")*(DA14:VN14="INFO")*(COUNTIF(R166,"* "&amp;DA15:VN15&amp;" *")&gt;0)*1))</f>
        <v>0</v>
      </c>
      <c r="AJ166">
        <f t="array" ref="AJ166">IF(D166="",0,SUMPRODUCT((DA13:VN13="Soja")*(DA14:VN14="ALERTE")*(COUNTIF(R166,"* "&amp;DA15:VN15&amp;" *")&gt;0)*1))</f>
        <v>0</v>
      </c>
      <c r="AK166" t="str">
        <f t="shared" si="116"/>
        <v/>
      </c>
      <c r="AL166">
        <f t="array" ref="AL166">IF(D166="",0,SUMPRODUCT((DA13:VN13="Lait")*(DA14:VN14="INFO")*(COUNTIF(R166,"* "&amp;DA15:VN15&amp;" *")&gt;0)*1))</f>
        <v>0</v>
      </c>
      <c r="AM166">
        <f t="array" ref="AM166">IF(D166="",0,SUMPRODUCT((DA13:VN13="Lait")*(DA14:VN14="EXCL")*(COUNTIF(R166,"* "&amp;DA15:VN15&amp;" *")&gt;0)*1))</f>
        <v>0</v>
      </c>
      <c r="AN166">
        <f t="array" ref="AN166">IF(D166="",0,SUMPRODUCT((DA13:VN13="Lait")*(DA14:VN14="ALERTE")*(COUNTIF(R166,"* "&amp;DA15:VN15&amp;" *")&gt;0)*1))</f>
        <v>0</v>
      </c>
      <c r="AO166">
        <f t="array" ref="AO166">IF(D166="",0,SUMPRODUCT((DA13:VN13="Lait")*(DA14:VN14="SUSP")*(COUNTIF(R166,"* "&amp;DA15:VN15&amp;" *")&gt;0)*1))</f>
        <v>0</v>
      </c>
      <c r="AP166" t="str">
        <f t="shared" si="117"/>
        <v/>
      </c>
      <c r="AQ166" t="str">
        <f t="shared" si="118"/>
        <v/>
      </c>
      <c r="AR166">
        <f t="array" ref="AR166">IF(D166="",0,SUMPRODUCT((DA13:VN13="Fruits a coque")*(DA14:VN14="EXCL")*(COUNTIF(R166,"* "&amp;DA15:VN15&amp;" *")&gt;0)*1))</f>
        <v>0</v>
      </c>
      <c r="AS166">
        <f t="array" ref="AS166">IF(D166="",0,SUMPRODUCT((DA13:VN13="Fruits a coque")*(DA14:VN14="ALERTE")*(COUNTIF(R166,"* "&amp;DA15:VN15&amp;" *")&gt;0)*1))</f>
        <v>0</v>
      </c>
      <c r="AT166" t="str">
        <f t="shared" si="119"/>
        <v/>
      </c>
      <c r="AU166">
        <f t="array" ref="AU166">IF(D166="",0,SUMPRODUCT((DA13:VN13="Celeri")*(DA14:VN14="ALERTE")*(COUNTIF(R166,"* "&amp;DA15:VN15&amp;" *")&gt;0)*1))</f>
        <v>0</v>
      </c>
      <c r="AV166" t="str">
        <f t="shared" si="120"/>
        <v/>
      </c>
      <c r="AW166">
        <f t="array" ref="AW166">IF(D166="",0,SUMPRODUCT((DA13:VN13="Moutarde")*(DA14:VN14="ALERTE")*(COUNTIF(R166,"* "&amp;DA15:VN15&amp;" *")&gt;0)*1))</f>
        <v>0</v>
      </c>
      <c r="AX166" t="str">
        <f t="shared" si="121"/>
        <v/>
      </c>
      <c r="AY166">
        <f t="array" ref="AY166">IF(D166="",0,SUMPRODUCT((DA13:VN13="Sesame")*(DA14:VN14="ALERTE")*(COUNTIF(R166,"* "&amp;DA15:VN15&amp;" *")&gt;0)*1))</f>
        <v>0</v>
      </c>
      <c r="AZ166" t="str">
        <f t="shared" si="122"/>
        <v/>
      </c>
      <c r="BA166">
        <f t="array" ref="BA166">IF(D166="",0,SUMPRODUCT((DA13:VN13="Sulfites")*(DA14:VN14="ALERTE")*(COUNTIF(R166,"* "&amp;DA15:VN15&amp;" *")&gt;0)*1))</f>
        <v>0</v>
      </c>
      <c r="BB166" t="str">
        <f t="shared" si="123"/>
        <v/>
      </c>
      <c r="BC166">
        <f t="array" ref="BC166">IF(D166="",0,SUMPRODUCT((DA13:VN13="Lupin")*(DA14:VN14="ALERTE")*(COUNTIF(R166,"* "&amp;DA15:VN15&amp;" *")&gt;0)*1))</f>
        <v>0</v>
      </c>
      <c r="BD166" t="str">
        <f t="shared" si="124"/>
        <v/>
      </c>
      <c r="BE166">
        <f t="array" ref="BE166">IF(D166="",0,SUMPRODUCT((DA13:VN13="Mollusques")*(DA14:VN14="EXCL")*(COUNTIF(R166,"* "&amp;DA15:VN15&amp;" *")&gt;0)*1))</f>
        <v>0</v>
      </c>
      <c r="BF166">
        <f t="array" ref="BF166">IF(D166="",0,SUMPRODUCT((DA13:VN13="Mollusques")*(DA14:VN14="ALERTE")*(COUNTIF(R166,"* "&amp;DA15:VN15&amp;" *")&gt;0)*1))</f>
        <v>0</v>
      </c>
      <c r="BG166" t="str">
        <f t="shared" si="125"/>
        <v/>
      </c>
      <c r="BH166" t="str">
        <f t="shared" si="126"/>
        <v/>
      </c>
      <c r="BI166" t="str">
        <f t="shared" si="127"/>
        <v/>
      </c>
      <c r="BJ166" t="str">
        <f t="shared" si="128"/>
        <v/>
      </c>
      <c r="BK166" t="str">
        <f t="shared" si="129"/>
        <v/>
      </c>
      <c r="BL166" t="str">
        <f t="shared" si="130"/>
        <v/>
      </c>
      <c r="BM166" t="str">
        <f t="shared" si="131"/>
        <v/>
      </c>
      <c r="BN166" t="str">
        <f t="shared" si="132"/>
        <v/>
      </c>
      <c r="BO166" t="str">
        <f t="shared" si="133"/>
        <v/>
      </c>
      <c r="BP166" t="str">
        <f t="shared" si="134"/>
        <v/>
      </c>
      <c r="BQ166" t="str">
        <f t="shared" si="135"/>
        <v/>
      </c>
      <c r="BR166" t="str">
        <f t="shared" si="136"/>
        <v/>
      </c>
      <c r="BS166" t="str">
        <f t="shared" si="137"/>
        <v/>
      </c>
      <c r="BT166" t="str">
        <f t="shared" si="138"/>
        <v/>
      </c>
      <c r="BU166" t="str">
        <f t="shared" si="139"/>
        <v/>
      </c>
      <c r="BV166" t="str">
        <f t="shared" si="140"/>
        <v/>
      </c>
      <c r="BW166" t="str">
        <f t="shared" si="141"/>
        <v/>
      </c>
      <c r="BX166" t="str">
        <f t="shared" si="142"/>
        <v/>
      </c>
      <c r="BY166" t="str">
        <f t="shared" si="143"/>
        <v/>
      </c>
    </row>
    <row r="167" spans="3:77" ht="15.75">
      <c r="C167" s="263" t="str">
        <f t="shared" si="96"/>
        <v/>
      </c>
      <c r="D167" s="752"/>
      <c r="E167" s="818" t="s">
        <v>945</v>
      </c>
      <c r="F167" s="16" t="str">
        <f t="shared" si="97"/>
        <v/>
      </c>
      <c r="G167" s="264" t="str">
        <f t="shared" si="98"/>
        <v/>
      </c>
      <c r="H167" s="266" t="str">
        <f t="shared" si="99"/>
        <v/>
      </c>
      <c r="I167" s="267" t="str">
        <f t="shared" si="100"/>
        <v/>
      </c>
      <c r="J167" s="268" t="str">
        <f t="shared" si="101"/>
        <v/>
      </c>
      <c r="K167" s="268" t="str">
        <f t="shared" si="102"/>
        <v/>
      </c>
      <c r="L167" s="269" t="str">
        <f t="shared" si="103"/>
        <v/>
      </c>
      <c r="M167" t="str">
        <f t="shared" si="104"/>
        <v/>
      </c>
      <c r="N167" t="str">
        <f t="shared" si="105"/>
        <v/>
      </c>
      <c r="O167" t="str">
        <f t="shared" si="106"/>
        <v/>
      </c>
      <c r="P167" t="str">
        <f t="shared" si="107"/>
        <v/>
      </c>
      <c r="Q167" t="str">
        <f t="shared" si="108"/>
        <v/>
      </c>
      <c r="R167" t="str">
        <f t="shared" si="109"/>
        <v/>
      </c>
      <c r="S167">
        <f t="array" ref="S167">IF(D167="",0,SUMPRODUCT((DA13:VN13="Gluten")*(DA14:VN14="INFO")*(COUNTIF(R167,"* "&amp;DA15:VN15&amp;" *")&gt;0)*1))</f>
        <v>0</v>
      </c>
      <c r="T167">
        <f t="array" ref="T167">IF(D167="",0,SUMPRODUCT((DA13:VN13="Gluten")*(DA14:VN14="EXCL")*(COUNTIF(R167,"* "&amp;DA15:VN15&amp;" *")&gt;0)*1))</f>
        <v>0</v>
      </c>
      <c r="U167">
        <f t="array" ref="U167">IF(D167="",0,SUMPRODUCT((DA13:VN13="Gluten")*(DA14:VN14="ALERTE")*(COUNTIF(R167,"* "&amp;DA15:VN15&amp;" *")&gt;0)*1))</f>
        <v>0</v>
      </c>
      <c r="V167">
        <f t="array" ref="V167">IF(D167="",0,SUMPRODUCT((DA13:VN13="Gluten")*(DA14:VN14="SUSP")*(COUNTIF(R167,"* "&amp;DA15:VN15&amp;" *")&gt;0)*1))</f>
        <v>0</v>
      </c>
      <c r="W167" t="str">
        <f t="shared" si="110"/>
        <v/>
      </c>
      <c r="X167" t="str">
        <f t="shared" si="111"/>
        <v/>
      </c>
      <c r="Y167">
        <f t="array" ref="Y167">IF(D167="",0,SUMPRODUCT((DA13:VN13="Crustaces")*(DA14:VN14="ALERTE")*(COUNTIF(R167,"* "&amp;DA15:VN15&amp;" *")&gt;0)*1))</f>
        <v>0</v>
      </c>
      <c r="Z167" t="str">
        <f t="shared" si="112"/>
        <v/>
      </c>
      <c r="AA167">
        <f t="array" ref="AA167">IF(D167="",0,SUMPRODUCT((DA13:VN13="Oeufs")*(DA14:VN14="ALERTE")*(COUNTIF(R167,"* "&amp;DA15:VN15&amp;" *")&gt;0)*1))</f>
        <v>0</v>
      </c>
      <c r="AB167" t="str">
        <f t="shared" si="113"/>
        <v/>
      </c>
      <c r="AC167">
        <f t="array" ref="AC167">IF(D167="",0,SUMPRODUCT((DA13:VN13="Poissons")*(DA14:VN14="INFO")*(COUNTIF(R167,"* "&amp;DA15:VN15&amp;" *")&gt;0)*1))</f>
        <v>0</v>
      </c>
      <c r="AD167">
        <f t="array" ref="AD167">IF(D167="",0,SUMPRODUCT((DA13:VN13="Poissons")*(DA14:VN14="EXCL")*(COUNTIF(R167,"* "&amp;DA15:VN15&amp;" *")&gt;0)*1))</f>
        <v>0</v>
      </c>
      <c r="AE167">
        <f t="array" ref="AE167">IF(D167="",0,SUMPRODUCT((DA13:VN13="Poissons")*(DA14:VN14="ALERTE")*(COUNTIF(R167,"* "&amp;DA15:VN15&amp;" *")&gt;0)*1))</f>
        <v>0</v>
      </c>
      <c r="AF167" t="str">
        <f t="shared" si="114"/>
        <v/>
      </c>
      <c r="AG167">
        <f t="array" ref="AG167">IF(D167="",0,SUMPRODUCT((DA13:VN13="Arachides")*(DA14:VN14="ALERTE")*(COUNTIF(R167,"* "&amp;DA15:VN15&amp;" *")&gt;0)*1))</f>
        <v>0</v>
      </c>
      <c r="AH167" t="str">
        <f t="shared" si="115"/>
        <v/>
      </c>
      <c r="AI167">
        <f t="array" ref="AI167">IF(D167="",0,SUMPRODUCT((DA13:VN13="Soja")*(DA14:VN14="INFO")*(COUNTIF(R167,"* "&amp;DA15:VN15&amp;" *")&gt;0)*1))</f>
        <v>0</v>
      </c>
      <c r="AJ167">
        <f t="array" ref="AJ167">IF(D167="",0,SUMPRODUCT((DA13:VN13="Soja")*(DA14:VN14="ALERTE")*(COUNTIF(R167,"* "&amp;DA15:VN15&amp;" *")&gt;0)*1))</f>
        <v>0</v>
      </c>
      <c r="AK167" t="str">
        <f t="shared" si="116"/>
        <v/>
      </c>
      <c r="AL167">
        <f t="array" ref="AL167">IF(D167="",0,SUMPRODUCT((DA13:VN13="Lait")*(DA14:VN14="INFO")*(COUNTIF(R167,"* "&amp;DA15:VN15&amp;" *")&gt;0)*1))</f>
        <v>0</v>
      </c>
      <c r="AM167">
        <f t="array" ref="AM167">IF(D167="",0,SUMPRODUCT((DA13:VN13="Lait")*(DA14:VN14="EXCL")*(COUNTIF(R167,"* "&amp;DA15:VN15&amp;" *")&gt;0)*1))</f>
        <v>0</v>
      </c>
      <c r="AN167">
        <f t="array" ref="AN167">IF(D167="",0,SUMPRODUCT((DA13:VN13="Lait")*(DA14:VN14="ALERTE")*(COUNTIF(R167,"* "&amp;DA15:VN15&amp;" *")&gt;0)*1))</f>
        <v>0</v>
      </c>
      <c r="AO167">
        <f t="array" ref="AO167">IF(D167="",0,SUMPRODUCT((DA13:VN13="Lait")*(DA14:VN14="SUSP")*(COUNTIF(R167,"* "&amp;DA15:VN15&amp;" *")&gt;0)*1))</f>
        <v>0</v>
      </c>
      <c r="AP167" t="str">
        <f t="shared" si="117"/>
        <v/>
      </c>
      <c r="AQ167" t="str">
        <f t="shared" si="118"/>
        <v/>
      </c>
      <c r="AR167">
        <f t="array" ref="AR167">IF(D167="",0,SUMPRODUCT((DA13:VN13="Fruits a coque")*(DA14:VN14="EXCL")*(COUNTIF(R167,"* "&amp;DA15:VN15&amp;" *")&gt;0)*1))</f>
        <v>0</v>
      </c>
      <c r="AS167">
        <f t="array" ref="AS167">IF(D167="",0,SUMPRODUCT((DA13:VN13="Fruits a coque")*(DA14:VN14="ALERTE")*(COUNTIF(R167,"* "&amp;DA15:VN15&amp;" *")&gt;0)*1))</f>
        <v>0</v>
      </c>
      <c r="AT167" t="str">
        <f t="shared" si="119"/>
        <v/>
      </c>
      <c r="AU167">
        <f t="array" ref="AU167">IF(D167="",0,SUMPRODUCT((DA13:VN13="Celeri")*(DA14:VN14="ALERTE")*(COUNTIF(R167,"* "&amp;DA15:VN15&amp;" *")&gt;0)*1))</f>
        <v>0</v>
      </c>
      <c r="AV167" t="str">
        <f t="shared" si="120"/>
        <v/>
      </c>
      <c r="AW167">
        <f t="array" ref="AW167">IF(D167="",0,SUMPRODUCT((DA13:VN13="Moutarde")*(DA14:VN14="ALERTE")*(COUNTIF(R167,"* "&amp;DA15:VN15&amp;" *")&gt;0)*1))</f>
        <v>0</v>
      </c>
      <c r="AX167" t="str">
        <f t="shared" si="121"/>
        <v/>
      </c>
      <c r="AY167">
        <f t="array" ref="AY167">IF(D167="",0,SUMPRODUCT((DA13:VN13="Sesame")*(DA14:VN14="ALERTE")*(COUNTIF(R167,"* "&amp;DA15:VN15&amp;" *")&gt;0)*1))</f>
        <v>0</v>
      </c>
      <c r="AZ167" t="str">
        <f t="shared" si="122"/>
        <v/>
      </c>
      <c r="BA167">
        <f t="array" ref="BA167">IF(D167="",0,SUMPRODUCT((DA13:VN13="Sulfites")*(DA14:VN14="ALERTE")*(COUNTIF(R167,"* "&amp;DA15:VN15&amp;" *")&gt;0)*1))</f>
        <v>0</v>
      </c>
      <c r="BB167" t="str">
        <f t="shared" si="123"/>
        <v/>
      </c>
      <c r="BC167">
        <f t="array" ref="BC167">IF(D167="",0,SUMPRODUCT((DA13:VN13="Lupin")*(DA14:VN14="ALERTE")*(COUNTIF(R167,"* "&amp;DA15:VN15&amp;" *")&gt;0)*1))</f>
        <v>0</v>
      </c>
      <c r="BD167" t="str">
        <f t="shared" si="124"/>
        <v/>
      </c>
      <c r="BE167">
        <f t="array" ref="BE167">IF(D167="",0,SUMPRODUCT((DA13:VN13="Mollusques")*(DA14:VN14="EXCL")*(COUNTIF(R167,"* "&amp;DA15:VN15&amp;" *")&gt;0)*1))</f>
        <v>0</v>
      </c>
      <c r="BF167">
        <f t="array" ref="BF167">IF(D167="",0,SUMPRODUCT((DA13:VN13="Mollusques")*(DA14:VN14="ALERTE")*(COUNTIF(R167,"* "&amp;DA15:VN15&amp;" *")&gt;0)*1))</f>
        <v>0</v>
      </c>
      <c r="BG167" t="str">
        <f t="shared" si="125"/>
        <v/>
      </c>
      <c r="BH167" t="str">
        <f t="shared" si="126"/>
        <v/>
      </c>
      <c r="BI167" t="str">
        <f t="shared" si="127"/>
        <v/>
      </c>
      <c r="BJ167" t="str">
        <f t="shared" si="128"/>
        <v/>
      </c>
      <c r="BK167" t="str">
        <f t="shared" si="129"/>
        <v/>
      </c>
      <c r="BL167" t="str">
        <f t="shared" si="130"/>
        <v/>
      </c>
      <c r="BM167" t="str">
        <f t="shared" si="131"/>
        <v/>
      </c>
      <c r="BN167" t="str">
        <f t="shared" si="132"/>
        <v/>
      </c>
      <c r="BO167" t="str">
        <f t="shared" si="133"/>
        <v/>
      </c>
      <c r="BP167" t="str">
        <f t="shared" si="134"/>
        <v/>
      </c>
      <c r="BQ167" t="str">
        <f t="shared" si="135"/>
        <v/>
      </c>
      <c r="BR167" t="str">
        <f t="shared" si="136"/>
        <v/>
      </c>
      <c r="BS167" t="str">
        <f t="shared" si="137"/>
        <v/>
      </c>
      <c r="BT167" t="str">
        <f t="shared" si="138"/>
        <v/>
      </c>
      <c r="BU167" t="str">
        <f t="shared" si="139"/>
        <v/>
      </c>
      <c r="BV167" t="str">
        <f t="shared" si="140"/>
        <v/>
      </c>
      <c r="BW167" t="str">
        <f t="shared" si="141"/>
        <v/>
      </c>
      <c r="BX167" t="str">
        <f t="shared" si="142"/>
        <v/>
      </c>
      <c r="BY167" t="str">
        <f t="shared" si="143"/>
        <v/>
      </c>
    </row>
    <row r="168" spans="3:77" ht="15.75">
      <c r="C168" s="263" t="str">
        <f t="shared" si="96"/>
        <v/>
      </c>
      <c r="D168" s="752"/>
      <c r="E168" s="818" t="s">
        <v>945</v>
      </c>
      <c r="F168" s="16" t="str">
        <f t="shared" si="97"/>
        <v/>
      </c>
      <c r="G168" s="264" t="str">
        <f t="shared" si="98"/>
        <v/>
      </c>
      <c r="H168" s="266" t="str">
        <f t="shared" si="99"/>
        <v/>
      </c>
      <c r="I168" s="267" t="str">
        <f t="shared" si="100"/>
        <v/>
      </c>
      <c r="J168" s="268" t="str">
        <f t="shared" si="101"/>
        <v/>
      </c>
      <c r="K168" s="268" t="str">
        <f t="shared" si="102"/>
        <v/>
      </c>
      <c r="L168" s="269" t="str">
        <f t="shared" si="103"/>
        <v/>
      </c>
      <c r="M168" t="str">
        <f t="shared" si="104"/>
        <v/>
      </c>
      <c r="N168" t="str">
        <f t="shared" si="105"/>
        <v/>
      </c>
      <c r="O168" t="str">
        <f t="shared" si="106"/>
        <v/>
      </c>
      <c r="P168" t="str">
        <f t="shared" si="107"/>
        <v/>
      </c>
      <c r="Q168" t="str">
        <f t="shared" si="108"/>
        <v/>
      </c>
      <c r="R168" t="str">
        <f t="shared" si="109"/>
        <v/>
      </c>
      <c r="S168">
        <f t="array" ref="S168">IF(D168="",0,SUMPRODUCT((DA13:VN13="Gluten")*(DA14:VN14="INFO")*(COUNTIF(R168,"* "&amp;DA15:VN15&amp;" *")&gt;0)*1))</f>
        <v>0</v>
      </c>
      <c r="T168">
        <f t="array" ref="T168">IF(D168="",0,SUMPRODUCT((DA13:VN13="Gluten")*(DA14:VN14="EXCL")*(COUNTIF(R168,"* "&amp;DA15:VN15&amp;" *")&gt;0)*1))</f>
        <v>0</v>
      </c>
      <c r="U168">
        <f t="array" ref="U168">IF(D168="",0,SUMPRODUCT((DA13:VN13="Gluten")*(DA14:VN14="ALERTE")*(COUNTIF(R168,"* "&amp;DA15:VN15&amp;" *")&gt;0)*1))</f>
        <v>0</v>
      </c>
      <c r="V168">
        <f t="array" ref="V168">IF(D168="",0,SUMPRODUCT((DA13:VN13="Gluten")*(DA14:VN14="SUSP")*(COUNTIF(R168,"* "&amp;DA15:VN15&amp;" *")&gt;0)*1))</f>
        <v>0</v>
      </c>
      <c r="W168" t="str">
        <f t="shared" si="110"/>
        <v/>
      </c>
      <c r="X168" t="str">
        <f t="shared" si="111"/>
        <v/>
      </c>
      <c r="Y168">
        <f t="array" ref="Y168">IF(D168="",0,SUMPRODUCT((DA13:VN13="Crustaces")*(DA14:VN14="ALERTE")*(COUNTIF(R168,"* "&amp;DA15:VN15&amp;" *")&gt;0)*1))</f>
        <v>0</v>
      </c>
      <c r="Z168" t="str">
        <f t="shared" si="112"/>
        <v/>
      </c>
      <c r="AA168">
        <f t="array" ref="AA168">IF(D168="",0,SUMPRODUCT((DA13:VN13="Oeufs")*(DA14:VN14="ALERTE")*(COUNTIF(R168,"* "&amp;DA15:VN15&amp;" *")&gt;0)*1))</f>
        <v>0</v>
      </c>
      <c r="AB168" t="str">
        <f t="shared" si="113"/>
        <v/>
      </c>
      <c r="AC168">
        <f t="array" ref="AC168">IF(D168="",0,SUMPRODUCT((DA13:VN13="Poissons")*(DA14:VN14="INFO")*(COUNTIF(R168,"* "&amp;DA15:VN15&amp;" *")&gt;0)*1))</f>
        <v>0</v>
      </c>
      <c r="AD168">
        <f t="array" ref="AD168">IF(D168="",0,SUMPRODUCT((DA13:VN13="Poissons")*(DA14:VN14="EXCL")*(COUNTIF(R168,"* "&amp;DA15:VN15&amp;" *")&gt;0)*1))</f>
        <v>0</v>
      </c>
      <c r="AE168">
        <f t="array" ref="AE168">IF(D168="",0,SUMPRODUCT((DA13:VN13="Poissons")*(DA14:VN14="ALERTE")*(COUNTIF(R168,"* "&amp;DA15:VN15&amp;" *")&gt;0)*1))</f>
        <v>0</v>
      </c>
      <c r="AF168" t="str">
        <f t="shared" si="114"/>
        <v/>
      </c>
      <c r="AG168">
        <f t="array" ref="AG168">IF(D168="",0,SUMPRODUCT((DA13:VN13="Arachides")*(DA14:VN14="ALERTE")*(COUNTIF(R168,"* "&amp;DA15:VN15&amp;" *")&gt;0)*1))</f>
        <v>0</v>
      </c>
      <c r="AH168" t="str">
        <f t="shared" si="115"/>
        <v/>
      </c>
      <c r="AI168">
        <f t="array" ref="AI168">IF(D168="",0,SUMPRODUCT((DA13:VN13="Soja")*(DA14:VN14="INFO")*(COUNTIF(R168,"* "&amp;DA15:VN15&amp;" *")&gt;0)*1))</f>
        <v>0</v>
      </c>
      <c r="AJ168">
        <f t="array" ref="AJ168">IF(D168="",0,SUMPRODUCT((DA13:VN13="Soja")*(DA14:VN14="ALERTE")*(COUNTIF(R168,"* "&amp;DA15:VN15&amp;" *")&gt;0)*1))</f>
        <v>0</v>
      </c>
      <c r="AK168" t="str">
        <f t="shared" si="116"/>
        <v/>
      </c>
      <c r="AL168">
        <f t="array" ref="AL168">IF(D168="",0,SUMPRODUCT((DA13:VN13="Lait")*(DA14:VN14="INFO")*(COUNTIF(R168,"* "&amp;DA15:VN15&amp;" *")&gt;0)*1))</f>
        <v>0</v>
      </c>
      <c r="AM168">
        <f t="array" ref="AM168">IF(D168="",0,SUMPRODUCT((DA13:VN13="Lait")*(DA14:VN14="EXCL")*(COUNTIF(R168,"* "&amp;DA15:VN15&amp;" *")&gt;0)*1))</f>
        <v>0</v>
      </c>
      <c r="AN168">
        <f t="array" ref="AN168">IF(D168="",0,SUMPRODUCT((DA13:VN13="Lait")*(DA14:VN14="ALERTE")*(COUNTIF(R168,"* "&amp;DA15:VN15&amp;" *")&gt;0)*1))</f>
        <v>0</v>
      </c>
      <c r="AO168">
        <f t="array" ref="AO168">IF(D168="",0,SUMPRODUCT((DA13:VN13="Lait")*(DA14:VN14="SUSP")*(COUNTIF(R168,"* "&amp;DA15:VN15&amp;" *")&gt;0)*1))</f>
        <v>0</v>
      </c>
      <c r="AP168" t="str">
        <f t="shared" si="117"/>
        <v/>
      </c>
      <c r="AQ168" t="str">
        <f t="shared" si="118"/>
        <v/>
      </c>
      <c r="AR168">
        <f t="array" ref="AR168">IF(D168="",0,SUMPRODUCT((DA13:VN13="Fruits a coque")*(DA14:VN14="EXCL")*(COUNTIF(R168,"* "&amp;DA15:VN15&amp;" *")&gt;0)*1))</f>
        <v>0</v>
      </c>
      <c r="AS168">
        <f t="array" ref="AS168">IF(D168="",0,SUMPRODUCT((DA13:VN13="Fruits a coque")*(DA14:VN14="ALERTE")*(COUNTIF(R168,"* "&amp;DA15:VN15&amp;" *")&gt;0)*1))</f>
        <v>0</v>
      </c>
      <c r="AT168" t="str">
        <f t="shared" si="119"/>
        <v/>
      </c>
      <c r="AU168">
        <f t="array" ref="AU168">IF(D168="",0,SUMPRODUCT((DA13:VN13="Celeri")*(DA14:VN14="ALERTE")*(COUNTIF(R168,"* "&amp;DA15:VN15&amp;" *")&gt;0)*1))</f>
        <v>0</v>
      </c>
      <c r="AV168" t="str">
        <f t="shared" si="120"/>
        <v/>
      </c>
      <c r="AW168">
        <f t="array" ref="AW168">IF(D168="",0,SUMPRODUCT((DA13:VN13="Moutarde")*(DA14:VN14="ALERTE")*(COUNTIF(R168,"* "&amp;DA15:VN15&amp;" *")&gt;0)*1))</f>
        <v>0</v>
      </c>
      <c r="AX168" t="str">
        <f t="shared" si="121"/>
        <v/>
      </c>
      <c r="AY168">
        <f t="array" ref="AY168">IF(D168="",0,SUMPRODUCT((DA13:VN13="Sesame")*(DA14:VN14="ALERTE")*(COUNTIF(R168,"* "&amp;DA15:VN15&amp;" *")&gt;0)*1))</f>
        <v>0</v>
      </c>
      <c r="AZ168" t="str">
        <f t="shared" si="122"/>
        <v/>
      </c>
      <c r="BA168">
        <f t="array" ref="BA168">IF(D168="",0,SUMPRODUCT((DA13:VN13="Sulfites")*(DA14:VN14="ALERTE")*(COUNTIF(R168,"* "&amp;DA15:VN15&amp;" *")&gt;0)*1))</f>
        <v>0</v>
      </c>
      <c r="BB168" t="str">
        <f t="shared" si="123"/>
        <v/>
      </c>
      <c r="BC168">
        <f t="array" ref="BC168">IF(D168="",0,SUMPRODUCT((DA13:VN13="Lupin")*(DA14:VN14="ALERTE")*(COUNTIF(R168,"* "&amp;DA15:VN15&amp;" *")&gt;0)*1))</f>
        <v>0</v>
      </c>
      <c r="BD168" t="str">
        <f t="shared" si="124"/>
        <v/>
      </c>
      <c r="BE168">
        <f t="array" ref="BE168">IF(D168="",0,SUMPRODUCT((DA13:VN13="Mollusques")*(DA14:VN14="EXCL")*(COUNTIF(R168,"* "&amp;DA15:VN15&amp;" *")&gt;0)*1))</f>
        <v>0</v>
      </c>
      <c r="BF168">
        <f t="array" ref="BF168">IF(D168="",0,SUMPRODUCT((DA13:VN13="Mollusques")*(DA14:VN14="ALERTE")*(COUNTIF(R168,"* "&amp;DA15:VN15&amp;" *")&gt;0)*1))</f>
        <v>0</v>
      </c>
      <c r="BG168" t="str">
        <f t="shared" si="125"/>
        <v/>
      </c>
      <c r="BH168" t="str">
        <f t="shared" si="126"/>
        <v/>
      </c>
      <c r="BI168" t="str">
        <f t="shared" si="127"/>
        <v/>
      </c>
      <c r="BJ168" t="str">
        <f t="shared" si="128"/>
        <v/>
      </c>
      <c r="BK168" t="str">
        <f t="shared" si="129"/>
        <v/>
      </c>
      <c r="BL168" t="str">
        <f t="shared" si="130"/>
        <v/>
      </c>
      <c r="BM168" t="str">
        <f t="shared" si="131"/>
        <v/>
      </c>
      <c r="BN168" t="str">
        <f t="shared" si="132"/>
        <v/>
      </c>
      <c r="BO168" t="str">
        <f t="shared" si="133"/>
        <v/>
      </c>
      <c r="BP168" t="str">
        <f t="shared" si="134"/>
        <v/>
      </c>
      <c r="BQ168" t="str">
        <f t="shared" si="135"/>
        <v/>
      </c>
      <c r="BR168" t="str">
        <f t="shared" si="136"/>
        <v/>
      </c>
      <c r="BS168" t="str">
        <f t="shared" si="137"/>
        <v/>
      </c>
      <c r="BT168" t="str">
        <f t="shared" si="138"/>
        <v/>
      </c>
      <c r="BU168" t="str">
        <f t="shared" si="139"/>
        <v/>
      </c>
      <c r="BV168" t="str">
        <f t="shared" si="140"/>
        <v/>
      </c>
      <c r="BW168" t="str">
        <f t="shared" si="141"/>
        <v/>
      </c>
      <c r="BX168" t="str">
        <f t="shared" si="142"/>
        <v/>
      </c>
      <c r="BY168" t="str">
        <f t="shared" si="143"/>
        <v/>
      </c>
    </row>
    <row r="169" spans="3:77" ht="15.75">
      <c r="C169" s="263" t="str">
        <f t="shared" si="96"/>
        <v/>
      </c>
      <c r="D169" s="752"/>
      <c r="E169" s="818" t="s">
        <v>945</v>
      </c>
      <c r="F169" s="16" t="str">
        <f t="shared" si="97"/>
        <v/>
      </c>
      <c r="G169" s="264" t="str">
        <f t="shared" si="98"/>
        <v/>
      </c>
      <c r="H169" s="266" t="str">
        <f t="shared" si="99"/>
        <v/>
      </c>
      <c r="I169" s="267" t="str">
        <f t="shared" si="100"/>
        <v/>
      </c>
      <c r="J169" s="268" t="str">
        <f t="shared" si="101"/>
        <v/>
      </c>
      <c r="K169" s="268" t="str">
        <f t="shared" si="102"/>
        <v/>
      </c>
      <c r="L169" s="269" t="str">
        <f t="shared" si="103"/>
        <v/>
      </c>
      <c r="M169" t="str">
        <f t="shared" si="104"/>
        <v/>
      </c>
      <c r="N169" t="str">
        <f t="shared" si="105"/>
        <v/>
      </c>
      <c r="O169" t="str">
        <f t="shared" si="106"/>
        <v/>
      </c>
      <c r="P169" t="str">
        <f t="shared" si="107"/>
        <v/>
      </c>
      <c r="Q169" t="str">
        <f t="shared" si="108"/>
        <v/>
      </c>
      <c r="R169" t="str">
        <f t="shared" si="109"/>
        <v/>
      </c>
      <c r="S169">
        <f t="array" ref="S169">IF(D169="",0,SUMPRODUCT((DA13:VN13="Gluten")*(DA14:VN14="INFO")*(COUNTIF(R169,"* "&amp;DA15:VN15&amp;" *")&gt;0)*1))</f>
        <v>0</v>
      </c>
      <c r="T169">
        <f t="array" ref="T169">IF(D169="",0,SUMPRODUCT((DA13:VN13="Gluten")*(DA14:VN14="EXCL")*(COUNTIF(R169,"* "&amp;DA15:VN15&amp;" *")&gt;0)*1))</f>
        <v>0</v>
      </c>
      <c r="U169">
        <f t="array" ref="U169">IF(D169="",0,SUMPRODUCT((DA13:VN13="Gluten")*(DA14:VN14="ALERTE")*(COUNTIF(R169,"* "&amp;DA15:VN15&amp;" *")&gt;0)*1))</f>
        <v>0</v>
      </c>
      <c r="V169">
        <f t="array" ref="V169">IF(D169="",0,SUMPRODUCT((DA13:VN13="Gluten")*(DA14:VN14="SUSP")*(COUNTIF(R169,"* "&amp;DA15:VN15&amp;" *")&gt;0)*1))</f>
        <v>0</v>
      </c>
      <c r="W169" t="str">
        <f t="shared" si="110"/>
        <v/>
      </c>
      <c r="X169" t="str">
        <f t="shared" si="111"/>
        <v/>
      </c>
      <c r="Y169">
        <f t="array" ref="Y169">IF(D169="",0,SUMPRODUCT((DA13:VN13="Crustaces")*(DA14:VN14="ALERTE")*(COUNTIF(R169,"* "&amp;DA15:VN15&amp;" *")&gt;0)*1))</f>
        <v>0</v>
      </c>
      <c r="Z169" t="str">
        <f t="shared" si="112"/>
        <v/>
      </c>
      <c r="AA169">
        <f t="array" ref="AA169">IF(D169="",0,SUMPRODUCT((DA13:VN13="Oeufs")*(DA14:VN14="ALERTE")*(COUNTIF(R169,"* "&amp;DA15:VN15&amp;" *")&gt;0)*1))</f>
        <v>0</v>
      </c>
      <c r="AB169" t="str">
        <f t="shared" si="113"/>
        <v/>
      </c>
      <c r="AC169">
        <f t="array" ref="AC169">IF(D169="",0,SUMPRODUCT((DA13:VN13="Poissons")*(DA14:VN14="INFO")*(COUNTIF(R169,"* "&amp;DA15:VN15&amp;" *")&gt;0)*1))</f>
        <v>0</v>
      </c>
      <c r="AD169">
        <f t="array" ref="AD169">IF(D169="",0,SUMPRODUCT((DA13:VN13="Poissons")*(DA14:VN14="EXCL")*(COUNTIF(R169,"* "&amp;DA15:VN15&amp;" *")&gt;0)*1))</f>
        <v>0</v>
      </c>
      <c r="AE169">
        <f t="array" ref="AE169">IF(D169="",0,SUMPRODUCT((DA13:VN13="Poissons")*(DA14:VN14="ALERTE")*(COUNTIF(R169,"* "&amp;DA15:VN15&amp;" *")&gt;0)*1))</f>
        <v>0</v>
      </c>
      <c r="AF169" t="str">
        <f t="shared" si="114"/>
        <v/>
      </c>
      <c r="AG169">
        <f t="array" ref="AG169">IF(D169="",0,SUMPRODUCT((DA13:VN13="Arachides")*(DA14:VN14="ALERTE")*(COUNTIF(R169,"* "&amp;DA15:VN15&amp;" *")&gt;0)*1))</f>
        <v>0</v>
      </c>
      <c r="AH169" t="str">
        <f t="shared" si="115"/>
        <v/>
      </c>
      <c r="AI169">
        <f t="array" ref="AI169">IF(D169="",0,SUMPRODUCT((DA13:VN13="Soja")*(DA14:VN14="INFO")*(COUNTIF(R169,"* "&amp;DA15:VN15&amp;" *")&gt;0)*1))</f>
        <v>0</v>
      </c>
      <c r="AJ169">
        <f t="array" ref="AJ169">IF(D169="",0,SUMPRODUCT((DA13:VN13="Soja")*(DA14:VN14="ALERTE")*(COUNTIF(R169,"* "&amp;DA15:VN15&amp;" *")&gt;0)*1))</f>
        <v>0</v>
      </c>
      <c r="AK169" t="str">
        <f t="shared" si="116"/>
        <v/>
      </c>
      <c r="AL169">
        <f t="array" ref="AL169">IF(D169="",0,SUMPRODUCT((DA13:VN13="Lait")*(DA14:VN14="INFO")*(COUNTIF(R169,"* "&amp;DA15:VN15&amp;" *")&gt;0)*1))</f>
        <v>0</v>
      </c>
      <c r="AM169">
        <f t="array" ref="AM169">IF(D169="",0,SUMPRODUCT((DA13:VN13="Lait")*(DA14:VN14="EXCL")*(COUNTIF(R169,"* "&amp;DA15:VN15&amp;" *")&gt;0)*1))</f>
        <v>0</v>
      </c>
      <c r="AN169">
        <f t="array" ref="AN169">IF(D169="",0,SUMPRODUCT((DA13:VN13="Lait")*(DA14:VN14="ALERTE")*(COUNTIF(R169,"* "&amp;DA15:VN15&amp;" *")&gt;0)*1))</f>
        <v>0</v>
      </c>
      <c r="AO169">
        <f t="array" ref="AO169">IF(D169="",0,SUMPRODUCT((DA13:VN13="Lait")*(DA14:VN14="SUSP")*(COUNTIF(R169,"* "&amp;DA15:VN15&amp;" *")&gt;0)*1))</f>
        <v>0</v>
      </c>
      <c r="AP169" t="str">
        <f t="shared" si="117"/>
        <v/>
      </c>
      <c r="AQ169" t="str">
        <f t="shared" si="118"/>
        <v/>
      </c>
      <c r="AR169">
        <f t="array" ref="AR169">IF(D169="",0,SUMPRODUCT((DA13:VN13="Fruits a coque")*(DA14:VN14="EXCL")*(COUNTIF(R169,"* "&amp;DA15:VN15&amp;" *")&gt;0)*1))</f>
        <v>0</v>
      </c>
      <c r="AS169">
        <f t="array" ref="AS169">IF(D169="",0,SUMPRODUCT((DA13:VN13="Fruits a coque")*(DA14:VN14="ALERTE")*(COUNTIF(R169,"* "&amp;DA15:VN15&amp;" *")&gt;0)*1))</f>
        <v>0</v>
      </c>
      <c r="AT169" t="str">
        <f t="shared" si="119"/>
        <v/>
      </c>
      <c r="AU169">
        <f t="array" ref="AU169">IF(D169="",0,SUMPRODUCT((DA13:VN13="Celeri")*(DA14:VN14="ALERTE")*(COUNTIF(R169,"* "&amp;DA15:VN15&amp;" *")&gt;0)*1))</f>
        <v>0</v>
      </c>
      <c r="AV169" t="str">
        <f t="shared" si="120"/>
        <v/>
      </c>
      <c r="AW169">
        <f t="array" ref="AW169">IF(D169="",0,SUMPRODUCT((DA13:VN13="Moutarde")*(DA14:VN14="ALERTE")*(COUNTIF(R169,"* "&amp;DA15:VN15&amp;" *")&gt;0)*1))</f>
        <v>0</v>
      </c>
      <c r="AX169" t="str">
        <f t="shared" si="121"/>
        <v/>
      </c>
      <c r="AY169">
        <f t="array" ref="AY169">IF(D169="",0,SUMPRODUCT((DA13:VN13="Sesame")*(DA14:VN14="ALERTE")*(COUNTIF(R169,"* "&amp;DA15:VN15&amp;" *")&gt;0)*1))</f>
        <v>0</v>
      </c>
      <c r="AZ169" t="str">
        <f t="shared" si="122"/>
        <v/>
      </c>
      <c r="BA169">
        <f t="array" ref="BA169">IF(D169="",0,SUMPRODUCT((DA13:VN13="Sulfites")*(DA14:VN14="ALERTE")*(COUNTIF(R169,"* "&amp;DA15:VN15&amp;" *")&gt;0)*1))</f>
        <v>0</v>
      </c>
      <c r="BB169" t="str">
        <f t="shared" si="123"/>
        <v/>
      </c>
      <c r="BC169">
        <f t="array" ref="BC169">IF(D169="",0,SUMPRODUCT((DA13:VN13="Lupin")*(DA14:VN14="ALERTE")*(COUNTIF(R169,"* "&amp;DA15:VN15&amp;" *")&gt;0)*1))</f>
        <v>0</v>
      </c>
      <c r="BD169" t="str">
        <f t="shared" si="124"/>
        <v/>
      </c>
      <c r="BE169">
        <f t="array" ref="BE169">IF(D169="",0,SUMPRODUCT((DA13:VN13="Mollusques")*(DA14:VN14="EXCL")*(COUNTIF(R169,"* "&amp;DA15:VN15&amp;" *")&gt;0)*1))</f>
        <v>0</v>
      </c>
      <c r="BF169">
        <f t="array" ref="BF169">IF(D169="",0,SUMPRODUCT((DA13:VN13="Mollusques")*(DA14:VN14="ALERTE")*(COUNTIF(R169,"* "&amp;DA15:VN15&amp;" *")&gt;0)*1))</f>
        <v>0</v>
      </c>
      <c r="BG169" t="str">
        <f t="shared" si="125"/>
        <v/>
      </c>
      <c r="BH169" t="str">
        <f t="shared" si="126"/>
        <v/>
      </c>
      <c r="BI169" t="str">
        <f t="shared" si="127"/>
        <v/>
      </c>
      <c r="BJ169" t="str">
        <f t="shared" si="128"/>
        <v/>
      </c>
      <c r="BK169" t="str">
        <f t="shared" si="129"/>
        <v/>
      </c>
      <c r="BL169" t="str">
        <f t="shared" si="130"/>
        <v/>
      </c>
      <c r="BM169" t="str">
        <f t="shared" si="131"/>
        <v/>
      </c>
      <c r="BN169" t="str">
        <f t="shared" si="132"/>
        <v/>
      </c>
      <c r="BO169" t="str">
        <f t="shared" si="133"/>
        <v/>
      </c>
      <c r="BP169" t="str">
        <f t="shared" si="134"/>
        <v/>
      </c>
      <c r="BQ169" t="str">
        <f t="shared" si="135"/>
        <v/>
      </c>
      <c r="BR169" t="str">
        <f t="shared" si="136"/>
        <v/>
      </c>
      <c r="BS169" t="str">
        <f t="shared" si="137"/>
        <v/>
      </c>
      <c r="BT169" t="str">
        <f t="shared" si="138"/>
        <v/>
      </c>
      <c r="BU169" t="str">
        <f t="shared" si="139"/>
        <v/>
      </c>
      <c r="BV169" t="str">
        <f t="shared" si="140"/>
        <v/>
      </c>
      <c r="BW169" t="str">
        <f t="shared" si="141"/>
        <v/>
      </c>
      <c r="BX169" t="str">
        <f t="shared" si="142"/>
        <v/>
      </c>
      <c r="BY169" t="str">
        <f t="shared" si="143"/>
        <v/>
      </c>
    </row>
    <row r="170" spans="3:77" ht="15.75">
      <c r="C170" s="263" t="str">
        <f t="shared" si="96"/>
        <v/>
      </c>
      <c r="D170" s="752"/>
      <c r="E170" s="818" t="s">
        <v>945</v>
      </c>
      <c r="F170" s="16" t="str">
        <f t="shared" si="97"/>
        <v/>
      </c>
      <c r="G170" s="264" t="str">
        <f t="shared" si="98"/>
        <v/>
      </c>
      <c r="H170" s="266" t="str">
        <f t="shared" si="99"/>
        <v/>
      </c>
      <c r="I170" s="267" t="str">
        <f t="shared" si="100"/>
        <v/>
      </c>
      <c r="J170" s="268" t="str">
        <f t="shared" si="101"/>
        <v/>
      </c>
      <c r="K170" s="268" t="str">
        <f t="shared" si="102"/>
        <v/>
      </c>
      <c r="L170" s="269" t="str">
        <f t="shared" si="103"/>
        <v/>
      </c>
      <c r="M170" t="str">
        <f t="shared" si="104"/>
        <v/>
      </c>
      <c r="N170" t="str">
        <f t="shared" si="105"/>
        <v/>
      </c>
      <c r="O170" t="str">
        <f t="shared" si="106"/>
        <v/>
      </c>
      <c r="P170" t="str">
        <f t="shared" si="107"/>
        <v/>
      </c>
      <c r="Q170" t="str">
        <f t="shared" si="108"/>
        <v/>
      </c>
      <c r="R170" t="str">
        <f t="shared" si="109"/>
        <v/>
      </c>
      <c r="S170">
        <f t="array" ref="S170">IF(D170="",0,SUMPRODUCT((DA13:VN13="Gluten")*(DA14:VN14="INFO")*(COUNTIF(R170,"* "&amp;DA15:VN15&amp;" *")&gt;0)*1))</f>
        <v>0</v>
      </c>
      <c r="T170">
        <f t="array" ref="T170">IF(D170="",0,SUMPRODUCT((DA13:VN13="Gluten")*(DA14:VN14="EXCL")*(COUNTIF(R170,"* "&amp;DA15:VN15&amp;" *")&gt;0)*1))</f>
        <v>0</v>
      </c>
      <c r="U170">
        <f t="array" ref="U170">IF(D170="",0,SUMPRODUCT((DA13:VN13="Gluten")*(DA14:VN14="ALERTE")*(COUNTIF(R170,"* "&amp;DA15:VN15&amp;" *")&gt;0)*1))</f>
        <v>0</v>
      </c>
      <c r="V170">
        <f t="array" ref="V170">IF(D170="",0,SUMPRODUCT((DA13:VN13="Gluten")*(DA14:VN14="SUSP")*(COUNTIF(R170,"* "&amp;DA15:VN15&amp;" *")&gt;0)*1))</f>
        <v>0</v>
      </c>
      <c r="W170" t="str">
        <f t="shared" si="110"/>
        <v/>
      </c>
      <c r="X170" t="str">
        <f t="shared" si="111"/>
        <v/>
      </c>
      <c r="Y170">
        <f t="array" ref="Y170">IF(D170="",0,SUMPRODUCT((DA13:VN13="Crustaces")*(DA14:VN14="ALERTE")*(COUNTIF(R170,"* "&amp;DA15:VN15&amp;" *")&gt;0)*1))</f>
        <v>0</v>
      </c>
      <c r="Z170" t="str">
        <f t="shared" si="112"/>
        <v/>
      </c>
      <c r="AA170">
        <f t="array" ref="AA170">IF(D170="",0,SUMPRODUCT((DA13:VN13="Oeufs")*(DA14:VN14="ALERTE")*(COUNTIF(R170,"* "&amp;DA15:VN15&amp;" *")&gt;0)*1))</f>
        <v>0</v>
      </c>
      <c r="AB170" t="str">
        <f t="shared" si="113"/>
        <v/>
      </c>
      <c r="AC170">
        <f t="array" ref="AC170">IF(D170="",0,SUMPRODUCT((DA13:VN13="Poissons")*(DA14:VN14="INFO")*(COUNTIF(R170,"* "&amp;DA15:VN15&amp;" *")&gt;0)*1))</f>
        <v>0</v>
      </c>
      <c r="AD170">
        <f t="array" ref="AD170">IF(D170="",0,SUMPRODUCT((DA13:VN13="Poissons")*(DA14:VN14="EXCL")*(COUNTIF(R170,"* "&amp;DA15:VN15&amp;" *")&gt;0)*1))</f>
        <v>0</v>
      </c>
      <c r="AE170">
        <f t="array" ref="AE170">IF(D170="",0,SUMPRODUCT((DA13:VN13="Poissons")*(DA14:VN14="ALERTE")*(COUNTIF(R170,"* "&amp;DA15:VN15&amp;" *")&gt;0)*1))</f>
        <v>0</v>
      </c>
      <c r="AF170" t="str">
        <f t="shared" si="114"/>
        <v/>
      </c>
      <c r="AG170">
        <f t="array" ref="AG170">IF(D170="",0,SUMPRODUCT((DA13:VN13="Arachides")*(DA14:VN14="ALERTE")*(COUNTIF(R170,"* "&amp;DA15:VN15&amp;" *")&gt;0)*1))</f>
        <v>0</v>
      </c>
      <c r="AH170" t="str">
        <f t="shared" si="115"/>
        <v/>
      </c>
      <c r="AI170">
        <f t="array" ref="AI170">IF(D170="",0,SUMPRODUCT((DA13:VN13="Soja")*(DA14:VN14="INFO")*(COUNTIF(R170,"* "&amp;DA15:VN15&amp;" *")&gt;0)*1))</f>
        <v>0</v>
      </c>
      <c r="AJ170">
        <f t="array" ref="AJ170">IF(D170="",0,SUMPRODUCT((DA13:VN13="Soja")*(DA14:VN14="ALERTE")*(COUNTIF(R170,"* "&amp;DA15:VN15&amp;" *")&gt;0)*1))</f>
        <v>0</v>
      </c>
      <c r="AK170" t="str">
        <f t="shared" si="116"/>
        <v/>
      </c>
      <c r="AL170">
        <f t="array" ref="AL170">IF(D170="",0,SUMPRODUCT((DA13:VN13="Lait")*(DA14:VN14="INFO")*(COUNTIF(R170,"* "&amp;DA15:VN15&amp;" *")&gt;0)*1))</f>
        <v>0</v>
      </c>
      <c r="AM170">
        <f t="array" ref="AM170">IF(D170="",0,SUMPRODUCT((DA13:VN13="Lait")*(DA14:VN14="EXCL")*(COUNTIF(R170,"* "&amp;DA15:VN15&amp;" *")&gt;0)*1))</f>
        <v>0</v>
      </c>
      <c r="AN170">
        <f t="array" ref="AN170">IF(D170="",0,SUMPRODUCT((DA13:VN13="Lait")*(DA14:VN14="ALERTE")*(COUNTIF(R170,"* "&amp;DA15:VN15&amp;" *")&gt;0)*1))</f>
        <v>0</v>
      </c>
      <c r="AO170">
        <f t="array" ref="AO170">IF(D170="",0,SUMPRODUCT((DA13:VN13="Lait")*(DA14:VN14="SUSP")*(COUNTIF(R170,"* "&amp;DA15:VN15&amp;" *")&gt;0)*1))</f>
        <v>0</v>
      </c>
      <c r="AP170" t="str">
        <f t="shared" si="117"/>
        <v/>
      </c>
      <c r="AQ170" t="str">
        <f t="shared" si="118"/>
        <v/>
      </c>
      <c r="AR170">
        <f t="array" ref="AR170">IF(D170="",0,SUMPRODUCT((DA13:VN13="Fruits a coque")*(DA14:VN14="EXCL")*(COUNTIF(R170,"* "&amp;DA15:VN15&amp;" *")&gt;0)*1))</f>
        <v>0</v>
      </c>
      <c r="AS170">
        <f t="array" ref="AS170">IF(D170="",0,SUMPRODUCT((DA13:VN13="Fruits a coque")*(DA14:VN14="ALERTE")*(COUNTIF(R170,"* "&amp;DA15:VN15&amp;" *")&gt;0)*1))</f>
        <v>0</v>
      </c>
      <c r="AT170" t="str">
        <f t="shared" si="119"/>
        <v/>
      </c>
      <c r="AU170">
        <f t="array" ref="AU170">IF(D170="",0,SUMPRODUCT((DA13:VN13="Celeri")*(DA14:VN14="ALERTE")*(COUNTIF(R170,"* "&amp;DA15:VN15&amp;" *")&gt;0)*1))</f>
        <v>0</v>
      </c>
      <c r="AV170" t="str">
        <f t="shared" si="120"/>
        <v/>
      </c>
      <c r="AW170">
        <f t="array" ref="AW170">IF(D170="",0,SUMPRODUCT((DA13:VN13="Moutarde")*(DA14:VN14="ALERTE")*(COUNTIF(R170,"* "&amp;DA15:VN15&amp;" *")&gt;0)*1))</f>
        <v>0</v>
      </c>
      <c r="AX170" t="str">
        <f t="shared" si="121"/>
        <v/>
      </c>
      <c r="AY170">
        <f t="array" ref="AY170">IF(D170="",0,SUMPRODUCT((DA13:VN13="Sesame")*(DA14:VN14="ALERTE")*(COUNTIF(R170,"* "&amp;DA15:VN15&amp;" *")&gt;0)*1))</f>
        <v>0</v>
      </c>
      <c r="AZ170" t="str">
        <f t="shared" si="122"/>
        <v/>
      </c>
      <c r="BA170">
        <f t="array" ref="BA170">IF(D170="",0,SUMPRODUCT((DA13:VN13="Sulfites")*(DA14:VN14="ALERTE")*(COUNTIF(R170,"* "&amp;DA15:VN15&amp;" *")&gt;0)*1))</f>
        <v>0</v>
      </c>
      <c r="BB170" t="str">
        <f t="shared" si="123"/>
        <v/>
      </c>
      <c r="BC170">
        <f t="array" ref="BC170">IF(D170="",0,SUMPRODUCT((DA13:VN13="Lupin")*(DA14:VN14="ALERTE")*(COUNTIF(R170,"* "&amp;DA15:VN15&amp;" *")&gt;0)*1))</f>
        <v>0</v>
      </c>
      <c r="BD170" t="str">
        <f t="shared" si="124"/>
        <v/>
      </c>
      <c r="BE170">
        <f t="array" ref="BE170">IF(D170="",0,SUMPRODUCT((DA13:VN13="Mollusques")*(DA14:VN14="EXCL")*(COUNTIF(R170,"* "&amp;DA15:VN15&amp;" *")&gt;0)*1))</f>
        <v>0</v>
      </c>
      <c r="BF170">
        <f t="array" ref="BF170">IF(D170="",0,SUMPRODUCT((DA13:VN13="Mollusques")*(DA14:VN14="ALERTE")*(COUNTIF(R170,"* "&amp;DA15:VN15&amp;" *")&gt;0)*1))</f>
        <v>0</v>
      </c>
      <c r="BG170" t="str">
        <f t="shared" si="125"/>
        <v/>
      </c>
      <c r="BH170" t="str">
        <f t="shared" si="126"/>
        <v/>
      </c>
      <c r="BI170" t="str">
        <f t="shared" si="127"/>
        <v/>
      </c>
      <c r="BJ170" t="str">
        <f t="shared" si="128"/>
        <v/>
      </c>
      <c r="BK170" t="str">
        <f t="shared" si="129"/>
        <v/>
      </c>
      <c r="BL170" t="str">
        <f t="shared" si="130"/>
        <v/>
      </c>
      <c r="BM170" t="str">
        <f t="shared" si="131"/>
        <v/>
      </c>
      <c r="BN170" t="str">
        <f t="shared" si="132"/>
        <v/>
      </c>
      <c r="BO170" t="str">
        <f t="shared" si="133"/>
        <v/>
      </c>
      <c r="BP170" t="str">
        <f t="shared" si="134"/>
        <v/>
      </c>
      <c r="BQ170" t="str">
        <f t="shared" si="135"/>
        <v/>
      </c>
      <c r="BR170" t="str">
        <f t="shared" si="136"/>
        <v/>
      </c>
      <c r="BS170" t="str">
        <f t="shared" si="137"/>
        <v/>
      </c>
      <c r="BT170" t="str">
        <f t="shared" si="138"/>
        <v/>
      </c>
      <c r="BU170" t="str">
        <f t="shared" si="139"/>
        <v/>
      </c>
      <c r="BV170" t="str">
        <f t="shared" si="140"/>
        <v/>
      </c>
      <c r="BW170" t="str">
        <f t="shared" si="141"/>
        <v/>
      </c>
      <c r="BX170" t="str">
        <f t="shared" si="142"/>
        <v/>
      </c>
      <c r="BY170" t="str">
        <f t="shared" si="143"/>
        <v/>
      </c>
    </row>
    <row r="171" spans="3:77" ht="15.75">
      <c r="C171" s="263" t="str">
        <f t="shared" si="96"/>
        <v/>
      </c>
      <c r="D171" s="752"/>
      <c r="E171" s="818" t="s">
        <v>945</v>
      </c>
      <c r="F171" s="16" t="str">
        <f t="shared" si="97"/>
        <v/>
      </c>
      <c r="G171" s="264" t="str">
        <f t="shared" si="98"/>
        <v/>
      </c>
      <c r="H171" s="266" t="str">
        <f t="shared" si="99"/>
        <v/>
      </c>
      <c r="I171" s="267" t="str">
        <f t="shared" si="100"/>
        <v/>
      </c>
      <c r="J171" s="268" t="str">
        <f t="shared" si="101"/>
        <v/>
      </c>
      <c r="K171" s="268" t="str">
        <f t="shared" si="102"/>
        <v/>
      </c>
      <c r="L171" s="269" t="str">
        <f t="shared" si="103"/>
        <v/>
      </c>
      <c r="M171" t="str">
        <f t="shared" si="104"/>
        <v/>
      </c>
      <c r="N171" t="str">
        <f t="shared" si="105"/>
        <v/>
      </c>
      <c r="O171" t="str">
        <f t="shared" si="106"/>
        <v/>
      </c>
      <c r="P171" t="str">
        <f t="shared" si="107"/>
        <v/>
      </c>
      <c r="Q171" t="str">
        <f t="shared" si="108"/>
        <v/>
      </c>
      <c r="R171" t="str">
        <f t="shared" si="109"/>
        <v/>
      </c>
      <c r="S171">
        <f t="array" ref="S171">IF(D171="",0,SUMPRODUCT((DA13:VN13="Gluten")*(DA14:VN14="INFO")*(COUNTIF(R171,"* "&amp;DA15:VN15&amp;" *")&gt;0)*1))</f>
        <v>0</v>
      </c>
      <c r="T171">
        <f t="array" ref="T171">IF(D171="",0,SUMPRODUCT((DA13:VN13="Gluten")*(DA14:VN14="EXCL")*(COUNTIF(R171,"* "&amp;DA15:VN15&amp;" *")&gt;0)*1))</f>
        <v>0</v>
      </c>
      <c r="U171">
        <f t="array" ref="U171">IF(D171="",0,SUMPRODUCT((DA13:VN13="Gluten")*(DA14:VN14="ALERTE")*(COUNTIF(R171,"* "&amp;DA15:VN15&amp;" *")&gt;0)*1))</f>
        <v>0</v>
      </c>
      <c r="V171">
        <f t="array" ref="V171">IF(D171="",0,SUMPRODUCT((DA13:VN13="Gluten")*(DA14:VN14="SUSP")*(COUNTIF(R171,"* "&amp;DA15:VN15&amp;" *")&gt;0)*1))</f>
        <v>0</v>
      </c>
      <c r="W171" t="str">
        <f t="shared" si="110"/>
        <v/>
      </c>
      <c r="X171" t="str">
        <f t="shared" si="111"/>
        <v/>
      </c>
      <c r="Y171">
        <f t="array" ref="Y171">IF(D171="",0,SUMPRODUCT((DA13:VN13="Crustaces")*(DA14:VN14="ALERTE")*(COUNTIF(R171,"* "&amp;DA15:VN15&amp;" *")&gt;0)*1))</f>
        <v>0</v>
      </c>
      <c r="Z171" t="str">
        <f t="shared" si="112"/>
        <v/>
      </c>
      <c r="AA171">
        <f t="array" ref="AA171">IF(D171="",0,SUMPRODUCT((DA13:VN13="Oeufs")*(DA14:VN14="ALERTE")*(COUNTIF(R171,"* "&amp;DA15:VN15&amp;" *")&gt;0)*1))</f>
        <v>0</v>
      </c>
      <c r="AB171" t="str">
        <f t="shared" si="113"/>
        <v/>
      </c>
      <c r="AC171">
        <f t="array" ref="AC171">IF(D171="",0,SUMPRODUCT((DA13:VN13="Poissons")*(DA14:VN14="INFO")*(COUNTIF(R171,"* "&amp;DA15:VN15&amp;" *")&gt;0)*1))</f>
        <v>0</v>
      </c>
      <c r="AD171">
        <f t="array" ref="AD171">IF(D171="",0,SUMPRODUCT((DA13:VN13="Poissons")*(DA14:VN14="EXCL")*(COUNTIF(R171,"* "&amp;DA15:VN15&amp;" *")&gt;0)*1))</f>
        <v>0</v>
      </c>
      <c r="AE171">
        <f t="array" ref="AE171">IF(D171="",0,SUMPRODUCT((DA13:VN13="Poissons")*(DA14:VN14="ALERTE")*(COUNTIF(R171,"* "&amp;DA15:VN15&amp;" *")&gt;0)*1))</f>
        <v>0</v>
      </c>
      <c r="AF171" t="str">
        <f t="shared" si="114"/>
        <v/>
      </c>
      <c r="AG171">
        <f t="array" ref="AG171">IF(D171="",0,SUMPRODUCT((DA13:VN13="Arachides")*(DA14:VN14="ALERTE")*(COUNTIF(R171,"* "&amp;DA15:VN15&amp;" *")&gt;0)*1))</f>
        <v>0</v>
      </c>
      <c r="AH171" t="str">
        <f t="shared" si="115"/>
        <v/>
      </c>
      <c r="AI171">
        <f t="array" ref="AI171">IF(D171="",0,SUMPRODUCT((DA13:VN13="Soja")*(DA14:VN14="INFO")*(COUNTIF(R171,"* "&amp;DA15:VN15&amp;" *")&gt;0)*1))</f>
        <v>0</v>
      </c>
      <c r="AJ171">
        <f t="array" ref="AJ171">IF(D171="",0,SUMPRODUCT((DA13:VN13="Soja")*(DA14:VN14="ALERTE")*(COUNTIF(R171,"* "&amp;DA15:VN15&amp;" *")&gt;0)*1))</f>
        <v>0</v>
      </c>
      <c r="AK171" t="str">
        <f t="shared" si="116"/>
        <v/>
      </c>
      <c r="AL171">
        <f t="array" ref="AL171">IF(D171="",0,SUMPRODUCT((DA13:VN13="Lait")*(DA14:VN14="INFO")*(COUNTIF(R171,"* "&amp;DA15:VN15&amp;" *")&gt;0)*1))</f>
        <v>0</v>
      </c>
      <c r="AM171">
        <f t="array" ref="AM171">IF(D171="",0,SUMPRODUCT((DA13:VN13="Lait")*(DA14:VN14="EXCL")*(COUNTIF(R171,"* "&amp;DA15:VN15&amp;" *")&gt;0)*1))</f>
        <v>0</v>
      </c>
      <c r="AN171">
        <f t="array" ref="AN171">IF(D171="",0,SUMPRODUCT((DA13:VN13="Lait")*(DA14:VN14="ALERTE")*(COUNTIF(R171,"* "&amp;DA15:VN15&amp;" *")&gt;0)*1))</f>
        <v>0</v>
      </c>
      <c r="AO171">
        <f t="array" ref="AO171">IF(D171="",0,SUMPRODUCT((DA13:VN13="Lait")*(DA14:VN14="SUSP")*(COUNTIF(R171,"* "&amp;DA15:VN15&amp;" *")&gt;0)*1))</f>
        <v>0</v>
      </c>
      <c r="AP171" t="str">
        <f t="shared" si="117"/>
        <v/>
      </c>
      <c r="AQ171" t="str">
        <f t="shared" si="118"/>
        <v/>
      </c>
      <c r="AR171">
        <f t="array" ref="AR171">IF(D171="",0,SUMPRODUCT((DA13:VN13="Fruits a coque")*(DA14:VN14="EXCL")*(COUNTIF(R171,"* "&amp;DA15:VN15&amp;" *")&gt;0)*1))</f>
        <v>0</v>
      </c>
      <c r="AS171">
        <f t="array" ref="AS171">IF(D171="",0,SUMPRODUCT((DA13:VN13="Fruits a coque")*(DA14:VN14="ALERTE")*(COUNTIF(R171,"* "&amp;DA15:VN15&amp;" *")&gt;0)*1))</f>
        <v>0</v>
      </c>
      <c r="AT171" t="str">
        <f t="shared" si="119"/>
        <v/>
      </c>
      <c r="AU171">
        <f t="array" ref="AU171">IF(D171="",0,SUMPRODUCT((DA13:VN13="Celeri")*(DA14:VN14="ALERTE")*(COUNTIF(R171,"* "&amp;DA15:VN15&amp;" *")&gt;0)*1))</f>
        <v>0</v>
      </c>
      <c r="AV171" t="str">
        <f t="shared" si="120"/>
        <v/>
      </c>
      <c r="AW171">
        <f t="array" ref="AW171">IF(D171="",0,SUMPRODUCT((DA13:VN13="Moutarde")*(DA14:VN14="ALERTE")*(COUNTIF(R171,"* "&amp;DA15:VN15&amp;" *")&gt;0)*1))</f>
        <v>0</v>
      </c>
      <c r="AX171" t="str">
        <f t="shared" si="121"/>
        <v/>
      </c>
      <c r="AY171">
        <f t="array" ref="AY171">IF(D171="",0,SUMPRODUCT((DA13:VN13="Sesame")*(DA14:VN14="ALERTE")*(COUNTIF(R171,"* "&amp;DA15:VN15&amp;" *")&gt;0)*1))</f>
        <v>0</v>
      </c>
      <c r="AZ171" t="str">
        <f t="shared" si="122"/>
        <v/>
      </c>
      <c r="BA171">
        <f t="array" ref="BA171">IF(D171="",0,SUMPRODUCT((DA13:VN13="Sulfites")*(DA14:VN14="ALERTE")*(COUNTIF(R171,"* "&amp;DA15:VN15&amp;" *")&gt;0)*1))</f>
        <v>0</v>
      </c>
      <c r="BB171" t="str">
        <f t="shared" si="123"/>
        <v/>
      </c>
      <c r="BC171">
        <f t="array" ref="BC171">IF(D171="",0,SUMPRODUCT((DA13:VN13="Lupin")*(DA14:VN14="ALERTE")*(COUNTIF(R171,"* "&amp;DA15:VN15&amp;" *")&gt;0)*1))</f>
        <v>0</v>
      </c>
      <c r="BD171" t="str">
        <f t="shared" si="124"/>
        <v/>
      </c>
      <c r="BE171">
        <f t="array" ref="BE171">IF(D171="",0,SUMPRODUCT((DA13:VN13="Mollusques")*(DA14:VN14="EXCL")*(COUNTIF(R171,"* "&amp;DA15:VN15&amp;" *")&gt;0)*1))</f>
        <v>0</v>
      </c>
      <c r="BF171">
        <f t="array" ref="BF171">IF(D171="",0,SUMPRODUCT((DA13:VN13="Mollusques")*(DA14:VN14="ALERTE")*(COUNTIF(R171,"* "&amp;DA15:VN15&amp;" *")&gt;0)*1))</f>
        <v>0</v>
      </c>
      <c r="BG171" t="str">
        <f t="shared" si="125"/>
        <v/>
      </c>
      <c r="BH171" t="str">
        <f t="shared" si="126"/>
        <v/>
      </c>
      <c r="BI171" t="str">
        <f t="shared" si="127"/>
        <v/>
      </c>
      <c r="BJ171" t="str">
        <f t="shared" si="128"/>
        <v/>
      </c>
      <c r="BK171" t="str">
        <f t="shared" si="129"/>
        <v/>
      </c>
      <c r="BL171" t="str">
        <f t="shared" si="130"/>
        <v/>
      </c>
      <c r="BM171" t="str">
        <f t="shared" si="131"/>
        <v/>
      </c>
      <c r="BN171" t="str">
        <f t="shared" si="132"/>
        <v/>
      </c>
      <c r="BO171" t="str">
        <f t="shared" si="133"/>
        <v/>
      </c>
      <c r="BP171" t="str">
        <f t="shared" si="134"/>
        <v/>
      </c>
      <c r="BQ171" t="str">
        <f t="shared" si="135"/>
        <v/>
      </c>
      <c r="BR171" t="str">
        <f t="shared" si="136"/>
        <v/>
      </c>
      <c r="BS171" t="str">
        <f t="shared" si="137"/>
        <v/>
      </c>
      <c r="BT171" t="str">
        <f t="shared" si="138"/>
        <v/>
      </c>
      <c r="BU171" t="str">
        <f t="shared" si="139"/>
        <v/>
      </c>
      <c r="BV171" t="str">
        <f t="shared" si="140"/>
        <v/>
      </c>
      <c r="BW171" t="str">
        <f t="shared" si="141"/>
        <v/>
      </c>
      <c r="BX171" t="str">
        <f t="shared" si="142"/>
        <v/>
      </c>
      <c r="BY171" t="str">
        <f t="shared" si="143"/>
        <v/>
      </c>
    </row>
    <row r="172" spans="3:77" ht="15.75">
      <c r="C172" s="263" t="str">
        <f t="shared" si="96"/>
        <v/>
      </c>
      <c r="D172" s="752"/>
      <c r="E172" s="818" t="s">
        <v>945</v>
      </c>
      <c r="F172" s="16" t="str">
        <f t="shared" si="97"/>
        <v/>
      </c>
      <c r="G172" s="264" t="str">
        <f t="shared" si="98"/>
        <v/>
      </c>
      <c r="H172" s="266" t="str">
        <f t="shared" si="99"/>
        <v/>
      </c>
      <c r="I172" s="267" t="str">
        <f t="shared" si="100"/>
        <v/>
      </c>
      <c r="J172" s="268" t="str">
        <f t="shared" si="101"/>
        <v/>
      </c>
      <c r="K172" s="268" t="str">
        <f t="shared" si="102"/>
        <v/>
      </c>
      <c r="L172" s="269" t="str">
        <f t="shared" si="103"/>
        <v/>
      </c>
      <c r="M172" t="str">
        <f t="shared" si="104"/>
        <v/>
      </c>
      <c r="N172" t="str">
        <f t="shared" si="105"/>
        <v/>
      </c>
      <c r="O172" t="str">
        <f t="shared" si="106"/>
        <v/>
      </c>
      <c r="P172" t="str">
        <f t="shared" si="107"/>
        <v/>
      </c>
      <c r="Q172" t="str">
        <f t="shared" si="108"/>
        <v/>
      </c>
      <c r="R172" t="str">
        <f t="shared" si="109"/>
        <v/>
      </c>
      <c r="S172">
        <f t="array" ref="S172">IF(D172="",0,SUMPRODUCT((DA13:VN13="Gluten")*(DA14:VN14="INFO")*(COUNTIF(R172,"* "&amp;DA15:VN15&amp;" *")&gt;0)*1))</f>
        <v>0</v>
      </c>
      <c r="T172">
        <f t="array" ref="T172">IF(D172="",0,SUMPRODUCT((DA13:VN13="Gluten")*(DA14:VN14="EXCL")*(COUNTIF(R172,"* "&amp;DA15:VN15&amp;" *")&gt;0)*1))</f>
        <v>0</v>
      </c>
      <c r="U172">
        <f t="array" ref="U172">IF(D172="",0,SUMPRODUCT((DA13:VN13="Gluten")*(DA14:VN14="ALERTE")*(COUNTIF(R172,"* "&amp;DA15:VN15&amp;" *")&gt;0)*1))</f>
        <v>0</v>
      </c>
      <c r="V172">
        <f t="array" ref="V172">IF(D172="",0,SUMPRODUCT((DA13:VN13="Gluten")*(DA14:VN14="SUSP")*(COUNTIF(R172,"* "&amp;DA15:VN15&amp;" *")&gt;0)*1))</f>
        <v>0</v>
      </c>
      <c r="W172" t="str">
        <f t="shared" si="110"/>
        <v/>
      </c>
      <c r="X172" t="str">
        <f t="shared" si="111"/>
        <v/>
      </c>
      <c r="Y172">
        <f t="array" ref="Y172">IF(D172="",0,SUMPRODUCT((DA13:VN13="Crustaces")*(DA14:VN14="ALERTE")*(COUNTIF(R172,"* "&amp;DA15:VN15&amp;" *")&gt;0)*1))</f>
        <v>0</v>
      </c>
      <c r="Z172" t="str">
        <f t="shared" si="112"/>
        <v/>
      </c>
      <c r="AA172">
        <f t="array" ref="AA172">IF(D172="",0,SUMPRODUCT((DA13:VN13="Oeufs")*(DA14:VN14="ALERTE")*(COUNTIF(R172,"* "&amp;DA15:VN15&amp;" *")&gt;0)*1))</f>
        <v>0</v>
      </c>
      <c r="AB172" t="str">
        <f t="shared" si="113"/>
        <v/>
      </c>
      <c r="AC172">
        <f t="array" ref="AC172">IF(D172="",0,SUMPRODUCT((DA13:VN13="Poissons")*(DA14:VN14="INFO")*(COUNTIF(R172,"* "&amp;DA15:VN15&amp;" *")&gt;0)*1))</f>
        <v>0</v>
      </c>
      <c r="AD172">
        <f t="array" ref="AD172">IF(D172="",0,SUMPRODUCT((DA13:VN13="Poissons")*(DA14:VN14="EXCL")*(COUNTIF(R172,"* "&amp;DA15:VN15&amp;" *")&gt;0)*1))</f>
        <v>0</v>
      </c>
      <c r="AE172">
        <f t="array" ref="AE172">IF(D172="",0,SUMPRODUCT((DA13:VN13="Poissons")*(DA14:VN14="ALERTE")*(COUNTIF(R172,"* "&amp;DA15:VN15&amp;" *")&gt;0)*1))</f>
        <v>0</v>
      </c>
      <c r="AF172" t="str">
        <f t="shared" si="114"/>
        <v/>
      </c>
      <c r="AG172">
        <f t="array" ref="AG172">IF(D172="",0,SUMPRODUCT((DA13:VN13="Arachides")*(DA14:VN14="ALERTE")*(COUNTIF(R172,"* "&amp;DA15:VN15&amp;" *")&gt;0)*1))</f>
        <v>0</v>
      </c>
      <c r="AH172" t="str">
        <f t="shared" si="115"/>
        <v/>
      </c>
      <c r="AI172">
        <f t="array" ref="AI172">IF(D172="",0,SUMPRODUCT((DA13:VN13="Soja")*(DA14:VN14="INFO")*(COUNTIF(R172,"* "&amp;DA15:VN15&amp;" *")&gt;0)*1))</f>
        <v>0</v>
      </c>
      <c r="AJ172">
        <f t="array" ref="AJ172">IF(D172="",0,SUMPRODUCT((DA13:VN13="Soja")*(DA14:VN14="ALERTE")*(COUNTIF(R172,"* "&amp;DA15:VN15&amp;" *")&gt;0)*1))</f>
        <v>0</v>
      </c>
      <c r="AK172" t="str">
        <f t="shared" si="116"/>
        <v/>
      </c>
      <c r="AL172">
        <f t="array" ref="AL172">IF(D172="",0,SUMPRODUCT((DA13:VN13="Lait")*(DA14:VN14="INFO")*(COUNTIF(R172,"* "&amp;DA15:VN15&amp;" *")&gt;0)*1))</f>
        <v>0</v>
      </c>
      <c r="AM172">
        <f t="array" ref="AM172">IF(D172="",0,SUMPRODUCT((DA13:VN13="Lait")*(DA14:VN14="EXCL")*(COUNTIF(R172,"* "&amp;DA15:VN15&amp;" *")&gt;0)*1))</f>
        <v>0</v>
      </c>
      <c r="AN172">
        <f t="array" ref="AN172">IF(D172="",0,SUMPRODUCT((DA13:VN13="Lait")*(DA14:VN14="ALERTE")*(COUNTIF(R172,"* "&amp;DA15:VN15&amp;" *")&gt;0)*1))</f>
        <v>0</v>
      </c>
      <c r="AO172">
        <f t="array" ref="AO172">IF(D172="",0,SUMPRODUCT((DA13:VN13="Lait")*(DA14:VN14="SUSP")*(COUNTIF(R172,"* "&amp;DA15:VN15&amp;" *")&gt;0)*1))</f>
        <v>0</v>
      </c>
      <c r="AP172" t="str">
        <f t="shared" si="117"/>
        <v/>
      </c>
      <c r="AQ172" t="str">
        <f t="shared" si="118"/>
        <v/>
      </c>
      <c r="AR172">
        <f t="array" ref="AR172">IF(D172="",0,SUMPRODUCT((DA13:VN13="Fruits a coque")*(DA14:VN14="EXCL")*(COUNTIF(R172,"* "&amp;DA15:VN15&amp;" *")&gt;0)*1))</f>
        <v>0</v>
      </c>
      <c r="AS172">
        <f t="array" ref="AS172">IF(D172="",0,SUMPRODUCT((DA13:VN13="Fruits a coque")*(DA14:VN14="ALERTE")*(COUNTIF(R172,"* "&amp;DA15:VN15&amp;" *")&gt;0)*1))</f>
        <v>0</v>
      </c>
      <c r="AT172" t="str">
        <f t="shared" si="119"/>
        <v/>
      </c>
      <c r="AU172">
        <f t="array" ref="AU172">IF(D172="",0,SUMPRODUCT((DA13:VN13="Celeri")*(DA14:VN14="ALERTE")*(COUNTIF(R172,"* "&amp;DA15:VN15&amp;" *")&gt;0)*1))</f>
        <v>0</v>
      </c>
      <c r="AV172" t="str">
        <f t="shared" si="120"/>
        <v/>
      </c>
      <c r="AW172">
        <f t="array" ref="AW172">IF(D172="",0,SUMPRODUCT((DA13:VN13="Moutarde")*(DA14:VN14="ALERTE")*(COUNTIF(R172,"* "&amp;DA15:VN15&amp;" *")&gt;0)*1))</f>
        <v>0</v>
      </c>
      <c r="AX172" t="str">
        <f t="shared" si="121"/>
        <v/>
      </c>
      <c r="AY172">
        <f t="array" ref="AY172">IF(D172="",0,SUMPRODUCT((DA13:VN13="Sesame")*(DA14:VN14="ALERTE")*(COUNTIF(R172,"* "&amp;DA15:VN15&amp;" *")&gt;0)*1))</f>
        <v>0</v>
      </c>
      <c r="AZ172" t="str">
        <f t="shared" si="122"/>
        <v/>
      </c>
      <c r="BA172">
        <f t="array" ref="BA172">IF(D172="",0,SUMPRODUCT((DA13:VN13="Sulfites")*(DA14:VN14="ALERTE")*(COUNTIF(R172,"* "&amp;DA15:VN15&amp;" *")&gt;0)*1))</f>
        <v>0</v>
      </c>
      <c r="BB172" t="str">
        <f t="shared" si="123"/>
        <v/>
      </c>
      <c r="BC172">
        <f t="array" ref="BC172">IF(D172="",0,SUMPRODUCT((DA13:VN13="Lupin")*(DA14:VN14="ALERTE")*(COUNTIF(R172,"* "&amp;DA15:VN15&amp;" *")&gt;0)*1))</f>
        <v>0</v>
      </c>
      <c r="BD172" t="str">
        <f t="shared" si="124"/>
        <v/>
      </c>
      <c r="BE172">
        <f t="array" ref="BE172">IF(D172="",0,SUMPRODUCT((DA13:VN13="Mollusques")*(DA14:VN14="EXCL")*(COUNTIF(R172,"* "&amp;DA15:VN15&amp;" *")&gt;0)*1))</f>
        <v>0</v>
      </c>
      <c r="BF172">
        <f t="array" ref="BF172">IF(D172="",0,SUMPRODUCT((DA13:VN13="Mollusques")*(DA14:VN14="ALERTE")*(COUNTIF(R172,"* "&amp;DA15:VN15&amp;" *")&gt;0)*1))</f>
        <v>0</v>
      </c>
      <c r="BG172" t="str">
        <f t="shared" si="125"/>
        <v/>
      </c>
      <c r="BH172" t="str">
        <f t="shared" si="126"/>
        <v/>
      </c>
      <c r="BI172" t="str">
        <f t="shared" si="127"/>
        <v/>
      </c>
      <c r="BJ172" t="str">
        <f t="shared" si="128"/>
        <v/>
      </c>
      <c r="BK172" t="str">
        <f t="shared" si="129"/>
        <v/>
      </c>
      <c r="BL172" t="str">
        <f t="shared" si="130"/>
        <v/>
      </c>
      <c r="BM172" t="str">
        <f t="shared" si="131"/>
        <v/>
      </c>
      <c r="BN172" t="str">
        <f t="shared" si="132"/>
        <v/>
      </c>
      <c r="BO172" t="str">
        <f t="shared" si="133"/>
        <v/>
      </c>
      <c r="BP172" t="str">
        <f t="shared" si="134"/>
        <v/>
      </c>
      <c r="BQ172" t="str">
        <f t="shared" si="135"/>
        <v/>
      </c>
      <c r="BR172" t="str">
        <f t="shared" si="136"/>
        <v/>
      </c>
      <c r="BS172" t="str">
        <f t="shared" si="137"/>
        <v/>
      </c>
      <c r="BT172" t="str">
        <f t="shared" si="138"/>
        <v/>
      </c>
      <c r="BU172" t="str">
        <f t="shared" si="139"/>
        <v/>
      </c>
      <c r="BV172" t="str">
        <f t="shared" si="140"/>
        <v/>
      </c>
      <c r="BW172" t="str">
        <f t="shared" si="141"/>
        <v/>
      </c>
      <c r="BX172" t="str">
        <f t="shared" si="142"/>
        <v/>
      </c>
      <c r="BY172" t="str">
        <f t="shared" si="143"/>
        <v/>
      </c>
    </row>
    <row r="173" spans="3:77" ht="15.75">
      <c r="C173" s="263" t="str">
        <f t="shared" si="96"/>
        <v/>
      </c>
      <c r="D173" s="752"/>
      <c r="E173" s="818" t="s">
        <v>945</v>
      </c>
      <c r="F173" s="16" t="str">
        <f t="shared" si="97"/>
        <v/>
      </c>
      <c r="G173" s="264" t="str">
        <f t="shared" si="98"/>
        <v/>
      </c>
      <c r="H173" s="266" t="str">
        <f t="shared" si="99"/>
        <v/>
      </c>
      <c r="I173" s="267" t="str">
        <f t="shared" si="100"/>
        <v/>
      </c>
      <c r="J173" s="268" t="str">
        <f t="shared" si="101"/>
        <v/>
      </c>
      <c r="K173" s="268" t="str">
        <f t="shared" si="102"/>
        <v/>
      </c>
      <c r="L173" s="269" t="str">
        <f t="shared" si="103"/>
        <v/>
      </c>
      <c r="M173" t="str">
        <f t="shared" si="104"/>
        <v/>
      </c>
      <c r="N173" t="str">
        <f t="shared" si="105"/>
        <v/>
      </c>
      <c r="O173" t="str">
        <f t="shared" si="106"/>
        <v/>
      </c>
      <c r="P173" t="str">
        <f t="shared" si="107"/>
        <v/>
      </c>
      <c r="Q173" t="str">
        <f t="shared" si="108"/>
        <v/>
      </c>
      <c r="R173" t="str">
        <f t="shared" si="109"/>
        <v/>
      </c>
      <c r="S173">
        <f t="array" ref="S173">IF(D173="",0,SUMPRODUCT((DA13:VN13="Gluten")*(DA14:VN14="INFO")*(COUNTIF(R173,"* "&amp;DA15:VN15&amp;" *")&gt;0)*1))</f>
        <v>0</v>
      </c>
      <c r="T173">
        <f t="array" ref="T173">IF(D173="",0,SUMPRODUCT((DA13:VN13="Gluten")*(DA14:VN14="EXCL")*(COUNTIF(R173,"* "&amp;DA15:VN15&amp;" *")&gt;0)*1))</f>
        <v>0</v>
      </c>
      <c r="U173">
        <f t="array" ref="U173">IF(D173="",0,SUMPRODUCT((DA13:VN13="Gluten")*(DA14:VN14="ALERTE")*(COUNTIF(R173,"* "&amp;DA15:VN15&amp;" *")&gt;0)*1))</f>
        <v>0</v>
      </c>
      <c r="V173">
        <f t="array" ref="V173">IF(D173="",0,SUMPRODUCT((DA13:VN13="Gluten")*(DA14:VN14="SUSP")*(COUNTIF(R173,"* "&amp;DA15:VN15&amp;" *")&gt;0)*1))</f>
        <v>0</v>
      </c>
      <c r="W173" t="str">
        <f t="shared" si="110"/>
        <v/>
      </c>
      <c r="X173" t="str">
        <f t="shared" si="111"/>
        <v/>
      </c>
      <c r="Y173">
        <f t="array" ref="Y173">IF(D173="",0,SUMPRODUCT((DA13:VN13="Crustaces")*(DA14:VN14="ALERTE")*(COUNTIF(R173,"* "&amp;DA15:VN15&amp;" *")&gt;0)*1))</f>
        <v>0</v>
      </c>
      <c r="Z173" t="str">
        <f t="shared" si="112"/>
        <v/>
      </c>
      <c r="AA173">
        <f t="array" ref="AA173">IF(D173="",0,SUMPRODUCT((DA13:VN13="Oeufs")*(DA14:VN14="ALERTE")*(COUNTIF(R173,"* "&amp;DA15:VN15&amp;" *")&gt;0)*1))</f>
        <v>0</v>
      </c>
      <c r="AB173" t="str">
        <f t="shared" si="113"/>
        <v/>
      </c>
      <c r="AC173">
        <f t="array" ref="AC173">IF(D173="",0,SUMPRODUCT((DA13:VN13="Poissons")*(DA14:VN14="INFO")*(COUNTIF(R173,"* "&amp;DA15:VN15&amp;" *")&gt;0)*1))</f>
        <v>0</v>
      </c>
      <c r="AD173">
        <f t="array" ref="AD173">IF(D173="",0,SUMPRODUCT((DA13:VN13="Poissons")*(DA14:VN14="EXCL")*(COUNTIF(R173,"* "&amp;DA15:VN15&amp;" *")&gt;0)*1))</f>
        <v>0</v>
      </c>
      <c r="AE173">
        <f t="array" ref="AE173">IF(D173="",0,SUMPRODUCT((DA13:VN13="Poissons")*(DA14:VN14="ALERTE")*(COUNTIF(R173,"* "&amp;DA15:VN15&amp;" *")&gt;0)*1))</f>
        <v>0</v>
      </c>
      <c r="AF173" t="str">
        <f t="shared" si="114"/>
        <v/>
      </c>
      <c r="AG173">
        <f t="array" ref="AG173">IF(D173="",0,SUMPRODUCT((DA13:VN13="Arachides")*(DA14:VN14="ALERTE")*(COUNTIF(R173,"* "&amp;DA15:VN15&amp;" *")&gt;0)*1))</f>
        <v>0</v>
      </c>
      <c r="AH173" t="str">
        <f t="shared" si="115"/>
        <v/>
      </c>
      <c r="AI173">
        <f t="array" ref="AI173">IF(D173="",0,SUMPRODUCT((DA13:VN13="Soja")*(DA14:VN14="INFO")*(COUNTIF(R173,"* "&amp;DA15:VN15&amp;" *")&gt;0)*1))</f>
        <v>0</v>
      </c>
      <c r="AJ173">
        <f t="array" ref="AJ173">IF(D173="",0,SUMPRODUCT((DA13:VN13="Soja")*(DA14:VN14="ALERTE")*(COUNTIF(R173,"* "&amp;DA15:VN15&amp;" *")&gt;0)*1))</f>
        <v>0</v>
      </c>
      <c r="AK173" t="str">
        <f t="shared" si="116"/>
        <v/>
      </c>
      <c r="AL173">
        <f t="array" ref="AL173">IF(D173="",0,SUMPRODUCT((DA13:VN13="Lait")*(DA14:VN14="INFO")*(COUNTIF(R173,"* "&amp;DA15:VN15&amp;" *")&gt;0)*1))</f>
        <v>0</v>
      </c>
      <c r="AM173">
        <f t="array" ref="AM173">IF(D173="",0,SUMPRODUCT((DA13:VN13="Lait")*(DA14:VN14="EXCL")*(COUNTIF(R173,"* "&amp;DA15:VN15&amp;" *")&gt;0)*1))</f>
        <v>0</v>
      </c>
      <c r="AN173">
        <f t="array" ref="AN173">IF(D173="",0,SUMPRODUCT((DA13:VN13="Lait")*(DA14:VN14="ALERTE")*(COUNTIF(R173,"* "&amp;DA15:VN15&amp;" *")&gt;0)*1))</f>
        <v>0</v>
      </c>
      <c r="AO173">
        <f t="array" ref="AO173">IF(D173="",0,SUMPRODUCT((DA13:VN13="Lait")*(DA14:VN14="SUSP")*(COUNTIF(R173,"* "&amp;DA15:VN15&amp;" *")&gt;0)*1))</f>
        <v>0</v>
      </c>
      <c r="AP173" t="str">
        <f t="shared" si="117"/>
        <v/>
      </c>
      <c r="AQ173" t="str">
        <f t="shared" si="118"/>
        <v/>
      </c>
      <c r="AR173">
        <f t="array" ref="AR173">IF(D173="",0,SUMPRODUCT((DA13:VN13="Fruits a coque")*(DA14:VN14="EXCL")*(COUNTIF(R173,"* "&amp;DA15:VN15&amp;" *")&gt;0)*1))</f>
        <v>0</v>
      </c>
      <c r="AS173">
        <f t="array" ref="AS173">IF(D173="",0,SUMPRODUCT((DA13:VN13="Fruits a coque")*(DA14:VN14="ALERTE")*(COUNTIF(R173,"* "&amp;DA15:VN15&amp;" *")&gt;0)*1))</f>
        <v>0</v>
      </c>
      <c r="AT173" t="str">
        <f t="shared" si="119"/>
        <v/>
      </c>
      <c r="AU173">
        <f t="array" ref="AU173">IF(D173="",0,SUMPRODUCT((DA13:VN13="Celeri")*(DA14:VN14="ALERTE")*(COUNTIF(R173,"* "&amp;DA15:VN15&amp;" *")&gt;0)*1))</f>
        <v>0</v>
      </c>
      <c r="AV173" t="str">
        <f t="shared" si="120"/>
        <v/>
      </c>
      <c r="AW173">
        <f t="array" ref="AW173">IF(D173="",0,SUMPRODUCT((DA13:VN13="Moutarde")*(DA14:VN14="ALERTE")*(COUNTIF(R173,"* "&amp;DA15:VN15&amp;" *")&gt;0)*1))</f>
        <v>0</v>
      </c>
      <c r="AX173" t="str">
        <f t="shared" si="121"/>
        <v/>
      </c>
      <c r="AY173">
        <f t="array" ref="AY173">IF(D173="",0,SUMPRODUCT((DA13:VN13="Sesame")*(DA14:VN14="ALERTE")*(COUNTIF(R173,"* "&amp;DA15:VN15&amp;" *")&gt;0)*1))</f>
        <v>0</v>
      </c>
      <c r="AZ173" t="str">
        <f t="shared" si="122"/>
        <v/>
      </c>
      <c r="BA173">
        <f t="array" ref="BA173">IF(D173="",0,SUMPRODUCT((DA13:VN13="Sulfites")*(DA14:VN14="ALERTE")*(COUNTIF(R173,"* "&amp;DA15:VN15&amp;" *")&gt;0)*1))</f>
        <v>0</v>
      </c>
      <c r="BB173" t="str">
        <f t="shared" si="123"/>
        <v/>
      </c>
      <c r="BC173">
        <f t="array" ref="BC173">IF(D173="",0,SUMPRODUCT((DA13:VN13="Lupin")*(DA14:VN14="ALERTE")*(COUNTIF(R173,"* "&amp;DA15:VN15&amp;" *")&gt;0)*1))</f>
        <v>0</v>
      </c>
      <c r="BD173" t="str">
        <f t="shared" si="124"/>
        <v/>
      </c>
      <c r="BE173">
        <f t="array" ref="BE173">IF(D173="",0,SUMPRODUCT((DA13:VN13="Mollusques")*(DA14:VN14="EXCL")*(COUNTIF(R173,"* "&amp;DA15:VN15&amp;" *")&gt;0)*1))</f>
        <v>0</v>
      </c>
      <c r="BF173">
        <f t="array" ref="BF173">IF(D173="",0,SUMPRODUCT((DA13:VN13="Mollusques")*(DA14:VN14="ALERTE")*(COUNTIF(R173,"* "&amp;DA15:VN15&amp;" *")&gt;0)*1))</f>
        <v>0</v>
      </c>
      <c r="BG173" t="str">
        <f t="shared" si="125"/>
        <v/>
      </c>
      <c r="BH173" t="str">
        <f t="shared" si="126"/>
        <v/>
      </c>
      <c r="BI173" t="str">
        <f t="shared" si="127"/>
        <v/>
      </c>
      <c r="BJ173" t="str">
        <f t="shared" si="128"/>
        <v/>
      </c>
      <c r="BK173" t="str">
        <f t="shared" si="129"/>
        <v/>
      </c>
      <c r="BL173" t="str">
        <f t="shared" si="130"/>
        <v/>
      </c>
      <c r="BM173" t="str">
        <f t="shared" si="131"/>
        <v/>
      </c>
      <c r="BN173" t="str">
        <f t="shared" si="132"/>
        <v/>
      </c>
      <c r="BO173" t="str">
        <f t="shared" si="133"/>
        <v/>
      </c>
      <c r="BP173" t="str">
        <f t="shared" si="134"/>
        <v/>
      </c>
      <c r="BQ173" t="str">
        <f t="shared" si="135"/>
        <v/>
      </c>
      <c r="BR173" t="str">
        <f t="shared" si="136"/>
        <v/>
      </c>
      <c r="BS173" t="str">
        <f t="shared" si="137"/>
        <v/>
      </c>
      <c r="BT173" t="str">
        <f t="shared" si="138"/>
        <v/>
      </c>
      <c r="BU173" t="str">
        <f t="shared" si="139"/>
        <v/>
      </c>
      <c r="BV173" t="str">
        <f t="shared" si="140"/>
        <v/>
      </c>
      <c r="BW173" t="str">
        <f t="shared" si="141"/>
        <v/>
      </c>
      <c r="BX173" t="str">
        <f t="shared" si="142"/>
        <v/>
      </c>
      <c r="BY173" t="str">
        <f t="shared" si="143"/>
        <v/>
      </c>
    </row>
    <row r="174" spans="3:77" ht="15.75">
      <c r="C174" s="263" t="str">
        <f t="shared" si="96"/>
        <v/>
      </c>
      <c r="D174" s="752"/>
      <c r="E174" s="818" t="s">
        <v>945</v>
      </c>
      <c r="F174" s="16" t="str">
        <f t="shared" si="97"/>
        <v/>
      </c>
      <c r="G174" s="264" t="str">
        <f t="shared" si="98"/>
        <v/>
      </c>
      <c r="H174" s="266" t="str">
        <f t="shared" si="99"/>
        <v/>
      </c>
      <c r="I174" s="267" t="str">
        <f t="shared" si="100"/>
        <v/>
      </c>
      <c r="J174" s="268" t="str">
        <f t="shared" si="101"/>
        <v/>
      </c>
      <c r="K174" s="268" t="str">
        <f t="shared" si="102"/>
        <v/>
      </c>
      <c r="L174" s="269" t="str">
        <f t="shared" si="103"/>
        <v/>
      </c>
      <c r="M174" t="str">
        <f t="shared" si="104"/>
        <v/>
      </c>
      <c r="N174" t="str">
        <f t="shared" si="105"/>
        <v/>
      </c>
      <c r="O174" t="str">
        <f t="shared" si="106"/>
        <v/>
      </c>
      <c r="P174" t="str">
        <f t="shared" si="107"/>
        <v/>
      </c>
      <c r="Q174" t="str">
        <f t="shared" si="108"/>
        <v/>
      </c>
      <c r="R174" t="str">
        <f t="shared" si="109"/>
        <v/>
      </c>
      <c r="S174">
        <f t="array" ref="S174">IF(D174="",0,SUMPRODUCT((DA13:VN13="Gluten")*(DA14:VN14="INFO")*(COUNTIF(R174,"* "&amp;DA15:VN15&amp;" *")&gt;0)*1))</f>
        <v>0</v>
      </c>
      <c r="T174">
        <f t="array" ref="T174">IF(D174="",0,SUMPRODUCT((DA13:VN13="Gluten")*(DA14:VN14="EXCL")*(COUNTIF(R174,"* "&amp;DA15:VN15&amp;" *")&gt;0)*1))</f>
        <v>0</v>
      </c>
      <c r="U174">
        <f t="array" ref="U174">IF(D174="",0,SUMPRODUCT((DA13:VN13="Gluten")*(DA14:VN14="ALERTE")*(COUNTIF(R174,"* "&amp;DA15:VN15&amp;" *")&gt;0)*1))</f>
        <v>0</v>
      </c>
      <c r="V174">
        <f t="array" ref="V174">IF(D174="",0,SUMPRODUCT((DA13:VN13="Gluten")*(DA14:VN14="SUSP")*(COUNTIF(R174,"* "&amp;DA15:VN15&amp;" *")&gt;0)*1))</f>
        <v>0</v>
      </c>
      <c r="W174" t="str">
        <f t="shared" si="110"/>
        <v/>
      </c>
      <c r="X174" t="str">
        <f t="shared" si="111"/>
        <v/>
      </c>
      <c r="Y174">
        <f t="array" ref="Y174">IF(D174="",0,SUMPRODUCT((DA13:VN13="Crustaces")*(DA14:VN14="ALERTE")*(COUNTIF(R174,"* "&amp;DA15:VN15&amp;" *")&gt;0)*1))</f>
        <v>0</v>
      </c>
      <c r="Z174" t="str">
        <f t="shared" si="112"/>
        <v/>
      </c>
      <c r="AA174">
        <f t="array" ref="AA174">IF(D174="",0,SUMPRODUCT((DA13:VN13="Oeufs")*(DA14:VN14="ALERTE")*(COUNTIF(R174,"* "&amp;DA15:VN15&amp;" *")&gt;0)*1))</f>
        <v>0</v>
      </c>
      <c r="AB174" t="str">
        <f t="shared" si="113"/>
        <v/>
      </c>
      <c r="AC174">
        <f t="array" ref="AC174">IF(D174="",0,SUMPRODUCT((DA13:VN13="Poissons")*(DA14:VN14="INFO")*(COUNTIF(R174,"* "&amp;DA15:VN15&amp;" *")&gt;0)*1))</f>
        <v>0</v>
      </c>
      <c r="AD174">
        <f t="array" ref="AD174">IF(D174="",0,SUMPRODUCT((DA13:VN13="Poissons")*(DA14:VN14="EXCL")*(COUNTIF(R174,"* "&amp;DA15:VN15&amp;" *")&gt;0)*1))</f>
        <v>0</v>
      </c>
      <c r="AE174">
        <f t="array" ref="AE174">IF(D174="",0,SUMPRODUCT((DA13:VN13="Poissons")*(DA14:VN14="ALERTE")*(COUNTIF(R174,"* "&amp;DA15:VN15&amp;" *")&gt;0)*1))</f>
        <v>0</v>
      </c>
      <c r="AF174" t="str">
        <f t="shared" si="114"/>
        <v/>
      </c>
      <c r="AG174">
        <f t="array" ref="AG174">IF(D174="",0,SUMPRODUCT((DA13:VN13="Arachides")*(DA14:VN14="ALERTE")*(COUNTIF(R174,"* "&amp;DA15:VN15&amp;" *")&gt;0)*1))</f>
        <v>0</v>
      </c>
      <c r="AH174" t="str">
        <f t="shared" si="115"/>
        <v/>
      </c>
      <c r="AI174">
        <f t="array" ref="AI174">IF(D174="",0,SUMPRODUCT((DA13:VN13="Soja")*(DA14:VN14="INFO")*(COUNTIF(R174,"* "&amp;DA15:VN15&amp;" *")&gt;0)*1))</f>
        <v>0</v>
      </c>
      <c r="AJ174">
        <f t="array" ref="AJ174">IF(D174="",0,SUMPRODUCT((DA13:VN13="Soja")*(DA14:VN14="ALERTE")*(COUNTIF(R174,"* "&amp;DA15:VN15&amp;" *")&gt;0)*1))</f>
        <v>0</v>
      </c>
      <c r="AK174" t="str">
        <f t="shared" si="116"/>
        <v/>
      </c>
      <c r="AL174">
        <f t="array" ref="AL174">IF(D174="",0,SUMPRODUCT((DA13:VN13="Lait")*(DA14:VN14="INFO")*(COUNTIF(R174,"* "&amp;DA15:VN15&amp;" *")&gt;0)*1))</f>
        <v>0</v>
      </c>
      <c r="AM174">
        <f t="array" ref="AM174">IF(D174="",0,SUMPRODUCT((DA13:VN13="Lait")*(DA14:VN14="EXCL")*(COUNTIF(R174,"* "&amp;DA15:VN15&amp;" *")&gt;0)*1))</f>
        <v>0</v>
      </c>
      <c r="AN174">
        <f t="array" ref="AN174">IF(D174="",0,SUMPRODUCT((DA13:VN13="Lait")*(DA14:VN14="ALERTE")*(COUNTIF(R174,"* "&amp;DA15:VN15&amp;" *")&gt;0)*1))</f>
        <v>0</v>
      </c>
      <c r="AO174">
        <f t="array" ref="AO174">IF(D174="",0,SUMPRODUCT((DA13:VN13="Lait")*(DA14:VN14="SUSP")*(COUNTIF(R174,"* "&amp;DA15:VN15&amp;" *")&gt;0)*1))</f>
        <v>0</v>
      </c>
      <c r="AP174" t="str">
        <f t="shared" si="117"/>
        <v/>
      </c>
      <c r="AQ174" t="str">
        <f t="shared" si="118"/>
        <v/>
      </c>
      <c r="AR174">
        <f t="array" ref="AR174">IF(D174="",0,SUMPRODUCT((DA13:VN13="Fruits a coque")*(DA14:VN14="EXCL")*(COUNTIF(R174,"* "&amp;DA15:VN15&amp;" *")&gt;0)*1))</f>
        <v>0</v>
      </c>
      <c r="AS174">
        <f t="array" ref="AS174">IF(D174="",0,SUMPRODUCT((DA13:VN13="Fruits a coque")*(DA14:VN14="ALERTE")*(COUNTIF(R174,"* "&amp;DA15:VN15&amp;" *")&gt;0)*1))</f>
        <v>0</v>
      </c>
      <c r="AT174" t="str">
        <f t="shared" si="119"/>
        <v/>
      </c>
      <c r="AU174">
        <f t="array" ref="AU174">IF(D174="",0,SUMPRODUCT((DA13:VN13="Celeri")*(DA14:VN14="ALERTE")*(COUNTIF(R174,"* "&amp;DA15:VN15&amp;" *")&gt;0)*1))</f>
        <v>0</v>
      </c>
      <c r="AV174" t="str">
        <f t="shared" si="120"/>
        <v/>
      </c>
      <c r="AW174">
        <f t="array" ref="AW174">IF(D174="",0,SUMPRODUCT((DA13:VN13="Moutarde")*(DA14:VN14="ALERTE")*(COUNTIF(R174,"* "&amp;DA15:VN15&amp;" *")&gt;0)*1))</f>
        <v>0</v>
      </c>
      <c r="AX174" t="str">
        <f t="shared" si="121"/>
        <v/>
      </c>
      <c r="AY174">
        <f t="array" ref="AY174">IF(D174="",0,SUMPRODUCT((DA13:VN13="Sesame")*(DA14:VN14="ALERTE")*(COUNTIF(R174,"* "&amp;DA15:VN15&amp;" *")&gt;0)*1))</f>
        <v>0</v>
      </c>
      <c r="AZ174" t="str">
        <f t="shared" si="122"/>
        <v/>
      </c>
      <c r="BA174">
        <f t="array" ref="BA174">IF(D174="",0,SUMPRODUCT((DA13:VN13="Sulfites")*(DA14:VN14="ALERTE")*(COUNTIF(R174,"* "&amp;DA15:VN15&amp;" *")&gt;0)*1))</f>
        <v>0</v>
      </c>
      <c r="BB174" t="str">
        <f t="shared" si="123"/>
        <v/>
      </c>
      <c r="BC174">
        <f t="array" ref="BC174">IF(D174="",0,SUMPRODUCT((DA13:VN13="Lupin")*(DA14:VN14="ALERTE")*(COUNTIF(R174,"* "&amp;DA15:VN15&amp;" *")&gt;0)*1))</f>
        <v>0</v>
      </c>
      <c r="BD174" t="str">
        <f t="shared" si="124"/>
        <v/>
      </c>
      <c r="BE174">
        <f t="array" ref="BE174">IF(D174="",0,SUMPRODUCT((DA13:VN13="Mollusques")*(DA14:VN14="EXCL")*(COUNTIF(R174,"* "&amp;DA15:VN15&amp;" *")&gt;0)*1))</f>
        <v>0</v>
      </c>
      <c r="BF174">
        <f t="array" ref="BF174">IF(D174="",0,SUMPRODUCT((DA13:VN13="Mollusques")*(DA14:VN14="ALERTE")*(COUNTIF(R174,"* "&amp;DA15:VN15&amp;" *")&gt;0)*1))</f>
        <v>0</v>
      </c>
      <c r="BG174" t="str">
        <f t="shared" si="125"/>
        <v/>
      </c>
      <c r="BH174" t="str">
        <f t="shared" si="126"/>
        <v/>
      </c>
      <c r="BI174" t="str">
        <f t="shared" si="127"/>
        <v/>
      </c>
      <c r="BJ174" t="str">
        <f t="shared" si="128"/>
        <v/>
      </c>
      <c r="BK174" t="str">
        <f t="shared" si="129"/>
        <v/>
      </c>
      <c r="BL174" t="str">
        <f t="shared" si="130"/>
        <v/>
      </c>
      <c r="BM174" t="str">
        <f t="shared" si="131"/>
        <v/>
      </c>
      <c r="BN174" t="str">
        <f t="shared" si="132"/>
        <v/>
      </c>
      <c r="BO174" t="str">
        <f t="shared" si="133"/>
        <v/>
      </c>
      <c r="BP174" t="str">
        <f t="shared" si="134"/>
        <v/>
      </c>
      <c r="BQ174" t="str">
        <f t="shared" si="135"/>
        <v/>
      </c>
      <c r="BR174" t="str">
        <f t="shared" si="136"/>
        <v/>
      </c>
      <c r="BS174" t="str">
        <f t="shared" si="137"/>
        <v/>
      </c>
      <c r="BT174" t="str">
        <f t="shared" si="138"/>
        <v/>
      </c>
      <c r="BU174" t="str">
        <f t="shared" si="139"/>
        <v/>
      </c>
      <c r="BV174" t="str">
        <f t="shared" si="140"/>
        <v/>
      </c>
      <c r="BW174" t="str">
        <f t="shared" si="141"/>
        <v/>
      </c>
      <c r="BX174" t="str">
        <f t="shared" si="142"/>
        <v/>
      </c>
      <c r="BY174" t="str">
        <f t="shared" si="143"/>
        <v/>
      </c>
    </row>
    <row r="175" spans="3:77" ht="15.75">
      <c r="C175" s="263" t="str">
        <f t="shared" si="96"/>
        <v/>
      </c>
      <c r="D175" s="752"/>
      <c r="E175" s="818" t="s">
        <v>945</v>
      </c>
      <c r="F175" s="16" t="str">
        <f t="shared" si="97"/>
        <v/>
      </c>
      <c r="G175" s="264" t="str">
        <f t="shared" si="98"/>
        <v/>
      </c>
      <c r="H175" s="266" t="str">
        <f t="shared" si="99"/>
        <v/>
      </c>
      <c r="I175" s="267" t="str">
        <f t="shared" si="100"/>
        <v/>
      </c>
      <c r="J175" s="268" t="str">
        <f t="shared" si="101"/>
        <v/>
      </c>
      <c r="K175" s="268" t="str">
        <f t="shared" si="102"/>
        <v/>
      </c>
      <c r="L175" s="269" t="str">
        <f t="shared" si="103"/>
        <v/>
      </c>
      <c r="M175" t="str">
        <f t="shared" si="104"/>
        <v/>
      </c>
      <c r="N175" t="str">
        <f t="shared" si="105"/>
        <v/>
      </c>
      <c r="O175" t="str">
        <f t="shared" si="106"/>
        <v/>
      </c>
      <c r="P175" t="str">
        <f t="shared" si="107"/>
        <v/>
      </c>
      <c r="Q175" t="str">
        <f t="shared" si="108"/>
        <v/>
      </c>
      <c r="R175" t="str">
        <f t="shared" si="109"/>
        <v/>
      </c>
      <c r="S175">
        <f t="array" ref="S175">IF(D175="",0,SUMPRODUCT((DA13:VN13="Gluten")*(DA14:VN14="INFO")*(COUNTIF(R175,"* "&amp;DA15:VN15&amp;" *")&gt;0)*1))</f>
        <v>0</v>
      </c>
      <c r="T175">
        <f t="array" ref="T175">IF(D175="",0,SUMPRODUCT((DA13:VN13="Gluten")*(DA14:VN14="EXCL")*(COUNTIF(R175,"* "&amp;DA15:VN15&amp;" *")&gt;0)*1))</f>
        <v>0</v>
      </c>
      <c r="U175">
        <f t="array" ref="U175">IF(D175="",0,SUMPRODUCT((DA13:VN13="Gluten")*(DA14:VN14="ALERTE")*(COUNTIF(R175,"* "&amp;DA15:VN15&amp;" *")&gt;0)*1))</f>
        <v>0</v>
      </c>
      <c r="V175">
        <f t="array" ref="V175">IF(D175="",0,SUMPRODUCT((DA13:VN13="Gluten")*(DA14:VN14="SUSP")*(COUNTIF(R175,"* "&amp;DA15:VN15&amp;" *")&gt;0)*1))</f>
        <v>0</v>
      </c>
      <c r="W175" t="str">
        <f t="shared" si="110"/>
        <v/>
      </c>
      <c r="X175" t="str">
        <f t="shared" si="111"/>
        <v/>
      </c>
      <c r="Y175">
        <f t="array" ref="Y175">IF(D175="",0,SUMPRODUCT((DA13:VN13="Crustaces")*(DA14:VN14="ALERTE")*(COUNTIF(R175,"* "&amp;DA15:VN15&amp;" *")&gt;0)*1))</f>
        <v>0</v>
      </c>
      <c r="Z175" t="str">
        <f t="shared" si="112"/>
        <v/>
      </c>
      <c r="AA175">
        <f t="array" ref="AA175">IF(D175="",0,SUMPRODUCT((DA13:VN13="Oeufs")*(DA14:VN14="ALERTE")*(COUNTIF(R175,"* "&amp;DA15:VN15&amp;" *")&gt;0)*1))</f>
        <v>0</v>
      </c>
      <c r="AB175" t="str">
        <f t="shared" si="113"/>
        <v/>
      </c>
      <c r="AC175">
        <f t="array" ref="AC175">IF(D175="",0,SUMPRODUCT((DA13:VN13="Poissons")*(DA14:VN14="INFO")*(COUNTIF(R175,"* "&amp;DA15:VN15&amp;" *")&gt;0)*1))</f>
        <v>0</v>
      </c>
      <c r="AD175">
        <f t="array" ref="AD175">IF(D175="",0,SUMPRODUCT((DA13:VN13="Poissons")*(DA14:VN14="EXCL")*(COUNTIF(R175,"* "&amp;DA15:VN15&amp;" *")&gt;0)*1))</f>
        <v>0</v>
      </c>
      <c r="AE175">
        <f t="array" ref="AE175">IF(D175="",0,SUMPRODUCT((DA13:VN13="Poissons")*(DA14:VN14="ALERTE")*(COUNTIF(R175,"* "&amp;DA15:VN15&amp;" *")&gt;0)*1))</f>
        <v>0</v>
      </c>
      <c r="AF175" t="str">
        <f t="shared" si="114"/>
        <v/>
      </c>
      <c r="AG175">
        <f t="array" ref="AG175">IF(D175="",0,SUMPRODUCT((DA13:VN13="Arachides")*(DA14:VN14="ALERTE")*(COUNTIF(R175,"* "&amp;DA15:VN15&amp;" *")&gt;0)*1))</f>
        <v>0</v>
      </c>
      <c r="AH175" t="str">
        <f t="shared" si="115"/>
        <v/>
      </c>
      <c r="AI175">
        <f t="array" ref="AI175">IF(D175="",0,SUMPRODUCT((DA13:VN13="Soja")*(DA14:VN14="INFO")*(COUNTIF(R175,"* "&amp;DA15:VN15&amp;" *")&gt;0)*1))</f>
        <v>0</v>
      </c>
      <c r="AJ175">
        <f t="array" ref="AJ175">IF(D175="",0,SUMPRODUCT((DA13:VN13="Soja")*(DA14:VN14="ALERTE")*(COUNTIF(R175,"* "&amp;DA15:VN15&amp;" *")&gt;0)*1))</f>
        <v>0</v>
      </c>
      <c r="AK175" t="str">
        <f t="shared" si="116"/>
        <v/>
      </c>
      <c r="AL175">
        <f t="array" ref="AL175">IF(D175="",0,SUMPRODUCT((DA13:VN13="Lait")*(DA14:VN14="INFO")*(COUNTIF(R175,"* "&amp;DA15:VN15&amp;" *")&gt;0)*1))</f>
        <v>0</v>
      </c>
      <c r="AM175">
        <f t="array" ref="AM175">IF(D175="",0,SUMPRODUCT((DA13:VN13="Lait")*(DA14:VN14="EXCL")*(COUNTIF(R175,"* "&amp;DA15:VN15&amp;" *")&gt;0)*1))</f>
        <v>0</v>
      </c>
      <c r="AN175">
        <f t="array" ref="AN175">IF(D175="",0,SUMPRODUCT((DA13:VN13="Lait")*(DA14:VN14="ALERTE")*(COUNTIF(R175,"* "&amp;DA15:VN15&amp;" *")&gt;0)*1))</f>
        <v>0</v>
      </c>
      <c r="AO175">
        <f t="array" ref="AO175">IF(D175="",0,SUMPRODUCT((DA13:VN13="Lait")*(DA14:VN14="SUSP")*(COUNTIF(R175,"* "&amp;DA15:VN15&amp;" *")&gt;0)*1))</f>
        <v>0</v>
      </c>
      <c r="AP175" t="str">
        <f t="shared" si="117"/>
        <v/>
      </c>
      <c r="AQ175" t="str">
        <f t="shared" si="118"/>
        <v/>
      </c>
      <c r="AR175">
        <f t="array" ref="AR175">IF(D175="",0,SUMPRODUCT((DA13:VN13="Fruits a coque")*(DA14:VN14="EXCL")*(COUNTIF(R175,"* "&amp;DA15:VN15&amp;" *")&gt;0)*1))</f>
        <v>0</v>
      </c>
      <c r="AS175">
        <f t="array" ref="AS175">IF(D175="",0,SUMPRODUCT((DA13:VN13="Fruits a coque")*(DA14:VN14="ALERTE")*(COUNTIF(R175,"* "&amp;DA15:VN15&amp;" *")&gt;0)*1))</f>
        <v>0</v>
      </c>
      <c r="AT175" t="str">
        <f t="shared" si="119"/>
        <v/>
      </c>
      <c r="AU175">
        <f t="array" ref="AU175">IF(D175="",0,SUMPRODUCT((DA13:VN13="Celeri")*(DA14:VN14="ALERTE")*(COUNTIF(R175,"* "&amp;DA15:VN15&amp;" *")&gt;0)*1))</f>
        <v>0</v>
      </c>
      <c r="AV175" t="str">
        <f t="shared" si="120"/>
        <v/>
      </c>
      <c r="AW175">
        <f t="array" ref="AW175">IF(D175="",0,SUMPRODUCT((DA13:VN13="Moutarde")*(DA14:VN14="ALERTE")*(COUNTIF(R175,"* "&amp;DA15:VN15&amp;" *")&gt;0)*1))</f>
        <v>0</v>
      </c>
      <c r="AX175" t="str">
        <f t="shared" si="121"/>
        <v/>
      </c>
      <c r="AY175">
        <f t="array" ref="AY175">IF(D175="",0,SUMPRODUCT((DA13:VN13="Sesame")*(DA14:VN14="ALERTE")*(COUNTIF(R175,"* "&amp;DA15:VN15&amp;" *")&gt;0)*1))</f>
        <v>0</v>
      </c>
      <c r="AZ175" t="str">
        <f t="shared" si="122"/>
        <v/>
      </c>
      <c r="BA175">
        <f t="array" ref="BA175">IF(D175="",0,SUMPRODUCT((DA13:VN13="Sulfites")*(DA14:VN14="ALERTE")*(COUNTIF(R175,"* "&amp;DA15:VN15&amp;" *")&gt;0)*1))</f>
        <v>0</v>
      </c>
      <c r="BB175" t="str">
        <f t="shared" si="123"/>
        <v/>
      </c>
      <c r="BC175">
        <f t="array" ref="BC175">IF(D175="",0,SUMPRODUCT((DA13:VN13="Lupin")*(DA14:VN14="ALERTE")*(COUNTIF(R175,"* "&amp;DA15:VN15&amp;" *")&gt;0)*1))</f>
        <v>0</v>
      </c>
      <c r="BD175" t="str">
        <f t="shared" si="124"/>
        <v/>
      </c>
      <c r="BE175">
        <f t="array" ref="BE175">IF(D175="",0,SUMPRODUCT((DA13:VN13="Mollusques")*(DA14:VN14="EXCL")*(COUNTIF(R175,"* "&amp;DA15:VN15&amp;" *")&gt;0)*1))</f>
        <v>0</v>
      </c>
      <c r="BF175">
        <f t="array" ref="BF175">IF(D175="",0,SUMPRODUCT((DA13:VN13="Mollusques")*(DA14:VN14="ALERTE")*(COUNTIF(R175,"* "&amp;DA15:VN15&amp;" *")&gt;0)*1))</f>
        <v>0</v>
      </c>
      <c r="BG175" t="str">
        <f t="shared" si="125"/>
        <v/>
      </c>
      <c r="BH175" t="str">
        <f t="shared" si="126"/>
        <v/>
      </c>
      <c r="BI175" t="str">
        <f t="shared" si="127"/>
        <v/>
      </c>
      <c r="BJ175" t="str">
        <f t="shared" si="128"/>
        <v/>
      </c>
      <c r="BK175" t="str">
        <f t="shared" si="129"/>
        <v/>
      </c>
      <c r="BL175" t="str">
        <f t="shared" si="130"/>
        <v/>
      </c>
      <c r="BM175" t="str">
        <f t="shared" si="131"/>
        <v/>
      </c>
      <c r="BN175" t="str">
        <f t="shared" si="132"/>
        <v/>
      </c>
      <c r="BO175" t="str">
        <f t="shared" si="133"/>
        <v/>
      </c>
      <c r="BP175" t="str">
        <f t="shared" si="134"/>
        <v/>
      </c>
      <c r="BQ175" t="str">
        <f t="shared" si="135"/>
        <v/>
      </c>
      <c r="BR175" t="str">
        <f t="shared" si="136"/>
        <v/>
      </c>
      <c r="BS175" t="str">
        <f t="shared" si="137"/>
        <v/>
      </c>
      <c r="BT175" t="str">
        <f t="shared" si="138"/>
        <v/>
      </c>
      <c r="BU175" t="str">
        <f t="shared" si="139"/>
        <v/>
      </c>
      <c r="BV175" t="str">
        <f t="shared" si="140"/>
        <v/>
      </c>
      <c r="BW175" t="str">
        <f t="shared" si="141"/>
        <v/>
      </c>
      <c r="BX175" t="str">
        <f t="shared" si="142"/>
        <v/>
      </c>
      <c r="BY175" t="str">
        <f t="shared" si="143"/>
        <v/>
      </c>
    </row>
    <row r="176" spans="3:77" ht="15.75">
      <c r="C176" s="263" t="str">
        <f t="shared" si="96"/>
        <v/>
      </c>
      <c r="D176" s="752"/>
      <c r="E176" s="818" t="s">
        <v>945</v>
      </c>
      <c r="F176" s="16" t="str">
        <f t="shared" si="97"/>
        <v/>
      </c>
      <c r="G176" s="264" t="str">
        <f t="shared" si="98"/>
        <v/>
      </c>
      <c r="H176" s="266" t="str">
        <f t="shared" si="99"/>
        <v/>
      </c>
      <c r="I176" s="267" t="str">
        <f t="shared" si="100"/>
        <v/>
      </c>
      <c r="J176" s="268" t="str">
        <f t="shared" si="101"/>
        <v/>
      </c>
      <c r="K176" s="268" t="str">
        <f t="shared" si="102"/>
        <v/>
      </c>
      <c r="L176" s="269" t="str">
        <f t="shared" si="103"/>
        <v/>
      </c>
      <c r="M176" t="str">
        <f t="shared" si="104"/>
        <v/>
      </c>
      <c r="N176" t="str">
        <f t="shared" si="105"/>
        <v/>
      </c>
      <c r="O176" t="str">
        <f t="shared" si="106"/>
        <v/>
      </c>
      <c r="P176" t="str">
        <f t="shared" si="107"/>
        <v/>
      </c>
      <c r="Q176" t="str">
        <f t="shared" si="108"/>
        <v/>
      </c>
      <c r="R176" t="str">
        <f t="shared" si="109"/>
        <v/>
      </c>
      <c r="S176">
        <f t="array" ref="S176">IF(D176="",0,SUMPRODUCT((DA13:VN13="Gluten")*(DA14:VN14="INFO")*(COUNTIF(R176,"* "&amp;DA15:VN15&amp;" *")&gt;0)*1))</f>
        <v>0</v>
      </c>
      <c r="T176">
        <f t="array" ref="T176">IF(D176="",0,SUMPRODUCT((DA13:VN13="Gluten")*(DA14:VN14="EXCL")*(COUNTIF(R176,"* "&amp;DA15:VN15&amp;" *")&gt;0)*1))</f>
        <v>0</v>
      </c>
      <c r="U176">
        <f t="array" ref="U176">IF(D176="",0,SUMPRODUCT((DA13:VN13="Gluten")*(DA14:VN14="ALERTE")*(COUNTIF(R176,"* "&amp;DA15:VN15&amp;" *")&gt;0)*1))</f>
        <v>0</v>
      </c>
      <c r="V176">
        <f t="array" ref="V176">IF(D176="",0,SUMPRODUCT((DA13:VN13="Gluten")*(DA14:VN14="SUSP")*(COUNTIF(R176,"* "&amp;DA15:VN15&amp;" *")&gt;0)*1))</f>
        <v>0</v>
      </c>
      <c r="W176" t="str">
        <f t="shared" si="110"/>
        <v/>
      </c>
      <c r="X176" t="str">
        <f t="shared" si="111"/>
        <v/>
      </c>
      <c r="Y176">
        <f t="array" ref="Y176">IF(D176="",0,SUMPRODUCT((DA13:VN13="Crustaces")*(DA14:VN14="ALERTE")*(COUNTIF(R176,"* "&amp;DA15:VN15&amp;" *")&gt;0)*1))</f>
        <v>0</v>
      </c>
      <c r="Z176" t="str">
        <f t="shared" si="112"/>
        <v/>
      </c>
      <c r="AA176">
        <f t="array" ref="AA176">IF(D176="",0,SUMPRODUCT((DA13:VN13="Oeufs")*(DA14:VN14="ALERTE")*(COUNTIF(R176,"* "&amp;DA15:VN15&amp;" *")&gt;0)*1))</f>
        <v>0</v>
      </c>
      <c r="AB176" t="str">
        <f t="shared" si="113"/>
        <v/>
      </c>
      <c r="AC176">
        <f t="array" ref="AC176">IF(D176="",0,SUMPRODUCT((DA13:VN13="Poissons")*(DA14:VN14="INFO")*(COUNTIF(R176,"* "&amp;DA15:VN15&amp;" *")&gt;0)*1))</f>
        <v>0</v>
      </c>
      <c r="AD176">
        <f t="array" ref="AD176">IF(D176="",0,SUMPRODUCT((DA13:VN13="Poissons")*(DA14:VN14="EXCL")*(COUNTIF(R176,"* "&amp;DA15:VN15&amp;" *")&gt;0)*1))</f>
        <v>0</v>
      </c>
      <c r="AE176">
        <f t="array" ref="AE176">IF(D176="",0,SUMPRODUCT((DA13:VN13="Poissons")*(DA14:VN14="ALERTE")*(COUNTIF(R176,"* "&amp;DA15:VN15&amp;" *")&gt;0)*1))</f>
        <v>0</v>
      </c>
      <c r="AF176" t="str">
        <f t="shared" si="114"/>
        <v/>
      </c>
      <c r="AG176">
        <f t="array" ref="AG176">IF(D176="",0,SUMPRODUCT((DA13:VN13="Arachides")*(DA14:VN14="ALERTE")*(COUNTIF(R176,"* "&amp;DA15:VN15&amp;" *")&gt;0)*1))</f>
        <v>0</v>
      </c>
      <c r="AH176" t="str">
        <f t="shared" si="115"/>
        <v/>
      </c>
      <c r="AI176">
        <f t="array" ref="AI176">IF(D176="",0,SUMPRODUCT((DA13:VN13="Soja")*(DA14:VN14="INFO")*(COUNTIF(R176,"* "&amp;DA15:VN15&amp;" *")&gt;0)*1))</f>
        <v>0</v>
      </c>
      <c r="AJ176">
        <f t="array" ref="AJ176">IF(D176="",0,SUMPRODUCT((DA13:VN13="Soja")*(DA14:VN14="ALERTE")*(COUNTIF(R176,"* "&amp;DA15:VN15&amp;" *")&gt;0)*1))</f>
        <v>0</v>
      </c>
      <c r="AK176" t="str">
        <f t="shared" si="116"/>
        <v/>
      </c>
      <c r="AL176">
        <f t="array" ref="AL176">IF(D176="",0,SUMPRODUCT((DA13:VN13="Lait")*(DA14:VN14="INFO")*(COUNTIF(R176,"* "&amp;DA15:VN15&amp;" *")&gt;0)*1))</f>
        <v>0</v>
      </c>
      <c r="AM176">
        <f t="array" ref="AM176">IF(D176="",0,SUMPRODUCT((DA13:VN13="Lait")*(DA14:VN14="EXCL")*(COUNTIF(R176,"* "&amp;DA15:VN15&amp;" *")&gt;0)*1))</f>
        <v>0</v>
      </c>
      <c r="AN176">
        <f t="array" ref="AN176">IF(D176="",0,SUMPRODUCT((DA13:VN13="Lait")*(DA14:VN14="ALERTE")*(COUNTIF(R176,"* "&amp;DA15:VN15&amp;" *")&gt;0)*1))</f>
        <v>0</v>
      </c>
      <c r="AO176">
        <f t="array" ref="AO176">IF(D176="",0,SUMPRODUCT((DA13:VN13="Lait")*(DA14:VN14="SUSP")*(COUNTIF(R176,"* "&amp;DA15:VN15&amp;" *")&gt;0)*1))</f>
        <v>0</v>
      </c>
      <c r="AP176" t="str">
        <f t="shared" si="117"/>
        <v/>
      </c>
      <c r="AQ176" t="str">
        <f t="shared" si="118"/>
        <v/>
      </c>
      <c r="AR176">
        <f t="array" ref="AR176">IF(D176="",0,SUMPRODUCT((DA13:VN13="Fruits a coque")*(DA14:VN14="EXCL")*(COUNTIF(R176,"* "&amp;DA15:VN15&amp;" *")&gt;0)*1))</f>
        <v>0</v>
      </c>
      <c r="AS176">
        <f t="array" ref="AS176">IF(D176="",0,SUMPRODUCT((DA13:VN13="Fruits a coque")*(DA14:VN14="ALERTE")*(COUNTIF(R176,"* "&amp;DA15:VN15&amp;" *")&gt;0)*1))</f>
        <v>0</v>
      </c>
      <c r="AT176" t="str">
        <f t="shared" si="119"/>
        <v/>
      </c>
      <c r="AU176">
        <f t="array" ref="AU176">IF(D176="",0,SUMPRODUCT((DA13:VN13="Celeri")*(DA14:VN14="ALERTE")*(COUNTIF(R176,"* "&amp;DA15:VN15&amp;" *")&gt;0)*1))</f>
        <v>0</v>
      </c>
      <c r="AV176" t="str">
        <f t="shared" si="120"/>
        <v/>
      </c>
      <c r="AW176">
        <f t="array" ref="AW176">IF(D176="",0,SUMPRODUCT((DA13:VN13="Moutarde")*(DA14:VN14="ALERTE")*(COUNTIF(R176,"* "&amp;DA15:VN15&amp;" *")&gt;0)*1))</f>
        <v>0</v>
      </c>
      <c r="AX176" t="str">
        <f t="shared" si="121"/>
        <v/>
      </c>
      <c r="AY176">
        <f t="array" ref="AY176">IF(D176="",0,SUMPRODUCT((DA13:VN13="Sesame")*(DA14:VN14="ALERTE")*(COUNTIF(R176,"* "&amp;DA15:VN15&amp;" *")&gt;0)*1))</f>
        <v>0</v>
      </c>
      <c r="AZ176" t="str">
        <f t="shared" si="122"/>
        <v/>
      </c>
      <c r="BA176">
        <f t="array" ref="BA176">IF(D176="",0,SUMPRODUCT((DA13:VN13="Sulfites")*(DA14:VN14="ALERTE")*(COUNTIF(R176,"* "&amp;DA15:VN15&amp;" *")&gt;0)*1))</f>
        <v>0</v>
      </c>
      <c r="BB176" t="str">
        <f t="shared" si="123"/>
        <v/>
      </c>
      <c r="BC176">
        <f t="array" ref="BC176">IF(D176="",0,SUMPRODUCT((DA13:VN13="Lupin")*(DA14:VN14="ALERTE")*(COUNTIF(R176,"* "&amp;DA15:VN15&amp;" *")&gt;0)*1))</f>
        <v>0</v>
      </c>
      <c r="BD176" t="str">
        <f t="shared" si="124"/>
        <v/>
      </c>
      <c r="BE176">
        <f t="array" ref="BE176">IF(D176="",0,SUMPRODUCT((DA13:VN13="Mollusques")*(DA14:VN14="EXCL")*(COUNTIF(R176,"* "&amp;DA15:VN15&amp;" *")&gt;0)*1))</f>
        <v>0</v>
      </c>
      <c r="BF176">
        <f t="array" ref="BF176">IF(D176="",0,SUMPRODUCT((DA13:VN13="Mollusques")*(DA14:VN14="ALERTE")*(COUNTIF(R176,"* "&amp;DA15:VN15&amp;" *")&gt;0)*1))</f>
        <v>0</v>
      </c>
      <c r="BG176" t="str">
        <f t="shared" si="125"/>
        <v/>
      </c>
      <c r="BH176" t="str">
        <f t="shared" si="126"/>
        <v/>
      </c>
      <c r="BI176" t="str">
        <f t="shared" si="127"/>
        <v/>
      </c>
      <c r="BJ176" t="str">
        <f t="shared" si="128"/>
        <v/>
      </c>
      <c r="BK176" t="str">
        <f t="shared" si="129"/>
        <v/>
      </c>
      <c r="BL176" t="str">
        <f t="shared" si="130"/>
        <v/>
      </c>
      <c r="BM176" t="str">
        <f t="shared" si="131"/>
        <v/>
      </c>
      <c r="BN176" t="str">
        <f t="shared" si="132"/>
        <v/>
      </c>
      <c r="BO176" t="str">
        <f t="shared" si="133"/>
        <v/>
      </c>
      <c r="BP176" t="str">
        <f t="shared" si="134"/>
        <v/>
      </c>
      <c r="BQ176" t="str">
        <f t="shared" si="135"/>
        <v/>
      </c>
      <c r="BR176" t="str">
        <f t="shared" si="136"/>
        <v/>
      </c>
      <c r="BS176" t="str">
        <f t="shared" si="137"/>
        <v/>
      </c>
      <c r="BT176" t="str">
        <f t="shared" si="138"/>
        <v/>
      </c>
      <c r="BU176" t="str">
        <f t="shared" si="139"/>
        <v/>
      </c>
      <c r="BV176" t="str">
        <f t="shared" si="140"/>
        <v/>
      </c>
      <c r="BW176" t="str">
        <f t="shared" si="141"/>
        <v/>
      </c>
      <c r="BX176" t="str">
        <f t="shared" si="142"/>
        <v/>
      </c>
      <c r="BY176" t="str">
        <f t="shared" si="143"/>
        <v/>
      </c>
    </row>
    <row r="177" spans="3:77" ht="15.75">
      <c r="C177" s="263" t="str">
        <f t="shared" si="96"/>
        <v/>
      </c>
      <c r="D177" s="752"/>
      <c r="E177" s="818" t="s">
        <v>945</v>
      </c>
      <c r="F177" s="16" t="str">
        <f t="shared" si="97"/>
        <v/>
      </c>
      <c r="G177" s="264" t="str">
        <f t="shared" si="98"/>
        <v/>
      </c>
      <c r="H177" s="266" t="str">
        <f t="shared" si="99"/>
        <v/>
      </c>
      <c r="I177" s="267" t="str">
        <f t="shared" si="100"/>
        <v/>
      </c>
      <c r="J177" s="268" t="str">
        <f t="shared" si="101"/>
        <v/>
      </c>
      <c r="K177" s="268" t="str">
        <f t="shared" si="102"/>
        <v/>
      </c>
      <c r="L177" s="269" t="str">
        <f t="shared" si="103"/>
        <v/>
      </c>
      <c r="M177" t="str">
        <f t="shared" si="104"/>
        <v/>
      </c>
      <c r="N177" t="str">
        <f t="shared" si="105"/>
        <v/>
      </c>
      <c r="O177" t="str">
        <f t="shared" si="106"/>
        <v/>
      </c>
      <c r="P177" t="str">
        <f t="shared" si="107"/>
        <v/>
      </c>
      <c r="Q177" t="str">
        <f t="shared" si="108"/>
        <v/>
      </c>
      <c r="R177" t="str">
        <f t="shared" si="109"/>
        <v/>
      </c>
      <c r="S177">
        <f t="array" ref="S177">IF(D177="",0,SUMPRODUCT((DA13:VN13="Gluten")*(DA14:VN14="INFO")*(COUNTIF(R177,"* "&amp;DA15:VN15&amp;" *")&gt;0)*1))</f>
        <v>0</v>
      </c>
      <c r="T177">
        <f t="array" ref="T177">IF(D177="",0,SUMPRODUCT((DA13:VN13="Gluten")*(DA14:VN14="EXCL")*(COUNTIF(R177,"* "&amp;DA15:VN15&amp;" *")&gt;0)*1))</f>
        <v>0</v>
      </c>
      <c r="U177">
        <f t="array" ref="U177">IF(D177="",0,SUMPRODUCT((DA13:VN13="Gluten")*(DA14:VN14="ALERTE")*(COUNTIF(R177,"* "&amp;DA15:VN15&amp;" *")&gt;0)*1))</f>
        <v>0</v>
      </c>
      <c r="V177">
        <f t="array" ref="V177">IF(D177="",0,SUMPRODUCT((DA13:VN13="Gluten")*(DA14:VN14="SUSP")*(COUNTIF(R177,"* "&amp;DA15:VN15&amp;" *")&gt;0)*1))</f>
        <v>0</v>
      </c>
      <c r="W177" t="str">
        <f t="shared" si="110"/>
        <v/>
      </c>
      <c r="X177" t="str">
        <f t="shared" si="111"/>
        <v/>
      </c>
      <c r="Y177">
        <f t="array" ref="Y177">IF(D177="",0,SUMPRODUCT((DA13:VN13="Crustaces")*(DA14:VN14="ALERTE")*(COUNTIF(R177,"* "&amp;DA15:VN15&amp;" *")&gt;0)*1))</f>
        <v>0</v>
      </c>
      <c r="Z177" t="str">
        <f t="shared" si="112"/>
        <v/>
      </c>
      <c r="AA177">
        <f t="array" ref="AA177">IF(D177="",0,SUMPRODUCT((DA13:VN13="Oeufs")*(DA14:VN14="ALERTE")*(COUNTIF(R177,"* "&amp;DA15:VN15&amp;" *")&gt;0)*1))</f>
        <v>0</v>
      </c>
      <c r="AB177" t="str">
        <f t="shared" si="113"/>
        <v/>
      </c>
      <c r="AC177">
        <f t="array" ref="AC177">IF(D177="",0,SUMPRODUCT((DA13:VN13="Poissons")*(DA14:VN14="INFO")*(COUNTIF(R177,"* "&amp;DA15:VN15&amp;" *")&gt;0)*1))</f>
        <v>0</v>
      </c>
      <c r="AD177">
        <f t="array" ref="AD177">IF(D177="",0,SUMPRODUCT((DA13:VN13="Poissons")*(DA14:VN14="EXCL")*(COUNTIF(R177,"* "&amp;DA15:VN15&amp;" *")&gt;0)*1))</f>
        <v>0</v>
      </c>
      <c r="AE177">
        <f t="array" ref="AE177">IF(D177="",0,SUMPRODUCT((DA13:VN13="Poissons")*(DA14:VN14="ALERTE")*(COUNTIF(R177,"* "&amp;DA15:VN15&amp;" *")&gt;0)*1))</f>
        <v>0</v>
      </c>
      <c r="AF177" t="str">
        <f t="shared" si="114"/>
        <v/>
      </c>
      <c r="AG177">
        <f t="array" ref="AG177">IF(D177="",0,SUMPRODUCT((DA13:VN13="Arachides")*(DA14:VN14="ALERTE")*(COUNTIF(R177,"* "&amp;DA15:VN15&amp;" *")&gt;0)*1))</f>
        <v>0</v>
      </c>
      <c r="AH177" t="str">
        <f t="shared" si="115"/>
        <v/>
      </c>
      <c r="AI177">
        <f t="array" ref="AI177">IF(D177="",0,SUMPRODUCT((DA13:VN13="Soja")*(DA14:VN14="INFO")*(COUNTIF(R177,"* "&amp;DA15:VN15&amp;" *")&gt;0)*1))</f>
        <v>0</v>
      </c>
      <c r="AJ177">
        <f t="array" ref="AJ177">IF(D177="",0,SUMPRODUCT((DA13:VN13="Soja")*(DA14:VN14="ALERTE")*(COUNTIF(R177,"* "&amp;DA15:VN15&amp;" *")&gt;0)*1))</f>
        <v>0</v>
      </c>
      <c r="AK177" t="str">
        <f t="shared" si="116"/>
        <v/>
      </c>
      <c r="AL177">
        <f t="array" ref="AL177">IF(D177="",0,SUMPRODUCT((DA13:VN13="Lait")*(DA14:VN14="INFO")*(COUNTIF(R177,"* "&amp;DA15:VN15&amp;" *")&gt;0)*1))</f>
        <v>0</v>
      </c>
      <c r="AM177">
        <f t="array" ref="AM177">IF(D177="",0,SUMPRODUCT((DA13:VN13="Lait")*(DA14:VN14="EXCL")*(COUNTIF(R177,"* "&amp;DA15:VN15&amp;" *")&gt;0)*1))</f>
        <v>0</v>
      </c>
      <c r="AN177">
        <f t="array" ref="AN177">IF(D177="",0,SUMPRODUCT((DA13:VN13="Lait")*(DA14:VN14="ALERTE")*(COUNTIF(R177,"* "&amp;DA15:VN15&amp;" *")&gt;0)*1))</f>
        <v>0</v>
      </c>
      <c r="AO177">
        <f t="array" ref="AO177">IF(D177="",0,SUMPRODUCT((DA13:VN13="Lait")*(DA14:VN14="SUSP")*(COUNTIF(R177,"* "&amp;DA15:VN15&amp;" *")&gt;0)*1))</f>
        <v>0</v>
      </c>
      <c r="AP177" t="str">
        <f t="shared" si="117"/>
        <v/>
      </c>
      <c r="AQ177" t="str">
        <f t="shared" si="118"/>
        <v/>
      </c>
      <c r="AR177">
        <f t="array" ref="AR177">IF(D177="",0,SUMPRODUCT((DA13:VN13="Fruits a coque")*(DA14:VN14="EXCL")*(COUNTIF(R177,"* "&amp;DA15:VN15&amp;" *")&gt;0)*1))</f>
        <v>0</v>
      </c>
      <c r="AS177">
        <f t="array" ref="AS177">IF(D177="",0,SUMPRODUCT((DA13:VN13="Fruits a coque")*(DA14:VN14="ALERTE")*(COUNTIF(R177,"* "&amp;DA15:VN15&amp;" *")&gt;0)*1))</f>
        <v>0</v>
      </c>
      <c r="AT177" t="str">
        <f t="shared" si="119"/>
        <v/>
      </c>
      <c r="AU177">
        <f t="array" ref="AU177">IF(D177="",0,SUMPRODUCT((DA13:VN13="Celeri")*(DA14:VN14="ALERTE")*(COUNTIF(R177,"* "&amp;DA15:VN15&amp;" *")&gt;0)*1))</f>
        <v>0</v>
      </c>
      <c r="AV177" t="str">
        <f t="shared" si="120"/>
        <v/>
      </c>
      <c r="AW177">
        <f t="array" ref="AW177">IF(D177="",0,SUMPRODUCT((DA13:VN13="Moutarde")*(DA14:VN14="ALERTE")*(COUNTIF(R177,"* "&amp;DA15:VN15&amp;" *")&gt;0)*1))</f>
        <v>0</v>
      </c>
      <c r="AX177" t="str">
        <f t="shared" si="121"/>
        <v/>
      </c>
      <c r="AY177">
        <f t="array" ref="AY177">IF(D177="",0,SUMPRODUCT((DA13:VN13="Sesame")*(DA14:VN14="ALERTE")*(COUNTIF(R177,"* "&amp;DA15:VN15&amp;" *")&gt;0)*1))</f>
        <v>0</v>
      </c>
      <c r="AZ177" t="str">
        <f t="shared" si="122"/>
        <v/>
      </c>
      <c r="BA177">
        <f t="array" ref="BA177">IF(D177="",0,SUMPRODUCT((DA13:VN13="Sulfites")*(DA14:VN14="ALERTE")*(COUNTIF(R177,"* "&amp;DA15:VN15&amp;" *")&gt;0)*1))</f>
        <v>0</v>
      </c>
      <c r="BB177" t="str">
        <f t="shared" si="123"/>
        <v/>
      </c>
      <c r="BC177">
        <f t="array" ref="BC177">IF(D177="",0,SUMPRODUCT((DA13:VN13="Lupin")*(DA14:VN14="ALERTE")*(COUNTIF(R177,"* "&amp;DA15:VN15&amp;" *")&gt;0)*1))</f>
        <v>0</v>
      </c>
      <c r="BD177" t="str">
        <f t="shared" si="124"/>
        <v/>
      </c>
      <c r="BE177">
        <f t="array" ref="BE177">IF(D177="",0,SUMPRODUCT((DA13:VN13="Mollusques")*(DA14:VN14="EXCL")*(COUNTIF(R177,"* "&amp;DA15:VN15&amp;" *")&gt;0)*1))</f>
        <v>0</v>
      </c>
      <c r="BF177">
        <f t="array" ref="BF177">IF(D177="",0,SUMPRODUCT((DA13:VN13="Mollusques")*(DA14:VN14="ALERTE")*(COUNTIF(R177,"* "&amp;DA15:VN15&amp;" *")&gt;0)*1))</f>
        <v>0</v>
      </c>
      <c r="BG177" t="str">
        <f t="shared" si="125"/>
        <v/>
      </c>
      <c r="BH177" t="str">
        <f t="shared" si="126"/>
        <v/>
      </c>
      <c r="BI177" t="str">
        <f t="shared" si="127"/>
        <v/>
      </c>
      <c r="BJ177" t="str">
        <f t="shared" si="128"/>
        <v/>
      </c>
      <c r="BK177" t="str">
        <f t="shared" si="129"/>
        <v/>
      </c>
      <c r="BL177" t="str">
        <f t="shared" si="130"/>
        <v/>
      </c>
      <c r="BM177" t="str">
        <f t="shared" si="131"/>
        <v/>
      </c>
      <c r="BN177" t="str">
        <f t="shared" si="132"/>
        <v/>
      </c>
      <c r="BO177" t="str">
        <f t="shared" si="133"/>
        <v/>
      </c>
      <c r="BP177" t="str">
        <f t="shared" si="134"/>
        <v/>
      </c>
      <c r="BQ177" t="str">
        <f t="shared" si="135"/>
        <v/>
      </c>
      <c r="BR177" t="str">
        <f t="shared" si="136"/>
        <v/>
      </c>
      <c r="BS177" t="str">
        <f t="shared" si="137"/>
        <v/>
      </c>
      <c r="BT177" t="str">
        <f t="shared" si="138"/>
        <v/>
      </c>
      <c r="BU177" t="str">
        <f t="shared" si="139"/>
        <v/>
      </c>
      <c r="BV177" t="str">
        <f t="shared" si="140"/>
        <v/>
      </c>
      <c r="BW177" t="str">
        <f t="shared" si="141"/>
        <v/>
      </c>
      <c r="BX177" t="str">
        <f t="shared" si="142"/>
        <v/>
      </c>
      <c r="BY177" t="str">
        <f t="shared" si="143"/>
        <v/>
      </c>
    </row>
    <row r="178" spans="3:77" ht="15.75">
      <c r="C178" s="263" t="str">
        <f t="shared" si="96"/>
        <v/>
      </c>
      <c r="D178" s="752"/>
      <c r="E178" s="818" t="s">
        <v>945</v>
      </c>
      <c r="F178" s="16" t="str">
        <f t="shared" si="97"/>
        <v/>
      </c>
      <c r="G178" s="264" t="str">
        <f t="shared" si="98"/>
        <v/>
      </c>
      <c r="H178" s="266" t="str">
        <f t="shared" si="99"/>
        <v/>
      </c>
      <c r="I178" s="267" t="str">
        <f t="shared" si="100"/>
        <v/>
      </c>
      <c r="J178" s="268" t="str">
        <f t="shared" si="101"/>
        <v/>
      </c>
      <c r="K178" s="268" t="str">
        <f t="shared" si="102"/>
        <v/>
      </c>
      <c r="L178" s="269" t="str">
        <f t="shared" si="103"/>
        <v/>
      </c>
      <c r="M178" t="str">
        <f t="shared" si="104"/>
        <v/>
      </c>
      <c r="N178" t="str">
        <f t="shared" si="105"/>
        <v/>
      </c>
      <c r="O178" t="str">
        <f t="shared" si="106"/>
        <v/>
      </c>
      <c r="P178" t="str">
        <f t="shared" si="107"/>
        <v/>
      </c>
      <c r="Q178" t="str">
        <f t="shared" si="108"/>
        <v/>
      </c>
      <c r="R178" t="str">
        <f t="shared" si="109"/>
        <v/>
      </c>
      <c r="S178">
        <f t="array" ref="S178">IF(D178="",0,SUMPRODUCT((DA13:VN13="Gluten")*(DA14:VN14="INFO")*(COUNTIF(R178,"* "&amp;DA15:VN15&amp;" *")&gt;0)*1))</f>
        <v>0</v>
      </c>
      <c r="T178">
        <f t="array" ref="T178">IF(D178="",0,SUMPRODUCT((DA13:VN13="Gluten")*(DA14:VN14="EXCL")*(COUNTIF(R178,"* "&amp;DA15:VN15&amp;" *")&gt;0)*1))</f>
        <v>0</v>
      </c>
      <c r="U178">
        <f t="array" ref="U178">IF(D178="",0,SUMPRODUCT((DA13:VN13="Gluten")*(DA14:VN14="ALERTE")*(COUNTIF(R178,"* "&amp;DA15:VN15&amp;" *")&gt;0)*1))</f>
        <v>0</v>
      </c>
      <c r="V178">
        <f t="array" ref="V178">IF(D178="",0,SUMPRODUCT((DA13:VN13="Gluten")*(DA14:VN14="SUSP")*(COUNTIF(R178,"* "&amp;DA15:VN15&amp;" *")&gt;0)*1))</f>
        <v>0</v>
      </c>
      <c r="W178" t="str">
        <f t="shared" si="110"/>
        <v/>
      </c>
      <c r="X178" t="str">
        <f t="shared" si="111"/>
        <v/>
      </c>
      <c r="Y178">
        <f t="array" ref="Y178">IF(D178="",0,SUMPRODUCT((DA13:VN13="Crustaces")*(DA14:VN14="ALERTE")*(COUNTIF(R178,"* "&amp;DA15:VN15&amp;" *")&gt;0)*1))</f>
        <v>0</v>
      </c>
      <c r="Z178" t="str">
        <f t="shared" si="112"/>
        <v/>
      </c>
      <c r="AA178">
        <f t="array" ref="AA178">IF(D178="",0,SUMPRODUCT((DA13:VN13="Oeufs")*(DA14:VN14="ALERTE")*(COUNTIF(R178,"* "&amp;DA15:VN15&amp;" *")&gt;0)*1))</f>
        <v>0</v>
      </c>
      <c r="AB178" t="str">
        <f t="shared" si="113"/>
        <v/>
      </c>
      <c r="AC178">
        <f t="array" ref="AC178">IF(D178="",0,SUMPRODUCT((DA13:VN13="Poissons")*(DA14:VN14="INFO")*(COUNTIF(R178,"* "&amp;DA15:VN15&amp;" *")&gt;0)*1))</f>
        <v>0</v>
      </c>
      <c r="AD178">
        <f t="array" ref="AD178">IF(D178="",0,SUMPRODUCT((DA13:VN13="Poissons")*(DA14:VN14="EXCL")*(COUNTIF(R178,"* "&amp;DA15:VN15&amp;" *")&gt;0)*1))</f>
        <v>0</v>
      </c>
      <c r="AE178">
        <f t="array" ref="AE178">IF(D178="",0,SUMPRODUCT((DA13:VN13="Poissons")*(DA14:VN14="ALERTE")*(COUNTIF(R178,"* "&amp;DA15:VN15&amp;" *")&gt;0)*1))</f>
        <v>0</v>
      </c>
      <c r="AF178" t="str">
        <f t="shared" si="114"/>
        <v/>
      </c>
      <c r="AG178">
        <f t="array" ref="AG178">IF(D178="",0,SUMPRODUCT((DA13:VN13="Arachides")*(DA14:VN14="ALERTE")*(COUNTIF(R178,"* "&amp;DA15:VN15&amp;" *")&gt;0)*1))</f>
        <v>0</v>
      </c>
      <c r="AH178" t="str">
        <f t="shared" si="115"/>
        <v/>
      </c>
      <c r="AI178">
        <f t="array" ref="AI178">IF(D178="",0,SUMPRODUCT((DA13:VN13="Soja")*(DA14:VN14="INFO")*(COUNTIF(R178,"* "&amp;DA15:VN15&amp;" *")&gt;0)*1))</f>
        <v>0</v>
      </c>
      <c r="AJ178">
        <f t="array" ref="AJ178">IF(D178="",0,SUMPRODUCT((DA13:VN13="Soja")*(DA14:VN14="ALERTE")*(COUNTIF(R178,"* "&amp;DA15:VN15&amp;" *")&gt;0)*1))</f>
        <v>0</v>
      </c>
      <c r="AK178" t="str">
        <f t="shared" si="116"/>
        <v/>
      </c>
      <c r="AL178">
        <f t="array" ref="AL178">IF(D178="",0,SUMPRODUCT((DA13:VN13="Lait")*(DA14:VN14="INFO")*(COUNTIF(R178,"* "&amp;DA15:VN15&amp;" *")&gt;0)*1))</f>
        <v>0</v>
      </c>
      <c r="AM178">
        <f t="array" ref="AM178">IF(D178="",0,SUMPRODUCT((DA13:VN13="Lait")*(DA14:VN14="EXCL")*(COUNTIF(R178,"* "&amp;DA15:VN15&amp;" *")&gt;0)*1))</f>
        <v>0</v>
      </c>
      <c r="AN178">
        <f t="array" ref="AN178">IF(D178="",0,SUMPRODUCT((DA13:VN13="Lait")*(DA14:VN14="ALERTE")*(COUNTIF(R178,"* "&amp;DA15:VN15&amp;" *")&gt;0)*1))</f>
        <v>0</v>
      </c>
      <c r="AO178">
        <f t="array" ref="AO178">IF(D178="",0,SUMPRODUCT((DA13:VN13="Lait")*(DA14:VN14="SUSP")*(COUNTIF(R178,"* "&amp;DA15:VN15&amp;" *")&gt;0)*1))</f>
        <v>0</v>
      </c>
      <c r="AP178" t="str">
        <f t="shared" si="117"/>
        <v/>
      </c>
      <c r="AQ178" t="str">
        <f t="shared" si="118"/>
        <v/>
      </c>
      <c r="AR178">
        <f t="array" ref="AR178">IF(D178="",0,SUMPRODUCT((DA13:VN13="Fruits a coque")*(DA14:VN14="EXCL")*(COUNTIF(R178,"* "&amp;DA15:VN15&amp;" *")&gt;0)*1))</f>
        <v>0</v>
      </c>
      <c r="AS178">
        <f t="array" ref="AS178">IF(D178="",0,SUMPRODUCT((DA13:VN13="Fruits a coque")*(DA14:VN14="ALERTE")*(COUNTIF(R178,"* "&amp;DA15:VN15&amp;" *")&gt;0)*1))</f>
        <v>0</v>
      </c>
      <c r="AT178" t="str">
        <f t="shared" si="119"/>
        <v/>
      </c>
      <c r="AU178">
        <f t="array" ref="AU178">IF(D178="",0,SUMPRODUCT((DA13:VN13="Celeri")*(DA14:VN14="ALERTE")*(COUNTIF(R178,"* "&amp;DA15:VN15&amp;" *")&gt;0)*1))</f>
        <v>0</v>
      </c>
      <c r="AV178" t="str">
        <f t="shared" si="120"/>
        <v/>
      </c>
      <c r="AW178">
        <f t="array" ref="AW178">IF(D178="",0,SUMPRODUCT((DA13:VN13="Moutarde")*(DA14:VN14="ALERTE")*(COUNTIF(R178,"* "&amp;DA15:VN15&amp;" *")&gt;0)*1))</f>
        <v>0</v>
      </c>
      <c r="AX178" t="str">
        <f t="shared" si="121"/>
        <v/>
      </c>
      <c r="AY178">
        <f t="array" ref="AY178">IF(D178="",0,SUMPRODUCT((DA13:VN13="Sesame")*(DA14:VN14="ALERTE")*(COUNTIF(R178,"* "&amp;DA15:VN15&amp;" *")&gt;0)*1))</f>
        <v>0</v>
      </c>
      <c r="AZ178" t="str">
        <f t="shared" si="122"/>
        <v/>
      </c>
      <c r="BA178">
        <f t="array" ref="BA178">IF(D178="",0,SUMPRODUCT((DA13:VN13="Sulfites")*(DA14:VN14="ALERTE")*(COUNTIF(R178,"* "&amp;DA15:VN15&amp;" *")&gt;0)*1))</f>
        <v>0</v>
      </c>
      <c r="BB178" t="str">
        <f t="shared" si="123"/>
        <v/>
      </c>
      <c r="BC178">
        <f t="array" ref="BC178">IF(D178="",0,SUMPRODUCT((DA13:VN13="Lupin")*(DA14:VN14="ALERTE")*(COUNTIF(R178,"* "&amp;DA15:VN15&amp;" *")&gt;0)*1))</f>
        <v>0</v>
      </c>
      <c r="BD178" t="str">
        <f t="shared" si="124"/>
        <v/>
      </c>
      <c r="BE178">
        <f t="array" ref="BE178">IF(D178="",0,SUMPRODUCT((DA13:VN13="Mollusques")*(DA14:VN14="EXCL")*(COUNTIF(R178,"* "&amp;DA15:VN15&amp;" *")&gt;0)*1))</f>
        <v>0</v>
      </c>
      <c r="BF178">
        <f t="array" ref="BF178">IF(D178="",0,SUMPRODUCT((DA13:VN13="Mollusques")*(DA14:VN14="ALERTE")*(COUNTIF(R178,"* "&amp;DA15:VN15&amp;" *")&gt;0)*1))</f>
        <v>0</v>
      </c>
      <c r="BG178" t="str">
        <f t="shared" si="125"/>
        <v/>
      </c>
      <c r="BH178" t="str">
        <f t="shared" si="126"/>
        <v/>
      </c>
      <c r="BI178" t="str">
        <f t="shared" si="127"/>
        <v/>
      </c>
      <c r="BJ178" t="str">
        <f t="shared" si="128"/>
        <v/>
      </c>
      <c r="BK178" t="str">
        <f t="shared" si="129"/>
        <v/>
      </c>
      <c r="BL178" t="str">
        <f t="shared" si="130"/>
        <v/>
      </c>
      <c r="BM178" t="str">
        <f t="shared" si="131"/>
        <v/>
      </c>
      <c r="BN178" t="str">
        <f t="shared" si="132"/>
        <v/>
      </c>
      <c r="BO178" t="str">
        <f t="shared" si="133"/>
        <v/>
      </c>
      <c r="BP178" t="str">
        <f t="shared" si="134"/>
        <v/>
      </c>
      <c r="BQ178" t="str">
        <f t="shared" si="135"/>
        <v/>
      </c>
      <c r="BR178" t="str">
        <f t="shared" si="136"/>
        <v/>
      </c>
      <c r="BS178" t="str">
        <f t="shared" si="137"/>
        <v/>
      </c>
      <c r="BT178" t="str">
        <f t="shared" si="138"/>
        <v/>
      </c>
      <c r="BU178" t="str">
        <f t="shared" si="139"/>
        <v/>
      </c>
      <c r="BV178" t="str">
        <f t="shared" si="140"/>
        <v/>
      </c>
      <c r="BW178" t="str">
        <f t="shared" si="141"/>
        <v/>
      </c>
      <c r="BX178" t="str">
        <f t="shared" si="142"/>
        <v/>
      </c>
      <c r="BY178" t="str">
        <f t="shared" si="143"/>
        <v/>
      </c>
    </row>
    <row r="179" spans="3:77" ht="15.75">
      <c r="C179" s="263" t="str">
        <f t="shared" si="96"/>
        <v/>
      </c>
      <c r="D179" s="752"/>
      <c r="E179" s="818" t="s">
        <v>945</v>
      </c>
      <c r="F179" s="16" t="str">
        <f t="shared" si="97"/>
        <v/>
      </c>
      <c r="G179" s="264" t="str">
        <f t="shared" si="98"/>
        <v/>
      </c>
      <c r="H179" s="266" t="str">
        <f t="shared" si="99"/>
        <v/>
      </c>
      <c r="I179" s="267" t="str">
        <f t="shared" si="100"/>
        <v/>
      </c>
      <c r="J179" s="268" t="str">
        <f t="shared" si="101"/>
        <v/>
      </c>
      <c r="K179" s="268" t="str">
        <f t="shared" si="102"/>
        <v/>
      </c>
      <c r="L179" s="269" t="str">
        <f t="shared" si="103"/>
        <v/>
      </c>
      <c r="M179" t="str">
        <f t="shared" si="104"/>
        <v/>
      </c>
      <c r="N179" t="str">
        <f t="shared" si="105"/>
        <v/>
      </c>
      <c r="O179" t="str">
        <f t="shared" si="106"/>
        <v/>
      </c>
      <c r="P179" t="str">
        <f t="shared" si="107"/>
        <v/>
      </c>
      <c r="Q179" t="str">
        <f t="shared" si="108"/>
        <v/>
      </c>
      <c r="R179" t="str">
        <f t="shared" si="109"/>
        <v/>
      </c>
      <c r="S179">
        <f t="array" ref="S179">IF(D179="",0,SUMPRODUCT((DA13:VN13="Gluten")*(DA14:VN14="INFO")*(COUNTIF(R179,"* "&amp;DA15:VN15&amp;" *")&gt;0)*1))</f>
        <v>0</v>
      </c>
      <c r="T179">
        <f t="array" ref="T179">IF(D179="",0,SUMPRODUCT((DA13:VN13="Gluten")*(DA14:VN14="EXCL")*(COUNTIF(R179,"* "&amp;DA15:VN15&amp;" *")&gt;0)*1))</f>
        <v>0</v>
      </c>
      <c r="U179">
        <f t="array" ref="U179">IF(D179="",0,SUMPRODUCT((DA13:VN13="Gluten")*(DA14:VN14="ALERTE")*(COUNTIF(R179,"* "&amp;DA15:VN15&amp;" *")&gt;0)*1))</f>
        <v>0</v>
      </c>
      <c r="V179">
        <f t="array" ref="V179">IF(D179="",0,SUMPRODUCT((DA13:VN13="Gluten")*(DA14:VN14="SUSP")*(COUNTIF(R179,"* "&amp;DA15:VN15&amp;" *")&gt;0)*1))</f>
        <v>0</v>
      </c>
      <c r="W179" t="str">
        <f t="shared" si="110"/>
        <v/>
      </c>
      <c r="X179" t="str">
        <f t="shared" si="111"/>
        <v/>
      </c>
      <c r="Y179">
        <f t="array" ref="Y179">IF(D179="",0,SUMPRODUCT((DA13:VN13="Crustaces")*(DA14:VN14="ALERTE")*(COUNTIF(R179,"* "&amp;DA15:VN15&amp;" *")&gt;0)*1))</f>
        <v>0</v>
      </c>
      <c r="Z179" t="str">
        <f t="shared" si="112"/>
        <v/>
      </c>
      <c r="AA179">
        <f t="array" ref="AA179">IF(D179="",0,SUMPRODUCT((DA13:VN13="Oeufs")*(DA14:VN14="ALERTE")*(COUNTIF(R179,"* "&amp;DA15:VN15&amp;" *")&gt;0)*1))</f>
        <v>0</v>
      </c>
      <c r="AB179" t="str">
        <f t="shared" si="113"/>
        <v/>
      </c>
      <c r="AC179">
        <f t="array" ref="AC179">IF(D179="",0,SUMPRODUCT((DA13:VN13="Poissons")*(DA14:VN14="INFO")*(COUNTIF(R179,"* "&amp;DA15:VN15&amp;" *")&gt;0)*1))</f>
        <v>0</v>
      </c>
      <c r="AD179">
        <f t="array" ref="AD179">IF(D179="",0,SUMPRODUCT((DA13:VN13="Poissons")*(DA14:VN14="EXCL")*(COUNTIF(R179,"* "&amp;DA15:VN15&amp;" *")&gt;0)*1))</f>
        <v>0</v>
      </c>
      <c r="AE179">
        <f t="array" ref="AE179">IF(D179="",0,SUMPRODUCT((DA13:VN13="Poissons")*(DA14:VN14="ALERTE")*(COUNTIF(R179,"* "&amp;DA15:VN15&amp;" *")&gt;0)*1))</f>
        <v>0</v>
      </c>
      <c r="AF179" t="str">
        <f t="shared" si="114"/>
        <v/>
      </c>
      <c r="AG179">
        <f t="array" ref="AG179">IF(D179="",0,SUMPRODUCT((DA13:VN13="Arachides")*(DA14:VN14="ALERTE")*(COUNTIF(R179,"* "&amp;DA15:VN15&amp;" *")&gt;0)*1))</f>
        <v>0</v>
      </c>
      <c r="AH179" t="str">
        <f t="shared" si="115"/>
        <v/>
      </c>
      <c r="AI179">
        <f t="array" ref="AI179">IF(D179="",0,SUMPRODUCT((DA13:VN13="Soja")*(DA14:VN14="INFO")*(COUNTIF(R179,"* "&amp;DA15:VN15&amp;" *")&gt;0)*1))</f>
        <v>0</v>
      </c>
      <c r="AJ179">
        <f t="array" ref="AJ179">IF(D179="",0,SUMPRODUCT((DA13:VN13="Soja")*(DA14:VN14="ALERTE")*(COUNTIF(R179,"* "&amp;DA15:VN15&amp;" *")&gt;0)*1))</f>
        <v>0</v>
      </c>
      <c r="AK179" t="str">
        <f t="shared" si="116"/>
        <v/>
      </c>
      <c r="AL179">
        <f t="array" ref="AL179">IF(D179="",0,SUMPRODUCT((DA13:VN13="Lait")*(DA14:VN14="INFO")*(COUNTIF(R179,"* "&amp;DA15:VN15&amp;" *")&gt;0)*1))</f>
        <v>0</v>
      </c>
      <c r="AM179">
        <f t="array" ref="AM179">IF(D179="",0,SUMPRODUCT((DA13:VN13="Lait")*(DA14:VN14="EXCL")*(COUNTIF(R179,"* "&amp;DA15:VN15&amp;" *")&gt;0)*1))</f>
        <v>0</v>
      </c>
      <c r="AN179">
        <f t="array" ref="AN179">IF(D179="",0,SUMPRODUCT((DA13:VN13="Lait")*(DA14:VN14="ALERTE")*(COUNTIF(R179,"* "&amp;DA15:VN15&amp;" *")&gt;0)*1))</f>
        <v>0</v>
      </c>
      <c r="AO179">
        <f t="array" ref="AO179">IF(D179="",0,SUMPRODUCT((DA13:VN13="Lait")*(DA14:VN14="SUSP")*(COUNTIF(R179,"* "&amp;DA15:VN15&amp;" *")&gt;0)*1))</f>
        <v>0</v>
      </c>
      <c r="AP179" t="str">
        <f t="shared" si="117"/>
        <v/>
      </c>
      <c r="AQ179" t="str">
        <f t="shared" si="118"/>
        <v/>
      </c>
      <c r="AR179">
        <f t="array" ref="AR179">IF(D179="",0,SUMPRODUCT((DA13:VN13="Fruits a coque")*(DA14:VN14="EXCL")*(COUNTIF(R179,"* "&amp;DA15:VN15&amp;" *")&gt;0)*1))</f>
        <v>0</v>
      </c>
      <c r="AS179">
        <f t="array" ref="AS179">IF(D179="",0,SUMPRODUCT((DA13:VN13="Fruits a coque")*(DA14:VN14="ALERTE")*(COUNTIF(R179,"* "&amp;DA15:VN15&amp;" *")&gt;0)*1))</f>
        <v>0</v>
      </c>
      <c r="AT179" t="str">
        <f t="shared" si="119"/>
        <v/>
      </c>
      <c r="AU179">
        <f t="array" ref="AU179">IF(D179="",0,SUMPRODUCT((DA13:VN13="Celeri")*(DA14:VN14="ALERTE")*(COUNTIF(R179,"* "&amp;DA15:VN15&amp;" *")&gt;0)*1))</f>
        <v>0</v>
      </c>
      <c r="AV179" t="str">
        <f t="shared" si="120"/>
        <v/>
      </c>
      <c r="AW179">
        <f t="array" ref="AW179">IF(D179="",0,SUMPRODUCT((DA13:VN13="Moutarde")*(DA14:VN14="ALERTE")*(COUNTIF(R179,"* "&amp;DA15:VN15&amp;" *")&gt;0)*1))</f>
        <v>0</v>
      </c>
      <c r="AX179" t="str">
        <f t="shared" si="121"/>
        <v/>
      </c>
      <c r="AY179">
        <f t="array" ref="AY179">IF(D179="",0,SUMPRODUCT((DA13:VN13="Sesame")*(DA14:VN14="ALERTE")*(COUNTIF(R179,"* "&amp;DA15:VN15&amp;" *")&gt;0)*1))</f>
        <v>0</v>
      </c>
      <c r="AZ179" t="str">
        <f t="shared" si="122"/>
        <v/>
      </c>
      <c r="BA179">
        <f t="array" ref="BA179">IF(D179="",0,SUMPRODUCT((DA13:VN13="Sulfites")*(DA14:VN14="ALERTE")*(COUNTIF(R179,"* "&amp;DA15:VN15&amp;" *")&gt;0)*1))</f>
        <v>0</v>
      </c>
      <c r="BB179" t="str">
        <f t="shared" si="123"/>
        <v/>
      </c>
      <c r="BC179">
        <f t="array" ref="BC179">IF(D179="",0,SUMPRODUCT((DA13:VN13="Lupin")*(DA14:VN14="ALERTE")*(COUNTIF(R179,"* "&amp;DA15:VN15&amp;" *")&gt;0)*1))</f>
        <v>0</v>
      </c>
      <c r="BD179" t="str">
        <f t="shared" si="124"/>
        <v/>
      </c>
      <c r="BE179">
        <f t="array" ref="BE179">IF(D179="",0,SUMPRODUCT((DA13:VN13="Mollusques")*(DA14:VN14="EXCL")*(COUNTIF(R179,"* "&amp;DA15:VN15&amp;" *")&gt;0)*1))</f>
        <v>0</v>
      </c>
      <c r="BF179">
        <f t="array" ref="BF179">IF(D179="",0,SUMPRODUCT((DA13:VN13="Mollusques")*(DA14:VN14="ALERTE")*(COUNTIF(R179,"* "&amp;DA15:VN15&amp;" *")&gt;0)*1))</f>
        <v>0</v>
      </c>
      <c r="BG179" t="str">
        <f t="shared" si="125"/>
        <v/>
      </c>
      <c r="BH179" t="str">
        <f t="shared" si="126"/>
        <v/>
      </c>
      <c r="BI179" t="str">
        <f t="shared" si="127"/>
        <v/>
      </c>
      <c r="BJ179" t="str">
        <f t="shared" si="128"/>
        <v/>
      </c>
      <c r="BK179" t="str">
        <f t="shared" si="129"/>
        <v/>
      </c>
      <c r="BL179" t="str">
        <f t="shared" si="130"/>
        <v/>
      </c>
      <c r="BM179" t="str">
        <f t="shared" si="131"/>
        <v/>
      </c>
      <c r="BN179" t="str">
        <f t="shared" si="132"/>
        <v/>
      </c>
      <c r="BO179" t="str">
        <f t="shared" si="133"/>
        <v/>
      </c>
      <c r="BP179" t="str">
        <f t="shared" si="134"/>
        <v/>
      </c>
      <c r="BQ179" t="str">
        <f t="shared" si="135"/>
        <v/>
      </c>
      <c r="BR179" t="str">
        <f t="shared" si="136"/>
        <v/>
      </c>
      <c r="BS179" t="str">
        <f t="shared" si="137"/>
        <v/>
      </c>
      <c r="BT179" t="str">
        <f t="shared" si="138"/>
        <v/>
      </c>
      <c r="BU179" t="str">
        <f t="shared" si="139"/>
        <v/>
      </c>
      <c r="BV179" t="str">
        <f t="shared" si="140"/>
        <v/>
      </c>
      <c r="BW179" t="str">
        <f t="shared" si="141"/>
        <v/>
      </c>
      <c r="BX179" t="str">
        <f t="shared" si="142"/>
        <v/>
      </c>
      <c r="BY179" t="str">
        <f t="shared" si="143"/>
        <v/>
      </c>
    </row>
    <row r="180" spans="3:77" ht="15.75">
      <c r="C180" s="263" t="str">
        <f t="shared" si="96"/>
        <v/>
      </c>
      <c r="D180" s="752"/>
      <c r="E180" s="818" t="s">
        <v>945</v>
      </c>
      <c r="F180" s="16" t="str">
        <f t="shared" si="97"/>
        <v/>
      </c>
      <c r="G180" s="264" t="str">
        <f t="shared" si="98"/>
        <v/>
      </c>
      <c r="H180" s="266" t="str">
        <f t="shared" si="99"/>
        <v/>
      </c>
      <c r="I180" s="267" t="str">
        <f t="shared" si="100"/>
        <v/>
      </c>
      <c r="J180" s="268" t="str">
        <f t="shared" si="101"/>
        <v/>
      </c>
      <c r="K180" s="268" t="str">
        <f t="shared" si="102"/>
        <v/>
      </c>
      <c r="L180" s="269" t="str">
        <f t="shared" si="103"/>
        <v/>
      </c>
      <c r="M180" t="str">
        <f t="shared" si="104"/>
        <v/>
      </c>
      <c r="N180" t="str">
        <f t="shared" si="105"/>
        <v/>
      </c>
      <c r="O180" t="str">
        <f t="shared" si="106"/>
        <v/>
      </c>
      <c r="P180" t="str">
        <f t="shared" si="107"/>
        <v/>
      </c>
      <c r="Q180" t="str">
        <f t="shared" si="108"/>
        <v/>
      </c>
      <c r="R180" t="str">
        <f t="shared" si="109"/>
        <v/>
      </c>
      <c r="S180">
        <f t="array" ref="S180">IF(D180="",0,SUMPRODUCT((DA13:VN13="Gluten")*(DA14:VN14="INFO")*(COUNTIF(R180,"* "&amp;DA15:VN15&amp;" *")&gt;0)*1))</f>
        <v>0</v>
      </c>
      <c r="T180">
        <f t="array" ref="T180">IF(D180="",0,SUMPRODUCT((DA13:VN13="Gluten")*(DA14:VN14="EXCL")*(COUNTIF(R180,"* "&amp;DA15:VN15&amp;" *")&gt;0)*1))</f>
        <v>0</v>
      </c>
      <c r="U180">
        <f t="array" ref="U180">IF(D180="",0,SUMPRODUCT((DA13:VN13="Gluten")*(DA14:VN14="ALERTE")*(COUNTIF(R180,"* "&amp;DA15:VN15&amp;" *")&gt;0)*1))</f>
        <v>0</v>
      </c>
      <c r="V180">
        <f t="array" ref="V180">IF(D180="",0,SUMPRODUCT((DA13:VN13="Gluten")*(DA14:VN14="SUSP")*(COUNTIF(R180,"* "&amp;DA15:VN15&amp;" *")&gt;0)*1))</f>
        <v>0</v>
      </c>
      <c r="W180" t="str">
        <f t="shared" si="110"/>
        <v/>
      </c>
      <c r="X180" t="str">
        <f t="shared" si="111"/>
        <v/>
      </c>
      <c r="Y180">
        <f t="array" ref="Y180">IF(D180="",0,SUMPRODUCT((DA13:VN13="Crustaces")*(DA14:VN14="ALERTE")*(COUNTIF(R180,"* "&amp;DA15:VN15&amp;" *")&gt;0)*1))</f>
        <v>0</v>
      </c>
      <c r="Z180" t="str">
        <f t="shared" si="112"/>
        <v/>
      </c>
      <c r="AA180">
        <f t="array" ref="AA180">IF(D180="",0,SUMPRODUCT((DA13:VN13="Oeufs")*(DA14:VN14="ALERTE")*(COUNTIF(R180,"* "&amp;DA15:VN15&amp;" *")&gt;0)*1))</f>
        <v>0</v>
      </c>
      <c r="AB180" t="str">
        <f t="shared" si="113"/>
        <v/>
      </c>
      <c r="AC180">
        <f t="array" ref="AC180">IF(D180="",0,SUMPRODUCT((DA13:VN13="Poissons")*(DA14:VN14="INFO")*(COUNTIF(R180,"* "&amp;DA15:VN15&amp;" *")&gt;0)*1))</f>
        <v>0</v>
      </c>
      <c r="AD180">
        <f t="array" ref="AD180">IF(D180="",0,SUMPRODUCT((DA13:VN13="Poissons")*(DA14:VN14="EXCL")*(COUNTIF(R180,"* "&amp;DA15:VN15&amp;" *")&gt;0)*1))</f>
        <v>0</v>
      </c>
      <c r="AE180">
        <f t="array" ref="AE180">IF(D180="",0,SUMPRODUCT((DA13:VN13="Poissons")*(DA14:VN14="ALERTE")*(COUNTIF(R180,"* "&amp;DA15:VN15&amp;" *")&gt;0)*1))</f>
        <v>0</v>
      </c>
      <c r="AF180" t="str">
        <f t="shared" si="114"/>
        <v/>
      </c>
      <c r="AG180">
        <f t="array" ref="AG180">IF(D180="",0,SUMPRODUCT((DA13:VN13="Arachides")*(DA14:VN14="ALERTE")*(COUNTIF(R180,"* "&amp;DA15:VN15&amp;" *")&gt;0)*1))</f>
        <v>0</v>
      </c>
      <c r="AH180" t="str">
        <f t="shared" si="115"/>
        <v/>
      </c>
      <c r="AI180">
        <f t="array" ref="AI180">IF(D180="",0,SUMPRODUCT((DA13:VN13="Soja")*(DA14:VN14="INFO")*(COUNTIF(R180,"* "&amp;DA15:VN15&amp;" *")&gt;0)*1))</f>
        <v>0</v>
      </c>
      <c r="AJ180">
        <f t="array" ref="AJ180">IF(D180="",0,SUMPRODUCT((DA13:VN13="Soja")*(DA14:VN14="ALERTE")*(COUNTIF(R180,"* "&amp;DA15:VN15&amp;" *")&gt;0)*1))</f>
        <v>0</v>
      </c>
      <c r="AK180" t="str">
        <f t="shared" si="116"/>
        <v/>
      </c>
      <c r="AL180">
        <f t="array" ref="AL180">IF(D180="",0,SUMPRODUCT((DA13:VN13="Lait")*(DA14:VN14="INFO")*(COUNTIF(R180,"* "&amp;DA15:VN15&amp;" *")&gt;0)*1))</f>
        <v>0</v>
      </c>
      <c r="AM180">
        <f t="array" ref="AM180">IF(D180="",0,SUMPRODUCT((DA13:VN13="Lait")*(DA14:VN14="EXCL")*(COUNTIF(R180,"* "&amp;DA15:VN15&amp;" *")&gt;0)*1))</f>
        <v>0</v>
      </c>
      <c r="AN180">
        <f t="array" ref="AN180">IF(D180="",0,SUMPRODUCT((DA13:VN13="Lait")*(DA14:VN14="ALERTE")*(COUNTIF(R180,"* "&amp;DA15:VN15&amp;" *")&gt;0)*1))</f>
        <v>0</v>
      </c>
      <c r="AO180">
        <f t="array" ref="AO180">IF(D180="",0,SUMPRODUCT((DA13:VN13="Lait")*(DA14:VN14="SUSP")*(COUNTIF(R180,"* "&amp;DA15:VN15&amp;" *")&gt;0)*1))</f>
        <v>0</v>
      </c>
      <c r="AP180" t="str">
        <f t="shared" si="117"/>
        <v/>
      </c>
      <c r="AQ180" t="str">
        <f t="shared" si="118"/>
        <v/>
      </c>
      <c r="AR180">
        <f t="array" ref="AR180">IF(D180="",0,SUMPRODUCT((DA13:VN13="Fruits a coque")*(DA14:VN14="EXCL")*(COUNTIF(R180,"* "&amp;DA15:VN15&amp;" *")&gt;0)*1))</f>
        <v>0</v>
      </c>
      <c r="AS180">
        <f t="array" ref="AS180">IF(D180="",0,SUMPRODUCT((DA13:VN13="Fruits a coque")*(DA14:VN14="ALERTE")*(COUNTIF(R180,"* "&amp;DA15:VN15&amp;" *")&gt;0)*1))</f>
        <v>0</v>
      </c>
      <c r="AT180" t="str">
        <f t="shared" si="119"/>
        <v/>
      </c>
      <c r="AU180">
        <f t="array" ref="AU180">IF(D180="",0,SUMPRODUCT((DA13:VN13="Celeri")*(DA14:VN14="ALERTE")*(COUNTIF(R180,"* "&amp;DA15:VN15&amp;" *")&gt;0)*1))</f>
        <v>0</v>
      </c>
      <c r="AV180" t="str">
        <f t="shared" si="120"/>
        <v/>
      </c>
      <c r="AW180">
        <f t="array" ref="AW180">IF(D180="",0,SUMPRODUCT((DA13:VN13="Moutarde")*(DA14:VN14="ALERTE")*(COUNTIF(R180,"* "&amp;DA15:VN15&amp;" *")&gt;0)*1))</f>
        <v>0</v>
      </c>
      <c r="AX180" t="str">
        <f t="shared" si="121"/>
        <v/>
      </c>
      <c r="AY180">
        <f t="array" ref="AY180">IF(D180="",0,SUMPRODUCT((DA13:VN13="Sesame")*(DA14:VN14="ALERTE")*(COUNTIF(R180,"* "&amp;DA15:VN15&amp;" *")&gt;0)*1))</f>
        <v>0</v>
      </c>
      <c r="AZ180" t="str">
        <f t="shared" si="122"/>
        <v/>
      </c>
      <c r="BA180">
        <f t="array" ref="BA180">IF(D180="",0,SUMPRODUCT((DA13:VN13="Sulfites")*(DA14:VN14="ALERTE")*(COUNTIF(R180,"* "&amp;DA15:VN15&amp;" *")&gt;0)*1))</f>
        <v>0</v>
      </c>
      <c r="BB180" t="str">
        <f t="shared" si="123"/>
        <v/>
      </c>
      <c r="BC180">
        <f t="array" ref="BC180">IF(D180="",0,SUMPRODUCT((DA13:VN13="Lupin")*(DA14:VN14="ALERTE")*(COUNTIF(R180,"* "&amp;DA15:VN15&amp;" *")&gt;0)*1))</f>
        <v>0</v>
      </c>
      <c r="BD180" t="str">
        <f t="shared" si="124"/>
        <v/>
      </c>
      <c r="BE180">
        <f t="array" ref="BE180">IF(D180="",0,SUMPRODUCT((DA13:VN13="Mollusques")*(DA14:VN14="EXCL")*(COUNTIF(R180,"* "&amp;DA15:VN15&amp;" *")&gt;0)*1))</f>
        <v>0</v>
      </c>
      <c r="BF180">
        <f t="array" ref="BF180">IF(D180="",0,SUMPRODUCT((DA13:VN13="Mollusques")*(DA14:VN14="ALERTE")*(COUNTIF(R180,"* "&amp;DA15:VN15&amp;" *")&gt;0)*1))</f>
        <v>0</v>
      </c>
      <c r="BG180" t="str">
        <f t="shared" si="125"/>
        <v/>
      </c>
      <c r="BH180" t="str">
        <f t="shared" si="126"/>
        <v/>
      </c>
      <c r="BI180" t="str">
        <f t="shared" si="127"/>
        <v/>
      </c>
      <c r="BJ180" t="str">
        <f t="shared" si="128"/>
        <v/>
      </c>
      <c r="BK180" t="str">
        <f t="shared" si="129"/>
        <v/>
      </c>
      <c r="BL180" t="str">
        <f t="shared" si="130"/>
        <v/>
      </c>
      <c r="BM180" t="str">
        <f t="shared" si="131"/>
        <v/>
      </c>
      <c r="BN180" t="str">
        <f t="shared" si="132"/>
        <v/>
      </c>
      <c r="BO180" t="str">
        <f t="shared" si="133"/>
        <v/>
      </c>
      <c r="BP180" t="str">
        <f t="shared" si="134"/>
        <v/>
      </c>
      <c r="BQ180" t="str">
        <f t="shared" si="135"/>
        <v/>
      </c>
      <c r="BR180" t="str">
        <f t="shared" si="136"/>
        <v/>
      </c>
      <c r="BS180" t="str">
        <f t="shared" si="137"/>
        <v/>
      </c>
      <c r="BT180" t="str">
        <f t="shared" si="138"/>
        <v/>
      </c>
      <c r="BU180" t="str">
        <f t="shared" si="139"/>
        <v/>
      </c>
      <c r="BV180" t="str">
        <f t="shared" si="140"/>
        <v/>
      </c>
      <c r="BW180" t="str">
        <f t="shared" si="141"/>
        <v/>
      </c>
      <c r="BX180" t="str">
        <f t="shared" si="142"/>
        <v/>
      </c>
      <c r="BY180" t="str">
        <f t="shared" si="143"/>
        <v/>
      </c>
    </row>
    <row r="181" spans="3:77" ht="15.75">
      <c r="C181" s="263" t="str">
        <f t="shared" si="96"/>
        <v/>
      </c>
      <c r="D181" s="752"/>
      <c r="E181" s="818" t="s">
        <v>945</v>
      </c>
      <c r="F181" s="16" t="str">
        <f t="shared" si="97"/>
        <v/>
      </c>
      <c r="G181" s="264" t="str">
        <f t="shared" si="98"/>
        <v/>
      </c>
      <c r="H181" s="266" t="str">
        <f t="shared" si="99"/>
        <v/>
      </c>
      <c r="I181" s="267" t="str">
        <f t="shared" si="100"/>
        <v/>
      </c>
      <c r="J181" s="268" t="str">
        <f t="shared" si="101"/>
        <v/>
      </c>
      <c r="K181" s="268" t="str">
        <f t="shared" si="102"/>
        <v/>
      </c>
      <c r="L181" s="269" t="str">
        <f t="shared" si="103"/>
        <v/>
      </c>
      <c r="M181" t="str">
        <f t="shared" si="104"/>
        <v/>
      </c>
      <c r="N181" t="str">
        <f t="shared" si="105"/>
        <v/>
      </c>
      <c r="O181" t="str">
        <f t="shared" si="106"/>
        <v/>
      </c>
      <c r="P181" t="str">
        <f t="shared" si="107"/>
        <v/>
      </c>
      <c r="Q181" t="str">
        <f t="shared" si="108"/>
        <v/>
      </c>
      <c r="R181" t="str">
        <f t="shared" si="109"/>
        <v/>
      </c>
      <c r="S181">
        <f t="array" ref="S181">IF(D181="",0,SUMPRODUCT((DA13:VN13="Gluten")*(DA14:VN14="INFO")*(COUNTIF(R181,"* "&amp;DA15:VN15&amp;" *")&gt;0)*1))</f>
        <v>0</v>
      </c>
      <c r="T181">
        <f t="array" ref="T181">IF(D181="",0,SUMPRODUCT((DA13:VN13="Gluten")*(DA14:VN14="EXCL")*(COUNTIF(R181,"* "&amp;DA15:VN15&amp;" *")&gt;0)*1))</f>
        <v>0</v>
      </c>
      <c r="U181">
        <f t="array" ref="U181">IF(D181="",0,SUMPRODUCT((DA13:VN13="Gluten")*(DA14:VN14="ALERTE")*(COUNTIF(R181,"* "&amp;DA15:VN15&amp;" *")&gt;0)*1))</f>
        <v>0</v>
      </c>
      <c r="V181">
        <f t="array" ref="V181">IF(D181="",0,SUMPRODUCT((DA13:VN13="Gluten")*(DA14:VN14="SUSP")*(COUNTIF(R181,"* "&amp;DA15:VN15&amp;" *")&gt;0)*1))</f>
        <v>0</v>
      </c>
      <c r="W181" t="str">
        <f t="shared" si="110"/>
        <v/>
      </c>
      <c r="X181" t="str">
        <f t="shared" si="111"/>
        <v/>
      </c>
      <c r="Y181">
        <f t="array" ref="Y181">IF(D181="",0,SUMPRODUCT((DA13:VN13="Crustaces")*(DA14:VN14="ALERTE")*(COUNTIF(R181,"* "&amp;DA15:VN15&amp;" *")&gt;0)*1))</f>
        <v>0</v>
      </c>
      <c r="Z181" t="str">
        <f t="shared" si="112"/>
        <v/>
      </c>
      <c r="AA181">
        <f t="array" ref="AA181">IF(D181="",0,SUMPRODUCT((DA13:VN13="Oeufs")*(DA14:VN14="ALERTE")*(COUNTIF(R181,"* "&amp;DA15:VN15&amp;" *")&gt;0)*1))</f>
        <v>0</v>
      </c>
      <c r="AB181" t="str">
        <f t="shared" si="113"/>
        <v/>
      </c>
      <c r="AC181">
        <f t="array" ref="AC181">IF(D181="",0,SUMPRODUCT((DA13:VN13="Poissons")*(DA14:VN14="INFO")*(COUNTIF(R181,"* "&amp;DA15:VN15&amp;" *")&gt;0)*1))</f>
        <v>0</v>
      </c>
      <c r="AD181">
        <f t="array" ref="AD181">IF(D181="",0,SUMPRODUCT((DA13:VN13="Poissons")*(DA14:VN14="EXCL")*(COUNTIF(R181,"* "&amp;DA15:VN15&amp;" *")&gt;0)*1))</f>
        <v>0</v>
      </c>
      <c r="AE181">
        <f t="array" ref="AE181">IF(D181="",0,SUMPRODUCT((DA13:VN13="Poissons")*(DA14:VN14="ALERTE")*(COUNTIF(R181,"* "&amp;DA15:VN15&amp;" *")&gt;0)*1))</f>
        <v>0</v>
      </c>
      <c r="AF181" t="str">
        <f t="shared" si="114"/>
        <v/>
      </c>
      <c r="AG181">
        <f t="array" ref="AG181">IF(D181="",0,SUMPRODUCT((DA13:VN13="Arachides")*(DA14:VN14="ALERTE")*(COUNTIF(R181,"* "&amp;DA15:VN15&amp;" *")&gt;0)*1))</f>
        <v>0</v>
      </c>
      <c r="AH181" t="str">
        <f t="shared" si="115"/>
        <v/>
      </c>
      <c r="AI181">
        <f t="array" ref="AI181">IF(D181="",0,SUMPRODUCT((DA13:VN13="Soja")*(DA14:VN14="INFO")*(COUNTIF(R181,"* "&amp;DA15:VN15&amp;" *")&gt;0)*1))</f>
        <v>0</v>
      </c>
      <c r="AJ181">
        <f t="array" ref="AJ181">IF(D181="",0,SUMPRODUCT((DA13:VN13="Soja")*(DA14:VN14="ALERTE")*(COUNTIF(R181,"* "&amp;DA15:VN15&amp;" *")&gt;0)*1))</f>
        <v>0</v>
      </c>
      <c r="AK181" t="str">
        <f t="shared" si="116"/>
        <v/>
      </c>
      <c r="AL181">
        <f t="array" ref="AL181">IF(D181="",0,SUMPRODUCT((DA13:VN13="Lait")*(DA14:VN14="INFO")*(COUNTIF(R181,"* "&amp;DA15:VN15&amp;" *")&gt;0)*1))</f>
        <v>0</v>
      </c>
      <c r="AM181">
        <f t="array" ref="AM181">IF(D181="",0,SUMPRODUCT((DA13:VN13="Lait")*(DA14:VN14="EXCL")*(COUNTIF(R181,"* "&amp;DA15:VN15&amp;" *")&gt;0)*1))</f>
        <v>0</v>
      </c>
      <c r="AN181">
        <f t="array" ref="AN181">IF(D181="",0,SUMPRODUCT((DA13:VN13="Lait")*(DA14:VN14="ALERTE")*(COUNTIF(R181,"* "&amp;DA15:VN15&amp;" *")&gt;0)*1))</f>
        <v>0</v>
      </c>
      <c r="AO181">
        <f t="array" ref="AO181">IF(D181="",0,SUMPRODUCT((DA13:VN13="Lait")*(DA14:VN14="SUSP")*(COUNTIF(R181,"* "&amp;DA15:VN15&amp;" *")&gt;0)*1))</f>
        <v>0</v>
      </c>
      <c r="AP181" t="str">
        <f t="shared" si="117"/>
        <v/>
      </c>
      <c r="AQ181" t="str">
        <f t="shared" si="118"/>
        <v/>
      </c>
      <c r="AR181">
        <f t="array" ref="AR181">IF(D181="",0,SUMPRODUCT((DA13:VN13="Fruits a coque")*(DA14:VN14="EXCL")*(COUNTIF(R181,"* "&amp;DA15:VN15&amp;" *")&gt;0)*1))</f>
        <v>0</v>
      </c>
      <c r="AS181">
        <f t="array" ref="AS181">IF(D181="",0,SUMPRODUCT((DA13:VN13="Fruits a coque")*(DA14:VN14="ALERTE")*(COUNTIF(R181,"* "&amp;DA15:VN15&amp;" *")&gt;0)*1))</f>
        <v>0</v>
      </c>
      <c r="AT181" t="str">
        <f t="shared" si="119"/>
        <v/>
      </c>
      <c r="AU181">
        <f t="array" ref="AU181">IF(D181="",0,SUMPRODUCT((DA13:VN13="Celeri")*(DA14:VN14="ALERTE")*(COUNTIF(R181,"* "&amp;DA15:VN15&amp;" *")&gt;0)*1))</f>
        <v>0</v>
      </c>
      <c r="AV181" t="str">
        <f t="shared" si="120"/>
        <v/>
      </c>
      <c r="AW181">
        <f t="array" ref="AW181">IF(D181="",0,SUMPRODUCT((DA13:VN13="Moutarde")*(DA14:VN14="ALERTE")*(COUNTIF(R181,"* "&amp;DA15:VN15&amp;" *")&gt;0)*1))</f>
        <v>0</v>
      </c>
      <c r="AX181" t="str">
        <f t="shared" si="121"/>
        <v/>
      </c>
      <c r="AY181">
        <f t="array" ref="AY181">IF(D181="",0,SUMPRODUCT((DA13:VN13="Sesame")*(DA14:VN14="ALERTE")*(COUNTIF(R181,"* "&amp;DA15:VN15&amp;" *")&gt;0)*1))</f>
        <v>0</v>
      </c>
      <c r="AZ181" t="str">
        <f t="shared" si="122"/>
        <v/>
      </c>
      <c r="BA181">
        <f t="array" ref="BA181">IF(D181="",0,SUMPRODUCT((DA13:VN13="Sulfites")*(DA14:VN14="ALERTE")*(COUNTIF(R181,"* "&amp;DA15:VN15&amp;" *")&gt;0)*1))</f>
        <v>0</v>
      </c>
      <c r="BB181" t="str">
        <f t="shared" si="123"/>
        <v/>
      </c>
      <c r="BC181">
        <f t="array" ref="BC181">IF(D181="",0,SUMPRODUCT((DA13:VN13="Lupin")*(DA14:VN14="ALERTE")*(COUNTIF(R181,"* "&amp;DA15:VN15&amp;" *")&gt;0)*1))</f>
        <v>0</v>
      </c>
      <c r="BD181" t="str">
        <f t="shared" si="124"/>
        <v/>
      </c>
      <c r="BE181">
        <f t="array" ref="BE181">IF(D181="",0,SUMPRODUCT((DA13:VN13="Mollusques")*(DA14:VN14="EXCL")*(COUNTIF(R181,"* "&amp;DA15:VN15&amp;" *")&gt;0)*1))</f>
        <v>0</v>
      </c>
      <c r="BF181">
        <f t="array" ref="BF181">IF(D181="",0,SUMPRODUCT((DA13:VN13="Mollusques")*(DA14:VN14="ALERTE")*(COUNTIF(R181,"* "&amp;DA15:VN15&amp;" *")&gt;0)*1))</f>
        <v>0</v>
      </c>
      <c r="BG181" t="str">
        <f t="shared" si="125"/>
        <v/>
      </c>
      <c r="BH181" t="str">
        <f t="shared" si="126"/>
        <v/>
      </c>
      <c r="BI181" t="str">
        <f t="shared" si="127"/>
        <v/>
      </c>
      <c r="BJ181" t="str">
        <f t="shared" si="128"/>
        <v/>
      </c>
      <c r="BK181" t="str">
        <f t="shared" si="129"/>
        <v/>
      </c>
      <c r="BL181" t="str">
        <f t="shared" si="130"/>
        <v/>
      </c>
      <c r="BM181" t="str">
        <f t="shared" si="131"/>
        <v/>
      </c>
      <c r="BN181" t="str">
        <f t="shared" si="132"/>
        <v/>
      </c>
      <c r="BO181" t="str">
        <f t="shared" si="133"/>
        <v/>
      </c>
      <c r="BP181" t="str">
        <f t="shared" si="134"/>
        <v/>
      </c>
      <c r="BQ181" t="str">
        <f t="shared" si="135"/>
        <v/>
      </c>
      <c r="BR181" t="str">
        <f t="shared" si="136"/>
        <v/>
      </c>
      <c r="BS181" t="str">
        <f t="shared" si="137"/>
        <v/>
      </c>
      <c r="BT181" t="str">
        <f t="shared" si="138"/>
        <v/>
      </c>
      <c r="BU181" t="str">
        <f t="shared" si="139"/>
        <v/>
      </c>
      <c r="BV181" t="str">
        <f t="shared" si="140"/>
        <v/>
      </c>
      <c r="BW181" t="str">
        <f t="shared" si="141"/>
        <v/>
      </c>
      <c r="BX181" t="str">
        <f t="shared" si="142"/>
        <v/>
      </c>
      <c r="BY181" t="str">
        <f t="shared" si="143"/>
        <v/>
      </c>
    </row>
    <row r="182" spans="3:77" ht="15.75">
      <c r="C182" s="263" t="str">
        <f t="shared" si="96"/>
        <v/>
      </c>
      <c r="D182" s="752"/>
      <c r="E182" s="818" t="s">
        <v>945</v>
      </c>
      <c r="F182" s="16" t="str">
        <f t="shared" si="97"/>
        <v/>
      </c>
      <c r="G182" s="264" t="str">
        <f t="shared" si="98"/>
        <v/>
      </c>
      <c r="H182" s="266" t="str">
        <f t="shared" si="99"/>
        <v/>
      </c>
      <c r="I182" s="267" t="str">
        <f t="shared" si="100"/>
        <v/>
      </c>
      <c r="J182" s="268" t="str">
        <f t="shared" si="101"/>
        <v/>
      </c>
      <c r="K182" s="268" t="str">
        <f t="shared" si="102"/>
        <v/>
      </c>
      <c r="L182" s="269" t="str">
        <f t="shared" si="103"/>
        <v/>
      </c>
      <c r="M182" t="str">
        <f t="shared" si="104"/>
        <v/>
      </c>
      <c r="N182" t="str">
        <f t="shared" si="105"/>
        <v/>
      </c>
      <c r="O182" t="str">
        <f t="shared" si="106"/>
        <v/>
      </c>
      <c r="P182" t="str">
        <f t="shared" si="107"/>
        <v/>
      </c>
      <c r="Q182" t="str">
        <f t="shared" si="108"/>
        <v/>
      </c>
      <c r="R182" t="str">
        <f t="shared" si="109"/>
        <v/>
      </c>
      <c r="S182">
        <f t="array" ref="S182">IF(D182="",0,SUMPRODUCT((DA13:VN13="Gluten")*(DA14:VN14="INFO")*(COUNTIF(R182,"* "&amp;DA15:VN15&amp;" *")&gt;0)*1))</f>
        <v>0</v>
      </c>
      <c r="T182">
        <f t="array" ref="T182">IF(D182="",0,SUMPRODUCT((DA13:VN13="Gluten")*(DA14:VN14="EXCL")*(COUNTIF(R182,"* "&amp;DA15:VN15&amp;" *")&gt;0)*1))</f>
        <v>0</v>
      </c>
      <c r="U182">
        <f t="array" ref="U182">IF(D182="",0,SUMPRODUCT((DA13:VN13="Gluten")*(DA14:VN14="ALERTE")*(COUNTIF(R182,"* "&amp;DA15:VN15&amp;" *")&gt;0)*1))</f>
        <v>0</v>
      </c>
      <c r="V182">
        <f t="array" ref="V182">IF(D182="",0,SUMPRODUCT((DA13:VN13="Gluten")*(DA14:VN14="SUSP")*(COUNTIF(R182,"* "&amp;DA15:VN15&amp;" *")&gt;0)*1))</f>
        <v>0</v>
      </c>
      <c r="W182" t="str">
        <f t="shared" si="110"/>
        <v/>
      </c>
      <c r="X182" t="str">
        <f t="shared" si="111"/>
        <v/>
      </c>
      <c r="Y182">
        <f t="array" ref="Y182">IF(D182="",0,SUMPRODUCT((DA13:VN13="Crustaces")*(DA14:VN14="ALERTE")*(COUNTIF(R182,"* "&amp;DA15:VN15&amp;" *")&gt;0)*1))</f>
        <v>0</v>
      </c>
      <c r="Z182" t="str">
        <f t="shared" si="112"/>
        <v/>
      </c>
      <c r="AA182">
        <f t="array" ref="AA182">IF(D182="",0,SUMPRODUCT((DA13:VN13="Oeufs")*(DA14:VN14="ALERTE")*(COUNTIF(R182,"* "&amp;DA15:VN15&amp;" *")&gt;0)*1))</f>
        <v>0</v>
      </c>
      <c r="AB182" t="str">
        <f t="shared" si="113"/>
        <v/>
      </c>
      <c r="AC182">
        <f t="array" ref="AC182">IF(D182="",0,SUMPRODUCT((DA13:VN13="Poissons")*(DA14:VN14="INFO")*(COUNTIF(R182,"* "&amp;DA15:VN15&amp;" *")&gt;0)*1))</f>
        <v>0</v>
      </c>
      <c r="AD182">
        <f t="array" ref="AD182">IF(D182="",0,SUMPRODUCT((DA13:VN13="Poissons")*(DA14:VN14="EXCL")*(COUNTIF(R182,"* "&amp;DA15:VN15&amp;" *")&gt;0)*1))</f>
        <v>0</v>
      </c>
      <c r="AE182">
        <f t="array" ref="AE182">IF(D182="",0,SUMPRODUCT((DA13:VN13="Poissons")*(DA14:VN14="ALERTE")*(COUNTIF(R182,"* "&amp;DA15:VN15&amp;" *")&gt;0)*1))</f>
        <v>0</v>
      </c>
      <c r="AF182" t="str">
        <f t="shared" si="114"/>
        <v/>
      </c>
      <c r="AG182">
        <f t="array" ref="AG182">IF(D182="",0,SUMPRODUCT((DA13:VN13="Arachides")*(DA14:VN14="ALERTE")*(COUNTIF(R182,"* "&amp;DA15:VN15&amp;" *")&gt;0)*1))</f>
        <v>0</v>
      </c>
      <c r="AH182" t="str">
        <f t="shared" si="115"/>
        <v/>
      </c>
      <c r="AI182">
        <f t="array" ref="AI182">IF(D182="",0,SUMPRODUCT((DA13:VN13="Soja")*(DA14:VN14="INFO")*(COUNTIF(R182,"* "&amp;DA15:VN15&amp;" *")&gt;0)*1))</f>
        <v>0</v>
      </c>
      <c r="AJ182">
        <f t="array" ref="AJ182">IF(D182="",0,SUMPRODUCT((DA13:VN13="Soja")*(DA14:VN14="ALERTE")*(COUNTIF(R182,"* "&amp;DA15:VN15&amp;" *")&gt;0)*1))</f>
        <v>0</v>
      </c>
      <c r="AK182" t="str">
        <f t="shared" si="116"/>
        <v/>
      </c>
      <c r="AL182">
        <f t="array" ref="AL182">IF(D182="",0,SUMPRODUCT((DA13:VN13="Lait")*(DA14:VN14="INFO")*(COUNTIF(R182,"* "&amp;DA15:VN15&amp;" *")&gt;0)*1))</f>
        <v>0</v>
      </c>
      <c r="AM182">
        <f t="array" ref="AM182">IF(D182="",0,SUMPRODUCT((DA13:VN13="Lait")*(DA14:VN14="EXCL")*(COUNTIF(R182,"* "&amp;DA15:VN15&amp;" *")&gt;0)*1))</f>
        <v>0</v>
      </c>
      <c r="AN182">
        <f t="array" ref="AN182">IF(D182="",0,SUMPRODUCT((DA13:VN13="Lait")*(DA14:VN14="ALERTE")*(COUNTIF(R182,"* "&amp;DA15:VN15&amp;" *")&gt;0)*1))</f>
        <v>0</v>
      </c>
      <c r="AO182">
        <f t="array" ref="AO182">IF(D182="",0,SUMPRODUCT((DA13:VN13="Lait")*(DA14:VN14="SUSP")*(COUNTIF(R182,"* "&amp;DA15:VN15&amp;" *")&gt;0)*1))</f>
        <v>0</v>
      </c>
      <c r="AP182" t="str">
        <f t="shared" si="117"/>
        <v/>
      </c>
      <c r="AQ182" t="str">
        <f t="shared" si="118"/>
        <v/>
      </c>
      <c r="AR182">
        <f t="array" ref="AR182">IF(D182="",0,SUMPRODUCT((DA13:VN13="Fruits a coque")*(DA14:VN14="EXCL")*(COUNTIF(R182,"* "&amp;DA15:VN15&amp;" *")&gt;0)*1))</f>
        <v>0</v>
      </c>
      <c r="AS182">
        <f t="array" ref="AS182">IF(D182="",0,SUMPRODUCT((DA13:VN13="Fruits a coque")*(DA14:VN14="ALERTE")*(COUNTIF(R182,"* "&amp;DA15:VN15&amp;" *")&gt;0)*1))</f>
        <v>0</v>
      </c>
      <c r="AT182" t="str">
        <f t="shared" si="119"/>
        <v/>
      </c>
      <c r="AU182">
        <f t="array" ref="AU182">IF(D182="",0,SUMPRODUCT((DA13:VN13="Celeri")*(DA14:VN14="ALERTE")*(COUNTIF(R182,"* "&amp;DA15:VN15&amp;" *")&gt;0)*1))</f>
        <v>0</v>
      </c>
      <c r="AV182" t="str">
        <f t="shared" si="120"/>
        <v/>
      </c>
      <c r="AW182">
        <f t="array" ref="AW182">IF(D182="",0,SUMPRODUCT((DA13:VN13="Moutarde")*(DA14:VN14="ALERTE")*(COUNTIF(R182,"* "&amp;DA15:VN15&amp;" *")&gt;0)*1))</f>
        <v>0</v>
      </c>
      <c r="AX182" t="str">
        <f t="shared" si="121"/>
        <v/>
      </c>
      <c r="AY182">
        <f t="array" ref="AY182">IF(D182="",0,SUMPRODUCT((DA13:VN13="Sesame")*(DA14:VN14="ALERTE")*(COUNTIF(R182,"* "&amp;DA15:VN15&amp;" *")&gt;0)*1))</f>
        <v>0</v>
      </c>
      <c r="AZ182" t="str">
        <f t="shared" si="122"/>
        <v/>
      </c>
      <c r="BA182">
        <f t="array" ref="BA182">IF(D182="",0,SUMPRODUCT((DA13:VN13="Sulfites")*(DA14:VN14="ALERTE")*(COUNTIF(R182,"* "&amp;DA15:VN15&amp;" *")&gt;0)*1))</f>
        <v>0</v>
      </c>
      <c r="BB182" t="str">
        <f t="shared" si="123"/>
        <v/>
      </c>
      <c r="BC182">
        <f t="array" ref="BC182">IF(D182="",0,SUMPRODUCT((DA13:VN13="Lupin")*(DA14:VN14="ALERTE")*(COUNTIF(R182,"* "&amp;DA15:VN15&amp;" *")&gt;0)*1))</f>
        <v>0</v>
      </c>
      <c r="BD182" t="str">
        <f t="shared" si="124"/>
        <v/>
      </c>
      <c r="BE182">
        <f t="array" ref="BE182">IF(D182="",0,SUMPRODUCT((DA13:VN13="Mollusques")*(DA14:VN14="EXCL")*(COUNTIF(R182,"* "&amp;DA15:VN15&amp;" *")&gt;0)*1))</f>
        <v>0</v>
      </c>
      <c r="BF182">
        <f t="array" ref="BF182">IF(D182="",0,SUMPRODUCT((DA13:VN13="Mollusques")*(DA14:VN14="ALERTE")*(COUNTIF(R182,"* "&amp;DA15:VN15&amp;" *")&gt;0)*1))</f>
        <v>0</v>
      </c>
      <c r="BG182" t="str">
        <f t="shared" si="125"/>
        <v/>
      </c>
      <c r="BH182" t="str">
        <f t="shared" si="126"/>
        <v/>
      </c>
      <c r="BI182" t="str">
        <f t="shared" si="127"/>
        <v/>
      </c>
      <c r="BJ182" t="str">
        <f t="shared" si="128"/>
        <v/>
      </c>
      <c r="BK182" t="str">
        <f t="shared" si="129"/>
        <v/>
      </c>
      <c r="BL182" t="str">
        <f t="shared" si="130"/>
        <v/>
      </c>
      <c r="BM182" t="str">
        <f t="shared" si="131"/>
        <v/>
      </c>
      <c r="BN182" t="str">
        <f t="shared" si="132"/>
        <v/>
      </c>
      <c r="BO182" t="str">
        <f t="shared" si="133"/>
        <v/>
      </c>
      <c r="BP182" t="str">
        <f t="shared" si="134"/>
        <v/>
      </c>
      <c r="BQ182" t="str">
        <f t="shared" si="135"/>
        <v/>
      </c>
      <c r="BR182" t="str">
        <f t="shared" si="136"/>
        <v/>
      </c>
      <c r="BS182" t="str">
        <f t="shared" si="137"/>
        <v/>
      </c>
      <c r="BT182" t="str">
        <f t="shared" si="138"/>
        <v/>
      </c>
      <c r="BU182" t="str">
        <f t="shared" si="139"/>
        <v/>
      </c>
      <c r="BV182" t="str">
        <f t="shared" si="140"/>
        <v/>
      </c>
      <c r="BW182" t="str">
        <f t="shared" si="141"/>
        <v/>
      </c>
      <c r="BX182" t="str">
        <f t="shared" si="142"/>
        <v/>
      </c>
      <c r="BY182" t="str">
        <f t="shared" si="143"/>
        <v/>
      </c>
    </row>
    <row r="183" spans="3:77" ht="15.75">
      <c r="C183" s="263" t="str">
        <f t="shared" si="96"/>
        <v/>
      </c>
      <c r="D183" s="752"/>
      <c r="E183" s="818" t="s">
        <v>945</v>
      </c>
      <c r="F183" s="16" t="str">
        <f t="shared" si="97"/>
        <v/>
      </c>
      <c r="G183" s="264" t="str">
        <f t="shared" si="98"/>
        <v/>
      </c>
      <c r="H183" s="266" t="str">
        <f t="shared" si="99"/>
        <v/>
      </c>
      <c r="I183" s="267" t="str">
        <f t="shared" si="100"/>
        <v/>
      </c>
      <c r="J183" s="268" t="str">
        <f t="shared" si="101"/>
        <v/>
      </c>
      <c r="K183" s="268" t="str">
        <f t="shared" si="102"/>
        <v/>
      </c>
      <c r="L183" s="269" t="str">
        <f t="shared" si="103"/>
        <v/>
      </c>
      <c r="M183" t="str">
        <f t="shared" si="104"/>
        <v/>
      </c>
      <c r="N183" t="str">
        <f t="shared" si="105"/>
        <v/>
      </c>
      <c r="O183" t="str">
        <f t="shared" si="106"/>
        <v/>
      </c>
      <c r="P183" t="str">
        <f t="shared" si="107"/>
        <v/>
      </c>
      <c r="Q183" t="str">
        <f t="shared" si="108"/>
        <v/>
      </c>
      <c r="R183" t="str">
        <f t="shared" si="109"/>
        <v/>
      </c>
      <c r="S183">
        <f t="array" ref="S183">IF(D183="",0,SUMPRODUCT((DA13:VN13="Gluten")*(DA14:VN14="INFO")*(COUNTIF(R183,"* "&amp;DA15:VN15&amp;" *")&gt;0)*1))</f>
        <v>0</v>
      </c>
      <c r="T183">
        <f t="array" ref="T183">IF(D183="",0,SUMPRODUCT((DA13:VN13="Gluten")*(DA14:VN14="EXCL")*(COUNTIF(R183,"* "&amp;DA15:VN15&amp;" *")&gt;0)*1))</f>
        <v>0</v>
      </c>
      <c r="U183">
        <f t="array" ref="U183">IF(D183="",0,SUMPRODUCT((DA13:VN13="Gluten")*(DA14:VN14="ALERTE")*(COUNTIF(R183,"* "&amp;DA15:VN15&amp;" *")&gt;0)*1))</f>
        <v>0</v>
      </c>
      <c r="V183">
        <f t="array" ref="V183">IF(D183="",0,SUMPRODUCT((DA13:VN13="Gluten")*(DA14:VN14="SUSP")*(COUNTIF(R183,"* "&amp;DA15:VN15&amp;" *")&gt;0)*1))</f>
        <v>0</v>
      </c>
      <c r="W183" t="str">
        <f t="shared" si="110"/>
        <v/>
      </c>
      <c r="X183" t="str">
        <f t="shared" si="111"/>
        <v/>
      </c>
      <c r="Y183">
        <f t="array" ref="Y183">IF(D183="",0,SUMPRODUCT((DA13:VN13="Crustaces")*(DA14:VN14="ALERTE")*(COUNTIF(R183,"* "&amp;DA15:VN15&amp;" *")&gt;0)*1))</f>
        <v>0</v>
      </c>
      <c r="Z183" t="str">
        <f t="shared" si="112"/>
        <v/>
      </c>
      <c r="AA183">
        <f t="array" ref="AA183">IF(D183="",0,SUMPRODUCT((DA13:VN13="Oeufs")*(DA14:VN14="ALERTE")*(COUNTIF(R183,"* "&amp;DA15:VN15&amp;" *")&gt;0)*1))</f>
        <v>0</v>
      </c>
      <c r="AB183" t="str">
        <f t="shared" si="113"/>
        <v/>
      </c>
      <c r="AC183">
        <f t="array" ref="AC183">IF(D183="",0,SUMPRODUCT((DA13:VN13="Poissons")*(DA14:VN14="INFO")*(COUNTIF(R183,"* "&amp;DA15:VN15&amp;" *")&gt;0)*1))</f>
        <v>0</v>
      </c>
      <c r="AD183">
        <f t="array" ref="AD183">IF(D183="",0,SUMPRODUCT((DA13:VN13="Poissons")*(DA14:VN14="EXCL")*(COUNTIF(R183,"* "&amp;DA15:VN15&amp;" *")&gt;0)*1))</f>
        <v>0</v>
      </c>
      <c r="AE183">
        <f t="array" ref="AE183">IF(D183="",0,SUMPRODUCT((DA13:VN13="Poissons")*(DA14:VN14="ALERTE")*(COUNTIF(R183,"* "&amp;DA15:VN15&amp;" *")&gt;0)*1))</f>
        <v>0</v>
      </c>
      <c r="AF183" t="str">
        <f t="shared" si="114"/>
        <v/>
      </c>
      <c r="AG183">
        <f t="array" ref="AG183">IF(D183="",0,SUMPRODUCT((DA13:VN13="Arachides")*(DA14:VN14="ALERTE")*(COUNTIF(R183,"* "&amp;DA15:VN15&amp;" *")&gt;0)*1))</f>
        <v>0</v>
      </c>
      <c r="AH183" t="str">
        <f t="shared" si="115"/>
        <v/>
      </c>
      <c r="AI183">
        <f t="array" ref="AI183">IF(D183="",0,SUMPRODUCT((DA13:VN13="Soja")*(DA14:VN14="INFO")*(COUNTIF(R183,"* "&amp;DA15:VN15&amp;" *")&gt;0)*1))</f>
        <v>0</v>
      </c>
      <c r="AJ183">
        <f t="array" ref="AJ183">IF(D183="",0,SUMPRODUCT((DA13:VN13="Soja")*(DA14:VN14="ALERTE")*(COUNTIF(R183,"* "&amp;DA15:VN15&amp;" *")&gt;0)*1))</f>
        <v>0</v>
      </c>
      <c r="AK183" t="str">
        <f t="shared" si="116"/>
        <v/>
      </c>
      <c r="AL183">
        <f t="array" ref="AL183">IF(D183="",0,SUMPRODUCT((DA13:VN13="Lait")*(DA14:VN14="INFO")*(COUNTIF(R183,"* "&amp;DA15:VN15&amp;" *")&gt;0)*1))</f>
        <v>0</v>
      </c>
      <c r="AM183">
        <f t="array" ref="AM183">IF(D183="",0,SUMPRODUCT((DA13:VN13="Lait")*(DA14:VN14="EXCL")*(COUNTIF(R183,"* "&amp;DA15:VN15&amp;" *")&gt;0)*1))</f>
        <v>0</v>
      </c>
      <c r="AN183">
        <f t="array" ref="AN183">IF(D183="",0,SUMPRODUCT((DA13:VN13="Lait")*(DA14:VN14="ALERTE")*(COUNTIF(R183,"* "&amp;DA15:VN15&amp;" *")&gt;0)*1))</f>
        <v>0</v>
      </c>
      <c r="AO183">
        <f t="array" ref="AO183">IF(D183="",0,SUMPRODUCT((DA13:VN13="Lait")*(DA14:VN14="SUSP")*(COUNTIF(R183,"* "&amp;DA15:VN15&amp;" *")&gt;0)*1))</f>
        <v>0</v>
      </c>
      <c r="AP183" t="str">
        <f t="shared" si="117"/>
        <v/>
      </c>
      <c r="AQ183" t="str">
        <f t="shared" si="118"/>
        <v/>
      </c>
      <c r="AR183">
        <f t="array" ref="AR183">IF(D183="",0,SUMPRODUCT((DA13:VN13="Fruits a coque")*(DA14:VN14="EXCL")*(COUNTIF(R183,"* "&amp;DA15:VN15&amp;" *")&gt;0)*1))</f>
        <v>0</v>
      </c>
      <c r="AS183">
        <f t="array" ref="AS183">IF(D183="",0,SUMPRODUCT((DA13:VN13="Fruits a coque")*(DA14:VN14="ALERTE")*(COUNTIF(R183,"* "&amp;DA15:VN15&amp;" *")&gt;0)*1))</f>
        <v>0</v>
      </c>
      <c r="AT183" t="str">
        <f t="shared" si="119"/>
        <v/>
      </c>
      <c r="AU183">
        <f t="array" ref="AU183">IF(D183="",0,SUMPRODUCT((DA13:VN13="Celeri")*(DA14:VN14="ALERTE")*(COUNTIF(R183,"* "&amp;DA15:VN15&amp;" *")&gt;0)*1))</f>
        <v>0</v>
      </c>
      <c r="AV183" t="str">
        <f t="shared" si="120"/>
        <v/>
      </c>
      <c r="AW183">
        <f t="array" ref="AW183">IF(D183="",0,SUMPRODUCT((DA13:VN13="Moutarde")*(DA14:VN14="ALERTE")*(COUNTIF(R183,"* "&amp;DA15:VN15&amp;" *")&gt;0)*1))</f>
        <v>0</v>
      </c>
      <c r="AX183" t="str">
        <f t="shared" si="121"/>
        <v/>
      </c>
      <c r="AY183">
        <f t="array" ref="AY183">IF(D183="",0,SUMPRODUCT((DA13:VN13="Sesame")*(DA14:VN14="ALERTE")*(COUNTIF(R183,"* "&amp;DA15:VN15&amp;" *")&gt;0)*1))</f>
        <v>0</v>
      </c>
      <c r="AZ183" t="str">
        <f t="shared" si="122"/>
        <v/>
      </c>
      <c r="BA183">
        <f t="array" ref="BA183">IF(D183="",0,SUMPRODUCT((DA13:VN13="Sulfites")*(DA14:VN14="ALERTE")*(COUNTIF(R183,"* "&amp;DA15:VN15&amp;" *")&gt;0)*1))</f>
        <v>0</v>
      </c>
      <c r="BB183" t="str">
        <f t="shared" si="123"/>
        <v/>
      </c>
      <c r="BC183">
        <f t="array" ref="BC183">IF(D183="",0,SUMPRODUCT((DA13:VN13="Lupin")*(DA14:VN14="ALERTE")*(COUNTIF(R183,"* "&amp;DA15:VN15&amp;" *")&gt;0)*1))</f>
        <v>0</v>
      </c>
      <c r="BD183" t="str">
        <f t="shared" si="124"/>
        <v/>
      </c>
      <c r="BE183">
        <f t="array" ref="BE183">IF(D183="",0,SUMPRODUCT((DA13:VN13="Mollusques")*(DA14:VN14="EXCL")*(COUNTIF(R183,"* "&amp;DA15:VN15&amp;" *")&gt;0)*1))</f>
        <v>0</v>
      </c>
      <c r="BF183">
        <f t="array" ref="BF183">IF(D183="",0,SUMPRODUCT((DA13:VN13="Mollusques")*(DA14:VN14="ALERTE")*(COUNTIF(R183,"* "&amp;DA15:VN15&amp;" *")&gt;0)*1))</f>
        <v>0</v>
      </c>
      <c r="BG183" t="str">
        <f t="shared" si="125"/>
        <v/>
      </c>
      <c r="BH183" t="str">
        <f t="shared" si="126"/>
        <v/>
      </c>
      <c r="BI183" t="str">
        <f t="shared" si="127"/>
        <v/>
      </c>
      <c r="BJ183" t="str">
        <f t="shared" si="128"/>
        <v/>
      </c>
      <c r="BK183" t="str">
        <f t="shared" si="129"/>
        <v/>
      </c>
      <c r="BL183" t="str">
        <f t="shared" si="130"/>
        <v/>
      </c>
      <c r="BM183" t="str">
        <f t="shared" si="131"/>
        <v/>
      </c>
      <c r="BN183" t="str">
        <f t="shared" si="132"/>
        <v/>
      </c>
      <c r="BO183" t="str">
        <f t="shared" si="133"/>
        <v/>
      </c>
      <c r="BP183" t="str">
        <f t="shared" si="134"/>
        <v/>
      </c>
      <c r="BQ183" t="str">
        <f t="shared" si="135"/>
        <v/>
      </c>
      <c r="BR183" t="str">
        <f t="shared" si="136"/>
        <v/>
      </c>
      <c r="BS183" t="str">
        <f t="shared" si="137"/>
        <v/>
      </c>
      <c r="BT183" t="str">
        <f t="shared" si="138"/>
        <v/>
      </c>
      <c r="BU183" t="str">
        <f t="shared" si="139"/>
        <v/>
      </c>
      <c r="BV183" t="str">
        <f t="shared" si="140"/>
        <v/>
      </c>
      <c r="BW183" t="str">
        <f t="shared" si="141"/>
        <v/>
      </c>
      <c r="BX183" t="str">
        <f t="shared" si="142"/>
        <v/>
      </c>
      <c r="BY183" t="str">
        <f t="shared" si="143"/>
        <v/>
      </c>
    </row>
    <row r="184" spans="3:77" ht="15.75">
      <c r="C184" s="263" t="str">
        <f t="shared" si="96"/>
        <v/>
      </c>
      <c r="D184" s="752"/>
      <c r="E184" s="818" t="s">
        <v>945</v>
      </c>
      <c r="F184" s="16" t="str">
        <f t="shared" si="97"/>
        <v/>
      </c>
      <c r="G184" s="264" t="str">
        <f t="shared" si="98"/>
        <v/>
      </c>
      <c r="H184" s="266" t="str">
        <f t="shared" si="99"/>
        <v/>
      </c>
      <c r="I184" s="267" t="str">
        <f t="shared" si="100"/>
        <v/>
      </c>
      <c r="J184" s="268" t="str">
        <f t="shared" si="101"/>
        <v/>
      </c>
      <c r="K184" s="268" t="str">
        <f t="shared" si="102"/>
        <v/>
      </c>
      <c r="L184" s="269" t="str">
        <f t="shared" si="103"/>
        <v/>
      </c>
      <c r="M184" t="str">
        <f t="shared" si="104"/>
        <v/>
      </c>
      <c r="N184" t="str">
        <f t="shared" si="105"/>
        <v/>
      </c>
      <c r="O184" t="str">
        <f t="shared" si="106"/>
        <v/>
      </c>
      <c r="P184" t="str">
        <f t="shared" si="107"/>
        <v/>
      </c>
      <c r="Q184" t="str">
        <f t="shared" si="108"/>
        <v/>
      </c>
      <c r="R184" t="str">
        <f t="shared" si="109"/>
        <v/>
      </c>
      <c r="S184">
        <f t="array" ref="S184">IF(D184="",0,SUMPRODUCT((DA13:VN13="Gluten")*(DA14:VN14="INFO")*(COUNTIF(R184,"* "&amp;DA15:VN15&amp;" *")&gt;0)*1))</f>
        <v>0</v>
      </c>
      <c r="T184">
        <f t="array" ref="T184">IF(D184="",0,SUMPRODUCT((DA13:VN13="Gluten")*(DA14:VN14="EXCL")*(COUNTIF(R184,"* "&amp;DA15:VN15&amp;" *")&gt;0)*1))</f>
        <v>0</v>
      </c>
      <c r="U184">
        <f t="array" ref="U184">IF(D184="",0,SUMPRODUCT((DA13:VN13="Gluten")*(DA14:VN14="ALERTE")*(COUNTIF(R184,"* "&amp;DA15:VN15&amp;" *")&gt;0)*1))</f>
        <v>0</v>
      </c>
      <c r="V184">
        <f t="array" ref="V184">IF(D184="",0,SUMPRODUCT((DA13:VN13="Gluten")*(DA14:VN14="SUSP")*(COUNTIF(R184,"* "&amp;DA15:VN15&amp;" *")&gt;0)*1))</f>
        <v>0</v>
      </c>
      <c r="W184" t="str">
        <f t="shared" si="110"/>
        <v/>
      </c>
      <c r="X184" t="str">
        <f t="shared" si="111"/>
        <v/>
      </c>
      <c r="Y184">
        <f t="array" ref="Y184">IF(D184="",0,SUMPRODUCT((DA13:VN13="Crustaces")*(DA14:VN14="ALERTE")*(COUNTIF(R184,"* "&amp;DA15:VN15&amp;" *")&gt;0)*1))</f>
        <v>0</v>
      </c>
      <c r="Z184" t="str">
        <f t="shared" si="112"/>
        <v/>
      </c>
      <c r="AA184">
        <f t="array" ref="AA184">IF(D184="",0,SUMPRODUCT((DA13:VN13="Oeufs")*(DA14:VN14="ALERTE")*(COUNTIF(R184,"* "&amp;DA15:VN15&amp;" *")&gt;0)*1))</f>
        <v>0</v>
      </c>
      <c r="AB184" t="str">
        <f t="shared" si="113"/>
        <v/>
      </c>
      <c r="AC184">
        <f t="array" ref="AC184">IF(D184="",0,SUMPRODUCT((DA13:VN13="Poissons")*(DA14:VN14="INFO")*(COUNTIF(R184,"* "&amp;DA15:VN15&amp;" *")&gt;0)*1))</f>
        <v>0</v>
      </c>
      <c r="AD184">
        <f t="array" ref="AD184">IF(D184="",0,SUMPRODUCT((DA13:VN13="Poissons")*(DA14:VN14="EXCL")*(COUNTIF(R184,"* "&amp;DA15:VN15&amp;" *")&gt;0)*1))</f>
        <v>0</v>
      </c>
      <c r="AE184">
        <f t="array" ref="AE184">IF(D184="",0,SUMPRODUCT((DA13:VN13="Poissons")*(DA14:VN14="ALERTE")*(COUNTIF(R184,"* "&amp;DA15:VN15&amp;" *")&gt;0)*1))</f>
        <v>0</v>
      </c>
      <c r="AF184" t="str">
        <f t="shared" si="114"/>
        <v/>
      </c>
      <c r="AG184">
        <f t="array" ref="AG184">IF(D184="",0,SUMPRODUCT((DA13:VN13="Arachides")*(DA14:VN14="ALERTE")*(COUNTIF(R184,"* "&amp;DA15:VN15&amp;" *")&gt;0)*1))</f>
        <v>0</v>
      </c>
      <c r="AH184" t="str">
        <f t="shared" si="115"/>
        <v/>
      </c>
      <c r="AI184">
        <f t="array" ref="AI184">IF(D184="",0,SUMPRODUCT((DA13:VN13="Soja")*(DA14:VN14="INFO")*(COUNTIF(R184,"* "&amp;DA15:VN15&amp;" *")&gt;0)*1))</f>
        <v>0</v>
      </c>
      <c r="AJ184">
        <f t="array" ref="AJ184">IF(D184="",0,SUMPRODUCT((DA13:VN13="Soja")*(DA14:VN14="ALERTE")*(COUNTIF(R184,"* "&amp;DA15:VN15&amp;" *")&gt;0)*1))</f>
        <v>0</v>
      </c>
      <c r="AK184" t="str">
        <f t="shared" si="116"/>
        <v/>
      </c>
      <c r="AL184">
        <f t="array" ref="AL184">IF(D184="",0,SUMPRODUCT((DA13:VN13="Lait")*(DA14:VN14="INFO")*(COUNTIF(R184,"* "&amp;DA15:VN15&amp;" *")&gt;0)*1))</f>
        <v>0</v>
      </c>
      <c r="AM184">
        <f t="array" ref="AM184">IF(D184="",0,SUMPRODUCT((DA13:VN13="Lait")*(DA14:VN14="EXCL")*(COUNTIF(R184,"* "&amp;DA15:VN15&amp;" *")&gt;0)*1))</f>
        <v>0</v>
      </c>
      <c r="AN184">
        <f t="array" ref="AN184">IF(D184="",0,SUMPRODUCT((DA13:VN13="Lait")*(DA14:VN14="ALERTE")*(COUNTIF(R184,"* "&amp;DA15:VN15&amp;" *")&gt;0)*1))</f>
        <v>0</v>
      </c>
      <c r="AO184">
        <f t="array" ref="AO184">IF(D184="",0,SUMPRODUCT((DA13:VN13="Lait")*(DA14:VN14="SUSP")*(COUNTIF(R184,"* "&amp;DA15:VN15&amp;" *")&gt;0)*1))</f>
        <v>0</v>
      </c>
      <c r="AP184" t="str">
        <f t="shared" si="117"/>
        <v/>
      </c>
      <c r="AQ184" t="str">
        <f t="shared" si="118"/>
        <v/>
      </c>
      <c r="AR184">
        <f t="array" ref="AR184">IF(D184="",0,SUMPRODUCT((DA13:VN13="Fruits a coque")*(DA14:VN14="EXCL")*(COUNTIF(R184,"* "&amp;DA15:VN15&amp;" *")&gt;0)*1))</f>
        <v>0</v>
      </c>
      <c r="AS184">
        <f t="array" ref="AS184">IF(D184="",0,SUMPRODUCT((DA13:VN13="Fruits a coque")*(DA14:VN14="ALERTE")*(COUNTIF(R184,"* "&amp;DA15:VN15&amp;" *")&gt;0)*1))</f>
        <v>0</v>
      </c>
      <c r="AT184" t="str">
        <f t="shared" si="119"/>
        <v/>
      </c>
      <c r="AU184">
        <f t="array" ref="AU184">IF(D184="",0,SUMPRODUCT((DA13:VN13="Celeri")*(DA14:VN14="ALERTE")*(COUNTIF(R184,"* "&amp;DA15:VN15&amp;" *")&gt;0)*1))</f>
        <v>0</v>
      </c>
      <c r="AV184" t="str">
        <f t="shared" si="120"/>
        <v/>
      </c>
      <c r="AW184">
        <f t="array" ref="AW184">IF(D184="",0,SUMPRODUCT((DA13:VN13="Moutarde")*(DA14:VN14="ALERTE")*(COUNTIF(R184,"* "&amp;DA15:VN15&amp;" *")&gt;0)*1))</f>
        <v>0</v>
      </c>
      <c r="AX184" t="str">
        <f t="shared" si="121"/>
        <v/>
      </c>
      <c r="AY184">
        <f t="array" ref="AY184">IF(D184="",0,SUMPRODUCT((DA13:VN13="Sesame")*(DA14:VN14="ALERTE")*(COUNTIF(R184,"* "&amp;DA15:VN15&amp;" *")&gt;0)*1))</f>
        <v>0</v>
      </c>
      <c r="AZ184" t="str">
        <f t="shared" si="122"/>
        <v/>
      </c>
      <c r="BA184">
        <f t="array" ref="BA184">IF(D184="",0,SUMPRODUCT((DA13:VN13="Sulfites")*(DA14:VN14="ALERTE")*(COUNTIF(R184,"* "&amp;DA15:VN15&amp;" *")&gt;0)*1))</f>
        <v>0</v>
      </c>
      <c r="BB184" t="str">
        <f t="shared" si="123"/>
        <v/>
      </c>
      <c r="BC184">
        <f t="array" ref="BC184">IF(D184="",0,SUMPRODUCT((DA13:VN13="Lupin")*(DA14:VN14="ALERTE")*(COUNTIF(R184,"* "&amp;DA15:VN15&amp;" *")&gt;0)*1))</f>
        <v>0</v>
      </c>
      <c r="BD184" t="str">
        <f t="shared" si="124"/>
        <v/>
      </c>
      <c r="BE184">
        <f t="array" ref="BE184">IF(D184="",0,SUMPRODUCT((DA13:VN13="Mollusques")*(DA14:VN14="EXCL")*(COUNTIF(R184,"* "&amp;DA15:VN15&amp;" *")&gt;0)*1))</f>
        <v>0</v>
      </c>
      <c r="BF184">
        <f t="array" ref="BF184">IF(D184="",0,SUMPRODUCT((DA13:VN13="Mollusques")*(DA14:VN14="ALERTE")*(COUNTIF(R184,"* "&amp;DA15:VN15&amp;" *")&gt;0)*1))</f>
        <v>0</v>
      </c>
      <c r="BG184" t="str">
        <f t="shared" si="125"/>
        <v/>
      </c>
      <c r="BH184" t="str">
        <f t="shared" si="126"/>
        <v/>
      </c>
      <c r="BI184" t="str">
        <f t="shared" si="127"/>
        <v/>
      </c>
      <c r="BJ184" t="str">
        <f t="shared" si="128"/>
        <v/>
      </c>
      <c r="BK184" t="str">
        <f t="shared" si="129"/>
        <v/>
      </c>
      <c r="BL184" t="str">
        <f t="shared" si="130"/>
        <v/>
      </c>
      <c r="BM184" t="str">
        <f t="shared" si="131"/>
        <v/>
      </c>
      <c r="BN184" t="str">
        <f t="shared" si="132"/>
        <v/>
      </c>
      <c r="BO184" t="str">
        <f t="shared" si="133"/>
        <v/>
      </c>
      <c r="BP184" t="str">
        <f t="shared" si="134"/>
        <v/>
      </c>
      <c r="BQ184" t="str">
        <f t="shared" si="135"/>
        <v/>
      </c>
      <c r="BR184" t="str">
        <f t="shared" si="136"/>
        <v/>
      </c>
      <c r="BS184" t="str">
        <f t="shared" si="137"/>
        <v/>
      </c>
      <c r="BT184" t="str">
        <f t="shared" si="138"/>
        <v/>
      </c>
      <c r="BU184" t="str">
        <f t="shared" si="139"/>
        <v/>
      </c>
      <c r="BV184" t="str">
        <f t="shared" si="140"/>
        <v/>
      </c>
      <c r="BW184" t="str">
        <f t="shared" si="141"/>
        <v/>
      </c>
      <c r="BX184" t="str">
        <f t="shared" si="142"/>
        <v/>
      </c>
      <c r="BY184" t="str">
        <f t="shared" si="143"/>
        <v/>
      </c>
    </row>
    <row r="185" spans="3:77" ht="15.75">
      <c r="C185" s="263" t="str">
        <f t="shared" si="96"/>
        <v/>
      </c>
      <c r="D185" s="752"/>
      <c r="E185" s="818" t="s">
        <v>945</v>
      </c>
      <c r="F185" s="16" t="str">
        <f t="shared" si="97"/>
        <v/>
      </c>
      <c r="G185" s="264" t="str">
        <f t="shared" si="98"/>
        <v/>
      </c>
      <c r="H185" s="266" t="str">
        <f t="shared" si="99"/>
        <v/>
      </c>
      <c r="I185" s="267" t="str">
        <f t="shared" si="100"/>
        <v/>
      </c>
      <c r="J185" s="268" t="str">
        <f t="shared" si="101"/>
        <v/>
      </c>
      <c r="K185" s="268" t="str">
        <f t="shared" si="102"/>
        <v/>
      </c>
      <c r="L185" s="269" t="str">
        <f t="shared" si="103"/>
        <v/>
      </c>
      <c r="M185" t="str">
        <f t="shared" si="104"/>
        <v/>
      </c>
      <c r="N185" t="str">
        <f t="shared" si="105"/>
        <v/>
      </c>
      <c r="O185" t="str">
        <f t="shared" si="106"/>
        <v/>
      </c>
      <c r="P185" t="str">
        <f t="shared" si="107"/>
        <v/>
      </c>
      <c r="Q185" t="str">
        <f t="shared" si="108"/>
        <v/>
      </c>
      <c r="R185" t="str">
        <f t="shared" si="109"/>
        <v/>
      </c>
      <c r="S185">
        <f t="array" ref="S185">IF(D185="",0,SUMPRODUCT((DA13:VN13="Gluten")*(DA14:VN14="INFO")*(COUNTIF(R185,"* "&amp;DA15:VN15&amp;" *")&gt;0)*1))</f>
        <v>0</v>
      </c>
      <c r="T185">
        <f t="array" ref="T185">IF(D185="",0,SUMPRODUCT((DA13:VN13="Gluten")*(DA14:VN14="EXCL")*(COUNTIF(R185,"* "&amp;DA15:VN15&amp;" *")&gt;0)*1))</f>
        <v>0</v>
      </c>
      <c r="U185">
        <f t="array" ref="U185">IF(D185="",0,SUMPRODUCT((DA13:VN13="Gluten")*(DA14:VN14="ALERTE")*(COUNTIF(R185,"* "&amp;DA15:VN15&amp;" *")&gt;0)*1))</f>
        <v>0</v>
      </c>
      <c r="V185">
        <f t="array" ref="V185">IF(D185="",0,SUMPRODUCT((DA13:VN13="Gluten")*(DA14:VN14="SUSP")*(COUNTIF(R185,"* "&amp;DA15:VN15&amp;" *")&gt;0)*1))</f>
        <v>0</v>
      </c>
      <c r="W185" t="str">
        <f t="shared" si="110"/>
        <v/>
      </c>
      <c r="X185" t="str">
        <f t="shared" si="111"/>
        <v/>
      </c>
      <c r="Y185">
        <f t="array" ref="Y185">IF(D185="",0,SUMPRODUCT((DA13:VN13="Crustaces")*(DA14:VN14="ALERTE")*(COUNTIF(R185,"* "&amp;DA15:VN15&amp;" *")&gt;0)*1))</f>
        <v>0</v>
      </c>
      <c r="Z185" t="str">
        <f t="shared" si="112"/>
        <v/>
      </c>
      <c r="AA185">
        <f t="array" ref="AA185">IF(D185="",0,SUMPRODUCT((DA13:VN13="Oeufs")*(DA14:VN14="ALERTE")*(COUNTIF(R185,"* "&amp;DA15:VN15&amp;" *")&gt;0)*1))</f>
        <v>0</v>
      </c>
      <c r="AB185" t="str">
        <f t="shared" si="113"/>
        <v/>
      </c>
      <c r="AC185">
        <f t="array" ref="AC185">IF(D185="",0,SUMPRODUCT((DA13:VN13="Poissons")*(DA14:VN14="INFO")*(COUNTIF(R185,"* "&amp;DA15:VN15&amp;" *")&gt;0)*1))</f>
        <v>0</v>
      </c>
      <c r="AD185">
        <f t="array" ref="AD185">IF(D185="",0,SUMPRODUCT((DA13:VN13="Poissons")*(DA14:VN14="EXCL")*(COUNTIF(R185,"* "&amp;DA15:VN15&amp;" *")&gt;0)*1))</f>
        <v>0</v>
      </c>
      <c r="AE185">
        <f t="array" ref="AE185">IF(D185="",0,SUMPRODUCT((DA13:VN13="Poissons")*(DA14:VN14="ALERTE")*(COUNTIF(R185,"* "&amp;DA15:VN15&amp;" *")&gt;0)*1))</f>
        <v>0</v>
      </c>
      <c r="AF185" t="str">
        <f t="shared" si="114"/>
        <v/>
      </c>
      <c r="AG185">
        <f t="array" ref="AG185">IF(D185="",0,SUMPRODUCT((DA13:VN13="Arachides")*(DA14:VN14="ALERTE")*(COUNTIF(R185,"* "&amp;DA15:VN15&amp;" *")&gt;0)*1))</f>
        <v>0</v>
      </c>
      <c r="AH185" t="str">
        <f t="shared" si="115"/>
        <v/>
      </c>
      <c r="AI185">
        <f t="array" ref="AI185">IF(D185="",0,SUMPRODUCT((DA13:VN13="Soja")*(DA14:VN14="INFO")*(COUNTIF(R185,"* "&amp;DA15:VN15&amp;" *")&gt;0)*1))</f>
        <v>0</v>
      </c>
      <c r="AJ185">
        <f t="array" ref="AJ185">IF(D185="",0,SUMPRODUCT((DA13:VN13="Soja")*(DA14:VN14="ALERTE")*(COUNTIF(R185,"* "&amp;DA15:VN15&amp;" *")&gt;0)*1))</f>
        <v>0</v>
      </c>
      <c r="AK185" t="str">
        <f t="shared" si="116"/>
        <v/>
      </c>
      <c r="AL185">
        <f t="array" ref="AL185">IF(D185="",0,SUMPRODUCT((DA13:VN13="Lait")*(DA14:VN14="INFO")*(COUNTIF(R185,"* "&amp;DA15:VN15&amp;" *")&gt;0)*1))</f>
        <v>0</v>
      </c>
      <c r="AM185">
        <f t="array" ref="AM185">IF(D185="",0,SUMPRODUCT((DA13:VN13="Lait")*(DA14:VN14="EXCL")*(COUNTIF(R185,"* "&amp;DA15:VN15&amp;" *")&gt;0)*1))</f>
        <v>0</v>
      </c>
      <c r="AN185">
        <f t="array" ref="AN185">IF(D185="",0,SUMPRODUCT((DA13:VN13="Lait")*(DA14:VN14="ALERTE")*(COUNTIF(R185,"* "&amp;DA15:VN15&amp;" *")&gt;0)*1))</f>
        <v>0</v>
      </c>
      <c r="AO185">
        <f t="array" ref="AO185">IF(D185="",0,SUMPRODUCT((DA13:VN13="Lait")*(DA14:VN14="SUSP")*(COUNTIF(R185,"* "&amp;DA15:VN15&amp;" *")&gt;0)*1))</f>
        <v>0</v>
      </c>
      <c r="AP185" t="str">
        <f t="shared" si="117"/>
        <v/>
      </c>
      <c r="AQ185" t="str">
        <f t="shared" si="118"/>
        <v/>
      </c>
      <c r="AR185">
        <f t="array" ref="AR185">IF(D185="",0,SUMPRODUCT((DA13:VN13="Fruits a coque")*(DA14:VN14="EXCL")*(COUNTIF(R185,"* "&amp;DA15:VN15&amp;" *")&gt;0)*1))</f>
        <v>0</v>
      </c>
      <c r="AS185">
        <f t="array" ref="AS185">IF(D185="",0,SUMPRODUCT((DA13:VN13="Fruits a coque")*(DA14:VN14="ALERTE")*(COUNTIF(R185,"* "&amp;DA15:VN15&amp;" *")&gt;0)*1))</f>
        <v>0</v>
      </c>
      <c r="AT185" t="str">
        <f t="shared" si="119"/>
        <v/>
      </c>
      <c r="AU185">
        <f t="array" ref="AU185">IF(D185="",0,SUMPRODUCT((DA13:VN13="Celeri")*(DA14:VN14="ALERTE")*(COUNTIF(R185,"* "&amp;DA15:VN15&amp;" *")&gt;0)*1))</f>
        <v>0</v>
      </c>
      <c r="AV185" t="str">
        <f t="shared" si="120"/>
        <v/>
      </c>
      <c r="AW185">
        <f t="array" ref="AW185">IF(D185="",0,SUMPRODUCT((DA13:VN13="Moutarde")*(DA14:VN14="ALERTE")*(COUNTIF(R185,"* "&amp;DA15:VN15&amp;" *")&gt;0)*1))</f>
        <v>0</v>
      </c>
      <c r="AX185" t="str">
        <f t="shared" si="121"/>
        <v/>
      </c>
      <c r="AY185">
        <f t="array" ref="AY185">IF(D185="",0,SUMPRODUCT((DA13:VN13="Sesame")*(DA14:VN14="ALERTE")*(COUNTIF(R185,"* "&amp;DA15:VN15&amp;" *")&gt;0)*1))</f>
        <v>0</v>
      </c>
      <c r="AZ185" t="str">
        <f t="shared" si="122"/>
        <v/>
      </c>
      <c r="BA185">
        <f t="array" ref="BA185">IF(D185="",0,SUMPRODUCT((DA13:VN13="Sulfites")*(DA14:VN14="ALERTE")*(COUNTIF(R185,"* "&amp;DA15:VN15&amp;" *")&gt;0)*1))</f>
        <v>0</v>
      </c>
      <c r="BB185" t="str">
        <f t="shared" si="123"/>
        <v/>
      </c>
      <c r="BC185">
        <f t="array" ref="BC185">IF(D185="",0,SUMPRODUCT((DA13:VN13="Lupin")*(DA14:VN14="ALERTE")*(COUNTIF(R185,"* "&amp;DA15:VN15&amp;" *")&gt;0)*1))</f>
        <v>0</v>
      </c>
      <c r="BD185" t="str">
        <f t="shared" si="124"/>
        <v/>
      </c>
      <c r="BE185">
        <f t="array" ref="BE185">IF(D185="",0,SUMPRODUCT((DA13:VN13="Mollusques")*(DA14:VN14="EXCL")*(COUNTIF(R185,"* "&amp;DA15:VN15&amp;" *")&gt;0)*1))</f>
        <v>0</v>
      </c>
      <c r="BF185">
        <f t="array" ref="BF185">IF(D185="",0,SUMPRODUCT((DA13:VN13="Mollusques")*(DA14:VN14="ALERTE")*(COUNTIF(R185,"* "&amp;DA15:VN15&amp;" *")&gt;0)*1))</f>
        <v>0</v>
      </c>
      <c r="BG185" t="str">
        <f t="shared" si="125"/>
        <v/>
      </c>
      <c r="BH185" t="str">
        <f t="shared" si="126"/>
        <v/>
      </c>
      <c r="BI185" t="str">
        <f t="shared" si="127"/>
        <v/>
      </c>
      <c r="BJ185" t="str">
        <f t="shared" si="128"/>
        <v/>
      </c>
      <c r="BK185" t="str">
        <f t="shared" si="129"/>
        <v/>
      </c>
      <c r="BL185" t="str">
        <f t="shared" si="130"/>
        <v/>
      </c>
      <c r="BM185" t="str">
        <f t="shared" si="131"/>
        <v/>
      </c>
      <c r="BN185" t="str">
        <f t="shared" si="132"/>
        <v/>
      </c>
      <c r="BO185" t="str">
        <f t="shared" si="133"/>
        <v/>
      </c>
      <c r="BP185" t="str">
        <f t="shared" si="134"/>
        <v/>
      </c>
      <c r="BQ185" t="str">
        <f t="shared" si="135"/>
        <v/>
      </c>
      <c r="BR185" t="str">
        <f t="shared" si="136"/>
        <v/>
      </c>
      <c r="BS185" t="str">
        <f t="shared" si="137"/>
        <v/>
      </c>
      <c r="BT185" t="str">
        <f t="shared" si="138"/>
        <v/>
      </c>
      <c r="BU185" t="str">
        <f t="shared" si="139"/>
        <v/>
      </c>
      <c r="BV185" t="str">
        <f t="shared" si="140"/>
        <v/>
      </c>
      <c r="BW185" t="str">
        <f t="shared" si="141"/>
        <v/>
      </c>
      <c r="BX185" t="str">
        <f t="shared" si="142"/>
        <v/>
      </c>
      <c r="BY185" t="str">
        <f t="shared" si="143"/>
        <v/>
      </c>
    </row>
    <row r="186" spans="3:77" ht="15.75">
      <c r="C186" s="263" t="str">
        <f t="shared" si="96"/>
        <v/>
      </c>
      <c r="D186" s="752"/>
      <c r="E186" s="818" t="s">
        <v>945</v>
      </c>
      <c r="F186" s="16" t="str">
        <f t="shared" si="97"/>
        <v/>
      </c>
      <c r="G186" s="264" t="str">
        <f t="shared" si="98"/>
        <v/>
      </c>
      <c r="H186" s="266" t="str">
        <f t="shared" si="99"/>
        <v/>
      </c>
      <c r="I186" s="267" t="str">
        <f t="shared" si="100"/>
        <v/>
      </c>
      <c r="J186" s="268" t="str">
        <f t="shared" si="101"/>
        <v/>
      </c>
      <c r="K186" s="268" t="str">
        <f t="shared" si="102"/>
        <v/>
      </c>
      <c r="L186" s="269" t="str">
        <f t="shared" si="103"/>
        <v/>
      </c>
      <c r="M186" t="str">
        <f t="shared" si="104"/>
        <v/>
      </c>
      <c r="N186" t="str">
        <f t="shared" si="105"/>
        <v/>
      </c>
      <c r="O186" t="str">
        <f t="shared" si="106"/>
        <v/>
      </c>
      <c r="P186" t="str">
        <f t="shared" si="107"/>
        <v/>
      </c>
      <c r="Q186" t="str">
        <f t="shared" si="108"/>
        <v/>
      </c>
      <c r="R186" t="str">
        <f t="shared" si="109"/>
        <v/>
      </c>
      <c r="S186">
        <f t="array" ref="S186">IF(D186="",0,SUMPRODUCT((DA13:VN13="Gluten")*(DA14:VN14="INFO")*(COUNTIF(R186,"* "&amp;DA15:VN15&amp;" *")&gt;0)*1))</f>
        <v>0</v>
      </c>
      <c r="T186">
        <f t="array" ref="T186">IF(D186="",0,SUMPRODUCT((DA13:VN13="Gluten")*(DA14:VN14="EXCL")*(COUNTIF(R186,"* "&amp;DA15:VN15&amp;" *")&gt;0)*1))</f>
        <v>0</v>
      </c>
      <c r="U186">
        <f t="array" ref="U186">IF(D186="",0,SUMPRODUCT((DA13:VN13="Gluten")*(DA14:VN14="ALERTE")*(COUNTIF(R186,"* "&amp;DA15:VN15&amp;" *")&gt;0)*1))</f>
        <v>0</v>
      </c>
      <c r="V186">
        <f t="array" ref="V186">IF(D186="",0,SUMPRODUCT((DA13:VN13="Gluten")*(DA14:VN14="SUSP")*(COUNTIF(R186,"* "&amp;DA15:VN15&amp;" *")&gt;0)*1))</f>
        <v>0</v>
      </c>
      <c r="W186" t="str">
        <f t="shared" si="110"/>
        <v/>
      </c>
      <c r="X186" t="str">
        <f t="shared" si="111"/>
        <v/>
      </c>
      <c r="Y186">
        <f t="array" ref="Y186">IF(D186="",0,SUMPRODUCT((DA13:VN13="Crustaces")*(DA14:VN14="ALERTE")*(COUNTIF(R186,"* "&amp;DA15:VN15&amp;" *")&gt;0)*1))</f>
        <v>0</v>
      </c>
      <c r="Z186" t="str">
        <f t="shared" si="112"/>
        <v/>
      </c>
      <c r="AA186">
        <f t="array" ref="AA186">IF(D186="",0,SUMPRODUCT((DA13:VN13="Oeufs")*(DA14:VN14="ALERTE")*(COUNTIF(R186,"* "&amp;DA15:VN15&amp;" *")&gt;0)*1))</f>
        <v>0</v>
      </c>
      <c r="AB186" t="str">
        <f t="shared" si="113"/>
        <v/>
      </c>
      <c r="AC186">
        <f t="array" ref="AC186">IF(D186="",0,SUMPRODUCT((DA13:VN13="Poissons")*(DA14:VN14="INFO")*(COUNTIF(R186,"* "&amp;DA15:VN15&amp;" *")&gt;0)*1))</f>
        <v>0</v>
      </c>
      <c r="AD186">
        <f t="array" ref="AD186">IF(D186="",0,SUMPRODUCT((DA13:VN13="Poissons")*(DA14:VN14="EXCL")*(COUNTIF(R186,"* "&amp;DA15:VN15&amp;" *")&gt;0)*1))</f>
        <v>0</v>
      </c>
      <c r="AE186">
        <f t="array" ref="AE186">IF(D186="",0,SUMPRODUCT((DA13:VN13="Poissons")*(DA14:VN14="ALERTE")*(COUNTIF(R186,"* "&amp;DA15:VN15&amp;" *")&gt;0)*1))</f>
        <v>0</v>
      </c>
      <c r="AF186" t="str">
        <f t="shared" si="114"/>
        <v/>
      </c>
      <c r="AG186">
        <f t="array" ref="AG186">IF(D186="",0,SUMPRODUCT((DA13:VN13="Arachides")*(DA14:VN14="ALERTE")*(COUNTIF(R186,"* "&amp;DA15:VN15&amp;" *")&gt;0)*1))</f>
        <v>0</v>
      </c>
      <c r="AH186" t="str">
        <f t="shared" si="115"/>
        <v/>
      </c>
      <c r="AI186">
        <f t="array" ref="AI186">IF(D186="",0,SUMPRODUCT((DA13:VN13="Soja")*(DA14:VN14="INFO")*(COUNTIF(R186,"* "&amp;DA15:VN15&amp;" *")&gt;0)*1))</f>
        <v>0</v>
      </c>
      <c r="AJ186">
        <f t="array" ref="AJ186">IF(D186="",0,SUMPRODUCT((DA13:VN13="Soja")*(DA14:VN14="ALERTE")*(COUNTIF(R186,"* "&amp;DA15:VN15&amp;" *")&gt;0)*1))</f>
        <v>0</v>
      </c>
      <c r="AK186" t="str">
        <f t="shared" si="116"/>
        <v/>
      </c>
      <c r="AL186">
        <f t="array" ref="AL186">IF(D186="",0,SUMPRODUCT((DA13:VN13="Lait")*(DA14:VN14="INFO")*(COUNTIF(R186,"* "&amp;DA15:VN15&amp;" *")&gt;0)*1))</f>
        <v>0</v>
      </c>
      <c r="AM186">
        <f t="array" ref="AM186">IF(D186="",0,SUMPRODUCT((DA13:VN13="Lait")*(DA14:VN14="EXCL")*(COUNTIF(R186,"* "&amp;DA15:VN15&amp;" *")&gt;0)*1))</f>
        <v>0</v>
      </c>
      <c r="AN186">
        <f t="array" ref="AN186">IF(D186="",0,SUMPRODUCT((DA13:VN13="Lait")*(DA14:VN14="ALERTE")*(COUNTIF(R186,"* "&amp;DA15:VN15&amp;" *")&gt;0)*1))</f>
        <v>0</v>
      </c>
      <c r="AO186">
        <f t="array" ref="AO186">IF(D186="",0,SUMPRODUCT((DA13:VN13="Lait")*(DA14:VN14="SUSP")*(COUNTIF(R186,"* "&amp;DA15:VN15&amp;" *")&gt;0)*1))</f>
        <v>0</v>
      </c>
      <c r="AP186" t="str">
        <f t="shared" si="117"/>
        <v/>
      </c>
      <c r="AQ186" t="str">
        <f t="shared" si="118"/>
        <v/>
      </c>
      <c r="AR186">
        <f t="array" ref="AR186">IF(D186="",0,SUMPRODUCT((DA13:VN13="Fruits a coque")*(DA14:VN14="EXCL")*(COUNTIF(R186,"* "&amp;DA15:VN15&amp;" *")&gt;0)*1))</f>
        <v>0</v>
      </c>
      <c r="AS186">
        <f t="array" ref="AS186">IF(D186="",0,SUMPRODUCT((DA13:VN13="Fruits a coque")*(DA14:VN14="ALERTE")*(COUNTIF(R186,"* "&amp;DA15:VN15&amp;" *")&gt;0)*1))</f>
        <v>0</v>
      </c>
      <c r="AT186" t="str">
        <f t="shared" si="119"/>
        <v/>
      </c>
      <c r="AU186">
        <f t="array" ref="AU186">IF(D186="",0,SUMPRODUCT((DA13:VN13="Celeri")*(DA14:VN14="ALERTE")*(COUNTIF(R186,"* "&amp;DA15:VN15&amp;" *")&gt;0)*1))</f>
        <v>0</v>
      </c>
      <c r="AV186" t="str">
        <f t="shared" si="120"/>
        <v/>
      </c>
      <c r="AW186">
        <f t="array" ref="AW186">IF(D186="",0,SUMPRODUCT((DA13:VN13="Moutarde")*(DA14:VN14="ALERTE")*(COUNTIF(R186,"* "&amp;DA15:VN15&amp;" *")&gt;0)*1))</f>
        <v>0</v>
      </c>
      <c r="AX186" t="str">
        <f t="shared" si="121"/>
        <v/>
      </c>
      <c r="AY186">
        <f t="array" ref="AY186">IF(D186="",0,SUMPRODUCT((DA13:VN13="Sesame")*(DA14:VN14="ALERTE")*(COUNTIF(R186,"* "&amp;DA15:VN15&amp;" *")&gt;0)*1))</f>
        <v>0</v>
      </c>
      <c r="AZ186" t="str">
        <f t="shared" si="122"/>
        <v/>
      </c>
      <c r="BA186">
        <f t="array" ref="BA186">IF(D186="",0,SUMPRODUCT((DA13:VN13="Sulfites")*(DA14:VN14="ALERTE")*(COUNTIF(R186,"* "&amp;DA15:VN15&amp;" *")&gt;0)*1))</f>
        <v>0</v>
      </c>
      <c r="BB186" t="str">
        <f t="shared" si="123"/>
        <v/>
      </c>
      <c r="BC186">
        <f t="array" ref="BC186">IF(D186="",0,SUMPRODUCT((DA13:VN13="Lupin")*(DA14:VN14="ALERTE")*(COUNTIF(R186,"* "&amp;DA15:VN15&amp;" *")&gt;0)*1))</f>
        <v>0</v>
      </c>
      <c r="BD186" t="str">
        <f t="shared" si="124"/>
        <v/>
      </c>
      <c r="BE186">
        <f t="array" ref="BE186">IF(D186="",0,SUMPRODUCT((DA13:VN13="Mollusques")*(DA14:VN14="EXCL")*(COUNTIF(R186,"* "&amp;DA15:VN15&amp;" *")&gt;0)*1))</f>
        <v>0</v>
      </c>
      <c r="BF186">
        <f t="array" ref="BF186">IF(D186="",0,SUMPRODUCT((DA13:VN13="Mollusques")*(DA14:VN14="ALERTE")*(COUNTIF(R186,"* "&amp;DA15:VN15&amp;" *")&gt;0)*1))</f>
        <v>0</v>
      </c>
      <c r="BG186" t="str">
        <f t="shared" si="125"/>
        <v/>
      </c>
      <c r="BH186" t="str">
        <f t="shared" si="126"/>
        <v/>
      </c>
      <c r="BI186" t="str">
        <f t="shared" si="127"/>
        <v/>
      </c>
      <c r="BJ186" t="str">
        <f t="shared" si="128"/>
        <v/>
      </c>
      <c r="BK186" t="str">
        <f t="shared" si="129"/>
        <v/>
      </c>
      <c r="BL186" t="str">
        <f t="shared" si="130"/>
        <v/>
      </c>
      <c r="BM186" t="str">
        <f t="shared" si="131"/>
        <v/>
      </c>
      <c r="BN186" t="str">
        <f t="shared" si="132"/>
        <v/>
      </c>
      <c r="BO186" t="str">
        <f t="shared" si="133"/>
        <v/>
      </c>
      <c r="BP186" t="str">
        <f t="shared" si="134"/>
        <v/>
      </c>
      <c r="BQ186" t="str">
        <f t="shared" si="135"/>
        <v/>
      </c>
      <c r="BR186" t="str">
        <f t="shared" si="136"/>
        <v/>
      </c>
      <c r="BS186" t="str">
        <f t="shared" si="137"/>
        <v/>
      </c>
      <c r="BT186" t="str">
        <f t="shared" si="138"/>
        <v/>
      </c>
      <c r="BU186" t="str">
        <f t="shared" si="139"/>
        <v/>
      </c>
      <c r="BV186" t="str">
        <f t="shared" si="140"/>
        <v/>
      </c>
      <c r="BW186" t="str">
        <f t="shared" si="141"/>
        <v/>
      </c>
      <c r="BX186" t="str">
        <f t="shared" si="142"/>
        <v/>
      </c>
      <c r="BY186" t="str">
        <f t="shared" si="143"/>
        <v/>
      </c>
    </row>
    <row r="187" spans="3:77" ht="15.75">
      <c r="C187" s="263" t="str">
        <f t="shared" si="96"/>
        <v/>
      </c>
      <c r="D187" s="752"/>
      <c r="E187" s="818" t="s">
        <v>945</v>
      </c>
      <c r="F187" s="16" t="str">
        <f t="shared" si="97"/>
        <v/>
      </c>
      <c r="G187" s="264" t="str">
        <f t="shared" si="98"/>
        <v/>
      </c>
      <c r="H187" s="266" t="str">
        <f t="shared" si="99"/>
        <v/>
      </c>
      <c r="I187" s="267" t="str">
        <f t="shared" si="100"/>
        <v/>
      </c>
      <c r="J187" s="268" t="str">
        <f t="shared" si="101"/>
        <v/>
      </c>
      <c r="K187" s="268" t="str">
        <f t="shared" si="102"/>
        <v/>
      </c>
      <c r="L187" s="269" t="str">
        <f t="shared" si="103"/>
        <v/>
      </c>
      <c r="M187" t="str">
        <f t="shared" si="104"/>
        <v/>
      </c>
      <c r="N187" t="str">
        <f t="shared" si="105"/>
        <v/>
      </c>
      <c r="O187" t="str">
        <f t="shared" si="106"/>
        <v/>
      </c>
      <c r="P187" t="str">
        <f t="shared" si="107"/>
        <v/>
      </c>
      <c r="Q187" t="str">
        <f t="shared" si="108"/>
        <v/>
      </c>
      <c r="R187" t="str">
        <f t="shared" si="109"/>
        <v/>
      </c>
      <c r="S187">
        <f t="array" ref="S187">IF(D187="",0,SUMPRODUCT((DA13:VN13="Gluten")*(DA14:VN14="INFO")*(COUNTIF(R187,"* "&amp;DA15:VN15&amp;" *")&gt;0)*1))</f>
        <v>0</v>
      </c>
      <c r="T187">
        <f t="array" ref="T187">IF(D187="",0,SUMPRODUCT((DA13:VN13="Gluten")*(DA14:VN14="EXCL")*(COUNTIF(R187,"* "&amp;DA15:VN15&amp;" *")&gt;0)*1))</f>
        <v>0</v>
      </c>
      <c r="U187">
        <f t="array" ref="U187">IF(D187="",0,SUMPRODUCT((DA13:VN13="Gluten")*(DA14:VN14="ALERTE")*(COUNTIF(R187,"* "&amp;DA15:VN15&amp;" *")&gt;0)*1))</f>
        <v>0</v>
      </c>
      <c r="V187">
        <f t="array" ref="V187">IF(D187="",0,SUMPRODUCT((DA13:VN13="Gluten")*(DA14:VN14="SUSP")*(COUNTIF(R187,"* "&amp;DA15:VN15&amp;" *")&gt;0)*1))</f>
        <v>0</v>
      </c>
      <c r="W187" t="str">
        <f t="shared" si="110"/>
        <v/>
      </c>
      <c r="X187" t="str">
        <f t="shared" si="111"/>
        <v/>
      </c>
      <c r="Y187">
        <f t="array" ref="Y187">IF(D187="",0,SUMPRODUCT((DA13:VN13="Crustaces")*(DA14:VN14="ALERTE")*(COUNTIF(R187,"* "&amp;DA15:VN15&amp;" *")&gt;0)*1))</f>
        <v>0</v>
      </c>
      <c r="Z187" t="str">
        <f t="shared" si="112"/>
        <v/>
      </c>
      <c r="AA187">
        <f t="array" ref="AA187">IF(D187="",0,SUMPRODUCT((DA13:VN13="Oeufs")*(DA14:VN14="ALERTE")*(COUNTIF(R187,"* "&amp;DA15:VN15&amp;" *")&gt;0)*1))</f>
        <v>0</v>
      </c>
      <c r="AB187" t="str">
        <f t="shared" si="113"/>
        <v/>
      </c>
      <c r="AC187">
        <f t="array" ref="AC187">IF(D187="",0,SUMPRODUCT((DA13:VN13="Poissons")*(DA14:VN14="INFO")*(COUNTIF(R187,"* "&amp;DA15:VN15&amp;" *")&gt;0)*1))</f>
        <v>0</v>
      </c>
      <c r="AD187">
        <f t="array" ref="AD187">IF(D187="",0,SUMPRODUCT((DA13:VN13="Poissons")*(DA14:VN14="EXCL")*(COUNTIF(R187,"* "&amp;DA15:VN15&amp;" *")&gt;0)*1))</f>
        <v>0</v>
      </c>
      <c r="AE187">
        <f t="array" ref="AE187">IF(D187="",0,SUMPRODUCT((DA13:VN13="Poissons")*(DA14:VN14="ALERTE")*(COUNTIF(R187,"* "&amp;DA15:VN15&amp;" *")&gt;0)*1))</f>
        <v>0</v>
      </c>
      <c r="AF187" t="str">
        <f t="shared" si="114"/>
        <v/>
      </c>
      <c r="AG187">
        <f t="array" ref="AG187">IF(D187="",0,SUMPRODUCT((DA13:VN13="Arachides")*(DA14:VN14="ALERTE")*(COUNTIF(R187,"* "&amp;DA15:VN15&amp;" *")&gt;0)*1))</f>
        <v>0</v>
      </c>
      <c r="AH187" t="str">
        <f t="shared" si="115"/>
        <v/>
      </c>
      <c r="AI187">
        <f t="array" ref="AI187">IF(D187="",0,SUMPRODUCT((DA13:VN13="Soja")*(DA14:VN14="INFO")*(COUNTIF(R187,"* "&amp;DA15:VN15&amp;" *")&gt;0)*1))</f>
        <v>0</v>
      </c>
      <c r="AJ187">
        <f t="array" ref="AJ187">IF(D187="",0,SUMPRODUCT((DA13:VN13="Soja")*(DA14:VN14="ALERTE")*(COUNTIF(R187,"* "&amp;DA15:VN15&amp;" *")&gt;0)*1))</f>
        <v>0</v>
      </c>
      <c r="AK187" t="str">
        <f t="shared" si="116"/>
        <v/>
      </c>
      <c r="AL187">
        <f t="array" ref="AL187">IF(D187="",0,SUMPRODUCT((DA13:VN13="Lait")*(DA14:VN14="INFO")*(COUNTIF(R187,"* "&amp;DA15:VN15&amp;" *")&gt;0)*1))</f>
        <v>0</v>
      </c>
      <c r="AM187">
        <f t="array" ref="AM187">IF(D187="",0,SUMPRODUCT((DA13:VN13="Lait")*(DA14:VN14="EXCL")*(COUNTIF(R187,"* "&amp;DA15:VN15&amp;" *")&gt;0)*1))</f>
        <v>0</v>
      </c>
      <c r="AN187">
        <f t="array" ref="AN187">IF(D187="",0,SUMPRODUCT((DA13:VN13="Lait")*(DA14:VN14="ALERTE")*(COUNTIF(R187,"* "&amp;DA15:VN15&amp;" *")&gt;0)*1))</f>
        <v>0</v>
      </c>
      <c r="AO187">
        <f t="array" ref="AO187">IF(D187="",0,SUMPRODUCT((DA13:VN13="Lait")*(DA14:VN14="SUSP")*(COUNTIF(R187,"* "&amp;DA15:VN15&amp;" *")&gt;0)*1))</f>
        <v>0</v>
      </c>
      <c r="AP187" t="str">
        <f t="shared" si="117"/>
        <v/>
      </c>
      <c r="AQ187" t="str">
        <f t="shared" si="118"/>
        <v/>
      </c>
      <c r="AR187">
        <f t="array" ref="AR187">IF(D187="",0,SUMPRODUCT((DA13:VN13="Fruits a coque")*(DA14:VN14="EXCL")*(COUNTIF(R187,"* "&amp;DA15:VN15&amp;" *")&gt;0)*1))</f>
        <v>0</v>
      </c>
      <c r="AS187">
        <f t="array" ref="AS187">IF(D187="",0,SUMPRODUCT((DA13:VN13="Fruits a coque")*(DA14:VN14="ALERTE")*(COUNTIF(R187,"* "&amp;DA15:VN15&amp;" *")&gt;0)*1))</f>
        <v>0</v>
      </c>
      <c r="AT187" t="str">
        <f t="shared" si="119"/>
        <v/>
      </c>
      <c r="AU187">
        <f t="array" ref="AU187">IF(D187="",0,SUMPRODUCT((DA13:VN13="Celeri")*(DA14:VN14="ALERTE")*(COUNTIF(R187,"* "&amp;DA15:VN15&amp;" *")&gt;0)*1))</f>
        <v>0</v>
      </c>
      <c r="AV187" t="str">
        <f t="shared" si="120"/>
        <v/>
      </c>
      <c r="AW187">
        <f t="array" ref="AW187">IF(D187="",0,SUMPRODUCT((DA13:VN13="Moutarde")*(DA14:VN14="ALERTE")*(COUNTIF(R187,"* "&amp;DA15:VN15&amp;" *")&gt;0)*1))</f>
        <v>0</v>
      </c>
      <c r="AX187" t="str">
        <f t="shared" si="121"/>
        <v/>
      </c>
      <c r="AY187">
        <f t="array" ref="AY187">IF(D187="",0,SUMPRODUCT((DA13:VN13="Sesame")*(DA14:VN14="ALERTE")*(COUNTIF(R187,"* "&amp;DA15:VN15&amp;" *")&gt;0)*1))</f>
        <v>0</v>
      </c>
      <c r="AZ187" t="str">
        <f t="shared" si="122"/>
        <v/>
      </c>
      <c r="BA187">
        <f t="array" ref="BA187">IF(D187="",0,SUMPRODUCT((DA13:VN13="Sulfites")*(DA14:VN14="ALERTE")*(COUNTIF(R187,"* "&amp;DA15:VN15&amp;" *")&gt;0)*1))</f>
        <v>0</v>
      </c>
      <c r="BB187" t="str">
        <f t="shared" si="123"/>
        <v/>
      </c>
      <c r="BC187">
        <f t="array" ref="BC187">IF(D187="",0,SUMPRODUCT((DA13:VN13="Lupin")*(DA14:VN14="ALERTE")*(COUNTIF(R187,"* "&amp;DA15:VN15&amp;" *")&gt;0)*1))</f>
        <v>0</v>
      </c>
      <c r="BD187" t="str">
        <f t="shared" si="124"/>
        <v/>
      </c>
      <c r="BE187">
        <f t="array" ref="BE187">IF(D187="",0,SUMPRODUCT((DA13:VN13="Mollusques")*(DA14:VN14="EXCL")*(COUNTIF(R187,"* "&amp;DA15:VN15&amp;" *")&gt;0)*1))</f>
        <v>0</v>
      </c>
      <c r="BF187">
        <f t="array" ref="BF187">IF(D187="",0,SUMPRODUCT((DA13:VN13="Mollusques")*(DA14:VN14="ALERTE")*(COUNTIF(R187,"* "&amp;DA15:VN15&amp;" *")&gt;0)*1))</f>
        <v>0</v>
      </c>
      <c r="BG187" t="str">
        <f t="shared" si="125"/>
        <v/>
      </c>
      <c r="BH187" t="str">
        <f t="shared" si="126"/>
        <v/>
      </c>
      <c r="BI187" t="str">
        <f t="shared" si="127"/>
        <v/>
      </c>
      <c r="BJ187" t="str">
        <f t="shared" si="128"/>
        <v/>
      </c>
      <c r="BK187" t="str">
        <f t="shared" si="129"/>
        <v/>
      </c>
      <c r="BL187" t="str">
        <f t="shared" si="130"/>
        <v/>
      </c>
      <c r="BM187" t="str">
        <f t="shared" si="131"/>
        <v/>
      </c>
      <c r="BN187" t="str">
        <f t="shared" si="132"/>
        <v/>
      </c>
      <c r="BO187" t="str">
        <f t="shared" si="133"/>
        <v/>
      </c>
      <c r="BP187" t="str">
        <f t="shared" si="134"/>
        <v/>
      </c>
      <c r="BQ187" t="str">
        <f t="shared" si="135"/>
        <v/>
      </c>
      <c r="BR187" t="str">
        <f t="shared" si="136"/>
        <v/>
      </c>
      <c r="BS187" t="str">
        <f t="shared" si="137"/>
        <v/>
      </c>
      <c r="BT187" t="str">
        <f t="shared" si="138"/>
        <v/>
      </c>
      <c r="BU187" t="str">
        <f t="shared" si="139"/>
        <v/>
      </c>
      <c r="BV187" t="str">
        <f t="shared" si="140"/>
        <v/>
      </c>
      <c r="BW187" t="str">
        <f t="shared" si="141"/>
        <v/>
      </c>
      <c r="BX187" t="str">
        <f t="shared" si="142"/>
        <v/>
      </c>
      <c r="BY187" t="str">
        <f t="shared" si="143"/>
        <v/>
      </c>
    </row>
    <row r="188" spans="3:77" ht="15.75">
      <c r="C188" s="263" t="str">
        <f t="shared" si="96"/>
        <v/>
      </c>
      <c r="D188" s="752"/>
      <c r="E188" s="818" t="s">
        <v>945</v>
      </c>
      <c r="F188" s="16" t="str">
        <f t="shared" si="97"/>
        <v/>
      </c>
      <c r="G188" s="264" t="str">
        <f t="shared" si="98"/>
        <v/>
      </c>
      <c r="H188" s="266" t="str">
        <f t="shared" si="99"/>
        <v/>
      </c>
      <c r="I188" s="267" t="str">
        <f t="shared" si="100"/>
        <v/>
      </c>
      <c r="J188" s="268" t="str">
        <f t="shared" si="101"/>
        <v/>
      </c>
      <c r="K188" s="268" t="str">
        <f t="shared" si="102"/>
        <v/>
      </c>
      <c r="L188" s="269" t="str">
        <f t="shared" si="103"/>
        <v/>
      </c>
      <c r="M188" t="str">
        <f t="shared" si="104"/>
        <v/>
      </c>
      <c r="N188" t="str">
        <f t="shared" si="105"/>
        <v/>
      </c>
      <c r="O188" t="str">
        <f t="shared" si="106"/>
        <v/>
      </c>
      <c r="P188" t="str">
        <f t="shared" si="107"/>
        <v/>
      </c>
      <c r="Q188" t="str">
        <f t="shared" si="108"/>
        <v/>
      </c>
      <c r="R188" t="str">
        <f t="shared" si="109"/>
        <v/>
      </c>
      <c r="S188">
        <f t="array" ref="S188">IF(D188="",0,SUMPRODUCT((DA13:VN13="Gluten")*(DA14:VN14="INFO")*(COUNTIF(R188,"* "&amp;DA15:VN15&amp;" *")&gt;0)*1))</f>
        <v>0</v>
      </c>
      <c r="T188">
        <f t="array" ref="T188">IF(D188="",0,SUMPRODUCT((DA13:VN13="Gluten")*(DA14:VN14="EXCL")*(COUNTIF(R188,"* "&amp;DA15:VN15&amp;" *")&gt;0)*1))</f>
        <v>0</v>
      </c>
      <c r="U188">
        <f t="array" ref="U188">IF(D188="",0,SUMPRODUCT((DA13:VN13="Gluten")*(DA14:VN14="ALERTE")*(COUNTIF(R188,"* "&amp;DA15:VN15&amp;" *")&gt;0)*1))</f>
        <v>0</v>
      </c>
      <c r="V188">
        <f t="array" ref="V188">IF(D188="",0,SUMPRODUCT((DA13:VN13="Gluten")*(DA14:VN14="SUSP")*(COUNTIF(R188,"* "&amp;DA15:VN15&amp;" *")&gt;0)*1))</f>
        <v>0</v>
      </c>
      <c r="W188" t="str">
        <f t="shared" si="110"/>
        <v/>
      </c>
      <c r="X188" t="str">
        <f t="shared" si="111"/>
        <v/>
      </c>
      <c r="Y188">
        <f t="array" ref="Y188">IF(D188="",0,SUMPRODUCT((DA13:VN13="Crustaces")*(DA14:VN14="ALERTE")*(COUNTIF(R188,"* "&amp;DA15:VN15&amp;" *")&gt;0)*1))</f>
        <v>0</v>
      </c>
      <c r="Z188" t="str">
        <f t="shared" si="112"/>
        <v/>
      </c>
      <c r="AA188">
        <f t="array" ref="AA188">IF(D188="",0,SUMPRODUCT((DA13:VN13="Oeufs")*(DA14:VN14="ALERTE")*(COUNTIF(R188,"* "&amp;DA15:VN15&amp;" *")&gt;0)*1))</f>
        <v>0</v>
      </c>
      <c r="AB188" t="str">
        <f t="shared" si="113"/>
        <v/>
      </c>
      <c r="AC188">
        <f t="array" ref="AC188">IF(D188="",0,SUMPRODUCT((DA13:VN13="Poissons")*(DA14:VN14="INFO")*(COUNTIF(R188,"* "&amp;DA15:VN15&amp;" *")&gt;0)*1))</f>
        <v>0</v>
      </c>
      <c r="AD188">
        <f t="array" ref="AD188">IF(D188="",0,SUMPRODUCT((DA13:VN13="Poissons")*(DA14:VN14="EXCL")*(COUNTIF(R188,"* "&amp;DA15:VN15&amp;" *")&gt;0)*1))</f>
        <v>0</v>
      </c>
      <c r="AE188">
        <f t="array" ref="AE188">IF(D188="",0,SUMPRODUCT((DA13:VN13="Poissons")*(DA14:VN14="ALERTE")*(COUNTIF(R188,"* "&amp;DA15:VN15&amp;" *")&gt;0)*1))</f>
        <v>0</v>
      </c>
      <c r="AF188" t="str">
        <f t="shared" si="114"/>
        <v/>
      </c>
      <c r="AG188">
        <f t="array" ref="AG188">IF(D188="",0,SUMPRODUCT((DA13:VN13="Arachides")*(DA14:VN14="ALERTE")*(COUNTIF(R188,"* "&amp;DA15:VN15&amp;" *")&gt;0)*1))</f>
        <v>0</v>
      </c>
      <c r="AH188" t="str">
        <f t="shared" si="115"/>
        <v/>
      </c>
      <c r="AI188">
        <f t="array" ref="AI188">IF(D188="",0,SUMPRODUCT((DA13:VN13="Soja")*(DA14:VN14="INFO")*(COUNTIF(R188,"* "&amp;DA15:VN15&amp;" *")&gt;0)*1))</f>
        <v>0</v>
      </c>
      <c r="AJ188">
        <f t="array" ref="AJ188">IF(D188="",0,SUMPRODUCT((DA13:VN13="Soja")*(DA14:VN14="ALERTE")*(COUNTIF(R188,"* "&amp;DA15:VN15&amp;" *")&gt;0)*1))</f>
        <v>0</v>
      </c>
      <c r="AK188" t="str">
        <f t="shared" si="116"/>
        <v/>
      </c>
      <c r="AL188">
        <f t="array" ref="AL188">IF(D188="",0,SUMPRODUCT((DA13:VN13="Lait")*(DA14:VN14="INFO")*(COUNTIF(R188,"* "&amp;DA15:VN15&amp;" *")&gt;0)*1))</f>
        <v>0</v>
      </c>
      <c r="AM188">
        <f t="array" ref="AM188">IF(D188="",0,SUMPRODUCT((DA13:VN13="Lait")*(DA14:VN14="EXCL")*(COUNTIF(R188,"* "&amp;DA15:VN15&amp;" *")&gt;0)*1))</f>
        <v>0</v>
      </c>
      <c r="AN188">
        <f t="array" ref="AN188">IF(D188="",0,SUMPRODUCT((DA13:VN13="Lait")*(DA14:VN14="ALERTE")*(COUNTIF(R188,"* "&amp;DA15:VN15&amp;" *")&gt;0)*1))</f>
        <v>0</v>
      </c>
      <c r="AO188">
        <f t="array" ref="AO188">IF(D188="",0,SUMPRODUCT((DA13:VN13="Lait")*(DA14:VN14="SUSP")*(COUNTIF(R188,"* "&amp;DA15:VN15&amp;" *")&gt;0)*1))</f>
        <v>0</v>
      </c>
      <c r="AP188" t="str">
        <f t="shared" si="117"/>
        <v/>
      </c>
      <c r="AQ188" t="str">
        <f t="shared" si="118"/>
        <v/>
      </c>
      <c r="AR188">
        <f t="array" ref="AR188">IF(D188="",0,SUMPRODUCT((DA13:VN13="Fruits a coque")*(DA14:VN14="EXCL")*(COUNTIF(R188,"* "&amp;DA15:VN15&amp;" *")&gt;0)*1))</f>
        <v>0</v>
      </c>
      <c r="AS188">
        <f t="array" ref="AS188">IF(D188="",0,SUMPRODUCT((DA13:VN13="Fruits a coque")*(DA14:VN14="ALERTE")*(COUNTIF(R188,"* "&amp;DA15:VN15&amp;" *")&gt;0)*1))</f>
        <v>0</v>
      </c>
      <c r="AT188" t="str">
        <f t="shared" si="119"/>
        <v/>
      </c>
      <c r="AU188">
        <f t="array" ref="AU188">IF(D188="",0,SUMPRODUCT((DA13:VN13="Celeri")*(DA14:VN14="ALERTE")*(COUNTIF(R188,"* "&amp;DA15:VN15&amp;" *")&gt;0)*1))</f>
        <v>0</v>
      </c>
      <c r="AV188" t="str">
        <f t="shared" si="120"/>
        <v/>
      </c>
      <c r="AW188">
        <f t="array" ref="AW188">IF(D188="",0,SUMPRODUCT((DA13:VN13="Moutarde")*(DA14:VN14="ALERTE")*(COUNTIF(R188,"* "&amp;DA15:VN15&amp;" *")&gt;0)*1))</f>
        <v>0</v>
      </c>
      <c r="AX188" t="str">
        <f t="shared" si="121"/>
        <v/>
      </c>
      <c r="AY188">
        <f t="array" ref="AY188">IF(D188="",0,SUMPRODUCT((DA13:VN13="Sesame")*(DA14:VN14="ALERTE")*(COUNTIF(R188,"* "&amp;DA15:VN15&amp;" *")&gt;0)*1))</f>
        <v>0</v>
      </c>
      <c r="AZ188" t="str">
        <f t="shared" si="122"/>
        <v/>
      </c>
      <c r="BA188">
        <f t="array" ref="BA188">IF(D188="",0,SUMPRODUCT((DA13:VN13="Sulfites")*(DA14:VN14="ALERTE")*(COUNTIF(R188,"* "&amp;DA15:VN15&amp;" *")&gt;0)*1))</f>
        <v>0</v>
      </c>
      <c r="BB188" t="str">
        <f t="shared" si="123"/>
        <v/>
      </c>
      <c r="BC188">
        <f t="array" ref="BC188">IF(D188="",0,SUMPRODUCT((DA13:VN13="Lupin")*(DA14:VN14="ALERTE")*(COUNTIF(R188,"* "&amp;DA15:VN15&amp;" *")&gt;0)*1))</f>
        <v>0</v>
      </c>
      <c r="BD188" t="str">
        <f t="shared" si="124"/>
        <v/>
      </c>
      <c r="BE188">
        <f t="array" ref="BE188">IF(D188="",0,SUMPRODUCT((DA13:VN13="Mollusques")*(DA14:VN14="EXCL")*(COUNTIF(R188,"* "&amp;DA15:VN15&amp;" *")&gt;0)*1))</f>
        <v>0</v>
      </c>
      <c r="BF188">
        <f t="array" ref="BF188">IF(D188="",0,SUMPRODUCT((DA13:VN13="Mollusques")*(DA14:VN14="ALERTE")*(COUNTIF(R188,"* "&amp;DA15:VN15&amp;" *")&gt;0)*1))</f>
        <v>0</v>
      </c>
      <c r="BG188" t="str">
        <f t="shared" si="125"/>
        <v/>
      </c>
      <c r="BH188" t="str">
        <f t="shared" si="126"/>
        <v/>
      </c>
      <c r="BI188" t="str">
        <f t="shared" si="127"/>
        <v/>
      </c>
      <c r="BJ188" t="str">
        <f t="shared" si="128"/>
        <v/>
      </c>
      <c r="BK188" t="str">
        <f t="shared" si="129"/>
        <v/>
      </c>
      <c r="BL188" t="str">
        <f t="shared" si="130"/>
        <v/>
      </c>
      <c r="BM188" t="str">
        <f t="shared" si="131"/>
        <v/>
      </c>
      <c r="BN188" t="str">
        <f t="shared" si="132"/>
        <v/>
      </c>
      <c r="BO188" t="str">
        <f t="shared" si="133"/>
        <v/>
      </c>
      <c r="BP188" t="str">
        <f t="shared" si="134"/>
        <v/>
      </c>
      <c r="BQ188" t="str">
        <f t="shared" si="135"/>
        <v/>
      </c>
      <c r="BR188" t="str">
        <f t="shared" si="136"/>
        <v/>
      </c>
      <c r="BS188" t="str">
        <f t="shared" si="137"/>
        <v/>
      </c>
      <c r="BT188" t="str">
        <f t="shared" si="138"/>
        <v/>
      </c>
      <c r="BU188" t="str">
        <f t="shared" si="139"/>
        <v/>
      </c>
      <c r="BV188" t="str">
        <f t="shared" si="140"/>
        <v/>
      </c>
      <c r="BW188" t="str">
        <f t="shared" si="141"/>
        <v/>
      </c>
      <c r="BX188" t="str">
        <f t="shared" si="142"/>
        <v/>
      </c>
      <c r="BY188" t="str">
        <f t="shared" si="143"/>
        <v/>
      </c>
    </row>
    <row r="189" spans="3:77" ht="15.75">
      <c r="C189" s="263" t="str">
        <f t="shared" si="96"/>
        <v/>
      </c>
      <c r="D189" s="752"/>
      <c r="E189" s="818" t="s">
        <v>945</v>
      </c>
      <c r="F189" s="16" t="str">
        <f t="shared" si="97"/>
        <v/>
      </c>
      <c r="G189" s="264" t="str">
        <f t="shared" si="98"/>
        <v/>
      </c>
      <c r="H189" s="266" t="str">
        <f t="shared" si="99"/>
        <v/>
      </c>
      <c r="I189" s="267" t="str">
        <f t="shared" si="100"/>
        <v/>
      </c>
      <c r="J189" s="268" t="str">
        <f t="shared" si="101"/>
        <v/>
      </c>
      <c r="K189" s="268" t="str">
        <f t="shared" si="102"/>
        <v/>
      </c>
      <c r="L189" s="269" t="str">
        <f t="shared" si="103"/>
        <v/>
      </c>
      <c r="M189" t="str">
        <f t="shared" si="104"/>
        <v/>
      </c>
      <c r="N189" t="str">
        <f t="shared" si="105"/>
        <v/>
      </c>
      <c r="O189" t="str">
        <f t="shared" si="106"/>
        <v/>
      </c>
      <c r="P189" t="str">
        <f t="shared" si="107"/>
        <v/>
      </c>
      <c r="Q189" t="str">
        <f t="shared" si="108"/>
        <v/>
      </c>
      <c r="R189" t="str">
        <f t="shared" si="109"/>
        <v/>
      </c>
      <c r="S189">
        <f t="array" ref="S189">IF(D189="",0,SUMPRODUCT((DA13:VN13="Gluten")*(DA14:VN14="INFO")*(COUNTIF(R189,"* "&amp;DA15:VN15&amp;" *")&gt;0)*1))</f>
        <v>0</v>
      </c>
      <c r="T189">
        <f t="array" ref="T189">IF(D189="",0,SUMPRODUCT((DA13:VN13="Gluten")*(DA14:VN14="EXCL")*(COUNTIF(R189,"* "&amp;DA15:VN15&amp;" *")&gt;0)*1))</f>
        <v>0</v>
      </c>
      <c r="U189">
        <f t="array" ref="U189">IF(D189="",0,SUMPRODUCT((DA13:VN13="Gluten")*(DA14:VN14="ALERTE")*(COUNTIF(R189,"* "&amp;DA15:VN15&amp;" *")&gt;0)*1))</f>
        <v>0</v>
      </c>
      <c r="V189">
        <f t="array" ref="V189">IF(D189="",0,SUMPRODUCT((DA13:VN13="Gluten")*(DA14:VN14="SUSP")*(COUNTIF(R189,"* "&amp;DA15:VN15&amp;" *")&gt;0)*1))</f>
        <v>0</v>
      </c>
      <c r="W189" t="str">
        <f t="shared" si="110"/>
        <v/>
      </c>
      <c r="X189" t="str">
        <f t="shared" si="111"/>
        <v/>
      </c>
      <c r="Y189">
        <f t="array" ref="Y189">IF(D189="",0,SUMPRODUCT((DA13:VN13="Crustaces")*(DA14:VN14="ALERTE")*(COUNTIF(R189,"* "&amp;DA15:VN15&amp;" *")&gt;0)*1))</f>
        <v>0</v>
      </c>
      <c r="Z189" t="str">
        <f t="shared" si="112"/>
        <v/>
      </c>
      <c r="AA189">
        <f t="array" ref="AA189">IF(D189="",0,SUMPRODUCT((DA13:VN13="Oeufs")*(DA14:VN14="ALERTE")*(COUNTIF(R189,"* "&amp;DA15:VN15&amp;" *")&gt;0)*1))</f>
        <v>0</v>
      </c>
      <c r="AB189" t="str">
        <f t="shared" si="113"/>
        <v/>
      </c>
      <c r="AC189">
        <f t="array" ref="AC189">IF(D189="",0,SUMPRODUCT((DA13:VN13="Poissons")*(DA14:VN14="INFO")*(COUNTIF(R189,"* "&amp;DA15:VN15&amp;" *")&gt;0)*1))</f>
        <v>0</v>
      </c>
      <c r="AD189">
        <f t="array" ref="AD189">IF(D189="",0,SUMPRODUCT((DA13:VN13="Poissons")*(DA14:VN14="EXCL")*(COUNTIF(R189,"* "&amp;DA15:VN15&amp;" *")&gt;0)*1))</f>
        <v>0</v>
      </c>
      <c r="AE189">
        <f t="array" ref="AE189">IF(D189="",0,SUMPRODUCT((DA13:VN13="Poissons")*(DA14:VN14="ALERTE")*(COUNTIF(R189,"* "&amp;DA15:VN15&amp;" *")&gt;0)*1))</f>
        <v>0</v>
      </c>
      <c r="AF189" t="str">
        <f t="shared" si="114"/>
        <v/>
      </c>
      <c r="AG189">
        <f t="array" ref="AG189">IF(D189="",0,SUMPRODUCT((DA13:VN13="Arachides")*(DA14:VN14="ALERTE")*(COUNTIF(R189,"* "&amp;DA15:VN15&amp;" *")&gt;0)*1))</f>
        <v>0</v>
      </c>
      <c r="AH189" t="str">
        <f t="shared" si="115"/>
        <v/>
      </c>
      <c r="AI189">
        <f t="array" ref="AI189">IF(D189="",0,SUMPRODUCT((DA13:VN13="Soja")*(DA14:VN14="INFO")*(COUNTIF(R189,"* "&amp;DA15:VN15&amp;" *")&gt;0)*1))</f>
        <v>0</v>
      </c>
      <c r="AJ189">
        <f t="array" ref="AJ189">IF(D189="",0,SUMPRODUCT((DA13:VN13="Soja")*(DA14:VN14="ALERTE")*(COUNTIF(R189,"* "&amp;DA15:VN15&amp;" *")&gt;0)*1))</f>
        <v>0</v>
      </c>
      <c r="AK189" t="str">
        <f t="shared" si="116"/>
        <v/>
      </c>
      <c r="AL189">
        <f t="array" ref="AL189">IF(D189="",0,SUMPRODUCT((DA13:VN13="Lait")*(DA14:VN14="INFO")*(COUNTIF(R189,"* "&amp;DA15:VN15&amp;" *")&gt;0)*1))</f>
        <v>0</v>
      </c>
      <c r="AM189">
        <f t="array" ref="AM189">IF(D189="",0,SUMPRODUCT((DA13:VN13="Lait")*(DA14:VN14="EXCL")*(COUNTIF(R189,"* "&amp;DA15:VN15&amp;" *")&gt;0)*1))</f>
        <v>0</v>
      </c>
      <c r="AN189">
        <f t="array" ref="AN189">IF(D189="",0,SUMPRODUCT((DA13:VN13="Lait")*(DA14:VN14="ALERTE")*(COUNTIF(R189,"* "&amp;DA15:VN15&amp;" *")&gt;0)*1))</f>
        <v>0</v>
      </c>
      <c r="AO189">
        <f t="array" ref="AO189">IF(D189="",0,SUMPRODUCT((DA13:VN13="Lait")*(DA14:VN14="SUSP")*(COUNTIF(R189,"* "&amp;DA15:VN15&amp;" *")&gt;0)*1))</f>
        <v>0</v>
      </c>
      <c r="AP189" t="str">
        <f t="shared" si="117"/>
        <v/>
      </c>
      <c r="AQ189" t="str">
        <f t="shared" si="118"/>
        <v/>
      </c>
      <c r="AR189">
        <f t="array" ref="AR189">IF(D189="",0,SUMPRODUCT((DA13:VN13="Fruits a coque")*(DA14:VN14="EXCL")*(COUNTIF(R189,"* "&amp;DA15:VN15&amp;" *")&gt;0)*1))</f>
        <v>0</v>
      </c>
      <c r="AS189">
        <f t="array" ref="AS189">IF(D189="",0,SUMPRODUCT((DA13:VN13="Fruits a coque")*(DA14:VN14="ALERTE")*(COUNTIF(R189,"* "&amp;DA15:VN15&amp;" *")&gt;0)*1))</f>
        <v>0</v>
      </c>
      <c r="AT189" t="str">
        <f t="shared" si="119"/>
        <v/>
      </c>
      <c r="AU189">
        <f t="array" ref="AU189">IF(D189="",0,SUMPRODUCT((DA13:VN13="Celeri")*(DA14:VN14="ALERTE")*(COUNTIF(R189,"* "&amp;DA15:VN15&amp;" *")&gt;0)*1))</f>
        <v>0</v>
      </c>
      <c r="AV189" t="str">
        <f t="shared" si="120"/>
        <v/>
      </c>
      <c r="AW189">
        <f t="array" ref="AW189">IF(D189="",0,SUMPRODUCT((DA13:VN13="Moutarde")*(DA14:VN14="ALERTE")*(COUNTIF(R189,"* "&amp;DA15:VN15&amp;" *")&gt;0)*1))</f>
        <v>0</v>
      </c>
      <c r="AX189" t="str">
        <f t="shared" si="121"/>
        <v/>
      </c>
      <c r="AY189">
        <f t="array" ref="AY189">IF(D189="",0,SUMPRODUCT((DA13:VN13="Sesame")*(DA14:VN14="ALERTE")*(COUNTIF(R189,"* "&amp;DA15:VN15&amp;" *")&gt;0)*1))</f>
        <v>0</v>
      </c>
      <c r="AZ189" t="str">
        <f t="shared" si="122"/>
        <v/>
      </c>
      <c r="BA189">
        <f t="array" ref="BA189">IF(D189="",0,SUMPRODUCT((DA13:VN13="Sulfites")*(DA14:VN14="ALERTE")*(COUNTIF(R189,"* "&amp;DA15:VN15&amp;" *")&gt;0)*1))</f>
        <v>0</v>
      </c>
      <c r="BB189" t="str">
        <f t="shared" si="123"/>
        <v/>
      </c>
      <c r="BC189">
        <f t="array" ref="BC189">IF(D189="",0,SUMPRODUCT((DA13:VN13="Lupin")*(DA14:VN14="ALERTE")*(COUNTIF(R189,"* "&amp;DA15:VN15&amp;" *")&gt;0)*1))</f>
        <v>0</v>
      </c>
      <c r="BD189" t="str">
        <f t="shared" si="124"/>
        <v/>
      </c>
      <c r="BE189">
        <f t="array" ref="BE189">IF(D189="",0,SUMPRODUCT((DA13:VN13="Mollusques")*(DA14:VN14="EXCL")*(COUNTIF(R189,"* "&amp;DA15:VN15&amp;" *")&gt;0)*1))</f>
        <v>0</v>
      </c>
      <c r="BF189">
        <f t="array" ref="BF189">IF(D189="",0,SUMPRODUCT((DA13:VN13="Mollusques")*(DA14:VN14="ALERTE")*(COUNTIF(R189,"* "&amp;DA15:VN15&amp;" *")&gt;0)*1))</f>
        <v>0</v>
      </c>
      <c r="BG189" t="str">
        <f t="shared" si="125"/>
        <v/>
      </c>
      <c r="BH189" t="str">
        <f t="shared" si="126"/>
        <v/>
      </c>
      <c r="BI189" t="str">
        <f t="shared" si="127"/>
        <v/>
      </c>
      <c r="BJ189" t="str">
        <f t="shared" si="128"/>
        <v/>
      </c>
      <c r="BK189" t="str">
        <f t="shared" si="129"/>
        <v/>
      </c>
      <c r="BL189" t="str">
        <f t="shared" si="130"/>
        <v/>
      </c>
      <c r="BM189" t="str">
        <f t="shared" si="131"/>
        <v/>
      </c>
      <c r="BN189" t="str">
        <f t="shared" si="132"/>
        <v/>
      </c>
      <c r="BO189" t="str">
        <f t="shared" si="133"/>
        <v/>
      </c>
      <c r="BP189" t="str">
        <f t="shared" si="134"/>
        <v/>
      </c>
      <c r="BQ189" t="str">
        <f t="shared" si="135"/>
        <v/>
      </c>
      <c r="BR189" t="str">
        <f t="shared" si="136"/>
        <v/>
      </c>
      <c r="BS189" t="str">
        <f t="shared" si="137"/>
        <v/>
      </c>
      <c r="BT189" t="str">
        <f t="shared" si="138"/>
        <v/>
      </c>
      <c r="BU189" t="str">
        <f t="shared" si="139"/>
        <v/>
      </c>
      <c r="BV189" t="str">
        <f t="shared" si="140"/>
        <v/>
      </c>
      <c r="BW189" t="str">
        <f t="shared" si="141"/>
        <v/>
      </c>
      <c r="BX189" t="str">
        <f t="shared" si="142"/>
        <v/>
      </c>
      <c r="BY189" t="str">
        <f t="shared" si="143"/>
        <v/>
      </c>
    </row>
    <row r="190" spans="3:77" ht="15.75">
      <c r="C190" s="263" t="str">
        <f t="shared" si="96"/>
        <v/>
      </c>
      <c r="D190" s="752"/>
      <c r="E190" s="818" t="s">
        <v>945</v>
      </c>
      <c r="F190" s="16" t="str">
        <f t="shared" si="97"/>
        <v/>
      </c>
      <c r="G190" s="264" t="str">
        <f t="shared" si="98"/>
        <v/>
      </c>
      <c r="H190" s="266" t="str">
        <f t="shared" si="99"/>
        <v/>
      </c>
      <c r="I190" s="267" t="str">
        <f t="shared" si="100"/>
        <v/>
      </c>
      <c r="J190" s="268" t="str">
        <f t="shared" si="101"/>
        <v/>
      </c>
      <c r="K190" s="268" t="str">
        <f t="shared" si="102"/>
        <v/>
      </c>
      <c r="L190" s="269" t="str">
        <f t="shared" si="103"/>
        <v/>
      </c>
      <c r="M190" t="str">
        <f t="shared" si="104"/>
        <v/>
      </c>
      <c r="N190" t="str">
        <f t="shared" si="105"/>
        <v/>
      </c>
      <c r="O190" t="str">
        <f t="shared" si="106"/>
        <v/>
      </c>
      <c r="P190" t="str">
        <f t="shared" si="107"/>
        <v/>
      </c>
      <c r="Q190" t="str">
        <f t="shared" si="108"/>
        <v/>
      </c>
      <c r="R190" t="str">
        <f t="shared" si="109"/>
        <v/>
      </c>
      <c r="S190">
        <f t="array" ref="S190">IF(D190="",0,SUMPRODUCT((DA13:VN13="Gluten")*(DA14:VN14="INFO")*(COUNTIF(R190,"* "&amp;DA15:VN15&amp;" *")&gt;0)*1))</f>
        <v>0</v>
      </c>
      <c r="T190">
        <f t="array" ref="T190">IF(D190="",0,SUMPRODUCT((DA13:VN13="Gluten")*(DA14:VN14="EXCL")*(COUNTIF(R190,"* "&amp;DA15:VN15&amp;" *")&gt;0)*1))</f>
        <v>0</v>
      </c>
      <c r="U190">
        <f t="array" ref="U190">IF(D190="",0,SUMPRODUCT((DA13:VN13="Gluten")*(DA14:VN14="ALERTE")*(COUNTIF(R190,"* "&amp;DA15:VN15&amp;" *")&gt;0)*1))</f>
        <v>0</v>
      </c>
      <c r="V190">
        <f t="array" ref="V190">IF(D190="",0,SUMPRODUCT((DA13:VN13="Gluten")*(DA14:VN14="SUSP")*(COUNTIF(R190,"* "&amp;DA15:VN15&amp;" *")&gt;0)*1))</f>
        <v>0</v>
      </c>
      <c r="W190" t="str">
        <f t="shared" si="110"/>
        <v/>
      </c>
      <c r="X190" t="str">
        <f t="shared" si="111"/>
        <v/>
      </c>
      <c r="Y190">
        <f t="array" ref="Y190">IF(D190="",0,SUMPRODUCT((DA13:VN13="Crustaces")*(DA14:VN14="ALERTE")*(COUNTIF(R190,"* "&amp;DA15:VN15&amp;" *")&gt;0)*1))</f>
        <v>0</v>
      </c>
      <c r="Z190" t="str">
        <f t="shared" si="112"/>
        <v/>
      </c>
      <c r="AA190">
        <f t="array" ref="AA190">IF(D190="",0,SUMPRODUCT((DA13:VN13="Oeufs")*(DA14:VN14="ALERTE")*(COUNTIF(R190,"* "&amp;DA15:VN15&amp;" *")&gt;0)*1))</f>
        <v>0</v>
      </c>
      <c r="AB190" t="str">
        <f t="shared" si="113"/>
        <v/>
      </c>
      <c r="AC190">
        <f t="array" ref="AC190">IF(D190="",0,SUMPRODUCT((DA13:VN13="Poissons")*(DA14:VN14="INFO")*(COUNTIF(R190,"* "&amp;DA15:VN15&amp;" *")&gt;0)*1))</f>
        <v>0</v>
      </c>
      <c r="AD190">
        <f t="array" ref="AD190">IF(D190="",0,SUMPRODUCT((DA13:VN13="Poissons")*(DA14:VN14="EXCL")*(COUNTIF(R190,"* "&amp;DA15:VN15&amp;" *")&gt;0)*1))</f>
        <v>0</v>
      </c>
      <c r="AE190">
        <f t="array" ref="AE190">IF(D190="",0,SUMPRODUCT((DA13:VN13="Poissons")*(DA14:VN14="ALERTE")*(COUNTIF(R190,"* "&amp;DA15:VN15&amp;" *")&gt;0)*1))</f>
        <v>0</v>
      </c>
      <c r="AF190" t="str">
        <f t="shared" si="114"/>
        <v/>
      </c>
      <c r="AG190">
        <f t="array" ref="AG190">IF(D190="",0,SUMPRODUCT((DA13:VN13="Arachides")*(DA14:VN14="ALERTE")*(COUNTIF(R190,"* "&amp;DA15:VN15&amp;" *")&gt;0)*1))</f>
        <v>0</v>
      </c>
      <c r="AH190" t="str">
        <f t="shared" si="115"/>
        <v/>
      </c>
      <c r="AI190">
        <f t="array" ref="AI190">IF(D190="",0,SUMPRODUCT((DA13:VN13="Soja")*(DA14:VN14="INFO")*(COUNTIF(R190,"* "&amp;DA15:VN15&amp;" *")&gt;0)*1))</f>
        <v>0</v>
      </c>
      <c r="AJ190">
        <f t="array" ref="AJ190">IF(D190="",0,SUMPRODUCT((DA13:VN13="Soja")*(DA14:VN14="ALERTE")*(COUNTIF(R190,"* "&amp;DA15:VN15&amp;" *")&gt;0)*1))</f>
        <v>0</v>
      </c>
      <c r="AK190" t="str">
        <f t="shared" si="116"/>
        <v/>
      </c>
      <c r="AL190">
        <f t="array" ref="AL190">IF(D190="",0,SUMPRODUCT((DA13:VN13="Lait")*(DA14:VN14="INFO")*(COUNTIF(R190,"* "&amp;DA15:VN15&amp;" *")&gt;0)*1))</f>
        <v>0</v>
      </c>
      <c r="AM190">
        <f t="array" ref="AM190">IF(D190="",0,SUMPRODUCT((DA13:VN13="Lait")*(DA14:VN14="EXCL")*(COUNTIF(R190,"* "&amp;DA15:VN15&amp;" *")&gt;0)*1))</f>
        <v>0</v>
      </c>
      <c r="AN190">
        <f t="array" ref="AN190">IF(D190="",0,SUMPRODUCT((DA13:VN13="Lait")*(DA14:VN14="ALERTE")*(COUNTIF(R190,"* "&amp;DA15:VN15&amp;" *")&gt;0)*1))</f>
        <v>0</v>
      </c>
      <c r="AO190">
        <f t="array" ref="AO190">IF(D190="",0,SUMPRODUCT((DA13:VN13="Lait")*(DA14:VN14="SUSP")*(COUNTIF(R190,"* "&amp;DA15:VN15&amp;" *")&gt;0)*1))</f>
        <v>0</v>
      </c>
      <c r="AP190" t="str">
        <f t="shared" si="117"/>
        <v/>
      </c>
      <c r="AQ190" t="str">
        <f t="shared" si="118"/>
        <v/>
      </c>
      <c r="AR190">
        <f t="array" ref="AR190">IF(D190="",0,SUMPRODUCT((DA13:VN13="Fruits a coque")*(DA14:VN14="EXCL")*(COUNTIF(R190,"* "&amp;DA15:VN15&amp;" *")&gt;0)*1))</f>
        <v>0</v>
      </c>
      <c r="AS190">
        <f t="array" ref="AS190">IF(D190="",0,SUMPRODUCT((DA13:VN13="Fruits a coque")*(DA14:VN14="ALERTE")*(COUNTIF(R190,"* "&amp;DA15:VN15&amp;" *")&gt;0)*1))</f>
        <v>0</v>
      </c>
      <c r="AT190" t="str">
        <f t="shared" si="119"/>
        <v/>
      </c>
      <c r="AU190">
        <f t="array" ref="AU190">IF(D190="",0,SUMPRODUCT((DA13:VN13="Celeri")*(DA14:VN14="ALERTE")*(COUNTIF(R190,"* "&amp;DA15:VN15&amp;" *")&gt;0)*1))</f>
        <v>0</v>
      </c>
      <c r="AV190" t="str">
        <f t="shared" si="120"/>
        <v/>
      </c>
      <c r="AW190">
        <f t="array" ref="AW190">IF(D190="",0,SUMPRODUCT((DA13:VN13="Moutarde")*(DA14:VN14="ALERTE")*(COUNTIF(R190,"* "&amp;DA15:VN15&amp;" *")&gt;0)*1))</f>
        <v>0</v>
      </c>
      <c r="AX190" t="str">
        <f t="shared" si="121"/>
        <v/>
      </c>
      <c r="AY190">
        <f t="array" ref="AY190">IF(D190="",0,SUMPRODUCT((DA13:VN13="Sesame")*(DA14:VN14="ALERTE")*(COUNTIF(R190,"* "&amp;DA15:VN15&amp;" *")&gt;0)*1))</f>
        <v>0</v>
      </c>
      <c r="AZ190" t="str">
        <f t="shared" si="122"/>
        <v/>
      </c>
      <c r="BA190">
        <f t="array" ref="BA190">IF(D190="",0,SUMPRODUCT((DA13:VN13="Sulfites")*(DA14:VN14="ALERTE")*(COUNTIF(R190,"* "&amp;DA15:VN15&amp;" *")&gt;0)*1))</f>
        <v>0</v>
      </c>
      <c r="BB190" t="str">
        <f t="shared" si="123"/>
        <v/>
      </c>
      <c r="BC190">
        <f t="array" ref="BC190">IF(D190="",0,SUMPRODUCT((DA13:VN13="Lupin")*(DA14:VN14="ALERTE")*(COUNTIF(R190,"* "&amp;DA15:VN15&amp;" *")&gt;0)*1))</f>
        <v>0</v>
      </c>
      <c r="BD190" t="str">
        <f t="shared" si="124"/>
        <v/>
      </c>
      <c r="BE190">
        <f t="array" ref="BE190">IF(D190="",0,SUMPRODUCT((DA13:VN13="Mollusques")*(DA14:VN14="EXCL")*(COUNTIF(R190,"* "&amp;DA15:VN15&amp;" *")&gt;0)*1))</f>
        <v>0</v>
      </c>
      <c r="BF190">
        <f t="array" ref="BF190">IF(D190="",0,SUMPRODUCT((DA13:VN13="Mollusques")*(DA14:VN14="ALERTE")*(COUNTIF(R190,"* "&amp;DA15:VN15&amp;" *")&gt;0)*1))</f>
        <v>0</v>
      </c>
      <c r="BG190" t="str">
        <f t="shared" si="125"/>
        <v/>
      </c>
      <c r="BH190" t="str">
        <f t="shared" si="126"/>
        <v/>
      </c>
      <c r="BI190" t="str">
        <f t="shared" si="127"/>
        <v/>
      </c>
      <c r="BJ190" t="str">
        <f t="shared" si="128"/>
        <v/>
      </c>
      <c r="BK190" t="str">
        <f t="shared" si="129"/>
        <v/>
      </c>
      <c r="BL190" t="str">
        <f t="shared" si="130"/>
        <v/>
      </c>
      <c r="BM190" t="str">
        <f t="shared" si="131"/>
        <v/>
      </c>
      <c r="BN190" t="str">
        <f t="shared" si="132"/>
        <v/>
      </c>
      <c r="BO190" t="str">
        <f t="shared" si="133"/>
        <v/>
      </c>
      <c r="BP190" t="str">
        <f t="shared" si="134"/>
        <v/>
      </c>
      <c r="BQ190" t="str">
        <f t="shared" si="135"/>
        <v/>
      </c>
      <c r="BR190" t="str">
        <f t="shared" si="136"/>
        <v/>
      </c>
      <c r="BS190" t="str">
        <f t="shared" si="137"/>
        <v/>
      </c>
      <c r="BT190" t="str">
        <f t="shared" si="138"/>
        <v/>
      </c>
      <c r="BU190" t="str">
        <f t="shared" si="139"/>
        <v/>
      </c>
      <c r="BV190" t="str">
        <f t="shared" si="140"/>
        <v/>
      </c>
      <c r="BW190" t="str">
        <f t="shared" si="141"/>
        <v/>
      </c>
      <c r="BX190" t="str">
        <f t="shared" si="142"/>
        <v/>
      </c>
      <c r="BY190" t="str">
        <f t="shared" si="143"/>
        <v/>
      </c>
    </row>
    <row r="191" spans="3:77" ht="15.75">
      <c r="C191" s="263" t="str">
        <f t="shared" si="96"/>
        <v/>
      </c>
      <c r="D191" s="752"/>
      <c r="E191" s="818" t="s">
        <v>945</v>
      </c>
      <c r="F191" s="16" t="str">
        <f t="shared" si="97"/>
        <v/>
      </c>
      <c r="G191" s="264" t="str">
        <f t="shared" si="98"/>
        <v/>
      </c>
      <c r="H191" s="266" t="str">
        <f t="shared" si="99"/>
        <v/>
      </c>
      <c r="I191" s="267" t="str">
        <f t="shared" si="100"/>
        <v/>
      </c>
      <c r="J191" s="268" t="str">
        <f t="shared" si="101"/>
        <v/>
      </c>
      <c r="K191" s="268" t="str">
        <f t="shared" si="102"/>
        <v/>
      </c>
      <c r="L191" s="269" t="str">
        <f t="shared" si="103"/>
        <v/>
      </c>
      <c r="M191" t="str">
        <f t="shared" si="104"/>
        <v/>
      </c>
      <c r="N191" t="str">
        <f t="shared" si="105"/>
        <v/>
      </c>
      <c r="O191" t="str">
        <f t="shared" si="106"/>
        <v/>
      </c>
      <c r="P191" t="str">
        <f t="shared" si="107"/>
        <v/>
      </c>
      <c r="Q191" t="str">
        <f t="shared" si="108"/>
        <v/>
      </c>
      <c r="R191" t="str">
        <f t="shared" si="109"/>
        <v/>
      </c>
      <c r="S191">
        <f t="array" ref="S191">IF(D191="",0,SUMPRODUCT((DA13:VN13="Gluten")*(DA14:VN14="INFO")*(COUNTIF(R191,"* "&amp;DA15:VN15&amp;" *")&gt;0)*1))</f>
        <v>0</v>
      </c>
      <c r="T191">
        <f t="array" ref="T191">IF(D191="",0,SUMPRODUCT((DA13:VN13="Gluten")*(DA14:VN14="EXCL")*(COUNTIF(R191,"* "&amp;DA15:VN15&amp;" *")&gt;0)*1))</f>
        <v>0</v>
      </c>
      <c r="U191">
        <f t="array" ref="U191">IF(D191="",0,SUMPRODUCT((DA13:VN13="Gluten")*(DA14:VN14="ALERTE")*(COUNTIF(R191,"* "&amp;DA15:VN15&amp;" *")&gt;0)*1))</f>
        <v>0</v>
      </c>
      <c r="V191">
        <f t="array" ref="V191">IF(D191="",0,SUMPRODUCT((DA13:VN13="Gluten")*(DA14:VN14="SUSP")*(COUNTIF(R191,"* "&amp;DA15:VN15&amp;" *")&gt;0)*1))</f>
        <v>0</v>
      </c>
      <c r="W191" t="str">
        <f t="shared" si="110"/>
        <v/>
      </c>
      <c r="X191" t="str">
        <f t="shared" si="111"/>
        <v/>
      </c>
      <c r="Y191">
        <f t="array" ref="Y191">IF(D191="",0,SUMPRODUCT((DA13:VN13="Crustaces")*(DA14:VN14="ALERTE")*(COUNTIF(R191,"* "&amp;DA15:VN15&amp;" *")&gt;0)*1))</f>
        <v>0</v>
      </c>
      <c r="Z191" t="str">
        <f t="shared" si="112"/>
        <v/>
      </c>
      <c r="AA191">
        <f t="array" ref="AA191">IF(D191="",0,SUMPRODUCT((DA13:VN13="Oeufs")*(DA14:VN14="ALERTE")*(COUNTIF(R191,"* "&amp;DA15:VN15&amp;" *")&gt;0)*1))</f>
        <v>0</v>
      </c>
      <c r="AB191" t="str">
        <f t="shared" si="113"/>
        <v/>
      </c>
      <c r="AC191">
        <f t="array" ref="AC191">IF(D191="",0,SUMPRODUCT((DA13:VN13="Poissons")*(DA14:VN14="INFO")*(COUNTIF(R191,"* "&amp;DA15:VN15&amp;" *")&gt;0)*1))</f>
        <v>0</v>
      </c>
      <c r="AD191">
        <f t="array" ref="AD191">IF(D191="",0,SUMPRODUCT((DA13:VN13="Poissons")*(DA14:VN14="EXCL")*(COUNTIF(R191,"* "&amp;DA15:VN15&amp;" *")&gt;0)*1))</f>
        <v>0</v>
      </c>
      <c r="AE191">
        <f t="array" ref="AE191">IF(D191="",0,SUMPRODUCT((DA13:VN13="Poissons")*(DA14:VN14="ALERTE")*(COUNTIF(R191,"* "&amp;DA15:VN15&amp;" *")&gt;0)*1))</f>
        <v>0</v>
      </c>
      <c r="AF191" t="str">
        <f t="shared" si="114"/>
        <v/>
      </c>
      <c r="AG191">
        <f t="array" ref="AG191">IF(D191="",0,SUMPRODUCT((DA13:VN13="Arachides")*(DA14:VN14="ALERTE")*(COUNTIF(R191,"* "&amp;DA15:VN15&amp;" *")&gt;0)*1))</f>
        <v>0</v>
      </c>
      <c r="AH191" t="str">
        <f t="shared" si="115"/>
        <v/>
      </c>
      <c r="AI191">
        <f t="array" ref="AI191">IF(D191="",0,SUMPRODUCT((DA13:VN13="Soja")*(DA14:VN14="INFO")*(COUNTIF(R191,"* "&amp;DA15:VN15&amp;" *")&gt;0)*1))</f>
        <v>0</v>
      </c>
      <c r="AJ191">
        <f t="array" ref="AJ191">IF(D191="",0,SUMPRODUCT((DA13:VN13="Soja")*(DA14:VN14="ALERTE")*(COUNTIF(R191,"* "&amp;DA15:VN15&amp;" *")&gt;0)*1))</f>
        <v>0</v>
      </c>
      <c r="AK191" t="str">
        <f t="shared" si="116"/>
        <v/>
      </c>
      <c r="AL191">
        <f t="array" ref="AL191">IF(D191="",0,SUMPRODUCT((DA13:VN13="Lait")*(DA14:VN14="INFO")*(COUNTIF(R191,"* "&amp;DA15:VN15&amp;" *")&gt;0)*1))</f>
        <v>0</v>
      </c>
      <c r="AM191">
        <f t="array" ref="AM191">IF(D191="",0,SUMPRODUCT((DA13:VN13="Lait")*(DA14:VN14="EXCL")*(COUNTIF(R191,"* "&amp;DA15:VN15&amp;" *")&gt;0)*1))</f>
        <v>0</v>
      </c>
      <c r="AN191">
        <f t="array" ref="AN191">IF(D191="",0,SUMPRODUCT((DA13:VN13="Lait")*(DA14:VN14="ALERTE")*(COUNTIF(R191,"* "&amp;DA15:VN15&amp;" *")&gt;0)*1))</f>
        <v>0</v>
      </c>
      <c r="AO191">
        <f t="array" ref="AO191">IF(D191="",0,SUMPRODUCT((DA13:VN13="Lait")*(DA14:VN14="SUSP")*(COUNTIF(R191,"* "&amp;DA15:VN15&amp;" *")&gt;0)*1))</f>
        <v>0</v>
      </c>
      <c r="AP191" t="str">
        <f t="shared" si="117"/>
        <v/>
      </c>
      <c r="AQ191" t="str">
        <f t="shared" si="118"/>
        <v/>
      </c>
      <c r="AR191">
        <f t="array" ref="AR191">IF(D191="",0,SUMPRODUCT((DA13:VN13="Fruits a coque")*(DA14:VN14="EXCL")*(COUNTIF(R191,"* "&amp;DA15:VN15&amp;" *")&gt;0)*1))</f>
        <v>0</v>
      </c>
      <c r="AS191">
        <f t="array" ref="AS191">IF(D191="",0,SUMPRODUCT((DA13:VN13="Fruits a coque")*(DA14:VN14="ALERTE")*(COUNTIF(R191,"* "&amp;DA15:VN15&amp;" *")&gt;0)*1))</f>
        <v>0</v>
      </c>
      <c r="AT191" t="str">
        <f t="shared" si="119"/>
        <v/>
      </c>
      <c r="AU191">
        <f t="array" ref="AU191">IF(D191="",0,SUMPRODUCT((DA13:VN13="Celeri")*(DA14:VN14="ALERTE")*(COUNTIF(R191,"* "&amp;DA15:VN15&amp;" *")&gt;0)*1))</f>
        <v>0</v>
      </c>
      <c r="AV191" t="str">
        <f t="shared" si="120"/>
        <v/>
      </c>
      <c r="AW191">
        <f t="array" ref="AW191">IF(D191="",0,SUMPRODUCT((DA13:VN13="Moutarde")*(DA14:VN14="ALERTE")*(COUNTIF(R191,"* "&amp;DA15:VN15&amp;" *")&gt;0)*1))</f>
        <v>0</v>
      </c>
      <c r="AX191" t="str">
        <f t="shared" si="121"/>
        <v/>
      </c>
      <c r="AY191">
        <f t="array" ref="AY191">IF(D191="",0,SUMPRODUCT((DA13:VN13="Sesame")*(DA14:VN14="ALERTE")*(COUNTIF(R191,"* "&amp;DA15:VN15&amp;" *")&gt;0)*1))</f>
        <v>0</v>
      </c>
      <c r="AZ191" t="str">
        <f t="shared" si="122"/>
        <v/>
      </c>
      <c r="BA191">
        <f t="array" ref="BA191">IF(D191="",0,SUMPRODUCT((DA13:VN13="Sulfites")*(DA14:VN14="ALERTE")*(COUNTIF(R191,"* "&amp;DA15:VN15&amp;" *")&gt;0)*1))</f>
        <v>0</v>
      </c>
      <c r="BB191" t="str">
        <f t="shared" si="123"/>
        <v/>
      </c>
      <c r="BC191">
        <f t="array" ref="BC191">IF(D191="",0,SUMPRODUCT((DA13:VN13="Lupin")*(DA14:VN14="ALERTE")*(COUNTIF(R191,"* "&amp;DA15:VN15&amp;" *")&gt;0)*1))</f>
        <v>0</v>
      </c>
      <c r="BD191" t="str">
        <f t="shared" si="124"/>
        <v/>
      </c>
      <c r="BE191">
        <f t="array" ref="BE191">IF(D191="",0,SUMPRODUCT((DA13:VN13="Mollusques")*(DA14:VN14="EXCL")*(COUNTIF(R191,"* "&amp;DA15:VN15&amp;" *")&gt;0)*1))</f>
        <v>0</v>
      </c>
      <c r="BF191">
        <f t="array" ref="BF191">IF(D191="",0,SUMPRODUCT((DA13:VN13="Mollusques")*(DA14:VN14="ALERTE")*(COUNTIF(R191,"* "&amp;DA15:VN15&amp;" *")&gt;0)*1))</f>
        <v>0</v>
      </c>
      <c r="BG191" t="str">
        <f t="shared" si="125"/>
        <v/>
      </c>
      <c r="BH191" t="str">
        <f t="shared" si="126"/>
        <v/>
      </c>
      <c r="BI191" t="str">
        <f t="shared" si="127"/>
        <v/>
      </c>
      <c r="BJ191" t="str">
        <f t="shared" si="128"/>
        <v/>
      </c>
      <c r="BK191" t="str">
        <f t="shared" si="129"/>
        <v/>
      </c>
      <c r="BL191" t="str">
        <f t="shared" si="130"/>
        <v/>
      </c>
      <c r="BM191" t="str">
        <f t="shared" si="131"/>
        <v/>
      </c>
      <c r="BN191" t="str">
        <f t="shared" si="132"/>
        <v/>
      </c>
      <c r="BO191" t="str">
        <f t="shared" si="133"/>
        <v/>
      </c>
      <c r="BP191" t="str">
        <f t="shared" si="134"/>
        <v/>
      </c>
      <c r="BQ191" t="str">
        <f t="shared" si="135"/>
        <v/>
      </c>
      <c r="BR191" t="str">
        <f t="shared" si="136"/>
        <v/>
      </c>
      <c r="BS191" t="str">
        <f t="shared" si="137"/>
        <v/>
      </c>
      <c r="BT191" t="str">
        <f t="shared" si="138"/>
        <v/>
      </c>
      <c r="BU191" t="str">
        <f t="shared" si="139"/>
        <v/>
      </c>
      <c r="BV191" t="str">
        <f t="shared" si="140"/>
        <v/>
      </c>
      <c r="BW191" t="str">
        <f t="shared" si="141"/>
        <v/>
      </c>
      <c r="BX191" t="str">
        <f t="shared" si="142"/>
        <v/>
      </c>
      <c r="BY191" t="str">
        <f t="shared" si="143"/>
        <v/>
      </c>
    </row>
    <row r="192" spans="3:77" ht="15.75">
      <c r="C192" s="263" t="str">
        <f t="shared" si="96"/>
        <v/>
      </c>
      <c r="D192" s="752"/>
      <c r="E192" s="818" t="s">
        <v>945</v>
      </c>
      <c r="F192" s="16" t="str">
        <f t="shared" si="97"/>
        <v/>
      </c>
      <c r="G192" s="264" t="str">
        <f t="shared" si="98"/>
        <v/>
      </c>
      <c r="H192" s="266" t="str">
        <f t="shared" si="99"/>
        <v/>
      </c>
      <c r="I192" s="267" t="str">
        <f t="shared" si="100"/>
        <v/>
      </c>
      <c r="J192" s="268" t="str">
        <f t="shared" si="101"/>
        <v/>
      </c>
      <c r="K192" s="268" t="str">
        <f t="shared" si="102"/>
        <v/>
      </c>
      <c r="L192" s="269" t="str">
        <f t="shared" si="103"/>
        <v/>
      </c>
      <c r="M192" t="str">
        <f t="shared" si="104"/>
        <v/>
      </c>
      <c r="N192" t="str">
        <f t="shared" si="105"/>
        <v/>
      </c>
      <c r="O192" t="str">
        <f t="shared" si="106"/>
        <v/>
      </c>
      <c r="P192" t="str">
        <f t="shared" si="107"/>
        <v/>
      </c>
      <c r="Q192" t="str">
        <f t="shared" si="108"/>
        <v/>
      </c>
      <c r="R192" t="str">
        <f t="shared" si="109"/>
        <v/>
      </c>
      <c r="S192">
        <f t="array" ref="S192">IF(D192="",0,SUMPRODUCT((DA13:VN13="Gluten")*(DA14:VN14="INFO")*(COUNTIF(R192,"* "&amp;DA15:VN15&amp;" *")&gt;0)*1))</f>
        <v>0</v>
      </c>
      <c r="T192">
        <f t="array" ref="T192">IF(D192="",0,SUMPRODUCT((DA13:VN13="Gluten")*(DA14:VN14="EXCL")*(COUNTIF(R192,"* "&amp;DA15:VN15&amp;" *")&gt;0)*1))</f>
        <v>0</v>
      </c>
      <c r="U192">
        <f t="array" ref="U192">IF(D192="",0,SUMPRODUCT((DA13:VN13="Gluten")*(DA14:VN14="ALERTE")*(COUNTIF(R192,"* "&amp;DA15:VN15&amp;" *")&gt;0)*1))</f>
        <v>0</v>
      </c>
      <c r="V192">
        <f t="array" ref="V192">IF(D192="",0,SUMPRODUCT((DA13:VN13="Gluten")*(DA14:VN14="SUSP")*(COUNTIF(R192,"* "&amp;DA15:VN15&amp;" *")&gt;0)*1))</f>
        <v>0</v>
      </c>
      <c r="W192" t="str">
        <f t="shared" si="110"/>
        <v/>
      </c>
      <c r="X192" t="str">
        <f t="shared" si="111"/>
        <v/>
      </c>
      <c r="Y192">
        <f t="array" ref="Y192">IF(D192="",0,SUMPRODUCT((DA13:VN13="Crustaces")*(DA14:VN14="ALERTE")*(COUNTIF(R192,"* "&amp;DA15:VN15&amp;" *")&gt;0)*1))</f>
        <v>0</v>
      </c>
      <c r="Z192" t="str">
        <f t="shared" si="112"/>
        <v/>
      </c>
      <c r="AA192">
        <f t="array" ref="AA192">IF(D192="",0,SUMPRODUCT((DA13:VN13="Oeufs")*(DA14:VN14="ALERTE")*(COUNTIF(R192,"* "&amp;DA15:VN15&amp;" *")&gt;0)*1))</f>
        <v>0</v>
      </c>
      <c r="AB192" t="str">
        <f t="shared" si="113"/>
        <v/>
      </c>
      <c r="AC192">
        <f t="array" ref="AC192">IF(D192="",0,SUMPRODUCT((DA13:VN13="Poissons")*(DA14:VN14="INFO")*(COUNTIF(R192,"* "&amp;DA15:VN15&amp;" *")&gt;0)*1))</f>
        <v>0</v>
      </c>
      <c r="AD192">
        <f t="array" ref="AD192">IF(D192="",0,SUMPRODUCT((DA13:VN13="Poissons")*(DA14:VN14="EXCL")*(COUNTIF(R192,"* "&amp;DA15:VN15&amp;" *")&gt;0)*1))</f>
        <v>0</v>
      </c>
      <c r="AE192">
        <f t="array" ref="AE192">IF(D192="",0,SUMPRODUCT((DA13:VN13="Poissons")*(DA14:VN14="ALERTE")*(COUNTIF(R192,"* "&amp;DA15:VN15&amp;" *")&gt;0)*1))</f>
        <v>0</v>
      </c>
      <c r="AF192" t="str">
        <f t="shared" si="114"/>
        <v/>
      </c>
      <c r="AG192">
        <f t="array" ref="AG192">IF(D192="",0,SUMPRODUCT((DA13:VN13="Arachides")*(DA14:VN14="ALERTE")*(COUNTIF(R192,"* "&amp;DA15:VN15&amp;" *")&gt;0)*1))</f>
        <v>0</v>
      </c>
      <c r="AH192" t="str">
        <f t="shared" si="115"/>
        <v/>
      </c>
      <c r="AI192">
        <f t="array" ref="AI192">IF(D192="",0,SUMPRODUCT((DA13:VN13="Soja")*(DA14:VN14="INFO")*(COUNTIF(R192,"* "&amp;DA15:VN15&amp;" *")&gt;0)*1))</f>
        <v>0</v>
      </c>
      <c r="AJ192">
        <f t="array" ref="AJ192">IF(D192="",0,SUMPRODUCT((DA13:VN13="Soja")*(DA14:VN14="ALERTE")*(COUNTIF(R192,"* "&amp;DA15:VN15&amp;" *")&gt;0)*1))</f>
        <v>0</v>
      </c>
      <c r="AK192" t="str">
        <f t="shared" si="116"/>
        <v/>
      </c>
      <c r="AL192">
        <f t="array" ref="AL192">IF(D192="",0,SUMPRODUCT((DA13:VN13="Lait")*(DA14:VN14="INFO")*(COUNTIF(R192,"* "&amp;DA15:VN15&amp;" *")&gt;0)*1))</f>
        <v>0</v>
      </c>
      <c r="AM192">
        <f t="array" ref="AM192">IF(D192="",0,SUMPRODUCT((DA13:VN13="Lait")*(DA14:VN14="EXCL")*(COUNTIF(R192,"* "&amp;DA15:VN15&amp;" *")&gt;0)*1))</f>
        <v>0</v>
      </c>
      <c r="AN192">
        <f t="array" ref="AN192">IF(D192="",0,SUMPRODUCT((DA13:VN13="Lait")*(DA14:VN14="ALERTE")*(COUNTIF(R192,"* "&amp;DA15:VN15&amp;" *")&gt;0)*1))</f>
        <v>0</v>
      </c>
      <c r="AO192">
        <f t="array" ref="AO192">IF(D192="",0,SUMPRODUCT((DA13:VN13="Lait")*(DA14:VN14="SUSP")*(COUNTIF(R192,"* "&amp;DA15:VN15&amp;" *")&gt;0)*1))</f>
        <v>0</v>
      </c>
      <c r="AP192" t="str">
        <f t="shared" si="117"/>
        <v/>
      </c>
      <c r="AQ192" t="str">
        <f t="shared" si="118"/>
        <v/>
      </c>
      <c r="AR192">
        <f t="array" ref="AR192">IF(D192="",0,SUMPRODUCT((DA13:VN13="Fruits a coque")*(DA14:VN14="EXCL")*(COUNTIF(R192,"* "&amp;DA15:VN15&amp;" *")&gt;0)*1))</f>
        <v>0</v>
      </c>
      <c r="AS192">
        <f t="array" ref="AS192">IF(D192="",0,SUMPRODUCT((DA13:VN13="Fruits a coque")*(DA14:VN14="ALERTE")*(COUNTIF(R192,"* "&amp;DA15:VN15&amp;" *")&gt;0)*1))</f>
        <v>0</v>
      </c>
      <c r="AT192" t="str">
        <f t="shared" si="119"/>
        <v/>
      </c>
      <c r="AU192">
        <f t="array" ref="AU192">IF(D192="",0,SUMPRODUCT((DA13:VN13="Celeri")*(DA14:VN14="ALERTE")*(COUNTIF(R192,"* "&amp;DA15:VN15&amp;" *")&gt;0)*1))</f>
        <v>0</v>
      </c>
      <c r="AV192" t="str">
        <f t="shared" si="120"/>
        <v/>
      </c>
      <c r="AW192">
        <f t="array" ref="AW192">IF(D192="",0,SUMPRODUCT((DA13:VN13="Moutarde")*(DA14:VN14="ALERTE")*(COUNTIF(R192,"* "&amp;DA15:VN15&amp;" *")&gt;0)*1))</f>
        <v>0</v>
      </c>
      <c r="AX192" t="str">
        <f t="shared" si="121"/>
        <v/>
      </c>
      <c r="AY192">
        <f t="array" ref="AY192">IF(D192="",0,SUMPRODUCT((DA13:VN13="Sesame")*(DA14:VN14="ALERTE")*(COUNTIF(R192,"* "&amp;DA15:VN15&amp;" *")&gt;0)*1))</f>
        <v>0</v>
      </c>
      <c r="AZ192" t="str">
        <f t="shared" si="122"/>
        <v/>
      </c>
      <c r="BA192">
        <f t="array" ref="BA192">IF(D192="",0,SUMPRODUCT((DA13:VN13="Sulfites")*(DA14:VN14="ALERTE")*(COUNTIF(R192,"* "&amp;DA15:VN15&amp;" *")&gt;0)*1))</f>
        <v>0</v>
      </c>
      <c r="BB192" t="str">
        <f t="shared" si="123"/>
        <v/>
      </c>
      <c r="BC192">
        <f t="array" ref="BC192">IF(D192="",0,SUMPRODUCT((DA13:VN13="Lupin")*(DA14:VN14="ALERTE")*(COUNTIF(R192,"* "&amp;DA15:VN15&amp;" *")&gt;0)*1))</f>
        <v>0</v>
      </c>
      <c r="BD192" t="str">
        <f t="shared" si="124"/>
        <v/>
      </c>
      <c r="BE192">
        <f t="array" ref="BE192">IF(D192="",0,SUMPRODUCT((DA13:VN13="Mollusques")*(DA14:VN14="EXCL")*(COUNTIF(R192,"* "&amp;DA15:VN15&amp;" *")&gt;0)*1))</f>
        <v>0</v>
      </c>
      <c r="BF192">
        <f t="array" ref="BF192">IF(D192="",0,SUMPRODUCT((DA13:VN13="Mollusques")*(DA14:VN14="ALERTE")*(COUNTIF(R192,"* "&amp;DA15:VN15&amp;" *")&gt;0)*1))</f>
        <v>0</v>
      </c>
      <c r="BG192" t="str">
        <f t="shared" si="125"/>
        <v/>
      </c>
      <c r="BH192" t="str">
        <f t="shared" si="126"/>
        <v/>
      </c>
      <c r="BI192" t="str">
        <f t="shared" si="127"/>
        <v/>
      </c>
      <c r="BJ192" t="str">
        <f t="shared" si="128"/>
        <v/>
      </c>
      <c r="BK192" t="str">
        <f t="shared" si="129"/>
        <v/>
      </c>
      <c r="BL192" t="str">
        <f t="shared" si="130"/>
        <v/>
      </c>
      <c r="BM192" t="str">
        <f t="shared" si="131"/>
        <v/>
      </c>
      <c r="BN192" t="str">
        <f t="shared" si="132"/>
        <v/>
      </c>
      <c r="BO192" t="str">
        <f t="shared" si="133"/>
        <v/>
      </c>
      <c r="BP192" t="str">
        <f t="shared" si="134"/>
        <v/>
      </c>
      <c r="BQ192" t="str">
        <f t="shared" si="135"/>
        <v/>
      </c>
      <c r="BR192" t="str">
        <f t="shared" si="136"/>
        <v/>
      </c>
      <c r="BS192" t="str">
        <f t="shared" si="137"/>
        <v/>
      </c>
      <c r="BT192" t="str">
        <f t="shared" si="138"/>
        <v/>
      </c>
      <c r="BU192" t="str">
        <f t="shared" si="139"/>
        <v/>
      </c>
      <c r="BV192" t="str">
        <f t="shared" si="140"/>
        <v/>
      </c>
      <c r="BW192" t="str">
        <f t="shared" si="141"/>
        <v/>
      </c>
      <c r="BX192" t="str">
        <f t="shared" si="142"/>
        <v/>
      </c>
      <c r="BY192" t="str">
        <f t="shared" si="143"/>
        <v/>
      </c>
    </row>
    <row r="193" spans="3:589" ht="15.75">
      <c r="C193" s="263" t="str">
        <f t="shared" si="96"/>
        <v/>
      </c>
      <c r="D193" s="752"/>
      <c r="E193" s="818" t="s">
        <v>945</v>
      </c>
      <c r="F193" s="16" t="str">
        <f t="shared" si="97"/>
        <v/>
      </c>
      <c r="G193" s="264" t="str">
        <f t="shared" si="98"/>
        <v/>
      </c>
      <c r="H193" s="266" t="str">
        <f t="shared" si="99"/>
        <v/>
      </c>
      <c r="I193" s="267" t="str">
        <f t="shared" si="100"/>
        <v/>
      </c>
      <c r="J193" s="268" t="str">
        <f t="shared" si="101"/>
        <v/>
      </c>
      <c r="K193" s="268" t="str">
        <f t="shared" si="102"/>
        <v/>
      </c>
      <c r="L193" s="269" t="str">
        <f t="shared" si="103"/>
        <v/>
      </c>
      <c r="M193" t="str">
        <f t="shared" si="104"/>
        <v/>
      </c>
      <c r="N193" t="str">
        <f t="shared" si="105"/>
        <v/>
      </c>
      <c r="O193" t="str">
        <f t="shared" si="106"/>
        <v/>
      </c>
      <c r="P193" t="str">
        <f t="shared" si="107"/>
        <v/>
      </c>
      <c r="Q193" t="str">
        <f t="shared" si="108"/>
        <v/>
      </c>
      <c r="R193" t="str">
        <f t="shared" si="109"/>
        <v/>
      </c>
      <c r="S193">
        <f t="array" ref="S193">IF(D193="",0,SUMPRODUCT((DA13:VN13="Gluten")*(DA14:VN14="INFO")*(COUNTIF(R193,"* "&amp;DA15:VN15&amp;" *")&gt;0)*1))</f>
        <v>0</v>
      </c>
      <c r="T193">
        <f t="array" ref="T193">IF(D193="",0,SUMPRODUCT((DA13:VN13="Gluten")*(DA14:VN14="EXCL")*(COUNTIF(R193,"* "&amp;DA15:VN15&amp;" *")&gt;0)*1))</f>
        <v>0</v>
      </c>
      <c r="U193">
        <f t="array" ref="U193">IF(D193="",0,SUMPRODUCT((DA13:VN13="Gluten")*(DA14:VN14="ALERTE")*(COUNTIF(R193,"* "&amp;DA15:VN15&amp;" *")&gt;0)*1))</f>
        <v>0</v>
      </c>
      <c r="V193">
        <f t="array" ref="V193">IF(D193="",0,SUMPRODUCT((DA13:VN13="Gluten")*(DA14:VN14="SUSP")*(COUNTIF(R193,"* "&amp;DA15:VN15&amp;" *")&gt;0)*1))</f>
        <v>0</v>
      </c>
      <c r="W193" t="str">
        <f t="shared" si="110"/>
        <v/>
      </c>
      <c r="X193" t="str">
        <f t="shared" si="111"/>
        <v/>
      </c>
      <c r="Y193">
        <f t="array" ref="Y193">IF(D193="",0,SUMPRODUCT((DA13:VN13="Crustaces")*(DA14:VN14="ALERTE")*(COUNTIF(R193,"* "&amp;DA15:VN15&amp;" *")&gt;0)*1))</f>
        <v>0</v>
      </c>
      <c r="Z193" t="str">
        <f t="shared" si="112"/>
        <v/>
      </c>
      <c r="AA193">
        <f t="array" ref="AA193">IF(D193="",0,SUMPRODUCT((DA13:VN13="Oeufs")*(DA14:VN14="ALERTE")*(COUNTIF(R193,"* "&amp;DA15:VN15&amp;" *")&gt;0)*1))</f>
        <v>0</v>
      </c>
      <c r="AB193" t="str">
        <f t="shared" si="113"/>
        <v/>
      </c>
      <c r="AC193">
        <f t="array" ref="AC193">IF(D193="",0,SUMPRODUCT((DA13:VN13="Poissons")*(DA14:VN14="INFO")*(COUNTIF(R193,"* "&amp;DA15:VN15&amp;" *")&gt;0)*1))</f>
        <v>0</v>
      </c>
      <c r="AD193">
        <f t="array" ref="AD193">IF(D193="",0,SUMPRODUCT((DA13:VN13="Poissons")*(DA14:VN14="EXCL")*(COUNTIF(R193,"* "&amp;DA15:VN15&amp;" *")&gt;0)*1))</f>
        <v>0</v>
      </c>
      <c r="AE193">
        <f t="array" ref="AE193">IF(D193="",0,SUMPRODUCT((DA13:VN13="Poissons")*(DA14:VN14="ALERTE")*(COUNTIF(R193,"* "&amp;DA15:VN15&amp;" *")&gt;0)*1))</f>
        <v>0</v>
      </c>
      <c r="AF193" t="str">
        <f t="shared" si="114"/>
        <v/>
      </c>
      <c r="AG193">
        <f t="array" ref="AG193">IF(D193="",0,SUMPRODUCT((DA13:VN13="Arachides")*(DA14:VN14="ALERTE")*(COUNTIF(R193,"* "&amp;DA15:VN15&amp;" *")&gt;0)*1))</f>
        <v>0</v>
      </c>
      <c r="AH193" t="str">
        <f t="shared" si="115"/>
        <v/>
      </c>
      <c r="AI193">
        <f t="array" ref="AI193">IF(D193="",0,SUMPRODUCT((DA13:VN13="Soja")*(DA14:VN14="INFO")*(COUNTIF(R193,"* "&amp;DA15:VN15&amp;" *")&gt;0)*1))</f>
        <v>0</v>
      </c>
      <c r="AJ193">
        <f t="array" ref="AJ193">IF(D193="",0,SUMPRODUCT((DA13:VN13="Soja")*(DA14:VN14="ALERTE")*(COUNTIF(R193,"* "&amp;DA15:VN15&amp;" *")&gt;0)*1))</f>
        <v>0</v>
      </c>
      <c r="AK193" t="str">
        <f t="shared" si="116"/>
        <v/>
      </c>
      <c r="AL193">
        <f t="array" ref="AL193">IF(D193="",0,SUMPRODUCT((DA13:VN13="Lait")*(DA14:VN14="INFO")*(COUNTIF(R193,"* "&amp;DA15:VN15&amp;" *")&gt;0)*1))</f>
        <v>0</v>
      </c>
      <c r="AM193">
        <f t="array" ref="AM193">IF(D193="",0,SUMPRODUCT((DA13:VN13="Lait")*(DA14:VN14="EXCL")*(COUNTIF(R193,"* "&amp;DA15:VN15&amp;" *")&gt;0)*1))</f>
        <v>0</v>
      </c>
      <c r="AN193">
        <f t="array" ref="AN193">IF(D193="",0,SUMPRODUCT((DA13:VN13="Lait")*(DA14:VN14="ALERTE")*(COUNTIF(R193,"* "&amp;DA15:VN15&amp;" *")&gt;0)*1))</f>
        <v>0</v>
      </c>
      <c r="AO193">
        <f t="array" ref="AO193">IF(D193="",0,SUMPRODUCT((DA13:VN13="Lait")*(DA14:VN14="SUSP")*(COUNTIF(R193,"* "&amp;DA15:VN15&amp;" *")&gt;0)*1))</f>
        <v>0</v>
      </c>
      <c r="AP193" t="str">
        <f t="shared" si="117"/>
        <v/>
      </c>
      <c r="AQ193" t="str">
        <f t="shared" si="118"/>
        <v/>
      </c>
      <c r="AR193">
        <f t="array" ref="AR193">IF(D193="",0,SUMPRODUCT((DA13:VN13="Fruits a coque")*(DA14:VN14="EXCL")*(COUNTIF(R193,"* "&amp;DA15:VN15&amp;" *")&gt;0)*1))</f>
        <v>0</v>
      </c>
      <c r="AS193">
        <f t="array" ref="AS193">IF(D193="",0,SUMPRODUCT((DA13:VN13="Fruits a coque")*(DA14:VN14="ALERTE")*(COUNTIF(R193,"* "&amp;DA15:VN15&amp;" *")&gt;0)*1))</f>
        <v>0</v>
      </c>
      <c r="AT193" t="str">
        <f t="shared" si="119"/>
        <v/>
      </c>
      <c r="AU193">
        <f t="array" ref="AU193">IF(D193="",0,SUMPRODUCT((DA13:VN13="Celeri")*(DA14:VN14="ALERTE")*(COUNTIF(R193,"* "&amp;DA15:VN15&amp;" *")&gt;0)*1))</f>
        <v>0</v>
      </c>
      <c r="AV193" t="str">
        <f t="shared" si="120"/>
        <v/>
      </c>
      <c r="AW193">
        <f t="array" ref="AW193">IF(D193="",0,SUMPRODUCT((DA13:VN13="Moutarde")*(DA14:VN14="ALERTE")*(COUNTIF(R193,"* "&amp;DA15:VN15&amp;" *")&gt;0)*1))</f>
        <v>0</v>
      </c>
      <c r="AX193" t="str">
        <f t="shared" si="121"/>
        <v/>
      </c>
      <c r="AY193">
        <f t="array" ref="AY193">IF(D193="",0,SUMPRODUCT((DA13:VN13="Sesame")*(DA14:VN14="ALERTE")*(COUNTIF(R193,"* "&amp;DA15:VN15&amp;" *")&gt;0)*1))</f>
        <v>0</v>
      </c>
      <c r="AZ193" t="str">
        <f t="shared" si="122"/>
        <v/>
      </c>
      <c r="BA193">
        <f t="array" ref="BA193">IF(D193="",0,SUMPRODUCT((DA13:VN13="Sulfites")*(DA14:VN14="ALERTE")*(COUNTIF(R193,"* "&amp;DA15:VN15&amp;" *")&gt;0)*1))</f>
        <v>0</v>
      </c>
      <c r="BB193" t="str">
        <f t="shared" si="123"/>
        <v/>
      </c>
      <c r="BC193">
        <f t="array" ref="BC193">IF(D193="",0,SUMPRODUCT((DA13:VN13="Lupin")*(DA14:VN14="ALERTE")*(COUNTIF(R193,"* "&amp;DA15:VN15&amp;" *")&gt;0)*1))</f>
        <v>0</v>
      </c>
      <c r="BD193" t="str">
        <f t="shared" si="124"/>
        <v/>
      </c>
      <c r="BE193">
        <f t="array" ref="BE193">IF(D193="",0,SUMPRODUCT((DA13:VN13="Mollusques")*(DA14:VN14="EXCL")*(COUNTIF(R193,"* "&amp;DA15:VN15&amp;" *")&gt;0)*1))</f>
        <v>0</v>
      </c>
      <c r="BF193">
        <f t="array" ref="BF193">IF(D193="",0,SUMPRODUCT((DA13:VN13="Mollusques")*(DA14:VN14="ALERTE")*(COUNTIF(R193,"* "&amp;DA15:VN15&amp;" *")&gt;0)*1))</f>
        <v>0</v>
      </c>
      <c r="BG193" t="str">
        <f t="shared" si="125"/>
        <v/>
      </c>
      <c r="BH193" t="str">
        <f t="shared" si="126"/>
        <v/>
      </c>
      <c r="BI193" t="str">
        <f t="shared" si="127"/>
        <v/>
      </c>
      <c r="BJ193" t="str">
        <f t="shared" si="128"/>
        <v/>
      </c>
      <c r="BK193" t="str">
        <f t="shared" si="129"/>
        <v/>
      </c>
      <c r="BL193" t="str">
        <f t="shared" si="130"/>
        <v/>
      </c>
      <c r="BM193" t="str">
        <f t="shared" si="131"/>
        <v/>
      </c>
      <c r="BN193" t="str">
        <f t="shared" si="132"/>
        <v/>
      </c>
      <c r="BO193" t="str">
        <f t="shared" si="133"/>
        <v/>
      </c>
      <c r="BP193" t="str">
        <f t="shared" si="134"/>
        <v/>
      </c>
      <c r="BQ193" t="str">
        <f t="shared" si="135"/>
        <v/>
      </c>
      <c r="BR193" t="str">
        <f t="shared" si="136"/>
        <v/>
      </c>
      <c r="BS193" t="str">
        <f t="shared" si="137"/>
        <v/>
      </c>
      <c r="BT193" t="str">
        <f t="shared" si="138"/>
        <v/>
      </c>
      <c r="BU193" t="str">
        <f t="shared" si="139"/>
        <v/>
      </c>
      <c r="BV193" t="str">
        <f t="shared" si="140"/>
        <v/>
      </c>
      <c r="BW193" t="str">
        <f t="shared" si="141"/>
        <v/>
      </c>
      <c r="BX193" t="str">
        <f t="shared" si="142"/>
        <v/>
      </c>
      <c r="BY193" t="str">
        <f t="shared" si="143"/>
        <v/>
      </c>
    </row>
    <row r="194" spans="3:589" ht="15.75">
      <c r="C194" s="263" t="str">
        <f t="shared" si="96"/>
        <v/>
      </c>
      <c r="D194" s="752"/>
      <c r="E194" s="818" t="s">
        <v>945</v>
      </c>
      <c r="F194" s="16" t="str">
        <f t="shared" si="97"/>
        <v/>
      </c>
      <c r="G194" s="264" t="str">
        <f t="shared" si="98"/>
        <v/>
      </c>
      <c r="H194" s="266" t="str">
        <f t="shared" si="99"/>
        <v/>
      </c>
      <c r="I194" s="267" t="str">
        <f t="shared" si="100"/>
        <v/>
      </c>
      <c r="J194" s="268" t="str">
        <f t="shared" si="101"/>
        <v/>
      </c>
      <c r="K194" s="268" t="str">
        <f t="shared" si="102"/>
        <v/>
      </c>
      <c r="L194" s="269" t="str">
        <f t="shared" si="103"/>
        <v/>
      </c>
      <c r="M194" t="str">
        <f t="shared" si="104"/>
        <v/>
      </c>
      <c r="N194" t="str">
        <f t="shared" si="105"/>
        <v/>
      </c>
      <c r="O194" t="str">
        <f t="shared" si="106"/>
        <v/>
      </c>
      <c r="P194" t="str">
        <f t="shared" si="107"/>
        <v/>
      </c>
      <c r="Q194" t="str">
        <f t="shared" si="108"/>
        <v/>
      </c>
      <c r="R194" t="str">
        <f t="shared" si="109"/>
        <v/>
      </c>
      <c r="S194">
        <f t="array" ref="S194">IF(D194="",0,SUMPRODUCT((DA13:VN13="Gluten")*(DA14:VN14="INFO")*(COUNTIF(R194,"* "&amp;DA15:VN15&amp;" *")&gt;0)*1))</f>
        <v>0</v>
      </c>
      <c r="T194">
        <f t="array" ref="T194">IF(D194="",0,SUMPRODUCT((DA13:VN13="Gluten")*(DA14:VN14="EXCL")*(COUNTIF(R194,"* "&amp;DA15:VN15&amp;" *")&gt;0)*1))</f>
        <v>0</v>
      </c>
      <c r="U194">
        <f t="array" ref="U194">IF(D194="",0,SUMPRODUCT((DA13:VN13="Gluten")*(DA14:VN14="ALERTE")*(COUNTIF(R194,"* "&amp;DA15:VN15&amp;" *")&gt;0)*1))</f>
        <v>0</v>
      </c>
      <c r="V194">
        <f t="array" ref="V194">IF(D194="",0,SUMPRODUCT((DA13:VN13="Gluten")*(DA14:VN14="SUSP")*(COUNTIF(R194,"* "&amp;DA15:VN15&amp;" *")&gt;0)*1))</f>
        <v>0</v>
      </c>
      <c r="W194" t="str">
        <f t="shared" si="110"/>
        <v/>
      </c>
      <c r="X194" t="str">
        <f t="shared" si="111"/>
        <v/>
      </c>
      <c r="Y194">
        <f t="array" ref="Y194">IF(D194="",0,SUMPRODUCT((DA13:VN13="Crustaces")*(DA14:VN14="ALERTE")*(COUNTIF(R194,"* "&amp;DA15:VN15&amp;" *")&gt;0)*1))</f>
        <v>0</v>
      </c>
      <c r="Z194" t="str">
        <f t="shared" si="112"/>
        <v/>
      </c>
      <c r="AA194">
        <f t="array" ref="AA194">IF(D194="",0,SUMPRODUCT((DA13:VN13="Oeufs")*(DA14:VN14="ALERTE")*(COUNTIF(R194,"* "&amp;DA15:VN15&amp;" *")&gt;0)*1))</f>
        <v>0</v>
      </c>
      <c r="AB194" t="str">
        <f t="shared" si="113"/>
        <v/>
      </c>
      <c r="AC194">
        <f t="array" ref="AC194">IF(D194="",0,SUMPRODUCT((DA13:VN13="Poissons")*(DA14:VN14="INFO")*(COUNTIF(R194,"* "&amp;DA15:VN15&amp;" *")&gt;0)*1))</f>
        <v>0</v>
      </c>
      <c r="AD194">
        <f t="array" ref="AD194">IF(D194="",0,SUMPRODUCT((DA13:VN13="Poissons")*(DA14:VN14="EXCL")*(COUNTIF(R194,"* "&amp;DA15:VN15&amp;" *")&gt;0)*1))</f>
        <v>0</v>
      </c>
      <c r="AE194">
        <f t="array" ref="AE194">IF(D194="",0,SUMPRODUCT((DA13:VN13="Poissons")*(DA14:VN14="ALERTE")*(COUNTIF(R194,"* "&amp;DA15:VN15&amp;" *")&gt;0)*1))</f>
        <v>0</v>
      </c>
      <c r="AF194" t="str">
        <f t="shared" si="114"/>
        <v/>
      </c>
      <c r="AG194">
        <f t="array" ref="AG194">IF(D194="",0,SUMPRODUCT((DA13:VN13="Arachides")*(DA14:VN14="ALERTE")*(COUNTIF(R194,"* "&amp;DA15:VN15&amp;" *")&gt;0)*1))</f>
        <v>0</v>
      </c>
      <c r="AH194" t="str">
        <f t="shared" si="115"/>
        <v/>
      </c>
      <c r="AI194">
        <f t="array" ref="AI194">IF(D194="",0,SUMPRODUCT((DA13:VN13="Soja")*(DA14:VN14="INFO")*(COUNTIF(R194,"* "&amp;DA15:VN15&amp;" *")&gt;0)*1))</f>
        <v>0</v>
      </c>
      <c r="AJ194">
        <f t="array" ref="AJ194">IF(D194="",0,SUMPRODUCT((DA13:VN13="Soja")*(DA14:VN14="ALERTE")*(COUNTIF(R194,"* "&amp;DA15:VN15&amp;" *")&gt;0)*1))</f>
        <v>0</v>
      </c>
      <c r="AK194" t="str">
        <f t="shared" si="116"/>
        <v/>
      </c>
      <c r="AL194">
        <f t="array" ref="AL194">IF(D194="",0,SUMPRODUCT((DA13:VN13="Lait")*(DA14:VN14="INFO")*(COUNTIF(R194,"* "&amp;DA15:VN15&amp;" *")&gt;0)*1))</f>
        <v>0</v>
      </c>
      <c r="AM194">
        <f t="array" ref="AM194">IF(D194="",0,SUMPRODUCT((DA13:VN13="Lait")*(DA14:VN14="EXCL")*(COUNTIF(R194,"* "&amp;DA15:VN15&amp;" *")&gt;0)*1))</f>
        <v>0</v>
      </c>
      <c r="AN194">
        <f t="array" ref="AN194">IF(D194="",0,SUMPRODUCT((DA13:VN13="Lait")*(DA14:VN14="ALERTE")*(COUNTIF(R194,"* "&amp;DA15:VN15&amp;" *")&gt;0)*1))</f>
        <v>0</v>
      </c>
      <c r="AO194">
        <f t="array" ref="AO194">IF(D194="",0,SUMPRODUCT((DA13:VN13="Lait")*(DA14:VN14="SUSP")*(COUNTIF(R194,"* "&amp;DA15:VN15&amp;" *")&gt;0)*1))</f>
        <v>0</v>
      </c>
      <c r="AP194" t="str">
        <f t="shared" si="117"/>
        <v/>
      </c>
      <c r="AQ194" t="str">
        <f t="shared" si="118"/>
        <v/>
      </c>
      <c r="AR194">
        <f t="array" ref="AR194">IF(D194="",0,SUMPRODUCT((DA13:VN13="Fruits a coque")*(DA14:VN14="EXCL")*(COUNTIF(R194,"* "&amp;DA15:VN15&amp;" *")&gt;0)*1))</f>
        <v>0</v>
      </c>
      <c r="AS194">
        <f t="array" ref="AS194">IF(D194="",0,SUMPRODUCT((DA13:VN13="Fruits a coque")*(DA14:VN14="ALERTE")*(COUNTIF(R194,"* "&amp;DA15:VN15&amp;" *")&gt;0)*1))</f>
        <v>0</v>
      </c>
      <c r="AT194" t="str">
        <f t="shared" si="119"/>
        <v/>
      </c>
      <c r="AU194">
        <f t="array" ref="AU194">IF(D194="",0,SUMPRODUCT((DA13:VN13="Celeri")*(DA14:VN14="ALERTE")*(COUNTIF(R194,"* "&amp;DA15:VN15&amp;" *")&gt;0)*1))</f>
        <v>0</v>
      </c>
      <c r="AV194" t="str">
        <f t="shared" si="120"/>
        <v/>
      </c>
      <c r="AW194">
        <f t="array" ref="AW194">IF(D194="",0,SUMPRODUCT((DA13:VN13="Moutarde")*(DA14:VN14="ALERTE")*(COUNTIF(R194,"* "&amp;DA15:VN15&amp;" *")&gt;0)*1))</f>
        <v>0</v>
      </c>
      <c r="AX194" t="str">
        <f t="shared" si="121"/>
        <v/>
      </c>
      <c r="AY194">
        <f t="array" ref="AY194">IF(D194="",0,SUMPRODUCT((DA13:VN13="Sesame")*(DA14:VN14="ALERTE")*(COUNTIF(R194,"* "&amp;DA15:VN15&amp;" *")&gt;0)*1))</f>
        <v>0</v>
      </c>
      <c r="AZ194" t="str">
        <f t="shared" si="122"/>
        <v/>
      </c>
      <c r="BA194">
        <f t="array" ref="BA194">IF(D194="",0,SUMPRODUCT((DA13:VN13="Sulfites")*(DA14:VN14="ALERTE")*(COUNTIF(R194,"* "&amp;DA15:VN15&amp;" *")&gt;0)*1))</f>
        <v>0</v>
      </c>
      <c r="BB194" t="str">
        <f t="shared" si="123"/>
        <v/>
      </c>
      <c r="BC194">
        <f t="array" ref="BC194">IF(D194="",0,SUMPRODUCT((DA13:VN13="Lupin")*(DA14:VN14="ALERTE")*(COUNTIF(R194,"* "&amp;DA15:VN15&amp;" *")&gt;0)*1))</f>
        <v>0</v>
      </c>
      <c r="BD194" t="str">
        <f t="shared" si="124"/>
        <v/>
      </c>
      <c r="BE194">
        <f t="array" ref="BE194">IF(D194="",0,SUMPRODUCT((DA13:VN13="Mollusques")*(DA14:VN14="EXCL")*(COUNTIF(R194,"* "&amp;DA15:VN15&amp;" *")&gt;0)*1))</f>
        <v>0</v>
      </c>
      <c r="BF194">
        <f t="array" ref="BF194">IF(D194="",0,SUMPRODUCT((DA13:VN13="Mollusques")*(DA14:VN14="ALERTE")*(COUNTIF(R194,"* "&amp;DA15:VN15&amp;" *")&gt;0)*1))</f>
        <v>0</v>
      </c>
      <c r="BG194" t="str">
        <f t="shared" si="125"/>
        <v/>
      </c>
      <c r="BH194" t="str">
        <f t="shared" si="126"/>
        <v/>
      </c>
      <c r="BI194" t="str">
        <f t="shared" si="127"/>
        <v/>
      </c>
      <c r="BJ194" t="str">
        <f t="shared" si="128"/>
        <v/>
      </c>
      <c r="BK194" t="str">
        <f t="shared" si="129"/>
        <v/>
      </c>
      <c r="BL194" t="str">
        <f t="shared" si="130"/>
        <v/>
      </c>
      <c r="BM194" t="str">
        <f t="shared" si="131"/>
        <v/>
      </c>
      <c r="BN194" t="str">
        <f t="shared" si="132"/>
        <v/>
      </c>
      <c r="BO194" t="str">
        <f t="shared" si="133"/>
        <v/>
      </c>
      <c r="BP194" t="str">
        <f t="shared" si="134"/>
        <v/>
      </c>
      <c r="BQ194" t="str">
        <f t="shared" si="135"/>
        <v/>
      </c>
      <c r="BR194" t="str">
        <f t="shared" si="136"/>
        <v/>
      </c>
      <c r="BS194" t="str">
        <f t="shared" si="137"/>
        <v/>
      </c>
      <c r="BT194" t="str">
        <f t="shared" si="138"/>
        <v/>
      </c>
      <c r="BU194" t="str">
        <f t="shared" si="139"/>
        <v/>
      </c>
      <c r="BV194" t="str">
        <f t="shared" si="140"/>
        <v/>
      </c>
      <c r="BW194" t="str">
        <f t="shared" si="141"/>
        <v/>
      </c>
      <c r="BX194" t="str">
        <f t="shared" si="142"/>
        <v/>
      </c>
      <c r="BY194" t="str">
        <f t="shared" si="143"/>
        <v/>
      </c>
    </row>
    <row r="195" spans="3:589" ht="15.75">
      <c r="C195" s="263" t="str">
        <f t="shared" si="96"/>
        <v/>
      </c>
      <c r="D195" s="752"/>
      <c r="E195" s="818" t="s">
        <v>945</v>
      </c>
      <c r="F195" s="16" t="str">
        <f t="shared" si="97"/>
        <v/>
      </c>
      <c r="G195" s="264" t="str">
        <f t="shared" si="98"/>
        <v/>
      </c>
      <c r="H195" s="266" t="str">
        <f t="shared" si="99"/>
        <v/>
      </c>
      <c r="I195" s="267" t="str">
        <f t="shared" si="100"/>
        <v/>
      </c>
      <c r="J195" s="268" t="str">
        <f t="shared" si="101"/>
        <v/>
      </c>
      <c r="K195" s="268" t="str">
        <f t="shared" si="102"/>
        <v/>
      </c>
      <c r="L195" s="269" t="str">
        <f t="shared" si="103"/>
        <v/>
      </c>
      <c r="M195" t="str">
        <f t="shared" si="104"/>
        <v/>
      </c>
      <c r="N195" t="str">
        <f t="shared" si="105"/>
        <v/>
      </c>
      <c r="O195" t="str">
        <f t="shared" si="106"/>
        <v/>
      </c>
      <c r="P195" t="str">
        <f t="shared" si="107"/>
        <v/>
      </c>
      <c r="Q195" t="str">
        <f t="shared" si="108"/>
        <v/>
      </c>
      <c r="R195" t="str">
        <f t="shared" si="109"/>
        <v/>
      </c>
      <c r="S195">
        <f t="array" ref="S195">IF(D195="",0,SUMPRODUCT((DA13:VN13="Gluten")*(DA14:VN14="INFO")*(COUNTIF(R195,"* "&amp;DA15:VN15&amp;" *")&gt;0)*1))</f>
        <v>0</v>
      </c>
      <c r="T195">
        <f t="array" ref="T195">IF(D195="",0,SUMPRODUCT((DA13:VN13="Gluten")*(DA14:VN14="EXCL")*(COUNTIF(R195,"* "&amp;DA15:VN15&amp;" *")&gt;0)*1))</f>
        <v>0</v>
      </c>
      <c r="U195">
        <f t="array" ref="U195">IF(D195="",0,SUMPRODUCT((DA13:VN13="Gluten")*(DA14:VN14="ALERTE")*(COUNTIF(R195,"* "&amp;DA15:VN15&amp;" *")&gt;0)*1))</f>
        <v>0</v>
      </c>
      <c r="V195">
        <f t="array" ref="V195">IF(D195="",0,SUMPRODUCT((DA13:VN13="Gluten")*(DA14:VN14="SUSP")*(COUNTIF(R195,"* "&amp;DA15:VN15&amp;" *")&gt;0)*1))</f>
        <v>0</v>
      </c>
      <c r="W195" t="str">
        <f t="shared" si="110"/>
        <v/>
      </c>
      <c r="X195" t="str">
        <f t="shared" si="111"/>
        <v/>
      </c>
      <c r="Y195">
        <f t="array" ref="Y195">IF(D195="",0,SUMPRODUCT((DA13:VN13="Crustaces")*(DA14:VN14="ALERTE")*(COUNTIF(R195,"* "&amp;DA15:VN15&amp;" *")&gt;0)*1))</f>
        <v>0</v>
      </c>
      <c r="Z195" t="str">
        <f t="shared" si="112"/>
        <v/>
      </c>
      <c r="AA195">
        <f t="array" ref="AA195">IF(D195="",0,SUMPRODUCT((DA13:VN13="Oeufs")*(DA14:VN14="ALERTE")*(COUNTIF(R195,"* "&amp;DA15:VN15&amp;" *")&gt;0)*1))</f>
        <v>0</v>
      </c>
      <c r="AB195" t="str">
        <f t="shared" si="113"/>
        <v/>
      </c>
      <c r="AC195">
        <f t="array" ref="AC195">IF(D195="",0,SUMPRODUCT((DA13:VN13="Poissons")*(DA14:VN14="INFO")*(COUNTIF(R195,"* "&amp;DA15:VN15&amp;" *")&gt;0)*1))</f>
        <v>0</v>
      </c>
      <c r="AD195">
        <f t="array" ref="AD195">IF(D195="",0,SUMPRODUCT((DA13:VN13="Poissons")*(DA14:VN14="EXCL")*(COUNTIF(R195,"* "&amp;DA15:VN15&amp;" *")&gt;0)*1))</f>
        <v>0</v>
      </c>
      <c r="AE195">
        <f t="array" ref="AE195">IF(D195="",0,SUMPRODUCT((DA13:VN13="Poissons")*(DA14:VN14="ALERTE")*(COUNTIF(R195,"* "&amp;DA15:VN15&amp;" *")&gt;0)*1))</f>
        <v>0</v>
      </c>
      <c r="AF195" t="str">
        <f t="shared" si="114"/>
        <v/>
      </c>
      <c r="AG195">
        <f t="array" ref="AG195">IF(D195="",0,SUMPRODUCT((DA13:VN13="Arachides")*(DA14:VN14="ALERTE")*(COUNTIF(R195,"* "&amp;DA15:VN15&amp;" *")&gt;0)*1))</f>
        <v>0</v>
      </c>
      <c r="AH195" t="str">
        <f t="shared" si="115"/>
        <v/>
      </c>
      <c r="AI195">
        <f t="array" ref="AI195">IF(D195="",0,SUMPRODUCT((DA13:VN13="Soja")*(DA14:VN14="INFO")*(COUNTIF(R195,"* "&amp;DA15:VN15&amp;" *")&gt;0)*1))</f>
        <v>0</v>
      </c>
      <c r="AJ195">
        <f t="array" ref="AJ195">IF(D195="",0,SUMPRODUCT((DA13:VN13="Soja")*(DA14:VN14="ALERTE")*(COUNTIF(R195,"* "&amp;DA15:VN15&amp;" *")&gt;0)*1))</f>
        <v>0</v>
      </c>
      <c r="AK195" t="str">
        <f t="shared" si="116"/>
        <v/>
      </c>
      <c r="AL195">
        <f t="array" ref="AL195">IF(D195="",0,SUMPRODUCT((DA13:VN13="Lait")*(DA14:VN14="INFO")*(COUNTIF(R195,"* "&amp;DA15:VN15&amp;" *")&gt;0)*1))</f>
        <v>0</v>
      </c>
      <c r="AM195">
        <f t="array" ref="AM195">IF(D195="",0,SUMPRODUCT((DA13:VN13="Lait")*(DA14:VN14="EXCL")*(COUNTIF(R195,"* "&amp;DA15:VN15&amp;" *")&gt;0)*1))</f>
        <v>0</v>
      </c>
      <c r="AN195">
        <f t="array" ref="AN195">IF(D195="",0,SUMPRODUCT((DA13:VN13="Lait")*(DA14:VN14="ALERTE")*(COUNTIF(R195,"* "&amp;DA15:VN15&amp;" *")&gt;0)*1))</f>
        <v>0</v>
      </c>
      <c r="AO195">
        <f t="array" ref="AO195">IF(D195="",0,SUMPRODUCT((DA13:VN13="Lait")*(DA14:VN14="SUSP")*(COUNTIF(R195,"* "&amp;DA15:VN15&amp;" *")&gt;0)*1))</f>
        <v>0</v>
      </c>
      <c r="AP195" t="str">
        <f t="shared" si="117"/>
        <v/>
      </c>
      <c r="AQ195" t="str">
        <f t="shared" si="118"/>
        <v/>
      </c>
      <c r="AR195">
        <f t="array" ref="AR195">IF(D195="",0,SUMPRODUCT((DA13:VN13="Fruits a coque")*(DA14:VN14="EXCL")*(COUNTIF(R195,"* "&amp;DA15:VN15&amp;" *")&gt;0)*1))</f>
        <v>0</v>
      </c>
      <c r="AS195">
        <f t="array" ref="AS195">IF(D195="",0,SUMPRODUCT((DA13:VN13="Fruits a coque")*(DA14:VN14="ALERTE")*(COUNTIF(R195,"* "&amp;DA15:VN15&amp;" *")&gt;0)*1))</f>
        <v>0</v>
      </c>
      <c r="AT195" t="str">
        <f t="shared" si="119"/>
        <v/>
      </c>
      <c r="AU195">
        <f t="array" ref="AU195">IF(D195="",0,SUMPRODUCT((DA13:VN13="Celeri")*(DA14:VN14="ALERTE")*(COUNTIF(R195,"* "&amp;DA15:VN15&amp;" *")&gt;0)*1))</f>
        <v>0</v>
      </c>
      <c r="AV195" t="str">
        <f t="shared" si="120"/>
        <v/>
      </c>
      <c r="AW195">
        <f t="array" ref="AW195">IF(D195="",0,SUMPRODUCT((DA13:VN13="Moutarde")*(DA14:VN14="ALERTE")*(COUNTIF(R195,"* "&amp;DA15:VN15&amp;" *")&gt;0)*1))</f>
        <v>0</v>
      </c>
      <c r="AX195" t="str">
        <f t="shared" si="121"/>
        <v/>
      </c>
      <c r="AY195">
        <f t="array" ref="AY195">IF(D195="",0,SUMPRODUCT((DA13:VN13="Sesame")*(DA14:VN14="ALERTE")*(COUNTIF(R195,"* "&amp;DA15:VN15&amp;" *")&gt;0)*1))</f>
        <v>0</v>
      </c>
      <c r="AZ195" t="str">
        <f t="shared" si="122"/>
        <v/>
      </c>
      <c r="BA195">
        <f t="array" ref="BA195">IF(D195="",0,SUMPRODUCT((DA13:VN13="Sulfites")*(DA14:VN14="ALERTE")*(COUNTIF(R195,"* "&amp;DA15:VN15&amp;" *")&gt;0)*1))</f>
        <v>0</v>
      </c>
      <c r="BB195" t="str">
        <f t="shared" si="123"/>
        <v/>
      </c>
      <c r="BC195">
        <f t="array" ref="BC195">IF(D195="",0,SUMPRODUCT((DA13:VN13="Lupin")*(DA14:VN14="ALERTE")*(COUNTIF(R195,"* "&amp;DA15:VN15&amp;" *")&gt;0)*1))</f>
        <v>0</v>
      </c>
      <c r="BD195" t="str">
        <f t="shared" si="124"/>
        <v/>
      </c>
      <c r="BE195">
        <f t="array" ref="BE195">IF(D195="",0,SUMPRODUCT((DA13:VN13="Mollusques")*(DA14:VN14="EXCL")*(COUNTIF(R195,"* "&amp;DA15:VN15&amp;" *")&gt;0)*1))</f>
        <v>0</v>
      </c>
      <c r="BF195">
        <f t="array" ref="BF195">IF(D195="",0,SUMPRODUCT((DA13:VN13="Mollusques")*(DA14:VN14="ALERTE")*(COUNTIF(R195,"* "&amp;DA15:VN15&amp;" *")&gt;0)*1))</f>
        <v>0</v>
      </c>
      <c r="BG195" t="str">
        <f t="shared" si="125"/>
        <v/>
      </c>
      <c r="BH195" t="str">
        <f t="shared" si="126"/>
        <v/>
      </c>
      <c r="BI195" t="str">
        <f t="shared" si="127"/>
        <v/>
      </c>
      <c r="BJ195" t="str">
        <f t="shared" si="128"/>
        <v/>
      </c>
      <c r="BK195" t="str">
        <f t="shared" si="129"/>
        <v/>
      </c>
      <c r="BL195" t="str">
        <f t="shared" si="130"/>
        <v/>
      </c>
      <c r="BM195" t="str">
        <f t="shared" si="131"/>
        <v/>
      </c>
      <c r="BN195" t="str">
        <f t="shared" si="132"/>
        <v/>
      </c>
      <c r="BO195" t="str">
        <f t="shared" si="133"/>
        <v/>
      </c>
      <c r="BP195" t="str">
        <f t="shared" si="134"/>
        <v/>
      </c>
      <c r="BQ195" t="str">
        <f t="shared" si="135"/>
        <v/>
      </c>
      <c r="BR195" t="str">
        <f t="shared" si="136"/>
        <v/>
      </c>
      <c r="BS195" t="str">
        <f t="shared" si="137"/>
        <v/>
      </c>
      <c r="BT195" t="str">
        <f t="shared" si="138"/>
        <v/>
      </c>
      <c r="BU195" t="str">
        <f t="shared" si="139"/>
        <v/>
      </c>
      <c r="BV195" t="str">
        <f t="shared" si="140"/>
        <v/>
      </c>
      <c r="BW195" t="str">
        <f t="shared" si="141"/>
        <v/>
      </c>
      <c r="BX195" t="str">
        <f t="shared" si="142"/>
        <v/>
      </c>
      <c r="BY195" t="str">
        <f t="shared" si="143"/>
        <v/>
      </c>
    </row>
    <row r="196" spans="3:589" ht="15.75">
      <c r="C196" s="263" t="str">
        <f t="shared" si="96"/>
        <v/>
      </c>
      <c r="D196" s="752"/>
      <c r="E196" s="818" t="s">
        <v>945</v>
      </c>
      <c r="F196" s="16" t="str">
        <f t="shared" si="97"/>
        <v/>
      </c>
      <c r="G196" s="264" t="str">
        <f t="shared" si="98"/>
        <v/>
      </c>
      <c r="H196" s="266" t="str">
        <f t="shared" si="99"/>
        <v/>
      </c>
      <c r="I196" s="267" t="str">
        <f t="shared" si="100"/>
        <v/>
      </c>
      <c r="J196" s="268" t="str">
        <f t="shared" si="101"/>
        <v/>
      </c>
      <c r="K196" s="268" t="str">
        <f t="shared" si="102"/>
        <v/>
      </c>
      <c r="L196" s="269" t="str">
        <f t="shared" si="103"/>
        <v/>
      </c>
      <c r="M196" t="str">
        <f t="shared" si="104"/>
        <v/>
      </c>
      <c r="N196" t="str">
        <f t="shared" si="105"/>
        <v/>
      </c>
      <c r="O196" t="str">
        <f t="shared" si="106"/>
        <v/>
      </c>
      <c r="P196" t="str">
        <f t="shared" si="107"/>
        <v/>
      </c>
      <c r="Q196" t="str">
        <f t="shared" si="108"/>
        <v/>
      </c>
      <c r="R196" t="str">
        <f t="shared" si="109"/>
        <v/>
      </c>
      <c r="S196">
        <f t="array" ref="S196">IF(D196="",0,SUMPRODUCT((DA13:VN13="Gluten")*(DA14:VN14="INFO")*(COUNTIF(R196,"* "&amp;DA15:VN15&amp;" *")&gt;0)*1))</f>
        <v>0</v>
      </c>
      <c r="T196">
        <f t="array" ref="T196">IF(D196="",0,SUMPRODUCT((DA13:VN13="Gluten")*(DA14:VN14="EXCL")*(COUNTIF(R196,"* "&amp;DA15:VN15&amp;" *")&gt;0)*1))</f>
        <v>0</v>
      </c>
      <c r="U196">
        <f t="array" ref="U196">IF(D196="",0,SUMPRODUCT((DA13:VN13="Gluten")*(DA14:VN14="ALERTE")*(COUNTIF(R196,"* "&amp;DA15:VN15&amp;" *")&gt;0)*1))</f>
        <v>0</v>
      </c>
      <c r="V196">
        <f t="array" ref="V196">IF(D196="",0,SUMPRODUCT((DA13:VN13="Gluten")*(DA14:VN14="SUSP")*(COUNTIF(R196,"* "&amp;DA15:VN15&amp;" *")&gt;0)*1))</f>
        <v>0</v>
      </c>
      <c r="W196" t="str">
        <f t="shared" si="110"/>
        <v/>
      </c>
      <c r="X196" t="str">
        <f t="shared" si="111"/>
        <v/>
      </c>
      <c r="Y196">
        <f t="array" ref="Y196">IF(D196="",0,SUMPRODUCT((DA13:VN13="Crustaces")*(DA14:VN14="ALERTE")*(COUNTIF(R196,"* "&amp;DA15:VN15&amp;" *")&gt;0)*1))</f>
        <v>0</v>
      </c>
      <c r="Z196" t="str">
        <f t="shared" si="112"/>
        <v/>
      </c>
      <c r="AA196">
        <f t="array" ref="AA196">IF(D196="",0,SUMPRODUCT((DA13:VN13="Oeufs")*(DA14:VN14="ALERTE")*(COUNTIF(R196,"* "&amp;DA15:VN15&amp;" *")&gt;0)*1))</f>
        <v>0</v>
      </c>
      <c r="AB196" t="str">
        <f t="shared" si="113"/>
        <v/>
      </c>
      <c r="AC196">
        <f t="array" ref="AC196">IF(D196="",0,SUMPRODUCT((DA13:VN13="Poissons")*(DA14:VN14="INFO")*(COUNTIF(R196,"* "&amp;DA15:VN15&amp;" *")&gt;0)*1))</f>
        <v>0</v>
      </c>
      <c r="AD196">
        <f t="array" ref="AD196">IF(D196="",0,SUMPRODUCT((DA13:VN13="Poissons")*(DA14:VN14="EXCL")*(COUNTIF(R196,"* "&amp;DA15:VN15&amp;" *")&gt;0)*1))</f>
        <v>0</v>
      </c>
      <c r="AE196">
        <f t="array" ref="AE196">IF(D196="",0,SUMPRODUCT((DA13:VN13="Poissons")*(DA14:VN14="ALERTE")*(COUNTIF(R196,"* "&amp;DA15:VN15&amp;" *")&gt;0)*1))</f>
        <v>0</v>
      </c>
      <c r="AF196" t="str">
        <f t="shared" si="114"/>
        <v/>
      </c>
      <c r="AG196">
        <f t="array" ref="AG196">IF(D196="",0,SUMPRODUCT((DA13:VN13="Arachides")*(DA14:VN14="ALERTE")*(COUNTIF(R196,"* "&amp;DA15:VN15&amp;" *")&gt;0)*1))</f>
        <v>0</v>
      </c>
      <c r="AH196" t="str">
        <f t="shared" si="115"/>
        <v/>
      </c>
      <c r="AI196">
        <f t="array" ref="AI196">IF(D196="",0,SUMPRODUCT((DA13:VN13="Soja")*(DA14:VN14="INFO")*(COUNTIF(R196,"* "&amp;DA15:VN15&amp;" *")&gt;0)*1))</f>
        <v>0</v>
      </c>
      <c r="AJ196">
        <f t="array" ref="AJ196">IF(D196="",0,SUMPRODUCT((DA13:VN13="Soja")*(DA14:VN14="ALERTE")*(COUNTIF(R196,"* "&amp;DA15:VN15&amp;" *")&gt;0)*1))</f>
        <v>0</v>
      </c>
      <c r="AK196" t="str">
        <f t="shared" si="116"/>
        <v/>
      </c>
      <c r="AL196">
        <f t="array" ref="AL196">IF(D196="",0,SUMPRODUCT((DA13:VN13="Lait")*(DA14:VN14="INFO")*(COUNTIF(R196,"* "&amp;DA15:VN15&amp;" *")&gt;0)*1))</f>
        <v>0</v>
      </c>
      <c r="AM196">
        <f t="array" ref="AM196">IF(D196="",0,SUMPRODUCT((DA13:VN13="Lait")*(DA14:VN14="EXCL")*(COUNTIF(R196,"* "&amp;DA15:VN15&amp;" *")&gt;0)*1))</f>
        <v>0</v>
      </c>
      <c r="AN196">
        <f t="array" ref="AN196">IF(D196="",0,SUMPRODUCT((DA13:VN13="Lait")*(DA14:VN14="ALERTE")*(COUNTIF(R196,"* "&amp;DA15:VN15&amp;" *")&gt;0)*1))</f>
        <v>0</v>
      </c>
      <c r="AO196">
        <f t="array" ref="AO196">IF(D196="",0,SUMPRODUCT((DA13:VN13="Lait")*(DA14:VN14="SUSP")*(COUNTIF(R196,"* "&amp;DA15:VN15&amp;" *")&gt;0)*1))</f>
        <v>0</v>
      </c>
      <c r="AP196" t="str">
        <f t="shared" si="117"/>
        <v/>
      </c>
      <c r="AQ196" t="str">
        <f t="shared" si="118"/>
        <v/>
      </c>
      <c r="AR196">
        <f t="array" ref="AR196">IF(D196="",0,SUMPRODUCT((DA13:VN13="Fruits a coque")*(DA14:VN14="EXCL")*(COUNTIF(R196,"* "&amp;DA15:VN15&amp;" *")&gt;0)*1))</f>
        <v>0</v>
      </c>
      <c r="AS196">
        <f t="array" ref="AS196">IF(D196="",0,SUMPRODUCT((DA13:VN13="Fruits a coque")*(DA14:VN14="ALERTE")*(COUNTIF(R196,"* "&amp;DA15:VN15&amp;" *")&gt;0)*1))</f>
        <v>0</v>
      </c>
      <c r="AT196" t="str">
        <f t="shared" si="119"/>
        <v/>
      </c>
      <c r="AU196">
        <f t="array" ref="AU196">IF(D196="",0,SUMPRODUCT((DA13:VN13="Celeri")*(DA14:VN14="ALERTE")*(COUNTIF(R196,"* "&amp;DA15:VN15&amp;" *")&gt;0)*1))</f>
        <v>0</v>
      </c>
      <c r="AV196" t="str">
        <f t="shared" si="120"/>
        <v/>
      </c>
      <c r="AW196">
        <f t="array" ref="AW196">IF(D196="",0,SUMPRODUCT((DA13:VN13="Moutarde")*(DA14:VN14="ALERTE")*(COUNTIF(R196,"* "&amp;DA15:VN15&amp;" *")&gt;0)*1))</f>
        <v>0</v>
      </c>
      <c r="AX196" t="str">
        <f t="shared" si="121"/>
        <v/>
      </c>
      <c r="AY196">
        <f t="array" ref="AY196">IF(D196="",0,SUMPRODUCT((DA13:VN13="Sesame")*(DA14:VN14="ALERTE")*(COUNTIF(R196,"* "&amp;DA15:VN15&amp;" *")&gt;0)*1))</f>
        <v>0</v>
      </c>
      <c r="AZ196" t="str">
        <f t="shared" si="122"/>
        <v/>
      </c>
      <c r="BA196">
        <f t="array" ref="BA196">IF(D196="",0,SUMPRODUCT((DA13:VN13="Sulfites")*(DA14:VN14="ALERTE")*(COUNTIF(R196,"* "&amp;DA15:VN15&amp;" *")&gt;0)*1))</f>
        <v>0</v>
      </c>
      <c r="BB196" t="str">
        <f t="shared" si="123"/>
        <v/>
      </c>
      <c r="BC196">
        <f t="array" ref="BC196">IF(D196="",0,SUMPRODUCT((DA13:VN13="Lupin")*(DA14:VN14="ALERTE")*(COUNTIF(R196,"* "&amp;DA15:VN15&amp;" *")&gt;0)*1))</f>
        <v>0</v>
      </c>
      <c r="BD196" t="str">
        <f t="shared" si="124"/>
        <v/>
      </c>
      <c r="BE196">
        <f t="array" ref="BE196">IF(D196="",0,SUMPRODUCT((DA13:VN13="Mollusques")*(DA14:VN14="EXCL")*(COUNTIF(R196,"* "&amp;DA15:VN15&amp;" *")&gt;0)*1))</f>
        <v>0</v>
      </c>
      <c r="BF196">
        <f t="array" ref="BF196">IF(D196="",0,SUMPRODUCT((DA13:VN13="Mollusques")*(DA14:VN14="ALERTE")*(COUNTIF(R196,"* "&amp;DA15:VN15&amp;" *")&gt;0)*1))</f>
        <v>0</v>
      </c>
      <c r="BG196" t="str">
        <f t="shared" si="125"/>
        <v/>
      </c>
      <c r="BH196" t="str">
        <f t="shared" si="126"/>
        <v/>
      </c>
      <c r="BI196" t="str">
        <f t="shared" si="127"/>
        <v/>
      </c>
      <c r="BJ196" t="str">
        <f t="shared" si="128"/>
        <v/>
      </c>
      <c r="BK196" t="str">
        <f t="shared" si="129"/>
        <v/>
      </c>
      <c r="BL196" t="str">
        <f t="shared" si="130"/>
        <v/>
      </c>
      <c r="BM196" t="str">
        <f t="shared" si="131"/>
        <v/>
      </c>
      <c r="BN196" t="str">
        <f t="shared" si="132"/>
        <v/>
      </c>
      <c r="BO196" t="str">
        <f t="shared" si="133"/>
        <v/>
      </c>
      <c r="BP196" t="str">
        <f t="shared" si="134"/>
        <v/>
      </c>
      <c r="BQ196" t="str">
        <f t="shared" si="135"/>
        <v/>
      </c>
      <c r="BR196" t="str">
        <f t="shared" si="136"/>
        <v/>
      </c>
      <c r="BS196" t="str">
        <f t="shared" si="137"/>
        <v/>
      </c>
      <c r="BT196" t="str">
        <f t="shared" si="138"/>
        <v/>
      </c>
      <c r="BU196" t="str">
        <f t="shared" si="139"/>
        <v/>
      </c>
      <c r="BV196" t="str">
        <f t="shared" si="140"/>
        <v/>
      </c>
      <c r="BW196" t="str">
        <f t="shared" si="141"/>
        <v/>
      </c>
      <c r="BX196" t="str">
        <f t="shared" si="142"/>
        <v/>
      </c>
      <c r="BY196" t="str">
        <f t="shared" si="143"/>
        <v/>
      </c>
    </row>
    <row r="197" spans="3:589" ht="15.75">
      <c r="C197" s="263" t="str">
        <f t="shared" si="96"/>
        <v/>
      </c>
      <c r="D197" s="752"/>
      <c r="E197" s="818" t="s">
        <v>945</v>
      </c>
      <c r="F197" s="16" t="str">
        <f t="shared" si="97"/>
        <v/>
      </c>
      <c r="G197" s="264" t="str">
        <f t="shared" si="98"/>
        <v/>
      </c>
      <c r="H197" s="266" t="str">
        <f t="shared" si="99"/>
        <v/>
      </c>
      <c r="I197" s="267" t="str">
        <f t="shared" si="100"/>
        <v/>
      </c>
      <c r="J197" s="268" t="str">
        <f t="shared" si="101"/>
        <v/>
      </c>
      <c r="K197" s="268" t="str">
        <f t="shared" si="102"/>
        <v/>
      </c>
      <c r="L197" s="269" t="str">
        <f t="shared" si="103"/>
        <v/>
      </c>
      <c r="M197" t="str">
        <f t="shared" si="104"/>
        <v/>
      </c>
      <c r="N197" t="str">
        <f t="shared" si="105"/>
        <v/>
      </c>
      <c r="O197" t="str">
        <f t="shared" si="106"/>
        <v/>
      </c>
      <c r="P197" t="str">
        <f t="shared" si="107"/>
        <v/>
      </c>
      <c r="Q197" t="str">
        <f t="shared" si="108"/>
        <v/>
      </c>
      <c r="R197" t="str">
        <f t="shared" si="109"/>
        <v/>
      </c>
      <c r="S197">
        <f t="array" ref="S197">IF(D197="",0,SUMPRODUCT((DA13:VN13="Gluten")*(DA14:VN14="INFO")*(COUNTIF(R197,"* "&amp;DA15:VN15&amp;" *")&gt;0)*1))</f>
        <v>0</v>
      </c>
      <c r="T197">
        <f t="array" ref="T197">IF(D197="",0,SUMPRODUCT((DA13:VN13="Gluten")*(DA14:VN14="EXCL")*(COUNTIF(R197,"* "&amp;DA15:VN15&amp;" *")&gt;0)*1))</f>
        <v>0</v>
      </c>
      <c r="U197">
        <f t="array" ref="U197">IF(D197="",0,SUMPRODUCT((DA13:VN13="Gluten")*(DA14:VN14="ALERTE")*(COUNTIF(R197,"* "&amp;DA15:VN15&amp;" *")&gt;0)*1))</f>
        <v>0</v>
      </c>
      <c r="V197">
        <f t="array" ref="V197">IF(D197="",0,SUMPRODUCT((DA13:VN13="Gluten")*(DA14:VN14="SUSP")*(COUNTIF(R197,"* "&amp;DA15:VN15&amp;" *")&gt;0)*1))</f>
        <v>0</v>
      </c>
      <c r="W197" t="str">
        <f t="shared" si="110"/>
        <v/>
      </c>
      <c r="X197" t="str">
        <f t="shared" si="111"/>
        <v/>
      </c>
      <c r="Y197">
        <f t="array" ref="Y197">IF(D197="",0,SUMPRODUCT((DA13:VN13="Crustaces")*(DA14:VN14="ALERTE")*(COUNTIF(R197,"* "&amp;DA15:VN15&amp;" *")&gt;0)*1))</f>
        <v>0</v>
      </c>
      <c r="Z197" t="str">
        <f t="shared" si="112"/>
        <v/>
      </c>
      <c r="AA197">
        <f t="array" ref="AA197">IF(D197="",0,SUMPRODUCT((DA13:VN13="Oeufs")*(DA14:VN14="ALERTE")*(COUNTIF(R197,"* "&amp;DA15:VN15&amp;" *")&gt;0)*1))</f>
        <v>0</v>
      </c>
      <c r="AB197" t="str">
        <f t="shared" si="113"/>
        <v/>
      </c>
      <c r="AC197">
        <f t="array" ref="AC197">IF(D197="",0,SUMPRODUCT((DA13:VN13="Poissons")*(DA14:VN14="INFO")*(COUNTIF(R197,"* "&amp;DA15:VN15&amp;" *")&gt;0)*1))</f>
        <v>0</v>
      </c>
      <c r="AD197">
        <f t="array" ref="AD197">IF(D197="",0,SUMPRODUCT((DA13:VN13="Poissons")*(DA14:VN14="EXCL")*(COUNTIF(R197,"* "&amp;DA15:VN15&amp;" *")&gt;0)*1))</f>
        <v>0</v>
      </c>
      <c r="AE197">
        <f t="array" ref="AE197">IF(D197="",0,SUMPRODUCT((DA13:VN13="Poissons")*(DA14:VN14="ALERTE")*(COUNTIF(R197,"* "&amp;DA15:VN15&amp;" *")&gt;0)*1))</f>
        <v>0</v>
      </c>
      <c r="AF197" t="str">
        <f t="shared" si="114"/>
        <v/>
      </c>
      <c r="AG197">
        <f t="array" ref="AG197">IF(D197="",0,SUMPRODUCT((DA13:VN13="Arachides")*(DA14:VN14="ALERTE")*(COUNTIF(R197,"* "&amp;DA15:VN15&amp;" *")&gt;0)*1))</f>
        <v>0</v>
      </c>
      <c r="AH197" t="str">
        <f t="shared" si="115"/>
        <v/>
      </c>
      <c r="AI197">
        <f t="array" ref="AI197">IF(D197="",0,SUMPRODUCT((DA13:VN13="Soja")*(DA14:VN14="INFO")*(COUNTIF(R197,"* "&amp;DA15:VN15&amp;" *")&gt;0)*1))</f>
        <v>0</v>
      </c>
      <c r="AJ197">
        <f t="array" ref="AJ197">IF(D197="",0,SUMPRODUCT((DA13:VN13="Soja")*(DA14:VN14="ALERTE")*(COUNTIF(R197,"* "&amp;DA15:VN15&amp;" *")&gt;0)*1))</f>
        <v>0</v>
      </c>
      <c r="AK197" t="str">
        <f t="shared" si="116"/>
        <v/>
      </c>
      <c r="AL197">
        <f t="array" ref="AL197">IF(D197="",0,SUMPRODUCT((DA13:VN13="Lait")*(DA14:VN14="INFO")*(COUNTIF(R197,"* "&amp;DA15:VN15&amp;" *")&gt;0)*1))</f>
        <v>0</v>
      </c>
      <c r="AM197">
        <f t="array" ref="AM197">IF(D197="",0,SUMPRODUCT((DA13:VN13="Lait")*(DA14:VN14="EXCL")*(COUNTIF(R197,"* "&amp;DA15:VN15&amp;" *")&gt;0)*1))</f>
        <v>0</v>
      </c>
      <c r="AN197">
        <f t="array" ref="AN197">IF(D197="",0,SUMPRODUCT((DA13:VN13="Lait")*(DA14:VN14="ALERTE")*(COUNTIF(R197,"* "&amp;DA15:VN15&amp;" *")&gt;0)*1))</f>
        <v>0</v>
      </c>
      <c r="AO197">
        <f t="array" ref="AO197">IF(D197="",0,SUMPRODUCT((DA13:VN13="Lait")*(DA14:VN14="SUSP")*(COUNTIF(R197,"* "&amp;DA15:VN15&amp;" *")&gt;0)*1))</f>
        <v>0</v>
      </c>
      <c r="AP197" t="str">
        <f t="shared" si="117"/>
        <v/>
      </c>
      <c r="AQ197" t="str">
        <f t="shared" si="118"/>
        <v/>
      </c>
      <c r="AR197">
        <f t="array" ref="AR197">IF(D197="",0,SUMPRODUCT((DA13:VN13="Fruits a coque")*(DA14:VN14="EXCL")*(COUNTIF(R197,"* "&amp;DA15:VN15&amp;" *")&gt;0)*1))</f>
        <v>0</v>
      </c>
      <c r="AS197">
        <f t="array" ref="AS197">IF(D197="",0,SUMPRODUCT((DA13:VN13="Fruits a coque")*(DA14:VN14="ALERTE")*(COUNTIF(R197,"* "&amp;DA15:VN15&amp;" *")&gt;0)*1))</f>
        <v>0</v>
      </c>
      <c r="AT197" t="str">
        <f t="shared" si="119"/>
        <v/>
      </c>
      <c r="AU197">
        <f t="array" ref="AU197">IF(D197="",0,SUMPRODUCT((DA13:VN13="Celeri")*(DA14:VN14="ALERTE")*(COUNTIF(R197,"* "&amp;DA15:VN15&amp;" *")&gt;0)*1))</f>
        <v>0</v>
      </c>
      <c r="AV197" t="str">
        <f t="shared" si="120"/>
        <v/>
      </c>
      <c r="AW197">
        <f t="array" ref="AW197">IF(D197="",0,SUMPRODUCT((DA13:VN13="Moutarde")*(DA14:VN14="ALERTE")*(COUNTIF(R197,"* "&amp;DA15:VN15&amp;" *")&gt;0)*1))</f>
        <v>0</v>
      </c>
      <c r="AX197" t="str">
        <f t="shared" si="121"/>
        <v/>
      </c>
      <c r="AY197">
        <f t="array" ref="AY197">IF(D197="",0,SUMPRODUCT((DA13:VN13="Sesame")*(DA14:VN14="ALERTE")*(COUNTIF(R197,"* "&amp;DA15:VN15&amp;" *")&gt;0)*1))</f>
        <v>0</v>
      </c>
      <c r="AZ197" t="str">
        <f t="shared" si="122"/>
        <v/>
      </c>
      <c r="BA197">
        <f t="array" ref="BA197">IF(D197="",0,SUMPRODUCT((DA13:VN13="Sulfites")*(DA14:VN14="ALERTE")*(COUNTIF(R197,"* "&amp;DA15:VN15&amp;" *")&gt;0)*1))</f>
        <v>0</v>
      </c>
      <c r="BB197" t="str">
        <f t="shared" si="123"/>
        <v/>
      </c>
      <c r="BC197">
        <f t="array" ref="BC197">IF(D197="",0,SUMPRODUCT((DA13:VN13="Lupin")*(DA14:VN14="ALERTE")*(COUNTIF(R197,"* "&amp;DA15:VN15&amp;" *")&gt;0)*1))</f>
        <v>0</v>
      </c>
      <c r="BD197" t="str">
        <f t="shared" si="124"/>
        <v/>
      </c>
      <c r="BE197">
        <f t="array" ref="BE197">IF(D197="",0,SUMPRODUCT((DA13:VN13="Mollusques")*(DA14:VN14="EXCL")*(COUNTIF(R197,"* "&amp;DA15:VN15&amp;" *")&gt;0)*1))</f>
        <v>0</v>
      </c>
      <c r="BF197">
        <f t="array" ref="BF197">IF(D197="",0,SUMPRODUCT((DA13:VN13="Mollusques")*(DA14:VN14="ALERTE")*(COUNTIF(R197,"* "&amp;DA15:VN15&amp;" *")&gt;0)*1))</f>
        <v>0</v>
      </c>
      <c r="BG197" t="str">
        <f t="shared" si="125"/>
        <v/>
      </c>
      <c r="BH197" t="str">
        <f t="shared" si="126"/>
        <v/>
      </c>
      <c r="BI197" t="str">
        <f t="shared" si="127"/>
        <v/>
      </c>
      <c r="BJ197" t="str">
        <f t="shared" si="128"/>
        <v/>
      </c>
      <c r="BK197" t="str">
        <f t="shared" si="129"/>
        <v/>
      </c>
      <c r="BL197" t="str">
        <f t="shared" si="130"/>
        <v/>
      </c>
      <c r="BM197" t="str">
        <f t="shared" si="131"/>
        <v/>
      </c>
      <c r="BN197" t="str">
        <f t="shared" si="132"/>
        <v/>
      </c>
      <c r="BO197" t="str">
        <f t="shared" si="133"/>
        <v/>
      </c>
      <c r="BP197" t="str">
        <f t="shared" si="134"/>
        <v/>
      </c>
      <c r="BQ197" t="str">
        <f t="shared" si="135"/>
        <v/>
      </c>
      <c r="BR197" t="str">
        <f t="shared" si="136"/>
        <v/>
      </c>
      <c r="BS197" t="str">
        <f t="shared" si="137"/>
        <v/>
      </c>
      <c r="BT197" t="str">
        <f t="shared" si="138"/>
        <v/>
      </c>
      <c r="BU197" t="str">
        <f t="shared" si="139"/>
        <v/>
      </c>
      <c r="BV197" t="str">
        <f t="shared" si="140"/>
        <v/>
      </c>
      <c r="BW197" t="str">
        <f t="shared" si="141"/>
        <v/>
      </c>
      <c r="BX197" t="str">
        <f t="shared" si="142"/>
        <v/>
      </c>
      <c r="BY197" t="str">
        <f t="shared" si="143"/>
        <v/>
      </c>
    </row>
    <row r="198" spans="3:589" ht="15.75">
      <c r="C198" s="263" t="str">
        <f t="shared" si="96"/>
        <v/>
      </c>
      <c r="D198" s="752"/>
      <c r="E198" s="818" t="s">
        <v>945</v>
      </c>
      <c r="F198" s="16" t="str">
        <f t="shared" si="97"/>
        <v/>
      </c>
      <c r="G198" s="264" t="str">
        <f t="shared" si="98"/>
        <v/>
      </c>
      <c r="H198" s="266" t="str">
        <f t="shared" si="99"/>
        <v/>
      </c>
      <c r="I198" s="267" t="str">
        <f t="shared" si="100"/>
        <v/>
      </c>
      <c r="J198" s="268" t="str">
        <f t="shared" si="101"/>
        <v/>
      </c>
      <c r="K198" s="268" t="str">
        <f t="shared" si="102"/>
        <v/>
      </c>
      <c r="L198" s="269" t="str">
        <f t="shared" si="103"/>
        <v/>
      </c>
      <c r="M198" t="str">
        <f t="shared" si="104"/>
        <v/>
      </c>
      <c r="N198" t="str">
        <f t="shared" si="105"/>
        <v/>
      </c>
      <c r="O198" t="str">
        <f t="shared" si="106"/>
        <v/>
      </c>
      <c r="P198" t="str">
        <f t="shared" si="107"/>
        <v/>
      </c>
      <c r="Q198" t="str">
        <f t="shared" si="108"/>
        <v/>
      </c>
      <c r="R198" t="str">
        <f t="shared" si="109"/>
        <v/>
      </c>
      <c r="S198">
        <f t="array" ref="S198">IF(D198="",0,SUMPRODUCT((DA13:VN13="Gluten")*(DA14:VN14="INFO")*(COUNTIF(R198,"* "&amp;DA15:VN15&amp;" *")&gt;0)*1))</f>
        <v>0</v>
      </c>
      <c r="T198">
        <f t="array" ref="T198">IF(D198="",0,SUMPRODUCT((DA13:VN13="Gluten")*(DA14:VN14="EXCL")*(COUNTIF(R198,"* "&amp;DA15:VN15&amp;" *")&gt;0)*1))</f>
        <v>0</v>
      </c>
      <c r="U198">
        <f t="array" ref="U198">IF(D198="",0,SUMPRODUCT((DA13:VN13="Gluten")*(DA14:VN14="ALERTE")*(COUNTIF(R198,"* "&amp;DA15:VN15&amp;" *")&gt;0)*1))</f>
        <v>0</v>
      </c>
      <c r="V198">
        <f t="array" ref="V198">IF(D198="",0,SUMPRODUCT((DA13:VN13="Gluten")*(DA14:VN14="SUSP")*(COUNTIF(R198,"* "&amp;DA15:VN15&amp;" *")&gt;0)*1))</f>
        <v>0</v>
      </c>
      <c r="W198" t="str">
        <f t="shared" si="110"/>
        <v/>
      </c>
      <c r="X198" t="str">
        <f t="shared" si="111"/>
        <v/>
      </c>
      <c r="Y198">
        <f t="array" ref="Y198">IF(D198="",0,SUMPRODUCT((DA13:VN13="Crustaces")*(DA14:VN14="ALERTE")*(COUNTIF(R198,"* "&amp;DA15:VN15&amp;" *")&gt;0)*1))</f>
        <v>0</v>
      </c>
      <c r="Z198" t="str">
        <f t="shared" si="112"/>
        <v/>
      </c>
      <c r="AA198">
        <f t="array" ref="AA198">IF(D198="",0,SUMPRODUCT((DA13:VN13="Oeufs")*(DA14:VN14="ALERTE")*(COUNTIF(R198,"* "&amp;DA15:VN15&amp;" *")&gt;0)*1))</f>
        <v>0</v>
      </c>
      <c r="AB198" t="str">
        <f t="shared" si="113"/>
        <v/>
      </c>
      <c r="AC198">
        <f t="array" ref="AC198">IF(D198="",0,SUMPRODUCT((DA13:VN13="Poissons")*(DA14:VN14="INFO")*(COUNTIF(R198,"* "&amp;DA15:VN15&amp;" *")&gt;0)*1))</f>
        <v>0</v>
      </c>
      <c r="AD198">
        <f t="array" ref="AD198">IF(D198="",0,SUMPRODUCT((DA13:VN13="Poissons")*(DA14:VN14="EXCL")*(COUNTIF(R198,"* "&amp;DA15:VN15&amp;" *")&gt;0)*1))</f>
        <v>0</v>
      </c>
      <c r="AE198">
        <f t="array" ref="AE198">IF(D198="",0,SUMPRODUCT((DA13:VN13="Poissons")*(DA14:VN14="ALERTE")*(COUNTIF(R198,"* "&amp;DA15:VN15&amp;" *")&gt;0)*1))</f>
        <v>0</v>
      </c>
      <c r="AF198" t="str">
        <f t="shared" si="114"/>
        <v/>
      </c>
      <c r="AG198">
        <f t="array" ref="AG198">IF(D198="",0,SUMPRODUCT((DA13:VN13="Arachides")*(DA14:VN14="ALERTE")*(COUNTIF(R198,"* "&amp;DA15:VN15&amp;" *")&gt;0)*1))</f>
        <v>0</v>
      </c>
      <c r="AH198" t="str">
        <f t="shared" si="115"/>
        <v/>
      </c>
      <c r="AI198">
        <f t="array" ref="AI198">IF(D198="",0,SUMPRODUCT((DA13:VN13="Soja")*(DA14:VN14="INFO")*(COUNTIF(R198,"* "&amp;DA15:VN15&amp;" *")&gt;0)*1))</f>
        <v>0</v>
      </c>
      <c r="AJ198">
        <f t="array" ref="AJ198">IF(D198="",0,SUMPRODUCT((DA13:VN13="Soja")*(DA14:VN14="ALERTE")*(COUNTIF(R198,"* "&amp;DA15:VN15&amp;" *")&gt;0)*1))</f>
        <v>0</v>
      </c>
      <c r="AK198" t="str">
        <f t="shared" si="116"/>
        <v/>
      </c>
      <c r="AL198">
        <f t="array" ref="AL198">IF(D198="",0,SUMPRODUCT((DA13:VN13="Lait")*(DA14:VN14="INFO")*(COUNTIF(R198,"* "&amp;DA15:VN15&amp;" *")&gt;0)*1))</f>
        <v>0</v>
      </c>
      <c r="AM198">
        <f t="array" ref="AM198">IF(D198="",0,SUMPRODUCT((DA13:VN13="Lait")*(DA14:VN14="EXCL")*(COUNTIF(R198,"* "&amp;DA15:VN15&amp;" *")&gt;0)*1))</f>
        <v>0</v>
      </c>
      <c r="AN198">
        <f t="array" ref="AN198">IF(D198="",0,SUMPRODUCT((DA13:VN13="Lait")*(DA14:VN14="ALERTE")*(COUNTIF(R198,"* "&amp;DA15:VN15&amp;" *")&gt;0)*1))</f>
        <v>0</v>
      </c>
      <c r="AO198">
        <f t="array" ref="AO198">IF(D198="",0,SUMPRODUCT((DA13:VN13="Lait")*(DA14:VN14="SUSP")*(COUNTIF(R198,"* "&amp;DA15:VN15&amp;" *")&gt;0)*1))</f>
        <v>0</v>
      </c>
      <c r="AP198" t="str">
        <f t="shared" si="117"/>
        <v/>
      </c>
      <c r="AQ198" t="str">
        <f t="shared" si="118"/>
        <v/>
      </c>
      <c r="AR198">
        <f t="array" ref="AR198">IF(D198="",0,SUMPRODUCT((DA13:VN13="Fruits a coque")*(DA14:VN14="EXCL")*(COUNTIF(R198,"* "&amp;DA15:VN15&amp;" *")&gt;0)*1))</f>
        <v>0</v>
      </c>
      <c r="AS198">
        <f t="array" ref="AS198">IF(D198="",0,SUMPRODUCT((DA13:VN13="Fruits a coque")*(DA14:VN14="ALERTE")*(COUNTIF(R198,"* "&amp;DA15:VN15&amp;" *")&gt;0)*1))</f>
        <v>0</v>
      </c>
      <c r="AT198" t="str">
        <f t="shared" si="119"/>
        <v/>
      </c>
      <c r="AU198">
        <f t="array" ref="AU198">IF(D198="",0,SUMPRODUCT((DA13:VN13="Celeri")*(DA14:VN14="ALERTE")*(COUNTIF(R198,"* "&amp;DA15:VN15&amp;" *")&gt;0)*1))</f>
        <v>0</v>
      </c>
      <c r="AV198" t="str">
        <f t="shared" si="120"/>
        <v/>
      </c>
      <c r="AW198">
        <f t="array" ref="AW198">IF(D198="",0,SUMPRODUCT((DA13:VN13="Moutarde")*(DA14:VN14="ALERTE")*(COUNTIF(R198,"* "&amp;DA15:VN15&amp;" *")&gt;0)*1))</f>
        <v>0</v>
      </c>
      <c r="AX198" t="str">
        <f t="shared" si="121"/>
        <v/>
      </c>
      <c r="AY198">
        <f t="array" ref="AY198">IF(D198="",0,SUMPRODUCT((DA13:VN13="Sesame")*(DA14:VN14="ALERTE")*(COUNTIF(R198,"* "&amp;DA15:VN15&amp;" *")&gt;0)*1))</f>
        <v>0</v>
      </c>
      <c r="AZ198" t="str">
        <f t="shared" si="122"/>
        <v/>
      </c>
      <c r="BA198">
        <f t="array" ref="BA198">IF(D198="",0,SUMPRODUCT((DA13:VN13="Sulfites")*(DA14:VN14="ALERTE")*(COUNTIF(R198,"* "&amp;DA15:VN15&amp;" *")&gt;0)*1))</f>
        <v>0</v>
      </c>
      <c r="BB198" t="str">
        <f t="shared" si="123"/>
        <v/>
      </c>
      <c r="BC198">
        <f t="array" ref="BC198">IF(D198="",0,SUMPRODUCT((DA13:VN13="Lupin")*(DA14:VN14="ALERTE")*(COUNTIF(R198,"* "&amp;DA15:VN15&amp;" *")&gt;0)*1))</f>
        <v>0</v>
      </c>
      <c r="BD198" t="str">
        <f t="shared" si="124"/>
        <v/>
      </c>
      <c r="BE198">
        <f t="array" ref="BE198">IF(D198="",0,SUMPRODUCT((DA13:VN13="Mollusques")*(DA14:VN14="EXCL")*(COUNTIF(R198,"* "&amp;DA15:VN15&amp;" *")&gt;0)*1))</f>
        <v>0</v>
      </c>
      <c r="BF198">
        <f t="array" ref="BF198">IF(D198="",0,SUMPRODUCT((DA13:VN13="Mollusques")*(DA14:VN14="ALERTE")*(COUNTIF(R198,"* "&amp;DA15:VN15&amp;" *")&gt;0)*1))</f>
        <v>0</v>
      </c>
      <c r="BG198" t="str">
        <f t="shared" si="125"/>
        <v/>
      </c>
      <c r="BH198" t="str">
        <f t="shared" si="126"/>
        <v/>
      </c>
      <c r="BI198" t="str">
        <f t="shared" si="127"/>
        <v/>
      </c>
      <c r="BJ198" t="str">
        <f t="shared" si="128"/>
        <v/>
      </c>
      <c r="BK198" t="str">
        <f t="shared" si="129"/>
        <v/>
      </c>
      <c r="BL198" t="str">
        <f t="shared" si="130"/>
        <v/>
      </c>
      <c r="BM198" t="str">
        <f t="shared" si="131"/>
        <v/>
      </c>
      <c r="BN198" t="str">
        <f t="shared" si="132"/>
        <v/>
      </c>
      <c r="BO198" t="str">
        <f t="shared" si="133"/>
        <v/>
      </c>
      <c r="BP198" t="str">
        <f t="shared" si="134"/>
        <v/>
      </c>
      <c r="BQ198" t="str">
        <f t="shared" si="135"/>
        <v/>
      </c>
      <c r="BR198" t="str">
        <f t="shared" si="136"/>
        <v/>
      </c>
      <c r="BS198" t="str">
        <f t="shared" si="137"/>
        <v/>
      </c>
      <c r="BT198" t="str">
        <f t="shared" si="138"/>
        <v/>
      </c>
      <c r="BU198" t="str">
        <f t="shared" si="139"/>
        <v/>
      </c>
      <c r="BV198" t="str">
        <f t="shared" si="140"/>
        <v/>
      </c>
      <c r="BW198" t="str">
        <f t="shared" si="141"/>
        <v/>
      </c>
      <c r="BX198" t="str">
        <f t="shared" si="142"/>
        <v/>
      </c>
      <c r="BY198" t="str">
        <f t="shared" si="143"/>
        <v/>
      </c>
    </row>
    <row r="199" spans="3:589" ht="15.75">
      <c r="C199" s="263" t="str">
        <f t="shared" si="96"/>
        <v/>
      </c>
      <c r="D199" s="752"/>
      <c r="E199" s="818" t="s">
        <v>945</v>
      </c>
      <c r="F199" s="16" t="str">
        <f t="shared" si="97"/>
        <v/>
      </c>
      <c r="G199" s="264" t="str">
        <f t="shared" si="98"/>
        <v/>
      </c>
      <c r="H199" s="266" t="str">
        <f t="shared" si="99"/>
        <v/>
      </c>
      <c r="I199" s="267" t="str">
        <f t="shared" si="100"/>
        <v/>
      </c>
      <c r="J199" s="268" t="str">
        <f t="shared" si="101"/>
        <v/>
      </c>
      <c r="K199" s="268" t="str">
        <f t="shared" si="102"/>
        <v/>
      </c>
      <c r="L199" s="269" t="str">
        <f t="shared" si="103"/>
        <v/>
      </c>
      <c r="M199" t="str">
        <f t="shared" si="104"/>
        <v/>
      </c>
      <c r="N199" t="str">
        <f t="shared" si="105"/>
        <v/>
      </c>
      <c r="O199" t="str">
        <f t="shared" si="106"/>
        <v/>
      </c>
      <c r="P199" t="str">
        <f t="shared" si="107"/>
        <v/>
      </c>
      <c r="Q199" t="str">
        <f t="shared" si="108"/>
        <v/>
      </c>
      <c r="R199" t="str">
        <f t="shared" si="109"/>
        <v/>
      </c>
      <c r="S199">
        <f t="array" ref="S199">IF(D199="",0,SUMPRODUCT((DA13:VN13="Gluten")*(DA14:VN14="INFO")*(COUNTIF(R199,"* "&amp;DA15:VN15&amp;" *")&gt;0)*1))</f>
        <v>0</v>
      </c>
      <c r="T199">
        <f t="array" ref="T199">IF(D199="",0,SUMPRODUCT((DA13:VN13="Gluten")*(DA14:VN14="EXCL")*(COUNTIF(R199,"* "&amp;DA15:VN15&amp;" *")&gt;0)*1))</f>
        <v>0</v>
      </c>
      <c r="U199">
        <f t="array" ref="U199">IF(D199="",0,SUMPRODUCT((DA13:VN13="Gluten")*(DA14:VN14="ALERTE")*(COUNTIF(R199,"* "&amp;DA15:VN15&amp;" *")&gt;0)*1))</f>
        <v>0</v>
      </c>
      <c r="V199">
        <f t="array" ref="V199">IF(D199="",0,SUMPRODUCT((DA13:VN13="Gluten")*(DA14:VN14="SUSP")*(COUNTIF(R199,"* "&amp;DA15:VN15&amp;" *")&gt;0)*1))</f>
        <v>0</v>
      </c>
      <c r="W199" t="str">
        <f t="shared" si="110"/>
        <v/>
      </c>
      <c r="X199" t="str">
        <f t="shared" si="111"/>
        <v/>
      </c>
      <c r="Y199">
        <f t="array" ref="Y199">IF(D199="",0,SUMPRODUCT((DA13:VN13="Crustaces")*(DA14:VN14="ALERTE")*(COUNTIF(R199,"* "&amp;DA15:VN15&amp;" *")&gt;0)*1))</f>
        <v>0</v>
      </c>
      <c r="Z199" t="str">
        <f t="shared" si="112"/>
        <v/>
      </c>
      <c r="AA199">
        <f t="array" ref="AA199">IF(D199="",0,SUMPRODUCT((DA13:VN13="Oeufs")*(DA14:VN14="ALERTE")*(COUNTIF(R199,"* "&amp;DA15:VN15&amp;" *")&gt;0)*1))</f>
        <v>0</v>
      </c>
      <c r="AB199" t="str">
        <f t="shared" si="113"/>
        <v/>
      </c>
      <c r="AC199">
        <f t="array" ref="AC199">IF(D199="",0,SUMPRODUCT((DA13:VN13="Poissons")*(DA14:VN14="INFO")*(COUNTIF(R199,"* "&amp;DA15:VN15&amp;" *")&gt;0)*1))</f>
        <v>0</v>
      </c>
      <c r="AD199">
        <f t="array" ref="AD199">IF(D199="",0,SUMPRODUCT((DA13:VN13="Poissons")*(DA14:VN14="EXCL")*(COUNTIF(R199,"* "&amp;DA15:VN15&amp;" *")&gt;0)*1))</f>
        <v>0</v>
      </c>
      <c r="AE199">
        <f t="array" ref="AE199">IF(D199="",0,SUMPRODUCT((DA13:VN13="Poissons")*(DA14:VN14="ALERTE")*(COUNTIF(R199,"* "&amp;DA15:VN15&amp;" *")&gt;0)*1))</f>
        <v>0</v>
      </c>
      <c r="AF199" t="str">
        <f t="shared" si="114"/>
        <v/>
      </c>
      <c r="AG199">
        <f t="array" ref="AG199">IF(D199="",0,SUMPRODUCT((DA13:VN13="Arachides")*(DA14:VN14="ALERTE")*(COUNTIF(R199,"* "&amp;DA15:VN15&amp;" *")&gt;0)*1))</f>
        <v>0</v>
      </c>
      <c r="AH199" t="str">
        <f t="shared" si="115"/>
        <v/>
      </c>
      <c r="AI199">
        <f t="array" ref="AI199">IF(D199="",0,SUMPRODUCT((DA13:VN13="Soja")*(DA14:VN14="INFO")*(COUNTIF(R199,"* "&amp;DA15:VN15&amp;" *")&gt;0)*1))</f>
        <v>0</v>
      </c>
      <c r="AJ199">
        <f t="array" ref="AJ199">IF(D199="",0,SUMPRODUCT((DA13:VN13="Soja")*(DA14:VN14="ALERTE")*(COUNTIF(R199,"* "&amp;DA15:VN15&amp;" *")&gt;0)*1))</f>
        <v>0</v>
      </c>
      <c r="AK199" t="str">
        <f t="shared" si="116"/>
        <v/>
      </c>
      <c r="AL199">
        <f t="array" ref="AL199">IF(D199="",0,SUMPRODUCT((DA13:VN13="Lait")*(DA14:VN14="INFO")*(COUNTIF(R199,"* "&amp;DA15:VN15&amp;" *")&gt;0)*1))</f>
        <v>0</v>
      </c>
      <c r="AM199">
        <f t="array" ref="AM199">IF(D199="",0,SUMPRODUCT((DA13:VN13="Lait")*(DA14:VN14="EXCL")*(COUNTIF(R199,"* "&amp;DA15:VN15&amp;" *")&gt;0)*1))</f>
        <v>0</v>
      </c>
      <c r="AN199">
        <f t="array" ref="AN199">IF(D199="",0,SUMPRODUCT((DA13:VN13="Lait")*(DA14:VN14="ALERTE")*(COUNTIF(R199,"* "&amp;DA15:VN15&amp;" *")&gt;0)*1))</f>
        <v>0</v>
      </c>
      <c r="AO199">
        <f t="array" ref="AO199">IF(D199="",0,SUMPRODUCT((DA13:VN13="Lait")*(DA14:VN14="SUSP")*(COUNTIF(R199,"* "&amp;DA15:VN15&amp;" *")&gt;0)*1))</f>
        <v>0</v>
      </c>
      <c r="AP199" t="str">
        <f t="shared" si="117"/>
        <v/>
      </c>
      <c r="AQ199" t="str">
        <f t="shared" si="118"/>
        <v/>
      </c>
      <c r="AR199">
        <f t="array" ref="AR199">IF(D199="",0,SUMPRODUCT((DA13:VN13="Fruits a coque")*(DA14:VN14="EXCL")*(COUNTIF(R199,"* "&amp;DA15:VN15&amp;" *")&gt;0)*1))</f>
        <v>0</v>
      </c>
      <c r="AS199">
        <f t="array" ref="AS199">IF(D199="",0,SUMPRODUCT((DA13:VN13="Fruits a coque")*(DA14:VN14="ALERTE")*(COUNTIF(R199,"* "&amp;DA15:VN15&amp;" *")&gt;0)*1))</f>
        <v>0</v>
      </c>
      <c r="AT199" t="str">
        <f t="shared" si="119"/>
        <v/>
      </c>
      <c r="AU199">
        <f t="array" ref="AU199">IF(D199="",0,SUMPRODUCT((DA13:VN13="Celeri")*(DA14:VN14="ALERTE")*(COUNTIF(R199,"* "&amp;DA15:VN15&amp;" *")&gt;0)*1))</f>
        <v>0</v>
      </c>
      <c r="AV199" t="str">
        <f t="shared" si="120"/>
        <v/>
      </c>
      <c r="AW199">
        <f t="array" ref="AW199">IF(D199="",0,SUMPRODUCT((DA13:VN13="Moutarde")*(DA14:VN14="ALERTE")*(COUNTIF(R199,"* "&amp;DA15:VN15&amp;" *")&gt;0)*1))</f>
        <v>0</v>
      </c>
      <c r="AX199" t="str">
        <f t="shared" si="121"/>
        <v/>
      </c>
      <c r="AY199">
        <f t="array" ref="AY199">IF(D199="",0,SUMPRODUCT((DA13:VN13="Sesame")*(DA14:VN14="ALERTE")*(COUNTIF(R199,"* "&amp;DA15:VN15&amp;" *")&gt;0)*1))</f>
        <v>0</v>
      </c>
      <c r="AZ199" t="str">
        <f t="shared" si="122"/>
        <v/>
      </c>
      <c r="BA199">
        <f t="array" ref="BA199">IF(D199="",0,SUMPRODUCT((DA13:VN13="Sulfites")*(DA14:VN14="ALERTE")*(COUNTIF(R199,"* "&amp;DA15:VN15&amp;" *")&gt;0)*1))</f>
        <v>0</v>
      </c>
      <c r="BB199" t="str">
        <f t="shared" si="123"/>
        <v/>
      </c>
      <c r="BC199">
        <f t="array" ref="BC199">IF(D199="",0,SUMPRODUCT((DA13:VN13="Lupin")*(DA14:VN14="ALERTE")*(COUNTIF(R199,"* "&amp;DA15:VN15&amp;" *")&gt;0)*1))</f>
        <v>0</v>
      </c>
      <c r="BD199" t="str">
        <f t="shared" si="124"/>
        <v/>
      </c>
      <c r="BE199">
        <f t="array" ref="BE199">IF(D199="",0,SUMPRODUCT((DA13:VN13="Mollusques")*(DA14:VN14="EXCL")*(COUNTIF(R199,"* "&amp;DA15:VN15&amp;" *")&gt;0)*1))</f>
        <v>0</v>
      </c>
      <c r="BF199">
        <f t="array" ref="BF199">IF(D199="",0,SUMPRODUCT((DA13:VN13="Mollusques")*(DA14:VN14="ALERTE")*(COUNTIF(R199,"* "&amp;DA15:VN15&amp;" *")&gt;0)*1))</f>
        <v>0</v>
      </c>
      <c r="BG199" t="str">
        <f t="shared" si="125"/>
        <v/>
      </c>
      <c r="BH199" t="str">
        <f t="shared" si="126"/>
        <v/>
      </c>
      <c r="BI199" t="str">
        <f t="shared" si="127"/>
        <v/>
      </c>
      <c r="BJ199" t="str">
        <f t="shared" si="128"/>
        <v/>
      </c>
      <c r="BK199" t="str">
        <f t="shared" si="129"/>
        <v/>
      </c>
      <c r="BL199" t="str">
        <f t="shared" si="130"/>
        <v/>
      </c>
      <c r="BM199" t="str">
        <f t="shared" si="131"/>
        <v/>
      </c>
      <c r="BN199" t="str">
        <f t="shared" si="132"/>
        <v/>
      </c>
      <c r="BO199" t="str">
        <f t="shared" si="133"/>
        <v/>
      </c>
      <c r="BP199" t="str">
        <f t="shared" si="134"/>
        <v/>
      </c>
      <c r="BQ199" t="str">
        <f t="shared" si="135"/>
        <v/>
      </c>
      <c r="BR199" t="str">
        <f t="shared" si="136"/>
        <v/>
      </c>
      <c r="BS199" t="str">
        <f t="shared" si="137"/>
        <v/>
      </c>
      <c r="BT199" t="str">
        <f t="shared" si="138"/>
        <v/>
      </c>
      <c r="BU199" t="str">
        <f t="shared" si="139"/>
        <v/>
      </c>
      <c r="BV199" t="str">
        <f t="shared" si="140"/>
        <v/>
      </c>
      <c r="BW199" t="str">
        <f t="shared" si="141"/>
        <v/>
      </c>
      <c r="BX199" t="str">
        <f t="shared" si="142"/>
        <v/>
      </c>
      <c r="BY199" t="str">
        <f t="shared" si="143"/>
        <v/>
      </c>
    </row>
    <row r="200" spans="3:589" ht="15.75">
      <c r="C200" s="263" t="str">
        <f t="shared" si="96"/>
        <v/>
      </c>
      <c r="D200" s="752"/>
      <c r="E200" s="818" t="s">
        <v>945</v>
      </c>
      <c r="F200" s="16" t="str">
        <f t="shared" si="97"/>
        <v/>
      </c>
      <c r="G200" s="264" t="str">
        <f t="shared" si="98"/>
        <v/>
      </c>
      <c r="H200" s="266" t="str">
        <f t="shared" si="99"/>
        <v/>
      </c>
      <c r="I200" s="267" t="str">
        <f t="shared" si="100"/>
        <v/>
      </c>
      <c r="J200" s="268" t="str">
        <f t="shared" si="101"/>
        <v/>
      </c>
      <c r="K200" s="268" t="str">
        <f t="shared" si="102"/>
        <v/>
      </c>
      <c r="L200" s="269" t="str">
        <f t="shared" si="103"/>
        <v/>
      </c>
      <c r="M200" t="str">
        <f t="shared" si="104"/>
        <v/>
      </c>
      <c r="N200" t="str">
        <f t="shared" si="105"/>
        <v/>
      </c>
      <c r="O200" t="str">
        <f t="shared" si="106"/>
        <v/>
      </c>
      <c r="P200" t="str">
        <f t="shared" si="107"/>
        <v/>
      </c>
      <c r="Q200" t="str">
        <f t="shared" si="108"/>
        <v/>
      </c>
      <c r="R200" t="str">
        <f t="shared" si="109"/>
        <v/>
      </c>
      <c r="S200">
        <f t="array" ref="S200">IF(D200="",0,SUMPRODUCT((DA13:VN13="Gluten")*(DA14:VN14="INFO")*(COUNTIF(R200,"* "&amp;DA15:VN15&amp;" *")&gt;0)*1))</f>
        <v>0</v>
      </c>
      <c r="T200">
        <f t="array" ref="T200">IF(D200="",0,SUMPRODUCT((DA13:VN13="Gluten")*(DA14:VN14="EXCL")*(COUNTIF(R200,"* "&amp;DA15:VN15&amp;" *")&gt;0)*1))</f>
        <v>0</v>
      </c>
      <c r="U200">
        <f t="array" ref="U200">IF(D200="",0,SUMPRODUCT((DA13:VN13="Gluten")*(DA14:VN14="ALERTE")*(COUNTIF(R200,"* "&amp;DA15:VN15&amp;" *")&gt;0)*1))</f>
        <v>0</v>
      </c>
      <c r="V200">
        <f t="array" ref="V200">IF(D200="",0,SUMPRODUCT((DA13:VN13="Gluten")*(DA14:VN14="SUSP")*(COUNTIF(R200,"* "&amp;DA15:VN15&amp;" *")&gt;0)*1))</f>
        <v>0</v>
      </c>
      <c r="W200" t="str">
        <f t="shared" si="110"/>
        <v/>
      </c>
      <c r="X200" t="str">
        <f t="shared" si="111"/>
        <v/>
      </c>
      <c r="Y200">
        <f t="array" ref="Y200">IF(D200="",0,SUMPRODUCT((DA13:VN13="Crustaces")*(DA14:VN14="ALERTE")*(COUNTIF(R200,"* "&amp;DA15:VN15&amp;" *")&gt;0)*1))</f>
        <v>0</v>
      </c>
      <c r="Z200" t="str">
        <f t="shared" si="112"/>
        <v/>
      </c>
      <c r="AA200">
        <f t="array" ref="AA200">IF(D200="",0,SUMPRODUCT((DA13:VN13="Oeufs")*(DA14:VN14="ALERTE")*(COUNTIF(R200,"* "&amp;DA15:VN15&amp;" *")&gt;0)*1))</f>
        <v>0</v>
      </c>
      <c r="AB200" t="str">
        <f t="shared" si="113"/>
        <v/>
      </c>
      <c r="AC200">
        <f t="array" ref="AC200">IF(D200="",0,SUMPRODUCT((DA13:VN13="Poissons")*(DA14:VN14="INFO")*(COUNTIF(R200,"* "&amp;DA15:VN15&amp;" *")&gt;0)*1))</f>
        <v>0</v>
      </c>
      <c r="AD200">
        <f t="array" ref="AD200">IF(D200="",0,SUMPRODUCT((DA13:VN13="Poissons")*(DA14:VN14="EXCL")*(COUNTIF(R200,"* "&amp;DA15:VN15&amp;" *")&gt;0)*1))</f>
        <v>0</v>
      </c>
      <c r="AE200">
        <f t="array" ref="AE200">IF(D200="",0,SUMPRODUCT((DA13:VN13="Poissons")*(DA14:VN14="ALERTE")*(COUNTIF(R200,"* "&amp;DA15:VN15&amp;" *")&gt;0)*1))</f>
        <v>0</v>
      </c>
      <c r="AF200" t="str">
        <f t="shared" si="114"/>
        <v/>
      </c>
      <c r="AG200">
        <f t="array" ref="AG200">IF(D200="",0,SUMPRODUCT((DA13:VN13="Arachides")*(DA14:VN14="ALERTE")*(COUNTIF(R200,"* "&amp;DA15:VN15&amp;" *")&gt;0)*1))</f>
        <v>0</v>
      </c>
      <c r="AH200" t="str">
        <f t="shared" si="115"/>
        <v/>
      </c>
      <c r="AI200">
        <f t="array" ref="AI200">IF(D200="",0,SUMPRODUCT((DA13:VN13="Soja")*(DA14:VN14="INFO")*(COUNTIF(R200,"* "&amp;DA15:VN15&amp;" *")&gt;0)*1))</f>
        <v>0</v>
      </c>
      <c r="AJ200">
        <f t="array" ref="AJ200">IF(D200="",0,SUMPRODUCT((DA13:VN13="Soja")*(DA14:VN14="ALERTE")*(COUNTIF(R200,"* "&amp;DA15:VN15&amp;" *")&gt;0)*1))</f>
        <v>0</v>
      </c>
      <c r="AK200" t="str">
        <f t="shared" si="116"/>
        <v/>
      </c>
      <c r="AL200">
        <f t="array" ref="AL200">IF(D200="",0,SUMPRODUCT((DA13:VN13="Lait")*(DA14:VN14="INFO")*(COUNTIF(R200,"* "&amp;DA15:VN15&amp;" *")&gt;0)*1))</f>
        <v>0</v>
      </c>
      <c r="AM200">
        <f t="array" ref="AM200">IF(D200="",0,SUMPRODUCT((DA13:VN13="Lait")*(DA14:VN14="EXCL")*(COUNTIF(R200,"* "&amp;DA15:VN15&amp;" *")&gt;0)*1))</f>
        <v>0</v>
      </c>
      <c r="AN200">
        <f t="array" ref="AN200">IF(D200="",0,SUMPRODUCT((DA13:VN13="Lait")*(DA14:VN14="ALERTE")*(COUNTIF(R200,"* "&amp;DA15:VN15&amp;" *")&gt;0)*1))</f>
        <v>0</v>
      </c>
      <c r="AO200">
        <f t="array" ref="AO200">IF(D200="",0,SUMPRODUCT((DA13:VN13="Lait")*(DA14:VN14="SUSP")*(COUNTIF(R200,"* "&amp;DA15:VN15&amp;" *")&gt;0)*1))</f>
        <v>0</v>
      </c>
      <c r="AP200" t="str">
        <f t="shared" si="117"/>
        <v/>
      </c>
      <c r="AQ200" t="str">
        <f t="shared" si="118"/>
        <v/>
      </c>
      <c r="AR200">
        <f t="array" ref="AR200">IF(D200="",0,SUMPRODUCT((DA13:VN13="Fruits a coque")*(DA14:VN14="EXCL")*(COUNTIF(R200,"* "&amp;DA15:VN15&amp;" *")&gt;0)*1))</f>
        <v>0</v>
      </c>
      <c r="AS200">
        <f t="array" ref="AS200">IF(D200="",0,SUMPRODUCT((DA13:VN13="Fruits a coque")*(DA14:VN14="ALERTE")*(COUNTIF(R200,"* "&amp;DA15:VN15&amp;" *")&gt;0)*1))</f>
        <v>0</v>
      </c>
      <c r="AT200" t="str">
        <f t="shared" si="119"/>
        <v/>
      </c>
      <c r="AU200">
        <f t="array" ref="AU200">IF(D200="",0,SUMPRODUCT((DA13:VN13="Celeri")*(DA14:VN14="ALERTE")*(COUNTIF(R200,"* "&amp;DA15:VN15&amp;" *")&gt;0)*1))</f>
        <v>0</v>
      </c>
      <c r="AV200" t="str">
        <f t="shared" si="120"/>
        <v/>
      </c>
      <c r="AW200">
        <f t="array" ref="AW200">IF(D200="",0,SUMPRODUCT((DA13:VN13="Moutarde")*(DA14:VN14="ALERTE")*(COUNTIF(R200,"* "&amp;DA15:VN15&amp;" *")&gt;0)*1))</f>
        <v>0</v>
      </c>
      <c r="AX200" t="str">
        <f t="shared" si="121"/>
        <v/>
      </c>
      <c r="AY200">
        <f t="array" ref="AY200">IF(D200="",0,SUMPRODUCT((DA13:VN13="Sesame")*(DA14:VN14="ALERTE")*(COUNTIF(R200,"* "&amp;DA15:VN15&amp;" *")&gt;0)*1))</f>
        <v>0</v>
      </c>
      <c r="AZ200" t="str">
        <f t="shared" si="122"/>
        <v/>
      </c>
      <c r="BA200">
        <f t="array" ref="BA200">IF(D200="",0,SUMPRODUCT((DA13:VN13="Sulfites")*(DA14:VN14="ALERTE")*(COUNTIF(R200,"* "&amp;DA15:VN15&amp;" *")&gt;0)*1))</f>
        <v>0</v>
      </c>
      <c r="BB200" t="str">
        <f t="shared" si="123"/>
        <v/>
      </c>
      <c r="BC200">
        <f t="array" ref="BC200">IF(D200="",0,SUMPRODUCT((DA13:VN13="Lupin")*(DA14:VN14="ALERTE")*(COUNTIF(R200,"* "&amp;DA15:VN15&amp;" *")&gt;0)*1))</f>
        <v>0</v>
      </c>
      <c r="BD200" t="str">
        <f t="shared" si="124"/>
        <v/>
      </c>
      <c r="BE200">
        <f t="array" ref="BE200">IF(D200="",0,SUMPRODUCT((DA13:VN13="Mollusques")*(DA14:VN14="EXCL")*(COUNTIF(R200,"* "&amp;DA15:VN15&amp;" *")&gt;0)*1))</f>
        <v>0</v>
      </c>
      <c r="BF200">
        <f t="array" ref="BF200">IF(D200="",0,SUMPRODUCT((DA13:VN13="Mollusques")*(DA14:VN14="ALERTE")*(COUNTIF(R200,"* "&amp;DA15:VN15&amp;" *")&gt;0)*1))</f>
        <v>0</v>
      </c>
      <c r="BG200" t="str">
        <f t="shared" si="125"/>
        <v/>
      </c>
      <c r="BH200" t="str">
        <f t="shared" si="126"/>
        <v/>
      </c>
      <c r="BI200" t="str">
        <f t="shared" si="127"/>
        <v/>
      </c>
      <c r="BJ200" t="str">
        <f t="shared" si="128"/>
        <v/>
      </c>
      <c r="BK200" t="str">
        <f t="shared" si="129"/>
        <v/>
      </c>
      <c r="BL200" t="str">
        <f t="shared" si="130"/>
        <v/>
      </c>
      <c r="BM200" t="str">
        <f t="shared" si="131"/>
        <v/>
      </c>
      <c r="BN200" t="str">
        <f t="shared" si="132"/>
        <v/>
      </c>
      <c r="BO200" t="str">
        <f t="shared" si="133"/>
        <v/>
      </c>
      <c r="BP200" t="str">
        <f t="shared" si="134"/>
        <v/>
      </c>
      <c r="BQ200" t="str">
        <f t="shared" si="135"/>
        <v/>
      </c>
      <c r="BR200" t="str">
        <f t="shared" si="136"/>
        <v/>
      </c>
      <c r="BS200" t="str">
        <f t="shared" si="137"/>
        <v/>
      </c>
      <c r="BT200" t="str">
        <f t="shared" si="138"/>
        <v/>
      </c>
      <c r="BU200" t="str">
        <f t="shared" si="139"/>
        <v/>
      </c>
      <c r="BV200" t="str">
        <f t="shared" si="140"/>
        <v/>
      </c>
      <c r="BW200" t="str">
        <f t="shared" si="141"/>
        <v/>
      </c>
      <c r="BX200" t="str">
        <f t="shared" si="142"/>
        <v/>
      </c>
      <c r="BY200" t="str">
        <f t="shared" si="143"/>
        <v/>
      </c>
    </row>
    <row r="201" spans="3:589" ht="15.75">
      <c r="C201" s="263" t="str">
        <f t="shared" si="96"/>
        <v/>
      </c>
      <c r="D201" s="752"/>
      <c r="E201" s="818" t="s">
        <v>945</v>
      </c>
      <c r="F201" s="16" t="str">
        <f t="shared" si="97"/>
        <v/>
      </c>
      <c r="G201" s="264" t="str">
        <f t="shared" si="98"/>
        <v/>
      </c>
      <c r="H201" s="266" t="str">
        <f t="shared" si="99"/>
        <v/>
      </c>
      <c r="I201" s="267" t="str">
        <f t="shared" si="100"/>
        <v/>
      </c>
      <c r="J201" s="268" t="str">
        <f t="shared" si="101"/>
        <v/>
      </c>
      <c r="K201" s="268" t="str">
        <f t="shared" si="102"/>
        <v/>
      </c>
      <c r="L201" s="269" t="str">
        <f t="shared" si="103"/>
        <v/>
      </c>
      <c r="M201" t="str">
        <f t="shared" si="104"/>
        <v/>
      </c>
      <c r="N201" t="str">
        <f t="shared" si="105"/>
        <v/>
      </c>
      <c r="O201" t="str">
        <f t="shared" si="106"/>
        <v/>
      </c>
      <c r="P201" t="str">
        <f t="shared" si="107"/>
        <v/>
      </c>
      <c r="Q201" t="str">
        <f t="shared" si="108"/>
        <v/>
      </c>
      <c r="R201" t="str">
        <f t="shared" si="109"/>
        <v/>
      </c>
      <c r="S201">
        <f t="array" ref="S201">IF(D201="",0,SUMPRODUCT((DA13:VN13="Gluten")*(DA14:VN14="INFO")*(COUNTIF(R201,"* "&amp;DA15:VN15&amp;" *")&gt;0)*1))</f>
        <v>0</v>
      </c>
      <c r="T201">
        <f t="array" ref="T201">IF(D201="",0,SUMPRODUCT((DA13:VN13="Gluten")*(DA14:VN14="EXCL")*(COUNTIF(R201,"* "&amp;DA15:VN15&amp;" *")&gt;0)*1))</f>
        <v>0</v>
      </c>
      <c r="U201">
        <f t="array" ref="U201">IF(D201="",0,SUMPRODUCT((DA13:VN13="Gluten")*(DA14:VN14="ALERTE")*(COUNTIF(R201,"* "&amp;DA15:VN15&amp;" *")&gt;0)*1))</f>
        <v>0</v>
      </c>
      <c r="V201">
        <f t="array" ref="V201">IF(D201="",0,SUMPRODUCT((DA13:VN13="Gluten")*(DA14:VN14="SUSP")*(COUNTIF(R201,"* "&amp;DA15:VN15&amp;" *")&gt;0)*1))</f>
        <v>0</v>
      </c>
      <c r="W201" t="str">
        <f t="shared" si="110"/>
        <v/>
      </c>
      <c r="X201" t="str">
        <f t="shared" si="111"/>
        <v/>
      </c>
      <c r="Y201">
        <f t="array" ref="Y201">IF(D201="",0,SUMPRODUCT((DA13:VN13="Crustaces")*(DA14:VN14="ALERTE")*(COUNTIF(R201,"* "&amp;DA15:VN15&amp;" *")&gt;0)*1))</f>
        <v>0</v>
      </c>
      <c r="Z201" t="str">
        <f t="shared" si="112"/>
        <v/>
      </c>
      <c r="AA201">
        <f t="array" ref="AA201">IF(D201="",0,SUMPRODUCT((DA13:VN13="Oeufs")*(DA14:VN14="ALERTE")*(COUNTIF(R201,"* "&amp;DA15:VN15&amp;" *")&gt;0)*1))</f>
        <v>0</v>
      </c>
      <c r="AB201" t="str">
        <f t="shared" si="113"/>
        <v/>
      </c>
      <c r="AC201">
        <f t="array" ref="AC201">IF(D201="",0,SUMPRODUCT((DA13:VN13="Poissons")*(DA14:VN14="INFO")*(COUNTIF(R201,"* "&amp;DA15:VN15&amp;" *")&gt;0)*1))</f>
        <v>0</v>
      </c>
      <c r="AD201">
        <f t="array" ref="AD201">IF(D201="",0,SUMPRODUCT((DA13:VN13="Poissons")*(DA14:VN14="EXCL")*(COUNTIF(R201,"* "&amp;DA15:VN15&amp;" *")&gt;0)*1))</f>
        <v>0</v>
      </c>
      <c r="AE201">
        <f t="array" ref="AE201">IF(D201="",0,SUMPRODUCT((DA13:VN13="Poissons")*(DA14:VN14="ALERTE")*(COUNTIF(R201,"* "&amp;DA15:VN15&amp;" *")&gt;0)*1))</f>
        <v>0</v>
      </c>
      <c r="AF201" t="str">
        <f t="shared" si="114"/>
        <v/>
      </c>
      <c r="AG201">
        <f t="array" ref="AG201">IF(D201="",0,SUMPRODUCT((DA13:VN13="Arachides")*(DA14:VN14="ALERTE")*(COUNTIF(R201,"* "&amp;DA15:VN15&amp;" *")&gt;0)*1))</f>
        <v>0</v>
      </c>
      <c r="AH201" t="str">
        <f t="shared" si="115"/>
        <v/>
      </c>
      <c r="AI201">
        <f t="array" ref="AI201">IF(D201="",0,SUMPRODUCT((DA13:VN13="Soja")*(DA14:VN14="INFO")*(COUNTIF(R201,"* "&amp;DA15:VN15&amp;" *")&gt;0)*1))</f>
        <v>0</v>
      </c>
      <c r="AJ201">
        <f t="array" ref="AJ201">IF(D201="",0,SUMPRODUCT((DA13:VN13="Soja")*(DA14:VN14="ALERTE")*(COUNTIF(R201,"* "&amp;DA15:VN15&amp;" *")&gt;0)*1))</f>
        <v>0</v>
      </c>
      <c r="AK201" t="str">
        <f t="shared" si="116"/>
        <v/>
      </c>
      <c r="AL201">
        <f t="array" ref="AL201">IF(D201="",0,SUMPRODUCT((DA13:VN13="Lait")*(DA14:VN14="INFO")*(COUNTIF(R201,"* "&amp;DA15:VN15&amp;" *")&gt;0)*1))</f>
        <v>0</v>
      </c>
      <c r="AM201">
        <f t="array" ref="AM201">IF(D201="",0,SUMPRODUCT((DA13:VN13="Lait")*(DA14:VN14="EXCL")*(COUNTIF(R201,"* "&amp;DA15:VN15&amp;" *")&gt;0)*1))</f>
        <v>0</v>
      </c>
      <c r="AN201">
        <f t="array" ref="AN201">IF(D201="",0,SUMPRODUCT((DA13:VN13="Lait")*(DA14:VN14="ALERTE")*(COUNTIF(R201,"* "&amp;DA15:VN15&amp;" *")&gt;0)*1))</f>
        <v>0</v>
      </c>
      <c r="AO201">
        <f t="array" ref="AO201">IF(D201="",0,SUMPRODUCT((DA13:VN13="Lait")*(DA14:VN14="SUSP")*(COUNTIF(R201,"* "&amp;DA15:VN15&amp;" *")&gt;0)*1))</f>
        <v>0</v>
      </c>
      <c r="AP201" t="str">
        <f t="shared" si="117"/>
        <v/>
      </c>
      <c r="AQ201" t="str">
        <f t="shared" si="118"/>
        <v/>
      </c>
      <c r="AR201">
        <f t="array" ref="AR201">IF(D201="",0,SUMPRODUCT((DA13:VN13="Fruits a coque")*(DA14:VN14="EXCL")*(COUNTIF(R201,"* "&amp;DA15:VN15&amp;" *")&gt;0)*1))</f>
        <v>0</v>
      </c>
      <c r="AS201">
        <f t="array" ref="AS201">IF(D201="",0,SUMPRODUCT((DA13:VN13="Fruits a coque")*(DA14:VN14="ALERTE")*(COUNTIF(R201,"* "&amp;DA15:VN15&amp;" *")&gt;0)*1))</f>
        <v>0</v>
      </c>
      <c r="AT201" t="str">
        <f t="shared" si="119"/>
        <v/>
      </c>
      <c r="AU201">
        <f t="array" ref="AU201">IF(D201="",0,SUMPRODUCT((DA13:VN13="Celeri")*(DA14:VN14="ALERTE")*(COUNTIF(R201,"* "&amp;DA15:VN15&amp;" *")&gt;0)*1))</f>
        <v>0</v>
      </c>
      <c r="AV201" t="str">
        <f t="shared" si="120"/>
        <v/>
      </c>
      <c r="AW201">
        <f t="array" ref="AW201">IF(D201="",0,SUMPRODUCT((DA13:VN13="Moutarde")*(DA14:VN14="ALERTE")*(COUNTIF(R201,"* "&amp;DA15:VN15&amp;" *")&gt;0)*1))</f>
        <v>0</v>
      </c>
      <c r="AX201" t="str">
        <f t="shared" si="121"/>
        <v/>
      </c>
      <c r="AY201">
        <f t="array" ref="AY201">IF(D201="",0,SUMPRODUCT((DA13:VN13="Sesame")*(DA14:VN14="ALERTE")*(COUNTIF(R201,"* "&amp;DA15:VN15&amp;" *")&gt;0)*1))</f>
        <v>0</v>
      </c>
      <c r="AZ201" t="str">
        <f t="shared" si="122"/>
        <v/>
      </c>
      <c r="BA201">
        <f t="array" ref="BA201">IF(D201="",0,SUMPRODUCT((DA13:VN13="Sulfites")*(DA14:VN14="ALERTE")*(COUNTIF(R201,"* "&amp;DA15:VN15&amp;" *")&gt;0)*1))</f>
        <v>0</v>
      </c>
      <c r="BB201" t="str">
        <f t="shared" si="123"/>
        <v/>
      </c>
      <c r="BC201">
        <f t="array" ref="BC201">IF(D201="",0,SUMPRODUCT((DA13:VN13="Lupin")*(DA14:VN14="ALERTE")*(COUNTIF(R201,"* "&amp;DA15:VN15&amp;" *")&gt;0)*1))</f>
        <v>0</v>
      </c>
      <c r="BD201" t="str">
        <f t="shared" si="124"/>
        <v/>
      </c>
      <c r="BE201">
        <f t="array" ref="BE201">IF(D201="",0,SUMPRODUCT((DA13:VN13="Mollusques")*(DA14:VN14="EXCL")*(COUNTIF(R201,"* "&amp;DA15:VN15&amp;" *")&gt;0)*1))</f>
        <v>0</v>
      </c>
      <c r="BF201">
        <f t="array" ref="BF201">IF(D201="",0,SUMPRODUCT((DA13:VN13="Mollusques")*(DA14:VN14="ALERTE")*(COUNTIF(R201,"* "&amp;DA15:VN15&amp;" *")&gt;0)*1))</f>
        <v>0</v>
      </c>
      <c r="BG201" t="str">
        <f t="shared" si="125"/>
        <v/>
      </c>
      <c r="BH201" t="str">
        <f t="shared" si="126"/>
        <v/>
      </c>
      <c r="BI201" t="str">
        <f t="shared" si="127"/>
        <v/>
      </c>
      <c r="BJ201" t="str">
        <f t="shared" si="128"/>
        <v/>
      </c>
      <c r="BK201" t="str">
        <f t="shared" si="129"/>
        <v/>
      </c>
      <c r="BL201" t="str">
        <f t="shared" si="130"/>
        <v/>
      </c>
      <c r="BM201" t="str">
        <f t="shared" si="131"/>
        <v/>
      </c>
      <c r="BN201" t="str">
        <f t="shared" si="132"/>
        <v/>
      </c>
      <c r="BO201" t="str">
        <f t="shared" si="133"/>
        <v/>
      </c>
      <c r="BP201" t="str">
        <f t="shared" si="134"/>
        <v/>
      </c>
      <c r="BQ201" t="str">
        <f t="shared" si="135"/>
        <v/>
      </c>
      <c r="BR201" t="str">
        <f t="shared" si="136"/>
        <v/>
      </c>
      <c r="BS201" t="str">
        <f t="shared" si="137"/>
        <v/>
      </c>
      <c r="BT201" t="str">
        <f t="shared" si="138"/>
        <v/>
      </c>
      <c r="BU201" t="str">
        <f t="shared" si="139"/>
        <v/>
      </c>
      <c r="BV201" t="str">
        <f t="shared" si="140"/>
        <v/>
      </c>
      <c r="BW201" t="str">
        <f t="shared" si="141"/>
        <v/>
      </c>
      <c r="BX201" t="str">
        <f t="shared" si="142"/>
        <v/>
      </c>
      <c r="BY201" t="str">
        <f t="shared" si="143"/>
        <v/>
      </c>
    </row>
    <row r="202" spans="3:589" ht="15.75">
      <c r="C202" s="263" t="str">
        <f t="shared" si="96"/>
        <v/>
      </c>
      <c r="D202" s="752"/>
      <c r="E202" s="818" t="s">
        <v>945</v>
      </c>
      <c r="F202" s="16" t="str">
        <f t="shared" si="97"/>
        <v/>
      </c>
      <c r="G202" s="264" t="str">
        <f t="shared" si="98"/>
        <v/>
      </c>
      <c r="H202" s="266" t="str">
        <f t="shared" si="99"/>
        <v/>
      </c>
      <c r="I202" s="267" t="str">
        <f t="shared" si="100"/>
        <v/>
      </c>
      <c r="J202" s="268" t="str">
        <f t="shared" si="101"/>
        <v/>
      </c>
      <c r="K202" s="268" t="str">
        <f t="shared" si="102"/>
        <v/>
      </c>
      <c r="L202" s="269" t="str">
        <f t="shared" si="103"/>
        <v/>
      </c>
      <c r="M202" t="str">
        <f t="shared" si="104"/>
        <v/>
      </c>
      <c r="N202" t="str">
        <f t="shared" si="105"/>
        <v/>
      </c>
      <c r="O202" t="str">
        <f t="shared" si="106"/>
        <v/>
      </c>
      <c r="P202" t="str">
        <f t="shared" si="107"/>
        <v/>
      </c>
      <c r="Q202" t="str">
        <f t="shared" si="108"/>
        <v/>
      </c>
      <c r="R202" t="str">
        <f t="shared" si="109"/>
        <v/>
      </c>
      <c r="S202">
        <f t="array" ref="S202">IF(D202="",0,SUMPRODUCT((DA13:VN13="Gluten")*(DA14:VN14="INFO")*(COUNTIF(R202,"* "&amp;DA15:VN15&amp;" *")&gt;0)*1))</f>
        <v>0</v>
      </c>
      <c r="T202">
        <f t="array" ref="T202">IF(D202="",0,SUMPRODUCT((DA13:VN13="Gluten")*(DA14:VN14="EXCL")*(COUNTIF(R202,"* "&amp;DA15:VN15&amp;" *")&gt;0)*1))</f>
        <v>0</v>
      </c>
      <c r="U202">
        <f t="array" ref="U202">IF(D202="",0,SUMPRODUCT((DA13:VN13="Gluten")*(DA14:VN14="ALERTE")*(COUNTIF(R202,"* "&amp;DA15:VN15&amp;" *")&gt;0)*1))</f>
        <v>0</v>
      </c>
      <c r="V202">
        <f t="array" ref="V202">IF(D202="",0,SUMPRODUCT((DA13:VN13="Gluten")*(DA14:VN14="SUSP")*(COUNTIF(R202,"* "&amp;DA15:VN15&amp;" *")&gt;0)*1))</f>
        <v>0</v>
      </c>
      <c r="W202" t="str">
        <f t="shared" si="110"/>
        <v/>
      </c>
      <c r="X202" t="str">
        <f t="shared" si="111"/>
        <v/>
      </c>
      <c r="Y202">
        <f t="array" ref="Y202">IF(D202="",0,SUMPRODUCT((DA13:VN13="Crustaces")*(DA14:VN14="ALERTE")*(COUNTIF(R202,"* "&amp;DA15:VN15&amp;" *")&gt;0)*1))</f>
        <v>0</v>
      </c>
      <c r="Z202" t="str">
        <f t="shared" si="112"/>
        <v/>
      </c>
      <c r="AA202">
        <f t="array" ref="AA202">IF(D202="",0,SUMPRODUCT((DA13:VN13="Oeufs")*(DA14:VN14="ALERTE")*(COUNTIF(R202,"* "&amp;DA15:VN15&amp;" *")&gt;0)*1))</f>
        <v>0</v>
      </c>
      <c r="AB202" t="str">
        <f t="shared" si="113"/>
        <v/>
      </c>
      <c r="AC202">
        <f t="array" ref="AC202">IF(D202="",0,SUMPRODUCT((DA13:VN13="Poissons")*(DA14:VN14="INFO")*(COUNTIF(R202,"* "&amp;DA15:VN15&amp;" *")&gt;0)*1))</f>
        <v>0</v>
      </c>
      <c r="AD202">
        <f t="array" ref="AD202">IF(D202="",0,SUMPRODUCT((DA13:VN13="Poissons")*(DA14:VN14="EXCL")*(COUNTIF(R202,"* "&amp;DA15:VN15&amp;" *")&gt;0)*1))</f>
        <v>0</v>
      </c>
      <c r="AE202">
        <f t="array" ref="AE202">IF(D202="",0,SUMPRODUCT((DA13:VN13="Poissons")*(DA14:VN14="ALERTE")*(COUNTIF(R202,"* "&amp;DA15:VN15&amp;" *")&gt;0)*1))</f>
        <v>0</v>
      </c>
      <c r="AF202" t="str">
        <f t="shared" si="114"/>
        <v/>
      </c>
      <c r="AG202">
        <f t="array" ref="AG202">IF(D202="",0,SUMPRODUCT((DA13:VN13="Arachides")*(DA14:VN14="ALERTE")*(COUNTIF(R202,"* "&amp;DA15:VN15&amp;" *")&gt;0)*1))</f>
        <v>0</v>
      </c>
      <c r="AH202" t="str">
        <f t="shared" si="115"/>
        <v/>
      </c>
      <c r="AI202">
        <f t="array" ref="AI202">IF(D202="",0,SUMPRODUCT((DA13:VN13="Soja")*(DA14:VN14="INFO")*(COUNTIF(R202,"* "&amp;DA15:VN15&amp;" *")&gt;0)*1))</f>
        <v>0</v>
      </c>
      <c r="AJ202">
        <f t="array" ref="AJ202">IF(D202="",0,SUMPRODUCT((DA13:VN13="Soja")*(DA14:VN14="ALERTE")*(COUNTIF(R202,"* "&amp;DA15:VN15&amp;" *")&gt;0)*1))</f>
        <v>0</v>
      </c>
      <c r="AK202" t="str">
        <f t="shared" si="116"/>
        <v/>
      </c>
      <c r="AL202">
        <f t="array" ref="AL202">IF(D202="",0,SUMPRODUCT((DA13:VN13="Lait")*(DA14:VN14="INFO")*(COUNTIF(R202,"* "&amp;DA15:VN15&amp;" *")&gt;0)*1))</f>
        <v>0</v>
      </c>
      <c r="AM202">
        <f t="array" ref="AM202">IF(D202="",0,SUMPRODUCT((DA13:VN13="Lait")*(DA14:VN14="EXCL")*(COUNTIF(R202,"* "&amp;DA15:VN15&amp;" *")&gt;0)*1))</f>
        <v>0</v>
      </c>
      <c r="AN202">
        <f t="array" ref="AN202">IF(D202="",0,SUMPRODUCT((DA13:VN13="Lait")*(DA14:VN14="ALERTE")*(COUNTIF(R202,"* "&amp;DA15:VN15&amp;" *")&gt;0)*1))</f>
        <v>0</v>
      </c>
      <c r="AO202">
        <f t="array" ref="AO202">IF(D202="",0,SUMPRODUCT((DA13:VN13="Lait")*(DA14:VN14="SUSP")*(COUNTIF(R202,"* "&amp;DA15:VN15&amp;" *")&gt;0)*1))</f>
        <v>0</v>
      </c>
      <c r="AP202" t="str">
        <f t="shared" si="117"/>
        <v/>
      </c>
      <c r="AQ202" t="str">
        <f t="shared" si="118"/>
        <v/>
      </c>
      <c r="AR202">
        <f t="array" ref="AR202">IF(D202="",0,SUMPRODUCT((DA13:VN13="Fruits a coque")*(DA14:VN14="EXCL")*(COUNTIF(R202,"* "&amp;DA15:VN15&amp;" *")&gt;0)*1))</f>
        <v>0</v>
      </c>
      <c r="AS202">
        <f t="array" ref="AS202">IF(D202="",0,SUMPRODUCT((DA13:VN13="Fruits a coque")*(DA14:VN14="ALERTE")*(COUNTIF(R202,"* "&amp;DA15:VN15&amp;" *")&gt;0)*1))</f>
        <v>0</v>
      </c>
      <c r="AT202" t="str">
        <f t="shared" si="119"/>
        <v/>
      </c>
      <c r="AU202">
        <f t="array" ref="AU202">IF(D202="",0,SUMPRODUCT((DA13:VN13="Celeri")*(DA14:VN14="ALERTE")*(COUNTIF(R202,"* "&amp;DA15:VN15&amp;" *")&gt;0)*1))</f>
        <v>0</v>
      </c>
      <c r="AV202" t="str">
        <f t="shared" si="120"/>
        <v/>
      </c>
      <c r="AW202">
        <f t="array" ref="AW202">IF(D202="",0,SUMPRODUCT((DA13:VN13="Moutarde")*(DA14:VN14="ALERTE")*(COUNTIF(R202,"* "&amp;DA15:VN15&amp;" *")&gt;0)*1))</f>
        <v>0</v>
      </c>
      <c r="AX202" t="str">
        <f t="shared" si="121"/>
        <v/>
      </c>
      <c r="AY202">
        <f t="array" ref="AY202">IF(D202="",0,SUMPRODUCT((DA13:VN13="Sesame")*(DA14:VN14="ALERTE")*(COUNTIF(R202,"* "&amp;DA15:VN15&amp;" *")&gt;0)*1))</f>
        <v>0</v>
      </c>
      <c r="AZ202" t="str">
        <f t="shared" si="122"/>
        <v/>
      </c>
      <c r="BA202">
        <f t="array" ref="BA202">IF(D202="",0,SUMPRODUCT((DA13:VN13="Sulfites")*(DA14:VN14="ALERTE")*(COUNTIF(R202,"* "&amp;DA15:VN15&amp;" *")&gt;0)*1))</f>
        <v>0</v>
      </c>
      <c r="BB202" t="str">
        <f t="shared" si="123"/>
        <v/>
      </c>
      <c r="BC202">
        <f t="array" ref="BC202">IF(D202="",0,SUMPRODUCT((DA13:VN13="Lupin")*(DA14:VN14="ALERTE")*(COUNTIF(R202,"* "&amp;DA15:VN15&amp;" *")&gt;0)*1))</f>
        <v>0</v>
      </c>
      <c r="BD202" t="str">
        <f t="shared" si="124"/>
        <v/>
      </c>
      <c r="BE202">
        <f t="array" ref="BE202">IF(D202="",0,SUMPRODUCT((DA13:VN13="Mollusques")*(DA14:VN14="EXCL")*(COUNTIF(R202,"* "&amp;DA15:VN15&amp;" *")&gt;0)*1))</f>
        <v>0</v>
      </c>
      <c r="BF202">
        <f t="array" ref="BF202">IF(D202="",0,SUMPRODUCT((DA13:VN13="Mollusques")*(DA14:VN14="ALERTE")*(COUNTIF(R202,"* "&amp;DA15:VN15&amp;" *")&gt;0)*1))</f>
        <v>0</v>
      </c>
      <c r="BG202" t="str">
        <f t="shared" si="125"/>
        <v/>
      </c>
      <c r="BH202" t="str">
        <f t="shared" si="126"/>
        <v/>
      </c>
      <c r="BI202" t="str">
        <f t="shared" si="127"/>
        <v/>
      </c>
      <c r="BJ202" t="str">
        <f t="shared" si="128"/>
        <v/>
      </c>
      <c r="BK202" t="str">
        <f t="shared" si="129"/>
        <v/>
      </c>
      <c r="BL202" t="str">
        <f t="shared" si="130"/>
        <v/>
      </c>
      <c r="BM202" t="str">
        <f t="shared" si="131"/>
        <v/>
      </c>
      <c r="BN202" t="str">
        <f t="shared" si="132"/>
        <v/>
      </c>
      <c r="BO202" t="str">
        <f t="shared" si="133"/>
        <v/>
      </c>
      <c r="BP202" t="str">
        <f t="shared" si="134"/>
        <v/>
      </c>
      <c r="BQ202" t="str">
        <f t="shared" si="135"/>
        <v/>
      </c>
      <c r="BR202" t="str">
        <f t="shared" si="136"/>
        <v/>
      </c>
      <c r="BS202" t="str">
        <f t="shared" si="137"/>
        <v/>
      </c>
      <c r="BT202" t="str">
        <f t="shared" si="138"/>
        <v/>
      </c>
      <c r="BU202" t="str">
        <f t="shared" si="139"/>
        <v/>
      </c>
      <c r="BV202" t="str">
        <f t="shared" si="140"/>
        <v/>
      </c>
      <c r="BW202" t="str">
        <f t="shared" si="141"/>
        <v/>
      </c>
      <c r="BX202" t="str">
        <f t="shared" si="142"/>
        <v/>
      </c>
      <c r="BY202" t="str">
        <f t="shared" si="143"/>
        <v/>
      </c>
    </row>
    <row r="203" spans="3:589" ht="15.75">
      <c r="C203" s="263" t="str">
        <f t="shared" si="96"/>
        <v/>
      </c>
      <c r="D203" s="752"/>
      <c r="E203" s="818" t="s">
        <v>945</v>
      </c>
      <c r="F203" s="16" t="str">
        <f t="shared" si="97"/>
        <v/>
      </c>
      <c r="G203" s="264" t="str">
        <f t="shared" si="98"/>
        <v/>
      </c>
      <c r="H203" s="266" t="str">
        <f t="shared" si="99"/>
        <v/>
      </c>
      <c r="I203" s="267" t="str">
        <f t="shared" si="100"/>
        <v/>
      </c>
      <c r="J203" s="268" t="str">
        <f t="shared" si="101"/>
        <v/>
      </c>
      <c r="K203" s="268" t="str">
        <f t="shared" si="102"/>
        <v/>
      </c>
      <c r="L203" s="269" t="str">
        <f t="shared" si="103"/>
        <v/>
      </c>
      <c r="M203" t="str">
        <f t="shared" si="104"/>
        <v/>
      </c>
      <c r="N203" t="str">
        <f t="shared" si="105"/>
        <v/>
      </c>
      <c r="O203" t="str">
        <f t="shared" si="106"/>
        <v/>
      </c>
      <c r="P203" t="str">
        <f t="shared" si="107"/>
        <v/>
      </c>
      <c r="Q203" t="str">
        <f t="shared" si="108"/>
        <v/>
      </c>
      <c r="R203" t="str">
        <f t="shared" si="109"/>
        <v/>
      </c>
      <c r="S203">
        <f t="array" ref="S203">IF(D203="",0,SUMPRODUCT((DA13:VN13="Gluten")*(DA14:VN14="INFO")*(COUNTIF(R203,"* "&amp;DA15:VN15&amp;" *")&gt;0)*1))</f>
        <v>0</v>
      </c>
      <c r="T203">
        <f t="array" ref="T203">IF(D203="",0,SUMPRODUCT((DA13:VN13="Gluten")*(DA14:VN14="EXCL")*(COUNTIF(R203,"* "&amp;DA15:VN15&amp;" *")&gt;0)*1))</f>
        <v>0</v>
      </c>
      <c r="U203">
        <f t="array" ref="U203">IF(D203="",0,SUMPRODUCT((DA13:VN13="Gluten")*(DA14:VN14="ALERTE")*(COUNTIF(R203,"* "&amp;DA15:VN15&amp;" *")&gt;0)*1))</f>
        <v>0</v>
      </c>
      <c r="V203">
        <f t="array" ref="V203">IF(D203="",0,SUMPRODUCT((DA13:VN13="Gluten")*(DA14:VN14="SUSP")*(COUNTIF(R203,"* "&amp;DA15:VN15&amp;" *")&gt;0)*1))</f>
        <v>0</v>
      </c>
      <c r="W203" t="str">
        <f t="shared" si="110"/>
        <v/>
      </c>
      <c r="X203" t="str">
        <f t="shared" si="111"/>
        <v/>
      </c>
      <c r="Y203">
        <f t="array" ref="Y203">IF(D203="",0,SUMPRODUCT((DA13:VN13="Crustaces")*(DA14:VN14="ALERTE")*(COUNTIF(R203,"* "&amp;DA15:VN15&amp;" *")&gt;0)*1))</f>
        <v>0</v>
      </c>
      <c r="Z203" t="str">
        <f t="shared" si="112"/>
        <v/>
      </c>
      <c r="AA203">
        <f t="array" ref="AA203">IF(D203="",0,SUMPRODUCT((DA13:VN13="Oeufs")*(DA14:VN14="ALERTE")*(COUNTIF(R203,"* "&amp;DA15:VN15&amp;" *")&gt;0)*1))</f>
        <v>0</v>
      </c>
      <c r="AB203" t="str">
        <f t="shared" si="113"/>
        <v/>
      </c>
      <c r="AC203">
        <f t="array" ref="AC203">IF(D203="",0,SUMPRODUCT((DA13:VN13="Poissons")*(DA14:VN14="INFO")*(COUNTIF(R203,"* "&amp;DA15:VN15&amp;" *")&gt;0)*1))</f>
        <v>0</v>
      </c>
      <c r="AD203">
        <f t="array" ref="AD203">IF(D203="",0,SUMPRODUCT((DA13:VN13="Poissons")*(DA14:VN14="EXCL")*(COUNTIF(R203,"* "&amp;DA15:VN15&amp;" *")&gt;0)*1))</f>
        <v>0</v>
      </c>
      <c r="AE203">
        <f t="array" ref="AE203">IF(D203="",0,SUMPRODUCT((DA13:VN13="Poissons")*(DA14:VN14="ALERTE")*(COUNTIF(R203,"* "&amp;DA15:VN15&amp;" *")&gt;0)*1))</f>
        <v>0</v>
      </c>
      <c r="AF203" t="str">
        <f t="shared" si="114"/>
        <v/>
      </c>
      <c r="AG203">
        <f t="array" ref="AG203">IF(D203="",0,SUMPRODUCT((DA13:VN13="Arachides")*(DA14:VN14="ALERTE")*(COUNTIF(R203,"* "&amp;DA15:VN15&amp;" *")&gt;0)*1))</f>
        <v>0</v>
      </c>
      <c r="AH203" t="str">
        <f t="shared" si="115"/>
        <v/>
      </c>
      <c r="AI203">
        <f t="array" ref="AI203">IF(D203="",0,SUMPRODUCT((DA13:VN13="Soja")*(DA14:VN14="INFO")*(COUNTIF(R203,"* "&amp;DA15:VN15&amp;" *")&gt;0)*1))</f>
        <v>0</v>
      </c>
      <c r="AJ203">
        <f t="array" ref="AJ203">IF(D203="",0,SUMPRODUCT((DA13:VN13="Soja")*(DA14:VN14="ALERTE")*(COUNTIF(R203,"* "&amp;DA15:VN15&amp;" *")&gt;0)*1))</f>
        <v>0</v>
      </c>
      <c r="AK203" t="str">
        <f t="shared" si="116"/>
        <v/>
      </c>
      <c r="AL203">
        <f t="array" ref="AL203">IF(D203="",0,SUMPRODUCT((DA13:VN13="Lait")*(DA14:VN14="INFO")*(COUNTIF(R203,"* "&amp;DA15:VN15&amp;" *")&gt;0)*1))</f>
        <v>0</v>
      </c>
      <c r="AM203">
        <f t="array" ref="AM203">IF(D203="",0,SUMPRODUCT((DA13:VN13="Lait")*(DA14:VN14="EXCL")*(COUNTIF(R203,"* "&amp;DA15:VN15&amp;" *")&gt;0)*1))</f>
        <v>0</v>
      </c>
      <c r="AN203">
        <f t="array" ref="AN203">IF(D203="",0,SUMPRODUCT((DA13:VN13="Lait")*(DA14:VN14="ALERTE")*(COUNTIF(R203,"* "&amp;DA15:VN15&amp;" *")&gt;0)*1))</f>
        <v>0</v>
      </c>
      <c r="AO203">
        <f t="array" ref="AO203">IF(D203="",0,SUMPRODUCT((DA13:VN13="Lait")*(DA14:VN14="SUSP")*(COUNTIF(R203,"* "&amp;DA15:VN15&amp;" *")&gt;0)*1))</f>
        <v>0</v>
      </c>
      <c r="AP203" t="str">
        <f t="shared" si="117"/>
        <v/>
      </c>
      <c r="AQ203" t="str">
        <f t="shared" si="118"/>
        <v/>
      </c>
      <c r="AR203">
        <f t="array" ref="AR203">IF(D203="",0,SUMPRODUCT((DA13:VN13="Fruits a coque")*(DA14:VN14="EXCL")*(COUNTIF(R203,"* "&amp;DA15:VN15&amp;" *")&gt;0)*1))</f>
        <v>0</v>
      </c>
      <c r="AS203">
        <f t="array" ref="AS203">IF(D203="",0,SUMPRODUCT((DA13:VN13="Fruits a coque")*(DA14:VN14="ALERTE")*(COUNTIF(R203,"* "&amp;DA15:VN15&amp;" *")&gt;0)*1))</f>
        <v>0</v>
      </c>
      <c r="AT203" t="str">
        <f t="shared" si="119"/>
        <v/>
      </c>
      <c r="AU203">
        <f t="array" ref="AU203">IF(D203="",0,SUMPRODUCT((DA13:VN13="Celeri")*(DA14:VN14="ALERTE")*(COUNTIF(R203,"* "&amp;DA15:VN15&amp;" *")&gt;0)*1))</f>
        <v>0</v>
      </c>
      <c r="AV203" t="str">
        <f t="shared" si="120"/>
        <v/>
      </c>
      <c r="AW203">
        <f t="array" ref="AW203">IF(D203="",0,SUMPRODUCT((DA13:VN13="Moutarde")*(DA14:VN14="ALERTE")*(COUNTIF(R203,"* "&amp;DA15:VN15&amp;" *")&gt;0)*1))</f>
        <v>0</v>
      </c>
      <c r="AX203" t="str">
        <f t="shared" si="121"/>
        <v/>
      </c>
      <c r="AY203">
        <f t="array" ref="AY203">IF(D203="",0,SUMPRODUCT((DA13:VN13="Sesame")*(DA14:VN14="ALERTE")*(COUNTIF(R203,"* "&amp;DA15:VN15&amp;" *")&gt;0)*1))</f>
        <v>0</v>
      </c>
      <c r="AZ203" t="str">
        <f t="shared" si="122"/>
        <v/>
      </c>
      <c r="BA203">
        <f t="array" ref="BA203">IF(D203="",0,SUMPRODUCT((DA13:VN13="Sulfites")*(DA14:VN14="ALERTE")*(COUNTIF(R203,"* "&amp;DA15:VN15&amp;" *")&gt;0)*1))</f>
        <v>0</v>
      </c>
      <c r="BB203" t="str">
        <f t="shared" si="123"/>
        <v/>
      </c>
      <c r="BC203">
        <f t="array" ref="BC203">IF(D203="",0,SUMPRODUCT((DA13:VN13="Lupin")*(DA14:VN14="ALERTE")*(COUNTIF(R203,"* "&amp;DA15:VN15&amp;" *")&gt;0)*1))</f>
        <v>0</v>
      </c>
      <c r="BD203" t="str">
        <f t="shared" si="124"/>
        <v/>
      </c>
      <c r="BE203">
        <f t="array" ref="BE203">IF(D203="",0,SUMPRODUCT((DA13:VN13="Mollusques")*(DA14:VN14="EXCL")*(COUNTIF(R203,"* "&amp;DA15:VN15&amp;" *")&gt;0)*1))</f>
        <v>0</v>
      </c>
      <c r="BF203">
        <f t="array" ref="BF203">IF(D203="",0,SUMPRODUCT((DA13:VN13="Mollusques")*(DA14:VN14="ALERTE")*(COUNTIF(R203,"* "&amp;DA15:VN15&amp;" *")&gt;0)*1))</f>
        <v>0</v>
      </c>
      <c r="BG203" t="str">
        <f t="shared" si="125"/>
        <v/>
      </c>
      <c r="BH203" t="str">
        <f t="shared" si="126"/>
        <v/>
      </c>
      <c r="BI203" t="str">
        <f t="shared" si="127"/>
        <v/>
      </c>
      <c r="BJ203" t="str">
        <f t="shared" si="128"/>
        <v/>
      </c>
      <c r="BK203" t="str">
        <f t="shared" si="129"/>
        <v/>
      </c>
      <c r="BL203" t="str">
        <f t="shared" si="130"/>
        <v/>
      </c>
      <c r="BM203" t="str">
        <f t="shared" si="131"/>
        <v/>
      </c>
      <c r="BN203" t="str">
        <f t="shared" si="132"/>
        <v/>
      </c>
      <c r="BO203" t="str">
        <f t="shared" si="133"/>
        <v/>
      </c>
      <c r="BP203" t="str">
        <f t="shared" si="134"/>
        <v/>
      </c>
      <c r="BQ203" t="str">
        <f t="shared" si="135"/>
        <v/>
      </c>
      <c r="BR203" t="str">
        <f t="shared" si="136"/>
        <v/>
      </c>
      <c r="BS203" t="str">
        <f t="shared" si="137"/>
        <v/>
      </c>
      <c r="BT203" t="str">
        <f t="shared" si="138"/>
        <v/>
      </c>
      <c r="BU203" t="str">
        <f t="shared" si="139"/>
        <v/>
      </c>
      <c r="BV203" t="str">
        <f t="shared" si="140"/>
        <v/>
      </c>
      <c r="BW203" t="str">
        <f t="shared" si="141"/>
        <v/>
      </c>
      <c r="BX203" t="str">
        <f t="shared" si="142"/>
        <v/>
      </c>
      <c r="BY203" t="str">
        <f t="shared" si="143"/>
        <v/>
      </c>
    </row>
    <row r="204" spans="3:589" ht="15.75">
      <c r="C204" s="263" t="str">
        <f t="shared" si="96"/>
        <v/>
      </c>
      <c r="D204" s="752"/>
      <c r="E204" s="818" t="s">
        <v>945</v>
      </c>
      <c r="F204" s="16" t="str">
        <f t="shared" si="97"/>
        <v/>
      </c>
      <c r="G204" s="264" t="str">
        <f t="shared" si="98"/>
        <v/>
      </c>
      <c r="H204" s="266" t="str">
        <f t="shared" si="99"/>
        <v/>
      </c>
      <c r="I204" s="267" t="str">
        <f t="shared" si="100"/>
        <v/>
      </c>
      <c r="J204" s="268" t="str">
        <f t="shared" si="101"/>
        <v/>
      </c>
      <c r="K204" s="268" t="str">
        <f t="shared" si="102"/>
        <v/>
      </c>
      <c r="L204" s="269" t="str">
        <f t="shared" si="103"/>
        <v/>
      </c>
      <c r="M204" t="str">
        <f t="shared" si="104"/>
        <v/>
      </c>
      <c r="N204" t="str">
        <f t="shared" si="105"/>
        <v/>
      </c>
      <c r="O204" t="str">
        <f t="shared" si="106"/>
        <v/>
      </c>
      <c r="P204" t="str">
        <f t="shared" si="107"/>
        <v/>
      </c>
      <c r="Q204" t="str">
        <f t="shared" si="108"/>
        <v/>
      </c>
      <c r="R204" t="str">
        <f t="shared" si="109"/>
        <v/>
      </c>
      <c r="S204">
        <f t="array" ref="S204">IF(D204="",0,SUMPRODUCT((DA13:VN13="Gluten")*(DA14:VN14="INFO")*(COUNTIF(R204,"* "&amp;DA15:VN15&amp;" *")&gt;0)*1))</f>
        <v>0</v>
      </c>
      <c r="T204">
        <f t="array" ref="T204">IF(D204="",0,SUMPRODUCT((DA13:VN13="Gluten")*(DA14:VN14="EXCL")*(COUNTIF(R204,"* "&amp;DA15:VN15&amp;" *")&gt;0)*1))</f>
        <v>0</v>
      </c>
      <c r="U204">
        <f t="array" ref="U204">IF(D204="",0,SUMPRODUCT((DA13:VN13="Gluten")*(DA14:VN14="ALERTE")*(COUNTIF(R204,"* "&amp;DA15:VN15&amp;" *")&gt;0)*1))</f>
        <v>0</v>
      </c>
      <c r="V204">
        <f t="array" ref="V204">IF(D204="",0,SUMPRODUCT((DA13:VN13="Gluten")*(DA14:VN14="SUSP")*(COUNTIF(R204,"* "&amp;DA15:VN15&amp;" *")&gt;0)*1))</f>
        <v>0</v>
      </c>
      <c r="W204" t="str">
        <f t="shared" si="110"/>
        <v/>
      </c>
      <c r="X204" t="str">
        <f t="shared" si="111"/>
        <v/>
      </c>
      <c r="Y204">
        <f t="array" ref="Y204">IF(D204="",0,SUMPRODUCT((DA13:VN13="Crustaces")*(DA14:VN14="ALERTE")*(COUNTIF(R204,"* "&amp;DA15:VN15&amp;" *")&gt;0)*1))</f>
        <v>0</v>
      </c>
      <c r="Z204" t="str">
        <f t="shared" si="112"/>
        <v/>
      </c>
      <c r="AA204">
        <f t="array" ref="AA204">IF(D204="",0,SUMPRODUCT((DA13:VN13="Oeufs")*(DA14:VN14="ALERTE")*(COUNTIF(R204,"* "&amp;DA15:VN15&amp;" *")&gt;0)*1))</f>
        <v>0</v>
      </c>
      <c r="AB204" t="str">
        <f t="shared" si="113"/>
        <v/>
      </c>
      <c r="AC204">
        <f t="array" ref="AC204">IF(D204="",0,SUMPRODUCT((DA13:VN13="Poissons")*(DA14:VN14="INFO")*(COUNTIF(R204,"* "&amp;DA15:VN15&amp;" *")&gt;0)*1))</f>
        <v>0</v>
      </c>
      <c r="AD204">
        <f t="array" ref="AD204">IF(D204="",0,SUMPRODUCT((DA13:VN13="Poissons")*(DA14:VN14="EXCL")*(COUNTIF(R204,"* "&amp;DA15:VN15&amp;" *")&gt;0)*1))</f>
        <v>0</v>
      </c>
      <c r="AE204">
        <f t="array" ref="AE204">IF(D204="",0,SUMPRODUCT((DA13:VN13="Poissons")*(DA14:VN14="ALERTE")*(COUNTIF(R204,"* "&amp;DA15:VN15&amp;" *")&gt;0)*1))</f>
        <v>0</v>
      </c>
      <c r="AF204" t="str">
        <f t="shared" si="114"/>
        <v/>
      </c>
      <c r="AG204">
        <f t="array" ref="AG204">IF(D204="",0,SUMPRODUCT((DA13:VN13="Arachides")*(DA14:VN14="ALERTE")*(COUNTIF(R204,"* "&amp;DA15:VN15&amp;" *")&gt;0)*1))</f>
        <v>0</v>
      </c>
      <c r="AH204" t="str">
        <f t="shared" si="115"/>
        <v/>
      </c>
      <c r="AI204">
        <f t="array" ref="AI204">IF(D204="",0,SUMPRODUCT((DA13:VN13="Soja")*(DA14:VN14="INFO")*(COUNTIF(R204,"* "&amp;DA15:VN15&amp;" *")&gt;0)*1))</f>
        <v>0</v>
      </c>
      <c r="AJ204">
        <f t="array" ref="AJ204">IF(D204="",0,SUMPRODUCT((DA13:VN13="Soja")*(DA14:VN14="ALERTE")*(COUNTIF(R204,"* "&amp;DA15:VN15&amp;" *")&gt;0)*1))</f>
        <v>0</v>
      </c>
      <c r="AK204" t="str">
        <f t="shared" si="116"/>
        <v/>
      </c>
      <c r="AL204">
        <f t="array" ref="AL204">IF(D204="",0,SUMPRODUCT((DA13:VN13="Lait")*(DA14:VN14="INFO")*(COUNTIF(R204,"* "&amp;DA15:VN15&amp;" *")&gt;0)*1))</f>
        <v>0</v>
      </c>
      <c r="AM204">
        <f t="array" ref="AM204">IF(D204="",0,SUMPRODUCT((DA13:VN13="Lait")*(DA14:VN14="EXCL")*(COUNTIF(R204,"* "&amp;DA15:VN15&amp;" *")&gt;0)*1))</f>
        <v>0</v>
      </c>
      <c r="AN204">
        <f t="array" ref="AN204">IF(D204="",0,SUMPRODUCT((DA13:VN13="Lait")*(DA14:VN14="ALERTE")*(COUNTIF(R204,"* "&amp;DA15:VN15&amp;" *")&gt;0)*1))</f>
        <v>0</v>
      </c>
      <c r="AO204">
        <f t="array" ref="AO204">IF(D204="",0,SUMPRODUCT((DA13:VN13="Lait")*(DA14:VN14="SUSP")*(COUNTIF(R204,"* "&amp;DA15:VN15&amp;" *")&gt;0)*1))</f>
        <v>0</v>
      </c>
      <c r="AP204" t="str">
        <f t="shared" si="117"/>
        <v/>
      </c>
      <c r="AQ204" t="str">
        <f t="shared" si="118"/>
        <v/>
      </c>
      <c r="AR204">
        <f t="array" ref="AR204">IF(D204="",0,SUMPRODUCT((DA13:VN13="Fruits a coque")*(DA14:VN14="EXCL")*(COUNTIF(R204,"* "&amp;DA15:VN15&amp;" *")&gt;0)*1))</f>
        <v>0</v>
      </c>
      <c r="AS204">
        <f t="array" ref="AS204">IF(D204="",0,SUMPRODUCT((DA13:VN13="Fruits a coque")*(DA14:VN14="ALERTE")*(COUNTIF(R204,"* "&amp;DA15:VN15&amp;" *")&gt;0)*1))</f>
        <v>0</v>
      </c>
      <c r="AT204" t="str">
        <f t="shared" si="119"/>
        <v/>
      </c>
      <c r="AU204">
        <f t="array" ref="AU204">IF(D204="",0,SUMPRODUCT((DA13:VN13="Celeri")*(DA14:VN14="ALERTE")*(COUNTIF(R204,"* "&amp;DA15:VN15&amp;" *")&gt;0)*1))</f>
        <v>0</v>
      </c>
      <c r="AV204" t="str">
        <f t="shared" si="120"/>
        <v/>
      </c>
      <c r="AW204">
        <f t="array" ref="AW204">IF(D204="",0,SUMPRODUCT((DA13:VN13="Moutarde")*(DA14:VN14="ALERTE")*(COUNTIF(R204,"* "&amp;DA15:VN15&amp;" *")&gt;0)*1))</f>
        <v>0</v>
      </c>
      <c r="AX204" t="str">
        <f t="shared" si="121"/>
        <v/>
      </c>
      <c r="AY204">
        <f t="array" ref="AY204">IF(D204="",0,SUMPRODUCT((DA13:VN13="Sesame")*(DA14:VN14="ALERTE")*(COUNTIF(R204,"* "&amp;DA15:VN15&amp;" *")&gt;0)*1))</f>
        <v>0</v>
      </c>
      <c r="AZ204" t="str">
        <f t="shared" si="122"/>
        <v/>
      </c>
      <c r="BA204">
        <f t="array" ref="BA204">IF(D204="",0,SUMPRODUCT((DA13:VN13="Sulfites")*(DA14:VN14="ALERTE")*(COUNTIF(R204,"* "&amp;DA15:VN15&amp;" *")&gt;0)*1))</f>
        <v>0</v>
      </c>
      <c r="BB204" t="str">
        <f t="shared" si="123"/>
        <v/>
      </c>
      <c r="BC204">
        <f t="array" ref="BC204">IF(D204="",0,SUMPRODUCT((DA13:VN13="Lupin")*(DA14:VN14="ALERTE")*(COUNTIF(R204,"* "&amp;DA15:VN15&amp;" *")&gt;0)*1))</f>
        <v>0</v>
      </c>
      <c r="BD204" t="str">
        <f t="shared" si="124"/>
        <v/>
      </c>
      <c r="BE204">
        <f t="array" ref="BE204">IF(D204="",0,SUMPRODUCT((DA13:VN13="Mollusques")*(DA14:VN14="EXCL")*(COUNTIF(R204,"* "&amp;DA15:VN15&amp;" *")&gt;0)*1))</f>
        <v>0</v>
      </c>
      <c r="BF204">
        <f t="array" ref="BF204">IF(D204="",0,SUMPRODUCT((DA13:VN13="Mollusques")*(DA14:VN14="ALERTE")*(COUNTIF(R204,"* "&amp;DA15:VN15&amp;" *")&gt;0)*1))</f>
        <v>0</v>
      </c>
      <c r="BG204" t="str">
        <f t="shared" si="125"/>
        <v/>
      </c>
      <c r="BH204" t="str">
        <f t="shared" si="126"/>
        <v/>
      </c>
      <c r="BI204" t="str">
        <f t="shared" si="127"/>
        <v/>
      </c>
      <c r="BJ204" t="str">
        <f t="shared" si="128"/>
        <v/>
      </c>
      <c r="BK204" t="str">
        <f t="shared" si="129"/>
        <v/>
      </c>
      <c r="BL204" t="str">
        <f t="shared" si="130"/>
        <v/>
      </c>
      <c r="BM204" t="str">
        <f t="shared" si="131"/>
        <v/>
      </c>
      <c r="BN204" t="str">
        <f t="shared" si="132"/>
        <v/>
      </c>
      <c r="BO204" t="str">
        <f t="shared" si="133"/>
        <v/>
      </c>
      <c r="BP204" t="str">
        <f t="shared" si="134"/>
        <v/>
      </c>
      <c r="BQ204" t="str">
        <f t="shared" si="135"/>
        <v/>
      </c>
      <c r="BR204" t="str">
        <f t="shared" si="136"/>
        <v/>
      </c>
      <c r="BS204" t="str">
        <f t="shared" si="137"/>
        <v/>
      </c>
      <c r="BT204" t="str">
        <f t="shared" si="138"/>
        <v/>
      </c>
      <c r="BU204" t="str">
        <f t="shared" si="139"/>
        <v/>
      </c>
      <c r="BV204" t="str">
        <f t="shared" si="140"/>
        <v/>
      </c>
      <c r="BW204" t="str">
        <f t="shared" si="141"/>
        <v/>
      </c>
      <c r="BX204" t="str">
        <f t="shared" si="142"/>
        <v/>
      </c>
      <c r="BY204" t="str">
        <f t="shared" si="143"/>
        <v/>
      </c>
    </row>
    <row r="205" spans="3:589" ht="15.75">
      <c r="C205" s="263" t="str">
        <f t="shared" si="96"/>
        <v/>
      </c>
      <c r="D205" s="752"/>
      <c r="E205" s="257"/>
      <c r="F205" s="16" t="str">
        <f t="shared" si="97"/>
        <v/>
      </c>
      <c r="G205" s="264" t="str">
        <f t="shared" si="98"/>
        <v/>
      </c>
      <c r="H205" s="266" t="str">
        <f t="shared" si="99"/>
        <v/>
      </c>
      <c r="I205" s="267" t="str">
        <f t="shared" si="100"/>
        <v/>
      </c>
      <c r="J205" s="268" t="str">
        <f t="shared" si="101"/>
        <v/>
      </c>
      <c r="K205" s="268" t="str">
        <f t="shared" si="102"/>
        <v/>
      </c>
      <c r="L205" s="269" t="str">
        <f t="shared" si="103"/>
        <v/>
      </c>
      <c r="M205" t="str">
        <f t="shared" si="104"/>
        <v/>
      </c>
      <c r="N205" t="str">
        <f t="shared" si="105"/>
        <v/>
      </c>
      <c r="O205" t="str">
        <f t="shared" si="106"/>
        <v/>
      </c>
      <c r="P205" t="str">
        <f t="shared" si="107"/>
        <v/>
      </c>
      <c r="Q205" t="str">
        <f t="shared" si="108"/>
        <v/>
      </c>
      <c r="R205" t="str">
        <f t="shared" si="109"/>
        <v/>
      </c>
      <c r="S205">
        <f t="array" ref="S205">IF(D205="",0,SUMPRODUCT((DA13:VN13="Gluten")*(DA14:VN14="INFO")*(COUNTIF(R205,"* "&amp;DA15:VN15&amp;" *")&gt;0)*1))</f>
        <v>0</v>
      </c>
      <c r="T205">
        <f t="array" ref="T205">IF(D205="",0,SUMPRODUCT((DA13:VN13="Gluten")*(DA14:VN14="EXCL")*(COUNTIF(R205,"* "&amp;DA15:VN15&amp;" *")&gt;0)*1))</f>
        <v>0</v>
      </c>
      <c r="U205">
        <f t="array" ref="U205">IF(D205="",0,SUMPRODUCT((DA13:VN13="Gluten")*(DA14:VN14="ALERTE")*(COUNTIF(R205,"* "&amp;DA15:VN15&amp;" *")&gt;0)*1))</f>
        <v>0</v>
      </c>
      <c r="V205">
        <f t="array" ref="V205">IF(D205="",0,SUMPRODUCT((DA13:VN13="Gluten")*(DA14:VN14="SUSP")*(COUNTIF(R205,"* "&amp;DA15:VN15&amp;" *")&gt;0)*1))</f>
        <v>0</v>
      </c>
      <c r="W205" t="str">
        <f t="shared" si="110"/>
        <v/>
      </c>
      <c r="X205" t="str">
        <f t="shared" si="111"/>
        <v/>
      </c>
      <c r="Y205">
        <f t="array" ref="Y205">IF(D205="",0,SUMPRODUCT((DA13:VN13="Crustaces")*(DA14:VN14="ALERTE")*(COUNTIF(R205,"* "&amp;DA15:VN15&amp;" *")&gt;0)*1))</f>
        <v>0</v>
      </c>
      <c r="Z205" t="str">
        <f t="shared" si="112"/>
        <v/>
      </c>
      <c r="AA205">
        <f t="array" ref="AA205">IF(D205="",0,SUMPRODUCT((DA13:VN13="Oeufs")*(DA14:VN14="ALERTE")*(COUNTIF(R205,"* "&amp;DA15:VN15&amp;" *")&gt;0)*1))</f>
        <v>0</v>
      </c>
      <c r="AB205" t="str">
        <f t="shared" si="113"/>
        <v/>
      </c>
      <c r="AC205">
        <f t="array" ref="AC205">IF(D205="",0,SUMPRODUCT((DA13:VN13="Poissons")*(DA14:VN14="INFO")*(COUNTIF(R205,"* "&amp;DA15:VN15&amp;" *")&gt;0)*1))</f>
        <v>0</v>
      </c>
      <c r="AD205">
        <f t="array" ref="AD205">IF(D205="",0,SUMPRODUCT((DA13:VN13="Poissons")*(DA14:VN14="EXCL")*(COUNTIF(R205,"* "&amp;DA15:VN15&amp;" *")&gt;0)*1))</f>
        <v>0</v>
      </c>
      <c r="AE205">
        <f t="array" ref="AE205">IF(D205="",0,SUMPRODUCT((DA13:VN13="Poissons")*(DA14:VN14="ALERTE")*(COUNTIF(R205,"* "&amp;DA15:VN15&amp;" *")&gt;0)*1))</f>
        <v>0</v>
      </c>
      <c r="AF205" t="str">
        <f t="shared" si="114"/>
        <v/>
      </c>
      <c r="AG205">
        <f t="array" ref="AG205">IF(D205="",0,SUMPRODUCT((DA13:VN13="Arachides")*(DA14:VN14="ALERTE")*(COUNTIF(R205,"* "&amp;DA15:VN15&amp;" *")&gt;0)*1))</f>
        <v>0</v>
      </c>
      <c r="AH205" t="str">
        <f t="shared" si="115"/>
        <v/>
      </c>
      <c r="AI205">
        <f t="array" ref="AI205">IF(D205="",0,SUMPRODUCT((DA13:VN13="Soja")*(DA14:VN14="INFO")*(COUNTIF(R205,"* "&amp;DA15:VN15&amp;" *")&gt;0)*1))</f>
        <v>0</v>
      </c>
      <c r="AJ205">
        <f t="array" ref="AJ205">IF(D205="",0,SUMPRODUCT((DA13:VN13="Soja")*(DA14:VN14="ALERTE")*(COUNTIF(R205,"* "&amp;DA15:VN15&amp;" *")&gt;0)*1))</f>
        <v>0</v>
      </c>
      <c r="AK205" t="str">
        <f t="shared" si="116"/>
        <v/>
      </c>
      <c r="AL205">
        <f t="array" ref="AL205">IF(D205="",0,SUMPRODUCT((DA13:VN13="Lait")*(DA14:VN14="INFO")*(COUNTIF(R205,"* "&amp;DA15:VN15&amp;" *")&gt;0)*1))</f>
        <v>0</v>
      </c>
      <c r="AM205">
        <f t="array" ref="AM205">IF(D205="",0,SUMPRODUCT((DA13:VN13="Lait")*(DA14:VN14="EXCL")*(COUNTIF(R205,"* "&amp;DA15:VN15&amp;" *")&gt;0)*1))</f>
        <v>0</v>
      </c>
      <c r="AN205">
        <f t="array" ref="AN205">IF(D205="",0,SUMPRODUCT((DA13:VN13="Lait")*(DA14:VN14="ALERTE")*(COUNTIF(R205,"* "&amp;DA15:VN15&amp;" *")&gt;0)*1))</f>
        <v>0</v>
      </c>
      <c r="AO205">
        <f t="array" ref="AO205">IF(D205="",0,SUMPRODUCT((DA13:VN13="Lait")*(DA14:VN14="SUSP")*(COUNTIF(R205,"* "&amp;DA15:VN15&amp;" *")&gt;0)*1))</f>
        <v>0</v>
      </c>
      <c r="AP205" t="str">
        <f t="shared" si="117"/>
        <v/>
      </c>
      <c r="AQ205" t="str">
        <f t="shared" si="118"/>
        <v/>
      </c>
      <c r="AR205">
        <f t="array" ref="AR205">IF(D205="",0,SUMPRODUCT((DA13:VN13="Fruits a coque")*(DA14:VN14="EXCL")*(COUNTIF(R205,"* "&amp;DA15:VN15&amp;" *")&gt;0)*1))</f>
        <v>0</v>
      </c>
      <c r="AS205">
        <f t="array" ref="AS205">IF(D205="",0,SUMPRODUCT((DA13:VN13="Fruits a coque")*(DA14:VN14="ALERTE")*(COUNTIF(R205,"* "&amp;DA15:VN15&amp;" *")&gt;0)*1))</f>
        <v>0</v>
      </c>
      <c r="AT205" t="str">
        <f t="shared" si="119"/>
        <v/>
      </c>
      <c r="AU205">
        <f t="array" ref="AU205">IF(D205="",0,SUMPRODUCT((DA13:VN13="Celeri")*(DA14:VN14="ALERTE")*(COUNTIF(R205,"* "&amp;DA15:VN15&amp;" *")&gt;0)*1))</f>
        <v>0</v>
      </c>
      <c r="AV205" t="str">
        <f t="shared" si="120"/>
        <v/>
      </c>
      <c r="AW205">
        <f t="array" ref="AW205">IF(D205="",0,SUMPRODUCT((DA13:VN13="Moutarde")*(DA14:VN14="ALERTE")*(COUNTIF(R205,"* "&amp;DA15:VN15&amp;" *")&gt;0)*1))</f>
        <v>0</v>
      </c>
      <c r="AX205" t="str">
        <f t="shared" si="121"/>
        <v/>
      </c>
      <c r="AY205">
        <f t="array" ref="AY205">IF(D205="",0,SUMPRODUCT((DA13:VN13="Sesame")*(DA14:VN14="ALERTE")*(COUNTIF(R205,"* "&amp;DA15:VN15&amp;" *")&gt;0)*1))</f>
        <v>0</v>
      </c>
      <c r="AZ205" t="str">
        <f t="shared" si="122"/>
        <v/>
      </c>
      <c r="BA205">
        <f t="array" ref="BA205">IF(D205="",0,SUMPRODUCT((DA13:VN13="Sulfites")*(DA14:VN14="ALERTE")*(COUNTIF(R205,"* "&amp;DA15:VN15&amp;" *")&gt;0)*1))</f>
        <v>0</v>
      </c>
      <c r="BB205" t="str">
        <f t="shared" si="123"/>
        <v/>
      </c>
      <c r="BC205">
        <f t="array" ref="BC205">IF(D205="",0,SUMPRODUCT((DA13:VN13="Lupin")*(DA14:VN14="ALERTE")*(COUNTIF(R205,"* "&amp;DA15:VN15&amp;" *")&gt;0)*1))</f>
        <v>0</v>
      </c>
      <c r="BD205" t="str">
        <f t="shared" si="124"/>
        <v/>
      </c>
      <c r="BE205">
        <f t="array" ref="BE205">IF(D205="",0,SUMPRODUCT((DA13:VN13="Mollusques")*(DA14:VN14="EXCL")*(COUNTIF(R205,"* "&amp;DA15:VN15&amp;" *")&gt;0)*1))</f>
        <v>0</v>
      </c>
      <c r="BF205">
        <f t="array" ref="BF205">IF(D205="",0,SUMPRODUCT((DA13:VN13="Mollusques")*(DA14:VN14="ALERTE")*(COUNTIF(R205,"* "&amp;DA15:VN15&amp;" *")&gt;0)*1))</f>
        <v>0</v>
      </c>
      <c r="BG205" t="str">
        <f t="shared" si="125"/>
        <v/>
      </c>
      <c r="BH205" t="str">
        <f t="shared" si="126"/>
        <v/>
      </c>
      <c r="BI205" t="str">
        <f t="shared" si="127"/>
        <v/>
      </c>
      <c r="BJ205" t="str">
        <f t="shared" si="128"/>
        <v/>
      </c>
      <c r="BK205" t="str">
        <f t="shared" si="129"/>
        <v/>
      </c>
      <c r="BL205" t="str">
        <f t="shared" si="130"/>
        <v/>
      </c>
      <c r="BM205" t="str">
        <f t="shared" si="131"/>
        <v/>
      </c>
      <c r="BN205" t="str">
        <f t="shared" si="132"/>
        <v/>
      </c>
      <c r="BO205" t="str">
        <f t="shared" si="133"/>
        <v/>
      </c>
      <c r="BP205" t="str">
        <f t="shared" si="134"/>
        <v/>
      </c>
      <c r="BQ205" t="str">
        <f t="shared" si="135"/>
        <v/>
      </c>
      <c r="BR205" t="str">
        <f t="shared" si="136"/>
        <v/>
      </c>
      <c r="BS205" t="str">
        <f t="shared" si="137"/>
        <v/>
      </c>
      <c r="BT205" t="str">
        <f t="shared" si="138"/>
        <v/>
      </c>
      <c r="BU205" t="str">
        <f t="shared" si="139"/>
        <v/>
      </c>
      <c r="BV205" t="str">
        <f t="shared" si="140"/>
        <v/>
      </c>
      <c r="BW205" t="str">
        <f t="shared" si="141"/>
        <v/>
      </c>
      <c r="BX205" t="str">
        <f t="shared" si="142"/>
        <v/>
      </c>
      <c r="BY205" t="str">
        <f t="shared" si="143"/>
        <v/>
      </c>
    </row>
    <row r="206" spans="3:589">
      <c r="C206" s="265"/>
      <c r="D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65"/>
      <c r="AE206" s="265"/>
      <c r="AF206" s="265"/>
      <c r="AG206" s="265"/>
      <c r="AH206" s="265"/>
      <c r="AI206" s="265"/>
      <c r="AJ206" s="265"/>
      <c r="AK206" s="265"/>
      <c r="AL206" s="265"/>
      <c r="AM206" s="265"/>
      <c r="AN206" s="265"/>
      <c r="AO206" s="265"/>
      <c r="AP206" s="265"/>
      <c r="AQ206" s="265"/>
      <c r="AR206" s="265"/>
      <c r="AS206" s="265"/>
      <c r="AT206" s="265"/>
      <c r="AU206" s="265"/>
      <c r="AV206" s="265"/>
      <c r="AW206" s="265"/>
      <c r="AX206" s="265"/>
      <c r="AY206" s="265"/>
      <c r="AZ206" s="265"/>
      <c r="BA206" s="265"/>
      <c r="BB206" s="265"/>
      <c r="BC206" s="265"/>
      <c r="BD206" s="265"/>
      <c r="BE206" s="265"/>
      <c r="BF206" s="265"/>
      <c r="BG206" s="265"/>
      <c r="BH206" s="265"/>
      <c r="BI206" s="265"/>
      <c r="BJ206" s="265"/>
      <c r="BK206" s="265"/>
      <c r="BL206" s="265"/>
      <c r="BM206" s="265"/>
      <c r="BN206" s="265"/>
      <c r="BO206" s="265"/>
      <c r="BP206" s="265"/>
      <c r="BQ206" s="265"/>
      <c r="BR206" s="265"/>
      <c r="BS206" s="265"/>
      <c r="BT206" s="265"/>
      <c r="BU206" s="265"/>
      <c r="BV206" s="265"/>
      <c r="BW206" s="265"/>
      <c r="BX206" s="265"/>
      <c r="BY206" s="265"/>
      <c r="BZ206" s="265"/>
      <c r="CA206" s="265"/>
      <c r="CB206" s="265"/>
    </row>
    <row r="207" spans="3:589">
      <c r="CC207" s="265"/>
      <c r="CD207" s="265"/>
      <c r="CE207" s="265"/>
      <c r="CF207" s="265"/>
      <c r="CG207" s="265"/>
      <c r="CH207" s="265"/>
      <c r="CI207" s="265"/>
      <c r="CJ207" s="265"/>
      <c r="CK207" s="265"/>
      <c r="CL207" s="265"/>
      <c r="CM207" s="265"/>
      <c r="CN207" s="265"/>
      <c r="CO207" s="265"/>
      <c r="CP207" s="265"/>
      <c r="CQ207" s="265"/>
      <c r="CR207" s="265"/>
      <c r="CS207" s="265"/>
      <c r="CT207" s="265"/>
      <c r="CU207" s="265"/>
      <c r="CV207" s="265"/>
      <c r="CW207" s="265"/>
      <c r="CX207" s="265"/>
      <c r="CY207" s="265"/>
      <c r="CZ207" s="265"/>
      <c r="DA207" s="265"/>
      <c r="DB207" s="265"/>
      <c r="DC207" s="265"/>
      <c r="DD207" s="265"/>
      <c r="DE207" s="265"/>
      <c r="DF207" s="265"/>
      <c r="DG207" s="265"/>
      <c r="DH207" s="265"/>
      <c r="DI207" s="265"/>
      <c r="DJ207" s="265"/>
      <c r="DK207" s="265"/>
      <c r="DL207" s="265"/>
      <c r="DM207" s="265"/>
      <c r="DN207" s="265"/>
      <c r="DO207" s="265"/>
      <c r="DP207" s="265"/>
      <c r="DQ207" s="265"/>
      <c r="DR207" s="265"/>
      <c r="DS207" s="265"/>
      <c r="DT207" s="265"/>
      <c r="DU207" s="265"/>
      <c r="DV207" s="265"/>
      <c r="DW207" s="265"/>
      <c r="DX207" s="265"/>
      <c r="DY207" s="265"/>
      <c r="DZ207" s="265"/>
      <c r="EA207" s="265"/>
      <c r="EB207" s="265"/>
      <c r="EC207" s="265"/>
      <c r="ED207" s="265"/>
      <c r="EE207" s="265"/>
      <c r="EF207" s="265"/>
      <c r="EG207" s="265"/>
      <c r="EH207" s="265"/>
      <c r="EI207" s="265"/>
      <c r="EJ207" s="265"/>
      <c r="EK207" s="265"/>
      <c r="EL207" s="265"/>
      <c r="EM207" s="265"/>
      <c r="EN207" s="265"/>
      <c r="EO207" s="265"/>
      <c r="EP207" s="265"/>
      <c r="EQ207" s="265"/>
      <c r="ER207" s="265"/>
      <c r="ES207" s="265"/>
      <c r="ET207" s="265"/>
      <c r="EU207" s="265"/>
      <c r="EV207" s="265"/>
      <c r="EW207" s="265"/>
      <c r="EX207" s="265"/>
      <c r="EY207" s="265"/>
      <c r="EZ207" s="265"/>
      <c r="FA207" s="265"/>
      <c r="FB207" s="265"/>
      <c r="FC207" s="265"/>
      <c r="FD207" s="265"/>
      <c r="FE207" s="265"/>
      <c r="FF207" s="265"/>
      <c r="FG207" s="265"/>
      <c r="FH207" s="265"/>
      <c r="FI207" s="265"/>
      <c r="FJ207" s="265"/>
      <c r="FK207" s="265"/>
      <c r="FL207" s="265"/>
      <c r="FM207" s="265"/>
      <c r="FN207" s="265"/>
      <c r="FO207" s="265"/>
      <c r="FP207" s="265"/>
      <c r="FQ207" s="265"/>
      <c r="FR207" s="265"/>
      <c r="FS207" s="265"/>
      <c r="FT207" s="265"/>
      <c r="FU207" s="265"/>
      <c r="FV207" s="265"/>
      <c r="FW207" s="265"/>
      <c r="FX207" s="265"/>
      <c r="FY207" s="265"/>
      <c r="FZ207" s="265"/>
      <c r="GA207" s="265"/>
      <c r="GB207" s="265"/>
      <c r="GC207" s="265"/>
      <c r="GD207" s="265"/>
      <c r="GE207" s="265"/>
      <c r="GF207" s="265"/>
      <c r="GG207" s="265"/>
      <c r="GH207" s="265"/>
      <c r="GI207" s="265"/>
      <c r="GJ207" s="265"/>
      <c r="GK207" s="265"/>
      <c r="GL207" s="265"/>
      <c r="GM207" s="265"/>
      <c r="GN207" s="265"/>
      <c r="GO207" s="265"/>
      <c r="GP207" s="265"/>
      <c r="GQ207" s="265"/>
      <c r="GR207" s="265"/>
      <c r="GS207" s="265"/>
      <c r="GT207" s="265"/>
      <c r="GU207" s="265"/>
      <c r="GV207" s="265"/>
      <c r="GW207" s="265"/>
      <c r="GX207" s="265"/>
      <c r="GY207" s="265"/>
      <c r="GZ207" s="265"/>
      <c r="HA207" s="265"/>
      <c r="HB207" s="265"/>
      <c r="HC207" s="265"/>
      <c r="HD207" s="265"/>
      <c r="HE207" s="265"/>
      <c r="HF207" s="265"/>
      <c r="HG207" s="265"/>
      <c r="HH207" s="265"/>
      <c r="HI207" s="265"/>
      <c r="HJ207" s="265"/>
      <c r="HK207" s="265"/>
      <c r="HL207" s="265"/>
      <c r="HM207" s="265"/>
      <c r="HN207" s="265"/>
      <c r="HO207" s="265"/>
      <c r="HP207" s="265"/>
      <c r="HQ207" s="265"/>
      <c r="HR207" s="265"/>
      <c r="HS207" s="265"/>
      <c r="HT207" s="265"/>
      <c r="HU207" s="265"/>
      <c r="HV207" s="265"/>
      <c r="HW207" s="265"/>
      <c r="HX207" s="265"/>
      <c r="HY207" s="265"/>
      <c r="HZ207" s="265"/>
      <c r="IA207" s="265"/>
      <c r="IB207" s="265"/>
      <c r="IC207" s="265"/>
      <c r="ID207" s="265"/>
      <c r="IE207" s="265"/>
      <c r="IF207" s="265"/>
      <c r="IG207" s="265"/>
      <c r="IH207" s="265"/>
      <c r="II207" s="265"/>
      <c r="IJ207" s="265"/>
      <c r="IK207" s="265"/>
      <c r="IL207" s="265"/>
      <c r="IM207" s="265"/>
      <c r="IN207" s="265"/>
      <c r="IO207" s="265"/>
      <c r="IP207" s="265"/>
      <c r="IQ207" s="265"/>
      <c r="IR207" s="265"/>
      <c r="IS207" s="265"/>
      <c r="IT207" s="265"/>
      <c r="IU207" s="265"/>
      <c r="IV207" s="265"/>
      <c r="IW207" s="265"/>
      <c r="IX207" s="265"/>
      <c r="IY207" s="265"/>
      <c r="IZ207" s="265"/>
      <c r="JA207" s="265"/>
      <c r="JB207" s="265"/>
      <c r="JC207" s="265"/>
      <c r="JD207" s="265"/>
      <c r="JE207" s="265"/>
      <c r="JF207" s="265"/>
      <c r="JG207" s="265"/>
      <c r="JH207" s="265"/>
      <c r="JI207" s="265"/>
      <c r="JJ207" s="265"/>
      <c r="JK207" s="265"/>
      <c r="JL207" s="265"/>
      <c r="JM207" s="265"/>
      <c r="JN207" s="265"/>
      <c r="JO207" s="265"/>
      <c r="JP207" s="265"/>
      <c r="JQ207" s="265"/>
      <c r="JR207" s="265"/>
      <c r="JS207" s="265"/>
      <c r="JT207" s="265"/>
      <c r="JU207" s="265"/>
      <c r="JV207" s="265"/>
      <c r="JW207" s="265"/>
      <c r="JX207" s="265"/>
      <c r="JY207" s="265"/>
      <c r="JZ207" s="265"/>
      <c r="KA207" s="265"/>
      <c r="KB207" s="265"/>
      <c r="KC207" s="265"/>
      <c r="KD207" s="265"/>
      <c r="KE207" s="265"/>
      <c r="KF207" s="265"/>
      <c r="KG207" s="265"/>
      <c r="KH207" s="265"/>
      <c r="KI207" s="265"/>
      <c r="KJ207" s="265"/>
      <c r="KK207" s="265"/>
      <c r="KL207" s="265"/>
      <c r="KM207" s="265"/>
      <c r="KN207" s="265"/>
      <c r="KO207" s="265"/>
      <c r="KP207" s="265"/>
      <c r="KQ207" s="265"/>
      <c r="KR207" s="265"/>
      <c r="KS207" s="265"/>
      <c r="KT207" s="265"/>
      <c r="KU207" s="265"/>
      <c r="KV207" s="265"/>
      <c r="KW207" s="265"/>
      <c r="KX207" s="265"/>
      <c r="KY207" s="265"/>
      <c r="KZ207" s="265"/>
      <c r="LA207" s="265"/>
      <c r="LB207" s="265"/>
      <c r="LC207" s="265"/>
      <c r="LD207" s="265"/>
      <c r="LE207" s="265"/>
      <c r="LF207" s="265"/>
      <c r="LG207" s="265"/>
      <c r="LH207" s="265"/>
      <c r="LI207" s="265"/>
      <c r="LJ207" s="265"/>
      <c r="LK207" s="265"/>
      <c r="LL207" s="265"/>
      <c r="LM207" s="265"/>
      <c r="LN207" s="265"/>
      <c r="LO207" s="265"/>
      <c r="LP207" s="265"/>
      <c r="LQ207" s="265"/>
      <c r="LR207" s="265"/>
      <c r="LS207" s="265"/>
      <c r="LT207" s="265"/>
      <c r="LU207" s="265"/>
      <c r="LV207" s="265"/>
      <c r="LW207" s="265"/>
      <c r="LX207" s="265"/>
      <c r="LY207" s="265"/>
      <c r="LZ207" s="265"/>
      <c r="MA207" s="265"/>
      <c r="MB207" s="265"/>
      <c r="MC207" s="265"/>
      <c r="MD207" s="265"/>
      <c r="ME207" s="265"/>
      <c r="MF207" s="265"/>
      <c r="MG207" s="265"/>
      <c r="MH207" s="265"/>
      <c r="MI207" s="265"/>
      <c r="MJ207" s="265"/>
      <c r="MK207" s="265"/>
      <c r="ML207" s="265"/>
      <c r="MM207" s="265"/>
      <c r="MN207" s="265"/>
      <c r="MO207" s="265"/>
      <c r="MP207" s="265"/>
      <c r="MQ207" s="265"/>
      <c r="MR207" s="265"/>
      <c r="MS207" s="265"/>
      <c r="MT207" s="265"/>
      <c r="MU207" s="265"/>
      <c r="MV207" s="265"/>
      <c r="MW207" s="265"/>
      <c r="MX207" s="265"/>
      <c r="MY207" s="265"/>
      <c r="MZ207" s="265"/>
      <c r="NA207" s="265"/>
      <c r="NB207" s="265"/>
      <c r="NC207" s="265"/>
      <c r="ND207" s="265"/>
      <c r="NE207" s="265"/>
      <c r="NF207" s="265"/>
      <c r="NG207" s="265"/>
      <c r="NH207" s="265"/>
      <c r="NI207" s="265"/>
      <c r="NJ207" s="265"/>
      <c r="NK207" s="265"/>
      <c r="NL207" s="265"/>
      <c r="NM207" s="265"/>
      <c r="NN207" s="265"/>
      <c r="NO207" s="265"/>
      <c r="NP207" s="265"/>
      <c r="NQ207" s="265"/>
      <c r="NR207" s="265"/>
      <c r="NS207" s="265"/>
      <c r="NT207" s="265"/>
      <c r="NU207" s="265"/>
      <c r="NV207" s="265"/>
      <c r="NW207" s="265"/>
      <c r="NX207" s="265"/>
      <c r="NY207" s="265"/>
      <c r="NZ207" s="265"/>
      <c r="OA207" s="265"/>
      <c r="OB207" s="265"/>
      <c r="OC207" s="265"/>
      <c r="OD207" s="265"/>
      <c r="OE207" s="265"/>
      <c r="OF207" s="265"/>
      <c r="OG207" s="265"/>
      <c r="OH207" s="265"/>
      <c r="OI207" s="265"/>
      <c r="OJ207" s="265"/>
      <c r="OK207" s="265"/>
      <c r="OL207" s="265"/>
      <c r="OM207" s="265"/>
      <c r="ON207" s="265"/>
      <c r="OO207" s="265"/>
      <c r="OP207" s="265"/>
      <c r="OQ207" s="265"/>
      <c r="OR207" s="265"/>
      <c r="OS207" s="265"/>
      <c r="OT207" s="265"/>
      <c r="OU207" s="265"/>
      <c r="OV207" s="265"/>
      <c r="OW207" s="265"/>
      <c r="OX207" s="265"/>
      <c r="OY207" s="265"/>
      <c r="OZ207" s="265"/>
      <c r="PA207" s="265"/>
      <c r="PB207" s="265"/>
      <c r="PC207" s="265"/>
      <c r="PD207" s="265"/>
      <c r="PE207" s="265"/>
      <c r="PF207" s="265"/>
      <c r="PG207" s="265"/>
      <c r="PH207" s="265"/>
      <c r="PI207" s="265"/>
      <c r="PJ207" s="265"/>
      <c r="PK207" s="265"/>
      <c r="PL207" s="265"/>
      <c r="PM207" s="265"/>
      <c r="PN207" s="265"/>
      <c r="PO207" s="265"/>
      <c r="PP207" s="265"/>
      <c r="PQ207" s="265"/>
      <c r="PR207" s="265"/>
      <c r="PS207" s="265"/>
      <c r="PT207" s="265"/>
      <c r="PU207" s="265"/>
      <c r="PV207" s="265"/>
      <c r="PW207" s="265"/>
      <c r="PX207" s="265"/>
      <c r="PY207" s="265"/>
      <c r="PZ207" s="265"/>
      <c r="QA207" s="265"/>
      <c r="QB207" s="265"/>
      <c r="QC207" s="265"/>
      <c r="QD207" s="265"/>
      <c r="QE207" s="265"/>
      <c r="QF207" s="265"/>
      <c r="QG207" s="265"/>
      <c r="QH207" s="265"/>
      <c r="QI207" s="265"/>
      <c r="QJ207" s="265"/>
      <c r="QK207" s="265"/>
      <c r="QL207" s="265"/>
      <c r="QM207" s="265"/>
      <c r="QN207" s="265"/>
      <c r="QO207" s="265"/>
      <c r="QP207" s="265"/>
      <c r="QQ207" s="265"/>
      <c r="QR207" s="265"/>
      <c r="QS207" s="265"/>
      <c r="QT207" s="265"/>
      <c r="QU207" s="265"/>
      <c r="QV207" s="265"/>
      <c r="QW207" s="265"/>
      <c r="QX207" s="265"/>
      <c r="QY207" s="265"/>
      <c r="QZ207" s="265"/>
      <c r="RA207" s="265"/>
      <c r="RB207" s="265"/>
      <c r="RC207" s="265"/>
      <c r="RD207" s="265"/>
      <c r="RE207" s="265"/>
      <c r="RF207" s="265"/>
      <c r="RG207" s="265"/>
      <c r="RH207" s="265"/>
      <c r="RI207" s="265"/>
      <c r="RJ207" s="265"/>
      <c r="RK207" s="265"/>
      <c r="RL207" s="265"/>
      <c r="RM207" s="265"/>
      <c r="RN207" s="265"/>
      <c r="RO207" s="265"/>
      <c r="RP207" s="265"/>
      <c r="RQ207" s="265"/>
      <c r="RR207" s="265"/>
      <c r="RS207" s="265"/>
      <c r="RT207" s="265"/>
      <c r="RU207" s="265"/>
      <c r="RV207" s="265"/>
      <c r="RW207" s="265"/>
      <c r="RX207" s="265"/>
      <c r="RY207" s="265"/>
      <c r="RZ207" s="265"/>
      <c r="SA207" s="265"/>
      <c r="SB207" s="265"/>
      <c r="SC207" s="265"/>
      <c r="SD207" s="265"/>
      <c r="SE207" s="265"/>
      <c r="SF207" s="265"/>
      <c r="SG207" s="265"/>
      <c r="SH207" s="265"/>
      <c r="SI207" s="265"/>
      <c r="SJ207" s="265"/>
      <c r="SK207" s="265"/>
      <c r="SL207" s="265"/>
      <c r="SM207" s="265"/>
      <c r="SN207" s="265"/>
      <c r="SO207" s="265"/>
      <c r="SP207" s="265"/>
      <c r="SQ207" s="265"/>
      <c r="SR207" s="265"/>
      <c r="SS207" s="265"/>
      <c r="ST207" s="265"/>
      <c r="SU207" s="265"/>
      <c r="SV207" s="265"/>
      <c r="SW207" s="265"/>
      <c r="SX207" s="265"/>
      <c r="SY207" s="265"/>
      <c r="SZ207" s="265"/>
      <c r="TA207" s="265"/>
      <c r="TB207" s="265"/>
      <c r="TC207" s="265"/>
      <c r="TD207" s="265"/>
      <c r="TE207" s="265"/>
      <c r="TF207" s="265"/>
      <c r="TG207" s="265"/>
      <c r="TH207" s="265"/>
      <c r="TI207" s="265"/>
      <c r="TJ207" s="265"/>
      <c r="TK207" s="265"/>
      <c r="TL207" s="265"/>
      <c r="TM207" s="265"/>
      <c r="TN207" s="265"/>
      <c r="TO207" s="265"/>
      <c r="TP207" s="265"/>
      <c r="TQ207" s="265"/>
      <c r="TR207" s="265"/>
      <c r="TS207" s="265"/>
      <c r="TT207" s="265"/>
      <c r="TU207" s="265"/>
      <c r="TV207" s="265"/>
      <c r="TW207" s="265"/>
      <c r="TX207" s="265"/>
      <c r="TY207" s="265"/>
      <c r="TZ207" s="265"/>
      <c r="UA207" s="265"/>
      <c r="UB207" s="265"/>
      <c r="UC207" s="265"/>
      <c r="UD207" s="265"/>
      <c r="UE207" s="265"/>
      <c r="UF207" s="265"/>
      <c r="UG207" s="265"/>
      <c r="UH207" s="265"/>
      <c r="UI207" s="265"/>
      <c r="UJ207" s="265"/>
      <c r="UK207" s="265"/>
      <c r="UL207" s="265"/>
      <c r="UM207" s="265"/>
      <c r="UN207" s="265"/>
      <c r="UO207" s="265"/>
      <c r="UP207" s="265"/>
      <c r="UQ207" s="265"/>
      <c r="UR207" s="265"/>
      <c r="US207" s="265"/>
      <c r="UT207" s="265"/>
      <c r="UU207" s="265"/>
      <c r="UV207" s="265"/>
      <c r="UW207" s="265"/>
      <c r="UX207" s="265"/>
      <c r="UY207" s="265"/>
      <c r="UZ207" s="265"/>
      <c r="VA207" s="265"/>
      <c r="VB207" s="265"/>
      <c r="VC207" s="265"/>
      <c r="VD207" s="265"/>
      <c r="VE207" s="265"/>
      <c r="VF207" s="265"/>
      <c r="VG207" s="265"/>
      <c r="VH207" s="265"/>
      <c r="VI207" s="265"/>
      <c r="VJ207" s="265"/>
      <c r="VK207" s="265"/>
      <c r="VL207" s="265"/>
      <c r="VM207" s="265"/>
      <c r="VN207" s="265"/>
      <c r="VO207" s="265"/>
      <c r="VP207" s="265"/>
      <c r="VQ207" s="265"/>
    </row>
    <row r="320" spans="597:604">
      <c r="VY320" s="3"/>
      <c r="VZ320" s="3"/>
      <c r="WA320" s="3"/>
      <c r="WB320" s="3"/>
      <c r="WC320" s="3"/>
      <c r="WD320" s="3"/>
      <c r="WE320" s="3"/>
      <c r="WF320" s="3"/>
    </row>
    <row r="321" spans="597:604">
      <c r="VY321" s="3"/>
      <c r="VZ321" s="3"/>
      <c r="WA321" s="3"/>
      <c r="WB321" s="3"/>
      <c r="WC321" s="3"/>
      <c r="WD321" s="3"/>
      <c r="WE321" s="3"/>
      <c r="WF321" s="3"/>
    </row>
    <row r="322" spans="597:604">
      <c r="VY322" s="3"/>
      <c r="VZ322" s="3"/>
      <c r="WA322" s="3"/>
      <c r="WB322" s="3"/>
      <c r="WC322" s="3"/>
      <c r="WD322" s="3"/>
      <c r="WE322" s="3"/>
      <c r="WF322" s="3"/>
    </row>
    <row r="323" spans="597:604">
      <c r="VY323" s="3"/>
      <c r="VZ323" s="3"/>
      <c r="WA323" s="3"/>
      <c r="WB323" s="3"/>
      <c r="WC323" s="3"/>
      <c r="WD323" s="3"/>
      <c r="WE323" s="3"/>
      <c r="WF323" s="3"/>
    </row>
    <row r="324" spans="597:604">
      <c r="VY324" s="3"/>
      <c r="VZ324" s="3"/>
      <c r="WA324" s="3"/>
      <c r="WB324" s="3"/>
      <c r="WC324" s="3"/>
      <c r="WD324" s="3"/>
      <c r="WE324" s="3"/>
      <c r="WF324" s="3"/>
    </row>
    <row r="325" spans="597:604">
      <c r="VY325" s="3"/>
      <c r="VZ325" s="3"/>
      <c r="WA325" s="3"/>
      <c r="WB325" s="3"/>
      <c r="WC325" s="3"/>
      <c r="WD325" s="3"/>
      <c r="WE325" s="3"/>
      <c r="WF325" s="3"/>
    </row>
    <row r="326" spans="597:604">
      <c r="VY326" s="3"/>
      <c r="VZ326" s="3"/>
      <c r="WA326" s="3"/>
      <c r="WB326" s="3"/>
      <c r="WC326" s="3"/>
      <c r="WD326" s="3"/>
      <c r="WE326" s="3"/>
      <c r="WF326" s="3"/>
    </row>
    <row r="327" spans="597:604">
      <c r="VY327" s="3"/>
      <c r="VZ327" s="3"/>
      <c r="WA327" s="3"/>
      <c r="WB327" s="3"/>
      <c r="WC327" s="3"/>
      <c r="WD327" s="3"/>
      <c r="WE327" s="3"/>
      <c r="WF327" s="3"/>
    </row>
    <row r="328" spans="597:604">
      <c r="VY328" s="3"/>
      <c r="VZ328" s="3"/>
      <c r="WA328" s="3"/>
      <c r="WB328" s="3"/>
      <c r="WC328" s="3"/>
      <c r="WD328" s="3"/>
      <c r="WE328" s="3"/>
      <c r="WF328" s="3"/>
    </row>
    <row r="329" spans="597:604">
      <c r="VY329" s="3"/>
      <c r="VZ329" s="3"/>
      <c r="WA329" s="3"/>
      <c r="WB329" s="3"/>
      <c r="WC329" s="3"/>
      <c r="WD329" s="3"/>
      <c r="WE329" s="3"/>
      <c r="WF329" s="3"/>
    </row>
    <row r="330" spans="597:604">
      <c r="VY330" s="3"/>
      <c r="VZ330" s="3"/>
      <c r="WA330" s="3"/>
      <c r="WB330" s="3"/>
      <c r="WC330" s="3"/>
      <c r="WD330" s="3"/>
      <c r="WE330" s="3"/>
      <c r="WF330" s="3"/>
    </row>
    <row r="331" spans="597:604">
      <c r="VY331" s="3"/>
      <c r="VZ331" s="3"/>
      <c r="WA331" s="3"/>
      <c r="WB331" s="3"/>
      <c r="WC331" s="3"/>
      <c r="WD331" s="3"/>
      <c r="WE331" s="3"/>
      <c r="WF331" s="3"/>
    </row>
    <row r="332" spans="597:604">
      <c r="VY332" s="3"/>
      <c r="VZ332" s="3"/>
      <c r="WA332" s="3"/>
      <c r="WB332" s="3"/>
      <c r="WC332" s="3"/>
      <c r="WD332" s="3"/>
      <c r="WE332" s="3"/>
      <c r="WF332" s="3"/>
    </row>
    <row r="333" spans="597:604">
      <c r="VY333" s="3"/>
      <c r="VZ333" s="3"/>
      <c r="WA333" s="3"/>
      <c r="WB333" s="3"/>
      <c r="WC333" s="3"/>
      <c r="WD333" s="3"/>
      <c r="WE333" s="3"/>
      <c r="WF333" s="3"/>
    </row>
    <row r="334" spans="597:604">
      <c r="VY334" s="3"/>
      <c r="VZ334" s="3"/>
      <c r="WA334" s="3"/>
      <c r="WB334" s="3"/>
      <c r="WC334" s="3"/>
      <c r="WD334" s="3"/>
      <c r="WE334" s="3"/>
      <c r="WF334" s="3"/>
    </row>
    <row r="335" spans="597:604">
      <c r="VY335" s="3"/>
      <c r="VZ335" s="3"/>
      <c r="WA335" s="3"/>
      <c r="WB335" s="3"/>
      <c r="WC335" s="3"/>
      <c r="WD335" s="3"/>
      <c r="WE335" s="3"/>
      <c r="WF335" s="3"/>
    </row>
    <row r="336" spans="597:604">
      <c r="VY336" s="3"/>
      <c r="VZ336" s="3"/>
      <c r="WA336" s="3"/>
      <c r="WB336" s="3"/>
      <c r="WC336" s="3"/>
      <c r="WD336" s="3"/>
      <c r="WE336" s="3"/>
      <c r="WF336" s="3"/>
    </row>
    <row r="337" spans="597:604">
      <c r="VY337" s="3"/>
      <c r="VZ337" s="3"/>
      <c r="WA337" s="3"/>
      <c r="WB337" s="3"/>
      <c r="WC337" s="3"/>
      <c r="WD337" s="3"/>
      <c r="WE337" s="3"/>
      <c r="WF337" s="3"/>
    </row>
    <row r="338" spans="597:604">
      <c r="VY338" s="3"/>
      <c r="VZ338" s="3"/>
      <c r="WA338" s="3"/>
      <c r="WB338" s="3"/>
      <c r="WC338" s="3"/>
      <c r="WD338" s="3"/>
      <c r="WE338" s="3"/>
      <c r="WF338" s="3"/>
    </row>
    <row r="339" spans="597:604">
      <c r="VY339" s="3"/>
      <c r="VZ339" s="3"/>
      <c r="WA339" s="3"/>
      <c r="WB339" s="3"/>
      <c r="WC339" s="3"/>
      <c r="WD339" s="3"/>
      <c r="WE339" s="3"/>
      <c r="WF339" s="3"/>
    </row>
    <row r="340" spans="597:604">
      <c r="VY340" s="3"/>
      <c r="VZ340" s="3"/>
      <c r="WA340" s="3"/>
      <c r="WB340" s="3"/>
      <c r="WC340" s="3"/>
      <c r="WD340" s="3"/>
      <c r="WE340" s="3"/>
      <c r="WF340" s="3"/>
    </row>
    <row r="341" spans="597:604">
      <c r="VY341" s="3"/>
      <c r="VZ341" s="3"/>
      <c r="WA341" s="3"/>
      <c r="WB341" s="3"/>
      <c r="WC341" s="3"/>
      <c r="WD341" s="3"/>
      <c r="WE341" s="3"/>
      <c r="WF341" s="3"/>
    </row>
    <row r="342" spans="597:604">
      <c r="VY342" s="3"/>
      <c r="VZ342" s="3"/>
      <c r="WA342" s="3"/>
      <c r="WB342" s="3"/>
      <c r="WC342" s="3"/>
      <c r="WD342" s="3"/>
      <c r="WE342" s="3"/>
      <c r="WF342" s="3"/>
    </row>
    <row r="343" spans="597:604">
      <c r="VY343" s="3"/>
      <c r="VZ343" s="3"/>
      <c r="WA343" s="3"/>
      <c r="WB343" s="3"/>
      <c r="WC343" s="3"/>
      <c r="WD343" s="3"/>
      <c r="WE343" s="3"/>
      <c r="WF343" s="3"/>
    </row>
    <row r="344" spans="597:604">
      <c r="VY344" s="3"/>
      <c r="VZ344" s="3"/>
      <c r="WA344" s="3"/>
      <c r="WB344" s="3"/>
      <c r="WC344" s="3"/>
      <c r="WD344" s="3"/>
      <c r="WE344" s="3"/>
      <c r="WF344" s="3"/>
    </row>
    <row r="345" spans="597:604">
      <c r="VY345" s="3"/>
      <c r="VZ345" s="3"/>
      <c r="WA345" s="3"/>
      <c r="WB345" s="3"/>
      <c r="WC345" s="3"/>
      <c r="WD345" s="3"/>
      <c r="WE345" s="3"/>
      <c r="WF345" s="3"/>
    </row>
    <row r="346" spans="597:604">
      <c r="VY346" s="3"/>
      <c r="VZ346" s="3"/>
      <c r="WA346" s="3"/>
      <c r="WB346" s="3"/>
      <c r="WC346" s="3"/>
      <c r="WD346" s="3"/>
      <c r="WE346" s="3"/>
      <c r="WF346" s="3"/>
    </row>
    <row r="347" spans="597:604">
      <c r="VY347" s="3"/>
      <c r="VZ347" s="3"/>
      <c r="WA347" s="3"/>
      <c r="WB347" s="3"/>
      <c r="WC347" s="3"/>
      <c r="WD347" s="3"/>
      <c r="WE347" s="3"/>
      <c r="WF347" s="3"/>
    </row>
    <row r="348" spans="597:604">
      <c r="VY348" s="3"/>
      <c r="VZ348" s="3"/>
      <c r="WA348" s="3"/>
      <c r="WB348" s="3"/>
      <c r="WC348" s="3"/>
      <c r="WD348" s="3"/>
      <c r="WE348" s="3"/>
      <c r="WF348" s="3"/>
    </row>
    <row r="349" spans="597:604">
      <c r="VY349" s="3"/>
      <c r="VZ349" s="3"/>
      <c r="WA349" s="3"/>
      <c r="WB349" s="3"/>
      <c r="WC349" s="3"/>
      <c r="WD349" s="3"/>
      <c r="WE349" s="3"/>
      <c r="WF349" s="3"/>
    </row>
    <row r="350" spans="597:604">
      <c r="VY350" s="3"/>
      <c r="VZ350" s="3"/>
      <c r="WA350" s="3"/>
      <c r="WB350" s="3"/>
      <c r="WC350" s="3"/>
      <c r="WD350" s="3"/>
      <c r="WE350" s="3"/>
      <c r="WF350" s="3"/>
    </row>
    <row r="351" spans="597:604">
      <c r="VY351" s="3"/>
      <c r="VZ351" s="3"/>
      <c r="WA351" s="3"/>
      <c r="WB351" s="3"/>
      <c r="WC351" s="3"/>
      <c r="WD351" s="3"/>
      <c r="WE351" s="3"/>
      <c r="WF351" s="3"/>
    </row>
    <row r="352" spans="597:604">
      <c r="VY352" s="3"/>
      <c r="VZ352" s="3"/>
      <c r="WA352" s="3"/>
      <c r="WB352" s="3"/>
      <c r="WC352" s="3"/>
      <c r="WD352" s="3"/>
      <c r="WE352" s="3"/>
      <c r="WF352" s="3"/>
    </row>
    <row r="353" spans="597:604">
      <c r="VY353" s="3"/>
      <c r="VZ353" s="3"/>
      <c r="WA353" s="3"/>
      <c r="WB353" s="3"/>
      <c r="WC353" s="3"/>
      <c r="WD353" s="3"/>
      <c r="WE353" s="3"/>
      <c r="WF353" s="3"/>
    </row>
    <row r="354" spans="597:604">
      <c r="VY354" s="3"/>
      <c r="VZ354" s="3"/>
      <c r="WA354" s="3"/>
      <c r="WB354" s="3"/>
      <c r="WC354" s="3"/>
      <c r="WD354" s="3"/>
      <c r="WE354" s="3"/>
      <c r="WF354" s="3"/>
    </row>
    <row r="355" spans="597:604">
      <c r="VY355" s="3"/>
      <c r="VZ355" s="3"/>
      <c r="WA355" s="3"/>
      <c r="WB355" s="3"/>
      <c r="WC355" s="3"/>
      <c r="WD355" s="3"/>
      <c r="WE355" s="3"/>
      <c r="WF355" s="3"/>
    </row>
    <row r="356" spans="597:604">
      <c r="VY356" s="3"/>
      <c r="VZ356" s="3"/>
      <c r="WA356" s="3"/>
      <c r="WB356" s="3"/>
      <c r="WC356" s="3"/>
      <c r="WD356" s="3"/>
      <c r="WE356" s="3"/>
      <c r="WF356" s="3"/>
    </row>
    <row r="357" spans="597:604">
      <c r="VY357" s="3"/>
      <c r="VZ357" s="3"/>
      <c r="WA357" s="3"/>
      <c r="WB357" s="3"/>
      <c r="WC357" s="3"/>
      <c r="WD357" s="3"/>
      <c r="WE357" s="3"/>
      <c r="WF357" s="3"/>
    </row>
    <row r="358" spans="597:604">
      <c r="VY358" s="3"/>
      <c r="VZ358" s="3"/>
      <c r="WA358" s="3"/>
      <c r="WB358" s="3"/>
      <c r="WC358" s="3"/>
      <c r="WD358" s="3"/>
      <c r="WE358" s="3"/>
      <c r="WF358" s="3"/>
    </row>
    <row r="359" spans="597:604">
      <c r="VY359" s="3"/>
      <c r="VZ359" s="3"/>
      <c r="WA359" s="3"/>
      <c r="WB359" s="3"/>
      <c r="WC359" s="3"/>
      <c r="WD359" s="3"/>
      <c r="WE359" s="3"/>
      <c r="WF359" s="3"/>
    </row>
    <row r="360" spans="597:604">
      <c r="VY360" s="3"/>
      <c r="VZ360" s="3"/>
      <c r="WA360" s="3"/>
      <c r="WB360" s="3"/>
      <c r="WC360" s="3"/>
      <c r="WD360" s="3"/>
      <c r="WE360" s="3"/>
      <c r="WF360" s="3"/>
    </row>
    <row r="361" spans="597:604">
      <c r="VY361" s="3"/>
      <c r="VZ361" s="3"/>
      <c r="WA361" s="3"/>
      <c r="WB361" s="3"/>
      <c r="WC361" s="3"/>
      <c r="WD361" s="3"/>
      <c r="WE361" s="3"/>
      <c r="WF361" s="3"/>
    </row>
    <row r="362" spans="597:604">
      <c r="VY362" s="3"/>
      <c r="VZ362" s="3"/>
      <c r="WA362" s="3"/>
      <c r="WB362" s="3"/>
      <c r="WC362" s="3"/>
      <c r="WD362" s="3"/>
      <c r="WE362" s="3"/>
      <c r="WF362" s="3"/>
    </row>
    <row r="363" spans="597:604">
      <c r="VY363" s="3"/>
      <c r="VZ363" s="3"/>
      <c r="WA363" s="3"/>
      <c r="WB363" s="3"/>
      <c r="WC363" s="3"/>
      <c r="WD363" s="3"/>
      <c r="WE363" s="3"/>
      <c r="WF363" s="3"/>
    </row>
    <row r="364" spans="597:604">
      <c r="VY364" s="3"/>
      <c r="VZ364" s="3"/>
      <c r="WA364" s="3"/>
      <c r="WB364" s="3"/>
      <c r="WC364" s="3"/>
      <c r="WD364" s="3"/>
      <c r="WE364" s="3"/>
      <c r="WF364" s="3"/>
    </row>
    <row r="365" spans="597:604">
      <c r="VY365" s="3"/>
      <c r="VZ365" s="3"/>
      <c r="WA365" s="3"/>
      <c r="WB365" s="3"/>
      <c r="WC365" s="3"/>
      <c r="WD365" s="3"/>
      <c r="WE365" s="3"/>
      <c r="WF365" s="3"/>
    </row>
    <row r="366" spans="597:604">
      <c r="VY366" s="3"/>
      <c r="VZ366" s="3"/>
      <c r="WA366" s="3"/>
      <c r="WB366" s="3"/>
      <c r="WC366" s="3"/>
      <c r="WD366" s="3"/>
      <c r="WE366" s="3"/>
      <c r="WF366" s="3"/>
    </row>
    <row r="367" spans="597:604">
      <c r="VY367" s="3"/>
      <c r="VZ367" s="3"/>
      <c r="WA367" s="3"/>
      <c r="WB367" s="3"/>
      <c r="WC367" s="3"/>
      <c r="WD367" s="3"/>
      <c r="WE367" s="3"/>
      <c r="WF367" s="3"/>
    </row>
    <row r="368" spans="597:604">
      <c r="VY368" s="3"/>
      <c r="VZ368" s="3"/>
      <c r="WA368" s="3"/>
      <c r="WB368" s="3"/>
      <c r="WC368" s="3"/>
      <c r="WD368" s="3"/>
      <c r="WE368" s="3"/>
      <c r="WF368" s="3"/>
    </row>
    <row r="369" spans="597:604">
      <c r="VY369" s="3"/>
      <c r="VZ369" s="3"/>
      <c r="WA369" s="3"/>
      <c r="WB369" s="3"/>
      <c r="WC369" s="3"/>
      <c r="WD369" s="3"/>
      <c r="WE369" s="3"/>
      <c r="WF369" s="3"/>
    </row>
    <row r="370" spans="597:604">
      <c r="VY370" s="3"/>
      <c r="VZ370" s="3"/>
      <c r="WA370" s="3"/>
      <c r="WB370" s="3"/>
      <c r="WC370" s="3"/>
      <c r="WD370" s="3"/>
      <c r="WE370" s="3"/>
      <c r="WF370" s="3"/>
    </row>
    <row r="371" spans="597:604">
      <c r="VY371" s="3"/>
      <c r="VZ371" s="3"/>
      <c r="WA371" s="3"/>
      <c r="WB371" s="3"/>
      <c r="WC371" s="3"/>
      <c r="WD371" s="3"/>
      <c r="WE371" s="3"/>
      <c r="WF371" s="3"/>
    </row>
    <row r="372" spans="597:604">
      <c r="VY372" s="3"/>
      <c r="VZ372" s="3"/>
      <c r="WA372" s="3"/>
      <c r="WB372" s="3"/>
      <c r="WC372" s="3"/>
      <c r="WD372" s="3"/>
      <c r="WE372" s="3"/>
      <c r="WF372" s="3"/>
    </row>
    <row r="373" spans="597:604">
      <c r="VY373" s="3"/>
      <c r="VZ373" s="3"/>
      <c r="WA373" s="3"/>
      <c r="WB373" s="3"/>
      <c r="WC373" s="3"/>
      <c r="WD373" s="3"/>
      <c r="WE373" s="3"/>
      <c r="WF373" s="3"/>
    </row>
    <row r="374" spans="597:604">
      <c r="VY374" s="3"/>
      <c r="VZ374" s="3"/>
      <c r="WA374" s="3"/>
      <c r="WB374" s="3"/>
      <c r="WC374" s="3"/>
      <c r="WD374" s="3"/>
      <c r="WE374" s="3"/>
      <c r="WF374" s="3"/>
    </row>
    <row r="375" spans="597:604">
      <c r="VY375" s="3"/>
      <c r="VZ375" s="3"/>
      <c r="WA375" s="3"/>
      <c r="WB375" s="3"/>
      <c r="WC375" s="3"/>
      <c r="WD375" s="3"/>
      <c r="WE375" s="3"/>
      <c r="WF375" s="3"/>
    </row>
    <row r="376" spans="597:604">
      <c r="VY376" s="3"/>
      <c r="VZ376" s="3"/>
      <c r="WA376" s="3"/>
      <c r="WB376" s="3"/>
      <c r="WC376" s="3"/>
      <c r="WD376" s="3"/>
      <c r="WE376" s="3"/>
      <c r="WF376" s="3"/>
    </row>
    <row r="377" spans="597:604">
      <c r="VY377" s="3"/>
      <c r="VZ377" s="3"/>
      <c r="WA377" s="3"/>
      <c r="WB377" s="3"/>
      <c r="WC377" s="3"/>
      <c r="WD377" s="3"/>
      <c r="WE377" s="3"/>
      <c r="WF377" s="3"/>
    </row>
    <row r="378" spans="597:604">
      <c r="VY378" s="3"/>
      <c r="VZ378" s="3"/>
      <c r="WA378" s="3"/>
      <c r="WB378" s="3"/>
      <c r="WC378" s="3"/>
      <c r="WD378" s="3"/>
      <c r="WE378" s="3"/>
      <c r="WF378" s="3"/>
    </row>
    <row r="379" spans="597:604">
      <c r="VY379" s="3"/>
      <c r="VZ379" s="3"/>
      <c r="WA379" s="3"/>
      <c r="WB379" s="3"/>
      <c r="WC379" s="3"/>
      <c r="WD379" s="3"/>
      <c r="WE379" s="3"/>
      <c r="WF379" s="3"/>
    </row>
    <row r="380" spans="597:604">
      <c r="VY380" s="3"/>
      <c r="VZ380" s="3"/>
      <c r="WA380" s="3"/>
      <c r="WB380" s="3"/>
      <c r="WC380" s="3"/>
      <c r="WD380" s="3"/>
      <c r="WE380" s="3"/>
      <c r="WF380" s="3"/>
    </row>
    <row r="381" spans="597:604">
      <c r="VY381" s="3"/>
      <c r="VZ381" s="3"/>
      <c r="WA381" s="3"/>
      <c r="WB381" s="3"/>
      <c r="WC381" s="3"/>
      <c r="WD381" s="3"/>
      <c r="WE381" s="3"/>
      <c r="WF381" s="3"/>
    </row>
    <row r="382" spans="597:604">
      <c r="VY382" s="3"/>
      <c r="VZ382" s="3"/>
      <c r="WA382" s="3"/>
      <c r="WB382" s="3"/>
      <c r="WC382" s="3"/>
      <c r="WD382" s="3"/>
      <c r="WE382" s="3"/>
      <c r="WF382" s="3"/>
    </row>
    <row r="383" spans="597:604">
      <c r="VY383" s="3"/>
      <c r="VZ383" s="3"/>
      <c r="WA383" s="3"/>
      <c r="WB383" s="3"/>
      <c r="WC383" s="3"/>
      <c r="WD383" s="3"/>
      <c r="WE383" s="3"/>
      <c r="WF383" s="3"/>
    </row>
    <row r="384" spans="597:604">
      <c r="VY384" s="3"/>
      <c r="VZ384" s="3"/>
      <c r="WA384" s="3"/>
      <c r="WB384" s="3"/>
      <c r="WC384" s="3"/>
      <c r="WD384" s="3"/>
      <c r="WE384" s="3"/>
      <c r="WF384" s="3"/>
    </row>
    <row r="385" spans="597:604">
      <c r="VY385" s="3"/>
      <c r="VZ385" s="3"/>
      <c r="WA385" s="3"/>
      <c r="WB385" s="3"/>
      <c r="WC385" s="3"/>
      <c r="WD385" s="3"/>
      <c r="WE385" s="3"/>
      <c r="WF385" s="3"/>
    </row>
    <row r="386" spans="597:604">
      <c r="VY386" s="3"/>
      <c r="VZ386" s="3"/>
      <c r="WA386" s="3"/>
      <c r="WB386" s="3"/>
      <c r="WC386" s="3"/>
      <c r="WD386" s="3"/>
      <c r="WE386" s="3"/>
      <c r="WF386" s="3"/>
    </row>
    <row r="387" spans="597:604">
      <c r="VY387" s="3"/>
      <c r="VZ387" s="3"/>
      <c r="WA387" s="3"/>
      <c r="WB387" s="3"/>
      <c r="WC387" s="3"/>
      <c r="WD387" s="3"/>
      <c r="WE387" s="3"/>
      <c r="WF387" s="3"/>
    </row>
    <row r="388" spans="597:604">
      <c r="VY388" s="3"/>
      <c r="VZ388" s="3"/>
      <c r="WA388" s="3"/>
      <c r="WB388" s="3"/>
      <c r="WC388" s="3"/>
      <c r="WD388" s="3"/>
      <c r="WE388" s="3"/>
      <c r="WF388" s="3"/>
    </row>
    <row r="389" spans="597:604">
      <c r="VY389" s="3"/>
      <c r="VZ389" s="3"/>
      <c r="WA389" s="3"/>
      <c r="WB389" s="3"/>
      <c r="WC389" s="3"/>
      <c r="WD389" s="3"/>
      <c r="WE389" s="3"/>
      <c r="WF389" s="3"/>
    </row>
    <row r="390" spans="597:604">
      <c r="VY390" s="3"/>
      <c r="VZ390" s="3"/>
      <c r="WA390" s="3"/>
      <c r="WB390" s="3"/>
      <c r="WC390" s="3"/>
      <c r="WD390" s="3"/>
      <c r="WE390" s="3"/>
      <c r="WF390" s="3"/>
    </row>
    <row r="391" spans="597:604">
      <c r="VY391" s="3"/>
      <c r="VZ391" s="3"/>
      <c r="WA391" s="3"/>
      <c r="WB391" s="3"/>
      <c r="WC391" s="3"/>
      <c r="WD391" s="3"/>
      <c r="WE391" s="3"/>
      <c r="WF391" s="3"/>
    </row>
    <row r="392" spans="597:604">
      <c r="VY392" s="3"/>
      <c r="VZ392" s="3"/>
      <c r="WA392" s="3"/>
      <c r="WB392" s="3"/>
      <c r="WC392" s="3"/>
      <c r="WD392" s="3"/>
      <c r="WE392" s="3"/>
      <c r="WF392" s="3"/>
    </row>
    <row r="393" spans="597:604">
      <c r="VY393" s="3"/>
      <c r="VZ393" s="3"/>
      <c r="WA393" s="3"/>
      <c r="WB393" s="3"/>
      <c r="WC393" s="3"/>
      <c r="WD393" s="3"/>
      <c r="WE393" s="3"/>
      <c r="WF393" s="3"/>
    </row>
    <row r="394" spans="597:604">
      <c r="VY394" s="3"/>
      <c r="VZ394" s="3"/>
      <c r="WA394" s="3"/>
      <c r="WB394" s="3"/>
      <c r="WC394" s="3"/>
      <c r="WD394" s="3"/>
      <c r="WE394" s="3"/>
      <c r="WF394" s="3"/>
    </row>
    <row r="395" spans="597:604">
      <c r="VY395" s="3"/>
      <c r="VZ395" s="3"/>
      <c r="WA395" s="3"/>
      <c r="WB395" s="3"/>
      <c r="WC395" s="3"/>
      <c r="WD395" s="3"/>
      <c r="WE395" s="3"/>
      <c r="WF395" s="3"/>
    </row>
    <row r="396" spans="597:604">
      <c r="VY396" s="3"/>
      <c r="VZ396" s="3"/>
      <c r="WA396" s="3"/>
      <c r="WB396" s="3"/>
      <c r="WC396" s="3"/>
      <c r="WD396" s="3"/>
      <c r="WE396" s="3"/>
      <c r="WF396" s="3"/>
    </row>
    <row r="397" spans="597:604">
      <c r="VY397" s="3"/>
      <c r="VZ397" s="3"/>
      <c r="WA397" s="3"/>
      <c r="WB397" s="3"/>
      <c r="WC397" s="3"/>
      <c r="WD397" s="3"/>
      <c r="WE397" s="3"/>
      <c r="WF397" s="3"/>
    </row>
    <row r="398" spans="597:604">
      <c r="VY398" s="3"/>
      <c r="VZ398" s="3"/>
      <c r="WA398" s="3"/>
      <c r="WB398" s="3"/>
      <c r="WC398" s="3"/>
      <c r="WD398" s="3"/>
      <c r="WE398" s="3"/>
      <c r="WF398" s="3"/>
    </row>
    <row r="399" spans="597:604">
      <c r="VY399" s="3"/>
      <c r="VZ399" s="3"/>
      <c r="WA399" s="3"/>
      <c r="WB399" s="3"/>
      <c r="WC399" s="3"/>
      <c r="WD399" s="3"/>
      <c r="WE399" s="3"/>
      <c r="WF399" s="3"/>
    </row>
    <row r="400" spans="597:604">
      <c r="VY400" s="3"/>
      <c r="VZ400" s="3"/>
      <c r="WA400" s="3"/>
      <c r="WB400" s="3"/>
      <c r="WC400" s="3"/>
      <c r="WD400" s="3"/>
      <c r="WE400" s="3"/>
      <c r="WF400" s="3"/>
    </row>
    <row r="401" spans="597:604">
      <c r="VY401" s="3"/>
      <c r="VZ401" s="3"/>
      <c r="WA401" s="3"/>
      <c r="WB401" s="3"/>
      <c r="WC401" s="3"/>
      <c r="WD401" s="3"/>
      <c r="WE401" s="3"/>
      <c r="WF401" s="3"/>
    </row>
    <row r="402" spans="597:604">
      <c r="VY402" s="3"/>
      <c r="VZ402" s="3"/>
      <c r="WA402" s="3"/>
      <c r="WB402" s="3"/>
      <c r="WC402" s="3"/>
      <c r="WD402" s="3"/>
      <c r="WE402" s="3"/>
      <c r="WF402" s="3"/>
    </row>
    <row r="403" spans="597:604">
      <c r="VY403" s="3"/>
      <c r="VZ403" s="3"/>
      <c r="WA403" s="3"/>
      <c r="WB403" s="3"/>
      <c r="WC403" s="3"/>
      <c r="WD403" s="3"/>
      <c r="WE403" s="3"/>
      <c r="WF403" s="3"/>
    </row>
    <row r="404" spans="597:604">
      <c r="VY404" s="3"/>
      <c r="VZ404" s="3"/>
      <c r="WA404" s="3"/>
      <c r="WB404" s="3"/>
      <c r="WC404" s="3"/>
      <c r="WD404" s="3"/>
      <c r="WE404" s="3"/>
      <c r="WF404" s="3"/>
    </row>
    <row r="405" spans="597:604">
      <c r="VY405" s="3"/>
      <c r="VZ405" s="3"/>
      <c r="WA405" s="3"/>
      <c r="WB405" s="3"/>
      <c r="WC405" s="3"/>
      <c r="WD405" s="3"/>
      <c r="WE405" s="3"/>
      <c r="WF405" s="3"/>
    </row>
    <row r="406" spans="597:604">
      <c r="VY406" s="3"/>
      <c r="VZ406" s="3"/>
      <c r="WA406" s="3"/>
      <c r="WB406" s="3"/>
      <c r="WC406" s="3"/>
      <c r="WD406" s="3"/>
      <c r="WE406" s="3"/>
      <c r="WF406" s="3"/>
    </row>
    <row r="407" spans="597:604">
      <c r="VY407" s="3"/>
      <c r="VZ407" s="3"/>
      <c r="WA407" s="3"/>
      <c r="WB407" s="3"/>
      <c r="WC407" s="3"/>
      <c r="WD407" s="3"/>
      <c r="WE407" s="3"/>
      <c r="WF407" s="3"/>
    </row>
    <row r="408" spans="597:604">
      <c r="VY408" s="3"/>
      <c r="VZ408" s="3"/>
      <c r="WA408" s="3"/>
      <c r="WB408" s="3"/>
      <c r="WC408" s="3"/>
      <c r="WD408" s="3"/>
      <c r="WE408" s="3"/>
      <c r="WF408" s="3"/>
    </row>
    <row r="409" spans="597:604">
      <c r="VY409" s="3"/>
      <c r="VZ409" s="3"/>
      <c r="WA409" s="3"/>
      <c r="WB409" s="3"/>
      <c r="WC409" s="3"/>
      <c r="WD409" s="3"/>
      <c r="WE409" s="3"/>
      <c r="WF409" s="3"/>
    </row>
    <row r="410" spans="597:604">
      <c r="VY410" s="3"/>
      <c r="VZ410" s="3"/>
      <c r="WA410" s="3"/>
      <c r="WB410" s="3"/>
      <c r="WC410" s="3"/>
      <c r="WD410" s="3"/>
      <c r="WE410" s="3"/>
      <c r="WF410" s="3"/>
    </row>
    <row r="411" spans="597:604">
      <c r="VY411" s="3"/>
      <c r="VZ411" s="3"/>
      <c r="WA411" s="3"/>
      <c r="WB411" s="3"/>
      <c r="WC411" s="3"/>
      <c r="WD411" s="3"/>
      <c r="WE411" s="3"/>
      <c r="WF411" s="3"/>
    </row>
    <row r="412" spans="597:604">
      <c r="VY412" s="3"/>
      <c r="VZ412" s="3"/>
      <c r="WA412" s="3"/>
      <c r="WB412" s="3"/>
      <c r="WC412" s="3"/>
      <c r="WD412" s="3"/>
      <c r="WE412" s="3"/>
      <c r="WF412" s="3"/>
    </row>
    <row r="413" spans="597:604">
      <c r="VY413" s="3"/>
      <c r="VZ413" s="3"/>
      <c r="WA413" s="3"/>
      <c r="WB413" s="3"/>
      <c r="WC413" s="3"/>
      <c r="WD413" s="3"/>
      <c r="WE413" s="3"/>
      <c r="WF413" s="3"/>
    </row>
    <row r="414" spans="597:604">
      <c r="VY414" s="3"/>
      <c r="VZ414" s="3"/>
      <c r="WA414" s="3"/>
      <c r="WB414" s="3"/>
      <c r="WC414" s="3"/>
      <c r="WD414" s="3"/>
      <c r="WE414" s="3"/>
      <c r="WF414" s="3"/>
    </row>
    <row r="415" spans="597:604">
      <c r="VY415" s="3"/>
      <c r="VZ415" s="3"/>
      <c r="WA415" s="3"/>
      <c r="WB415" s="3"/>
      <c r="WC415" s="3"/>
      <c r="WD415" s="3"/>
      <c r="WE415" s="3"/>
      <c r="WF415" s="3"/>
    </row>
    <row r="416" spans="597:604">
      <c r="VY416" s="3"/>
      <c r="VZ416" s="3"/>
      <c r="WA416" s="3"/>
      <c r="WB416" s="3"/>
      <c r="WC416" s="3"/>
      <c r="WD416" s="3"/>
      <c r="WE416" s="3"/>
      <c r="WF416" s="3"/>
    </row>
    <row r="417" spans="597:604">
      <c r="VY417" s="3"/>
      <c r="VZ417" s="3"/>
      <c r="WA417" s="3"/>
      <c r="WB417" s="3"/>
      <c r="WC417" s="3"/>
      <c r="WD417" s="3"/>
      <c r="WE417" s="3"/>
      <c r="WF417" s="3"/>
    </row>
    <row r="418" spans="597:604">
      <c r="VY418" s="3"/>
      <c r="VZ418" s="3"/>
      <c r="WA418" s="3"/>
      <c r="WB418" s="3"/>
      <c r="WC418" s="3"/>
      <c r="WD418" s="3"/>
      <c r="WE418" s="3"/>
      <c r="WF418" s="3"/>
    </row>
    <row r="419" spans="597:604">
      <c r="VY419" s="3"/>
      <c r="VZ419" s="3"/>
      <c r="WA419" s="3"/>
      <c r="WB419" s="3"/>
      <c r="WC419" s="3"/>
      <c r="WD419" s="3"/>
      <c r="WE419" s="3"/>
      <c r="WF419" s="3"/>
    </row>
    <row r="420" spans="597:604">
      <c r="VY420" s="3"/>
      <c r="VZ420" s="3"/>
      <c r="WA420" s="3"/>
      <c r="WB420" s="3"/>
      <c r="WC420" s="3"/>
      <c r="WD420" s="3"/>
      <c r="WE420" s="3"/>
      <c r="WF420" s="3"/>
    </row>
    <row r="421" spans="597:604">
      <c r="VY421" s="3"/>
      <c r="VZ421" s="3"/>
      <c r="WA421" s="3"/>
      <c r="WB421" s="3"/>
      <c r="WC421" s="3"/>
      <c r="WD421" s="3"/>
      <c r="WE421" s="3"/>
      <c r="WF421" s="3"/>
    </row>
    <row r="422" spans="597:604">
      <c r="VY422" s="3"/>
      <c r="VZ422" s="3"/>
      <c r="WA422" s="3"/>
      <c r="WB422" s="3"/>
      <c r="WC422" s="3"/>
      <c r="WD422" s="3"/>
      <c r="WE422" s="3"/>
      <c r="WF422" s="3"/>
    </row>
    <row r="423" spans="597:604">
      <c r="VY423" s="3"/>
      <c r="VZ423" s="3"/>
      <c r="WA423" s="3"/>
      <c r="WB423" s="3"/>
      <c r="WC423" s="3"/>
      <c r="WD423" s="3"/>
      <c r="WE423" s="3"/>
      <c r="WF423" s="3"/>
    </row>
    <row r="424" spans="597:604">
      <c r="VY424" s="3"/>
      <c r="VZ424" s="3"/>
      <c r="WA424" s="3"/>
      <c r="WB424" s="3"/>
      <c r="WC424" s="3"/>
      <c r="WD424" s="3"/>
      <c r="WE424" s="3"/>
      <c r="WF424" s="3"/>
    </row>
    <row r="425" spans="597:604">
      <c r="VY425" s="3"/>
      <c r="VZ425" s="3"/>
      <c r="WA425" s="3"/>
      <c r="WB425" s="3"/>
      <c r="WC425" s="3"/>
      <c r="WD425" s="3"/>
      <c r="WE425" s="3"/>
      <c r="WF425" s="3"/>
    </row>
    <row r="426" spans="597:604">
      <c r="VY426" s="3"/>
      <c r="VZ426" s="3"/>
      <c r="WA426" s="3"/>
      <c r="WB426" s="3"/>
      <c r="WC426" s="3"/>
      <c r="WD426" s="3"/>
      <c r="WE426" s="3"/>
      <c r="WF426" s="3"/>
    </row>
    <row r="427" spans="597:604">
      <c r="VY427" s="3"/>
      <c r="VZ427" s="3"/>
      <c r="WA427" s="3"/>
      <c r="WB427" s="3"/>
      <c r="WC427" s="3"/>
      <c r="WD427" s="3"/>
      <c r="WE427" s="3"/>
      <c r="WF427" s="3"/>
    </row>
    <row r="428" spans="597:604">
      <c r="VY428" s="3"/>
      <c r="VZ428" s="3"/>
      <c r="WA428" s="3"/>
      <c r="WB428" s="3"/>
      <c r="WC428" s="3"/>
      <c r="WD428" s="3"/>
      <c r="WE428" s="3"/>
      <c r="WF428" s="3"/>
    </row>
    <row r="429" spans="597:604">
      <c r="VY429" s="3"/>
      <c r="VZ429" s="3"/>
      <c r="WA429" s="3"/>
      <c r="WB429" s="3"/>
      <c r="WC429" s="3"/>
      <c r="WD429" s="3"/>
      <c r="WE429" s="3"/>
      <c r="WF429" s="3"/>
    </row>
    <row r="430" spans="597:604">
      <c r="VY430" s="3"/>
      <c r="VZ430" s="3"/>
      <c r="WA430" s="3"/>
      <c r="WB430" s="3"/>
      <c r="WC430" s="3"/>
      <c r="WD430" s="3"/>
      <c r="WE430" s="3"/>
      <c r="WF430" s="3"/>
    </row>
    <row r="431" spans="597:604">
      <c r="VY431" s="3"/>
      <c r="VZ431" s="3"/>
      <c r="WA431" s="3"/>
      <c r="WB431" s="3"/>
      <c r="WC431" s="3"/>
      <c r="WD431" s="3"/>
      <c r="WE431" s="3"/>
      <c r="WF431" s="3"/>
    </row>
    <row r="432" spans="597:604">
      <c r="VY432" s="3"/>
      <c r="VZ432" s="3"/>
      <c r="WA432" s="3"/>
      <c r="WB432" s="3"/>
      <c r="WC432" s="3"/>
      <c r="WD432" s="3"/>
      <c r="WE432" s="3"/>
      <c r="WF432" s="3"/>
    </row>
    <row r="433" spans="597:604">
      <c r="VY433" s="3"/>
      <c r="VZ433" s="3"/>
      <c r="WA433" s="3"/>
      <c r="WB433" s="3"/>
      <c r="WC433" s="3"/>
      <c r="WD433" s="3"/>
      <c r="WE433" s="3"/>
      <c r="WF433" s="3"/>
    </row>
    <row r="434" spans="597:604">
      <c r="VY434" s="3"/>
      <c r="VZ434" s="3"/>
      <c r="WA434" s="3"/>
      <c r="WB434" s="3"/>
      <c r="WC434" s="3"/>
      <c r="WD434" s="3"/>
      <c r="WE434" s="3"/>
      <c r="WF434" s="3"/>
    </row>
    <row r="435" spans="597:604">
      <c r="VY435" s="3"/>
      <c r="VZ435" s="3"/>
      <c r="WA435" s="3"/>
      <c r="WB435" s="3"/>
      <c r="WC435" s="3"/>
      <c r="WD435" s="3"/>
      <c r="WE435" s="3"/>
      <c r="WF435" s="3"/>
    </row>
    <row r="436" spans="597:604">
      <c r="VY436" s="3"/>
      <c r="VZ436" s="3"/>
      <c r="WA436" s="3"/>
      <c r="WB436" s="3"/>
      <c r="WC436" s="3"/>
      <c r="WD436" s="3"/>
      <c r="WE436" s="3"/>
      <c r="WF436" s="3"/>
    </row>
    <row r="437" spans="597:604">
      <c r="VY437" s="3"/>
      <c r="VZ437" s="3"/>
      <c r="WA437" s="3"/>
      <c r="WB437" s="3"/>
      <c r="WC437" s="3"/>
      <c r="WD437" s="3"/>
      <c r="WE437" s="3"/>
      <c r="WF437" s="3"/>
    </row>
    <row r="438" spans="597:604">
      <c r="VY438" s="3"/>
      <c r="VZ438" s="3"/>
      <c r="WA438" s="3"/>
      <c r="WB438" s="3"/>
      <c r="WC438" s="3"/>
      <c r="WD438" s="3"/>
      <c r="WE438" s="3"/>
      <c r="WF438" s="3"/>
    </row>
    <row r="439" spans="597:604">
      <c r="VY439" s="3"/>
      <c r="VZ439" s="3"/>
      <c r="WA439" s="3"/>
      <c r="WB439" s="3"/>
      <c r="WC439" s="3"/>
      <c r="WD439" s="3"/>
      <c r="WE439" s="3"/>
      <c r="WF439" s="3"/>
    </row>
    <row r="440" spans="597:604">
      <c r="VY440" s="3"/>
      <c r="VZ440" s="3"/>
      <c r="WA440" s="3"/>
      <c r="WB440" s="3"/>
      <c r="WC440" s="3"/>
      <c r="WD440" s="3"/>
      <c r="WE440" s="3"/>
      <c r="WF440" s="3"/>
    </row>
    <row r="441" spans="597:604">
      <c r="VY441" s="3"/>
      <c r="VZ441" s="3"/>
      <c r="WA441" s="3"/>
      <c r="WB441" s="3"/>
      <c r="WC441" s="3"/>
      <c r="WD441" s="3"/>
      <c r="WE441" s="3"/>
      <c r="WF441" s="3"/>
    </row>
    <row r="442" spans="597:604">
      <c r="VY442" s="3"/>
      <c r="VZ442" s="3"/>
      <c r="WA442" s="3"/>
      <c r="WB442" s="3"/>
      <c r="WC442" s="3"/>
      <c r="WD442" s="3"/>
      <c r="WE442" s="3"/>
      <c r="WF442" s="3"/>
    </row>
    <row r="443" spans="597:604">
      <c r="VY443" s="3"/>
      <c r="VZ443" s="3"/>
      <c r="WA443" s="3"/>
      <c r="WB443" s="3"/>
      <c r="WC443" s="3"/>
      <c r="WD443" s="3"/>
      <c r="WE443" s="3"/>
      <c r="WF443" s="3"/>
    </row>
    <row r="444" spans="597:604">
      <c r="VY444" s="3"/>
      <c r="VZ444" s="3"/>
      <c r="WA444" s="3"/>
      <c r="WB444" s="3"/>
      <c r="WC444" s="3"/>
      <c r="WD444" s="3"/>
      <c r="WE444" s="3"/>
      <c r="WF444" s="3"/>
    </row>
    <row r="445" spans="597:604">
      <c r="VY445" s="3"/>
      <c r="VZ445" s="3"/>
      <c r="WA445" s="3"/>
      <c r="WB445" s="3"/>
      <c r="WC445" s="3"/>
      <c r="WD445" s="3"/>
      <c r="WE445" s="3"/>
      <c r="WF445" s="3"/>
    </row>
    <row r="446" spans="597:604">
      <c r="VY446" s="3"/>
      <c r="VZ446" s="3"/>
      <c r="WA446" s="3"/>
      <c r="WB446" s="3"/>
      <c r="WC446" s="3"/>
      <c r="WD446" s="3"/>
      <c r="WE446" s="3"/>
      <c r="WF446" s="3"/>
    </row>
    <row r="447" spans="597:604">
      <c r="VY447" s="3"/>
      <c r="VZ447" s="3"/>
      <c r="WA447" s="3"/>
      <c r="WB447" s="3"/>
      <c r="WC447" s="3"/>
      <c r="WD447" s="3"/>
      <c r="WE447" s="3"/>
      <c r="WF447" s="3"/>
    </row>
    <row r="448" spans="597:604">
      <c r="VY448" s="3"/>
      <c r="VZ448" s="3"/>
      <c r="WA448" s="3"/>
      <c r="WB448" s="3"/>
      <c r="WC448" s="3"/>
      <c r="WD448" s="3"/>
      <c r="WE448" s="3"/>
      <c r="WF448" s="3"/>
    </row>
    <row r="449" spans="597:604">
      <c r="VY449" s="3"/>
      <c r="VZ449" s="3"/>
      <c r="WA449" s="3"/>
      <c r="WB449" s="3"/>
      <c r="WC449" s="3"/>
      <c r="WD449" s="3"/>
      <c r="WE449" s="3"/>
      <c r="WF449" s="3"/>
    </row>
    <row r="450" spans="597:604">
      <c r="VY450" s="3"/>
      <c r="VZ450" s="3"/>
      <c r="WA450" s="3"/>
      <c r="WB450" s="3"/>
      <c r="WC450" s="3"/>
      <c r="WD450" s="3"/>
      <c r="WE450" s="3"/>
      <c r="WF450" s="3"/>
    </row>
    <row r="451" spans="597:604">
      <c r="VY451" s="3"/>
      <c r="VZ451" s="3"/>
      <c r="WA451" s="3"/>
      <c r="WB451" s="3"/>
      <c r="WC451" s="3"/>
      <c r="WD451" s="3"/>
      <c r="WE451" s="3"/>
      <c r="WF451" s="3"/>
    </row>
    <row r="452" spans="597:604">
      <c r="VY452" s="3"/>
      <c r="VZ452" s="3"/>
      <c r="WA452" s="3"/>
      <c r="WB452" s="3"/>
      <c r="WC452" s="3"/>
      <c r="WD452" s="3"/>
      <c r="WE452" s="3"/>
      <c r="WF452" s="3"/>
    </row>
    <row r="453" spans="597:604">
      <c r="VY453" s="3"/>
      <c r="VZ453" s="3"/>
      <c r="WA453" s="3"/>
      <c r="WB453" s="3"/>
      <c r="WC453" s="3"/>
      <c r="WD453" s="3"/>
      <c r="WE453" s="3"/>
      <c r="WF453" s="3"/>
    </row>
    <row r="454" spans="597:604">
      <c r="VY454" s="3"/>
      <c r="VZ454" s="3"/>
      <c r="WA454" s="3"/>
      <c r="WB454" s="3"/>
      <c r="WC454" s="3"/>
      <c r="WD454" s="3"/>
      <c r="WE454" s="3"/>
      <c r="WF454" s="3"/>
    </row>
    <row r="455" spans="597:604">
      <c r="VY455" s="3"/>
      <c r="VZ455" s="3"/>
      <c r="WA455" s="3"/>
      <c r="WB455" s="3"/>
      <c r="WC455" s="3"/>
      <c r="WD455" s="3"/>
      <c r="WE455" s="3"/>
      <c r="WF455" s="3"/>
    </row>
    <row r="456" spans="597:604">
      <c r="VY456" s="3"/>
      <c r="VZ456" s="3"/>
      <c r="WA456" s="3"/>
      <c r="WB456" s="3"/>
      <c r="WC456" s="3"/>
      <c r="WD456" s="3"/>
      <c r="WE456" s="3"/>
      <c r="WF456" s="3"/>
    </row>
    <row r="457" spans="597:604">
      <c r="VY457" s="3"/>
      <c r="VZ457" s="3"/>
      <c r="WA457" s="3"/>
      <c r="WB457" s="3"/>
      <c r="WC457" s="3"/>
      <c r="WD457" s="3"/>
      <c r="WE457" s="3"/>
      <c r="WF457" s="3"/>
    </row>
    <row r="458" spans="597:604">
      <c r="VY458" s="3"/>
      <c r="VZ458" s="3"/>
      <c r="WA458" s="3"/>
      <c r="WB458" s="3"/>
      <c r="WC458" s="3"/>
      <c r="WD458" s="3"/>
      <c r="WE458" s="3"/>
      <c r="WF458" s="3"/>
    </row>
    <row r="459" spans="597:604">
      <c r="VY459" s="3"/>
      <c r="VZ459" s="3"/>
      <c r="WA459" s="3"/>
      <c r="WB459" s="3"/>
      <c r="WC459" s="3"/>
      <c r="WD459" s="3"/>
      <c r="WE459" s="3"/>
      <c r="WF459" s="3"/>
    </row>
    <row r="460" spans="597:604">
      <c r="VY460" s="3"/>
      <c r="VZ460" s="3"/>
      <c r="WA460" s="3"/>
      <c r="WB460" s="3"/>
      <c r="WC460" s="3"/>
      <c r="WD460" s="3"/>
      <c r="WE460" s="3"/>
      <c r="WF460" s="3"/>
    </row>
    <row r="461" spans="597:604">
      <c r="VY461" s="3"/>
      <c r="VZ461" s="3"/>
      <c r="WA461" s="3"/>
      <c r="WB461" s="3"/>
      <c r="WC461" s="3"/>
      <c r="WD461" s="3"/>
      <c r="WE461" s="3"/>
      <c r="WF461" s="3"/>
    </row>
    <row r="462" spans="597:604">
      <c r="VY462" s="3"/>
      <c r="VZ462" s="3"/>
      <c r="WA462" s="3"/>
      <c r="WB462" s="3"/>
      <c r="WC462" s="3"/>
      <c r="WD462" s="3"/>
      <c r="WE462" s="3"/>
      <c r="WF462" s="3"/>
    </row>
    <row r="463" spans="597:604">
      <c r="VY463" s="3"/>
      <c r="VZ463" s="3"/>
      <c r="WA463" s="3"/>
      <c r="WB463" s="3"/>
      <c r="WC463" s="3"/>
      <c r="WD463" s="3"/>
      <c r="WE463" s="3"/>
      <c r="WF463" s="3"/>
    </row>
    <row r="464" spans="597:604">
      <c r="VY464" s="3"/>
      <c r="VZ464" s="3"/>
      <c r="WA464" s="3"/>
      <c r="WB464" s="3"/>
      <c r="WC464" s="3"/>
      <c r="WD464" s="3"/>
      <c r="WE464" s="3"/>
      <c r="WF464" s="3"/>
    </row>
    <row r="465" spans="597:604">
      <c r="VY465" s="3"/>
      <c r="VZ465" s="3"/>
      <c r="WA465" s="3"/>
      <c r="WB465" s="3"/>
      <c r="WC465" s="3"/>
      <c r="WD465" s="3"/>
      <c r="WE465" s="3"/>
      <c r="WF465" s="3"/>
    </row>
    <row r="466" spans="597:604">
      <c r="VY466" s="3"/>
      <c r="VZ466" s="3"/>
      <c r="WA466" s="3"/>
      <c r="WB466" s="3"/>
      <c r="WC466" s="3"/>
      <c r="WD466" s="3"/>
      <c r="WE466" s="3"/>
      <c r="WF466" s="3"/>
    </row>
    <row r="467" spans="597:604">
      <c r="VY467" s="3"/>
      <c r="VZ467" s="3"/>
      <c r="WA467" s="3"/>
      <c r="WB467" s="3"/>
      <c r="WC467" s="3"/>
      <c r="WD467" s="3"/>
      <c r="WE467" s="3"/>
      <c r="WF467" s="3"/>
    </row>
    <row r="468" spans="597:604">
      <c r="VY468" s="3"/>
      <c r="VZ468" s="3"/>
      <c r="WA468" s="3"/>
      <c r="WB468" s="3"/>
      <c r="WC468" s="3"/>
      <c r="WD468" s="3"/>
      <c r="WE468" s="3"/>
      <c r="WF468" s="3"/>
    </row>
    <row r="469" spans="597:604">
      <c r="VY469" s="3"/>
      <c r="VZ469" s="3"/>
      <c r="WA469" s="3"/>
      <c r="WB469" s="3"/>
      <c r="WC469" s="3"/>
      <c r="WD469" s="3"/>
      <c r="WE469" s="3"/>
      <c r="WF469" s="3"/>
    </row>
    <row r="470" spans="597:604">
      <c r="VY470" s="3"/>
      <c r="VZ470" s="3"/>
      <c r="WA470" s="3"/>
      <c r="WB470" s="3"/>
      <c r="WC470" s="3"/>
      <c r="WD470" s="3"/>
      <c r="WE470" s="3"/>
      <c r="WF470" s="3"/>
    </row>
    <row r="471" spans="597:604">
      <c r="VY471" s="3"/>
      <c r="VZ471" s="3"/>
      <c r="WA471" s="3"/>
      <c r="WB471" s="3"/>
      <c r="WC471" s="3"/>
      <c r="WD471" s="3"/>
      <c r="WE471" s="3"/>
      <c r="WF471" s="3"/>
    </row>
    <row r="472" spans="597:604">
      <c r="VY472" s="3"/>
      <c r="VZ472" s="3"/>
      <c r="WA472" s="3"/>
      <c r="WB472" s="3"/>
      <c r="WC472" s="3"/>
      <c r="WD472" s="3"/>
      <c r="WE472" s="3"/>
      <c r="WF472" s="3"/>
    </row>
    <row r="473" spans="597:604">
      <c r="VY473" s="3"/>
      <c r="VZ473" s="3"/>
      <c r="WA473" s="3"/>
      <c r="WB473" s="3"/>
      <c r="WC473" s="3"/>
      <c r="WD473" s="3"/>
      <c r="WE473" s="3"/>
      <c r="WF473" s="3"/>
    </row>
    <row r="474" spans="597:604">
      <c r="VY474" s="3"/>
      <c r="VZ474" s="3"/>
      <c r="WA474" s="3"/>
      <c r="WB474" s="3"/>
      <c r="WC474" s="3"/>
      <c r="WD474" s="3"/>
      <c r="WE474" s="3"/>
      <c r="WF474" s="3"/>
    </row>
    <row r="475" spans="597:604">
      <c r="VY475" s="3"/>
      <c r="VZ475" s="3"/>
      <c r="WA475" s="3"/>
      <c r="WB475" s="3"/>
      <c r="WC475" s="3"/>
      <c r="WD475" s="3"/>
      <c r="WE475" s="3"/>
      <c r="WF475" s="3"/>
    </row>
    <row r="476" spans="597:604">
      <c r="VY476" s="3"/>
      <c r="VZ476" s="3"/>
      <c r="WA476" s="3"/>
      <c r="WB476" s="3"/>
      <c r="WC476" s="3"/>
      <c r="WD476" s="3"/>
      <c r="WE476" s="3"/>
      <c r="WF476" s="3"/>
    </row>
    <row r="477" spans="597:604">
      <c r="VY477" s="3"/>
      <c r="VZ477" s="3"/>
      <c r="WA477" s="3"/>
      <c r="WB477" s="3"/>
      <c r="WC477" s="3"/>
      <c r="WD477" s="3"/>
      <c r="WE477" s="3"/>
      <c r="WF477" s="3"/>
    </row>
    <row r="478" spans="597:604">
      <c r="VY478" s="3"/>
      <c r="VZ478" s="3"/>
      <c r="WA478" s="3"/>
      <c r="WB478" s="3"/>
      <c r="WC478" s="3"/>
      <c r="WD478" s="3"/>
      <c r="WE478" s="3"/>
      <c r="WF478" s="3"/>
    </row>
    <row r="479" spans="597:604">
      <c r="VY479" s="3"/>
      <c r="VZ479" s="3"/>
      <c r="WA479" s="3"/>
      <c r="WB479" s="3"/>
      <c r="WC479" s="3"/>
      <c r="WD479" s="3"/>
      <c r="WE479" s="3"/>
      <c r="WF479" s="3"/>
    </row>
    <row r="480" spans="597:604">
      <c r="VY480" s="3"/>
      <c r="VZ480" s="3"/>
      <c r="WA480" s="3"/>
      <c r="WB480" s="3"/>
      <c r="WC480" s="3"/>
      <c r="WD480" s="3"/>
      <c r="WE480" s="3"/>
      <c r="WF480" s="3"/>
    </row>
    <row r="481" spans="597:604">
      <c r="VY481" s="3"/>
      <c r="VZ481" s="3"/>
      <c r="WA481" s="3"/>
      <c r="WB481" s="3"/>
      <c r="WC481" s="3"/>
      <c r="WD481" s="3"/>
      <c r="WE481" s="3"/>
      <c r="WF481" s="3"/>
    </row>
    <row r="482" spans="597:604">
      <c r="VY482" s="3"/>
      <c r="VZ482" s="3"/>
      <c r="WA482" s="3"/>
      <c r="WB482" s="3"/>
      <c r="WC482" s="3"/>
      <c r="WD482" s="3"/>
      <c r="WE482" s="3"/>
      <c r="WF482" s="3"/>
    </row>
    <row r="483" spans="597:604">
      <c r="VY483" s="3"/>
      <c r="VZ483" s="3"/>
      <c r="WA483" s="3"/>
      <c r="WB483" s="3"/>
      <c r="WC483" s="3"/>
      <c r="WD483" s="3"/>
      <c r="WE483" s="3"/>
      <c r="WF483" s="3"/>
    </row>
    <row r="484" spans="597:604">
      <c r="VY484" s="3"/>
      <c r="VZ484" s="3"/>
      <c r="WA484" s="3"/>
      <c r="WB484" s="3"/>
      <c r="WC484" s="3"/>
      <c r="WD484" s="3"/>
      <c r="WE484" s="3"/>
      <c r="WF484" s="3"/>
    </row>
    <row r="485" spans="597:604">
      <c r="VY485" s="3"/>
      <c r="VZ485" s="3"/>
      <c r="WA485" s="3"/>
      <c r="WB485" s="3"/>
      <c r="WC485" s="3"/>
      <c r="WD485" s="3"/>
      <c r="WE485" s="3"/>
      <c r="WF485" s="3"/>
    </row>
    <row r="486" spans="597:604">
      <c r="VY486" s="3"/>
      <c r="VZ486" s="3"/>
      <c r="WA486" s="3"/>
      <c r="WB486" s="3"/>
      <c r="WC486" s="3"/>
      <c r="WD486" s="3"/>
      <c r="WE486" s="3"/>
      <c r="WF486" s="3"/>
    </row>
    <row r="487" spans="597:604">
      <c r="VY487" s="3"/>
      <c r="VZ487" s="3"/>
      <c r="WA487" s="3"/>
      <c r="WB487" s="3"/>
      <c r="WC487" s="3"/>
      <c r="WD487" s="3"/>
      <c r="WE487" s="3"/>
      <c r="WF487" s="3"/>
    </row>
    <row r="488" spans="597:604">
      <c r="VY488" s="3"/>
      <c r="VZ488" s="3"/>
      <c r="WA488" s="3"/>
      <c r="WB488" s="3"/>
      <c r="WC488" s="3"/>
      <c r="WD488" s="3"/>
      <c r="WE488" s="3"/>
      <c r="WF488" s="3"/>
    </row>
    <row r="489" spans="597:604">
      <c r="VY489" s="3"/>
      <c r="VZ489" s="3"/>
      <c r="WA489" s="3"/>
      <c r="WB489" s="3"/>
      <c r="WC489" s="3"/>
      <c r="WD489" s="3"/>
      <c r="WE489" s="3"/>
      <c r="WF489" s="3"/>
    </row>
    <row r="490" spans="597:604">
      <c r="VY490" s="3"/>
      <c r="VZ490" s="3"/>
      <c r="WA490" s="3"/>
      <c r="WB490" s="3"/>
      <c r="WC490" s="3"/>
      <c r="WD490" s="3"/>
      <c r="WE490" s="3"/>
      <c r="WF490" s="3"/>
    </row>
    <row r="491" spans="597:604">
      <c r="VY491" s="3"/>
      <c r="VZ491" s="3"/>
      <c r="WA491" s="3"/>
      <c r="WB491" s="3"/>
      <c r="WC491" s="3"/>
      <c r="WD491" s="3"/>
      <c r="WE491" s="3"/>
      <c r="WF491" s="3"/>
    </row>
    <row r="492" spans="597:604">
      <c r="VY492" s="3"/>
      <c r="VZ492" s="3"/>
      <c r="WA492" s="3"/>
      <c r="WB492" s="3"/>
      <c r="WC492" s="3"/>
      <c r="WD492" s="3"/>
      <c r="WE492" s="3"/>
      <c r="WF492" s="3"/>
    </row>
    <row r="493" spans="597:604">
      <c r="VY493" s="3"/>
      <c r="VZ493" s="3"/>
      <c r="WA493" s="3"/>
      <c r="WB493" s="3"/>
      <c r="WC493" s="3"/>
      <c r="WD493" s="3"/>
      <c r="WE493" s="3"/>
      <c r="WF493" s="3"/>
    </row>
    <row r="494" spans="597:604">
      <c r="VY494" s="3"/>
      <c r="VZ494" s="3"/>
      <c r="WA494" s="3"/>
      <c r="WB494" s="3"/>
      <c r="WC494" s="3"/>
      <c r="WD494" s="3"/>
      <c r="WE494" s="3"/>
      <c r="WF494" s="3"/>
    </row>
    <row r="495" spans="597:604">
      <c r="VY495" s="3"/>
      <c r="VZ495" s="3"/>
      <c r="WA495" s="3"/>
      <c r="WB495" s="3"/>
      <c r="WC495" s="3"/>
      <c r="WD495" s="3"/>
      <c r="WE495" s="3"/>
      <c r="WF495" s="3"/>
    </row>
    <row r="496" spans="597:604">
      <c r="VY496" s="3"/>
      <c r="VZ496" s="3"/>
      <c r="WA496" s="3"/>
      <c r="WB496" s="3"/>
      <c r="WC496" s="3"/>
      <c r="WD496" s="3"/>
      <c r="WE496" s="3"/>
      <c r="WF496" s="3"/>
    </row>
    <row r="497" spans="597:604">
      <c r="VY497" s="3"/>
      <c r="VZ497" s="3"/>
      <c r="WA497" s="3"/>
      <c r="WB497" s="3"/>
      <c r="WC497" s="3"/>
      <c r="WD497" s="3"/>
      <c r="WE497" s="3"/>
      <c r="WF497" s="3"/>
    </row>
    <row r="498" spans="597:604">
      <c r="VY498" s="3"/>
      <c r="VZ498" s="3"/>
      <c r="WA498" s="3"/>
      <c r="WB498" s="3"/>
      <c r="WC498" s="3"/>
      <c r="WD498" s="3"/>
      <c r="WE498" s="3"/>
      <c r="WF498" s="3"/>
    </row>
    <row r="499" spans="597:604">
      <c r="VY499" s="3"/>
      <c r="VZ499" s="3"/>
      <c r="WA499" s="3"/>
      <c r="WB499" s="3"/>
      <c r="WC499" s="3"/>
      <c r="WD499" s="3"/>
      <c r="WE499" s="3"/>
      <c r="WF499" s="3"/>
    </row>
    <row r="500" spans="597:604">
      <c r="VY500" s="3"/>
      <c r="VZ500" s="3"/>
      <c r="WA500" s="3"/>
      <c r="WB500" s="3"/>
      <c r="WC500" s="3"/>
      <c r="WD500" s="3"/>
      <c r="WE500" s="3"/>
      <c r="WF500" s="3"/>
    </row>
    <row r="501" spans="597:604">
      <c r="VY501" s="3"/>
      <c r="VZ501" s="3"/>
      <c r="WA501" s="3"/>
      <c r="WB501" s="3"/>
      <c r="WC501" s="3"/>
      <c r="WD501" s="3"/>
      <c r="WE501" s="3"/>
      <c r="WF501" s="3"/>
    </row>
    <row r="502" spans="597:604">
      <c r="VY502" s="3"/>
      <c r="VZ502" s="3"/>
      <c r="WA502" s="3"/>
      <c r="WB502" s="3"/>
      <c r="WC502" s="3"/>
      <c r="WD502" s="3"/>
      <c r="WE502" s="3"/>
      <c r="WF502" s="3"/>
    </row>
    <row r="503" spans="597:604">
      <c r="VY503" s="3"/>
      <c r="VZ503" s="3"/>
      <c r="WA503" s="3"/>
      <c r="WB503" s="3"/>
      <c r="WC503" s="3"/>
      <c r="WD503" s="3"/>
      <c r="WE503" s="3"/>
      <c r="WF503" s="3"/>
    </row>
    <row r="504" spans="597:604">
      <c r="VY504" s="3"/>
      <c r="VZ504" s="3"/>
      <c r="WA504" s="3"/>
      <c r="WB504" s="3"/>
      <c r="WC504" s="3"/>
      <c r="WD504" s="3"/>
      <c r="WE504" s="3"/>
      <c r="WF504" s="3"/>
    </row>
    <row r="505" spans="597:604">
      <c r="VY505" s="3"/>
      <c r="VZ505" s="3"/>
      <c r="WA505" s="3"/>
      <c r="WB505" s="3"/>
      <c r="WC505" s="3"/>
      <c r="WD505" s="3"/>
      <c r="WE505" s="3"/>
      <c r="WF505" s="3"/>
    </row>
    <row r="506" spans="597:604">
      <c r="VY506" s="3"/>
      <c r="VZ506" s="3"/>
      <c r="WA506" s="3"/>
      <c r="WB506" s="3"/>
      <c r="WC506" s="3"/>
      <c r="WD506" s="3"/>
      <c r="WE506" s="3"/>
      <c r="WF506" s="3"/>
    </row>
    <row r="507" spans="597:604">
      <c r="VY507" s="3"/>
      <c r="VZ507" s="3"/>
      <c r="WA507" s="3"/>
      <c r="WB507" s="3"/>
      <c r="WC507" s="3"/>
      <c r="WD507" s="3"/>
      <c r="WE507" s="3"/>
      <c r="WF507" s="3"/>
    </row>
    <row r="508" spans="597:604">
      <c r="VY508" s="3"/>
      <c r="VZ508" s="3"/>
      <c r="WA508" s="3"/>
      <c r="WB508" s="3"/>
      <c r="WC508" s="3"/>
      <c r="WD508" s="3"/>
      <c r="WE508" s="3"/>
      <c r="WF508" s="3"/>
    </row>
    <row r="509" spans="597:604">
      <c r="VY509" s="3"/>
      <c r="VZ509" s="3"/>
      <c r="WA509" s="3"/>
      <c r="WB509" s="3"/>
      <c r="WC509" s="3"/>
      <c r="WD509" s="3"/>
      <c r="WE509" s="3"/>
      <c r="WF509" s="3"/>
    </row>
    <row r="510" spans="597:604">
      <c r="VY510" s="3"/>
      <c r="VZ510" s="3"/>
      <c r="WA510" s="3"/>
      <c r="WB510" s="3"/>
      <c r="WC510" s="3"/>
      <c r="WD510" s="3"/>
      <c r="WE510" s="3"/>
      <c r="WF510" s="3"/>
    </row>
    <row r="511" spans="597:604">
      <c r="VY511" s="3"/>
      <c r="VZ511" s="3"/>
      <c r="WA511" s="3"/>
      <c r="WB511" s="3"/>
      <c r="WC511" s="3"/>
      <c r="WD511" s="3"/>
      <c r="WE511" s="3"/>
      <c r="WF511" s="3"/>
    </row>
    <row r="512" spans="597:604">
      <c r="VY512" s="3"/>
      <c r="VZ512" s="3"/>
      <c r="WA512" s="3"/>
      <c r="WB512" s="3"/>
      <c r="WC512" s="3"/>
      <c r="WD512" s="3"/>
      <c r="WE512" s="3"/>
      <c r="WF512" s="3"/>
    </row>
    <row r="513" spans="597:604">
      <c r="VY513" s="3"/>
      <c r="VZ513" s="3"/>
      <c r="WA513" s="3"/>
      <c r="WB513" s="3"/>
      <c r="WC513" s="3"/>
      <c r="WD513" s="3"/>
      <c r="WE513" s="3"/>
      <c r="WF513" s="3"/>
    </row>
    <row r="514" spans="597:604">
      <c r="VY514" s="3"/>
      <c r="VZ514" s="3"/>
      <c r="WA514" s="3"/>
      <c r="WB514" s="3"/>
      <c r="WC514" s="3"/>
      <c r="WD514" s="3"/>
      <c r="WE514" s="3"/>
      <c r="WF514" s="3"/>
    </row>
    <row r="515" spans="597:604">
      <c r="VY515" s="3"/>
      <c r="VZ515" s="3"/>
      <c r="WA515" s="3"/>
      <c r="WB515" s="3"/>
      <c r="WC515" s="3"/>
      <c r="WD515" s="3"/>
      <c r="WE515" s="3"/>
      <c r="WF515" s="3"/>
    </row>
    <row r="516" spans="597:604">
      <c r="VY516" s="3"/>
      <c r="VZ516" s="3"/>
      <c r="WA516" s="3"/>
      <c r="WB516" s="3"/>
      <c r="WC516" s="3"/>
      <c r="WD516" s="3"/>
      <c r="WE516" s="3"/>
      <c r="WF516" s="3"/>
    </row>
    <row r="517" spans="597:604">
      <c r="VY517" s="3"/>
      <c r="VZ517" s="3"/>
      <c r="WA517" s="3"/>
      <c r="WB517" s="3"/>
      <c r="WC517" s="3"/>
      <c r="WD517" s="3"/>
      <c r="WE517" s="3"/>
      <c r="WF517" s="3"/>
    </row>
    <row r="518" spans="597:604">
      <c r="VY518" s="3"/>
      <c r="VZ518" s="3"/>
      <c r="WA518" s="3"/>
      <c r="WB518" s="3"/>
      <c r="WC518" s="3"/>
      <c r="WD518" s="3"/>
      <c r="WE518" s="3"/>
      <c r="WF518" s="3"/>
    </row>
    <row r="519" spans="597:604">
      <c r="VY519" s="3"/>
      <c r="VZ519" s="3"/>
      <c r="WA519" s="3"/>
      <c r="WB519" s="3"/>
      <c r="WC519" s="3"/>
      <c r="WD519" s="3"/>
      <c r="WE519" s="3"/>
      <c r="WF519" s="3"/>
    </row>
    <row r="520" spans="597:604">
      <c r="VY520" s="3"/>
      <c r="VZ520" s="3"/>
      <c r="WA520" s="3"/>
      <c r="WB520" s="3"/>
      <c r="WC520" s="3"/>
      <c r="WD520" s="3"/>
      <c r="WE520" s="3"/>
      <c r="WF520" s="3"/>
    </row>
    <row r="521" spans="597:604">
      <c r="VY521" s="3"/>
      <c r="VZ521" s="3"/>
      <c r="WA521" s="3"/>
      <c r="WB521" s="3"/>
      <c r="WC521" s="3"/>
      <c r="WD521" s="3"/>
      <c r="WE521" s="3"/>
      <c r="WF521" s="3"/>
    </row>
    <row r="522" spans="597:604">
      <c r="VY522" s="3"/>
      <c r="VZ522" s="3"/>
      <c r="WA522" s="3"/>
      <c r="WB522" s="3"/>
      <c r="WC522" s="3"/>
      <c r="WD522" s="3"/>
      <c r="WE522" s="3"/>
      <c r="WF522" s="3"/>
    </row>
    <row r="523" spans="597:604">
      <c r="VY523" s="3"/>
      <c r="VZ523" s="3"/>
      <c r="WA523" s="3"/>
      <c r="WB523" s="3"/>
      <c r="WC523" s="3"/>
      <c r="WD523" s="3"/>
      <c r="WE523" s="3"/>
      <c r="WF523" s="3"/>
    </row>
    <row r="524" spans="597:604">
      <c r="VY524" s="3"/>
      <c r="VZ524" s="3"/>
      <c r="WA524" s="3"/>
      <c r="WB524" s="3"/>
      <c r="WC524" s="3"/>
      <c r="WD524" s="3"/>
      <c r="WE524" s="3"/>
      <c r="WF524" s="3"/>
    </row>
    <row r="525" spans="597:604">
      <c r="VY525" s="3"/>
      <c r="VZ525" s="3"/>
      <c r="WA525" s="3"/>
      <c r="WB525" s="3"/>
      <c r="WC525" s="3"/>
      <c r="WD525" s="3"/>
      <c r="WE525" s="3"/>
      <c r="WF525" s="3"/>
    </row>
    <row r="526" spans="597:604">
      <c r="VY526" s="3"/>
      <c r="VZ526" s="3"/>
      <c r="WA526" s="3"/>
      <c r="WB526" s="3"/>
      <c r="WC526" s="3"/>
      <c r="WD526" s="3"/>
      <c r="WE526" s="3"/>
      <c r="WF526" s="3"/>
    </row>
    <row r="527" spans="597:604">
      <c r="VY527" s="3"/>
      <c r="VZ527" s="3"/>
      <c r="WA527" s="3"/>
      <c r="WB527" s="3"/>
      <c r="WC527" s="3"/>
      <c r="WD527" s="3"/>
      <c r="WE527" s="3"/>
      <c r="WF527" s="3"/>
    </row>
    <row r="528" spans="597:604">
      <c r="VY528" s="3"/>
      <c r="VZ528" s="3"/>
      <c r="WA528" s="3"/>
      <c r="WB528" s="3"/>
      <c r="WC528" s="3"/>
      <c r="WD528" s="3"/>
      <c r="WE528" s="3"/>
      <c r="WF528" s="3"/>
    </row>
    <row r="529" spans="597:604">
      <c r="VY529" s="3"/>
      <c r="VZ529" s="3"/>
      <c r="WA529" s="3"/>
      <c r="WB529" s="3"/>
      <c r="WC529" s="3"/>
      <c r="WD529" s="3"/>
      <c r="WE529" s="3"/>
      <c r="WF529" s="3"/>
    </row>
    <row r="530" spans="597:604">
      <c r="VY530" s="3"/>
      <c r="VZ530" s="3"/>
      <c r="WA530" s="3"/>
      <c r="WB530" s="3"/>
      <c r="WC530" s="3"/>
      <c r="WD530" s="3"/>
      <c r="WE530" s="3"/>
      <c r="WF530" s="3"/>
    </row>
    <row r="531" spans="597:604">
      <c r="VY531" s="3"/>
      <c r="VZ531" s="3"/>
      <c r="WA531" s="3"/>
      <c r="WB531" s="3"/>
      <c r="WC531" s="3"/>
      <c r="WD531" s="3"/>
      <c r="WE531" s="3"/>
      <c r="WF531" s="3"/>
    </row>
    <row r="532" spans="597:604">
      <c r="VY532" s="3"/>
      <c r="VZ532" s="3"/>
      <c r="WA532" s="3"/>
      <c r="WB532" s="3"/>
      <c r="WC532" s="3"/>
      <c r="WD532" s="3"/>
      <c r="WE532" s="3"/>
      <c r="WF532" s="3"/>
    </row>
    <row r="533" spans="597:604">
      <c r="VY533" s="3"/>
      <c r="VZ533" s="3"/>
      <c r="WA533" s="3"/>
      <c r="WB533" s="3"/>
      <c r="WC533" s="3"/>
      <c r="WD533" s="3"/>
      <c r="WE533" s="3"/>
      <c r="WF533" s="3"/>
    </row>
    <row r="534" spans="597:604">
      <c r="VY534" s="3"/>
      <c r="VZ534" s="3"/>
      <c r="WA534" s="3"/>
      <c r="WB534" s="3"/>
      <c r="WC534" s="3"/>
      <c r="WD534" s="3"/>
      <c r="WE534" s="3"/>
      <c r="WF534" s="3"/>
    </row>
    <row r="535" spans="597:604">
      <c r="VY535" s="3"/>
      <c r="VZ535" s="3"/>
      <c r="WA535" s="3"/>
      <c r="WB535" s="3"/>
      <c r="WC535" s="3"/>
      <c r="WD535" s="3"/>
      <c r="WE535" s="3"/>
      <c r="WF535" s="3"/>
    </row>
    <row r="536" spans="597:604">
      <c r="VY536" s="3"/>
      <c r="VZ536" s="3"/>
      <c r="WA536" s="3"/>
      <c r="WB536" s="3"/>
      <c r="WC536" s="3"/>
      <c r="WD536" s="3"/>
      <c r="WE536" s="3"/>
      <c r="WF536" s="3"/>
    </row>
    <row r="537" spans="597:604">
      <c r="VY537" s="3"/>
      <c r="VZ537" s="3"/>
      <c r="WA537" s="3"/>
      <c r="WB537" s="3"/>
      <c r="WC537" s="3"/>
      <c r="WD537" s="3"/>
      <c r="WE537" s="3"/>
      <c r="WF537" s="3"/>
    </row>
    <row r="538" spans="597:604">
      <c r="VY538" s="3"/>
      <c r="VZ538" s="3"/>
      <c r="WA538" s="3"/>
      <c r="WB538" s="3"/>
      <c r="WC538" s="3"/>
      <c r="WD538" s="3"/>
      <c r="WE538" s="3"/>
      <c r="WF538" s="3"/>
    </row>
    <row r="539" spans="597:604">
      <c r="VY539" s="3"/>
      <c r="VZ539" s="3"/>
      <c r="WA539" s="3"/>
      <c r="WB539" s="3"/>
      <c r="WC539" s="3"/>
      <c r="WD539" s="3"/>
      <c r="WE539" s="3"/>
      <c r="WF539" s="3"/>
    </row>
    <row r="540" spans="597:604">
      <c r="VY540" s="3"/>
      <c r="VZ540" s="3"/>
      <c r="WA540" s="3"/>
      <c r="WB540" s="3"/>
      <c r="WC540" s="3"/>
      <c r="WD540" s="3"/>
      <c r="WE540" s="3"/>
      <c r="WF540" s="3"/>
    </row>
    <row r="541" spans="597:604">
      <c r="VY541" s="3"/>
      <c r="VZ541" s="3"/>
      <c r="WA541" s="3"/>
      <c r="WB541" s="3"/>
      <c r="WC541" s="3"/>
      <c r="WD541" s="3"/>
      <c r="WE541" s="3"/>
      <c r="WF541" s="3"/>
    </row>
    <row r="542" spans="597:604">
      <c r="VY542" s="3"/>
      <c r="VZ542" s="3"/>
      <c r="WA542" s="3"/>
      <c r="WB542" s="3"/>
      <c r="WC542" s="3"/>
      <c r="WD542" s="3"/>
      <c r="WE542" s="3"/>
      <c r="WF542" s="3"/>
    </row>
    <row r="543" spans="597:604">
      <c r="VY543" s="3"/>
      <c r="VZ543" s="3"/>
      <c r="WA543" s="3"/>
      <c r="WB543" s="3"/>
      <c r="WC543" s="3"/>
      <c r="WD543" s="3"/>
      <c r="WE543" s="3"/>
      <c r="WF543" s="3"/>
    </row>
    <row r="544" spans="597:604">
      <c r="VY544" s="3"/>
      <c r="VZ544" s="3"/>
      <c r="WA544" s="3"/>
      <c r="WB544" s="3"/>
      <c r="WC544" s="3"/>
      <c r="WD544" s="3"/>
      <c r="WE544" s="3"/>
      <c r="WF544" s="3"/>
    </row>
    <row r="545" spans="597:604">
      <c r="VY545" s="3"/>
      <c r="VZ545" s="3"/>
      <c r="WA545" s="3"/>
      <c r="WB545" s="3"/>
      <c r="WC545" s="3"/>
      <c r="WD545" s="3"/>
      <c r="WE545" s="3"/>
      <c r="WF545" s="3"/>
    </row>
    <row r="546" spans="597:604">
      <c r="VY546" s="3"/>
      <c r="VZ546" s="3"/>
      <c r="WA546" s="3"/>
      <c r="WB546" s="3"/>
      <c r="WC546" s="3"/>
      <c r="WD546" s="3"/>
      <c r="WE546" s="3"/>
      <c r="WF546" s="3"/>
    </row>
    <row r="547" spans="597:604">
      <c r="VY547" s="3"/>
      <c r="VZ547" s="3"/>
      <c r="WA547" s="3"/>
      <c r="WB547" s="3"/>
      <c r="WC547" s="3"/>
      <c r="WD547" s="3"/>
      <c r="WE547" s="3"/>
      <c r="WF547" s="3"/>
    </row>
    <row r="548" spans="597:604">
      <c r="VY548" s="3"/>
      <c r="VZ548" s="3"/>
      <c r="WA548" s="3"/>
      <c r="WB548" s="3"/>
      <c r="WC548" s="3"/>
      <c r="WD548" s="3"/>
      <c r="WE548" s="3"/>
      <c r="WF548" s="3"/>
    </row>
    <row r="549" spans="597:604">
      <c r="VY549" s="3"/>
      <c r="VZ549" s="3"/>
      <c r="WA549" s="3"/>
      <c r="WB549" s="3"/>
      <c r="WC549" s="3"/>
      <c r="WD549" s="3"/>
      <c r="WE549" s="3"/>
      <c r="WF549" s="3"/>
    </row>
    <row r="550" spans="597:604">
      <c r="VY550" s="3"/>
      <c r="VZ550" s="3"/>
      <c r="WA550" s="3"/>
      <c r="WB550" s="3"/>
      <c r="WC550" s="3"/>
      <c r="WD550" s="3"/>
      <c r="WE550" s="3"/>
      <c r="WF550" s="3"/>
    </row>
    <row r="551" spans="597:604">
      <c r="VY551" s="3"/>
      <c r="VZ551" s="3"/>
      <c r="WA551" s="3"/>
      <c r="WB551" s="3"/>
      <c r="WC551" s="3"/>
      <c r="WD551" s="3"/>
      <c r="WE551" s="3"/>
      <c r="WF551" s="3"/>
    </row>
    <row r="552" spans="597:604">
      <c r="VY552" s="3"/>
      <c r="VZ552" s="3"/>
      <c r="WA552" s="3"/>
      <c r="WB552" s="3"/>
      <c r="WC552" s="3"/>
      <c r="WD552" s="3"/>
      <c r="WE552" s="3"/>
      <c r="WF552" s="3"/>
    </row>
    <row r="553" spans="597:604">
      <c r="VY553" s="3"/>
      <c r="VZ553" s="3"/>
      <c r="WA553" s="3"/>
      <c r="WB553" s="3"/>
      <c r="WC553" s="3"/>
      <c r="WD553" s="3"/>
      <c r="WE553" s="3"/>
      <c r="WF553" s="3"/>
    </row>
    <row r="554" spans="597:604">
      <c r="VY554" s="3"/>
      <c r="VZ554" s="3"/>
      <c r="WA554" s="3"/>
      <c r="WB554" s="3"/>
      <c r="WC554" s="3"/>
      <c r="WD554" s="3"/>
      <c r="WE554" s="3"/>
      <c r="WF554" s="3"/>
    </row>
    <row r="555" spans="597:604">
      <c r="VY555" s="3"/>
      <c r="VZ555" s="3"/>
      <c r="WA555" s="3"/>
      <c r="WB555" s="3"/>
      <c r="WC555" s="3"/>
      <c r="WD555" s="3"/>
      <c r="WE555" s="3"/>
      <c r="WF555" s="3"/>
    </row>
    <row r="556" spans="597:604">
      <c r="VY556" s="3"/>
      <c r="VZ556" s="3"/>
      <c r="WA556" s="3"/>
      <c r="WB556" s="3"/>
      <c r="WC556" s="3"/>
      <c r="WD556" s="3"/>
      <c r="WE556" s="3"/>
      <c r="WF556" s="3"/>
    </row>
    <row r="557" spans="597:604">
      <c r="VY557" s="3"/>
      <c r="VZ557" s="3"/>
      <c r="WA557" s="3"/>
      <c r="WB557" s="3"/>
      <c r="WC557" s="3"/>
      <c r="WD557" s="3"/>
      <c r="WE557" s="3"/>
      <c r="WF557" s="3"/>
    </row>
    <row r="558" spans="597:604">
      <c r="VY558" s="3"/>
      <c r="VZ558" s="3"/>
      <c r="WA558" s="3"/>
      <c r="WB558" s="3"/>
      <c r="WC558" s="3"/>
      <c r="WD558" s="3"/>
      <c r="WE558" s="3"/>
      <c r="WF558" s="3"/>
    </row>
    <row r="559" spans="597:604">
      <c r="VY559" s="3"/>
      <c r="VZ559" s="3"/>
      <c r="WA559" s="3"/>
      <c r="WB559" s="3"/>
      <c r="WC559" s="3"/>
      <c r="WD559" s="3"/>
      <c r="WE559" s="3"/>
      <c r="WF559" s="3"/>
    </row>
    <row r="560" spans="597:604">
      <c r="VY560" s="3"/>
      <c r="VZ560" s="3"/>
      <c r="WA560" s="3"/>
      <c r="WB560" s="3"/>
      <c r="WC560" s="3"/>
      <c r="WD560" s="3"/>
      <c r="WE560" s="3"/>
      <c r="WF560" s="3"/>
    </row>
    <row r="561" spans="597:604">
      <c r="VY561" s="3"/>
      <c r="VZ561" s="3"/>
      <c r="WA561" s="3"/>
      <c r="WB561" s="3"/>
      <c r="WC561" s="3"/>
      <c r="WD561" s="3"/>
      <c r="WE561" s="3"/>
      <c r="WF561" s="3"/>
    </row>
    <row r="562" spans="597:604">
      <c r="VY562" s="3"/>
      <c r="VZ562" s="3"/>
      <c r="WA562" s="3"/>
      <c r="WB562" s="3"/>
      <c r="WC562" s="3"/>
      <c r="WD562" s="3"/>
      <c r="WE562" s="3"/>
      <c r="WF562" s="3"/>
    </row>
    <row r="563" spans="597:604">
      <c r="VY563" s="3"/>
      <c r="VZ563" s="3"/>
      <c r="WA563" s="3"/>
      <c r="WB563" s="3"/>
      <c r="WC563" s="3"/>
      <c r="WD563" s="3"/>
      <c r="WE563" s="3"/>
      <c r="WF563" s="3"/>
    </row>
    <row r="564" spans="597:604">
      <c r="VY564" s="3"/>
      <c r="VZ564" s="3"/>
      <c r="WA564" s="3"/>
      <c r="WB564" s="3"/>
      <c r="WC564" s="3"/>
      <c r="WD564" s="3"/>
      <c r="WE564" s="3"/>
      <c r="WF564" s="3"/>
    </row>
    <row r="565" spans="597:604">
      <c r="VY565" s="3"/>
      <c r="VZ565" s="3"/>
      <c r="WA565" s="3"/>
      <c r="WB565" s="3"/>
      <c r="WC565" s="3"/>
      <c r="WD565" s="3"/>
      <c r="WE565" s="3"/>
      <c r="WF565" s="3"/>
    </row>
    <row r="566" spans="597:604">
      <c r="VY566" s="3"/>
      <c r="VZ566" s="3"/>
      <c r="WA566" s="3"/>
      <c r="WB566" s="3"/>
      <c r="WC566" s="3"/>
      <c r="WD566" s="3"/>
      <c r="WE566" s="3"/>
      <c r="WF566" s="3"/>
    </row>
    <row r="567" spans="597:604">
      <c r="VY567" s="3"/>
      <c r="VZ567" s="3"/>
      <c r="WA567" s="3"/>
      <c r="WB567" s="3"/>
      <c r="WC567" s="3"/>
      <c r="WD567" s="3"/>
      <c r="WE567" s="3"/>
      <c r="WF567" s="3"/>
    </row>
    <row r="568" spans="597:604">
      <c r="VY568" s="3"/>
      <c r="VZ568" s="3"/>
      <c r="WA568" s="3"/>
      <c r="WB568" s="3"/>
      <c r="WC568" s="3"/>
      <c r="WD568" s="3"/>
      <c r="WE568" s="3"/>
      <c r="WF568" s="3"/>
    </row>
    <row r="569" spans="597:604">
      <c r="VY569" s="3"/>
      <c r="VZ569" s="3"/>
      <c r="WA569" s="3"/>
      <c r="WB569" s="3"/>
      <c r="WC569" s="3"/>
      <c r="WD569" s="3"/>
      <c r="WE569" s="3"/>
      <c r="WF569" s="3"/>
    </row>
    <row r="570" spans="597:604">
      <c r="VY570" s="3"/>
      <c r="VZ570" s="3"/>
      <c r="WA570" s="3"/>
      <c r="WB570" s="3"/>
      <c r="WC570" s="3"/>
      <c r="WD570" s="3"/>
      <c r="WE570" s="3"/>
      <c r="WF570" s="3"/>
    </row>
    <row r="571" spans="597:604">
      <c r="VY571" s="3"/>
      <c r="VZ571" s="3"/>
      <c r="WA571" s="3"/>
      <c r="WB571" s="3"/>
      <c r="WC571" s="3"/>
      <c r="WD571" s="3"/>
      <c r="WE571" s="3"/>
      <c r="WF571" s="3"/>
    </row>
    <row r="572" spans="597:604">
      <c r="VY572" s="3"/>
      <c r="VZ572" s="3"/>
      <c r="WA572" s="3"/>
      <c r="WB572" s="3"/>
      <c r="WC572" s="3"/>
      <c r="WD572" s="3"/>
      <c r="WE572" s="3"/>
      <c r="WF572" s="3"/>
    </row>
    <row r="573" spans="597:604">
      <c r="VY573" s="3"/>
      <c r="VZ573" s="3"/>
      <c r="WA573" s="3"/>
      <c r="WB573" s="3"/>
      <c r="WC573" s="3"/>
      <c r="WD573" s="3"/>
      <c r="WE573" s="3"/>
      <c r="WF573" s="3"/>
    </row>
    <row r="574" spans="597:604">
      <c r="VY574" s="3"/>
      <c r="VZ574" s="3"/>
      <c r="WA574" s="3"/>
      <c r="WB574" s="3"/>
      <c r="WC574" s="3"/>
      <c r="WD574" s="3"/>
      <c r="WE574" s="3"/>
      <c r="WF574" s="3"/>
    </row>
    <row r="575" spans="597:604">
      <c r="VY575" s="3"/>
      <c r="VZ575" s="3"/>
      <c r="WA575" s="3"/>
      <c r="WB575" s="3"/>
      <c r="WC575" s="3"/>
      <c r="WD575" s="3"/>
      <c r="WE575" s="3"/>
      <c r="WF575" s="3"/>
    </row>
    <row r="576" spans="597:604">
      <c r="VY576" s="3"/>
      <c r="VZ576" s="3"/>
      <c r="WA576" s="3"/>
      <c r="WB576" s="3"/>
      <c r="WC576" s="3"/>
      <c r="WD576" s="3"/>
      <c r="WE576" s="3"/>
      <c r="WF576" s="3"/>
    </row>
    <row r="577" spans="597:604">
      <c r="VY577" s="3"/>
      <c r="VZ577" s="3"/>
      <c r="WA577" s="3"/>
      <c r="WB577" s="3"/>
      <c r="WC577" s="3"/>
      <c r="WD577" s="3"/>
      <c r="WE577" s="3"/>
      <c r="WF577" s="3"/>
    </row>
    <row r="578" spans="597:604">
      <c r="VY578" s="3"/>
      <c r="VZ578" s="3"/>
      <c r="WA578" s="3"/>
      <c r="WB578" s="3"/>
      <c r="WC578" s="3"/>
      <c r="WD578" s="3"/>
      <c r="WE578" s="3"/>
      <c r="WF578" s="3"/>
    </row>
    <row r="579" spans="597:604">
      <c r="VY579" s="3"/>
      <c r="VZ579" s="3"/>
      <c r="WA579" s="3"/>
      <c r="WB579" s="3"/>
      <c r="WC579" s="3"/>
      <c r="WD579" s="3"/>
      <c r="WE579" s="3"/>
      <c r="WF579" s="3"/>
    </row>
    <row r="580" spans="597:604">
      <c r="VY580" s="3"/>
      <c r="VZ580" s="3"/>
      <c r="WA580" s="3"/>
      <c r="WB580" s="3"/>
      <c r="WC580" s="3"/>
      <c r="WD580" s="3"/>
      <c r="WE580" s="3"/>
      <c r="WF580" s="3"/>
    </row>
    <row r="581" spans="597:604">
      <c r="VY581" s="3"/>
      <c r="VZ581" s="3"/>
      <c r="WA581" s="3"/>
      <c r="WB581" s="3"/>
      <c r="WC581" s="3"/>
      <c r="WD581" s="3"/>
      <c r="WE581" s="3"/>
      <c r="WF581" s="3"/>
    </row>
    <row r="582" spans="597:604">
      <c r="VY582" s="3"/>
      <c r="VZ582" s="3"/>
      <c r="WA582" s="3"/>
      <c r="WB582" s="3"/>
      <c r="WC582" s="3"/>
      <c r="WD582" s="3"/>
      <c r="WE582" s="3"/>
      <c r="WF582" s="3"/>
    </row>
    <row r="583" spans="597:604">
      <c r="VY583" s="3"/>
      <c r="VZ583" s="3"/>
      <c r="WA583" s="3"/>
      <c r="WB583" s="3"/>
      <c r="WC583" s="3"/>
      <c r="WD583" s="3"/>
      <c r="WE583" s="3"/>
      <c r="WF583" s="3"/>
    </row>
    <row r="584" spans="597:604">
      <c r="VY584" s="3"/>
      <c r="VZ584" s="3"/>
      <c r="WA584" s="3"/>
      <c r="WB584" s="3"/>
      <c r="WC584" s="3"/>
      <c r="WD584" s="3"/>
      <c r="WE584" s="3"/>
      <c r="WF584" s="3"/>
    </row>
    <row r="585" spans="597:604">
      <c r="VY585" s="3"/>
      <c r="VZ585" s="3"/>
      <c r="WA585" s="3"/>
      <c r="WB585" s="3"/>
      <c r="WC585" s="3"/>
      <c r="WD585" s="3"/>
      <c r="WE585" s="3"/>
      <c r="WF585" s="3"/>
    </row>
    <row r="586" spans="597:604">
      <c r="VY586" s="3"/>
      <c r="VZ586" s="3"/>
      <c r="WA586" s="3"/>
      <c r="WB586" s="3"/>
      <c r="WC586" s="3"/>
      <c r="WD586" s="3"/>
      <c r="WE586" s="3"/>
      <c r="WF586" s="3"/>
    </row>
    <row r="587" spans="597:604">
      <c r="VY587" s="3"/>
      <c r="VZ587" s="3"/>
      <c r="WA587" s="3"/>
      <c r="WB587" s="3"/>
      <c r="WC587" s="3"/>
      <c r="WD587" s="3"/>
      <c r="WE587" s="3"/>
      <c r="WF587" s="3"/>
    </row>
    <row r="588" spans="597:604">
      <c r="VY588" s="3"/>
      <c r="VZ588" s="3"/>
      <c r="WA588" s="3"/>
      <c r="WB588" s="3"/>
      <c r="WC588" s="3"/>
      <c r="WD588" s="3"/>
      <c r="WE588" s="3"/>
      <c r="WF588" s="3"/>
    </row>
    <row r="589" spans="597:604">
      <c r="VY589" s="3"/>
      <c r="VZ589" s="3"/>
      <c r="WA589" s="3"/>
      <c r="WB589" s="3"/>
      <c r="WC589" s="3"/>
      <c r="WD589" s="3"/>
      <c r="WE589" s="3"/>
      <c r="WF589" s="3"/>
    </row>
    <row r="590" spans="597:604">
      <c r="VY590" s="3"/>
      <c r="VZ590" s="3"/>
      <c r="WA590" s="3"/>
      <c r="WB590" s="3"/>
      <c r="WC590" s="3"/>
      <c r="WD590" s="3"/>
      <c r="WE590" s="3"/>
      <c r="WF590" s="3"/>
    </row>
    <row r="591" spans="597:604">
      <c r="VY591" s="3"/>
      <c r="VZ591" s="3"/>
      <c r="WA591" s="3"/>
      <c r="WB591" s="3"/>
      <c r="WC591" s="3"/>
      <c r="WD591" s="3"/>
      <c r="WE591" s="3"/>
      <c r="WF591" s="3"/>
    </row>
    <row r="592" spans="597:604">
      <c r="VY592" s="3"/>
      <c r="VZ592" s="3"/>
      <c r="WA592" s="3"/>
      <c r="WB592" s="3"/>
      <c r="WC592" s="3"/>
      <c r="WD592" s="3"/>
      <c r="WE592" s="3"/>
      <c r="WF592" s="3"/>
    </row>
    <row r="593" spans="597:604">
      <c r="VY593" s="3"/>
      <c r="VZ593" s="3"/>
      <c r="WA593" s="3"/>
      <c r="WB593" s="3"/>
      <c r="WC593" s="3"/>
      <c r="WD593" s="3"/>
      <c r="WE593" s="3"/>
      <c r="WF593" s="3"/>
    </row>
    <row r="594" spans="597:604">
      <c r="VY594" s="3"/>
      <c r="VZ594" s="3"/>
      <c r="WA594" s="3"/>
      <c r="WB594" s="3"/>
      <c r="WC594" s="3"/>
      <c r="WD594" s="3"/>
      <c r="WE594" s="3"/>
      <c r="WF594" s="3"/>
    </row>
    <row r="595" spans="597:604">
      <c r="VY595" s="3"/>
      <c r="VZ595" s="3"/>
      <c r="WA595" s="3"/>
      <c r="WB595" s="3"/>
      <c r="WC595" s="3"/>
      <c r="WD595" s="3"/>
      <c r="WE595" s="3"/>
      <c r="WF595" s="3"/>
    </row>
    <row r="596" spans="597:604">
      <c r="VY596" s="3"/>
      <c r="VZ596" s="3"/>
      <c r="WA596" s="3"/>
      <c r="WB596" s="3"/>
      <c r="WC596" s="3"/>
      <c r="WD596" s="3"/>
      <c r="WE596" s="3"/>
      <c r="WF596" s="3"/>
    </row>
    <row r="597" spans="597:604">
      <c r="VY597" s="3"/>
      <c r="VZ597" s="3"/>
      <c r="WA597" s="3"/>
      <c r="WB597" s="3"/>
      <c r="WC597" s="3"/>
      <c r="WD597" s="3"/>
      <c r="WE597" s="3"/>
      <c r="WF597" s="3"/>
    </row>
    <row r="598" spans="597:604">
      <c r="VY598" s="3"/>
      <c r="VZ598" s="3"/>
      <c r="WA598" s="3"/>
      <c r="WB598" s="3"/>
      <c r="WC598" s="3"/>
      <c r="WD598" s="3"/>
      <c r="WE598" s="3"/>
      <c r="WF598" s="3"/>
    </row>
    <row r="599" spans="597:604">
      <c r="VY599" s="3"/>
      <c r="VZ599" s="3"/>
      <c r="WA599" s="3"/>
      <c r="WB599" s="3"/>
      <c r="WC599" s="3"/>
      <c r="WD599" s="3"/>
      <c r="WE599" s="3"/>
      <c r="WF599" s="3"/>
    </row>
    <row r="600" spans="597:604">
      <c r="VY600" s="3"/>
      <c r="VZ600" s="3"/>
      <c r="WA600" s="3"/>
      <c r="WB600" s="3"/>
      <c r="WC600" s="3"/>
      <c r="WD600" s="3"/>
      <c r="WE600" s="3"/>
      <c r="WF600" s="3"/>
    </row>
    <row r="601" spans="597:604">
      <c r="VY601" s="3"/>
      <c r="VZ601" s="3"/>
      <c r="WA601" s="3"/>
      <c r="WB601" s="3"/>
      <c r="WC601" s="3"/>
      <c r="WD601" s="3"/>
      <c r="WE601" s="3"/>
      <c r="WF601" s="3"/>
    </row>
    <row r="602" spans="597:604">
      <c r="VY602" s="3"/>
      <c r="VZ602" s="3"/>
      <c r="WA602" s="3"/>
      <c r="WB602" s="3"/>
      <c r="WC602" s="3"/>
      <c r="WD602" s="3"/>
      <c r="WE602" s="3"/>
      <c r="WF602" s="3"/>
    </row>
    <row r="603" spans="597:604">
      <c r="VY603" s="3"/>
      <c r="VZ603" s="3"/>
      <c r="WA603" s="3"/>
      <c r="WB603" s="3"/>
      <c r="WC603" s="3"/>
      <c r="WD603" s="3"/>
      <c r="WE603" s="3"/>
      <c r="WF603" s="3"/>
    </row>
    <row r="604" spans="597:604">
      <c r="VY604" s="3"/>
      <c r="VZ604" s="3"/>
      <c r="WA604" s="3"/>
      <c r="WB604" s="3"/>
      <c r="WC604" s="3"/>
      <c r="WD604" s="3"/>
      <c r="WE604" s="3"/>
      <c r="WF604" s="3"/>
    </row>
    <row r="605" spans="597:604">
      <c r="VY605" s="3"/>
      <c r="VZ605" s="3"/>
      <c r="WA605" s="3"/>
      <c r="WB605" s="3"/>
      <c r="WC605" s="3"/>
      <c r="WD605" s="3"/>
      <c r="WE605" s="3"/>
      <c r="WF605" s="3"/>
    </row>
    <row r="606" spans="597:604">
      <c r="VY606" s="3"/>
      <c r="VZ606" s="3"/>
      <c r="WA606" s="3"/>
      <c r="WB606" s="3"/>
      <c r="WC606" s="3"/>
      <c r="WD606" s="3"/>
      <c r="WE606" s="3"/>
      <c r="WF606" s="3"/>
    </row>
    <row r="607" spans="597:604">
      <c r="VY607" s="3"/>
      <c r="VZ607" s="3"/>
      <c r="WA607" s="3"/>
      <c r="WB607" s="3"/>
      <c r="WC607" s="3"/>
      <c r="WD607" s="3"/>
      <c r="WE607" s="3"/>
      <c r="WF607" s="3"/>
    </row>
    <row r="608" spans="597:604">
      <c r="VY608" s="3"/>
      <c r="VZ608" s="3"/>
      <c r="WA608" s="3"/>
      <c r="WB608" s="3"/>
      <c r="WC608" s="3"/>
      <c r="WD608" s="3"/>
      <c r="WE608" s="3"/>
      <c r="WF608" s="3"/>
    </row>
    <row r="609" spans="597:604">
      <c r="VY609" s="3"/>
      <c r="VZ609" s="3"/>
      <c r="WA609" s="3"/>
      <c r="WB609" s="3"/>
      <c r="WC609" s="3"/>
      <c r="WD609" s="3"/>
      <c r="WE609" s="3"/>
      <c r="WF609" s="3"/>
    </row>
    <row r="610" spans="597:604">
      <c r="VY610" s="3"/>
      <c r="VZ610" s="3"/>
      <c r="WA610" s="3"/>
      <c r="WB610" s="3"/>
      <c r="WC610" s="3"/>
      <c r="WD610" s="3"/>
      <c r="WE610" s="3"/>
      <c r="WF610" s="3"/>
    </row>
    <row r="611" spans="597:604">
      <c r="VY611" s="3"/>
      <c r="VZ611" s="3"/>
      <c r="WA611" s="3"/>
      <c r="WB611" s="3"/>
      <c r="WC611" s="3"/>
      <c r="WD611" s="3"/>
      <c r="WE611" s="3"/>
      <c r="WF611" s="3"/>
    </row>
    <row r="612" spans="597:604">
      <c r="VY612" s="3"/>
      <c r="VZ612" s="3"/>
      <c r="WA612" s="3"/>
      <c r="WB612" s="3"/>
      <c r="WC612" s="3"/>
      <c r="WD612" s="3"/>
      <c r="WE612" s="3"/>
      <c r="WF612" s="3"/>
    </row>
    <row r="613" spans="597:604">
      <c r="VY613" s="3"/>
      <c r="VZ613" s="3"/>
      <c r="WA613" s="3"/>
      <c r="WB613" s="3"/>
      <c r="WC613" s="3"/>
      <c r="WD613" s="3"/>
      <c r="WE613" s="3"/>
      <c r="WF613" s="3"/>
    </row>
    <row r="614" spans="597:604">
      <c r="VY614" s="3"/>
      <c r="VZ614" s="3"/>
      <c r="WA614" s="3"/>
      <c r="WB614" s="3"/>
      <c r="WC614" s="3"/>
      <c r="WD614" s="3"/>
      <c r="WE614" s="3"/>
      <c r="WF614" s="3"/>
    </row>
    <row r="615" spans="597:604">
      <c r="VY615" s="3"/>
      <c r="VZ615" s="3"/>
      <c r="WA615" s="3"/>
      <c r="WB615" s="3"/>
      <c r="WC615" s="3"/>
      <c r="WD615" s="3"/>
      <c r="WE615" s="3"/>
      <c r="WF615" s="3"/>
    </row>
    <row r="616" spans="597:604">
      <c r="VY616" s="3"/>
      <c r="VZ616" s="3"/>
      <c r="WA616" s="3"/>
      <c r="WB616" s="3"/>
      <c r="WC616" s="3"/>
      <c r="WD616" s="3"/>
      <c r="WE616" s="3"/>
      <c r="WF616" s="3"/>
    </row>
    <row r="617" spans="597:604">
      <c r="VY617" s="3"/>
      <c r="VZ617" s="3"/>
      <c r="WA617" s="3"/>
      <c r="WB617" s="3"/>
      <c r="WC617" s="3"/>
      <c r="WD617" s="3"/>
      <c r="WE617" s="3"/>
      <c r="WF617" s="3"/>
    </row>
    <row r="618" spans="597:604">
      <c r="VY618" s="3"/>
      <c r="VZ618" s="3"/>
      <c r="WA618" s="3"/>
      <c r="WB618" s="3"/>
      <c r="WC618" s="3"/>
      <c r="WD618" s="3"/>
      <c r="WE618" s="3"/>
      <c r="WF618" s="3"/>
    </row>
    <row r="619" spans="597:604">
      <c r="VY619" s="3"/>
      <c r="VZ619" s="3"/>
      <c r="WA619" s="3"/>
      <c r="WB619" s="3"/>
      <c r="WC619" s="3"/>
      <c r="WD619" s="3"/>
      <c r="WE619" s="3"/>
      <c r="WF619" s="3"/>
    </row>
    <row r="620" spans="597:604">
      <c r="VY620" s="3"/>
      <c r="VZ620" s="3"/>
      <c r="WA620" s="3"/>
      <c r="WB620" s="3"/>
      <c r="WC620" s="3"/>
      <c r="WD620" s="3"/>
      <c r="WE620" s="3"/>
      <c r="WF620" s="3"/>
    </row>
    <row r="621" spans="597:604">
      <c r="VY621" s="3"/>
      <c r="VZ621" s="3"/>
      <c r="WA621" s="3"/>
      <c r="WB621" s="3"/>
      <c r="WC621" s="3"/>
      <c r="WD621" s="3"/>
      <c r="WE621" s="3"/>
      <c r="WF621" s="3"/>
    </row>
    <row r="622" spans="597:604">
      <c r="VY622" s="3"/>
      <c r="VZ622" s="3"/>
      <c r="WA622" s="3"/>
      <c r="WB622" s="3"/>
      <c r="WC622" s="3"/>
      <c r="WD622" s="3"/>
      <c r="WE622" s="3"/>
      <c r="WF622" s="3"/>
    </row>
    <row r="623" spans="597:604">
      <c r="VY623" s="3"/>
      <c r="VZ623" s="3"/>
      <c r="WA623" s="3"/>
      <c r="WB623" s="3"/>
      <c r="WC623" s="3"/>
      <c r="WD623" s="3"/>
      <c r="WE623" s="3"/>
      <c r="WF623" s="3"/>
    </row>
    <row r="624" spans="597:604">
      <c r="VY624" s="3"/>
      <c r="VZ624" s="3"/>
      <c r="WA624" s="3"/>
      <c r="WB624" s="3"/>
      <c r="WC624" s="3"/>
      <c r="WD624" s="3"/>
      <c r="WE624" s="3"/>
      <c r="WF624" s="3"/>
    </row>
    <row r="625" spans="597:604">
      <c r="VY625" s="3"/>
      <c r="VZ625" s="3"/>
      <c r="WA625" s="3"/>
      <c r="WB625" s="3"/>
      <c r="WC625" s="3"/>
      <c r="WD625" s="3"/>
      <c r="WE625" s="3"/>
      <c r="WF625" s="3"/>
    </row>
    <row r="626" spans="597:604">
      <c r="VY626" s="3"/>
      <c r="VZ626" s="3"/>
      <c r="WA626" s="3"/>
      <c r="WB626" s="3"/>
      <c r="WC626" s="3"/>
      <c r="WD626" s="3"/>
      <c r="WE626" s="3"/>
      <c r="WF626" s="3"/>
    </row>
    <row r="627" spans="597:604">
      <c r="VY627" s="3"/>
      <c r="VZ627" s="3"/>
      <c r="WA627" s="3"/>
      <c r="WB627" s="3"/>
      <c r="WC627" s="3"/>
      <c r="WD627" s="3"/>
      <c r="WE627" s="3"/>
      <c r="WF627" s="3"/>
    </row>
    <row r="628" spans="597:604">
      <c r="VY628" s="3"/>
      <c r="VZ628" s="3"/>
      <c r="WA628" s="3"/>
      <c r="WB628" s="3"/>
      <c r="WC628" s="3"/>
      <c r="WD628" s="3"/>
      <c r="WE628" s="3"/>
      <c r="WF628" s="3"/>
    </row>
    <row r="629" spans="597:604">
      <c r="VY629" s="3"/>
      <c r="VZ629" s="3"/>
      <c r="WA629" s="3"/>
      <c r="WB629" s="3"/>
      <c r="WC629" s="3"/>
      <c r="WD629" s="3"/>
      <c r="WE629" s="3"/>
      <c r="WF629" s="3"/>
    </row>
    <row r="630" spans="597:604">
      <c r="VY630" s="3"/>
      <c r="VZ630" s="3"/>
      <c r="WA630" s="3"/>
      <c r="WB630" s="3"/>
      <c r="WC630" s="3"/>
      <c r="WD630" s="3"/>
      <c r="WE630" s="3"/>
      <c r="WF630" s="3"/>
    </row>
    <row r="631" spans="597:604">
      <c r="VY631" s="3"/>
      <c r="VZ631" s="3"/>
      <c r="WA631" s="3"/>
      <c r="WB631" s="3"/>
      <c r="WC631" s="3"/>
      <c r="WD631" s="3"/>
      <c r="WE631" s="3"/>
      <c r="WF631" s="3"/>
    </row>
    <row r="632" spans="597:604">
      <c r="VY632" s="3"/>
      <c r="VZ632" s="3"/>
      <c r="WA632" s="3"/>
      <c r="WB632" s="3"/>
      <c r="WC632" s="3"/>
      <c r="WD632" s="3"/>
      <c r="WE632" s="3"/>
      <c r="WF632" s="3"/>
    </row>
    <row r="633" spans="597:604">
      <c r="VY633" s="3"/>
      <c r="VZ633" s="3"/>
      <c r="WA633" s="3"/>
      <c r="WB633" s="3"/>
      <c r="WC633" s="3"/>
      <c r="WD633" s="3"/>
      <c r="WE633" s="3"/>
      <c r="WF633" s="3"/>
    </row>
    <row r="634" spans="597:604">
      <c r="VY634" s="3"/>
      <c r="VZ634" s="3"/>
      <c r="WA634" s="3"/>
      <c r="WB634" s="3"/>
      <c r="WC634" s="3"/>
      <c r="WD634" s="3"/>
      <c r="WE634" s="3"/>
      <c r="WF634" s="3"/>
    </row>
    <row r="635" spans="597:604">
      <c r="VY635" s="3"/>
      <c r="VZ635" s="3"/>
      <c r="WA635" s="3"/>
      <c r="WB635" s="3"/>
      <c r="WC635" s="3"/>
      <c r="WD635" s="3"/>
      <c r="WE635" s="3"/>
      <c r="WF635" s="3"/>
    </row>
    <row r="636" spans="597:604">
      <c r="VY636" s="3"/>
      <c r="VZ636" s="3"/>
      <c r="WA636" s="3"/>
      <c r="WB636" s="3"/>
      <c r="WC636" s="3"/>
      <c r="WD636" s="3"/>
      <c r="WE636" s="3"/>
      <c r="WF636" s="3"/>
    </row>
    <row r="637" spans="597:604">
      <c r="VY637" s="3"/>
      <c r="VZ637" s="3"/>
      <c r="WA637" s="3"/>
      <c r="WB637" s="3"/>
      <c r="WC637" s="3"/>
      <c r="WD637" s="3"/>
      <c r="WE637" s="3"/>
      <c r="WF637" s="3"/>
    </row>
    <row r="638" spans="597:604">
      <c r="VY638" s="3"/>
      <c r="VZ638" s="3"/>
      <c r="WA638" s="3"/>
      <c r="WB638" s="3"/>
      <c r="WC638" s="3"/>
      <c r="WD638" s="3"/>
      <c r="WE638" s="3"/>
      <c r="WF638" s="3"/>
    </row>
    <row r="639" spans="597:604">
      <c r="VY639" s="3"/>
      <c r="VZ639" s="3"/>
      <c r="WA639" s="3"/>
      <c r="WB639" s="3"/>
      <c r="WC639" s="3"/>
      <c r="WD639" s="3"/>
      <c r="WE639" s="3"/>
      <c r="WF639" s="3"/>
    </row>
    <row r="640" spans="597:604">
      <c r="VY640" s="3"/>
      <c r="VZ640" s="3"/>
      <c r="WA640" s="3"/>
      <c r="WB640" s="3"/>
      <c r="WC640" s="3"/>
      <c r="WD640" s="3"/>
      <c r="WE640" s="3"/>
      <c r="WF640" s="3"/>
    </row>
    <row r="641" spans="597:604">
      <c r="VY641" s="3"/>
      <c r="VZ641" s="3"/>
      <c r="WA641" s="3"/>
      <c r="WB641" s="3"/>
      <c r="WC641" s="3"/>
      <c r="WD641" s="3"/>
      <c r="WE641" s="3"/>
      <c r="WF641" s="3"/>
    </row>
    <row r="642" spans="597:604">
      <c r="VY642" s="3"/>
      <c r="VZ642" s="3"/>
      <c r="WA642" s="3"/>
      <c r="WB642" s="3"/>
      <c r="WC642" s="3"/>
      <c r="WD642" s="3"/>
      <c r="WE642" s="3"/>
      <c r="WF642" s="3"/>
    </row>
    <row r="643" spans="597:604">
      <c r="VY643" s="3"/>
      <c r="VZ643" s="3"/>
      <c r="WA643" s="3"/>
      <c r="WB643" s="3"/>
      <c r="WC643" s="3"/>
      <c r="WD643" s="3"/>
      <c r="WE643" s="3"/>
      <c r="WF643" s="3"/>
    </row>
    <row r="644" spans="597:604">
      <c r="VY644" s="3"/>
      <c r="VZ644" s="3"/>
      <c r="WA644" s="3"/>
      <c r="WB644" s="3"/>
      <c r="WC644" s="3"/>
      <c r="WD644" s="3"/>
      <c r="WE644" s="3"/>
      <c r="WF644" s="3"/>
    </row>
    <row r="645" spans="597:604">
      <c r="VY645" s="320">
        <v>1</v>
      </c>
      <c r="VZ645" s="320">
        <v>1</v>
      </c>
      <c r="WA645" s="320">
        <v>1</v>
      </c>
      <c r="WB645" s="320">
        <v>1</v>
      </c>
      <c r="WC645" s="320">
        <v>1</v>
      </c>
      <c r="WD645" s="320">
        <v>1</v>
      </c>
      <c r="WE645" s="320">
        <v>1</v>
      </c>
      <c r="WF645" s="320">
        <v>1</v>
      </c>
    </row>
    <row r="646" spans="597:604">
      <c r="VY646" s="3"/>
      <c r="VZ646" s="3"/>
      <c r="WA646" s="3"/>
      <c r="WB646" s="3"/>
      <c r="WC646" s="3"/>
      <c r="WD646" s="3"/>
      <c r="WE646" s="3"/>
      <c r="WF646" s="3"/>
    </row>
    <row r="647" spans="597:604">
      <c r="VY647" s="3"/>
      <c r="VZ647" s="3"/>
      <c r="WA647" s="3"/>
      <c r="WB647" s="3"/>
      <c r="WC647" s="3"/>
      <c r="WD647" s="3"/>
      <c r="WE647" s="3"/>
      <c r="WF647" s="3"/>
    </row>
    <row r="648" spans="597:604">
      <c r="VY648" s="3"/>
      <c r="VZ648" s="3"/>
      <c r="WA648" s="3"/>
      <c r="WB648" s="3"/>
      <c r="WC648" s="3"/>
      <c r="WD648" s="3"/>
      <c r="WE648" s="3"/>
      <c r="WF648" s="3"/>
    </row>
    <row r="649" spans="597:604">
      <c r="VY649" s="3"/>
      <c r="VZ649" s="3"/>
      <c r="WA649" s="3"/>
      <c r="WB649" s="3"/>
      <c r="WC649" s="3"/>
      <c r="WD649" s="3"/>
      <c r="WE649" s="3"/>
      <c r="WF649" s="3"/>
    </row>
    <row r="650" spans="597:604">
      <c r="VY650" s="3"/>
      <c r="VZ650" s="3"/>
      <c r="WA650" s="3"/>
      <c r="WB650" s="3"/>
      <c r="WC650" s="3"/>
      <c r="WD650" s="3"/>
      <c r="WE650" s="3"/>
      <c r="WF650" s="3"/>
    </row>
    <row r="651" spans="597:604">
      <c r="VY651" s="3"/>
      <c r="VZ651" s="3"/>
      <c r="WA651" s="3"/>
      <c r="WB651" s="3"/>
      <c r="WC651" s="3"/>
      <c r="WD651" s="3"/>
      <c r="WE651" s="3"/>
      <c r="WF651" s="3"/>
    </row>
    <row r="652" spans="597:604">
      <c r="VY652" s="3"/>
      <c r="VZ652" s="3"/>
      <c r="WA652" s="3"/>
      <c r="WB652" s="3"/>
      <c r="WC652" s="3"/>
      <c r="WD652" s="3"/>
      <c r="WE652" s="3"/>
      <c r="WF652" s="3"/>
    </row>
    <row r="653" spans="597:604">
      <c r="VY653" s="3"/>
      <c r="VZ653" s="3"/>
      <c r="WA653" s="3"/>
      <c r="WB653" s="3"/>
      <c r="WC653" s="3"/>
      <c r="WD653" s="3"/>
      <c r="WE653" s="3"/>
      <c r="WF653" s="3"/>
    </row>
    <row r="654" spans="597:604">
      <c r="VY654" s="3"/>
      <c r="VZ654" s="3"/>
      <c r="WA654" s="3"/>
      <c r="WB654" s="3"/>
      <c r="WC654" s="3"/>
      <c r="WD654" s="3"/>
      <c r="WE654" s="3"/>
      <c r="WF654" s="3"/>
    </row>
    <row r="655" spans="597:604">
      <c r="VY655" s="3"/>
      <c r="VZ655" s="3"/>
      <c r="WA655" s="3"/>
      <c r="WB655" s="3"/>
      <c r="WC655" s="3"/>
      <c r="WD655" s="3"/>
      <c r="WE655" s="3"/>
      <c r="WF655" s="3"/>
    </row>
    <row r="656" spans="597:604">
      <c r="VY656" s="3"/>
      <c r="VZ656" s="3"/>
      <c r="WA656" s="3"/>
      <c r="WB656" s="3"/>
      <c r="WC656" s="3"/>
      <c r="WD656" s="3"/>
      <c r="WE656" s="3"/>
      <c r="WF656" s="3"/>
    </row>
    <row r="657" spans="597:604">
      <c r="VY657" s="3"/>
      <c r="VZ657" s="3"/>
      <c r="WA657" s="3"/>
      <c r="WB657" s="3"/>
      <c r="WC657" s="3"/>
      <c r="WD657" s="3"/>
      <c r="WE657" s="3"/>
      <c r="WF657" s="3"/>
    </row>
    <row r="658" spans="597:604">
      <c r="VY658" s="3"/>
      <c r="VZ658" s="3"/>
      <c r="WA658" s="3"/>
      <c r="WB658" s="3"/>
      <c r="WC658" s="3"/>
      <c r="WD658" s="3"/>
      <c r="WE658" s="3"/>
      <c r="WF658" s="3"/>
    </row>
    <row r="659" spans="597:604">
      <c r="VY659" s="3"/>
      <c r="VZ659" s="3"/>
      <c r="WA659" s="3"/>
      <c r="WB659" s="3"/>
      <c r="WC659" s="3"/>
      <c r="WD659" s="3"/>
      <c r="WE659" s="3"/>
      <c r="WF659" s="3"/>
    </row>
    <row r="660" spans="597:604">
      <c r="VY660" s="3"/>
      <c r="VZ660" s="3"/>
      <c r="WA660" s="3"/>
      <c r="WB660" s="3"/>
      <c r="WC660" s="3"/>
      <c r="WD660" s="3"/>
      <c r="WE660" s="3"/>
      <c r="WF660" s="3"/>
    </row>
    <row r="661" spans="597:604">
      <c r="VY661" s="3"/>
      <c r="VZ661" s="3"/>
      <c r="WA661" s="3"/>
      <c r="WB661" s="3"/>
      <c r="WC661" s="3"/>
      <c r="WD661" s="3"/>
      <c r="WE661" s="3"/>
      <c r="WF661" s="3"/>
    </row>
    <row r="662" spans="597:604">
      <c r="VY662" s="3"/>
      <c r="VZ662" s="3"/>
      <c r="WA662" s="3"/>
      <c r="WB662" s="3"/>
      <c r="WC662" s="3"/>
      <c r="WD662" s="3"/>
      <c r="WE662" s="3"/>
      <c r="WF662" s="3"/>
    </row>
    <row r="663" spans="597:604">
      <c r="VY663" s="3"/>
      <c r="VZ663" s="3"/>
      <c r="WA663" s="3"/>
      <c r="WB663" s="3"/>
      <c r="WC663" s="3"/>
      <c r="WD663" s="3"/>
      <c r="WE663" s="3"/>
      <c r="WF663" s="3"/>
    </row>
    <row r="664" spans="597:604">
      <c r="VY664" s="3"/>
      <c r="VZ664" s="3"/>
      <c r="WA664" s="3"/>
      <c r="WB664" s="3"/>
      <c r="WC664" s="3"/>
      <c r="WD664" s="3"/>
      <c r="WE664" s="3"/>
      <c r="WF664" s="3"/>
    </row>
    <row r="665" spans="597:604">
      <c r="VY665" s="3"/>
      <c r="VZ665" s="3"/>
      <c r="WA665" s="3"/>
      <c r="WB665" s="3"/>
      <c r="WC665" s="3"/>
      <c r="WD665" s="3"/>
      <c r="WE665" s="3"/>
      <c r="WF665" s="3"/>
    </row>
    <row r="666" spans="597:604">
      <c r="VY666" s="3"/>
      <c r="VZ666" s="3"/>
      <c r="WA666" s="3"/>
      <c r="WB666" s="3"/>
      <c r="WC666" s="3"/>
      <c r="WD666" s="3"/>
      <c r="WE666" s="3"/>
      <c r="WF666" s="3"/>
    </row>
    <row r="667" spans="597:604">
      <c r="VY667" s="3"/>
      <c r="VZ667" s="3"/>
      <c r="WA667" s="3"/>
      <c r="WB667" s="3"/>
      <c r="WC667" s="3"/>
      <c r="WD667" s="3"/>
      <c r="WE667" s="3"/>
      <c r="WF667" s="3"/>
    </row>
    <row r="668" spans="597:604">
      <c r="VY668" s="3"/>
      <c r="VZ668" s="3"/>
      <c r="WA668" s="3"/>
      <c r="WB668" s="3"/>
      <c r="WC668" s="3"/>
      <c r="WD668" s="3"/>
      <c r="WE668" s="3"/>
      <c r="WF668" s="3"/>
    </row>
    <row r="669" spans="597:604">
      <c r="VY669" s="3"/>
      <c r="VZ669" s="3"/>
      <c r="WA669" s="3"/>
      <c r="WB669" s="3"/>
      <c r="WC669" s="3"/>
      <c r="WD669" s="3"/>
      <c r="WE669" s="3"/>
      <c r="WF669" s="3"/>
    </row>
    <row r="670" spans="597:604">
      <c r="VY670" s="3"/>
      <c r="VZ670" s="3"/>
      <c r="WA670" s="3"/>
      <c r="WB670" s="3"/>
      <c r="WC670" s="3"/>
      <c r="WD670" s="3"/>
      <c r="WE670" s="3"/>
      <c r="WF670" s="3"/>
    </row>
    <row r="671" spans="597:604">
      <c r="VY671" s="3"/>
      <c r="VZ671" s="3"/>
      <c r="WA671" s="3"/>
      <c r="WB671" s="3"/>
      <c r="WC671" s="3"/>
      <c r="WD671" s="3"/>
      <c r="WE671" s="3"/>
      <c r="WF671" s="3"/>
    </row>
    <row r="672" spans="597:604">
      <c r="VY672" s="3"/>
      <c r="VZ672" s="3"/>
      <c r="WA672" s="3"/>
      <c r="WB672" s="3"/>
      <c r="WC672" s="3"/>
      <c r="WD672" s="3"/>
      <c r="WE672" s="3"/>
      <c r="WF672" s="3"/>
    </row>
    <row r="673" spans="597:604">
      <c r="VY673" s="3"/>
      <c r="VZ673" s="3"/>
      <c r="WA673" s="3"/>
      <c r="WB673" s="3"/>
      <c r="WC673" s="3"/>
      <c r="WD673" s="3"/>
      <c r="WE673" s="3"/>
      <c r="WF673" s="3"/>
    </row>
    <row r="674" spans="597:604">
      <c r="VY674" s="3"/>
      <c r="VZ674" s="3"/>
      <c r="WA674" s="3"/>
      <c r="WB674" s="3"/>
      <c r="WC674" s="3"/>
      <c r="WD674" s="3"/>
      <c r="WE674" s="3"/>
      <c r="WF674" s="3"/>
    </row>
    <row r="675" spans="597:604">
      <c r="VY675" s="3"/>
      <c r="VZ675" s="3"/>
      <c r="WA675" s="3"/>
      <c r="WB675" s="3"/>
      <c r="WC675" s="3"/>
      <c r="WD675" s="3"/>
      <c r="WE675" s="3"/>
      <c r="WF675" s="3"/>
    </row>
    <row r="676" spans="597:604">
      <c r="VY676" s="3"/>
      <c r="VZ676" s="3"/>
      <c r="WA676" s="3"/>
      <c r="WB676" s="3"/>
      <c r="WC676" s="3"/>
      <c r="WD676" s="3"/>
      <c r="WE676" s="3"/>
      <c r="WF676" s="3"/>
    </row>
    <row r="677" spans="597:604">
      <c r="VY677" s="3"/>
      <c r="VZ677" s="3"/>
      <c r="WA677" s="3"/>
      <c r="WB677" s="3"/>
      <c r="WC677" s="3"/>
      <c r="WD677" s="3"/>
      <c r="WE677" s="3"/>
      <c r="WF677" s="3"/>
    </row>
    <row r="678" spans="597:604">
      <c r="VY678" s="3"/>
      <c r="VZ678" s="3"/>
      <c r="WA678" s="3"/>
      <c r="WB678" s="3"/>
      <c r="WC678" s="3"/>
      <c r="WD678" s="3"/>
      <c r="WE678" s="3"/>
      <c r="WF678" s="3"/>
    </row>
    <row r="679" spans="597:604">
      <c r="VY679" s="3"/>
      <c r="VZ679" s="3"/>
      <c r="WA679" s="3"/>
      <c r="WB679" s="3"/>
      <c r="WC679" s="3"/>
      <c r="WD679" s="3"/>
      <c r="WE679" s="3"/>
      <c r="WF679" s="3"/>
    </row>
    <row r="680" spans="597:604">
      <c r="VY680" s="3"/>
      <c r="VZ680" s="3"/>
      <c r="WA680" s="3"/>
      <c r="WB680" s="3"/>
      <c r="WC680" s="3"/>
      <c r="WD680" s="3"/>
      <c r="WE680" s="3"/>
      <c r="WF680" s="3"/>
    </row>
    <row r="681" spans="597:604">
      <c r="VY681" s="3"/>
      <c r="VZ681" s="3"/>
      <c r="WA681" s="3"/>
      <c r="WB681" s="3"/>
      <c r="WC681" s="3"/>
      <c r="WD681" s="3"/>
      <c r="WE681" s="3"/>
      <c r="WF681" s="3"/>
    </row>
    <row r="682" spans="597:604">
      <c r="VY682" s="3"/>
      <c r="VZ682" s="3"/>
      <c r="WA682" s="3"/>
      <c r="WB682" s="3"/>
      <c r="WC682" s="3"/>
      <c r="WD682" s="3"/>
      <c r="WE682" s="3"/>
      <c r="WF682" s="3"/>
    </row>
    <row r="683" spans="597:604">
      <c r="VY683" s="3"/>
      <c r="VZ683" s="3"/>
      <c r="WA683" s="3"/>
      <c r="WB683" s="3"/>
      <c r="WC683" s="3"/>
      <c r="WD683" s="3"/>
      <c r="WE683" s="3"/>
      <c r="WF683" s="3"/>
    </row>
    <row r="684" spans="597:604">
      <c r="VY684" s="3"/>
      <c r="VZ684" s="3"/>
      <c r="WA684" s="3"/>
      <c r="WB684" s="3"/>
      <c r="WC684" s="3"/>
      <c r="WD684" s="3"/>
      <c r="WE684" s="3"/>
      <c r="WF684" s="3"/>
    </row>
    <row r="685" spans="597:604">
      <c r="VY685" s="3"/>
      <c r="VZ685" s="3"/>
      <c r="WA685" s="3"/>
      <c r="WB685" s="3"/>
      <c r="WC685" s="3"/>
      <c r="WD685" s="3"/>
      <c r="WE685" s="3"/>
      <c r="WF685" s="3"/>
    </row>
    <row r="686" spans="597:604">
      <c r="VY686" s="3"/>
      <c r="VZ686" s="3"/>
      <c r="WA686" s="3"/>
      <c r="WB686" s="3"/>
      <c r="WC686" s="3"/>
      <c r="WD686" s="3"/>
      <c r="WE686" s="3"/>
      <c r="WF686" s="3"/>
    </row>
    <row r="687" spans="597:604">
      <c r="VY687" s="3"/>
      <c r="VZ687" s="3"/>
      <c r="WA687" s="3"/>
      <c r="WB687" s="3"/>
      <c r="WC687" s="3"/>
      <c r="WD687" s="3"/>
      <c r="WE687" s="3"/>
      <c r="WF687" s="3"/>
    </row>
    <row r="688" spans="597:604">
      <c r="VY688" s="3"/>
      <c r="VZ688" s="3"/>
      <c r="WA688" s="3"/>
      <c r="WB688" s="3"/>
      <c r="WC688" s="3"/>
      <c r="WD688" s="3"/>
      <c r="WE688" s="3"/>
      <c r="WF688" s="3"/>
    </row>
    <row r="689" spans="597:604">
      <c r="VY689" s="3"/>
      <c r="VZ689" s="3"/>
      <c r="WA689" s="3"/>
      <c r="WB689" s="3"/>
      <c r="WC689" s="3"/>
      <c r="WD689" s="3"/>
      <c r="WE689" s="3"/>
      <c r="WF689" s="3"/>
    </row>
    <row r="690" spans="597:604">
      <c r="VY690" s="3"/>
      <c r="VZ690" s="3"/>
      <c r="WA690" s="3"/>
      <c r="WB690" s="3"/>
      <c r="WC690" s="3"/>
      <c r="WD690" s="3"/>
      <c r="WE690" s="3"/>
      <c r="WF690" s="3"/>
    </row>
    <row r="691" spans="597:604">
      <c r="VY691" s="3"/>
      <c r="VZ691" s="3"/>
      <c r="WA691" s="3"/>
      <c r="WB691" s="3"/>
      <c r="WC691" s="3"/>
      <c r="WD691" s="3"/>
      <c r="WE691" s="3"/>
      <c r="WF691" s="3"/>
    </row>
    <row r="692" spans="597:604">
      <c r="VY692" s="3"/>
      <c r="VZ692" s="3"/>
      <c r="WA692" s="3"/>
      <c r="WB692" s="3"/>
      <c r="WC692" s="3"/>
      <c r="WD692" s="3"/>
      <c r="WE692" s="3"/>
      <c r="WF692" s="3"/>
    </row>
    <row r="693" spans="597:604">
      <c r="VY693" s="3"/>
      <c r="VZ693" s="3"/>
      <c r="WA693" s="3"/>
      <c r="WB693" s="3"/>
      <c r="WC693" s="3"/>
      <c r="WD693" s="3"/>
      <c r="WE693" s="3"/>
      <c r="WF693" s="3"/>
    </row>
    <row r="694" spans="597:604">
      <c r="VY694" s="3"/>
      <c r="VZ694" s="3"/>
      <c r="WA694" s="3"/>
      <c r="WB694" s="3"/>
      <c r="WC694" s="3"/>
      <c r="WD694" s="3"/>
      <c r="WE694" s="3"/>
      <c r="WF694" s="3"/>
    </row>
    <row r="695" spans="597:604">
      <c r="VY695" s="3"/>
      <c r="VZ695" s="3"/>
      <c r="WA695" s="3"/>
      <c r="WB695" s="3"/>
      <c r="WC695" s="3"/>
      <c r="WD695" s="3"/>
      <c r="WE695" s="3"/>
      <c r="WF695" s="3"/>
    </row>
    <row r="696" spans="597:604">
      <c r="VY696" s="3"/>
      <c r="VZ696" s="3"/>
      <c r="WA696" s="3"/>
      <c r="WB696" s="3"/>
      <c r="WC696" s="3"/>
      <c r="WD696" s="3"/>
      <c r="WE696" s="3"/>
      <c r="WF696" s="3"/>
    </row>
    <row r="697" spans="597:604">
      <c r="VY697" s="3"/>
      <c r="VZ697" s="3"/>
      <c r="WA697" s="3"/>
      <c r="WB697" s="3"/>
      <c r="WC697" s="3"/>
      <c r="WD697" s="3"/>
      <c r="WE697" s="3"/>
      <c r="WF697" s="3"/>
    </row>
    <row r="698" spans="597:604">
      <c r="VY698" s="3"/>
      <c r="VZ698" s="3"/>
      <c r="WA698" s="3"/>
      <c r="WB698" s="3"/>
      <c r="WC698" s="3"/>
      <c r="WD698" s="3"/>
      <c r="WE698" s="3"/>
      <c r="WF698" s="3"/>
    </row>
    <row r="699" spans="597:604">
      <c r="VY699" s="3"/>
      <c r="VZ699" s="3"/>
      <c r="WA699" s="3"/>
      <c r="WB699" s="3"/>
      <c r="WC699" s="3"/>
      <c r="WD699" s="3"/>
      <c r="WE699" s="3"/>
      <c r="WF699" s="3"/>
    </row>
    <row r="700" spans="597:604">
      <c r="VY700" s="3"/>
      <c r="VZ700" s="3"/>
      <c r="WA700" s="3"/>
      <c r="WB700" s="3"/>
      <c r="WC700" s="3"/>
      <c r="WD700" s="3"/>
      <c r="WE700" s="3"/>
      <c r="WF700" s="3"/>
    </row>
    <row r="701" spans="597:604">
      <c r="VY701" s="3"/>
      <c r="VZ701" s="3"/>
      <c r="WA701" s="3"/>
      <c r="WB701" s="3"/>
      <c r="WC701" s="3"/>
      <c r="WD701" s="3"/>
      <c r="WE701" s="3"/>
      <c r="WF701" s="3"/>
    </row>
    <row r="702" spans="597:604">
      <c r="VY702" s="3"/>
      <c r="VZ702" s="3"/>
      <c r="WA702" s="3"/>
      <c r="WB702" s="3"/>
      <c r="WC702" s="3"/>
      <c r="WD702" s="3"/>
      <c r="WE702" s="3"/>
      <c r="WF702" s="3"/>
    </row>
    <row r="703" spans="597:604">
      <c r="VY703" s="3"/>
      <c r="VZ703" s="3"/>
      <c r="WA703" s="3"/>
      <c r="WB703" s="3"/>
      <c r="WC703" s="3"/>
      <c r="WD703" s="3"/>
      <c r="WE703" s="3"/>
      <c r="WF703" s="3"/>
    </row>
    <row r="704" spans="597:604">
      <c r="VY704" s="3"/>
      <c r="VZ704" s="3"/>
      <c r="WA704" s="3"/>
      <c r="WB704" s="3"/>
      <c r="WC704" s="3"/>
      <c r="WD704" s="3"/>
      <c r="WE704" s="3"/>
      <c r="WF704" s="3"/>
    </row>
    <row r="705" spans="597:604">
      <c r="VY705" s="3"/>
      <c r="VZ705" s="3"/>
      <c r="WA705" s="3"/>
      <c r="WB705" s="3"/>
      <c r="WC705" s="3"/>
      <c r="WD705" s="3"/>
      <c r="WE705" s="3"/>
      <c r="WF705" s="3"/>
    </row>
    <row r="706" spans="597:604">
      <c r="VY706" s="3"/>
      <c r="VZ706" s="3"/>
      <c r="WA706" s="3"/>
      <c r="WB706" s="3"/>
      <c r="WC706" s="3"/>
      <c r="WD706" s="3"/>
      <c r="WE706" s="3"/>
      <c r="WF706" s="3"/>
    </row>
    <row r="707" spans="597:604">
      <c r="VY707" s="3"/>
      <c r="VZ707" s="3"/>
      <c r="WA707" s="3"/>
      <c r="WB707" s="3"/>
      <c r="WC707" s="3"/>
      <c r="WD707" s="3"/>
      <c r="WE707" s="3"/>
      <c r="WF707" s="3"/>
    </row>
    <row r="708" spans="597:604">
      <c r="VY708" s="3"/>
      <c r="VZ708" s="3"/>
      <c r="WA708" s="3"/>
      <c r="WB708" s="3"/>
      <c r="WC708" s="3"/>
      <c r="WD708" s="3"/>
      <c r="WE708" s="3"/>
      <c r="WF708" s="3"/>
    </row>
    <row r="709" spans="597:604">
      <c r="VY709" s="3"/>
      <c r="VZ709" s="3"/>
      <c r="WA709" s="3"/>
      <c r="WB709" s="3"/>
      <c r="WC709" s="3"/>
      <c r="WD709" s="3"/>
      <c r="WE709" s="3"/>
      <c r="WF709" s="3"/>
    </row>
    <row r="710" spans="597:604">
      <c r="VY710" s="3"/>
      <c r="VZ710" s="3"/>
      <c r="WA710" s="3"/>
      <c r="WB710" s="3"/>
      <c r="WC710" s="3"/>
      <c r="WD710" s="3"/>
      <c r="WE710" s="3"/>
      <c r="WF710" s="3"/>
    </row>
    <row r="711" spans="597:604">
      <c r="VY711" s="3"/>
      <c r="VZ711" s="3"/>
      <c r="WA711" s="3"/>
      <c r="WB711" s="3"/>
      <c r="WC711" s="3"/>
      <c r="WD711" s="3"/>
      <c r="WE711" s="3"/>
      <c r="WF711" s="3"/>
    </row>
    <row r="712" spans="597:604">
      <c r="VY712" s="3"/>
      <c r="VZ712" s="3"/>
      <c r="WA712" s="3"/>
      <c r="WB712" s="3"/>
      <c r="WC712" s="3"/>
      <c r="WD712" s="3"/>
      <c r="WE712" s="3"/>
      <c r="WF712" s="3"/>
    </row>
    <row r="713" spans="597:604">
      <c r="VY713" s="3"/>
      <c r="VZ713" s="3"/>
      <c r="WA713" s="3"/>
      <c r="WB713" s="3"/>
      <c r="WC713" s="3"/>
      <c r="WD713" s="3"/>
      <c r="WE713" s="3"/>
      <c r="WF713" s="3"/>
    </row>
    <row r="714" spans="597:604">
      <c r="VY714" s="3"/>
      <c r="VZ714" s="3"/>
      <c r="WA714" s="3"/>
      <c r="WB714" s="3"/>
      <c r="WC714" s="3"/>
      <c r="WD714" s="3"/>
      <c r="WE714" s="3"/>
      <c r="WF714" s="3"/>
    </row>
    <row r="715" spans="597:604">
      <c r="VY715" s="3"/>
      <c r="VZ715" s="3"/>
      <c r="WA715" s="3"/>
      <c r="WB715" s="3"/>
      <c r="WC715" s="3"/>
      <c r="WD715" s="3"/>
      <c r="WE715" s="3"/>
      <c r="WF715" s="3"/>
    </row>
    <row r="716" spans="597:604">
      <c r="VY716" s="3"/>
      <c r="VZ716" s="3"/>
      <c r="WA716" s="3"/>
      <c r="WB716" s="3"/>
      <c r="WC716" s="3"/>
      <c r="WD716" s="3"/>
      <c r="WE716" s="3"/>
      <c r="WF716" s="3"/>
    </row>
    <row r="717" spans="597:604">
      <c r="VY717" s="3"/>
      <c r="VZ717" s="3"/>
      <c r="WA717" s="3"/>
      <c r="WB717" s="3"/>
      <c r="WC717" s="3"/>
      <c r="WD717" s="3"/>
      <c r="WE717" s="3"/>
      <c r="WF717" s="3"/>
    </row>
    <row r="718" spans="597:604">
      <c r="VY718" s="3"/>
      <c r="VZ718" s="3"/>
      <c r="WA718" s="3"/>
      <c r="WB718" s="3"/>
      <c r="WC718" s="3"/>
      <c r="WD718" s="3"/>
      <c r="WE718" s="3"/>
      <c r="WF718" s="3"/>
    </row>
    <row r="719" spans="597:604">
      <c r="VY719" s="3"/>
      <c r="VZ719" s="3"/>
      <c r="WA719" s="3"/>
      <c r="WB719" s="3"/>
      <c r="WC719" s="3"/>
      <c r="WD719" s="3"/>
      <c r="WE719" s="3"/>
      <c r="WF719" s="3"/>
    </row>
    <row r="720" spans="597:604">
      <c r="VY720" s="3"/>
      <c r="VZ720" s="3"/>
      <c r="WA720" s="3"/>
      <c r="WB720" s="3"/>
      <c r="WC720" s="3"/>
      <c r="WD720" s="3"/>
      <c r="WE720" s="3"/>
      <c r="WF720" s="3"/>
    </row>
    <row r="721" spans="597:604">
      <c r="VY721" s="3"/>
      <c r="VZ721" s="3"/>
      <c r="WA721" s="3"/>
      <c r="WB721" s="3"/>
      <c r="WC721" s="3"/>
      <c r="WD721" s="3"/>
      <c r="WE721" s="3"/>
      <c r="WF721" s="3"/>
    </row>
    <row r="722" spans="597:604">
      <c r="VY722" s="3"/>
      <c r="VZ722" s="3"/>
      <c r="WA722" s="3"/>
      <c r="WB722" s="3"/>
      <c r="WC722" s="3"/>
      <c r="WD722" s="3"/>
      <c r="WE722" s="3"/>
      <c r="WF722" s="3"/>
    </row>
    <row r="723" spans="597:604">
      <c r="VY723" s="3"/>
      <c r="VZ723" s="3"/>
      <c r="WA723" s="3"/>
      <c r="WB723" s="3"/>
      <c r="WC723" s="3"/>
      <c r="WD723" s="3"/>
      <c r="WE723" s="3"/>
      <c r="WF723" s="3"/>
    </row>
    <row r="724" spans="597:604">
      <c r="VY724" s="3"/>
      <c r="VZ724" s="3"/>
      <c r="WA724" s="3"/>
      <c r="WB724" s="3"/>
      <c r="WC724" s="3"/>
      <c r="WD724" s="3"/>
      <c r="WE724" s="3"/>
      <c r="WF724" s="3"/>
    </row>
    <row r="725" spans="597:604">
      <c r="VY725" s="3"/>
      <c r="VZ725" s="3"/>
      <c r="WA725" s="3"/>
      <c r="WB725" s="3"/>
      <c r="WC725" s="3"/>
      <c r="WD725" s="3"/>
      <c r="WE725" s="3"/>
      <c r="WF725" s="3"/>
    </row>
    <row r="726" spans="597:604">
      <c r="VY726" s="3"/>
      <c r="VZ726" s="3"/>
      <c r="WA726" s="3"/>
      <c r="WB726" s="3"/>
      <c r="WC726" s="3"/>
      <c r="WD726" s="3"/>
      <c r="WE726" s="3"/>
      <c r="WF726" s="3"/>
    </row>
    <row r="727" spans="597:604">
      <c r="VY727" s="3"/>
      <c r="VZ727" s="3"/>
      <c r="WA727" s="3"/>
      <c r="WB727" s="3"/>
      <c r="WC727" s="3"/>
      <c r="WD727" s="3"/>
      <c r="WE727" s="3"/>
      <c r="WF727" s="3"/>
    </row>
    <row r="728" spans="597:604">
      <c r="VY728" s="3"/>
      <c r="VZ728" s="3"/>
      <c r="WA728" s="3"/>
      <c r="WB728" s="3"/>
      <c r="WC728" s="3"/>
      <c r="WD728" s="3"/>
      <c r="WE728" s="3"/>
      <c r="WF728" s="3"/>
    </row>
    <row r="729" spans="597:604">
      <c r="VY729" s="3"/>
      <c r="VZ729" s="3"/>
      <c r="WA729" s="3"/>
      <c r="WB729" s="3"/>
      <c r="WC729" s="3"/>
      <c r="WD729" s="3"/>
      <c r="WE729" s="3"/>
      <c r="WF729" s="3"/>
    </row>
    <row r="730" spans="597:604">
      <c r="VY730" s="3"/>
      <c r="VZ730" s="3"/>
      <c r="WA730" s="3"/>
      <c r="WB730" s="3"/>
      <c r="WC730" s="3"/>
      <c r="WD730" s="3"/>
      <c r="WE730" s="3"/>
      <c r="WF730" s="3"/>
    </row>
    <row r="731" spans="597:604">
      <c r="VY731" s="3"/>
      <c r="VZ731" s="3"/>
      <c r="WA731" s="3"/>
      <c r="WB731" s="3"/>
      <c r="WC731" s="3"/>
      <c r="WD731" s="3"/>
      <c r="WE731" s="3"/>
      <c r="WF731" s="3"/>
    </row>
    <row r="732" spans="597:604">
      <c r="VY732" s="3"/>
      <c r="VZ732" s="3"/>
      <c r="WA732" s="3"/>
      <c r="WB732" s="3"/>
      <c r="WC732" s="3"/>
      <c r="WD732" s="3"/>
      <c r="WE732" s="3"/>
      <c r="WF732" s="3"/>
    </row>
    <row r="733" spans="597:604">
      <c r="VY733" s="3"/>
      <c r="VZ733" s="3"/>
      <c r="WA733" s="3"/>
      <c r="WB733" s="3"/>
      <c r="WC733" s="3"/>
      <c r="WD733" s="3"/>
      <c r="WE733" s="3"/>
      <c r="WF733" s="3"/>
    </row>
    <row r="734" spans="597:604">
      <c r="VY734" s="3"/>
      <c r="VZ734" s="3"/>
      <c r="WA734" s="3"/>
      <c r="WB734" s="3"/>
      <c r="WC734" s="3"/>
      <c r="WD734" s="3"/>
      <c r="WE734" s="3"/>
      <c r="WF734" s="3"/>
    </row>
    <row r="735" spans="597:604">
      <c r="VY735" s="3"/>
      <c r="VZ735" s="3"/>
      <c r="WA735" s="3"/>
      <c r="WB735" s="3"/>
      <c r="WC735" s="3"/>
      <c r="WD735" s="3"/>
      <c r="WE735" s="3"/>
      <c r="WF735" s="3"/>
    </row>
    <row r="736" spans="597:604">
      <c r="VY736" s="3"/>
      <c r="VZ736" s="3"/>
      <c r="WA736" s="3"/>
      <c r="WB736" s="3"/>
      <c r="WC736" s="3"/>
      <c r="WD736" s="3"/>
      <c r="WE736" s="3"/>
      <c r="WF736" s="3"/>
    </row>
    <row r="737" spans="597:604">
      <c r="VY737" s="3"/>
      <c r="VZ737" s="3"/>
      <c r="WA737" s="3"/>
      <c r="WB737" s="3"/>
      <c r="WC737" s="3"/>
      <c r="WD737" s="3"/>
      <c r="WE737" s="3"/>
      <c r="WF737" s="3"/>
    </row>
    <row r="738" spans="597:604">
      <c r="VY738" s="3"/>
      <c r="VZ738" s="3"/>
      <c r="WA738" s="3"/>
      <c r="WB738" s="3"/>
      <c r="WC738" s="3"/>
      <c r="WD738" s="3"/>
      <c r="WE738" s="3"/>
      <c r="WF738" s="3"/>
    </row>
    <row r="739" spans="597:604">
      <c r="VY739" s="3"/>
      <c r="VZ739" s="3"/>
      <c r="WA739" s="3"/>
      <c r="WB739" s="3"/>
      <c r="WC739" s="3"/>
      <c r="WD739" s="3"/>
      <c r="WE739" s="3"/>
      <c r="WF739" s="3"/>
    </row>
    <row r="740" spans="597:604">
      <c r="VY740" s="3"/>
      <c r="VZ740" s="3"/>
      <c r="WA740" s="3"/>
      <c r="WB740" s="3"/>
      <c r="WC740" s="3"/>
      <c r="WD740" s="3"/>
      <c r="WE740" s="3"/>
      <c r="WF740" s="3"/>
    </row>
    <row r="741" spans="597:604">
      <c r="VY741" s="3"/>
      <c r="VZ741" s="3"/>
      <c r="WA741" s="3"/>
      <c r="WB741" s="3"/>
      <c r="WC741" s="3"/>
      <c r="WD741" s="3"/>
      <c r="WE741" s="3"/>
      <c r="WF741" s="3"/>
    </row>
    <row r="742" spans="597:604">
      <c r="VY742" s="3"/>
      <c r="VZ742" s="3"/>
      <c r="WA742" s="3"/>
      <c r="WB742" s="3"/>
      <c r="WC742" s="3"/>
      <c r="WD742" s="3"/>
      <c r="WE742" s="3"/>
      <c r="WF742" s="3"/>
    </row>
    <row r="743" spans="597:604">
      <c r="VY743" s="3"/>
      <c r="VZ743" s="3"/>
      <c r="WA743" s="3"/>
      <c r="WB743" s="3"/>
      <c r="WC743" s="3"/>
      <c r="WD743" s="3"/>
      <c r="WE743" s="3"/>
      <c r="WF743" s="3"/>
    </row>
    <row r="744" spans="597:604">
      <c r="VY744" s="3"/>
      <c r="VZ744" s="3"/>
      <c r="WA744" s="3"/>
      <c r="WB744" s="3"/>
      <c r="WC744" s="3"/>
      <c r="WD744" s="3"/>
      <c r="WE744" s="3"/>
      <c r="WF744" s="3"/>
    </row>
    <row r="745" spans="597:604">
      <c r="VY745" s="3"/>
      <c r="VZ745" s="3"/>
      <c r="WA745" s="3"/>
      <c r="WB745" s="3"/>
      <c r="WC745" s="3"/>
      <c r="WD745" s="3"/>
      <c r="WE745" s="3"/>
      <c r="WF745" s="3"/>
    </row>
    <row r="746" spans="597:604">
      <c r="VY746" s="3"/>
      <c r="VZ746" s="3"/>
      <c r="WA746" s="3"/>
      <c r="WB746" s="3"/>
      <c r="WC746" s="3"/>
      <c r="WD746" s="3"/>
      <c r="WE746" s="3"/>
      <c r="WF746" s="3"/>
    </row>
    <row r="747" spans="597:604">
      <c r="VY747" s="3"/>
      <c r="VZ747" s="3"/>
      <c r="WA747" s="3"/>
      <c r="WB747" s="3"/>
      <c r="WC747" s="3"/>
      <c r="WD747" s="3"/>
      <c r="WE747" s="3"/>
      <c r="WF747" s="3"/>
    </row>
    <row r="748" spans="597:604">
      <c r="VY748" s="3"/>
      <c r="VZ748" s="3"/>
      <c r="WA748" s="3"/>
      <c r="WB748" s="3"/>
      <c r="WC748" s="3"/>
      <c r="WD748" s="3"/>
      <c r="WE748" s="3"/>
      <c r="WF748" s="3"/>
    </row>
    <row r="749" spans="597:604">
      <c r="VY749" s="3"/>
      <c r="VZ749" s="3"/>
      <c r="WA749" s="3"/>
      <c r="WB749" s="3"/>
      <c r="WC749" s="3"/>
      <c r="WD749" s="3"/>
      <c r="WE749" s="3"/>
      <c r="WF749" s="3"/>
    </row>
    <row r="750" spans="597:604">
      <c r="VY750" s="3"/>
      <c r="VZ750" s="3"/>
      <c r="WA750" s="3"/>
      <c r="WB750" s="3"/>
      <c r="WC750" s="3"/>
      <c r="WD750" s="3"/>
      <c r="WE750" s="3"/>
      <c r="WF750" s="3"/>
    </row>
    <row r="751" spans="597:604">
      <c r="VY751" s="3"/>
      <c r="VZ751" s="3"/>
      <c r="WA751" s="3"/>
      <c r="WB751" s="3"/>
      <c r="WC751" s="3"/>
      <c r="WD751" s="3"/>
      <c r="WE751" s="3"/>
      <c r="WF751" s="3"/>
    </row>
    <row r="752" spans="597:604">
      <c r="VY752" s="3"/>
      <c r="VZ752" s="3"/>
      <c r="WA752" s="3"/>
      <c r="WB752" s="3"/>
      <c r="WC752" s="3"/>
      <c r="WD752" s="3"/>
      <c r="WE752" s="3"/>
      <c r="WF752" s="3"/>
    </row>
    <row r="753" spans="597:604">
      <c r="VY753" s="3"/>
      <c r="VZ753" s="3"/>
      <c r="WA753" s="3"/>
      <c r="WB753" s="3"/>
      <c r="WC753" s="3"/>
      <c r="WD753" s="3"/>
      <c r="WE753" s="3"/>
      <c r="WF753" s="3"/>
    </row>
    <row r="754" spans="597:604">
      <c r="VY754" s="3"/>
      <c r="VZ754" s="3"/>
      <c r="WA754" s="3"/>
      <c r="WB754" s="3"/>
      <c r="WC754" s="3"/>
      <c r="WD754" s="3"/>
      <c r="WE754" s="3"/>
      <c r="WF754" s="3"/>
    </row>
    <row r="755" spans="597:604">
      <c r="VY755" s="3"/>
      <c r="VZ755" s="3"/>
      <c r="WA755" s="3"/>
      <c r="WB755" s="3"/>
      <c r="WC755" s="3"/>
      <c r="WD755" s="3"/>
      <c r="WE755" s="3"/>
      <c r="WF755" s="3"/>
    </row>
    <row r="756" spans="597:604">
      <c r="VY756" s="3"/>
      <c r="VZ756" s="3"/>
      <c r="WA756" s="3"/>
      <c r="WB756" s="3"/>
      <c r="WC756" s="3"/>
      <c r="WD756" s="3"/>
      <c r="WE756" s="3"/>
      <c r="WF756" s="3"/>
    </row>
    <row r="757" spans="597:604">
      <c r="VY757" s="3"/>
      <c r="VZ757" s="3"/>
      <c r="WA757" s="3"/>
      <c r="WB757" s="3"/>
      <c r="WC757" s="3"/>
      <c r="WD757" s="3"/>
      <c r="WE757" s="3"/>
      <c r="WF757" s="3"/>
    </row>
    <row r="758" spans="597:604">
      <c r="VY758" s="3"/>
      <c r="VZ758" s="3"/>
      <c r="WA758" s="3"/>
      <c r="WB758" s="3"/>
      <c r="WC758" s="3"/>
      <c r="WD758" s="3"/>
      <c r="WE758" s="3"/>
      <c r="WF758" s="3"/>
    </row>
    <row r="759" spans="597:604">
      <c r="VY759" s="3"/>
      <c r="VZ759" s="3"/>
      <c r="WA759" s="3"/>
      <c r="WB759" s="3"/>
      <c r="WC759" s="3"/>
      <c r="WD759" s="3"/>
      <c r="WE759" s="3"/>
      <c r="WF759" s="3"/>
    </row>
    <row r="760" spans="597:604">
      <c r="VY760" s="3"/>
      <c r="VZ760" s="3"/>
      <c r="WA760" s="3"/>
      <c r="WB760" s="3"/>
      <c r="WC760" s="3"/>
      <c r="WD760" s="3"/>
      <c r="WE760" s="3"/>
      <c r="WF760" s="3"/>
    </row>
    <row r="761" spans="597:604">
      <c r="VY761" s="3"/>
      <c r="VZ761" s="3"/>
      <c r="WA761" s="3"/>
      <c r="WB761" s="3"/>
      <c r="WC761" s="3"/>
      <c r="WD761" s="3"/>
      <c r="WE761" s="3"/>
      <c r="WF761" s="3"/>
    </row>
    <row r="762" spans="597:604">
      <c r="VY762" s="3"/>
      <c r="VZ762" s="3"/>
      <c r="WA762" s="3"/>
      <c r="WB762" s="3"/>
      <c r="WC762" s="3"/>
      <c r="WD762" s="3"/>
      <c r="WE762" s="3"/>
      <c r="WF762" s="3"/>
    </row>
    <row r="763" spans="597:604">
      <c r="VY763" s="3"/>
      <c r="VZ763" s="3"/>
      <c r="WA763" s="3"/>
      <c r="WB763" s="3"/>
      <c r="WC763" s="3"/>
      <c r="WD763" s="3"/>
      <c r="WE763" s="3"/>
      <c r="WF763" s="3"/>
    </row>
    <row r="764" spans="597:604">
      <c r="VY764" s="3"/>
      <c r="VZ764" s="3"/>
      <c r="WA764" s="3"/>
      <c r="WB764" s="3"/>
      <c r="WC764" s="3"/>
      <c r="WD764" s="3"/>
      <c r="WE764" s="3"/>
      <c r="WF764" s="3"/>
    </row>
    <row r="765" spans="597:604">
      <c r="VY765" s="3"/>
      <c r="VZ765" s="3"/>
      <c r="WA765" s="3"/>
      <c r="WB765" s="3"/>
      <c r="WC765" s="3"/>
      <c r="WD765" s="3"/>
      <c r="WE765" s="3"/>
      <c r="WF765" s="3"/>
    </row>
    <row r="766" spans="597:604">
      <c r="VY766" s="3"/>
      <c r="VZ766" s="3"/>
      <c r="WA766" s="3"/>
      <c r="WB766" s="3"/>
      <c r="WC766" s="3"/>
      <c r="WD766" s="3"/>
      <c r="WE766" s="3"/>
      <c r="WF766" s="3"/>
    </row>
    <row r="767" spans="597:604">
      <c r="VY767" s="3"/>
      <c r="VZ767" s="3"/>
      <c r="WA767" s="3"/>
      <c r="WB767" s="3"/>
      <c r="WC767" s="3"/>
      <c r="WD767" s="3"/>
      <c r="WE767" s="3"/>
      <c r="WF767" s="3"/>
    </row>
    <row r="768" spans="597:604">
      <c r="VY768" s="3"/>
      <c r="VZ768" s="3"/>
      <c r="WA768" s="3"/>
      <c r="WB768" s="3"/>
      <c r="WC768" s="3"/>
      <c r="WD768" s="3"/>
      <c r="WE768" s="3"/>
      <c r="WF768" s="3"/>
    </row>
    <row r="769" spans="597:604">
      <c r="VY769" s="3"/>
      <c r="VZ769" s="3"/>
      <c r="WA769" s="3"/>
      <c r="WB769" s="3"/>
      <c r="WC769" s="3"/>
      <c r="WD769" s="3"/>
      <c r="WE769" s="3"/>
      <c r="WF769" s="3"/>
    </row>
    <row r="770" spans="597:604">
      <c r="VY770" s="3"/>
      <c r="VZ770" s="3"/>
      <c r="WA770" s="3"/>
      <c r="WB770" s="3"/>
      <c r="WC770" s="3"/>
      <c r="WD770" s="3"/>
      <c r="WE770" s="3"/>
      <c r="WF770" s="3"/>
    </row>
    <row r="771" spans="597:604">
      <c r="VY771" s="3"/>
      <c r="VZ771" s="3"/>
      <c r="WA771" s="3"/>
      <c r="WB771" s="3"/>
      <c r="WC771" s="3"/>
      <c r="WD771" s="3"/>
      <c r="WE771" s="3"/>
      <c r="WF771" s="3"/>
    </row>
    <row r="772" spans="597:604">
      <c r="VY772" s="3"/>
      <c r="VZ772" s="3"/>
      <c r="WA772" s="3"/>
      <c r="WB772" s="3"/>
      <c r="WC772" s="3"/>
      <c r="WD772" s="3"/>
      <c r="WE772" s="3"/>
      <c r="WF772" s="3"/>
    </row>
    <row r="773" spans="597:604">
      <c r="VY773" s="3"/>
      <c r="VZ773" s="3"/>
      <c r="WA773" s="3"/>
      <c r="WB773" s="3"/>
      <c r="WC773" s="3"/>
      <c r="WD773" s="3"/>
      <c r="WE773" s="3"/>
      <c r="WF773" s="3"/>
    </row>
    <row r="775" spans="597:604">
      <c r="VY775" s="3"/>
      <c r="VZ775" s="3"/>
      <c r="WA775" s="3"/>
      <c r="WB775" s="3"/>
      <c r="WC775" s="3"/>
      <c r="WD775" s="3"/>
      <c r="WE775" s="3"/>
      <c r="WF775" s="3"/>
    </row>
    <row r="779" spans="597:604">
      <c r="VY779" s="3"/>
      <c r="VZ779" s="3"/>
      <c r="WA779" s="3"/>
      <c r="WB779" s="3"/>
      <c r="WC779" s="3"/>
      <c r="WD779" s="3"/>
      <c r="WE779" s="3"/>
      <c r="WF779" s="3"/>
    </row>
  </sheetData>
  <mergeCells count="7">
    <mergeCell ref="C1:L1"/>
    <mergeCell ref="C3:L3"/>
    <mergeCell ref="F6:F9"/>
    <mergeCell ref="M11:Q11"/>
    <mergeCell ref="DA11:DE11"/>
    <mergeCell ref="F4:F5"/>
    <mergeCell ref="G4:H5"/>
  </mergeCells>
  <conditionalFormatting sqref="F14:F205">
    <cfRule type="expression" dxfId="28" priority="1">
      <formula>LEFT(F14,1)="⚠"</formula>
    </cfRule>
    <cfRule type="expression" dxfId="27" priority="2">
      <formula>LEFT(F14,4)="info"</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5CACF-EFD9-4A97-8285-C9F06051C6DC}">
  <dimension ref="A1:AF272"/>
  <sheetViews>
    <sheetView workbookViewId="0">
      <selection activeCell="A13" sqref="A13"/>
    </sheetView>
  </sheetViews>
  <sheetFormatPr baseColWidth="10" defaultRowHeight="15"/>
  <cols>
    <col min="2" max="2" width="9.42578125" customWidth="1"/>
    <col min="3" max="3" width="13.28515625" bestFit="1" customWidth="1"/>
    <col min="4" max="4" width="11.7109375" customWidth="1"/>
    <col min="5" max="5" width="21" bestFit="1" customWidth="1"/>
    <col min="7" max="7" width="6" customWidth="1"/>
    <col min="8" max="8" width="13.28515625" bestFit="1" customWidth="1"/>
    <col min="9" max="9" width="11.7109375" customWidth="1"/>
    <col min="10" max="10" width="22" bestFit="1" customWidth="1"/>
    <col min="12" max="12" width="5.7109375" customWidth="1"/>
    <col min="13" max="13" width="13.28515625" bestFit="1" customWidth="1"/>
    <col min="14" max="14" width="11.7109375" customWidth="1"/>
    <col min="15" max="15" width="68.5703125" bestFit="1" customWidth="1"/>
    <col min="17" max="17" width="6.28515625" customWidth="1"/>
    <col min="18" max="18" width="13.28515625" bestFit="1" customWidth="1"/>
    <col min="19" max="19" width="11.7109375" customWidth="1"/>
    <col min="20" max="20" width="68.5703125" bestFit="1" customWidth="1"/>
    <col min="23" max="23" width="17.42578125" customWidth="1"/>
    <col min="24" max="24" width="2.28515625" customWidth="1"/>
    <col min="25" max="25" width="12" customWidth="1"/>
  </cols>
  <sheetData>
    <row r="1" spans="1:32">
      <c r="A1" s="275"/>
      <c r="B1" s="275"/>
      <c r="C1" s="275"/>
      <c r="D1" s="275"/>
      <c r="E1" s="275"/>
      <c r="F1" s="275"/>
      <c r="G1" s="275"/>
      <c r="H1" s="275"/>
      <c r="I1" s="275"/>
      <c r="J1" s="275"/>
      <c r="K1" s="275"/>
      <c r="L1" s="275"/>
      <c r="M1" s="275"/>
      <c r="N1" s="275"/>
      <c r="O1" s="275"/>
      <c r="P1" s="275"/>
      <c r="Q1" s="275"/>
      <c r="R1" s="275"/>
      <c r="S1" s="275"/>
      <c r="T1" s="275"/>
      <c r="U1" s="275"/>
    </row>
    <row r="2" spans="1:32" ht="21">
      <c r="A2" s="275"/>
      <c r="B2" s="870" t="s">
        <v>1421</v>
      </c>
      <c r="C2" s="275"/>
      <c r="D2" s="275"/>
      <c r="E2" s="275"/>
      <c r="F2" s="275"/>
      <c r="G2" s="275"/>
      <c r="H2" s="275"/>
      <c r="I2" s="275"/>
      <c r="J2" s="275"/>
      <c r="K2" s="275"/>
      <c r="L2" s="275"/>
      <c r="M2" s="275"/>
      <c r="N2" s="275"/>
      <c r="O2" s="275"/>
      <c r="P2" s="275"/>
      <c r="Q2" s="275"/>
      <c r="R2" s="275"/>
      <c r="S2" s="275"/>
      <c r="T2" s="275"/>
      <c r="U2" s="275"/>
    </row>
    <row r="3" spans="1:32">
      <c r="A3" s="275"/>
      <c r="B3" s="929" t="s">
        <v>1388</v>
      </c>
      <c r="C3" s="930"/>
      <c r="D3" s="930"/>
      <c r="E3" s="930"/>
      <c r="F3" s="930"/>
      <c r="G3" s="930"/>
      <c r="H3" s="930"/>
      <c r="I3" s="930"/>
      <c r="J3" s="930"/>
      <c r="K3" s="930"/>
      <c r="L3" s="930"/>
      <c r="M3" s="930"/>
      <c r="N3" s="930"/>
      <c r="O3" s="930"/>
      <c r="P3" s="930"/>
      <c r="Q3" s="930"/>
      <c r="R3" s="930"/>
      <c r="S3" s="930"/>
      <c r="T3" s="930"/>
      <c r="U3" s="931"/>
    </row>
    <row r="4" spans="1:32">
      <c r="A4" s="275"/>
      <c r="B4" s="932"/>
      <c r="C4" s="933"/>
      <c r="D4" s="933"/>
      <c r="E4" s="933"/>
      <c r="F4" s="933"/>
      <c r="G4" s="933"/>
      <c r="H4" s="933"/>
      <c r="I4" s="933"/>
      <c r="J4" s="933"/>
      <c r="K4" s="933"/>
      <c r="L4" s="933"/>
      <c r="M4" s="933"/>
      <c r="N4" s="933"/>
      <c r="O4" s="933"/>
      <c r="P4" s="933"/>
      <c r="Q4" s="933"/>
      <c r="R4" s="933"/>
      <c r="S4" s="933"/>
      <c r="T4" s="933"/>
      <c r="U4" s="934"/>
    </row>
    <row r="5" spans="1:32">
      <c r="A5" s="275"/>
      <c r="B5" s="275"/>
      <c r="C5" s="275"/>
      <c r="D5" s="275"/>
      <c r="E5" s="275"/>
      <c r="F5" s="275"/>
      <c r="G5" s="275"/>
      <c r="H5" s="275"/>
      <c r="I5" s="275"/>
      <c r="J5" s="275"/>
      <c r="K5" s="275"/>
      <c r="L5" s="275"/>
      <c r="M5" s="275"/>
      <c r="N5" s="275"/>
      <c r="O5" s="275"/>
      <c r="P5" s="275"/>
      <c r="Q5" s="275"/>
      <c r="R5" s="275"/>
      <c r="S5" s="275"/>
      <c r="T5" s="275"/>
      <c r="U5" s="275"/>
    </row>
    <row r="6" spans="1:32" ht="15.75">
      <c r="B6" s="276"/>
      <c r="C6" s="261" t="s">
        <v>4</v>
      </c>
      <c r="D6" s="273" t="s">
        <v>18</v>
      </c>
      <c r="E6" s="261" t="s">
        <v>23</v>
      </c>
      <c r="F6" s="261" t="s">
        <v>403</v>
      </c>
      <c r="G6" s="276"/>
      <c r="H6" s="261" t="s">
        <v>9</v>
      </c>
      <c r="I6" s="272" t="s">
        <v>21</v>
      </c>
      <c r="J6" s="261" t="s">
        <v>290</v>
      </c>
      <c r="K6" s="261" t="s">
        <v>670</v>
      </c>
      <c r="L6" s="276"/>
      <c r="M6" s="261" t="s">
        <v>7</v>
      </c>
      <c r="N6" s="271" t="s">
        <v>22</v>
      </c>
      <c r="O6" s="261" t="s">
        <v>355</v>
      </c>
      <c r="P6" s="261" t="s">
        <v>800</v>
      </c>
      <c r="Q6" s="276"/>
      <c r="R6" s="261" t="s">
        <v>8</v>
      </c>
      <c r="S6" s="274" t="s">
        <v>19</v>
      </c>
      <c r="T6" s="261" t="s">
        <v>394</v>
      </c>
      <c r="U6" s="261" t="s">
        <v>850</v>
      </c>
      <c r="W6" s="289" t="s">
        <v>4</v>
      </c>
      <c r="Y6" s="290" t="s">
        <v>1099</v>
      </c>
      <c r="Z6" s="288"/>
      <c r="AC6" s="261"/>
      <c r="AE6" s="261"/>
      <c r="AF6" s="261"/>
    </row>
    <row r="7" spans="1:32" ht="15.75">
      <c r="B7" s="276"/>
      <c r="C7" s="261" t="s">
        <v>4</v>
      </c>
      <c r="D7" s="273" t="s">
        <v>18</v>
      </c>
      <c r="E7" s="261" t="s">
        <v>24</v>
      </c>
      <c r="F7" s="261" t="s">
        <v>404</v>
      </c>
      <c r="G7" s="276"/>
      <c r="H7" s="261" t="s">
        <v>9</v>
      </c>
      <c r="I7" s="272" t="s">
        <v>21</v>
      </c>
      <c r="J7" s="261" t="s">
        <v>291</v>
      </c>
      <c r="K7" s="261" t="s">
        <v>671</v>
      </c>
      <c r="L7" s="276"/>
      <c r="M7" s="261" t="s">
        <v>7</v>
      </c>
      <c r="N7" s="271" t="s">
        <v>22</v>
      </c>
      <c r="O7" s="261" t="s">
        <v>302</v>
      </c>
      <c r="P7" s="261" t="s">
        <v>801</v>
      </c>
      <c r="Q7" s="276"/>
      <c r="R7" s="261" t="s">
        <v>8</v>
      </c>
      <c r="S7" s="274" t="s">
        <v>19</v>
      </c>
      <c r="T7" s="261" t="s">
        <v>395</v>
      </c>
      <c r="U7" s="261" t="s">
        <v>851</v>
      </c>
      <c r="W7" s="291" t="s">
        <v>1101</v>
      </c>
      <c r="Y7" s="292" t="s">
        <v>1102</v>
      </c>
      <c r="Z7" s="288"/>
      <c r="AC7" s="261"/>
      <c r="AE7" s="261"/>
      <c r="AF7" s="261"/>
    </row>
    <row r="8" spans="1:32" ht="15.75">
      <c r="B8" s="276"/>
      <c r="C8" s="261" t="s">
        <v>4</v>
      </c>
      <c r="D8" s="273" t="s">
        <v>18</v>
      </c>
      <c r="E8" s="261" t="s">
        <v>25</v>
      </c>
      <c r="F8" s="261" t="s">
        <v>405</v>
      </c>
      <c r="G8" s="276"/>
      <c r="H8" s="261" t="s">
        <v>9</v>
      </c>
      <c r="I8" s="272" t="s">
        <v>21</v>
      </c>
      <c r="J8" s="261" t="s">
        <v>25</v>
      </c>
      <c r="K8" s="261" t="s">
        <v>672</v>
      </c>
      <c r="L8" s="276"/>
      <c r="M8" s="261" t="s">
        <v>7</v>
      </c>
      <c r="N8" s="271" t="s">
        <v>22</v>
      </c>
      <c r="O8" s="261" t="s">
        <v>304</v>
      </c>
      <c r="P8" s="261" t="s">
        <v>802</v>
      </c>
      <c r="Q8" s="276"/>
      <c r="R8" s="261" t="s">
        <v>8</v>
      </c>
      <c r="S8" s="274" t="s">
        <v>19</v>
      </c>
      <c r="T8" s="261" t="s">
        <v>396</v>
      </c>
      <c r="U8" s="261" t="s">
        <v>852</v>
      </c>
      <c r="W8" s="293" t="s">
        <v>1104</v>
      </c>
      <c r="Y8" s="294" t="s">
        <v>1105</v>
      </c>
      <c r="Z8" s="288"/>
      <c r="AC8" s="261"/>
      <c r="AE8" s="261"/>
      <c r="AF8" s="261"/>
    </row>
    <row r="9" spans="1:32" ht="15.75">
      <c r="B9" s="276"/>
      <c r="C9" s="261" t="s">
        <v>4</v>
      </c>
      <c r="D9" s="273" t="s">
        <v>18</v>
      </c>
      <c r="E9" s="261" t="s">
        <v>26</v>
      </c>
      <c r="F9" s="261" t="s">
        <v>406</v>
      </c>
      <c r="G9" s="276"/>
      <c r="H9" s="261" t="s">
        <v>9</v>
      </c>
      <c r="I9" s="272" t="s">
        <v>21</v>
      </c>
      <c r="J9" s="261" t="s">
        <v>26</v>
      </c>
      <c r="K9" s="261" t="s">
        <v>673</v>
      </c>
      <c r="L9" s="276"/>
      <c r="M9" s="261" t="s">
        <v>7</v>
      </c>
      <c r="N9" s="271" t="s">
        <v>22</v>
      </c>
      <c r="O9" s="261" t="s">
        <v>356</v>
      </c>
      <c r="P9" s="261" t="s">
        <v>803</v>
      </c>
      <c r="Q9" s="276"/>
      <c r="R9" s="261" t="s">
        <v>8</v>
      </c>
      <c r="S9" s="274" t="s">
        <v>19</v>
      </c>
      <c r="T9" s="261" t="s">
        <v>110</v>
      </c>
      <c r="U9" s="261" t="s">
        <v>853</v>
      </c>
      <c r="W9" s="295" t="s">
        <v>1108</v>
      </c>
      <c r="Y9" s="296" t="s">
        <v>1109</v>
      </c>
      <c r="Z9" s="288"/>
      <c r="AC9" s="261"/>
      <c r="AE9" s="261"/>
      <c r="AF9" s="261"/>
    </row>
    <row r="10" spans="1:32" ht="15.75">
      <c r="B10" s="276"/>
      <c r="C10" s="261" t="s">
        <v>4</v>
      </c>
      <c r="D10" s="273" t="s">
        <v>18</v>
      </c>
      <c r="E10" s="261" t="s">
        <v>27</v>
      </c>
      <c r="F10" s="261" t="s">
        <v>407</v>
      </c>
      <c r="G10" s="276"/>
      <c r="H10" s="261" t="s">
        <v>9</v>
      </c>
      <c r="I10" s="272" t="s">
        <v>21</v>
      </c>
      <c r="J10" s="261" t="s">
        <v>27</v>
      </c>
      <c r="K10" s="261" t="s">
        <v>674</v>
      </c>
      <c r="L10" s="276"/>
      <c r="M10" s="261" t="s">
        <v>7</v>
      </c>
      <c r="N10" s="271" t="s">
        <v>22</v>
      </c>
      <c r="O10" s="261" t="s">
        <v>357</v>
      </c>
      <c r="P10" s="261" t="s">
        <v>804</v>
      </c>
      <c r="Q10" s="276"/>
      <c r="R10" s="261" t="s">
        <v>8</v>
      </c>
      <c r="S10" s="274" t="s">
        <v>19</v>
      </c>
      <c r="T10" s="261" t="s">
        <v>397</v>
      </c>
      <c r="U10" s="261" t="s">
        <v>854</v>
      </c>
      <c r="W10" s="297" t="s">
        <v>1111</v>
      </c>
      <c r="Y10" s="298" t="s">
        <v>1112</v>
      </c>
      <c r="Z10" s="288"/>
      <c r="AC10" s="261"/>
      <c r="AE10" s="261"/>
      <c r="AF10" s="261"/>
    </row>
    <row r="11" spans="1:32" ht="15.75">
      <c r="B11" s="276"/>
      <c r="C11" s="261" t="s">
        <v>4</v>
      </c>
      <c r="D11" s="273" t="s">
        <v>18</v>
      </c>
      <c r="E11" s="261" t="s">
        <v>28</v>
      </c>
      <c r="F11" s="261" t="s">
        <v>408</v>
      </c>
      <c r="G11" s="276"/>
      <c r="H11" s="261" t="s">
        <v>9</v>
      </c>
      <c r="I11" s="272" t="s">
        <v>21</v>
      </c>
      <c r="J11" s="261" t="s">
        <v>292</v>
      </c>
      <c r="K11" s="261" t="s">
        <v>675</v>
      </c>
      <c r="L11" s="276"/>
      <c r="M11" s="261" t="s">
        <v>7</v>
      </c>
      <c r="N11" s="271" t="s">
        <v>22</v>
      </c>
      <c r="O11" s="261" t="s">
        <v>305</v>
      </c>
      <c r="P11" s="261" t="s">
        <v>805</v>
      </c>
      <c r="Q11" s="276"/>
      <c r="R11" s="261" t="s">
        <v>8</v>
      </c>
      <c r="S11" s="274" t="s">
        <v>19</v>
      </c>
      <c r="T11" s="261" t="s">
        <v>114</v>
      </c>
      <c r="U11" s="261" t="s">
        <v>855</v>
      </c>
      <c r="W11" s="299" t="s">
        <v>9</v>
      </c>
      <c r="Y11" s="300" t="s">
        <v>1115</v>
      </c>
      <c r="Z11" s="288"/>
      <c r="AC11" s="261"/>
      <c r="AE11" s="261"/>
      <c r="AF11" s="261"/>
    </row>
    <row r="12" spans="1:32" ht="15.75">
      <c r="B12" s="276"/>
      <c r="C12" s="261" t="s">
        <v>4</v>
      </c>
      <c r="D12" s="273" t="s">
        <v>18</v>
      </c>
      <c r="E12" s="261" t="s">
        <v>29</v>
      </c>
      <c r="F12" s="261" t="s">
        <v>409</v>
      </c>
      <c r="G12" s="276"/>
      <c r="H12" s="261" t="s">
        <v>9</v>
      </c>
      <c r="I12" s="272" t="s">
        <v>21</v>
      </c>
      <c r="J12" s="261" t="s">
        <v>293</v>
      </c>
      <c r="K12" s="261" t="s">
        <v>676</v>
      </c>
      <c r="L12" s="276"/>
      <c r="M12" s="261" t="s">
        <v>7</v>
      </c>
      <c r="N12" s="271" t="s">
        <v>22</v>
      </c>
      <c r="O12" s="261" t="s">
        <v>306</v>
      </c>
      <c r="P12" s="261" t="s">
        <v>806</v>
      </c>
      <c r="Q12" s="276"/>
      <c r="R12" s="261" t="s">
        <v>8</v>
      </c>
      <c r="S12" s="274" t="s">
        <v>19</v>
      </c>
      <c r="T12" s="261" t="s">
        <v>398</v>
      </c>
      <c r="U12" s="261" t="s">
        <v>856</v>
      </c>
      <c r="W12" s="301" t="s">
        <v>10</v>
      </c>
      <c r="Y12" s="302" t="s">
        <v>1117</v>
      </c>
      <c r="Z12" s="288"/>
      <c r="AC12" s="261"/>
      <c r="AE12" s="261"/>
      <c r="AF12" s="261"/>
    </row>
    <row r="13" spans="1:32">
      <c r="B13" s="276"/>
      <c r="C13" s="261" t="s">
        <v>4</v>
      </c>
      <c r="D13" s="273" t="s">
        <v>18</v>
      </c>
      <c r="E13" s="261" t="s">
        <v>30</v>
      </c>
      <c r="F13" s="261" t="s">
        <v>410</v>
      </c>
      <c r="G13" s="276"/>
      <c r="H13" s="261" t="s">
        <v>9</v>
      </c>
      <c r="I13" s="272" t="s">
        <v>21</v>
      </c>
      <c r="J13" s="261" t="s">
        <v>294</v>
      </c>
      <c r="K13" s="261" t="s">
        <v>677</v>
      </c>
      <c r="L13" s="276"/>
      <c r="M13" s="261" t="s">
        <v>7</v>
      </c>
      <c r="N13" s="271" t="s">
        <v>22</v>
      </c>
      <c r="O13" s="261" t="s">
        <v>307</v>
      </c>
      <c r="P13" s="261" t="s">
        <v>807</v>
      </c>
      <c r="Q13" s="276"/>
      <c r="R13" s="261" t="s">
        <v>8</v>
      </c>
      <c r="S13" s="274" t="s">
        <v>19</v>
      </c>
      <c r="T13" s="261" t="s">
        <v>399</v>
      </c>
      <c r="U13" s="261" t="s">
        <v>857</v>
      </c>
      <c r="AC13" s="261"/>
      <c r="AE13" s="261"/>
      <c r="AF13" s="261"/>
    </row>
    <row r="14" spans="1:32">
      <c r="B14" s="276"/>
      <c r="C14" s="261" t="s">
        <v>4</v>
      </c>
      <c r="D14" s="273" t="s">
        <v>18</v>
      </c>
      <c r="E14" s="261" t="s">
        <v>31</v>
      </c>
      <c r="F14" s="261" t="s">
        <v>411</v>
      </c>
      <c r="G14" s="276"/>
      <c r="H14" s="261" t="s">
        <v>9</v>
      </c>
      <c r="I14" s="272" t="s">
        <v>21</v>
      </c>
      <c r="J14" s="261" t="s">
        <v>295</v>
      </c>
      <c r="K14" s="261" t="s">
        <v>678</v>
      </c>
      <c r="L14" s="276"/>
      <c r="M14" s="261" t="s">
        <v>7</v>
      </c>
      <c r="N14" s="271" t="s">
        <v>22</v>
      </c>
      <c r="O14" s="261" t="s">
        <v>308</v>
      </c>
      <c r="P14" s="261" t="s">
        <v>808</v>
      </c>
      <c r="Q14" s="276"/>
      <c r="R14" s="261" t="s">
        <v>8</v>
      </c>
      <c r="S14" s="274" t="s">
        <v>19</v>
      </c>
      <c r="T14" s="261" t="s">
        <v>126</v>
      </c>
      <c r="U14" s="261" t="s">
        <v>858</v>
      </c>
      <c r="W14" s="303" t="s">
        <v>11</v>
      </c>
      <c r="Y14" s="304" t="s">
        <v>1100</v>
      </c>
      <c r="AC14" s="261"/>
      <c r="AE14" s="261"/>
      <c r="AF14" s="261"/>
    </row>
    <row r="15" spans="1:32">
      <c r="B15" s="276"/>
      <c r="C15" s="261" t="s">
        <v>4</v>
      </c>
      <c r="D15" s="273" t="s">
        <v>18</v>
      </c>
      <c r="E15" s="261" t="s">
        <v>32</v>
      </c>
      <c r="F15" s="261" t="s">
        <v>412</v>
      </c>
      <c r="G15" s="276"/>
      <c r="H15" s="261" t="s">
        <v>9</v>
      </c>
      <c r="I15" s="272" t="s">
        <v>21</v>
      </c>
      <c r="J15" s="261" t="s">
        <v>296</v>
      </c>
      <c r="K15" s="261" t="s">
        <v>679</v>
      </c>
      <c r="L15" s="276"/>
      <c r="M15" s="261" t="s">
        <v>7</v>
      </c>
      <c r="N15" s="271" t="s">
        <v>22</v>
      </c>
      <c r="O15" s="261" t="s">
        <v>309</v>
      </c>
      <c r="P15" s="261" t="s">
        <v>809</v>
      </c>
      <c r="Q15" s="276"/>
      <c r="R15" s="261" t="s">
        <v>8</v>
      </c>
      <c r="S15" s="274" t="s">
        <v>19</v>
      </c>
      <c r="T15" s="261" t="s">
        <v>400</v>
      </c>
      <c r="U15" s="261" t="s">
        <v>859</v>
      </c>
      <c r="W15" s="305" t="s">
        <v>12</v>
      </c>
      <c r="Y15" s="306" t="s">
        <v>1103</v>
      </c>
      <c r="AC15" s="261"/>
      <c r="AE15" s="261"/>
      <c r="AF15" s="261"/>
    </row>
    <row r="16" spans="1:32">
      <c r="B16" s="276"/>
      <c r="C16" s="261" t="s">
        <v>4</v>
      </c>
      <c r="D16" s="273" t="s">
        <v>18</v>
      </c>
      <c r="E16" s="261" t="s">
        <v>33</v>
      </c>
      <c r="F16" s="261" t="s">
        <v>413</v>
      </c>
      <c r="G16" s="276"/>
      <c r="H16" s="261" t="s">
        <v>9</v>
      </c>
      <c r="I16" s="272" t="s">
        <v>21</v>
      </c>
      <c r="J16" s="261" t="s">
        <v>297</v>
      </c>
      <c r="K16" s="261" t="s">
        <v>680</v>
      </c>
      <c r="L16" s="276"/>
      <c r="M16" s="261" t="s">
        <v>7</v>
      </c>
      <c r="N16" s="271" t="s">
        <v>22</v>
      </c>
      <c r="O16" s="261" t="s">
        <v>310</v>
      </c>
      <c r="P16" s="261" t="s">
        <v>810</v>
      </c>
      <c r="Q16" s="276"/>
      <c r="R16" s="261" t="s">
        <v>8</v>
      </c>
      <c r="S16" s="274" t="s">
        <v>19</v>
      </c>
      <c r="T16" s="261" t="s">
        <v>130</v>
      </c>
      <c r="U16" s="261" t="s">
        <v>860</v>
      </c>
      <c r="W16" s="307" t="s">
        <v>1106</v>
      </c>
      <c r="Y16" s="308" t="s">
        <v>1107</v>
      </c>
      <c r="AC16" s="261"/>
      <c r="AE16" s="261"/>
      <c r="AF16" s="261"/>
    </row>
    <row r="17" spans="2:32">
      <c r="B17" s="276"/>
      <c r="C17" s="261" t="s">
        <v>4</v>
      </c>
      <c r="D17" s="273" t="s">
        <v>18</v>
      </c>
      <c r="E17" s="261" t="s">
        <v>34</v>
      </c>
      <c r="F17" s="261" t="s">
        <v>414</v>
      </c>
      <c r="G17" s="276"/>
      <c r="H17" s="261" t="s">
        <v>9</v>
      </c>
      <c r="I17" s="272" t="s">
        <v>21</v>
      </c>
      <c r="J17" s="261" t="s">
        <v>298</v>
      </c>
      <c r="K17" s="261" t="s">
        <v>681</v>
      </c>
      <c r="L17" s="276"/>
      <c r="M17" s="261" t="s">
        <v>7</v>
      </c>
      <c r="N17" s="271" t="s">
        <v>22</v>
      </c>
      <c r="O17" s="261" t="s">
        <v>311</v>
      </c>
      <c r="P17" s="261" t="s">
        <v>811</v>
      </c>
      <c r="Q17" s="276"/>
      <c r="R17" s="261" t="s">
        <v>8</v>
      </c>
      <c r="S17" s="274" t="s">
        <v>19</v>
      </c>
      <c r="T17" s="261" t="s">
        <v>401</v>
      </c>
      <c r="U17" s="261" t="s">
        <v>861</v>
      </c>
      <c r="W17" s="309" t="s">
        <v>14</v>
      </c>
      <c r="Y17" s="310" t="s">
        <v>1110</v>
      </c>
      <c r="AC17" s="261"/>
      <c r="AE17" s="261"/>
      <c r="AF17" s="261"/>
    </row>
    <row r="18" spans="2:32">
      <c r="B18" s="276"/>
      <c r="C18" s="261" t="s">
        <v>4</v>
      </c>
      <c r="D18" s="273" t="s">
        <v>18</v>
      </c>
      <c r="E18" s="261" t="s">
        <v>35</v>
      </c>
      <c r="F18" s="261" t="s">
        <v>415</v>
      </c>
      <c r="G18" s="276"/>
      <c r="H18" s="261" t="s">
        <v>9</v>
      </c>
      <c r="I18" s="272" t="s">
        <v>21</v>
      </c>
      <c r="J18" s="261" t="s">
        <v>299</v>
      </c>
      <c r="K18" s="261" t="s">
        <v>682</v>
      </c>
      <c r="L18" s="276"/>
      <c r="M18" s="261" t="s">
        <v>7</v>
      </c>
      <c r="N18" s="271" t="s">
        <v>22</v>
      </c>
      <c r="O18" s="261" t="s">
        <v>312</v>
      </c>
      <c r="P18" s="261" t="s">
        <v>812</v>
      </c>
      <c r="Q18" s="276"/>
      <c r="R18" s="261" t="s">
        <v>9</v>
      </c>
      <c r="S18" s="274" t="s">
        <v>19</v>
      </c>
      <c r="T18" s="261" t="s">
        <v>135</v>
      </c>
      <c r="U18" s="261" t="s">
        <v>862</v>
      </c>
      <c r="W18" s="311" t="s">
        <v>1113</v>
      </c>
      <c r="Y18" s="312" t="s">
        <v>1114</v>
      </c>
      <c r="AC18" s="261"/>
      <c r="AE18" s="261"/>
      <c r="AF18" s="261"/>
    </row>
    <row r="19" spans="2:32">
      <c r="B19" s="276"/>
      <c r="C19" s="261" t="s">
        <v>4</v>
      </c>
      <c r="D19" s="273" t="s">
        <v>18</v>
      </c>
      <c r="E19" s="261" t="s">
        <v>36</v>
      </c>
      <c r="F19" s="261" t="s">
        <v>416</v>
      </c>
      <c r="G19" s="276"/>
      <c r="H19" s="261" t="s">
        <v>9</v>
      </c>
      <c r="I19" s="272" t="s">
        <v>21</v>
      </c>
      <c r="J19" s="261" t="s">
        <v>300</v>
      </c>
      <c r="K19" s="261" t="s">
        <v>683</v>
      </c>
      <c r="L19" s="276"/>
      <c r="M19" s="261" t="s">
        <v>7</v>
      </c>
      <c r="N19" s="271" t="s">
        <v>22</v>
      </c>
      <c r="O19" s="261" t="s">
        <v>313</v>
      </c>
      <c r="P19" s="261" t="s">
        <v>813</v>
      </c>
      <c r="Q19" s="276"/>
      <c r="R19" s="261" t="s">
        <v>9</v>
      </c>
      <c r="S19" s="274" t="s">
        <v>19</v>
      </c>
      <c r="T19" s="261" t="s">
        <v>142</v>
      </c>
      <c r="U19" s="261" t="s">
        <v>863</v>
      </c>
      <c r="W19" s="313" t="s">
        <v>16</v>
      </c>
      <c r="Y19" s="314" t="s">
        <v>1116</v>
      </c>
      <c r="AC19" s="261"/>
      <c r="AE19" s="261"/>
      <c r="AF19" s="261"/>
    </row>
    <row r="20" spans="2:32">
      <c r="B20" s="276"/>
      <c r="C20" s="261" t="s">
        <v>4</v>
      </c>
      <c r="D20" s="273" t="s">
        <v>18</v>
      </c>
      <c r="E20" s="261" t="s">
        <v>37</v>
      </c>
      <c r="F20" s="261" t="s">
        <v>417</v>
      </c>
      <c r="G20" s="276"/>
      <c r="H20" s="261" t="s">
        <v>9</v>
      </c>
      <c r="I20" s="272" t="s">
        <v>21</v>
      </c>
      <c r="J20" s="261" t="s">
        <v>301</v>
      </c>
      <c r="K20" s="261" t="s">
        <v>684</v>
      </c>
      <c r="L20" s="276"/>
      <c r="M20" s="261" t="s">
        <v>8</v>
      </c>
      <c r="N20" s="271" t="s">
        <v>22</v>
      </c>
      <c r="O20" s="261" t="s">
        <v>358</v>
      </c>
      <c r="P20" s="261" t="s">
        <v>814</v>
      </c>
      <c r="Q20" s="276"/>
      <c r="R20" s="261" t="s">
        <v>9</v>
      </c>
      <c r="S20" s="274" t="s">
        <v>19</v>
      </c>
      <c r="T20" s="261" t="s">
        <v>402</v>
      </c>
      <c r="U20" s="261" t="s">
        <v>864</v>
      </c>
      <c r="W20" s="315" t="s">
        <v>17</v>
      </c>
      <c r="Y20" s="316" t="s">
        <v>1118</v>
      </c>
      <c r="AC20" s="261"/>
      <c r="AE20" s="261"/>
      <c r="AF20" s="261"/>
    </row>
    <row r="21" spans="2:32">
      <c r="B21" s="276"/>
      <c r="C21" s="261" t="s">
        <v>4</v>
      </c>
      <c r="D21" s="273" t="s">
        <v>18</v>
      </c>
      <c r="E21" s="261" t="s">
        <v>38</v>
      </c>
      <c r="F21" s="261" t="s">
        <v>418</v>
      </c>
      <c r="G21" s="276"/>
      <c r="H21" s="261" t="s">
        <v>7</v>
      </c>
      <c r="I21" s="272" t="s">
        <v>21</v>
      </c>
      <c r="J21" s="261" t="s">
        <v>302</v>
      </c>
      <c r="K21" s="261" t="s">
        <v>685</v>
      </c>
      <c r="L21" s="276"/>
      <c r="M21" s="261" t="s">
        <v>8</v>
      </c>
      <c r="N21" s="271" t="s">
        <v>22</v>
      </c>
      <c r="O21" s="261" t="s">
        <v>359</v>
      </c>
      <c r="P21" s="261" t="s">
        <v>815</v>
      </c>
      <c r="AC21" s="261"/>
      <c r="AE21" s="261"/>
      <c r="AF21" s="261"/>
    </row>
    <row r="22" spans="2:32">
      <c r="B22" s="276"/>
      <c r="C22" s="261" t="s">
        <v>4</v>
      </c>
      <c r="D22" s="273" t="s">
        <v>18</v>
      </c>
      <c r="E22" s="261" t="s">
        <v>39</v>
      </c>
      <c r="F22" s="261" t="s">
        <v>419</v>
      </c>
      <c r="G22" s="276"/>
      <c r="H22" s="261" t="s">
        <v>7</v>
      </c>
      <c r="I22" s="272" t="s">
        <v>21</v>
      </c>
      <c r="J22" s="261" t="s">
        <v>303</v>
      </c>
      <c r="K22" s="261" t="s">
        <v>686</v>
      </c>
      <c r="L22" s="276"/>
      <c r="M22" s="261" t="s">
        <v>8</v>
      </c>
      <c r="N22" s="271" t="s">
        <v>22</v>
      </c>
      <c r="O22" s="261" t="s">
        <v>360</v>
      </c>
      <c r="P22" s="261" t="s">
        <v>816</v>
      </c>
      <c r="AC22" s="261"/>
      <c r="AE22" s="261"/>
      <c r="AF22" s="261"/>
    </row>
    <row r="23" spans="2:32">
      <c r="B23" s="276"/>
      <c r="C23" s="261" t="s">
        <v>4</v>
      </c>
      <c r="D23" s="273" t="s">
        <v>18</v>
      </c>
      <c r="E23" s="261" t="s">
        <v>40</v>
      </c>
      <c r="F23" s="261" t="s">
        <v>420</v>
      </c>
      <c r="G23" s="276"/>
      <c r="H23" s="261" t="s">
        <v>7</v>
      </c>
      <c r="I23" s="272" t="s">
        <v>21</v>
      </c>
      <c r="J23" s="261" t="s">
        <v>304</v>
      </c>
      <c r="K23" s="261" t="s">
        <v>687</v>
      </c>
      <c r="L23" s="276"/>
      <c r="M23" s="261" t="s">
        <v>8</v>
      </c>
      <c r="N23" s="271" t="s">
        <v>22</v>
      </c>
      <c r="O23" s="261" t="s">
        <v>361</v>
      </c>
      <c r="P23" s="261" t="s">
        <v>817</v>
      </c>
      <c r="AC23" s="261"/>
      <c r="AE23" s="261"/>
      <c r="AF23" s="261"/>
    </row>
    <row r="24" spans="2:32">
      <c r="B24" s="276"/>
      <c r="C24" s="261" t="s">
        <v>4</v>
      </c>
      <c r="D24" s="273" t="s">
        <v>18</v>
      </c>
      <c r="E24" s="261" t="s">
        <v>41</v>
      </c>
      <c r="F24" s="261" t="s">
        <v>421</v>
      </c>
      <c r="G24" s="276"/>
      <c r="H24" s="261" t="s">
        <v>7</v>
      </c>
      <c r="I24" s="272" t="s">
        <v>21</v>
      </c>
      <c r="J24" s="261" t="s">
        <v>305</v>
      </c>
      <c r="K24" s="261" t="s">
        <v>688</v>
      </c>
      <c r="L24" s="276"/>
      <c r="M24" s="261" t="s">
        <v>8</v>
      </c>
      <c r="N24" s="271" t="s">
        <v>22</v>
      </c>
      <c r="O24" s="261" t="s">
        <v>362</v>
      </c>
      <c r="P24" s="261" t="s">
        <v>818</v>
      </c>
      <c r="AC24" s="261"/>
      <c r="AE24" s="261"/>
      <c r="AF24" s="261"/>
    </row>
    <row r="25" spans="2:32">
      <c r="B25" s="276"/>
      <c r="C25" s="261" t="s">
        <v>4</v>
      </c>
      <c r="D25" s="273" t="s">
        <v>18</v>
      </c>
      <c r="E25" s="261" t="s">
        <v>42</v>
      </c>
      <c r="F25" s="261" t="s">
        <v>422</v>
      </c>
      <c r="G25" s="276"/>
      <c r="H25" s="261" t="s">
        <v>7</v>
      </c>
      <c r="I25" s="272" t="s">
        <v>21</v>
      </c>
      <c r="J25" s="261" t="s">
        <v>306</v>
      </c>
      <c r="K25" s="261" t="s">
        <v>689</v>
      </c>
      <c r="L25" s="276"/>
      <c r="M25" s="261" t="s">
        <v>8</v>
      </c>
      <c r="N25" s="271" t="s">
        <v>22</v>
      </c>
      <c r="O25" s="261" t="s">
        <v>363</v>
      </c>
      <c r="P25" s="261" t="s">
        <v>819</v>
      </c>
      <c r="AC25" s="261"/>
      <c r="AE25" s="261"/>
      <c r="AF25" s="261"/>
    </row>
    <row r="26" spans="2:32">
      <c r="B26" s="276"/>
      <c r="C26" s="261" t="s">
        <v>5</v>
      </c>
      <c r="D26" s="273" t="s">
        <v>18</v>
      </c>
      <c r="E26" s="261" t="s">
        <v>43</v>
      </c>
      <c r="F26" s="261" t="s">
        <v>423</v>
      </c>
      <c r="G26" s="276"/>
      <c r="H26" s="261" t="s">
        <v>7</v>
      </c>
      <c r="I26" s="272" t="s">
        <v>21</v>
      </c>
      <c r="J26" s="261" t="s">
        <v>307</v>
      </c>
      <c r="K26" s="261" t="s">
        <v>690</v>
      </c>
      <c r="L26" s="276"/>
      <c r="M26" s="261" t="s">
        <v>9</v>
      </c>
      <c r="N26" s="271" t="s">
        <v>22</v>
      </c>
      <c r="O26" s="261" t="s">
        <v>376</v>
      </c>
      <c r="P26" s="261" t="s">
        <v>832</v>
      </c>
      <c r="AC26" s="261"/>
      <c r="AE26" s="261"/>
      <c r="AF26" s="261"/>
    </row>
    <row r="27" spans="2:32">
      <c r="B27" s="276"/>
      <c r="C27" s="261" t="s">
        <v>5</v>
      </c>
      <c r="D27" s="273" t="s">
        <v>18</v>
      </c>
      <c r="E27" s="261" t="s">
        <v>44</v>
      </c>
      <c r="F27" s="261" t="s">
        <v>424</v>
      </c>
      <c r="G27" s="276"/>
      <c r="H27" s="261" t="s">
        <v>7</v>
      </c>
      <c r="I27" s="272" t="s">
        <v>21</v>
      </c>
      <c r="J27" s="261" t="s">
        <v>308</v>
      </c>
      <c r="K27" s="261" t="s">
        <v>691</v>
      </c>
      <c r="L27" s="276"/>
      <c r="M27" s="261" t="s">
        <v>9</v>
      </c>
      <c r="N27" s="271" t="s">
        <v>22</v>
      </c>
      <c r="O27" s="261" t="s">
        <v>377</v>
      </c>
      <c r="P27" s="261" t="s">
        <v>833</v>
      </c>
      <c r="AC27" s="261"/>
      <c r="AE27" s="261"/>
      <c r="AF27" s="261"/>
    </row>
    <row r="28" spans="2:32">
      <c r="B28" s="276"/>
      <c r="C28" s="261" t="s">
        <v>5</v>
      </c>
      <c r="D28" s="273" t="s">
        <v>18</v>
      </c>
      <c r="E28" s="261" t="s">
        <v>45</v>
      </c>
      <c r="F28" s="261" t="s">
        <v>425</v>
      </c>
      <c r="G28" s="276"/>
      <c r="H28" s="261" t="s">
        <v>7</v>
      </c>
      <c r="I28" s="272" t="s">
        <v>21</v>
      </c>
      <c r="J28" s="261" t="s">
        <v>309</v>
      </c>
      <c r="K28" s="261" t="s">
        <v>692</v>
      </c>
      <c r="L28" s="276"/>
      <c r="M28" s="261" t="s">
        <v>9</v>
      </c>
      <c r="N28" s="271" t="s">
        <v>22</v>
      </c>
      <c r="O28" s="261" t="s">
        <v>378</v>
      </c>
      <c r="P28" s="261" t="s">
        <v>834</v>
      </c>
      <c r="AC28" s="261"/>
      <c r="AE28" s="261"/>
      <c r="AF28" s="261"/>
    </row>
    <row r="29" spans="2:32">
      <c r="B29" s="276"/>
      <c r="C29" s="261" t="s">
        <v>5</v>
      </c>
      <c r="D29" s="273" t="s">
        <v>18</v>
      </c>
      <c r="E29" s="261" t="s">
        <v>46</v>
      </c>
      <c r="F29" s="261" t="s">
        <v>426</v>
      </c>
      <c r="G29" s="276"/>
      <c r="H29" s="261" t="s">
        <v>7</v>
      </c>
      <c r="I29" s="272" t="s">
        <v>21</v>
      </c>
      <c r="J29" s="261" t="s">
        <v>310</v>
      </c>
      <c r="K29" s="261" t="s">
        <v>693</v>
      </c>
      <c r="L29" s="276"/>
      <c r="M29" s="261" t="s">
        <v>9</v>
      </c>
      <c r="N29" s="271" t="s">
        <v>22</v>
      </c>
      <c r="O29" s="261" t="s">
        <v>379</v>
      </c>
      <c r="P29" s="261" t="s">
        <v>835</v>
      </c>
      <c r="AC29" s="261"/>
      <c r="AE29" s="261"/>
      <c r="AF29" s="261"/>
    </row>
    <row r="30" spans="2:32">
      <c r="B30" s="276"/>
      <c r="C30" s="261" t="s">
        <v>5</v>
      </c>
      <c r="D30" s="273" t="s">
        <v>18</v>
      </c>
      <c r="E30" s="261" t="s">
        <v>47</v>
      </c>
      <c r="F30" s="261" t="s">
        <v>427</v>
      </c>
      <c r="G30" s="276"/>
      <c r="H30" s="261" t="s">
        <v>7</v>
      </c>
      <c r="I30" s="272" t="s">
        <v>21</v>
      </c>
      <c r="J30" s="261" t="s">
        <v>190</v>
      </c>
      <c r="K30" s="261" t="s">
        <v>694</v>
      </c>
      <c r="L30" s="276"/>
      <c r="M30" s="261" t="s">
        <v>12</v>
      </c>
      <c r="N30" s="271" t="s">
        <v>22</v>
      </c>
      <c r="O30" s="261" t="s">
        <v>380</v>
      </c>
      <c r="P30" s="261" t="s">
        <v>836</v>
      </c>
      <c r="AC30" s="261"/>
      <c r="AE30" s="261"/>
      <c r="AF30" s="261"/>
    </row>
    <row r="31" spans="2:32">
      <c r="B31" s="276"/>
      <c r="C31" s="261" t="s">
        <v>5</v>
      </c>
      <c r="D31" s="273" t="s">
        <v>18</v>
      </c>
      <c r="E31" s="261" t="s">
        <v>48</v>
      </c>
      <c r="F31" s="261" t="s">
        <v>428</v>
      </c>
      <c r="G31" s="276"/>
      <c r="H31" s="261" t="s">
        <v>7</v>
      </c>
      <c r="I31" s="272" t="s">
        <v>21</v>
      </c>
      <c r="J31" s="261" t="s">
        <v>191</v>
      </c>
      <c r="K31" s="261" t="s">
        <v>695</v>
      </c>
      <c r="L31" s="276"/>
      <c r="M31" s="261" t="s">
        <v>14</v>
      </c>
      <c r="N31" s="271" t="s">
        <v>22</v>
      </c>
      <c r="O31" s="261" t="s">
        <v>381</v>
      </c>
      <c r="P31" s="261" t="s">
        <v>837</v>
      </c>
      <c r="AC31" s="261"/>
      <c r="AE31" s="261"/>
      <c r="AF31" s="261"/>
    </row>
    <row r="32" spans="2:32">
      <c r="B32" s="276"/>
      <c r="C32" s="261" t="s">
        <v>5</v>
      </c>
      <c r="D32" s="273" t="s">
        <v>18</v>
      </c>
      <c r="E32" s="261" t="s">
        <v>49</v>
      </c>
      <c r="F32" s="261" t="s">
        <v>429</v>
      </c>
      <c r="G32" s="276"/>
      <c r="H32" s="261" t="s">
        <v>7</v>
      </c>
      <c r="I32" s="272" t="s">
        <v>21</v>
      </c>
      <c r="J32" s="261" t="s">
        <v>311</v>
      </c>
      <c r="K32" s="261" t="s">
        <v>696</v>
      </c>
      <c r="L32" s="276"/>
      <c r="M32" s="261" t="s">
        <v>14</v>
      </c>
      <c r="N32" s="271" t="s">
        <v>22</v>
      </c>
      <c r="O32" s="261" t="s">
        <v>382</v>
      </c>
      <c r="P32" s="261" t="s">
        <v>838</v>
      </c>
      <c r="AC32" s="261"/>
      <c r="AE32" s="261"/>
      <c r="AF32" s="261"/>
    </row>
    <row r="33" spans="2:32">
      <c r="B33" s="276"/>
      <c r="C33" s="261" t="s">
        <v>5</v>
      </c>
      <c r="D33" s="273" t="s">
        <v>18</v>
      </c>
      <c r="E33" s="261" t="s">
        <v>50</v>
      </c>
      <c r="F33" s="261" t="s">
        <v>430</v>
      </c>
      <c r="G33" s="276"/>
      <c r="H33" s="261" t="s">
        <v>7</v>
      </c>
      <c r="I33" s="272" t="s">
        <v>21</v>
      </c>
      <c r="J33" s="261" t="s">
        <v>312</v>
      </c>
      <c r="K33" s="261" t="s">
        <v>697</v>
      </c>
      <c r="L33" s="276"/>
      <c r="M33" s="261" t="s">
        <v>14</v>
      </c>
      <c r="N33" s="271" t="s">
        <v>22</v>
      </c>
      <c r="O33" s="261" t="s">
        <v>383</v>
      </c>
      <c r="P33" s="261" t="s">
        <v>839</v>
      </c>
      <c r="AC33" s="261"/>
      <c r="AE33" s="261"/>
      <c r="AF33" s="261"/>
    </row>
    <row r="34" spans="2:32">
      <c r="B34" s="276"/>
      <c r="C34" s="261" t="s">
        <v>5</v>
      </c>
      <c r="D34" s="273" t="s">
        <v>18</v>
      </c>
      <c r="E34" s="261" t="s">
        <v>51</v>
      </c>
      <c r="F34" s="261" t="s">
        <v>431</v>
      </c>
      <c r="G34" s="276"/>
      <c r="H34" s="261" t="s">
        <v>7</v>
      </c>
      <c r="I34" s="272" t="s">
        <v>21</v>
      </c>
      <c r="J34" s="261" t="s">
        <v>313</v>
      </c>
      <c r="K34" s="261" t="s">
        <v>698</v>
      </c>
      <c r="L34" s="276"/>
      <c r="M34" s="261" t="s">
        <v>14</v>
      </c>
      <c r="N34" s="271" t="s">
        <v>22</v>
      </c>
      <c r="O34" s="261" t="s">
        <v>384</v>
      </c>
      <c r="P34" s="261" t="s">
        <v>840</v>
      </c>
      <c r="AC34" s="261"/>
      <c r="AE34" s="261"/>
      <c r="AF34" s="261"/>
    </row>
    <row r="35" spans="2:32">
      <c r="B35" s="276"/>
      <c r="C35" s="261" t="s">
        <v>5</v>
      </c>
      <c r="D35" s="273" t="s">
        <v>18</v>
      </c>
      <c r="E35" s="261" t="s">
        <v>52</v>
      </c>
      <c r="F35" s="261" t="s">
        <v>432</v>
      </c>
      <c r="G35" s="276"/>
      <c r="H35" s="261" t="s">
        <v>8</v>
      </c>
      <c r="I35" s="272" t="s">
        <v>21</v>
      </c>
      <c r="J35" s="261" t="s">
        <v>314</v>
      </c>
      <c r="K35" s="261" t="s">
        <v>699</v>
      </c>
      <c r="L35" s="276"/>
      <c r="M35" s="261" t="s">
        <v>16</v>
      </c>
      <c r="N35" s="271" t="s">
        <v>22</v>
      </c>
      <c r="O35" s="261" t="s">
        <v>385</v>
      </c>
      <c r="P35" s="261" t="s">
        <v>841</v>
      </c>
      <c r="AC35" s="261"/>
      <c r="AE35" s="261"/>
      <c r="AF35" s="261"/>
    </row>
    <row r="36" spans="2:32">
      <c r="B36" s="276"/>
      <c r="C36" s="261" t="s">
        <v>6</v>
      </c>
      <c r="D36" s="273" t="s">
        <v>18</v>
      </c>
      <c r="E36" s="261" t="s">
        <v>53</v>
      </c>
      <c r="F36" s="261" t="s">
        <v>433</v>
      </c>
      <c r="G36" s="276"/>
      <c r="H36" s="261" t="s">
        <v>8</v>
      </c>
      <c r="I36" s="272" t="s">
        <v>21</v>
      </c>
      <c r="J36" s="261" t="s">
        <v>315</v>
      </c>
      <c r="K36" s="261" t="s">
        <v>700</v>
      </c>
      <c r="L36" s="276"/>
      <c r="M36" s="261" t="s">
        <v>16</v>
      </c>
      <c r="N36" s="271" t="s">
        <v>22</v>
      </c>
      <c r="O36" s="261" t="s">
        <v>386</v>
      </c>
      <c r="P36" s="261" t="s">
        <v>842</v>
      </c>
      <c r="AC36" s="261"/>
      <c r="AE36" s="261"/>
      <c r="AF36" s="261"/>
    </row>
    <row r="37" spans="2:32">
      <c r="B37" s="276"/>
      <c r="C37" s="261" t="s">
        <v>6</v>
      </c>
      <c r="D37" s="273" t="s">
        <v>18</v>
      </c>
      <c r="E37" s="261" t="s">
        <v>54</v>
      </c>
      <c r="F37" s="261" t="s">
        <v>434</v>
      </c>
      <c r="G37" s="276"/>
      <c r="H37" s="261" t="s">
        <v>8</v>
      </c>
      <c r="I37" s="272" t="s">
        <v>21</v>
      </c>
      <c r="J37" s="261" t="s">
        <v>316</v>
      </c>
      <c r="K37" s="261" t="s">
        <v>701</v>
      </c>
      <c r="L37" s="276"/>
      <c r="M37" s="261" t="s">
        <v>16</v>
      </c>
      <c r="N37" s="271" t="s">
        <v>22</v>
      </c>
      <c r="O37" s="261" t="s">
        <v>387</v>
      </c>
      <c r="P37" s="261" t="s">
        <v>843</v>
      </c>
      <c r="AC37" s="261"/>
      <c r="AE37" s="261"/>
      <c r="AF37" s="261"/>
    </row>
    <row r="38" spans="2:32">
      <c r="B38" s="276"/>
      <c r="C38" s="261" t="s">
        <v>6</v>
      </c>
      <c r="D38" s="273" t="s">
        <v>18</v>
      </c>
      <c r="E38" s="261" t="s">
        <v>55</v>
      </c>
      <c r="F38" s="261" t="s">
        <v>435</v>
      </c>
      <c r="G38" s="276"/>
      <c r="H38" s="261" t="s">
        <v>8</v>
      </c>
      <c r="I38" s="272" t="s">
        <v>21</v>
      </c>
      <c r="J38" s="261" t="s">
        <v>317</v>
      </c>
      <c r="K38" s="261" t="s">
        <v>702</v>
      </c>
      <c r="L38" s="276"/>
      <c r="M38" s="261" t="s">
        <v>16</v>
      </c>
      <c r="N38" s="271" t="s">
        <v>22</v>
      </c>
      <c r="O38" s="261" t="s">
        <v>388</v>
      </c>
      <c r="P38" s="261" t="s">
        <v>844</v>
      </c>
      <c r="AC38" s="261"/>
      <c r="AE38" s="261"/>
      <c r="AF38" s="261"/>
    </row>
    <row r="39" spans="2:32">
      <c r="B39" s="276"/>
      <c r="C39" s="261" t="s">
        <v>6</v>
      </c>
      <c r="D39" s="273" t="s">
        <v>18</v>
      </c>
      <c r="E39" s="261" t="s">
        <v>56</v>
      </c>
      <c r="F39" s="261" t="s">
        <v>436</v>
      </c>
      <c r="G39" s="276"/>
      <c r="H39" s="261" t="s">
        <v>8</v>
      </c>
      <c r="I39" s="272" t="s">
        <v>21</v>
      </c>
      <c r="J39" s="261" t="s">
        <v>161</v>
      </c>
      <c r="K39" s="261" t="s">
        <v>703</v>
      </c>
      <c r="L39" s="276"/>
      <c r="M39" s="261" t="s">
        <v>16</v>
      </c>
      <c r="N39" s="271" t="s">
        <v>22</v>
      </c>
      <c r="O39" s="261" t="s">
        <v>389</v>
      </c>
      <c r="P39" s="261" t="s">
        <v>845</v>
      </c>
      <c r="AC39" s="261"/>
      <c r="AE39" s="261"/>
      <c r="AF39" s="261"/>
    </row>
    <row r="40" spans="2:32">
      <c r="B40" s="276"/>
      <c r="C40" s="261" t="s">
        <v>6</v>
      </c>
      <c r="D40" s="273" t="s">
        <v>18</v>
      </c>
      <c r="E40" s="261" t="s">
        <v>57</v>
      </c>
      <c r="F40" s="261" t="s">
        <v>437</v>
      </c>
      <c r="G40" s="276"/>
      <c r="H40" s="261" t="s">
        <v>8</v>
      </c>
      <c r="I40" s="272" t="s">
        <v>21</v>
      </c>
      <c r="J40" s="261" t="s">
        <v>318</v>
      </c>
      <c r="K40" s="261" t="s">
        <v>704</v>
      </c>
      <c r="L40" s="276"/>
      <c r="M40" s="261" t="s">
        <v>16</v>
      </c>
      <c r="N40" s="271" t="s">
        <v>22</v>
      </c>
      <c r="O40" s="261" t="s">
        <v>390</v>
      </c>
      <c r="P40" s="261" t="s">
        <v>846</v>
      </c>
      <c r="AC40" s="261"/>
      <c r="AE40" s="261"/>
      <c r="AF40" s="261"/>
    </row>
    <row r="41" spans="2:32">
      <c r="B41" s="276"/>
      <c r="C41" s="261" t="s">
        <v>6</v>
      </c>
      <c r="D41" s="273" t="s">
        <v>18</v>
      </c>
      <c r="E41" s="261" t="s">
        <v>58</v>
      </c>
      <c r="F41" s="261" t="s">
        <v>438</v>
      </c>
      <c r="G41" s="276"/>
      <c r="H41" s="261" t="s">
        <v>8</v>
      </c>
      <c r="I41" s="272" t="s">
        <v>21</v>
      </c>
      <c r="J41" s="261" t="s">
        <v>203</v>
      </c>
      <c r="K41" s="261" t="s">
        <v>705</v>
      </c>
      <c r="L41" s="276"/>
      <c r="M41" s="261" t="s">
        <v>16</v>
      </c>
      <c r="N41" s="271" t="s">
        <v>22</v>
      </c>
      <c r="O41" s="261" t="s">
        <v>391</v>
      </c>
      <c r="P41" s="261" t="s">
        <v>847</v>
      </c>
      <c r="AC41" s="261"/>
      <c r="AE41" s="261"/>
      <c r="AF41" s="261"/>
    </row>
    <row r="42" spans="2:32">
      <c r="B42" s="276"/>
      <c r="C42" s="261" t="s">
        <v>6</v>
      </c>
      <c r="D42" s="273" t="s">
        <v>18</v>
      </c>
      <c r="E42" s="261" t="s">
        <v>59</v>
      </c>
      <c r="F42" s="261" t="s">
        <v>439</v>
      </c>
      <c r="G42" s="276"/>
      <c r="H42" s="261" t="s">
        <v>8</v>
      </c>
      <c r="I42" s="272" t="s">
        <v>21</v>
      </c>
      <c r="J42" s="261" t="s">
        <v>319</v>
      </c>
      <c r="K42" s="261" t="s">
        <v>706</v>
      </c>
      <c r="L42" s="276"/>
      <c r="M42" s="261" t="s">
        <v>16</v>
      </c>
      <c r="N42" s="271" t="s">
        <v>22</v>
      </c>
      <c r="O42" s="261" t="s">
        <v>392</v>
      </c>
      <c r="P42" s="261" t="s">
        <v>848</v>
      </c>
      <c r="AC42" s="261"/>
      <c r="AE42" s="261"/>
      <c r="AF42" s="261"/>
    </row>
    <row r="43" spans="2:32">
      <c r="B43" s="276"/>
      <c r="C43" s="261" t="s">
        <v>6</v>
      </c>
      <c r="D43" s="273" t="s">
        <v>18</v>
      </c>
      <c r="E43" s="261" t="s">
        <v>60</v>
      </c>
      <c r="F43" s="261" t="s">
        <v>440</v>
      </c>
      <c r="G43" s="276"/>
      <c r="H43" s="261" t="s">
        <v>8</v>
      </c>
      <c r="I43" s="272" t="s">
        <v>21</v>
      </c>
      <c r="J43" s="261" t="s">
        <v>320</v>
      </c>
      <c r="K43" s="261" t="s">
        <v>707</v>
      </c>
      <c r="L43" s="276"/>
      <c r="M43" s="261" t="s">
        <v>16</v>
      </c>
      <c r="N43" s="271" t="s">
        <v>22</v>
      </c>
      <c r="O43" s="261" t="s">
        <v>393</v>
      </c>
      <c r="P43" s="261" t="s">
        <v>849</v>
      </c>
      <c r="AC43" s="261"/>
      <c r="AE43" s="261"/>
      <c r="AF43" s="261"/>
    </row>
    <row r="44" spans="2:32">
      <c r="B44" s="276"/>
      <c r="C44" s="261" t="s">
        <v>6</v>
      </c>
      <c r="D44" s="273" t="s">
        <v>18</v>
      </c>
      <c r="E44" s="261" t="s">
        <v>61</v>
      </c>
      <c r="F44" s="261" t="s">
        <v>441</v>
      </c>
      <c r="G44" s="276"/>
      <c r="H44" s="261" t="s">
        <v>8</v>
      </c>
      <c r="I44" s="272" t="s">
        <v>21</v>
      </c>
      <c r="J44" s="261" t="s">
        <v>321</v>
      </c>
      <c r="K44" s="261" t="s">
        <v>708</v>
      </c>
      <c r="AC44" s="261"/>
      <c r="AE44" s="261"/>
      <c r="AF44" s="261"/>
    </row>
    <row r="45" spans="2:32">
      <c r="B45" s="276"/>
      <c r="C45" s="261" t="s">
        <v>6</v>
      </c>
      <c r="D45" s="273" t="s">
        <v>18</v>
      </c>
      <c r="E45" s="261" t="s">
        <v>62</v>
      </c>
      <c r="F45" s="261" t="s">
        <v>442</v>
      </c>
      <c r="G45" s="276"/>
      <c r="H45" s="261" t="s">
        <v>8</v>
      </c>
      <c r="I45" s="272" t="s">
        <v>21</v>
      </c>
      <c r="J45" s="261" t="s">
        <v>322</v>
      </c>
      <c r="K45" s="261" t="s">
        <v>709</v>
      </c>
      <c r="AC45" s="261"/>
      <c r="AE45" s="261"/>
      <c r="AF45" s="261"/>
    </row>
    <row r="46" spans="2:32">
      <c r="B46" s="276"/>
      <c r="C46" s="261" t="s">
        <v>6</v>
      </c>
      <c r="D46" s="273" t="s">
        <v>18</v>
      </c>
      <c r="E46" s="261" t="s">
        <v>63</v>
      </c>
      <c r="F46" s="261" t="s">
        <v>443</v>
      </c>
      <c r="G46" s="276"/>
      <c r="H46" s="261" t="s">
        <v>8</v>
      </c>
      <c r="I46" s="272" t="s">
        <v>21</v>
      </c>
      <c r="J46" s="261" t="s">
        <v>323</v>
      </c>
      <c r="K46" s="261" t="s">
        <v>710</v>
      </c>
      <c r="AC46" s="261"/>
      <c r="AE46" s="261"/>
      <c r="AF46" s="261"/>
    </row>
    <row r="47" spans="2:32">
      <c r="B47" s="276"/>
      <c r="C47" s="261" t="s">
        <v>6</v>
      </c>
      <c r="D47" s="273" t="s">
        <v>18</v>
      </c>
      <c r="E47" s="261" t="s">
        <v>64</v>
      </c>
      <c r="F47" s="261" t="s">
        <v>444</v>
      </c>
      <c r="G47" s="276"/>
      <c r="H47" s="261" t="s">
        <v>8</v>
      </c>
      <c r="I47" s="272" t="s">
        <v>21</v>
      </c>
      <c r="J47" s="261" t="s">
        <v>257</v>
      </c>
      <c r="K47" s="261" t="s">
        <v>711</v>
      </c>
      <c r="AC47" s="261"/>
      <c r="AE47" s="261"/>
      <c r="AF47" s="261"/>
    </row>
    <row r="48" spans="2:32">
      <c r="B48" s="276"/>
      <c r="C48" s="261" t="s">
        <v>6</v>
      </c>
      <c r="D48" s="273" t="s">
        <v>18</v>
      </c>
      <c r="E48" s="261" t="s">
        <v>65</v>
      </c>
      <c r="F48" s="261" t="s">
        <v>445</v>
      </c>
      <c r="G48" s="276"/>
      <c r="H48" s="261" t="s">
        <v>8</v>
      </c>
      <c r="I48" s="272" t="s">
        <v>21</v>
      </c>
      <c r="J48" s="261" t="s">
        <v>162</v>
      </c>
      <c r="K48" s="261" t="s">
        <v>712</v>
      </c>
      <c r="AC48" s="261"/>
      <c r="AE48" s="261"/>
      <c r="AF48" s="261"/>
    </row>
    <row r="49" spans="2:32">
      <c r="B49" s="276"/>
      <c r="C49" s="261" t="s">
        <v>7</v>
      </c>
      <c r="D49" s="273" t="s">
        <v>18</v>
      </c>
      <c r="E49" s="261" t="s">
        <v>66</v>
      </c>
      <c r="F49" s="261" t="s">
        <v>446</v>
      </c>
      <c r="G49" s="276"/>
      <c r="H49" s="261" t="s">
        <v>8</v>
      </c>
      <c r="I49" s="272" t="s">
        <v>21</v>
      </c>
      <c r="J49" s="261" t="s">
        <v>259</v>
      </c>
      <c r="K49" s="261" t="s">
        <v>713</v>
      </c>
      <c r="AC49" s="261"/>
      <c r="AE49" s="261"/>
      <c r="AF49" s="261"/>
    </row>
    <row r="50" spans="2:32">
      <c r="B50" s="276"/>
      <c r="C50" s="261" t="s">
        <v>7</v>
      </c>
      <c r="D50" s="273" t="s">
        <v>18</v>
      </c>
      <c r="E50" s="261" t="s">
        <v>67</v>
      </c>
      <c r="F50" s="261" t="s">
        <v>447</v>
      </c>
      <c r="G50" s="276"/>
      <c r="H50" s="261" t="s">
        <v>8</v>
      </c>
      <c r="I50" s="272" t="s">
        <v>21</v>
      </c>
      <c r="J50" s="261" t="s">
        <v>168</v>
      </c>
      <c r="K50" s="261" t="s">
        <v>714</v>
      </c>
      <c r="AC50" s="261"/>
      <c r="AE50" s="261"/>
      <c r="AF50" s="261"/>
    </row>
    <row r="51" spans="2:32">
      <c r="B51" s="276"/>
      <c r="C51" s="261" t="s">
        <v>7</v>
      </c>
      <c r="D51" s="273" t="s">
        <v>18</v>
      </c>
      <c r="E51" s="261" t="s">
        <v>68</v>
      </c>
      <c r="F51" s="261" t="s">
        <v>448</v>
      </c>
      <c r="G51" s="276"/>
      <c r="H51" s="261" t="s">
        <v>8</v>
      </c>
      <c r="I51" s="272" t="s">
        <v>21</v>
      </c>
      <c r="J51" s="261" t="s">
        <v>324</v>
      </c>
      <c r="K51" s="261" t="s">
        <v>715</v>
      </c>
      <c r="AC51" s="261"/>
      <c r="AE51" s="261"/>
      <c r="AF51" s="261"/>
    </row>
    <row r="52" spans="2:32">
      <c r="B52" s="276"/>
      <c r="C52" s="261" t="s">
        <v>7</v>
      </c>
      <c r="D52" s="273" t="s">
        <v>18</v>
      </c>
      <c r="E52" s="261" t="s">
        <v>69</v>
      </c>
      <c r="F52" s="261" t="s">
        <v>449</v>
      </c>
      <c r="G52" s="276"/>
      <c r="H52" s="261" t="s">
        <v>8</v>
      </c>
      <c r="I52" s="272" t="s">
        <v>21</v>
      </c>
      <c r="J52" s="261" t="s">
        <v>325</v>
      </c>
      <c r="K52" s="261" t="s">
        <v>716</v>
      </c>
      <c r="AC52" s="261"/>
      <c r="AE52" s="261"/>
      <c r="AF52" s="261"/>
    </row>
    <row r="53" spans="2:32">
      <c r="B53" s="276"/>
      <c r="C53" s="261" t="s">
        <v>7</v>
      </c>
      <c r="D53" s="273" t="s">
        <v>18</v>
      </c>
      <c r="E53" s="261" t="s">
        <v>70</v>
      </c>
      <c r="F53" s="261" t="s">
        <v>450</v>
      </c>
      <c r="G53" s="276"/>
      <c r="H53" s="261" t="s">
        <v>8</v>
      </c>
      <c r="I53" s="272" t="s">
        <v>21</v>
      </c>
      <c r="J53" s="261" t="s">
        <v>326</v>
      </c>
      <c r="K53" s="261" t="s">
        <v>717</v>
      </c>
      <c r="AC53" s="261"/>
      <c r="AE53" s="261"/>
      <c r="AF53" s="261"/>
    </row>
    <row r="54" spans="2:32">
      <c r="B54" s="276"/>
      <c r="C54" s="261" t="s">
        <v>7</v>
      </c>
      <c r="D54" s="273" t="s">
        <v>18</v>
      </c>
      <c r="E54" s="261" t="s">
        <v>71</v>
      </c>
      <c r="F54" s="261" t="s">
        <v>451</v>
      </c>
      <c r="G54" s="276"/>
      <c r="H54" s="261" t="s">
        <v>9</v>
      </c>
      <c r="I54" s="272" t="s">
        <v>21</v>
      </c>
      <c r="J54" s="261" t="s">
        <v>327</v>
      </c>
      <c r="K54" s="261" t="s">
        <v>718</v>
      </c>
      <c r="AC54" s="261"/>
      <c r="AE54" s="261"/>
      <c r="AF54" s="261"/>
    </row>
    <row r="55" spans="2:32">
      <c r="B55" s="276"/>
      <c r="C55" s="261" t="s">
        <v>7</v>
      </c>
      <c r="D55" s="273" t="s">
        <v>18</v>
      </c>
      <c r="E55" s="261" t="s">
        <v>72</v>
      </c>
      <c r="F55" s="261" t="s">
        <v>452</v>
      </c>
      <c r="G55" s="276"/>
      <c r="H55" s="261" t="s">
        <v>9</v>
      </c>
      <c r="I55" s="272" t="s">
        <v>21</v>
      </c>
      <c r="J55" s="261" t="s">
        <v>290</v>
      </c>
      <c r="K55" s="261" t="s">
        <v>719</v>
      </c>
      <c r="AC55" s="261"/>
      <c r="AE55" s="261"/>
      <c r="AF55" s="261"/>
    </row>
    <row r="56" spans="2:32">
      <c r="B56" s="276"/>
      <c r="C56" s="261" t="s">
        <v>7</v>
      </c>
      <c r="D56" s="273" t="s">
        <v>18</v>
      </c>
      <c r="E56" s="261" t="s">
        <v>73</v>
      </c>
      <c r="F56" s="261" t="s">
        <v>453</v>
      </c>
      <c r="G56" s="276"/>
      <c r="H56" s="261" t="s">
        <v>9</v>
      </c>
      <c r="I56" s="272" t="s">
        <v>21</v>
      </c>
      <c r="J56" s="261" t="s">
        <v>291</v>
      </c>
      <c r="K56" s="261" t="s">
        <v>720</v>
      </c>
      <c r="AC56" s="261"/>
      <c r="AE56" s="261"/>
      <c r="AF56" s="261"/>
    </row>
    <row r="57" spans="2:32">
      <c r="B57" s="276"/>
      <c r="C57" s="261" t="s">
        <v>7</v>
      </c>
      <c r="D57" s="273" t="s">
        <v>18</v>
      </c>
      <c r="E57" s="261" t="s">
        <v>74</v>
      </c>
      <c r="F57" s="261" t="s">
        <v>454</v>
      </c>
      <c r="G57" s="276"/>
      <c r="H57" s="261" t="s">
        <v>9</v>
      </c>
      <c r="I57" s="272" t="s">
        <v>21</v>
      </c>
      <c r="J57" s="261" t="s">
        <v>25</v>
      </c>
      <c r="K57" s="261" t="s">
        <v>721</v>
      </c>
      <c r="AC57" s="261"/>
      <c r="AE57" s="261"/>
      <c r="AF57" s="261"/>
    </row>
    <row r="58" spans="2:32">
      <c r="B58" s="276"/>
      <c r="C58" s="261" t="s">
        <v>7</v>
      </c>
      <c r="D58" s="273" t="s">
        <v>18</v>
      </c>
      <c r="E58" s="261" t="s">
        <v>75</v>
      </c>
      <c r="F58" s="261" t="s">
        <v>455</v>
      </c>
      <c r="G58" s="276"/>
      <c r="H58" s="261" t="s">
        <v>9</v>
      </c>
      <c r="I58" s="272" t="s">
        <v>21</v>
      </c>
      <c r="J58" s="261" t="s">
        <v>328</v>
      </c>
      <c r="K58" s="261" t="s">
        <v>722</v>
      </c>
      <c r="AC58" s="261"/>
      <c r="AE58" s="261"/>
      <c r="AF58" s="261"/>
    </row>
    <row r="59" spans="2:32">
      <c r="B59" s="276"/>
      <c r="C59" s="261" t="s">
        <v>7</v>
      </c>
      <c r="D59" s="273" t="s">
        <v>18</v>
      </c>
      <c r="E59" s="261" t="s">
        <v>76</v>
      </c>
      <c r="F59" s="261" t="s">
        <v>456</v>
      </c>
      <c r="G59" s="276"/>
      <c r="H59" s="261" t="s">
        <v>9</v>
      </c>
      <c r="I59" s="272" t="s">
        <v>21</v>
      </c>
      <c r="J59" s="261" t="s">
        <v>26</v>
      </c>
      <c r="K59" s="261" t="s">
        <v>723</v>
      </c>
      <c r="AC59" s="261"/>
      <c r="AE59" s="261"/>
      <c r="AF59" s="261"/>
    </row>
    <row r="60" spans="2:32">
      <c r="B60" s="276"/>
      <c r="C60" s="261" t="s">
        <v>7</v>
      </c>
      <c r="D60" s="273" t="s">
        <v>18</v>
      </c>
      <c r="E60" s="261" t="s">
        <v>77</v>
      </c>
      <c r="F60" s="261" t="s">
        <v>457</v>
      </c>
      <c r="G60" s="276"/>
      <c r="H60" s="261" t="s">
        <v>9</v>
      </c>
      <c r="I60" s="272" t="s">
        <v>21</v>
      </c>
      <c r="J60" s="261" t="s">
        <v>292</v>
      </c>
      <c r="K60" s="261" t="s">
        <v>724</v>
      </c>
      <c r="AC60" s="261"/>
      <c r="AE60" s="261"/>
      <c r="AF60" s="261"/>
    </row>
    <row r="61" spans="2:32">
      <c r="B61" s="276"/>
      <c r="C61" s="261" t="s">
        <v>7</v>
      </c>
      <c r="D61" s="273" t="s">
        <v>18</v>
      </c>
      <c r="E61" s="261" t="s">
        <v>78</v>
      </c>
      <c r="F61" s="261" t="s">
        <v>458</v>
      </c>
      <c r="G61" s="276"/>
      <c r="H61" s="261" t="s">
        <v>9</v>
      </c>
      <c r="I61" s="272" t="s">
        <v>21</v>
      </c>
      <c r="J61" s="261" t="s">
        <v>293</v>
      </c>
      <c r="K61" s="261" t="s">
        <v>725</v>
      </c>
      <c r="AC61" s="261"/>
      <c r="AE61" s="261"/>
      <c r="AF61" s="261"/>
    </row>
    <row r="62" spans="2:32">
      <c r="B62" s="276"/>
      <c r="C62" s="261" t="s">
        <v>7</v>
      </c>
      <c r="D62" s="273" t="s">
        <v>18</v>
      </c>
      <c r="E62" s="261" t="s">
        <v>79</v>
      </c>
      <c r="F62" s="261" t="s">
        <v>459</v>
      </c>
      <c r="G62" s="276"/>
      <c r="H62" s="261" t="s">
        <v>9</v>
      </c>
      <c r="I62" s="272" t="s">
        <v>21</v>
      </c>
      <c r="J62" s="261" t="s">
        <v>294</v>
      </c>
      <c r="K62" s="261" t="s">
        <v>726</v>
      </c>
      <c r="AC62" s="261"/>
      <c r="AE62" s="261"/>
      <c r="AF62" s="261"/>
    </row>
    <row r="63" spans="2:32">
      <c r="B63" s="276"/>
      <c r="C63" s="261" t="s">
        <v>7</v>
      </c>
      <c r="D63" s="273" t="s">
        <v>18</v>
      </c>
      <c r="E63" s="261" t="s">
        <v>80</v>
      </c>
      <c r="F63" s="261" t="s">
        <v>460</v>
      </c>
      <c r="G63" s="276"/>
      <c r="H63" s="261" t="s">
        <v>9</v>
      </c>
      <c r="I63" s="272" t="s">
        <v>21</v>
      </c>
      <c r="J63" s="261" t="s">
        <v>295</v>
      </c>
      <c r="K63" s="261" t="s">
        <v>727</v>
      </c>
      <c r="AC63" s="261"/>
      <c r="AE63" s="261"/>
      <c r="AF63" s="261"/>
    </row>
    <row r="64" spans="2:32">
      <c r="B64" s="276"/>
      <c r="C64" s="261" t="s">
        <v>7</v>
      </c>
      <c r="D64" s="273" t="s">
        <v>18</v>
      </c>
      <c r="E64" s="261" t="s">
        <v>81</v>
      </c>
      <c r="F64" s="261" t="s">
        <v>461</v>
      </c>
      <c r="G64" s="276"/>
      <c r="H64" s="261" t="s">
        <v>9</v>
      </c>
      <c r="I64" s="272" t="s">
        <v>21</v>
      </c>
      <c r="J64" s="261" t="s">
        <v>296</v>
      </c>
      <c r="K64" s="261" t="s">
        <v>728</v>
      </c>
      <c r="AC64" s="261"/>
      <c r="AE64" s="261"/>
      <c r="AF64" s="261"/>
    </row>
    <row r="65" spans="2:32">
      <c r="B65" s="276"/>
      <c r="C65" s="261" t="s">
        <v>7</v>
      </c>
      <c r="D65" s="273" t="s">
        <v>18</v>
      </c>
      <c r="E65" s="261" t="s">
        <v>82</v>
      </c>
      <c r="F65" s="261" t="s">
        <v>462</v>
      </c>
      <c r="G65" s="276"/>
      <c r="H65" s="261" t="s">
        <v>9</v>
      </c>
      <c r="I65" s="272" t="s">
        <v>21</v>
      </c>
      <c r="J65" s="261" t="s">
        <v>297</v>
      </c>
      <c r="K65" s="261" t="s">
        <v>729</v>
      </c>
      <c r="AC65" s="261"/>
      <c r="AE65" s="261"/>
      <c r="AF65" s="261"/>
    </row>
    <row r="66" spans="2:32">
      <c r="B66" s="276"/>
      <c r="C66" s="261" t="s">
        <v>7</v>
      </c>
      <c r="D66" s="273" t="s">
        <v>18</v>
      </c>
      <c r="E66" s="261" t="s">
        <v>83</v>
      </c>
      <c r="F66" s="261" t="s">
        <v>463</v>
      </c>
      <c r="G66" s="276"/>
      <c r="H66" s="261" t="s">
        <v>9</v>
      </c>
      <c r="I66" s="272" t="s">
        <v>21</v>
      </c>
      <c r="J66" s="261" t="s">
        <v>298</v>
      </c>
      <c r="K66" s="261" t="s">
        <v>730</v>
      </c>
      <c r="AC66" s="261"/>
      <c r="AE66" s="261"/>
      <c r="AF66" s="261"/>
    </row>
    <row r="67" spans="2:32">
      <c r="B67" s="276"/>
      <c r="C67" s="261" t="s">
        <v>7</v>
      </c>
      <c r="D67" s="273" t="s">
        <v>18</v>
      </c>
      <c r="E67" s="261" t="s">
        <v>84</v>
      </c>
      <c r="F67" s="261" t="s">
        <v>464</v>
      </c>
      <c r="G67" s="276"/>
      <c r="H67" s="261" t="s">
        <v>9</v>
      </c>
      <c r="I67" s="272" t="s">
        <v>21</v>
      </c>
      <c r="J67" s="261" t="s">
        <v>299</v>
      </c>
      <c r="K67" s="261" t="s">
        <v>731</v>
      </c>
      <c r="AC67" s="261"/>
      <c r="AE67" s="261"/>
      <c r="AF67" s="261"/>
    </row>
    <row r="68" spans="2:32">
      <c r="B68" s="276"/>
      <c r="C68" s="261" t="s">
        <v>7</v>
      </c>
      <c r="D68" s="273" t="s">
        <v>18</v>
      </c>
      <c r="E68" s="261" t="s">
        <v>85</v>
      </c>
      <c r="F68" s="261" t="s">
        <v>465</v>
      </c>
      <c r="G68" s="276"/>
      <c r="H68" s="261" t="s">
        <v>9</v>
      </c>
      <c r="I68" s="272" t="s">
        <v>21</v>
      </c>
      <c r="J68" s="261" t="s">
        <v>301</v>
      </c>
      <c r="K68" s="261" t="s">
        <v>732</v>
      </c>
      <c r="AC68" s="261"/>
      <c r="AE68" s="261"/>
      <c r="AF68" s="261"/>
    </row>
    <row r="69" spans="2:32">
      <c r="B69" s="276"/>
      <c r="C69" s="261" t="s">
        <v>7</v>
      </c>
      <c r="D69" s="273" t="s">
        <v>18</v>
      </c>
      <c r="E69" s="261" t="s">
        <v>86</v>
      </c>
      <c r="F69" s="261" t="s">
        <v>466</v>
      </c>
      <c r="G69" s="276"/>
      <c r="H69" s="261" t="s">
        <v>9</v>
      </c>
      <c r="I69" s="272" t="s">
        <v>21</v>
      </c>
      <c r="J69" s="261" t="s">
        <v>74</v>
      </c>
      <c r="K69" s="261" t="s">
        <v>733</v>
      </c>
      <c r="AC69" s="261"/>
      <c r="AE69" s="261"/>
      <c r="AF69" s="261"/>
    </row>
    <row r="70" spans="2:32">
      <c r="B70" s="276"/>
      <c r="C70" s="261" t="s">
        <v>7</v>
      </c>
      <c r="D70" s="273" t="s">
        <v>18</v>
      </c>
      <c r="E70" s="261" t="s">
        <v>87</v>
      </c>
      <c r="F70" s="261" t="s">
        <v>467</v>
      </c>
      <c r="G70" s="276"/>
      <c r="H70" s="261" t="s">
        <v>9</v>
      </c>
      <c r="I70" s="272" t="s">
        <v>21</v>
      </c>
      <c r="J70" s="261" t="s">
        <v>75</v>
      </c>
      <c r="K70" s="261" t="s">
        <v>734</v>
      </c>
      <c r="AC70" s="261"/>
      <c r="AE70" s="261"/>
      <c r="AF70" s="261"/>
    </row>
    <row r="71" spans="2:32">
      <c r="B71" s="276"/>
      <c r="C71" s="261" t="s">
        <v>7</v>
      </c>
      <c r="D71" s="273" t="s">
        <v>18</v>
      </c>
      <c r="E71" s="261" t="s">
        <v>88</v>
      </c>
      <c r="F71" s="261" t="s">
        <v>468</v>
      </c>
      <c r="G71" s="276"/>
      <c r="H71" s="261" t="s">
        <v>9</v>
      </c>
      <c r="I71" s="272" t="s">
        <v>21</v>
      </c>
      <c r="J71" s="261" t="s">
        <v>329</v>
      </c>
      <c r="K71" s="261" t="s">
        <v>735</v>
      </c>
      <c r="AC71" s="261"/>
      <c r="AE71" s="261"/>
      <c r="AF71" s="261"/>
    </row>
    <row r="72" spans="2:32">
      <c r="B72" s="276"/>
      <c r="C72" s="261" t="s">
        <v>7</v>
      </c>
      <c r="D72" s="273" t="s">
        <v>18</v>
      </c>
      <c r="E72" s="261" t="s">
        <v>89</v>
      </c>
      <c r="F72" s="261" t="s">
        <v>469</v>
      </c>
      <c r="G72" s="276"/>
      <c r="H72" s="261" t="s">
        <v>9</v>
      </c>
      <c r="I72" s="272" t="s">
        <v>21</v>
      </c>
      <c r="J72" s="261" t="s">
        <v>76</v>
      </c>
      <c r="K72" s="261" t="s">
        <v>736</v>
      </c>
      <c r="AC72" s="261"/>
      <c r="AE72" s="261"/>
      <c r="AF72" s="261"/>
    </row>
    <row r="73" spans="2:32">
      <c r="B73" s="276"/>
      <c r="C73" s="261" t="s">
        <v>7</v>
      </c>
      <c r="D73" s="273" t="s">
        <v>18</v>
      </c>
      <c r="E73" s="261" t="s">
        <v>90</v>
      </c>
      <c r="F73" s="261" t="s">
        <v>470</v>
      </c>
      <c r="G73" s="276"/>
      <c r="H73" s="261" t="s">
        <v>9</v>
      </c>
      <c r="I73" s="272" t="s">
        <v>21</v>
      </c>
      <c r="J73" s="261" t="s">
        <v>304</v>
      </c>
      <c r="K73" s="261" t="s">
        <v>737</v>
      </c>
      <c r="AC73" s="261"/>
      <c r="AE73" s="261"/>
      <c r="AF73" s="261"/>
    </row>
    <row r="74" spans="2:32">
      <c r="B74" s="276"/>
      <c r="C74" s="261" t="s">
        <v>7</v>
      </c>
      <c r="D74" s="273" t="s">
        <v>18</v>
      </c>
      <c r="E74" s="261" t="s">
        <v>91</v>
      </c>
      <c r="F74" s="261" t="s">
        <v>471</v>
      </c>
      <c r="G74" s="276"/>
      <c r="H74" s="261" t="s">
        <v>9</v>
      </c>
      <c r="I74" s="272" t="s">
        <v>21</v>
      </c>
      <c r="J74" s="261" t="s">
        <v>77</v>
      </c>
      <c r="K74" s="261" t="s">
        <v>738</v>
      </c>
      <c r="AC74" s="261"/>
      <c r="AE74" s="261"/>
      <c r="AF74" s="261"/>
    </row>
    <row r="75" spans="2:32">
      <c r="B75" s="276"/>
      <c r="C75" s="261" t="s">
        <v>7</v>
      </c>
      <c r="D75" s="273" t="s">
        <v>18</v>
      </c>
      <c r="E75" s="261" t="s">
        <v>92</v>
      </c>
      <c r="F75" s="261" t="s">
        <v>472</v>
      </c>
      <c r="G75" s="276"/>
      <c r="H75" s="261" t="s">
        <v>9</v>
      </c>
      <c r="I75" s="272" t="s">
        <v>21</v>
      </c>
      <c r="J75" s="261" t="s">
        <v>78</v>
      </c>
      <c r="K75" s="261" t="s">
        <v>739</v>
      </c>
      <c r="AC75" s="261"/>
      <c r="AE75" s="261"/>
      <c r="AF75" s="261"/>
    </row>
    <row r="76" spans="2:32">
      <c r="B76" s="276"/>
      <c r="C76" s="261" t="s">
        <v>7</v>
      </c>
      <c r="D76" s="273" t="s">
        <v>18</v>
      </c>
      <c r="E76" s="261" t="s">
        <v>93</v>
      </c>
      <c r="F76" s="261" t="s">
        <v>473</v>
      </c>
      <c r="G76" s="276"/>
      <c r="H76" s="261" t="s">
        <v>9</v>
      </c>
      <c r="I76" s="272" t="s">
        <v>21</v>
      </c>
      <c r="J76" s="261" t="s">
        <v>330</v>
      </c>
      <c r="K76" s="261" t="s">
        <v>740</v>
      </c>
      <c r="AC76" s="261"/>
      <c r="AE76" s="261"/>
      <c r="AF76" s="261"/>
    </row>
    <row r="77" spans="2:32">
      <c r="B77" s="276"/>
      <c r="C77" s="261" t="s">
        <v>7</v>
      </c>
      <c r="D77" s="273" t="s">
        <v>18</v>
      </c>
      <c r="E77" s="261" t="s">
        <v>94</v>
      </c>
      <c r="F77" s="261" t="s">
        <v>474</v>
      </c>
      <c r="G77" s="276"/>
      <c r="H77" s="261" t="s">
        <v>9</v>
      </c>
      <c r="I77" s="272" t="s">
        <v>21</v>
      </c>
      <c r="J77" s="261" t="s">
        <v>254</v>
      </c>
      <c r="K77" s="261" t="s">
        <v>741</v>
      </c>
      <c r="AC77" s="261"/>
      <c r="AE77" s="261"/>
      <c r="AF77" s="261"/>
    </row>
    <row r="78" spans="2:32">
      <c r="B78" s="276"/>
      <c r="C78" s="261" t="s">
        <v>7</v>
      </c>
      <c r="D78" s="273" t="s">
        <v>18</v>
      </c>
      <c r="E78" s="261" t="s">
        <v>95</v>
      </c>
      <c r="F78" s="261" t="s">
        <v>475</v>
      </c>
      <c r="G78" s="276"/>
      <c r="H78" s="261" t="s">
        <v>9</v>
      </c>
      <c r="I78" s="272" t="s">
        <v>21</v>
      </c>
      <c r="J78" s="261" t="s">
        <v>255</v>
      </c>
      <c r="K78" s="261" t="s">
        <v>742</v>
      </c>
      <c r="AC78" s="261"/>
      <c r="AE78" s="261"/>
      <c r="AF78" s="261"/>
    </row>
    <row r="79" spans="2:32">
      <c r="B79" s="276"/>
      <c r="C79" s="261" t="s">
        <v>7</v>
      </c>
      <c r="D79" s="273" t="s">
        <v>18</v>
      </c>
      <c r="E79" s="261" t="s">
        <v>96</v>
      </c>
      <c r="F79" s="261" t="s">
        <v>476</v>
      </c>
      <c r="G79" s="276"/>
      <c r="H79" s="261" t="s">
        <v>9</v>
      </c>
      <c r="I79" s="272" t="s">
        <v>21</v>
      </c>
      <c r="J79" s="261" t="s">
        <v>81</v>
      </c>
      <c r="K79" s="261" t="s">
        <v>743</v>
      </c>
      <c r="AC79" s="261"/>
      <c r="AE79" s="261"/>
      <c r="AF79" s="261"/>
    </row>
    <row r="80" spans="2:32">
      <c r="B80" s="276"/>
      <c r="C80" s="261" t="s">
        <v>7</v>
      </c>
      <c r="D80" s="273" t="s">
        <v>18</v>
      </c>
      <c r="E80" s="261" t="s">
        <v>97</v>
      </c>
      <c r="F80" s="261" t="s">
        <v>477</v>
      </c>
      <c r="G80" s="276"/>
      <c r="H80" s="261" t="s">
        <v>9</v>
      </c>
      <c r="I80" s="272" t="s">
        <v>21</v>
      </c>
      <c r="J80" s="261" t="s">
        <v>331</v>
      </c>
      <c r="K80" s="261" t="s">
        <v>744</v>
      </c>
      <c r="AC80" s="261"/>
      <c r="AE80" s="261"/>
      <c r="AF80" s="261"/>
    </row>
    <row r="81" spans="2:32">
      <c r="B81" s="276"/>
      <c r="C81" s="261" t="s">
        <v>7</v>
      </c>
      <c r="D81" s="273" t="s">
        <v>18</v>
      </c>
      <c r="E81" s="261" t="s">
        <v>98</v>
      </c>
      <c r="F81" s="261" t="s">
        <v>478</v>
      </c>
      <c r="G81" s="276"/>
      <c r="H81" s="261" t="s">
        <v>9</v>
      </c>
      <c r="I81" s="272" t="s">
        <v>21</v>
      </c>
      <c r="J81" s="261" t="s">
        <v>122</v>
      </c>
      <c r="K81" s="261" t="s">
        <v>745</v>
      </c>
      <c r="AC81" s="261"/>
      <c r="AE81" s="261"/>
      <c r="AF81" s="261"/>
    </row>
    <row r="82" spans="2:32">
      <c r="B82" s="276"/>
      <c r="C82" s="261" t="s">
        <v>7</v>
      </c>
      <c r="D82" s="273" t="s">
        <v>18</v>
      </c>
      <c r="E82" s="261" t="s">
        <v>99</v>
      </c>
      <c r="F82" s="261" t="s">
        <v>479</v>
      </c>
      <c r="G82" s="276"/>
      <c r="H82" s="261" t="s">
        <v>9</v>
      </c>
      <c r="I82" s="272" t="s">
        <v>21</v>
      </c>
      <c r="J82" s="261" t="s">
        <v>332</v>
      </c>
      <c r="K82" s="261" t="s">
        <v>746</v>
      </c>
      <c r="AC82" s="261"/>
      <c r="AE82" s="261"/>
      <c r="AF82" s="261"/>
    </row>
    <row r="83" spans="2:32">
      <c r="B83" s="276"/>
      <c r="C83" s="261" t="s">
        <v>7</v>
      </c>
      <c r="D83" s="273" t="s">
        <v>18</v>
      </c>
      <c r="E83" s="261" t="s">
        <v>100</v>
      </c>
      <c r="F83" s="261" t="s">
        <v>480</v>
      </c>
      <c r="G83" s="276"/>
      <c r="H83" s="261" t="s">
        <v>9</v>
      </c>
      <c r="I83" s="272" t="s">
        <v>21</v>
      </c>
      <c r="J83" s="261" t="s">
        <v>83</v>
      </c>
      <c r="K83" s="261" t="s">
        <v>747</v>
      </c>
      <c r="AC83" s="261"/>
      <c r="AE83" s="261"/>
      <c r="AF83" s="261"/>
    </row>
    <row r="84" spans="2:32">
      <c r="B84" s="276"/>
      <c r="C84" s="261" t="s">
        <v>7</v>
      </c>
      <c r="D84" s="273" t="s">
        <v>18</v>
      </c>
      <c r="E84" s="261" t="s">
        <v>101</v>
      </c>
      <c r="F84" s="261" t="s">
        <v>481</v>
      </c>
      <c r="G84" s="276"/>
      <c r="H84" s="261" t="s">
        <v>9</v>
      </c>
      <c r="I84" s="272" t="s">
        <v>21</v>
      </c>
      <c r="J84" s="261" t="s">
        <v>333</v>
      </c>
      <c r="K84" s="261" t="s">
        <v>748</v>
      </c>
      <c r="AC84" s="261"/>
      <c r="AE84" s="261"/>
      <c r="AF84" s="261"/>
    </row>
    <row r="85" spans="2:32">
      <c r="B85" s="276"/>
      <c r="C85" s="261" t="s">
        <v>7</v>
      </c>
      <c r="D85" s="273" t="s">
        <v>18</v>
      </c>
      <c r="E85" s="261" t="s">
        <v>102</v>
      </c>
      <c r="F85" s="261" t="s">
        <v>482</v>
      </c>
      <c r="G85" s="276"/>
      <c r="H85" s="261" t="s">
        <v>9</v>
      </c>
      <c r="I85" s="272" t="s">
        <v>21</v>
      </c>
      <c r="J85" s="261" t="s">
        <v>334</v>
      </c>
      <c r="K85" s="261" t="s">
        <v>749</v>
      </c>
      <c r="AC85" s="261"/>
      <c r="AE85" s="261"/>
      <c r="AF85" s="261"/>
    </row>
    <row r="86" spans="2:32">
      <c r="B86" s="276"/>
      <c r="C86" s="261" t="s">
        <v>8</v>
      </c>
      <c r="D86" s="273" t="s">
        <v>18</v>
      </c>
      <c r="E86" s="261" t="s">
        <v>103</v>
      </c>
      <c r="F86" s="261" t="s">
        <v>483</v>
      </c>
      <c r="G86" s="276"/>
      <c r="H86" s="261" t="s">
        <v>9</v>
      </c>
      <c r="I86" s="272" t="s">
        <v>21</v>
      </c>
      <c r="J86" s="261" t="s">
        <v>265</v>
      </c>
      <c r="K86" s="261" t="s">
        <v>750</v>
      </c>
      <c r="AC86" s="261"/>
      <c r="AE86" s="261"/>
      <c r="AF86" s="261"/>
    </row>
    <row r="87" spans="2:32">
      <c r="B87" s="276"/>
      <c r="C87" s="261" t="s">
        <v>8</v>
      </c>
      <c r="D87" s="273" t="s">
        <v>18</v>
      </c>
      <c r="E87" s="261" t="s">
        <v>104</v>
      </c>
      <c r="F87" s="261" t="s">
        <v>484</v>
      </c>
      <c r="G87" s="276"/>
      <c r="H87" s="261" t="s">
        <v>9</v>
      </c>
      <c r="I87" s="272" t="s">
        <v>21</v>
      </c>
      <c r="J87" s="261" t="s">
        <v>250</v>
      </c>
      <c r="K87" s="261" t="s">
        <v>751</v>
      </c>
      <c r="AC87" s="261"/>
      <c r="AE87" s="261"/>
      <c r="AF87" s="261"/>
    </row>
    <row r="88" spans="2:32">
      <c r="B88" s="276"/>
      <c r="C88" s="261" t="s">
        <v>8</v>
      </c>
      <c r="D88" s="273" t="s">
        <v>18</v>
      </c>
      <c r="E88" s="261" t="s">
        <v>105</v>
      </c>
      <c r="F88" s="261" t="s">
        <v>485</v>
      </c>
      <c r="G88" s="276"/>
      <c r="H88" s="261" t="s">
        <v>9</v>
      </c>
      <c r="I88" s="272" t="s">
        <v>21</v>
      </c>
      <c r="J88" s="261" t="s">
        <v>335</v>
      </c>
      <c r="K88" s="261" t="s">
        <v>752</v>
      </c>
      <c r="AC88" s="261"/>
      <c r="AE88" s="261"/>
      <c r="AF88" s="261"/>
    </row>
    <row r="89" spans="2:32">
      <c r="B89" s="276"/>
      <c r="C89" s="261" t="s">
        <v>8</v>
      </c>
      <c r="D89" s="273" t="s">
        <v>18</v>
      </c>
      <c r="E89" s="261" t="s">
        <v>106</v>
      </c>
      <c r="F89" s="261" t="s">
        <v>486</v>
      </c>
      <c r="G89" s="276"/>
      <c r="H89" s="261" t="s">
        <v>9</v>
      </c>
      <c r="I89" s="272" t="s">
        <v>21</v>
      </c>
      <c r="J89" s="261" t="s">
        <v>68</v>
      </c>
      <c r="K89" s="261" t="s">
        <v>753</v>
      </c>
      <c r="AC89" s="261"/>
      <c r="AE89" s="261"/>
      <c r="AF89" s="261"/>
    </row>
    <row r="90" spans="2:32">
      <c r="B90" s="276"/>
      <c r="C90" s="261" t="s">
        <v>8</v>
      </c>
      <c r="D90" s="273" t="s">
        <v>18</v>
      </c>
      <c r="E90" s="261" t="s">
        <v>107</v>
      </c>
      <c r="F90" s="261" t="s">
        <v>487</v>
      </c>
      <c r="G90" s="276"/>
      <c r="H90" s="261" t="s">
        <v>9</v>
      </c>
      <c r="I90" s="272" t="s">
        <v>21</v>
      </c>
      <c r="J90" s="261" t="s">
        <v>108</v>
      </c>
      <c r="K90" s="261" t="s">
        <v>754</v>
      </c>
      <c r="AC90" s="261"/>
      <c r="AE90" s="261"/>
      <c r="AF90" s="261"/>
    </row>
    <row r="91" spans="2:32">
      <c r="B91" s="276"/>
      <c r="C91" s="261" t="s">
        <v>8</v>
      </c>
      <c r="D91" s="273" t="s">
        <v>18</v>
      </c>
      <c r="E91" s="261" t="s">
        <v>108</v>
      </c>
      <c r="F91" s="261" t="s">
        <v>488</v>
      </c>
      <c r="G91" s="276"/>
      <c r="H91" s="261" t="s">
        <v>9</v>
      </c>
      <c r="I91" s="272" t="s">
        <v>21</v>
      </c>
      <c r="J91" s="261" t="s">
        <v>69</v>
      </c>
      <c r="K91" s="261" t="s">
        <v>755</v>
      </c>
      <c r="AC91" s="261"/>
      <c r="AE91" s="261"/>
      <c r="AF91" s="261"/>
    </row>
    <row r="92" spans="2:32">
      <c r="B92" s="276"/>
      <c r="C92" s="261" t="s">
        <v>8</v>
      </c>
      <c r="D92" s="273" t="s">
        <v>18</v>
      </c>
      <c r="E92" s="261" t="s">
        <v>109</v>
      </c>
      <c r="F92" s="261" t="s">
        <v>489</v>
      </c>
      <c r="G92" s="276"/>
      <c r="H92" s="261" t="s">
        <v>9</v>
      </c>
      <c r="I92" s="272" t="s">
        <v>21</v>
      </c>
      <c r="J92" s="261" t="s">
        <v>336</v>
      </c>
      <c r="K92" s="261" t="s">
        <v>756</v>
      </c>
      <c r="AC92" s="261"/>
      <c r="AE92" s="261"/>
      <c r="AF92" s="261"/>
    </row>
    <row r="93" spans="2:32">
      <c r="B93" s="276"/>
      <c r="C93" s="261" t="s">
        <v>8</v>
      </c>
      <c r="D93" s="273" t="s">
        <v>18</v>
      </c>
      <c r="E93" s="261" t="s">
        <v>110</v>
      </c>
      <c r="F93" s="261" t="s">
        <v>490</v>
      </c>
      <c r="G93" s="276"/>
      <c r="H93" s="261" t="s">
        <v>9</v>
      </c>
      <c r="I93" s="272" t="s">
        <v>21</v>
      </c>
      <c r="J93" s="261" t="s">
        <v>70</v>
      </c>
      <c r="K93" s="261" t="s">
        <v>757</v>
      </c>
      <c r="AC93" s="261"/>
      <c r="AE93" s="261"/>
      <c r="AF93" s="261"/>
    </row>
    <row r="94" spans="2:32">
      <c r="B94" s="276"/>
      <c r="C94" s="261" t="s">
        <v>8</v>
      </c>
      <c r="D94" s="273" t="s">
        <v>18</v>
      </c>
      <c r="E94" s="261" t="s">
        <v>111</v>
      </c>
      <c r="F94" s="261" t="s">
        <v>491</v>
      </c>
      <c r="G94" s="276"/>
      <c r="H94" s="261" t="s">
        <v>9</v>
      </c>
      <c r="I94" s="272" t="s">
        <v>21</v>
      </c>
      <c r="J94" s="261" t="s">
        <v>71</v>
      </c>
      <c r="K94" s="261" t="s">
        <v>758</v>
      </c>
      <c r="AC94" s="261"/>
      <c r="AE94" s="261"/>
      <c r="AF94" s="261"/>
    </row>
    <row r="95" spans="2:32">
      <c r="B95" s="276"/>
      <c r="C95" s="261" t="s">
        <v>8</v>
      </c>
      <c r="D95" s="273" t="s">
        <v>18</v>
      </c>
      <c r="E95" s="261" t="s">
        <v>112</v>
      </c>
      <c r="F95" s="261" t="s">
        <v>492</v>
      </c>
      <c r="G95" s="276"/>
      <c r="H95" s="261" t="s">
        <v>9</v>
      </c>
      <c r="I95" s="272" t="s">
        <v>21</v>
      </c>
      <c r="J95" s="261" t="s">
        <v>337</v>
      </c>
      <c r="K95" s="261" t="s">
        <v>759</v>
      </c>
      <c r="AC95" s="261"/>
      <c r="AE95" s="261"/>
      <c r="AF95" s="261"/>
    </row>
    <row r="96" spans="2:32">
      <c r="B96" s="276"/>
      <c r="C96" s="261" t="s">
        <v>8</v>
      </c>
      <c r="D96" s="273" t="s">
        <v>18</v>
      </c>
      <c r="E96" s="261" t="s">
        <v>113</v>
      </c>
      <c r="F96" s="261" t="s">
        <v>493</v>
      </c>
      <c r="G96" s="276"/>
      <c r="H96" s="261" t="s">
        <v>9</v>
      </c>
      <c r="I96" s="272" t="s">
        <v>21</v>
      </c>
      <c r="J96" s="261" t="s">
        <v>252</v>
      </c>
      <c r="K96" s="261" t="s">
        <v>760</v>
      </c>
      <c r="AC96" s="261"/>
      <c r="AE96" s="261"/>
      <c r="AF96" s="261"/>
    </row>
    <row r="97" spans="2:32">
      <c r="B97" s="276"/>
      <c r="C97" s="261" t="s">
        <v>8</v>
      </c>
      <c r="D97" s="273" t="s">
        <v>19</v>
      </c>
      <c r="E97" s="261" t="s">
        <v>114</v>
      </c>
      <c r="F97" s="261" t="s">
        <v>494</v>
      </c>
      <c r="G97" s="276"/>
      <c r="H97" s="261" t="s">
        <v>9</v>
      </c>
      <c r="I97" s="272" t="s">
        <v>21</v>
      </c>
      <c r="J97" s="261" t="s">
        <v>253</v>
      </c>
      <c r="K97" s="261" t="s">
        <v>761</v>
      </c>
      <c r="AC97" s="261"/>
      <c r="AE97" s="261"/>
      <c r="AF97" s="261"/>
    </row>
    <row r="98" spans="2:32">
      <c r="B98" s="276"/>
      <c r="C98" s="261" t="s">
        <v>8</v>
      </c>
      <c r="D98" s="273" t="s">
        <v>18</v>
      </c>
      <c r="E98" s="261" t="s">
        <v>115</v>
      </c>
      <c r="F98" s="261" t="s">
        <v>495</v>
      </c>
      <c r="G98" s="276"/>
      <c r="H98" s="261" t="s">
        <v>9</v>
      </c>
      <c r="I98" s="272" t="s">
        <v>21</v>
      </c>
      <c r="J98" s="261" t="s">
        <v>338</v>
      </c>
      <c r="K98" s="261" t="s">
        <v>762</v>
      </c>
      <c r="AC98" s="261"/>
      <c r="AE98" s="261"/>
      <c r="AF98" s="261"/>
    </row>
    <row r="99" spans="2:32">
      <c r="B99" s="276"/>
      <c r="C99" s="261" t="s">
        <v>8</v>
      </c>
      <c r="D99" s="273" t="s">
        <v>18</v>
      </c>
      <c r="E99" s="261" t="s">
        <v>116</v>
      </c>
      <c r="F99" s="261" t="s">
        <v>496</v>
      </c>
      <c r="G99" s="276"/>
      <c r="H99" s="261" t="s">
        <v>9</v>
      </c>
      <c r="I99" s="272" t="s">
        <v>21</v>
      </c>
      <c r="J99" s="261" t="s">
        <v>339</v>
      </c>
      <c r="K99" s="261" t="s">
        <v>763</v>
      </c>
      <c r="AC99" s="261"/>
      <c r="AE99" s="261"/>
      <c r="AF99" s="261"/>
    </row>
    <row r="100" spans="2:32">
      <c r="B100" s="276"/>
      <c r="C100" s="261" t="s">
        <v>8</v>
      </c>
      <c r="D100" s="273" t="s">
        <v>18</v>
      </c>
      <c r="E100" s="261" t="s">
        <v>117</v>
      </c>
      <c r="F100" s="261" t="s">
        <v>497</v>
      </c>
      <c r="G100" s="276"/>
      <c r="H100" s="261" t="s">
        <v>9</v>
      </c>
      <c r="I100" s="272" t="s">
        <v>21</v>
      </c>
      <c r="J100" s="261" t="s">
        <v>74</v>
      </c>
      <c r="K100" s="261" t="s">
        <v>764</v>
      </c>
      <c r="AC100" s="261"/>
      <c r="AE100" s="261"/>
      <c r="AF100" s="261"/>
    </row>
    <row r="101" spans="2:32">
      <c r="B101" s="276"/>
      <c r="C101" s="261" t="s">
        <v>8</v>
      </c>
      <c r="D101" s="273" t="s">
        <v>18</v>
      </c>
      <c r="E101" s="261" t="s">
        <v>118</v>
      </c>
      <c r="F101" s="261" t="s">
        <v>498</v>
      </c>
      <c r="G101" s="276"/>
      <c r="H101" s="261" t="s">
        <v>9</v>
      </c>
      <c r="I101" s="272" t="s">
        <v>21</v>
      </c>
      <c r="J101" s="261" t="s">
        <v>75</v>
      </c>
      <c r="K101" s="261" t="s">
        <v>765</v>
      </c>
      <c r="AC101" s="261"/>
      <c r="AE101" s="261"/>
      <c r="AF101" s="261"/>
    </row>
    <row r="102" spans="2:32">
      <c r="B102" s="276"/>
      <c r="C102" s="261" t="s">
        <v>8</v>
      </c>
      <c r="D102" s="273" t="s">
        <v>18</v>
      </c>
      <c r="E102" s="261" t="s">
        <v>119</v>
      </c>
      <c r="F102" s="261" t="s">
        <v>499</v>
      </c>
      <c r="G102" s="276"/>
      <c r="H102" s="261" t="s">
        <v>9</v>
      </c>
      <c r="I102" s="272" t="s">
        <v>21</v>
      </c>
      <c r="J102" s="261" t="s">
        <v>329</v>
      </c>
      <c r="K102" s="261" t="s">
        <v>766</v>
      </c>
      <c r="AC102" s="261"/>
      <c r="AE102" s="261"/>
      <c r="AF102" s="261"/>
    </row>
    <row r="103" spans="2:32">
      <c r="B103" s="276"/>
      <c r="C103" s="261" t="s">
        <v>8</v>
      </c>
      <c r="D103" s="273" t="s">
        <v>18</v>
      </c>
      <c r="E103" s="261" t="s">
        <v>120</v>
      </c>
      <c r="F103" s="261" t="s">
        <v>500</v>
      </c>
      <c r="G103" s="276"/>
      <c r="H103" s="261" t="s">
        <v>9</v>
      </c>
      <c r="I103" s="272" t="s">
        <v>21</v>
      </c>
      <c r="J103" s="261" t="s">
        <v>76</v>
      </c>
      <c r="K103" s="261" t="s">
        <v>767</v>
      </c>
      <c r="AC103" s="261"/>
      <c r="AE103" s="261"/>
      <c r="AF103" s="261"/>
    </row>
    <row r="104" spans="2:32">
      <c r="B104" s="276"/>
      <c r="C104" s="261" t="s">
        <v>8</v>
      </c>
      <c r="D104" s="273" t="s">
        <v>18</v>
      </c>
      <c r="E104" s="261" t="s">
        <v>121</v>
      </c>
      <c r="F104" s="261" t="s">
        <v>501</v>
      </c>
      <c r="G104" s="276"/>
      <c r="H104" s="261" t="s">
        <v>9</v>
      </c>
      <c r="I104" s="272" t="s">
        <v>21</v>
      </c>
      <c r="J104" s="261" t="s">
        <v>304</v>
      </c>
      <c r="K104" s="261" t="s">
        <v>768</v>
      </c>
      <c r="AC104" s="261"/>
      <c r="AE104" s="261"/>
      <c r="AF104" s="261"/>
    </row>
    <row r="105" spans="2:32">
      <c r="B105" s="276"/>
      <c r="C105" s="261" t="s">
        <v>8</v>
      </c>
      <c r="D105" s="273" t="s">
        <v>18</v>
      </c>
      <c r="E105" s="261" t="s">
        <v>122</v>
      </c>
      <c r="F105" s="261" t="s">
        <v>502</v>
      </c>
      <c r="G105" s="276"/>
      <c r="H105" s="261" t="s">
        <v>9</v>
      </c>
      <c r="I105" s="272" t="s">
        <v>21</v>
      </c>
      <c r="J105" s="261" t="s">
        <v>77</v>
      </c>
      <c r="K105" s="261" t="s">
        <v>769</v>
      </c>
      <c r="AC105" s="261"/>
      <c r="AE105" s="261"/>
      <c r="AF105" s="261"/>
    </row>
    <row r="106" spans="2:32">
      <c r="B106" s="276"/>
      <c r="C106" s="261" t="s">
        <v>8</v>
      </c>
      <c r="D106" s="273" t="s">
        <v>18</v>
      </c>
      <c r="E106" s="261" t="s">
        <v>123</v>
      </c>
      <c r="F106" s="261" t="s">
        <v>503</v>
      </c>
      <c r="G106" s="276"/>
      <c r="H106" s="261" t="s">
        <v>9</v>
      </c>
      <c r="I106" s="272" t="s">
        <v>21</v>
      </c>
      <c r="J106" s="261" t="s">
        <v>78</v>
      </c>
      <c r="K106" s="261" t="s">
        <v>770</v>
      </c>
      <c r="AC106" s="261"/>
      <c r="AE106" s="261"/>
      <c r="AF106" s="261"/>
    </row>
    <row r="107" spans="2:32">
      <c r="B107" s="276"/>
      <c r="C107" s="261" t="s">
        <v>8</v>
      </c>
      <c r="D107" s="273" t="s">
        <v>18</v>
      </c>
      <c r="E107" s="261" t="s">
        <v>124</v>
      </c>
      <c r="F107" s="261" t="s">
        <v>504</v>
      </c>
      <c r="G107" s="276"/>
      <c r="H107" s="261" t="s">
        <v>9</v>
      </c>
      <c r="I107" s="272" t="s">
        <v>21</v>
      </c>
      <c r="J107" s="261" t="s">
        <v>340</v>
      </c>
      <c r="K107" s="261" t="s">
        <v>771</v>
      </c>
      <c r="AC107" s="261"/>
      <c r="AE107" s="261"/>
      <c r="AF107" s="261"/>
    </row>
    <row r="108" spans="2:32">
      <c r="B108" s="276"/>
      <c r="C108" s="261" t="s">
        <v>8</v>
      </c>
      <c r="D108" s="273" t="s">
        <v>18</v>
      </c>
      <c r="E108" s="261" t="s">
        <v>125</v>
      </c>
      <c r="F108" s="261" t="s">
        <v>505</v>
      </c>
      <c r="G108" s="276"/>
      <c r="H108" s="261" t="s">
        <v>9</v>
      </c>
      <c r="I108" s="272" t="s">
        <v>21</v>
      </c>
      <c r="J108" s="261" t="s">
        <v>330</v>
      </c>
      <c r="K108" s="261" t="s">
        <v>772</v>
      </c>
      <c r="AC108" s="261"/>
      <c r="AE108" s="261"/>
      <c r="AF108" s="261"/>
    </row>
    <row r="109" spans="2:32">
      <c r="B109" s="276"/>
      <c r="C109" s="261" t="s">
        <v>8</v>
      </c>
      <c r="D109" s="273" t="s">
        <v>18</v>
      </c>
      <c r="E109" s="261" t="s">
        <v>126</v>
      </c>
      <c r="F109" s="261" t="s">
        <v>506</v>
      </c>
      <c r="G109" s="276"/>
      <c r="H109" s="261" t="s">
        <v>9</v>
      </c>
      <c r="I109" s="272" t="s">
        <v>21</v>
      </c>
      <c r="J109" s="261" t="s">
        <v>254</v>
      </c>
      <c r="K109" s="261" t="s">
        <v>773</v>
      </c>
      <c r="AC109" s="261"/>
      <c r="AE109" s="261"/>
      <c r="AF109" s="261"/>
    </row>
    <row r="110" spans="2:32">
      <c r="B110" s="276"/>
      <c r="C110" s="261" t="s">
        <v>8</v>
      </c>
      <c r="D110" s="273" t="s">
        <v>18</v>
      </c>
      <c r="E110" s="261" t="s">
        <v>127</v>
      </c>
      <c r="F110" s="261" t="s">
        <v>507</v>
      </c>
      <c r="G110" s="276"/>
      <c r="H110" s="261" t="s">
        <v>9</v>
      </c>
      <c r="I110" s="272" t="s">
        <v>21</v>
      </c>
      <c r="J110" s="261" t="s">
        <v>255</v>
      </c>
      <c r="K110" s="261" t="s">
        <v>774</v>
      </c>
      <c r="AC110" s="261"/>
      <c r="AE110" s="261"/>
      <c r="AF110" s="261"/>
    </row>
    <row r="111" spans="2:32">
      <c r="B111" s="276"/>
      <c r="C111" s="261" t="s">
        <v>8</v>
      </c>
      <c r="D111" s="273" t="s">
        <v>18</v>
      </c>
      <c r="E111" s="261" t="s">
        <v>128</v>
      </c>
      <c r="F111" s="261" t="s">
        <v>508</v>
      </c>
      <c r="G111" s="276"/>
      <c r="H111" s="261" t="s">
        <v>9</v>
      </c>
      <c r="I111" s="272" t="s">
        <v>21</v>
      </c>
      <c r="J111" s="261" t="s">
        <v>341</v>
      </c>
      <c r="K111" s="261" t="s">
        <v>775</v>
      </c>
      <c r="AC111" s="261"/>
      <c r="AE111" s="261"/>
      <c r="AF111" s="261"/>
    </row>
    <row r="112" spans="2:32">
      <c r="B112" s="276"/>
      <c r="C112" s="261" t="s">
        <v>8</v>
      </c>
      <c r="D112" s="273" t="s">
        <v>18</v>
      </c>
      <c r="E112" s="261" t="s">
        <v>129</v>
      </c>
      <c r="F112" s="261" t="s">
        <v>509</v>
      </c>
      <c r="G112" s="276"/>
      <c r="H112" s="261" t="s">
        <v>9</v>
      </c>
      <c r="I112" s="272" t="s">
        <v>21</v>
      </c>
      <c r="J112" s="261" t="s">
        <v>327</v>
      </c>
      <c r="K112" s="261" t="s">
        <v>776</v>
      </c>
      <c r="AC112" s="261"/>
      <c r="AE112" s="261"/>
      <c r="AF112" s="261"/>
    </row>
    <row r="113" spans="2:32">
      <c r="B113" s="276"/>
      <c r="C113" s="261" t="s">
        <v>8</v>
      </c>
      <c r="D113" s="273" t="s">
        <v>19</v>
      </c>
      <c r="E113" s="261" t="s">
        <v>130</v>
      </c>
      <c r="F113" s="261" t="s">
        <v>510</v>
      </c>
      <c r="G113" s="276"/>
      <c r="H113" s="261" t="s">
        <v>9</v>
      </c>
      <c r="I113" s="272" t="s">
        <v>21</v>
      </c>
      <c r="J113" s="261" t="s">
        <v>342</v>
      </c>
      <c r="K113" s="261" t="s">
        <v>777</v>
      </c>
      <c r="AC113" s="261"/>
      <c r="AE113" s="261"/>
      <c r="AF113" s="261"/>
    </row>
    <row r="114" spans="2:32">
      <c r="B114" s="276"/>
      <c r="C114" s="261" t="s">
        <v>8</v>
      </c>
      <c r="D114" s="273" t="s">
        <v>18</v>
      </c>
      <c r="E114" s="261" t="s">
        <v>131</v>
      </c>
      <c r="F114" s="261" t="s">
        <v>511</v>
      </c>
      <c r="G114" s="276"/>
      <c r="H114" s="261" t="s">
        <v>9</v>
      </c>
      <c r="I114" s="272" t="s">
        <v>21</v>
      </c>
      <c r="J114" s="261" t="s">
        <v>81</v>
      </c>
      <c r="K114" s="261" t="s">
        <v>778</v>
      </c>
      <c r="AC114" s="261"/>
      <c r="AE114" s="261"/>
      <c r="AF114" s="261"/>
    </row>
    <row r="115" spans="2:32">
      <c r="B115" s="276"/>
      <c r="C115" s="261" t="s">
        <v>8</v>
      </c>
      <c r="D115" s="273" t="s">
        <v>18</v>
      </c>
      <c r="E115" s="261" t="s">
        <v>132</v>
      </c>
      <c r="F115" s="261" t="s">
        <v>512</v>
      </c>
      <c r="G115" s="276"/>
      <c r="H115" s="261" t="s">
        <v>9</v>
      </c>
      <c r="I115" s="272" t="s">
        <v>21</v>
      </c>
      <c r="J115" s="261" t="s">
        <v>331</v>
      </c>
      <c r="K115" s="261" t="s">
        <v>779</v>
      </c>
      <c r="AC115" s="261"/>
      <c r="AE115" s="261"/>
      <c r="AF115" s="261"/>
    </row>
    <row r="116" spans="2:32">
      <c r="B116" s="276"/>
      <c r="C116" s="261" t="s">
        <v>8</v>
      </c>
      <c r="D116" s="273" t="s">
        <v>18</v>
      </c>
      <c r="E116" s="261" t="s">
        <v>133</v>
      </c>
      <c r="F116" s="261" t="s">
        <v>513</v>
      </c>
      <c r="G116" s="276"/>
      <c r="H116" s="261" t="s">
        <v>9</v>
      </c>
      <c r="I116" s="272" t="s">
        <v>21</v>
      </c>
      <c r="J116" s="261" t="s">
        <v>122</v>
      </c>
      <c r="K116" s="261" t="s">
        <v>780</v>
      </c>
      <c r="AC116" s="261"/>
      <c r="AE116" s="261"/>
      <c r="AF116" s="261"/>
    </row>
    <row r="117" spans="2:32">
      <c r="B117" s="276"/>
      <c r="C117" s="261" t="s">
        <v>9</v>
      </c>
      <c r="D117" s="273" t="s">
        <v>18</v>
      </c>
      <c r="E117" s="261" t="s">
        <v>134</v>
      </c>
      <c r="F117" s="261" t="s">
        <v>514</v>
      </c>
      <c r="G117" s="276"/>
      <c r="H117" s="261" t="s">
        <v>9</v>
      </c>
      <c r="I117" s="272" t="s">
        <v>21</v>
      </c>
      <c r="J117" s="261" t="s">
        <v>82</v>
      </c>
      <c r="K117" s="261" t="s">
        <v>781</v>
      </c>
      <c r="AC117" s="261"/>
      <c r="AE117" s="261"/>
      <c r="AF117" s="261"/>
    </row>
    <row r="118" spans="2:32">
      <c r="B118" s="276"/>
      <c r="C118" s="261" t="s">
        <v>9</v>
      </c>
      <c r="D118" s="273" t="s">
        <v>19</v>
      </c>
      <c r="E118" s="261" t="s">
        <v>135</v>
      </c>
      <c r="F118" s="261" t="s">
        <v>515</v>
      </c>
      <c r="G118" s="276"/>
      <c r="H118" s="261" t="s">
        <v>9</v>
      </c>
      <c r="I118" s="272" t="s">
        <v>21</v>
      </c>
      <c r="J118" s="261" t="s">
        <v>332</v>
      </c>
      <c r="K118" s="261" t="s">
        <v>782</v>
      </c>
      <c r="AC118" s="261"/>
      <c r="AE118" s="261"/>
      <c r="AF118" s="261"/>
    </row>
    <row r="119" spans="2:32">
      <c r="B119" s="276"/>
      <c r="C119" s="261" t="s">
        <v>9</v>
      </c>
      <c r="D119" s="273" t="s">
        <v>18</v>
      </c>
      <c r="E119" s="261" t="s">
        <v>136</v>
      </c>
      <c r="F119" s="261" t="s">
        <v>516</v>
      </c>
      <c r="G119" s="276"/>
      <c r="H119" s="261" t="s">
        <v>9</v>
      </c>
      <c r="I119" s="272" t="s">
        <v>21</v>
      </c>
      <c r="J119" s="261" t="s">
        <v>83</v>
      </c>
      <c r="K119" s="261" t="s">
        <v>783</v>
      </c>
      <c r="AC119" s="261"/>
      <c r="AE119" s="261"/>
      <c r="AF119" s="261"/>
    </row>
    <row r="120" spans="2:32">
      <c r="B120" s="276"/>
      <c r="C120" s="261" t="s">
        <v>9</v>
      </c>
      <c r="D120" s="273" t="s">
        <v>18</v>
      </c>
      <c r="E120" s="261" t="s">
        <v>137</v>
      </c>
      <c r="F120" s="261" t="s">
        <v>517</v>
      </c>
      <c r="G120" s="276"/>
      <c r="H120" s="261" t="s">
        <v>9</v>
      </c>
      <c r="I120" s="272" t="s">
        <v>21</v>
      </c>
      <c r="J120" s="261" t="s">
        <v>84</v>
      </c>
      <c r="K120" s="261" t="s">
        <v>784</v>
      </c>
      <c r="AC120" s="261"/>
      <c r="AE120" s="261"/>
      <c r="AF120" s="261"/>
    </row>
    <row r="121" spans="2:32">
      <c r="B121" s="276"/>
      <c r="C121" s="261" t="s">
        <v>9</v>
      </c>
      <c r="D121" s="273" t="s">
        <v>18</v>
      </c>
      <c r="E121" s="261" t="s">
        <v>138</v>
      </c>
      <c r="F121" s="261" t="s">
        <v>518</v>
      </c>
      <c r="G121" s="276"/>
      <c r="H121" s="261" t="s">
        <v>9</v>
      </c>
      <c r="I121" s="272" t="s">
        <v>21</v>
      </c>
      <c r="J121" s="261" t="s">
        <v>334</v>
      </c>
      <c r="K121" s="261" t="s">
        <v>785</v>
      </c>
      <c r="AC121" s="261"/>
      <c r="AE121" s="261"/>
      <c r="AF121" s="261"/>
    </row>
    <row r="122" spans="2:32">
      <c r="B122" s="276"/>
      <c r="C122" s="261" t="s">
        <v>9</v>
      </c>
      <c r="D122" s="273" t="s">
        <v>18</v>
      </c>
      <c r="E122" s="261" t="s">
        <v>139</v>
      </c>
      <c r="F122" s="261" t="s">
        <v>519</v>
      </c>
      <c r="G122" s="276"/>
      <c r="H122" s="261" t="s">
        <v>9</v>
      </c>
      <c r="I122" s="272" t="s">
        <v>21</v>
      </c>
      <c r="J122" s="261" t="s">
        <v>265</v>
      </c>
      <c r="K122" s="261" t="s">
        <v>786</v>
      </c>
      <c r="AC122" s="261"/>
      <c r="AE122" s="261"/>
      <c r="AF122" s="261"/>
    </row>
    <row r="123" spans="2:32">
      <c r="B123" s="276"/>
      <c r="C123" s="261" t="s">
        <v>9</v>
      </c>
      <c r="D123" s="273" t="s">
        <v>18</v>
      </c>
      <c r="E123" s="261" t="s">
        <v>140</v>
      </c>
      <c r="F123" s="261" t="s">
        <v>520</v>
      </c>
      <c r="G123" s="276"/>
      <c r="H123" s="261" t="s">
        <v>9</v>
      </c>
      <c r="I123" s="272" t="s">
        <v>21</v>
      </c>
      <c r="J123" s="261" t="s">
        <v>266</v>
      </c>
      <c r="K123" s="261" t="s">
        <v>787</v>
      </c>
      <c r="AC123" s="261"/>
      <c r="AE123" s="261"/>
      <c r="AF123" s="261"/>
    </row>
    <row r="124" spans="2:32">
      <c r="B124" s="276"/>
      <c r="C124" s="261" t="s">
        <v>9</v>
      </c>
      <c r="D124" s="273" t="s">
        <v>18</v>
      </c>
      <c r="E124" s="261" t="s">
        <v>141</v>
      </c>
      <c r="F124" s="261" t="s">
        <v>521</v>
      </c>
      <c r="G124" s="276"/>
      <c r="H124" s="261" t="s">
        <v>11</v>
      </c>
      <c r="I124" s="272" t="s">
        <v>21</v>
      </c>
      <c r="J124" s="261" t="s">
        <v>343</v>
      </c>
      <c r="K124" s="261" t="s">
        <v>788</v>
      </c>
      <c r="AC124" s="261"/>
      <c r="AE124" s="261"/>
      <c r="AF124" s="261"/>
    </row>
    <row r="125" spans="2:32">
      <c r="B125" s="276"/>
      <c r="C125" s="261" t="s">
        <v>9</v>
      </c>
      <c r="D125" s="273" t="s">
        <v>19</v>
      </c>
      <c r="E125" s="261" t="s">
        <v>142</v>
      </c>
      <c r="F125" s="261" t="s">
        <v>522</v>
      </c>
      <c r="G125" s="276"/>
      <c r="H125" s="261" t="s">
        <v>11</v>
      </c>
      <c r="I125" s="272" t="s">
        <v>21</v>
      </c>
      <c r="J125" s="261" t="s">
        <v>344</v>
      </c>
      <c r="K125" s="261" t="s">
        <v>789</v>
      </c>
      <c r="AC125" s="261"/>
      <c r="AE125" s="261"/>
      <c r="AF125" s="261"/>
    </row>
    <row r="126" spans="2:32">
      <c r="B126" s="276"/>
      <c r="C126" s="261" t="s">
        <v>9</v>
      </c>
      <c r="D126" s="273" t="s">
        <v>18</v>
      </c>
      <c r="E126" s="261" t="s">
        <v>143</v>
      </c>
      <c r="F126" s="261" t="s">
        <v>523</v>
      </c>
      <c r="G126" s="276"/>
      <c r="H126" s="261" t="s">
        <v>11</v>
      </c>
      <c r="I126" s="272" t="s">
        <v>21</v>
      </c>
      <c r="J126" s="261" t="s">
        <v>345</v>
      </c>
      <c r="K126" s="261" t="s">
        <v>790</v>
      </c>
      <c r="AC126" s="261"/>
      <c r="AE126" s="261"/>
      <c r="AF126" s="261"/>
    </row>
    <row r="127" spans="2:32">
      <c r="B127" s="276"/>
      <c r="C127" s="261" t="s">
        <v>9</v>
      </c>
      <c r="D127" s="273" t="s">
        <v>18</v>
      </c>
      <c r="E127" s="261" t="s">
        <v>144</v>
      </c>
      <c r="F127" s="261" t="s">
        <v>524</v>
      </c>
      <c r="G127" s="276"/>
      <c r="H127" s="261" t="s">
        <v>11</v>
      </c>
      <c r="I127" s="272" t="s">
        <v>21</v>
      </c>
      <c r="J127" s="261" t="s">
        <v>346</v>
      </c>
      <c r="K127" s="261" t="s">
        <v>791</v>
      </c>
      <c r="AC127" s="261"/>
      <c r="AE127" s="261"/>
      <c r="AF127" s="261"/>
    </row>
    <row r="128" spans="2:32">
      <c r="B128" s="276"/>
      <c r="C128" s="261" t="s">
        <v>9</v>
      </c>
      <c r="D128" s="273" t="s">
        <v>18</v>
      </c>
      <c r="E128" s="261" t="s">
        <v>145</v>
      </c>
      <c r="F128" s="261" t="s">
        <v>525</v>
      </c>
      <c r="G128" s="276"/>
      <c r="H128" s="261" t="s">
        <v>11</v>
      </c>
      <c r="I128" s="272" t="s">
        <v>21</v>
      </c>
      <c r="J128" s="261" t="s">
        <v>347</v>
      </c>
      <c r="K128" s="261" t="s">
        <v>792</v>
      </c>
      <c r="AC128" s="261"/>
      <c r="AE128" s="261"/>
      <c r="AF128" s="261"/>
    </row>
    <row r="129" spans="2:32">
      <c r="B129" s="276"/>
      <c r="C129" s="261" t="s">
        <v>9</v>
      </c>
      <c r="D129" s="273" t="s">
        <v>18</v>
      </c>
      <c r="E129" s="261" t="s">
        <v>146</v>
      </c>
      <c r="F129" s="261" t="s">
        <v>526</v>
      </c>
      <c r="G129" s="276"/>
      <c r="H129" s="261" t="s">
        <v>11</v>
      </c>
      <c r="I129" s="272" t="s">
        <v>21</v>
      </c>
      <c r="J129" s="261" t="s">
        <v>348</v>
      </c>
      <c r="K129" s="261" t="s">
        <v>793</v>
      </c>
      <c r="AC129" s="261"/>
      <c r="AE129" s="261"/>
      <c r="AF129" s="261"/>
    </row>
    <row r="130" spans="2:32">
      <c r="B130" s="276"/>
      <c r="C130" s="261" t="s">
        <v>9</v>
      </c>
      <c r="D130" s="273" t="s">
        <v>18</v>
      </c>
      <c r="E130" s="261" t="s">
        <v>147</v>
      </c>
      <c r="F130" s="261" t="s">
        <v>527</v>
      </c>
      <c r="G130" s="276"/>
      <c r="H130" s="261" t="s">
        <v>11</v>
      </c>
      <c r="I130" s="272" t="s">
        <v>21</v>
      </c>
      <c r="J130" s="261" t="s">
        <v>349</v>
      </c>
      <c r="K130" s="261" t="s">
        <v>794</v>
      </c>
      <c r="AC130" s="261"/>
      <c r="AE130" s="261"/>
      <c r="AF130" s="261"/>
    </row>
    <row r="131" spans="2:32">
      <c r="B131" s="276"/>
      <c r="C131" s="261" t="s">
        <v>9</v>
      </c>
      <c r="D131" s="273" t="s">
        <v>18</v>
      </c>
      <c r="E131" s="261" t="s">
        <v>148</v>
      </c>
      <c r="F131" s="261" t="s">
        <v>528</v>
      </c>
      <c r="G131" s="276"/>
      <c r="H131" s="261" t="s">
        <v>11</v>
      </c>
      <c r="I131" s="272" t="s">
        <v>21</v>
      </c>
      <c r="J131" s="261" t="s">
        <v>350</v>
      </c>
      <c r="K131" s="261" t="s">
        <v>795</v>
      </c>
      <c r="AC131" s="261"/>
      <c r="AE131" s="261"/>
      <c r="AF131" s="261"/>
    </row>
    <row r="132" spans="2:32">
      <c r="B132" s="276"/>
      <c r="C132" s="261" t="s">
        <v>9</v>
      </c>
      <c r="D132" s="273" t="s">
        <v>18</v>
      </c>
      <c r="E132" s="261" t="s">
        <v>149</v>
      </c>
      <c r="F132" s="261" t="s">
        <v>529</v>
      </c>
      <c r="G132" s="276"/>
      <c r="H132" s="261" t="s">
        <v>11</v>
      </c>
      <c r="I132" s="272" t="s">
        <v>21</v>
      </c>
      <c r="J132" s="261" t="s">
        <v>351</v>
      </c>
      <c r="K132" s="261" t="s">
        <v>796</v>
      </c>
      <c r="AC132" s="261"/>
      <c r="AE132" s="261"/>
      <c r="AF132" s="261"/>
    </row>
    <row r="133" spans="2:32">
      <c r="B133" s="276"/>
      <c r="C133" s="261" t="s">
        <v>9</v>
      </c>
      <c r="D133" s="273" t="s">
        <v>18</v>
      </c>
      <c r="E133" s="261" t="s">
        <v>150</v>
      </c>
      <c r="F133" s="261" t="s">
        <v>530</v>
      </c>
      <c r="G133" s="276"/>
      <c r="H133" s="261" t="s">
        <v>11</v>
      </c>
      <c r="I133" s="272" t="s">
        <v>21</v>
      </c>
      <c r="J133" s="261" t="s">
        <v>352</v>
      </c>
      <c r="K133" s="261" t="s">
        <v>797</v>
      </c>
      <c r="AC133" s="261"/>
      <c r="AE133" s="261"/>
      <c r="AF133" s="261"/>
    </row>
    <row r="134" spans="2:32">
      <c r="B134" s="276"/>
      <c r="C134" s="261" t="s">
        <v>9</v>
      </c>
      <c r="D134" s="273" t="s">
        <v>18</v>
      </c>
      <c r="E134" s="261" t="s">
        <v>151</v>
      </c>
      <c r="F134" s="261" t="s">
        <v>531</v>
      </c>
      <c r="G134" s="276"/>
      <c r="H134" s="261" t="s">
        <v>11</v>
      </c>
      <c r="I134" s="272" t="s">
        <v>21</v>
      </c>
      <c r="J134" s="261" t="s">
        <v>353</v>
      </c>
      <c r="K134" s="261" t="s">
        <v>798</v>
      </c>
      <c r="AC134" s="261"/>
      <c r="AE134" s="261"/>
      <c r="AF134" s="261"/>
    </row>
    <row r="135" spans="2:32">
      <c r="B135" s="276"/>
      <c r="C135" s="261" t="s">
        <v>9</v>
      </c>
      <c r="D135" s="273" t="s">
        <v>18</v>
      </c>
      <c r="E135" s="261" t="s">
        <v>152</v>
      </c>
      <c r="F135" s="261" t="s">
        <v>532</v>
      </c>
      <c r="G135" s="276"/>
      <c r="H135" s="261" t="s">
        <v>11</v>
      </c>
      <c r="I135" s="272" t="s">
        <v>21</v>
      </c>
      <c r="J135" s="261" t="s">
        <v>354</v>
      </c>
      <c r="K135" s="261" t="s">
        <v>799</v>
      </c>
      <c r="AC135" s="261"/>
      <c r="AE135" s="261"/>
      <c r="AF135" s="261"/>
    </row>
    <row r="136" spans="2:32">
      <c r="B136" s="276"/>
      <c r="C136" s="261" t="s">
        <v>9</v>
      </c>
      <c r="D136" s="273" t="s">
        <v>18</v>
      </c>
      <c r="E136" s="261" t="s">
        <v>153</v>
      </c>
      <c r="F136" s="261" t="s">
        <v>533</v>
      </c>
      <c r="G136" s="276"/>
      <c r="H136" s="261" t="s">
        <v>7</v>
      </c>
      <c r="I136" s="272" t="s">
        <v>21</v>
      </c>
      <c r="J136" s="261" t="s">
        <v>364</v>
      </c>
      <c r="K136" s="261" t="s">
        <v>820</v>
      </c>
      <c r="AC136" s="261"/>
      <c r="AE136" s="261"/>
      <c r="AF136" s="261"/>
    </row>
    <row r="137" spans="2:32">
      <c r="B137" s="276"/>
      <c r="C137" s="261" t="s">
        <v>9</v>
      </c>
      <c r="D137" s="273" t="s">
        <v>18</v>
      </c>
      <c r="E137" s="261" t="s">
        <v>154</v>
      </c>
      <c r="F137" s="261" t="s">
        <v>534</v>
      </c>
      <c r="G137" s="276"/>
      <c r="H137" s="261" t="s">
        <v>7</v>
      </c>
      <c r="I137" s="272" t="s">
        <v>21</v>
      </c>
      <c r="J137" s="261" t="s">
        <v>365</v>
      </c>
      <c r="K137" s="261" t="s">
        <v>821</v>
      </c>
      <c r="AC137" s="261"/>
      <c r="AE137" s="261"/>
      <c r="AF137" s="261"/>
    </row>
    <row r="138" spans="2:32">
      <c r="B138" s="276"/>
      <c r="C138" s="261" t="s">
        <v>9</v>
      </c>
      <c r="D138" s="273" t="s">
        <v>18</v>
      </c>
      <c r="E138" s="261" t="s">
        <v>155</v>
      </c>
      <c r="F138" s="261" t="s">
        <v>535</v>
      </c>
      <c r="G138" s="276"/>
      <c r="H138" s="261" t="s">
        <v>7</v>
      </c>
      <c r="I138" s="272" t="s">
        <v>21</v>
      </c>
      <c r="J138" s="261" t="s">
        <v>366</v>
      </c>
      <c r="K138" s="261" t="s">
        <v>822</v>
      </c>
      <c r="AC138" s="261"/>
      <c r="AE138" s="261"/>
      <c r="AF138" s="261"/>
    </row>
    <row r="139" spans="2:32">
      <c r="B139" s="276"/>
      <c r="C139" s="261" t="s">
        <v>9</v>
      </c>
      <c r="D139" s="273" t="s">
        <v>18</v>
      </c>
      <c r="E139" s="261" t="s">
        <v>156</v>
      </c>
      <c r="F139" s="261" t="s">
        <v>536</v>
      </c>
      <c r="G139" s="276"/>
      <c r="H139" s="261" t="s">
        <v>14</v>
      </c>
      <c r="I139" s="272" t="s">
        <v>21</v>
      </c>
      <c r="J139" s="261" t="s">
        <v>367</v>
      </c>
      <c r="K139" s="261" t="s">
        <v>823</v>
      </c>
      <c r="AC139" s="261"/>
      <c r="AE139" s="261"/>
      <c r="AF139" s="261"/>
    </row>
    <row r="140" spans="2:32">
      <c r="B140" s="276"/>
      <c r="C140" s="261" t="s">
        <v>9</v>
      </c>
      <c r="D140" s="273" t="s">
        <v>18</v>
      </c>
      <c r="E140" s="261" t="s">
        <v>157</v>
      </c>
      <c r="F140" s="261" t="s">
        <v>537</v>
      </c>
      <c r="G140" s="276"/>
      <c r="H140" s="261" t="s">
        <v>14</v>
      </c>
      <c r="I140" s="272" t="s">
        <v>21</v>
      </c>
      <c r="J140" s="261" t="s">
        <v>368</v>
      </c>
      <c r="K140" s="261" t="s">
        <v>824</v>
      </c>
      <c r="AC140" s="261"/>
      <c r="AE140" s="261"/>
      <c r="AF140" s="261"/>
    </row>
    <row r="141" spans="2:32">
      <c r="B141" s="276"/>
      <c r="C141" s="261" t="s">
        <v>9</v>
      </c>
      <c r="D141" s="273" t="s">
        <v>18</v>
      </c>
      <c r="E141" s="261" t="s">
        <v>158</v>
      </c>
      <c r="F141" s="261" t="s">
        <v>538</v>
      </c>
      <c r="G141" s="276"/>
      <c r="H141" s="261" t="s">
        <v>14</v>
      </c>
      <c r="I141" s="272" t="s">
        <v>21</v>
      </c>
      <c r="J141" s="261" t="s">
        <v>369</v>
      </c>
      <c r="K141" s="261" t="s">
        <v>825</v>
      </c>
      <c r="AC141" s="261"/>
      <c r="AE141" s="261"/>
      <c r="AF141" s="261"/>
    </row>
    <row r="142" spans="2:32">
      <c r="B142" s="276"/>
      <c r="C142" s="261" t="s">
        <v>9</v>
      </c>
      <c r="D142" s="273" t="s">
        <v>18</v>
      </c>
      <c r="E142" s="261" t="s">
        <v>159</v>
      </c>
      <c r="F142" s="261" t="s">
        <v>539</v>
      </c>
      <c r="G142" s="276"/>
      <c r="H142" s="261" t="s">
        <v>14</v>
      </c>
      <c r="I142" s="272" t="s">
        <v>21</v>
      </c>
      <c r="J142" s="261" t="s">
        <v>370</v>
      </c>
      <c r="K142" s="261" t="s">
        <v>826</v>
      </c>
      <c r="AC142" s="261"/>
      <c r="AE142" s="261"/>
      <c r="AF142" s="261"/>
    </row>
    <row r="143" spans="2:32">
      <c r="B143" s="276"/>
      <c r="C143" s="261" t="s">
        <v>9</v>
      </c>
      <c r="D143" s="273" t="s">
        <v>18</v>
      </c>
      <c r="E143" s="261" t="s">
        <v>160</v>
      </c>
      <c r="F143" s="261" t="s">
        <v>540</v>
      </c>
      <c r="G143" s="276"/>
      <c r="H143" s="261" t="s">
        <v>9</v>
      </c>
      <c r="I143" s="272" t="s">
        <v>21</v>
      </c>
      <c r="J143" s="261" t="s">
        <v>371</v>
      </c>
      <c r="K143" s="261" t="s">
        <v>827</v>
      </c>
      <c r="AC143" s="261"/>
      <c r="AE143" s="261"/>
      <c r="AF143" s="261"/>
    </row>
    <row r="144" spans="2:32">
      <c r="B144" s="276"/>
      <c r="C144" s="261" t="s">
        <v>10</v>
      </c>
      <c r="D144" s="273" t="s">
        <v>18</v>
      </c>
      <c r="E144" s="261" t="s">
        <v>161</v>
      </c>
      <c r="F144" s="261" t="s">
        <v>541</v>
      </c>
      <c r="G144" s="276"/>
      <c r="H144" s="261" t="s">
        <v>9</v>
      </c>
      <c r="I144" s="272" t="s">
        <v>21</v>
      </c>
      <c r="J144" s="261" t="s">
        <v>372</v>
      </c>
      <c r="K144" s="261" t="s">
        <v>828</v>
      </c>
      <c r="AC144" s="261"/>
      <c r="AE144" s="261"/>
      <c r="AF144" s="261"/>
    </row>
    <row r="145" spans="2:32">
      <c r="B145" s="276"/>
      <c r="C145" s="261" t="s">
        <v>10</v>
      </c>
      <c r="D145" s="273" t="s">
        <v>18</v>
      </c>
      <c r="E145" s="261" t="s">
        <v>162</v>
      </c>
      <c r="F145" s="261" t="s">
        <v>542</v>
      </c>
      <c r="G145" s="276"/>
      <c r="H145" s="261" t="s">
        <v>9</v>
      </c>
      <c r="I145" s="272" t="s">
        <v>21</v>
      </c>
      <c r="J145" s="261" t="s">
        <v>373</v>
      </c>
      <c r="K145" s="261" t="s">
        <v>829</v>
      </c>
      <c r="AC145" s="261"/>
      <c r="AE145" s="261"/>
      <c r="AF145" s="261"/>
    </row>
    <row r="146" spans="2:32">
      <c r="B146" s="276"/>
      <c r="C146" s="261" t="s">
        <v>10</v>
      </c>
      <c r="D146" s="273" t="s">
        <v>18</v>
      </c>
      <c r="E146" s="261" t="s">
        <v>163</v>
      </c>
      <c r="F146" s="261" t="s">
        <v>543</v>
      </c>
      <c r="G146" s="276"/>
      <c r="H146" s="261" t="s">
        <v>9</v>
      </c>
      <c r="I146" s="272" t="s">
        <v>21</v>
      </c>
      <c r="J146" s="261" t="s">
        <v>374</v>
      </c>
      <c r="K146" s="261" t="s">
        <v>830</v>
      </c>
      <c r="AC146" s="261"/>
      <c r="AE146" s="261"/>
      <c r="AF146" s="261"/>
    </row>
    <row r="147" spans="2:32">
      <c r="B147" s="276"/>
      <c r="C147" s="261" t="s">
        <v>10</v>
      </c>
      <c r="D147" s="273" t="s">
        <v>18</v>
      </c>
      <c r="E147" s="261" t="s">
        <v>164</v>
      </c>
      <c r="F147" s="261" t="s">
        <v>544</v>
      </c>
      <c r="G147" s="276"/>
      <c r="H147" s="261" t="s">
        <v>9</v>
      </c>
      <c r="I147" s="272" t="s">
        <v>21</v>
      </c>
      <c r="J147" s="261" t="s">
        <v>375</v>
      </c>
      <c r="K147" s="261" t="s">
        <v>831</v>
      </c>
      <c r="AC147" s="261"/>
      <c r="AE147" s="261"/>
      <c r="AF147" s="261"/>
    </row>
    <row r="148" spans="2:32">
      <c r="B148" s="276"/>
      <c r="C148" s="261" t="s">
        <v>10</v>
      </c>
      <c r="D148" s="273" t="s">
        <v>18</v>
      </c>
      <c r="E148" s="261" t="s">
        <v>165</v>
      </c>
      <c r="F148" s="261" t="s">
        <v>545</v>
      </c>
      <c r="AC148" s="261"/>
      <c r="AE148" s="261"/>
      <c r="AF148" s="261"/>
    </row>
    <row r="149" spans="2:32">
      <c r="B149" s="276"/>
      <c r="C149" s="261" t="s">
        <v>10</v>
      </c>
      <c r="D149" s="273" t="s">
        <v>18</v>
      </c>
      <c r="E149" s="261" t="s">
        <v>166</v>
      </c>
      <c r="F149" s="261" t="s">
        <v>546</v>
      </c>
      <c r="AC149" s="261"/>
      <c r="AE149" s="261"/>
      <c r="AF149" s="261"/>
    </row>
    <row r="150" spans="2:32">
      <c r="B150" s="276"/>
      <c r="C150" s="261" t="s">
        <v>10</v>
      </c>
      <c r="D150" s="273" t="s">
        <v>18</v>
      </c>
      <c r="E150" s="261" t="s">
        <v>167</v>
      </c>
      <c r="F150" s="261" t="s">
        <v>547</v>
      </c>
      <c r="AC150" s="261"/>
      <c r="AE150" s="261"/>
      <c r="AF150" s="261"/>
    </row>
    <row r="151" spans="2:32">
      <c r="B151" s="276"/>
      <c r="C151" s="261" t="s">
        <v>10</v>
      </c>
      <c r="D151" s="273" t="s">
        <v>18</v>
      </c>
      <c r="E151" s="261" t="s">
        <v>168</v>
      </c>
      <c r="F151" s="261" t="s">
        <v>548</v>
      </c>
      <c r="AC151" s="261"/>
      <c r="AE151" s="261"/>
      <c r="AF151" s="261"/>
    </row>
    <row r="152" spans="2:32">
      <c r="B152" s="276"/>
      <c r="C152" s="261" t="s">
        <v>10</v>
      </c>
      <c r="D152" s="273" t="s">
        <v>18</v>
      </c>
      <c r="E152" s="261" t="s">
        <v>169</v>
      </c>
      <c r="F152" s="261" t="s">
        <v>549</v>
      </c>
      <c r="AC152" s="261"/>
      <c r="AE152" s="261"/>
      <c r="AF152" s="261"/>
    </row>
    <row r="153" spans="2:32">
      <c r="B153" s="276"/>
      <c r="C153" s="261" t="s">
        <v>11</v>
      </c>
      <c r="D153" s="273" t="s">
        <v>18</v>
      </c>
      <c r="E153" s="261" t="s">
        <v>170</v>
      </c>
      <c r="F153" s="261" t="s">
        <v>550</v>
      </c>
      <c r="AC153" s="261"/>
      <c r="AE153" s="261"/>
      <c r="AF153" s="261"/>
    </row>
    <row r="154" spans="2:32">
      <c r="B154" s="276"/>
      <c r="C154" s="261" t="s">
        <v>11</v>
      </c>
      <c r="D154" s="273" t="s">
        <v>18</v>
      </c>
      <c r="E154" s="261" t="s">
        <v>171</v>
      </c>
      <c r="F154" s="261" t="s">
        <v>551</v>
      </c>
      <c r="AC154" s="261"/>
      <c r="AE154" s="261"/>
      <c r="AF154" s="261"/>
    </row>
    <row r="155" spans="2:32">
      <c r="B155" s="276"/>
      <c r="C155" s="261" t="s">
        <v>11</v>
      </c>
      <c r="D155" s="273" t="s">
        <v>18</v>
      </c>
      <c r="E155" s="261" t="s">
        <v>172</v>
      </c>
      <c r="F155" s="261" t="s">
        <v>552</v>
      </c>
      <c r="AC155" s="261"/>
      <c r="AE155" s="261"/>
      <c r="AF155" s="261"/>
    </row>
    <row r="156" spans="2:32">
      <c r="B156" s="276"/>
      <c r="C156" s="261" t="s">
        <v>11</v>
      </c>
      <c r="D156" s="273" t="s">
        <v>18</v>
      </c>
      <c r="E156" s="261" t="s">
        <v>173</v>
      </c>
      <c r="F156" s="261" t="s">
        <v>553</v>
      </c>
      <c r="AC156" s="261"/>
      <c r="AE156" s="261"/>
      <c r="AF156" s="261"/>
    </row>
    <row r="157" spans="2:32">
      <c r="B157" s="276"/>
      <c r="C157" s="261" t="s">
        <v>11</v>
      </c>
      <c r="D157" s="273" t="s">
        <v>20</v>
      </c>
      <c r="E157" s="261" t="s">
        <v>174</v>
      </c>
      <c r="F157" s="261" t="s">
        <v>554</v>
      </c>
      <c r="AC157" s="261"/>
      <c r="AE157" s="261"/>
      <c r="AF157" s="261"/>
    </row>
    <row r="158" spans="2:32">
      <c r="B158" s="276"/>
      <c r="C158" s="261" t="s">
        <v>11</v>
      </c>
      <c r="D158" s="273" t="s">
        <v>18</v>
      </c>
      <c r="E158" s="261" t="s">
        <v>175</v>
      </c>
      <c r="F158" s="261" t="s">
        <v>555</v>
      </c>
      <c r="AC158" s="261"/>
      <c r="AE158" s="261"/>
      <c r="AF158" s="261"/>
    </row>
    <row r="159" spans="2:32">
      <c r="B159" s="276"/>
      <c r="C159" s="261" t="s">
        <v>11</v>
      </c>
      <c r="D159" s="273" t="s">
        <v>18</v>
      </c>
      <c r="E159" s="261" t="s">
        <v>176</v>
      </c>
      <c r="F159" s="261" t="s">
        <v>556</v>
      </c>
      <c r="AC159" s="261"/>
      <c r="AE159" s="261"/>
      <c r="AF159" s="261"/>
    </row>
    <row r="160" spans="2:32">
      <c r="B160" s="276"/>
      <c r="C160" s="261" t="s">
        <v>11</v>
      </c>
      <c r="D160" s="273" t="s">
        <v>18</v>
      </c>
      <c r="E160" s="261" t="s">
        <v>177</v>
      </c>
      <c r="F160" s="261" t="s">
        <v>557</v>
      </c>
      <c r="AC160" s="261"/>
      <c r="AE160" s="261"/>
      <c r="AF160" s="261"/>
    </row>
    <row r="161" spans="2:32">
      <c r="B161" s="276"/>
      <c r="C161" s="261" t="s">
        <v>11</v>
      </c>
      <c r="D161" s="273" t="s">
        <v>18</v>
      </c>
      <c r="E161" s="261" t="s">
        <v>178</v>
      </c>
      <c r="F161" s="261" t="s">
        <v>558</v>
      </c>
      <c r="AC161" s="261"/>
      <c r="AE161" s="261"/>
      <c r="AF161" s="261"/>
    </row>
    <row r="162" spans="2:32">
      <c r="B162" s="276"/>
      <c r="C162" s="261" t="s">
        <v>11</v>
      </c>
      <c r="D162" s="273" t="s">
        <v>18</v>
      </c>
      <c r="E162" s="261" t="s">
        <v>179</v>
      </c>
      <c r="F162" s="261" t="s">
        <v>559</v>
      </c>
      <c r="AC162" s="261"/>
      <c r="AE162" s="261"/>
      <c r="AF162" s="261"/>
    </row>
    <row r="163" spans="2:32">
      <c r="B163" s="276"/>
      <c r="C163" s="261" t="s">
        <v>11</v>
      </c>
      <c r="D163" s="273" t="s">
        <v>18</v>
      </c>
      <c r="E163" s="261" t="s">
        <v>180</v>
      </c>
      <c r="F163" s="261" t="s">
        <v>560</v>
      </c>
      <c r="AC163" s="261"/>
      <c r="AE163" s="261"/>
      <c r="AF163" s="261"/>
    </row>
    <row r="164" spans="2:32">
      <c r="B164" s="276"/>
      <c r="C164" s="261" t="s">
        <v>11</v>
      </c>
      <c r="D164" s="273" t="s">
        <v>18</v>
      </c>
      <c r="E164" s="261" t="s">
        <v>181</v>
      </c>
      <c r="F164" s="261" t="s">
        <v>561</v>
      </c>
      <c r="AC164" s="261"/>
      <c r="AE164" s="261"/>
      <c r="AF164" s="261"/>
    </row>
    <row r="165" spans="2:32">
      <c r="B165" s="276"/>
      <c r="C165" s="261" t="s">
        <v>11</v>
      </c>
      <c r="D165" s="273" t="s">
        <v>18</v>
      </c>
      <c r="E165" s="261" t="s">
        <v>182</v>
      </c>
      <c r="F165" s="261" t="s">
        <v>562</v>
      </c>
      <c r="AC165" s="261"/>
      <c r="AE165" s="261"/>
      <c r="AF165" s="261"/>
    </row>
    <row r="166" spans="2:32">
      <c r="B166" s="276"/>
      <c r="C166" s="261" t="s">
        <v>11</v>
      </c>
      <c r="D166" s="273" t="s">
        <v>18</v>
      </c>
      <c r="E166" s="261" t="s">
        <v>183</v>
      </c>
      <c r="F166" s="261" t="s">
        <v>563</v>
      </c>
      <c r="AC166" s="261"/>
      <c r="AE166" s="261"/>
      <c r="AF166" s="261"/>
    </row>
    <row r="167" spans="2:32">
      <c r="B167" s="276"/>
      <c r="C167" s="261" t="s">
        <v>11</v>
      </c>
      <c r="D167" s="273" t="s">
        <v>18</v>
      </c>
      <c r="E167" s="261" t="s">
        <v>184</v>
      </c>
      <c r="F167" s="261" t="s">
        <v>564</v>
      </c>
      <c r="AC167" s="261"/>
      <c r="AE167" s="261"/>
      <c r="AF167" s="261"/>
    </row>
    <row r="168" spans="2:32">
      <c r="B168" s="276"/>
      <c r="C168" s="261" t="s">
        <v>11</v>
      </c>
      <c r="D168" s="273" t="s">
        <v>18</v>
      </c>
      <c r="E168" s="261" t="s">
        <v>185</v>
      </c>
      <c r="F168" s="261" t="s">
        <v>565</v>
      </c>
      <c r="AC168" s="261"/>
      <c r="AE168" s="261"/>
      <c r="AF168" s="261"/>
    </row>
    <row r="169" spans="2:32">
      <c r="B169" s="276"/>
      <c r="C169" s="261" t="s">
        <v>11</v>
      </c>
      <c r="D169" s="273" t="s">
        <v>18</v>
      </c>
      <c r="E169" s="261" t="s">
        <v>186</v>
      </c>
      <c r="F169" s="261" t="s">
        <v>566</v>
      </c>
      <c r="AC169" s="261"/>
      <c r="AE169" s="261"/>
      <c r="AF169" s="261"/>
    </row>
    <row r="170" spans="2:32">
      <c r="B170" s="276"/>
      <c r="C170" s="261" t="s">
        <v>11</v>
      </c>
      <c r="D170" s="273" t="s">
        <v>18</v>
      </c>
      <c r="E170" s="261" t="s">
        <v>187</v>
      </c>
      <c r="F170" s="261" t="s">
        <v>567</v>
      </c>
      <c r="AC170" s="261"/>
      <c r="AE170" s="261"/>
      <c r="AF170" s="261"/>
    </row>
    <row r="171" spans="2:32">
      <c r="B171" s="276"/>
      <c r="C171" s="261" t="s">
        <v>11</v>
      </c>
      <c r="D171" s="273" t="s">
        <v>20</v>
      </c>
      <c r="E171" s="261" t="s">
        <v>188</v>
      </c>
      <c r="F171" s="261" t="s">
        <v>568</v>
      </c>
      <c r="AC171" s="261"/>
      <c r="AE171" s="261"/>
      <c r="AF171" s="261"/>
    </row>
    <row r="172" spans="2:32">
      <c r="B172" s="276"/>
      <c r="C172" s="261" t="s">
        <v>11</v>
      </c>
      <c r="D172" s="273" t="s">
        <v>18</v>
      </c>
      <c r="E172" s="261" t="s">
        <v>189</v>
      </c>
      <c r="F172" s="261" t="s">
        <v>569</v>
      </c>
      <c r="AC172" s="261"/>
      <c r="AE172" s="261"/>
      <c r="AF172" s="261"/>
    </row>
    <row r="173" spans="2:32">
      <c r="B173" s="276"/>
      <c r="C173" s="261" t="s">
        <v>11</v>
      </c>
      <c r="D173" s="273" t="s">
        <v>18</v>
      </c>
      <c r="E173" s="261" t="s">
        <v>190</v>
      </c>
      <c r="F173" s="261" t="s">
        <v>570</v>
      </c>
      <c r="AC173" s="261"/>
      <c r="AE173" s="261"/>
      <c r="AF173" s="261"/>
    </row>
    <row r="174" spans="2:32">
      <c r="B174" s="276"/>
      <c r="C174" s="261" t="s">
        <v>11</v>
      </c>
      <c r="D174" s="273" t="s">
        <v>18</v>
      </c>
      <c r="E174" s="261" t="s">
        <v>191</v>
      </c>
      <c r="F174" s="261" t="s">
        <v>571</v>
      </c>
      <c r="AC174" s="261"/>
      <c r="AE174" s="261"/>
      <c r="AF174" s="261"/>
    </row>
    <row r="175" spans="2:32">
      <c r="B175" s="276"/>
      <c r="C175" s="261" t="s">
        <v>11</v>
      </c>
      <c r="D175" s="273" t="s">
        <v>18</v>
      </c>
      <c r="E175" s="261" t="s">
        <v>192</v>
      </c>
      <c r="F175" s="261" t="s">
        <v>572</v>
      </c>
      <c r="AC175" s="261"/>
      <c r="AE175" s="261"/>
      <c r="AF175" s="261"/>
    </row>
    <row r="176" spans="2:32">
      <c r="B176" s="276"/>
      <c r="C176" s="261" t="s">
        <v>11</v>
      </c>
      <c r="D176" s="273" t="s">
        <v>18</v>
      </c>
      <c r="E176" s="261" t="s">
        <v>193</v>
      </c>
      <c r="F176" s="261" t="s">
        <v>573</v>
      </c>
      <c r="AC176" s="261"/>
      <c r="AE176" s="261"/>
      <c r="AF176" s="261"/>
    </row>
    <row r="177" spans="2:32">
      <c r="B177" s="276"/>
      <c r="C177" s="261" t="s">
        <v>11</v>
      </c>
      <c r="D177" s="273" t="s">
        <v>18</v>
      </c>
      <c r="E177" s="261" t="s">
        <v>194</v>
      </c>
      <c r="F177" s="261" t="s">
        <v>574</v>
      </c>
      <c r="AC177" s="261"/>
      <c r="AE177" s="261"/>
      <c r="AF177" s="261"/>
    </row>
    <row r="178" spans="2:32">
      <c r="B178" s="276"/>
      <c r="C178" s="261" t="s">
        <v>11</v>
      </c>
      <c r="D178" s="273" t="s">
        <v>18</v>
      </c>
      <c r="E178" s="261" t="s">
        <v>195</v>
      </c>
      <c r="F178" s="261" t="s">
        <v>575</v>
      </c>
      <c r="AC178" s="261"/>
      <c r="AE178" s="261"/>
      <c r="AF178" s="261"/>
    </row>
    <row r="179" spans="2:32">
      <c r="B179" s="276"/>
      <c r="C179" s="261" t="s">
        <v>11</v>
      </c>
      <c r="D179" s="273" t="s">
        <v>18</v>
      </c>
      <c r="E179" s="261" t="s">
        <v>196</v>
      </c>
      <c r="F179" s="261" t="s">
        <v>576</v>
      </c>
      <c r="AC179" s="261"/>
      <c r="AE179" s="261"/>
      <c r="AF179" s="261"/>
    </row>
    <row r="180" spans="2:32">
      <c r="B180" s="276"/>
      <c r="C180" s="261" t="s">
        <v>11</v>
      </c>
      <c r="D180" s="273" t="s">
        <v>18</v>
      </c>
      <c r="E180" s="261" t="s">
        <v>197</v>
      </c>
      <c r="F180" s="261" t="s">
        <v>577</v>
      </c>
      <c r="AC180" s="261"/>
      <c r="AE180" s="261"/>
      <c r="AF180" s="261"/>
    </row>
    <row r="181" spans="2:32">
      <c r="B181" s="276"/>
      <c r="C181" s="261" t="s">
        <v>11</v>
      </c>
      <c r="D181" s="273" t="s">
        <v>18</v>
      </c>
      <c r="E181" s="261" t="s">
        <v>198</v>
      </c>
      <c r="F181" s="261" t="s">
        <v>578</v>
      </c>
      <c r="AC181" s="261"/>
      <c r="AE181" s="261"/>
      <c r="AF181" s="261"/>
    </row>
    <row r="182" spans="2:32">
      <c r="B182" s="276"/>
      <c r="C182" s="261" t="s">
        <v>11</v>
      </c>
      <c r="D182" s="273" t="s">
        <v>18</v>
      </c>
      <c r="E182" s="261" t="s">
        <v>199</v>
      </c>
      <c r="F182" s="261" t="s">
        <v>579</v>
      </c>
      <c r="AC182" s="261"/>
      <c r="AE182" s="261"/>
      <c r="AF182" s="261"/>
    </row>
    <row r="183" spans="2:32">
      <c r="B183" s="276"/>
      <c r="C183" s="261" t="s">
        <v>11</v>
      </c>
      <c r="D183" s="273" t="s">
        <v>18</v>
      </c>
      <c r="E183" s="261" t="s">
        <v>200</v>
      </c>
      <c r="F183" s="261" t="s">
        <v>580</v>
      </c>
      <c r="AC183" s="261"/>
      <c r="AE183" s="261"/>
      <c r="AF183" s="261"/>
    </row>
    <row r="184" spans="2:32">
      <c r="B184" s="276"/>
      <c r="C184" s="261" t="s">
        <v>11</v>
      </c>
      <c r="D184" s="273" t="s">
        <v>18</v>
      </c>
      <c r="E184" s="261" t="s">
        <v>201</v>
      </c>
      <c r="F184" s="261" t="s">
        <v>581</v>
      </c>
      <c r="AC184" s="261"/>
      <c r="AE184" s="261"/>
      <c r="AF184" s="261"/>
    </row>
    <row r="185" spans="2:32">
      <c r="B185" s="276"/>
      <c r="C185" s="261" t="s">
        <v>11</v>
      </c>
      <c r="D185" s="273" t="s">
        <v>18</v>
      </c>
      <c r="E185" s="261" t="s">
        <v>202</v>
      </c>
      <c r="F185" s="261" t="s">
        <v>582</v>
      </c>
      <c r="AC185" s="261"/>
      <c r="AE185" s="261"/>
      <c r="AF185" s="261"/>
    </row>
    <row r="186" spans="2:32">
      <c r="B186" s="276"/>
      <c r="C186" s="261" t="s">
        <v>12</v>
      </c>
      <c r="D186" s="273" t="s">
        <v>18</v>
      </c>
      <c r="E186" s="261" t="s">
        <v>203</v>
      </c>
      <c r="F186" s="261" t="s">
        <v>583</v>
      </c>
      <c r="AC186" s="261"/>
      <c r="AE186" s="261"/>
      <c r="AF186" s="261"/>
    </row>
    <row r="187" spans="2:32">
      <c r="B187" s="276"/>
      <c r="C187" s="261" t="s">
        <v>12</v>
      </c>
      <c r="D187" s="273" t="s">
        <v>18</v>
      </c>
      <c r="E187" s="261" t="s">
        <v>204</v>
      </c>
      <c r="F187" s="261" t="s">
        <v>584</v>
      </c>
      <c r="AC187" s="261"/>
      <c r="AE187" s="261"/>
      <c r="AF187" s="261"/>
    </row>
    <row r="188" spans="2:32">
      <c r="B188" s="276"/>
      <c r="C188" s="261" t="s">
        <v>12</v>
      </c>
      <c r="D188" s="273" t="s">
        <v>18</v>
      </c>
      <c r="E188" s="261" t="s">
        <v>205</v>
      </c>
      <c r="F188" s="261" t="s">
        <v>585</v>
      </c>
      <c r="AC188" s="261"/>
      <c r="AE188" s="261"/>
      <c r="AF188" s="261"/>
    </row>
    <row r="189" spans="2:32">
      <c r="B189" s="276"/>
      <c r="C189" s="261" t="s">
        <v>12</v>
      </c>
      <c r="D189" s="273" t="s">
        <v>18</v>
      </c>
      <c r="E189" s="261" t="s">
        <v>206</v>
      </c>
      <c r="F189" s="261" t="s">
        <v>586</v>
      </c>
      <c r="AC189" s="261"/>
      <c r="AE189" s="261"/>
      <c r="AF189" s="261"/>
    </row>
    <row r="190" spans="2:32">
      <c r="B190" s="276"/>
      <c r="C190" s="261" t="s">
        <v>12</v>
      </c>
      <c r="D190" s="273" t="s">
        <v>18</v>
      </c>
      <c r="E190" s="261" t="s">
        <v>207</v>
      </c>
      <c r="F190" s="261" t="s">
        <v>587</v>
      </c>
      <c r="AC190" s="261"/>
      <c r="AE190" s="261"/>
      <c r="AF190" s="261"/>
    </row>
    <row r="191" spans="2:32">
      <c r="B191" s="276"/>
      <c r="C191" s="261" t="s">
        <v>12</v>
      </c>
      <c r="D191" s="273" t="s">
        <v>18</v>
      </c>
      <c r="E191" s="261" t="s">
        <v>208</v>
      </c>
      <c r="F191" s="261" t="s">
        <v>588</v>
      </c>
      <c r="AC191" s="261"/>
      <c r="AE191" s="261"/>
      <c r="AF191" s="261"/>
    </row>
    <row r="192" spans="2:32">
      <c r="B192" s="276"/>
      <c r="C192" s="261" t="s">
        <v>13</v>
      </c>
      <c r="D192" s="273" t="s">
        <v>20</v>
      </c>
      <c r="E192" s="261" t="s">
        <v>209</v>
      </c>
      <c r="F192" s="261" t="s">
        <v>589</v>
      </c>
      <c r="AC192" s="261"/>
      <c r="AE192" s="261"/>
      <c r="AF192" s="261"/>
    </row>
    <row r="193" spans="2:32">
      <c r="B193" s="276"/>
      <c r="C193" s="261" t="s">
        <v>13</v>
      </c>
      <c r="D193" s="273" t="s">
        <v>18</v>
      </c>
      <c r="E193" s="261" t="s">
        <v>210</v>
      </c>
      <c r="F193" s="261" t="s">
        <v>590</v>
      </c>
      <c r="AC193" s="261"/>
      <c r="AE193" s="261"/>
      <c r="AF193" s="261"/>
    </row>
    <row r="194" spans="2:32">
      <c r="B194" s="276"/>
      <c r="C194" s="261" t="s">
        <v>13</v>
      </c>
      <c r="D194" s="273" t="s">
        <v>18</v>
      </c>
      <c r="E194" s="261" t="s">
        <v>211</v>
      </c>
      <c r="F194" s="261" t="s">
        <v>591</v>
      </c>
      <c r="AC194" s="261"/>
      <c r="AE194" s="261"/>
      <c r="AF194" s="261"/>
    </row>
    <row r="195" spans="2:32">
      <c r="B195" s="276"/>
      <c r="C195" s="261" t="s">
        <v>13</v>
      </c>
      <c r="D195" s="273" t="s">
        <v>18</v>
      </c>
      <c r="E195" s="261" t="s">
        <v>212</v>
      </c>
      <c r="F195" s="261" t="s">
        <v>592</v>
      </c>
      <c r="AC195" s="261"/>
      <c r="AE195" s="261"/>
      <c r="AF195" s="261"/>
    </row>
    <row r="196" spans="2:32">
      <c r="B196" s="276"/>
      <c r="C196" s="261" t="s">
        <v>13</v>
      </c>
      <c r="D196" s="273" t="s">
        <v>18</v>
      </c>
      <c r="E196" s="261" t="s">
        <v>213</v>
      </c>
      <c r="F196" s="261" t="s">
        <v>593</v>
      </c>
      <c r="AC196" s="261"/>
      <c r="AE196" s="261"/>
      <c r="AF196" s="261"/>
    </row>
    <row r="197" spans="2:32">
      <c r="B197" s="276"/>
      <c r="C197" s="261" t="s">
        <v>13</v>
      </c>
      <c r="D197" s="273" t="s">
        <v>18</v>
      </c>
      <c r="E197" s="261" t="s">
        <v>214</v>
      </c>
      <c r="F197" s="261" t="s">
        <v>594</v>
      </c>
      <c r="AC197" s="261"/>
      <c r="AE197" s="261"/>
      <c r="AF197" s="261"/>
    </row>
    <row r="198" spans="2:32">
      <c r="B198" s="276"/>
      <c r="C198" s="261" t="s">
        <v>13</v>
      </c>
      <c r="D198" s="273" t="s">
        <v>18</v>
      </c>
      <c r="E198" s="261" t="s">
        <v>215</v>
      </c>
      <c r="F198" s="261" t="s">
        <v>595</v>
      </c>
      <c r="AC198" s="261"/>
      <c r="AE198" s="261"/>
      <c r="AF198" s="261"/>
    </row>
    <row r="199" spans="2:32">
      <c r="B199" s="276"/>
      <c r="C199" s="261" t="s">
        <v>13</v>
      </c>
      <c r="D199" s="273" t="s">
        <v>18</v>
      </c>
      <c r="E199" s="261" t="s">
        <v>216</v>
      </c>
      <c r="F199" s="261" t="s">
        <v>596</v>
      </c>
      <c r="AC199" s="261"/>
      <c r="AE199" s="261"/>
      <c r="AF199" s="261"/>
    </row>
    <row r="200" spans="2:32">
      <c r="B200" s="276"/>
      <c r="C200" s="261" t="s">
        <v>13</v>
      </c>
      <c r="D200" s="273" t="s">
        <v>18</v>
      </c>
      <c r="E200" s="261" t="s">
        <v>217</v>
      </c>
      <c r="F200" s="261" t="s">
        <v>597</v>
      </c>
      <c r="AC200" s="261"/>
      <c r="AE200" s="261"/>
      <c r="AF200" s="261"/>
    </row>
    <row r="201" spans="2:32">
      <c r="B201" s="276"/>
      <c r="C201" s="261" t="s">
        <v>13</v>
      </c>
      <c r="D201" s="273" t="s">
        <v>18</v>
      </c>
      <c r="E201" s="261" t="s">
        <v>218</v>
      </c>
      <c r="F201" s="261" t="s">
        <v>598</v>
      </c>
      <c r="AC201" s="261"/>
      <c r="AE201" s="261"/>
      <c r="AF201" s="261"/>
    </row>
    <row r="202" spans="2:32">
      <c r="B202" s="276"/>
      <c r="C202" s="261" t="s">
        <v>13</v>
      </c>
      <c r="D202" s="273" t="s">
        <v>18</v>
      </c>
      <c r="E202" s="261" t="s">
        <v>219</v>
      </c>
      <c r="F202" s="261" t="s">
        <v>599</v>
      </c>
      <c r="AC202" s="261"/>
      <c r="AE202" s="261"/>
      <c r="AF202" s="261"/>
    </row>
    <row r="203" spans="2:32">
      <c r="B203" s="276"/>
      <c r="C203" s="261" t="s">
        <v>13</v>
      </c>
      <c r="D203" s="273" t="s">
        <v>18</v>
      </c>
      <c r="E203" s="261" t="s">
        <v>220</v>
      </c>
      <c r="F203" s="261" t="s">
        <v>600</v>
      </c>
      <c r="AC203" s="261"/>
      <c r="AE203" s="261"/>
      <c r="AF203" s="261"/>
    </row>
    <row r="204" spans="2:32">
      <c r="B204" s="276"/>
      <c r="C204" s="261" t="s">
        <v>14</v>
      </c>
      <c r="D204" s="273" t="s">
        <v>18</v>
      </c>
      <c r="E204" s="261" t="s">
        <v>221</v>
      </c>
      <c r="F204" s="261" t="s">
        <v>601</v>
      </c>
      <c r="AC204" s="261"/>
      <c r="AE204" s="261"/>
      <c r="AF204" s="261"/>
    </row>
    <row r="205" spans="2:32">
      <c r="B205" s="276"/>
      <c r="C205" s="261" t="s">
        <v>14</v>
      </c>
      <c r="D205" s="273" t="s">
        <v>18</v>
      </c>
      <c r="E205" s="261" t="s">
        <v>222</v>
      </c>
      <c r="F205" s="261" t="s">
        <v>602</v>
      </c>
      <c r="AC205" s="261"/>
      <c r="AE205" s="261"/>
      <c r="AF205" s="261"/>
    </row>
    <row r="206" spans="2:32">
      <c r="B206" s="276"/>
      <c r="C206" s="261" t="s">
        <v>14</v>
      </c>
      <c r="D206" s="273" t="s">
        <v>18</v>
      </c>
      <c r="E206" s="261" t="s">
        <v>223</v>
      </c>
      <c r="F206" s="261" t="s">
        <v>603</v>
      </c>
      <c r="AC206" s="261"/>
      <c r="AE206" s="261"/>
      <c r="AF206" s="261"/>
    </row>
    <row r="207" spans="2:32">
      <c r="B207" s="276"/>
      <c r="C207" s="261" t="s">
        <v>14</v>
      </c>
      <c r="D207" s="273" t="s">
        <v>18</v>
      </c>
      <c r="E207" s="261" t="s">
        <v>224</v>
      </c>
      <c r="F207" s="261" t="s">
        <v>604</v>
      </c>
      <c r="AC207" s="261"/>
      <c r="AE207" s="261"/>
      <c r="AF207" s="261"/>
    </row>
    <row r="208" spans="2:32">
      <c r="B208" s="276"/>
      <c r="C208" s="261" t="s">
        <v>14</v>
      </c>
      <c r="D208" s="273" t="s">
        <v>18</v>
      </c>
      <c r="E208" s="261" t="s">
        <v>225</v>
      </c>
      <c r="F208" s="261" t="s">
        <v>605</v>
      </c>
      <c r="AC208" s="261"/>
      <c r="AE208" s="261"/>
      <c r="AF208" s="261"/>
    </row>
    <row r="209" spans="2:32">
      <c r="B209" s="276"/>
      <c r="C209" s="261" t="s">
        <v>14</v>
      </c>
      <c r="D209" s="273" t="s">
        <v>18</v>
      </c>
      <c r="E209" s="261" t="s">
        <v>226</v>
      </c>
      <c r="F209" s="261" t="s">
        <v>606</v>
      </c>
      <c r="AC209" s="261"/>
      <c r="AE209" s="261"/>
      <c r="AF209" s="261"/>
    </row>
    <row r="210" spans="2:32">
      <c r="B210" s="276"/>
      <c r="C210" s="261" t="s">
        <v>14</v>
      </c>
      <c r="D210" s="273" t="s">
        <v>18</v>
      </c>
      <c r="E210" s="261" t="s">
        <v>227</v>
      </c>
      <c r="F210" s="261" t="s">
        <v>607</v>
      </c>
      <c r="AC210" s="261"/>
      <c r="AE210" s="261"/>
      <c r="AF210" s="261"/>
    </row>
    <row r="211" spans="2:32">
      <c r="B211" s="276"/>
      <c r="C211" s="261" t="s">
        <v>14</v>
      </c>
      <c r="D211" s="273" t="s">
        <v>20</v>
      </c>
      <c r="E211" s="261" t="s">
        <v>228</v>
      </c>
      <c r="F211" s="261" t="s">
        <v>608</v>
      </c>
      <c r="AC211" s="261"/>
      <c r="AE211" s="261"/>
      <c r="AF211" s="261"/>
    </row>
    <row r="212" spans="2:32">
      <c r="B212" s="276"/>
      <c r="C212" s="261" t="s">
        <v>14</v>
      </c>
      <c r="D212" s="273" t="s">
        <v>18</v>
      </c>
      <c r="E212" s="261" t="s">
        <v>229</v>
      </c>
      <c r="F212" s="261" t="s">
        <v>609</v>
      </c>
      <c r="AC212" s="261"/>
      <c r="AE212" s="261"/>
      <c r="AF212" s="261"/>
    </row>
    <row r="213" spans="2:32">
      <c r="B213" s="276"/>
      <c r="C213" s="261" t="s">
        <v>14</v>
      </c>
      <c r="D213" s="273" t="s">
        <v>18</v>
      </c>
      <c r="E213" s="261" t="s">
        <v>230</v>
      </c>
      <c r="F213" s="261" t="s">
        <v>610</v>
      </c>
      <c r="AC213" s="261"/>
      <c r="AE213" s="261"/>
      <c r="AF213" s="261"/>
    </row>
    <row r="214" spans="2:32">
      <c r="B214" s="276"/>
      <c r="C214" s="261" t="s">
        <v>14</v>
      </c>
      <c r="D214" s="273" t="s">
        <v>18</v>
      </c>
      <c r="E214" s="261" t="s">
        <v>231</v>
      </c>
      <c r="F214" s="261" t="s">
        <v>611</v>
      </c>
      <c r="AC214" s="261"/>
      <c r="AE214" s="261"/>
      <c r="AF214" s="261"/>
    </row>
    <row r="215" spans="2:32">
      <c r="B215" s="276"/>
      <c r="C215" s="261" t="s">
        <v>14</v>
      </c>
      <c r="D215" s="273" t="s">
        <v>18</v>
      </c>
      <c r="E215" s="261" t="s">
        <v>232</v>
      </c>
      <c r="F215" s="261" t="s">
        <v>612</v>
      </c>
      <c r="AC215" s="261"/>
      <c r="AE215" s="261"/>
      <c r="AF215" s="261"/>
    </row>
    <row r="216" spans="2:32">
      <c r="B216" s="276"/>
      <c r="C216" s="261" t="s">
        <v>14</v>
      </c>
      <c r="D216" s="273" t="s">
        <v>18</v>
      </c>
      <c r="E216" s="261" t="s">
        <v>233</v>
      </c>
      <c r="F216" s="261" t="s">
        <v>613</v>
      </c>
      <c r="AC216" s="261"/>
      <c r="AE216" s="261"/>
      <c r="AF216" s="261"/>
    </row>
    <row r="217" spans="2:32">
      <c r="B217" s="276"/>
      <c r="C217" s="261" t="s">
        <v>14</v>
      </c>
      <c r="D217" s="273" t="s">
        <v>18</v>
      </c>
      <c r="E217" s="261" t="s">
        <v>234</v>
      </c>
      <c r="F217" s="261" t="s">
        <v>614</v>
      </c>
      <c r="AC217" s="261"/>
      <c r="AE217" s="261"/>
      <c r="AF217" s="261"/>
    </row>
    <row r="218" spans="2:32">
      <c r="B218" s="276"/>
      <c r="C218" s="261" t="s">
        <v>14</v>
      </c>
      <c r="D218" s="273" t="s">
        <v>18</v>
      </c>
      <c r="E218" s="261" t="s">
        <v>235</v>
      </c>
      <c r="F218" s="261" t="s">
        <v>615</v>
      </c>
      <c r="AC218" s="261"/>
      <c r="AE218" s="261"/>
      <c r="AF218" s="261"/>
    </row>
    <row r="219" spans="2:32">
      <c r="B219" s="276"/>
      <c r="C219" s="261" t="s">
        <v>14</v>
      </c>
      <c r="D219" s="273" t="s">
        <v>18</v>
      </c>
      <c r="E219" s="261" t="s">
        <v>236</v>
      </c>
      <c r="F219" s="261" t="s">
        <v>616</v>
      </c>
      <c r="AC219" s="261"/>
      <c r="AE219" s="261"/>
      <c r="AF219" s="261"/>
    </row>
    <row r="220" spans="2:32">
      <c r="B220" s="276"/>
      <c r="C220" s="261" t="s">
        <v>14</v>
      </c>
      <c r="D220" s="273" t="s">
        <v>18</v>
      </c>
      <c r="E220" s="261" t="s">
        <v>237</v>
      </c>
      <c r="F220" s="261" t="s">
        <v>617</v>
      </c>
      <c r="AC220" s="261"/>
      <c r="AE220" s="261"/>
      <c r="AF220" s="261"/>
    </row>
    <row r="221" spans="2:32">
      <c r="B221" s="276"/>
      <c r="C221" s="261" t="s">
        <v>14</v>
      </c>
      <c r="D221" s="273" t="s">
        <v>18</v>
      </c>
      <c r="E221" s="261" t="s">
        <v>238</v>
      </c>
      <c r="F221" s="261" t="s">
        <v>618</v>
      </c>
      <c r="AC221" s="261"/>
      <c r="AE221" s="261"/>
      <c r="AF221" s="261"/>
    </row>
    <row r="222" spans="2:32">
      <c r="B222" s="276"/>
      <c r="C222" s="261" t="s">
        <v>14</v>
      </c>
      <c r="D222" s="273" t="s">
        <v>18</v>
      </c>
      <c r="E222" s="261" t="s">
        <v>239</v>
      </c>
      <c r="F222" s="261" t="s">
        <v>619</v>
      </c>
      <c r="AC222" s="261"/>
      <c r="AE222" s="261"/>
      <c r="AF222" s="261"/>
    </row>
    <row r="223" spans="2:32">
      <c r="B223" s="276"/>
      <c r="C223" s="261" t="s">
        <v>14</v>
      </c>
      <c r="D223" s="273" t="s">
        <v>18</v>
      </c>
      <c r="E223" s="261" t="s">
        <v>240</v>
      </c>
      <c r="F223" s="261" t="s">
        <v>620</v>
      </c>
      <c r="AC223" s="261"/>
      <c r="AE223" s="261"/>
      <c r="AF223" s="261"/>
    </row>
    <row r="224" spans="2:32">
      <c r="B224" s="276"/>
      <c r="C224" s="261" t="s">
        <v>15</v>
      </c>
      <c r="D224" s="273" t="s">
        <v>18</v>
      </c>
      <c r="E224" s="261" t="s">
        <v>241</v>
      </c>
      <c r="F224" s="261" t="s">
        <v>621</v>
      </c>
      <c r="AC224" s="261"/>
      <c r="AE224" s="261"/>
      <c r="AF224" s="261"/>
    </row>
    <row r="225" spans="2:32">
      <c r="B225" s="276"/>
      <c r="C225" s="261" t="s">
        <v>15</v>
      </c>
      <c r="D225" s="273" t="s">
        <v>18</v>
      </c>
      <c r="E225" s="261" t="s">
        <v>242</v>
      </c>
      <c r="F225" s="261" t="s">
        <v>622</v>
      </c>
      <c r="AC225" s="261"/>
      <c r="AE225" s="261"/>
      <c r="AF225" s="261"/>
    </row>
    <row r="226" spans="2:32">
      <c r="B226" s="276"/>
      <c r="C226" s="261" t="s">
        <v>15</v>
      </c>
      <c r="D226" s="273" t="s">
        <v>18</v>
      </c>
      <c r="E226" s="261" t="s">
        <v>243</v>
      </c>
      <c r="F226" s="261" t="s">
        <v>623</v>
      </c>
      <c r="AC226" s="261"/>
      <c r="AE226" s="261"/>
      <c r="AF226" s="261"/>
    </row>
    <row r="227" spans="2:32">
      <c r="B227" s="276"/>
      <c r="C227" s="261" t="s">
        <v>15</v>
      </c>
      <c r="D227" s="273" t="s">
        <v>18</v>
      </c>
      <c r="E227" s="261" t="s">
        <v>244</v>
      </c>
      <c r="F227" s="261" t="s">
        <v>624</v>
      </c>
      <c r="AC227" s="261"/>
      <c r="AE227" s="261"/>
      <c r="AF227" s="261"/>
    </row>
    <row r="228" spans="2:32">
      <c r="B228" s="276"/>
      <c r="C228" s="261" t="s">
        <v>15</v>
      </c>
      <c r="D228" s="273" t="s">
        <v>18</v>
      </c>
      <c r="E228" s="261" t="s">
        <v>245</v>
      </c>
      <c r="F228" s="261" t="s">
        <v>625</v>
      </c>
      <c r="AC228" s="261"/>
      <c r="AE228" s="261"/>
      <c r="AF228" s="261"/>
    </row>
    <row r="229" spans="2:32">
      <c r="B229" s="276"/>
      <c r="C229" s="261" t="s">
        <v>15</v>
      </c>
      <c r="D229" s="273" t="s">
        <v>18</v>
      </c>
      <c r="E229" s="261" t="s">
        <v>246</v>
      </c>
      <c r="F229" s="261" t="s">
        <v>626</v>
      </c>
      <c r="AC229" s="261"/>
      <c r="AE229" s="261"/>
      <c r="AF229" s="261"/>
    </row>
    <row r="230" spans="2:32">
      <c r="B230" s="276"/>
      <c r="C230" s="261" t="s">
        <v>15</v>
      </c>
      <c r="D230" s="273" t="s">
        <v>18</v>
      </c>
      <c r="E230" s="261" t="s">
        <v>247</v>
      </c>
      <c r="F230" s="261" t="s">
        <v>627</v>
      </c>
      <c r="AC230" s="261"/>
      <c r="AE230" s="261"/>
      <c r="AF230" s="261"/>
    </row>
    <row r="231" spans="2:32">
      <c r="B231" s="276"/>
      <c r="C231" s="261" t="s">
        <v>15</v>
      </c>
      <c r="D231" s="273" t="s">
        <v>18</v>
      </c>
      <c r="E231" s="261" t="s">
        <v>248</v>
      </c>
      <c r="F231" s="261" t="s">
        <v>628</v>
      </c>
      <c r="AC231" s="261"/>
      <c r="AE231" s="261"/>
      <c r="AF231" s="261"/>
    </row>
    <row r="232" spans="2:32">
      <c r="B232" s="276"/>
      <c r="C232" s="261" t="s">
        <v>15</v>
      </c>
      <c r="D232" s="273" t="s">
        <v>18</v>
      </c>
      <c r="E232" s="261" t="s">
        <v>249</v>
      </c>
      <c r="F232" s="261" t="s">
        <v>629</v>
      </c>
      <c r="AC232" s="261"/>
      <c r="AE232" s="261"/>
      <c r="AF232" s="261"/>
    </row>
    <row r="233" spans="2:32">
      <c r="B233" s="276"/>
      <c r="C233" s="261" t="s">
        <v>16</v>
      </c>
      <c r="D233" s="273" t="s">
        <v>18</v>
      </c>
      <c r="E233" s="261" t="s">
        <v>250</v>
      </c>
      <c r="F233" s="261" t="s">
        <v>630</v>
      </c>
      <c r="AC233" s="261"/>
      <c r="AE233" s="261"/>
      <c r="AF233" s="261"/>
    </row>
    <row r="234" spans="2:32">
      <c r="B234" s="276"/>
      <c r="C234" s="261" t="s">
        <v>16</v>
      </c>
      <c r="D234" s="273" t="s">
        <v>18</v>
      </c>
      <c r="E234" s="261" t="s">
        <v>251</v>
      </c>
      <c r="F234" s="261" t="s">
        <v>631</v>
      </c>
      <c r="AC234" s="261"/>
      <c r="AE234" s="261"/>
      <c r="AF234" s="261"/>
    </row>
    <row r="235" spans="2:32">
      <c r="B235" s="276"/>
      <c r="C235" s="261" t="s">
        <v>16</v>
      </c>
      <c r="D235" s="273" t="s">
        <v>18</v>
      </c>
      <c r="E235" s="261" t="s">
        <v>252</v>
      </c>
      <c r="F235" s="261" t="s">
        <v>632</v>
      </c>
      <c r="AC235" s="261"/>
      <c r="AE235" s="261"/>
      <c r="AF235" s="261"/>
    </row>
    <row r="236" spans="2:32">
      <c r="B236" s="276"/>
      <c r="C236" s="261" t="s">
        <v>16</v>
      </c>
      <c r="D236" s="273" t="s">
        <v>18</v>
      </c>
      <c r="E236" s="261" t="s">
        <v>253</v>
      </c>
      <c r="F236" s="261" t="s">
        <v>633</v>
      </c>
      <c r="AC236" s="261"/>
      <c r="AE236" s="261"/>
      <c r="AF236" s="261"/>
    </row>
    <row r="237" spans="2:32">
      <c r="B237" s="276"/>
      <c r="C237" s="261" t="s">
        <v>16</v>
      </c>
      <c r="D237" s="273" t="s">
        <v>18</v>
      </c>
      <c r="E237" s="261" t="s">
        <v>254</v>
      </c>
      <c r="F237" s="261" t="s">
        <v>634</v>
      </c>
      <c r="AC237" s="261"/>
      <c r="AE237" s="261"/>
      <c r="AF237" s="261"/>
    </row>
    <row r="238" spans="2:32">
      <c r="B238" s="276"/>
      <c r="C238" s="261" t="s">
        <v>16</v>
      </c>
      <c r="D238" s="273" t="s">
        <v>18</v>
      </c>
      <c r="E238" s="261" t="s">
        <v>255</v>
      </c>
      <c r="F238" s="261" t="s">
        <v>635</v>
      </c>
      <c r="AC238" s="261"/>
      <c r="AE238" s="261"/>
      <c r="AF238" s="261"/>
    </row>
    <row r="239" spans="2:32">
      <c r="B239" s="276"/>
      <c r="C239" s="261" t="s">
        <v>16</v>
      </c>
      <c r="D239" s="273" t="s">
        <v>18</v>
      </c>
      <c r="E239" s="261" t="s">
        <v>256</v>
      </c>
      <c r="F239" s="261" t="s">
        <v>636</v>
      </c>
      <c r="AC239" s="261"/>
      <c r="AE239" s="261"/>
      <c r="AF239" s="261"/>
    </row>
    <row r="240" spans="2:32">
      <c r="B240" s="276"/>
      <c r="C240" s="261" t="s">
        <v>16</v>
      </c>
      <c r="D240" s="273" t="s">
        <v>18</v>
      </c>
      <c r="E240" s="261" t="s">
        <v>257</v>
      </c>
      <c r="F240" s="261" t="s">
        <v>637</v>
      </c>
      <c r="AC240" s="261"/>
      <c r="AE240" s="261"/>
      <c r="AF240" s="261"/>
    </row>
    <row r="241" spans="2:32">
      <c r="B241" s="276"/>
      <c r="C241" s="261" t="s">
        <v>16</v>
      </c>
      <c r="D241" s="273" t="s">
        <v>18</v>
      </c>
      <c r="E241" s="261" t="s">
        <v>258</v>
      </c>
      <c r="F241" s="261" t="s">
        <v>638</v>
      </c>
      <c r="AC241" s="261"/>
      <c r="AE241" s="261"/>
      <c r="AF241" s="261"/>
    </row>
    <row r="242" spans="2:32">
      <c r="B242" s="276"/>
      <c r="C242" s="261" t="s">
        <v>16</v>
      </c>
      <c r="D242" s="273" t="s">
        <v>18</v>
      </c>
      <c r="E242" s="261" t="s">
        <v>259</v>
      </c>
      <c r="F242" s="261" t="s">
        <v>639</v>
      </c>
      <c r="AC242" s="261"/>
      <c r="AE242" s="261"/>
      <c r="AF242" s="261"/>
    </row>
    <row r="243" spans="2:32">
      <c r="B243" s="276"/>
      <c r="C243" s="261" t="s">
        <v>16</v>
      </c>
      <c r="D243" s="273" t="s">
        <v>18</v>
      </c>
      <c r="E243" s="261" t="s">
        <v>260</v>
      </c>
      <c r="F243" s="261" t="s">
        <v>640</v>
      </c>
      <c r="AC243" s="261"/>
      <c r="AE243" s="261"/>
      <c r="AF243" s="261"/>
    </row>
    <row r="244" spans="2:32">
      <c r="B244" s="276"/>
      <c r="C244" s="261" t="s">
        <v>16</v>
      </c>
      <c r="D244" s="273" t="s">
        <v>18</v>
      </c>
      <c r="E244" s="261" t="s">
        <v>261</v>
      </c>
      <c r="F244" s="261" t="s">
        <v>641</v>
      </c>
      <c r="AC244" s="261"/>
      <c r="AE244" s="261"/>
      <c r="AF244" s="261"/>
    </row>
    <row r="245" spans="2:32">
      <c r="B245" s="276"/>
      <c r="C245" s="261" t="s">
        <v>16</v>
      </c>
      <c r="D245" s="273" t="s">
        <v>18</v>
      </c>
      <c r="E245" s="261" t="s">
        <v>262</v>
      </c>
      <c r="F245" s="261" t="s">
        <v>642</v>
      </c>
      <c r="AC245" s="261"/>
      <c r="AE245" s="261"/>
      <c r="AF245" s="261"/>
    </row>
    <row r="246" spans="2:32">
      <c r="B246" s="276"/>
      <c r="C246" s="261" t="s">
        <v>16</v>
      </c>
      <c r="D246" s="273" t="s">
        <v>18</v>
      </c>
      <c r="E246" s="261" t="s">
        <v>263</v>
      </c>
      <c r="F246" s="261" t="s">
        <v>643</v>
      </c>
      <c r="AC246" s="261"/>
      <c r="AE246" s="261"/>
      <c r="AF246" s="261"/>
    </row>
    <row r="247" spans="2:32">
      <c r="B247" s="276"/>
      <c r="C247" s="261" t="s">
        <v>16</v>
      </c>
      <c r="D247" s="273" t="s">
        <v>18</v>
      </c>
      <c r="E247" s="261" t="s">
        <v>264</v>
      </c>
      <c r="F247" s="261" t="s">
        <v>644</v>
      </c>
      <c r="AC247" s="261"/>
      <c r="AE247" s="261"/>
      <c r="AF247" s="261"/>
    </row>
    <row r="248" spans="2:32">
      <c r="B248" s="276"/>
      <c r="C248" s="261" t="s">
        <v>16</v>
      </c>
      <c r="D248" s="273" t="s">
        <v>18</v>
      </c>
      <c r="E248" s="261" t="s">
        <v>265</v>
      </c>
      <c r="F248" s="261" t="s">
        <v>645</v>
      </c>
      <c r="AC248" s="261"/>
      <c r="AE248" s="261"/>
      <c r="AF248" s="261"/>
    </row>
    <row r="249" spans="2:32">
      <c r="B249" s="276"/>
      <c r="C249" s="261" t="s">
        <v>16</v>
      </c>
      <c r="D249" s="273" t="s">
        <v>18</v>
      </c>
      <c r="E249" s="261" t="s">
        <v>266</v>
      </c>
      <c r="F249" s="261" t="s">
        <v>646</v>
      </c>
      <c r="AC249" s="261"/>
      <c r="AE249" s="261"/>
      <c r="AF249" s="261"/>
    </row>
    <row r="250" spans="2:32">
      <c r="B250" s="276"/>
      <c r="C250" s="261" t="s">
        <v>16</v>
      </c>
      <c r="D250" s="273" t="s">
        <v>18</v>
      </c>
      <c r="E250" s="261" t="s">
        <v>267</v>
      </c>
      <c r="F250" s="261" t="s">
        <v>647</v>
      </c>
      <c r="AC250" s="261"/>
      <c r="AE250" s="261"/>
      <c r="AF250" s="261"/>
    </row>
    <row r="251" spans="2:32">
      <c r="B251" s="276"/>
      <c r="C251" s="261" t="s">
        <v>16</v>
      </c>
      <c r="D251" s="273" t="s">
        <v>18</v>
      </c>
      <c r="E251" s="261" t="s">
        <v>268</v>
      </c>
      <c r="F251" s="261" t="s">
        <v>648</v>
      </c>
      <c r="AC251" s="261"/>
      <c r="AE251" s="261"/>
      <c r="AF251" s="261"/>
    </row>
    <row r="252" spans="2:32">
      <c r="B252" s="276"/>
      <c r="C252" s="261" t="s">
        <v>16</v>
      </c>
      <c r="D252" s="273" t="s">
        <v>18</v>
      </c>
      <c r="E252" s="261" t="s">
        <v>269</v>
      </c>
      <c r="F252" s="261" t="s">
        <v>649</v>
      </c>
      <c r="AC252" s="261"/>
      <c r="AE252" s="261"/>
      <c r="AF252" s="261"/>
    </row>
    <row r="253" spans="2:32">
      <c r="B253" s="276"/>
      <c r="C253" s="261" t="s">
        <v>16</v>
      </c>
      <c r="D253" s="273" t="s">
        <v>18</v>
      </c>
      <c r="E253" s="261" t="s">
        <v>270</v>
      </c>
      <c r="F253" s="261" t="s">
        <v>650</v>
      </c>
      <c r="AC253" s="261"/>
      <c r="AE253" s="261"/>
      <c r="AF253" s="261"/>
    </row>
    <row r="254" spans="2:32">
      <c r="B254" s="276"/>
      <c r="C254" s="261" t="s">
        <v>16</v>
      </c>
      <c r="D254" s="273" t="s">
        <v>18</v>
      </c>
      <c r="E254" s="261" t="s">
        <v>271</v>
      </c>
      <c r="F254" s="261" t="s">
        <v>651</v>
      </c>
      <c r="AC254" s="261"/>
      <c r="AE254" s="261"/>
      <c r="AF254" s="261"/>
    </row>
    <row r="255" spans="2:32">
      <c r="B255" s="276"/>
      <c r="C255" s="261" t="s">
        <v>16</v>
      </c>
      <c r="D255" s="273" t="s">
        <v>18</v>
      </c>
      <c r="E255" s="261" t="s">
        <v>272</v>
      </c>
      <c r="F255" s="261" t="s">
        <v>652</v>
      </c>
      <c r="AC255" s="261"/>
      <c r="AE255" s="261"/>
      <c r="AF255" s="261"/>
    </row>
    <row r="256" spans="2:32">
      <c r="B256" s="276"/>
      <c r="C256" s="261" t="s">
        <v>16</v>
      </c>
      <c r="D256" s="273" t="s">
        <v>18</v>
      </c>
      <c r="E256" s="261" t="s">
        <v>273</v>
      </c>
      <c r="F256" s="261" t="s">
        <v>653</v>
      </c>
      <c r="AC256" s="261"/>
      <c r="AE256" s="261"/>
      <c r="AF256" s="261"/>
    </row>
    <row r="257" spans="2:32">
      <c r="B257" s="276"/>
      <c r="C257" s="261" t="s">
        <v>16</v>
      </c>
      <c r="D257" s="273" t="s">
        <v>18</v>
      </c>
      <c r="E257" s="261" t="s">
        <v>274</v>
      </c>
      <c r="F257" s="261" t="s">
        <v>654</v>
      </c>
      <c r="AC257" s="261"/>
      <c r="AE257" s="261"/>
      <c r="AF257" s="261"/>
    </row>
    <row r="258" spans="2:32">
      <c r="B258" s="276"/>
      <c r="C258" s="261" t="s">
        <v>16</v>
      </c>
      <c r="D258" s="273" t="s">
        <v>18</v>
      </c>
      <c r="E258" s="261" t="s">
        <v>275</v>
      </c>
      <c r="F258" s="261" t="s">
        <v>655</v>
      </c>
      <c r="AC258" s="261"/>
      <c r="AE258" s="261"/>
      <c r="AF258" s="261"/>
    </row>
    <row r="259" spans="2:32">
      <c r="B259" s="276"/>
      <c r="C259" s="261" t="s">
        <v>16</v>
      </c>
      <c r="D259" s="273" t="s">
        <v>18</v>
      </c>
      <c r="E259" s="261" t="s">
        <v>276</v>
      </c>
      <c r="F259" s="261" t="s">
        <v>656</v>
      </c>
      <c r="AC259" s="261"/>
      <c r="AE259" s="261"/>
      <c r="AF259" s="261"/>
    </row>
    <row r="260" spans="2:32">
      <c r="B260" s="276"/>
      <c r="C260" s="261" t="s">
        <v>16</v>
      </c>
      <c r="D260" s="273" t="s">
        <v>18</v>
      </c>
      <c r="E260" s="261" t="s">
        <v>277</v>
      </c>
      <c r="F260" s="261" t="s">
        <v>657</v>
      </c>
      <c r="AC260" s="261"/>
      <c r="AE260" s="261"/>
      <c r="AF260" s="261"/>
    </row>
    <row r="261" spans="2:32">
      <c r="B261" s="276"/>
      <c r="C261" s="261" t="s">
        <v>16</v>
      </c>
      <c r="D261" s="273" t="s">
        <v>18</v>
      </c>
      <c r="E261" s="261" t="s">
        <v>278</v>
      </c>
      <c r="F261" s="261" t="s">
        <v>658</v>
      </c>
      <c r="AC261" s="261"/>
      <c r="AE261" s="261"/>
      <c r="AF261" s="261"/>
    </row>
    <row r="262" spans="2:32">
      <c r="B262" s="276"/>
      <c r="C262" s="261" t="s">
        <v>16</v>
      </c>
      <c r="D262" s="273" t="s">
        <v>18</v>
      </c>
      <c r="E262" s="261" t="s">
        <v>279</v>
      </c>
      <c r="F262" s="261" t="s">
        <v>659</v>
      </c>
      <c r="AC262" s="261"/>
      <c r="AE262" s="261"/>
      <c r="AF262" s="261"/>
    </row>
    <row r="263" spans="2:32">
      <c r="B263" s="276"/>
      <c r="C263" s="261" t="s">
        <v>16</v>
      </c>
      <c r="D263" s="273" t="s">
        <v>18</v>
      </c>
      <c r="E263" s="261" t="s">
        <v>280</v>
      </c>
      <c r="F263" s="261" t="s">
        <v>660</v>
      </c>
      <c r="AC263" s="261"/>
      <c r="AE263" s="261"/>
      <c r="AF263" s="261"/>
    </row>
    <row r="264" spans="2:32">
      <c r="B264" s="276"/>
      <c r="C264" s="261" t="s">
        <v>16</v>
      </c>
      <c r="D264" s="273" t="s">
        <v>18</v>
      </c>
      <c r="E264" s="261" t="s">
        <v>281</v>
      </c>
      <c r="F264" s="261" t="s">
        <v>661</v>
      </c>
      <c r="AC264" s="261"/>
      <c r="AE264" s="261"/>
      <c r="AF264" s="261"/>
    </row>
    <row r="265" spans="2:32">
      <c r="B265" s="276"/>
      <c r="C265" s="261" t="s">
        <v>17</v>
      </c>
      <c r="D265" s="273" t="s">
        <v>18</v>
      </c>
      <c r="E265" s="261" t="s">
        <v>282</v>
      </c>
      <c r="F265" s="261" t="s">
        <v>662</v>
      </c>
      <c r="AC265" s="261"/>
      <c r="AE265" s="261"/>
      <c r="AF265" s="261"/>
    </row>
    <row r="266" spans="2:32">
      <c r="B266" s="276"/>
      <c r="C266" s="261" t="s">
        <v>17</v>
      </c>
      <c r="D266" s="273" t="s">
        <v>18</v>
      </c>
      <c r="E266" s="261" t="s">
        <v>283</v>
      </c>
      <c r="F266" s="261" t="s">
        <v>663</v>
      </c>
      <c r="AC266" s="261"/>
      <c r="AE266" s="261"/>
      <c r="AF266" s="261"/>
    </row>
    <row r="267" spans="2:32">
      <c r="B267" s="276"/>
      <c r="C267" s="261" t="s">
        <v>17</v>
      </c>
      <c r="D267" s="273" t="s">
        <v>18</v>
      </c>
      <c r="E267" s="261" t="s">
        <v>284</v>
      </c>
      <c r="F267" s="261" t="s">
        <v>664</v>
      </c>
      <c r="AC267" s="261"/>
      <c r="AE267" s="261"/>
      <c r="AF267" s="261"/>
    </row>
    <row r="268" spans="2:32">
      <c r="B268" s="276"/>
      <c r="C268" s="261" t="s">
        <v>17</v>
      </c>
      <c r="D268" s="273" t="s">
        <v>18</v>
      </c>
      <c r="E268" s="261" t="s">
        <v>285</v>
      </c>
      <c r="F268" s="261" t="s">
        <v>665</v>
      </c>
      <c r="AC268" s="261"/>
      <c r="AE268" s="261"/>
      <c r="AF268" s="261"/>
    </row>
    <row r="269" spans="2:32">
      <c r="B269" s="276"/>
      <c r="C269" s="261" t="s">
        <v>17</v>
      </c>
      <c r="D269" s="273" t="s">
        <v>18</v>
      </c>
      <c r="E269" s="261" t="s">
        <v>286</v>
      </c>
      <c r="F269" s="261" t="s">
        <v>666</v>
      </c>
      <c r="AC269" s="261"/>
      <c r="AE269" s="261"/>
      <c r="AF269" s="261"/>
    </row>
    <row r="270" spans="2:32">
      <c r="B270" s="276"/>
      <c r="C270" s="261" t="s">
        <v>17</v>
      </c>
      <c r="D270" s="273" t="s">
        <v>18</v>
      </c>
      <c r="E270" s="261" t="s">
        <v>287</v>
      </c>
      <c r="F270" s="261" t="s">
        <v>667</v>
      </c>
      <c r="AC270" s="261"/>
      <c r="AE270" s="261"/>
      <c r="AF270" s="261"/>
    </row>
    <row r="271" spans="2:32">
      <c r="B271" s="276"/>
      <c r="C271" s="261" t="s">
        <v>17</v>
      </c>
      <c r="D271" s="273" t="s">
        <v>18</v>
      </c>
      <c r="E271" s="261" t="s">
        <v>288</v>
      </c>
      <c r="F271" s="261" t="s">
        <v>668</v>
      </c>
      <c r="AC271" s="261"/>
      <c r="AE271" s="261"/>
      <c r="AF271" s="261"/>
    </row>
    <row r="272" spans="2:32">
      <c r="B272" s="276"/>
      <c r="C272" s="261" t="s">
        <v>17</v>
      </c>
      <c r="D272" s="273" t="s">
        <v>18</v>
      </c>
      <c r="E272" s="261" t="s">
        <v>289</v>
      </c>
      <c r="F272" s="261" t="s">
        <v>669</v>
      </c>
      <c r="AC272" s="261"/>
      <c r="AE272" s="261"/>
      <c r="AF272" s="261"/>
    </row>
  </sheetData>
  <mergeCells count="1">
    <mergeCell ref="B3:U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522D9-2C07-47CF-BDFB-77AF6BDE5F05}">
  <dimension ref="A1:XH779"/>
  <sheetViews>
    <sheetView workbookViewId="0">
      <selection activeCell="WD12" sqref="WD12"/>
    </sheetView>
  </sheetViews>
  <sheetFormatPr baseColWidth="10" defaultRowHeight="15"/>
  <cols>
    <col min="1" max="1" width="5.140625" customWidth="1"/>
    <col min="2" max="2" width="5.7109375" customWidth="1"/>
    <col min="3" max="3" width="10.7109375" hidden="1" customWidth="1"/>
    <col min="4" max="8" width="5.7109375" hidden="1" customWidth="1"/>
    <col min="9" max="9" width="8" customWidth="1"/>
    <col min="10" max="10" width="115.7109375" customWidth="1"/>
    <col min="11" max="11" width="11.140625" customWidth="1"/>
    <col min="12" max="12" width="122.7109375" customWidth="1"/>
    <col min="13" max="13" width="26.7109375" customWidth="1"/>
    <col min="14" max="14" width="28.85546875" customWidth="1"/>
    <col min="15" max="15" width="8" customWidth="1"/>
    <col min="16" max="16" width="95.7109375" customWidth="1"/>
    <col min="17" max="17" width="5" style="843" customWidth="1"/>
    <col min="18" max="18" width="96.140625" customWidth="1"/>
    <col min="19" max="19" width="30" customWidth="1"/>
    <col min="20" max="20" width="58" customWidth="1"/>
    <col min="21" max="21" width="24" customWidth="1"/>
    <col min="22" max="23" width="12" customWidth="1"/>
    <col min="24" max="24" width="28.85546875" customWidth="1"/>
    <col min="25" max="25" width="14" hidden="1" customWidth="1"/>
    <col min="26" max="71" width="13" hidden="1" customWidth="1"/>
    <col min="72" max="72" width="18" hidden="1" customWidth="1"/>
    <col min="73" max="86" width="13" hidden="1" customWidth="1"/>
    <col min="87" max="87" width="18" hidden="1" customWidth="1"/>
    <col min="88" max="89" width="13" hidden="1" customWidth="1"/>
    <col min="90" max="90" width="25.42578125" hidden="1" customWidth="1"/>
    <col min="91" max="91" width="14" hidden="1" customWidth="1"/>
    <col min="92" max="99" width="9.140625" hidden="1" customWidth="1"/>
    <col min="100" max="100" width="8.85546875" hidden="1" customWidth="1"/>
    <col min="101" max="101" width="9.140625" hidden="1" customWidth="1"/>
    <col min="102" max="114" width="0" hidden="1" customWidth="1"/>
    <col min="115" max="115" width="11.7109375" hidden="1" customWidth="1"/>
    <col min="116" max="116" width="26.85546875" hidden="1" customWidth="1"/>
    <col min="117" max="117" width="12" hidden="1" customWidth="1"/>
    <col min="118" max="598" width="13" hidden="1" customWidth="1"/>
    <col min="599" max="599" width="27.7109375" customWidth="1"/>
  </cols>
  <sheetData>
    <row r="1" spans="1:599" ht="15" customHeight="1">
      <c r="A1" s="740" t="str">
        <f>ADDRESS(ROW(),COLUMN(),4)</f>
        <v>A1</v>
      </c>
      <c r="B1" s="914" t="str">
        <f>"Saisissez ou collez votre texte colonne "&amp;J4&amp;" et récupérez le colonne "&amp;L4</f>
        <v>Saisissez ou collez votre texte colonne J et récupérez le colonne L</v>
      </c>
      <c r="C1" s="914"/>
      <c r="D1" s="914"/>
      <c r="E1" s="914"/>
      <c r="F1" s="914"/>
      <c r="G1" s="914"/>
      <c r="H1" s="914"/>
      <c r="I1" s="914"/>
      <c r="J1" s="914"/>
      <c r="K1" s="914"/>
      <c r="L1" s="916" t="s">
        <v>1398</v>
      </c>
      <c r="M1" s="916"/>
      <c r="O1" s="918" t="s">
        <v>1086</v>
      </c>
      <c r="P1" s="911"/>
      <c r="Q1" s="935"/>
      <c r="R1" s="911"/>
      <c r="S1" s="911"/>
      <c r="T1" s="911"/>
      <c r="U1" s="911"/>
      <c r="V1" s="911"/>
      <c r="W1" s="911"/>
      <c r="X1" s="911"/>
    </row>
    <row r="2" spans="1:599" ht="15" customHeight="1">
      <c r="B2" s="914"/>
      <c r="C2" s="914"/>
      <c r="D2" s="914"/>
      <c r="E2" s="914"/>
      <c r="F2" s="914"/>
      <c r="G2" s="914"/>
      <c r="H2" s="914"/>
      <c r="I2" s="914"/>
      <c r="J2" s="914"/>
      <c r="K2" s="914"/>
      <c r="L2" s="916"/>
      <c r="M2" s="916"/>
      <c r="O2" s="753" t="s">
        <v>1</v>
      </c>
      <c r="Q2" s="844"/>
    </row>
    <row r="3" spans="1:599" ht="15.75" customHeight="1" thickBot="1">
      <c r="B3" s="915"/>
      <c r="C3" s="915"/>
      <c r="D3" s="915"/>
      <c r="E3" s="915"/>
      <c r="F3" s="915"/>
      <c r="G3" s="915"/>
      <c r="H3" s="915"/>
      <c r="I3" s="915"/>
      <c r="J3" s="915"/>
      <c r="K3" s="915"/>
      <c r="L3" s="917"/>
      <c r="M3" s="917"/>
      <c r="O3" s="919" t="s">
        <v>1087</v>
      </c>
      <c r="P3" s="911"/>
      <c r="Q3" s="935"/>
      <c r="R3" s="911"/>
      <c r="S3" s="911"/>
      <c r="T3" s="911"/>
      <c r="U3" s="911"/>
      <c r="V3" s="911"/>
      <c r="W3" s="911"/>
      <c r="X3" s="911"/>
      <c r="WA3" s="870" t="s">
        <v>1421</v>
      </c>
    </row>
    <row r="4" spans="1:599" ht="15.75" customHeight="1">
      <c r="B4" s="845" t="s">
        <v>1136</v>
      </c>
      <c r="C4" s="846" t="str">
        <f t="shared" ref="C4:K4" si="0">SUBSTITUTE(ADDRESS(1,COLUMN(),4),"1","")</f>
        <v>C</v>
      </c>
      <c r="D4" s="846" t="str">
        <f t="shared" si="0"/>
        <v>D</v>
      </c>
      <c r="E4" s="846" t="str">
        <f t="shared" si="0"/>
        <v>E</v>
      </c>
      <c r="F4" s="846" t="str">
        <f t="shared" si="0"/>
        <v>F</v>
      </c>
      <c r="G4" s="846" t="str">
        <f t="shared" si="0"/>
        <v>G</v>
      </c>
      <c r="H4" s="846" t="str">
        <f t="shared" si="0"/>
        <v>H</v>
      </c>
      <c r="I4" s="846" t="str">
        <f t="shared" si="0"/>
        <v>I</v>
      </c>
      <c r="J4" s="847" t="str">
        <f>SUBSTITUTE(ADDRESS(1,COLUMN(),4),"1","")</f>
        <v>J</v>
      </c>
      <c r="K4" s="846" t="str">
        <f t="shared" si="0"/>
        <v>K</v>
      </c>
      <c r="L4" s="847" t="str">
        <f>SUBSTITUTE(ADDRESS(1,COLUMN(),4),"1","")</f>
        <v>L</v>
      </c>
      <c r="M4" s="848"/>
      <c r="O4" s="841" t="s">
        <v>1417</v>
      </c>
      <c r="P4" s="275"/>
      <c r="Q4" s="849"/>
      <c r="R4" s="275"/>
      <c r="S4" s="275"/>
      <c r="T4" s="275"/>
      <c r="U4" s="275"/>
      <c r="V4" s="275"/>
      <c r="W4" s="275"/>
      <c r="X4" s="275"/>
    </row>
    <row r="5" spans="1:599">
      <c r="B5" s="757"/>
      <c r="C5" s="6">
        <f t="shared" ref="C5:L5" ca="1" si="1">INDEX(CELL("largeur",C5),1,1)</f>
        <v>0</v>
      </c>
      <c r="D5" s="6">
        <f t="shared" ca="1" si="1"/>
        <v>0</v>
      </c>
      <c r="E5" s="6">
        <f t="shared" ca="1" si="1"/>
        <v>0</v>
      </c>
      <c r="F5" s="6">
        <f t="shared" ca="1" si="1"/>
        <v>0</v>
      </c>
      <c r="G5" s="6">
        <f t="shared" ca="1" si="1"/>
        <v>0</v>
      </c>
      <c r="H5" s="6">
        <f t="shared" ca="1" si="1"/>
        <v>0</v>
      </c>
      <c r="I5" s="6">
        <f t="shared" ca="1" si="1"/>
        <v>7</v>
      </c>
      <c r="J5" s="6">
        <f t="shared" ca="1" si="1"/>
        <v>115</v>
      </c>
      <c r="K5" s="6">
        <f t="shared" ca="1" si="1"/>
        <v>10</v>
      </c>
      <c r="L5" s="6">
        <f t="shared" ca="1" si="1"/>
        <v>122</v>
      </c>
      <c r="M5" s="758"/>
      <c r="O5" s="275" t="s">
        <v>1076</v>
      </c>
      <c r="P5" s="275" t="s">
        <v>1419</v>
      </c>
      <c r="Q5" s="849"/>
      <c r="R5" s="275"/>
      <c r="S5" s="275"/>
      <c r="T5" s="275"/>
      <c r="U5" s="275"/>
      <c r="V5" s="275"/>
      <c r="W5" s="275"/>
      <c r="X5" s="275"/>
    </row>
    <row r="6" spans="1:599" ht="18.75" customHeight="1">
      <c r="B6" s="759"/>
      <c r="C6" s="760">
        <v>10</v>
      </c>
      <c r="D6" s="760">
        <v>5</v>
      </c>
      <c r="E6" s="760">
        <v>5</v>
      </c>
      <c r="F6" s="760">
        <v>5</v>
      </c>
      <c r="G6" s="760">
        <v>5</v>
      </c>
      <c r="H6" s="760">
        <v>5</v>
      </c>
      <c r="I6" s="760">
        <v>7</v>
      </c>
      <c r="J6" s="760">
        <f ca="1">J5</f>
        <v>115</v>
      </c>
      <c r="K6" s="761">
        <v>7</v>
      </c>
      <c r="L6" s="761">
        <f>K9</f>
        <v>122</v>
      </c>
      <c r="M6" s="807"/>
      <c r="O6" s="282" t="s">
        <v>1097</v>
      </c>
      <c r="P6" s="278"/>
      <c r="Q6" s="850"/>
      <c r="R6" s="920" t="s">
        <v>1095</v>
      </c>
      <c r="S6" s="275"/>
      <c r="T6" s="513"/>
      <c r="U6" s="513"/>
      <c r="V6" s="513"/>
      <c r="W6" s="513"/>
      <c r="X6" s="275"/>
    </row>
    <row r="7" spans="1:599" ht="18.75" customHeight="1">
      <c r="B7" s="759"/>
      <c r="C7" s="765"/>
      <c r="D7" s="765"/>
      <c r="E7" s="765"/>
      <c r="F7" s="765"/>
      <c r="G7" s="765"/>
      <c r="H7" s="762"/>
      <c r="I7" s="762"/>
      <c r="J7" s="762"/>
      <c r="K7" s="762"/>
      <c r="L7" s="767" t="str">
        <f ca="1">" Largeur de cette colonne : " &amp; L5 &amp; IF(L5 &gt; K9, " - Colonne trop large de " &amp; (L5 - K9), IF(L5 &lt; K9, " - Élargissez la colonne à " &amp; K9, " Largeur correcte"))</f>
        <v xml:space="preserve"> Largeur de cette colonne : 122 Largeur correcte</v>
      </c>
      <c r="M7" s="763"/>
      <c r="O7" s="283" t="str">
        <f>"1. Saisir ou coller le texte en colonne "&amp;SUBSTITUTE(ADDRESS(1,COLUMN(P12),4),"1","")</f>
        <v>1. Saisir ou coller le texte en colonne P</v>
      </c>
      <c r="P7" s="279"/>
      <c r="Q7" s="850"/>
      <c r="R7" s="921"/>
      <c r="S7" s="513"/>
      <c r="T7" s="513"/>
      <c r="U7" s="513"/>
      <c r="V7" s="513"/>
      <c r="W7" s="513"/>
      <c r="X7" s="275"/>
    </row>
    <row r="8" spans="1:599" ht="21" customHeight="1">
      <c r="B8" s="759"/>
      <c r="C8" s="765"/>
      <c r="D8" s="765"/>
      <c r="E8" s="765"/>
      <c r="F8" s="765"/>
      <c r="G8" s="765"/>
      <c r="H8" s="765"/>
      <c r="I8" s="765"/>
      <c r="J8" s="851" t="str">
        <f>O6</f>
        <v>Mode d’emploi</v>
      </c>
      <c r="K8" s="764"/>
      <c r="L8" s="768" t="s">
        <v>1389</v>
      </c>
      <c r="M8" s="808"/>
      <c r="O8" s="283" t="str">
        <f>"2. Vérifier "&amp;SUBSTITUTE(ADDRESS(1,COLUMN(R12),4),"1","")&amp;" "&amp;SUBSTITUTE(ADDRESS(1,COLUMN(S12),4),"1","")</f>
        <v>2. Vérifier R S</v>
      </c>
      <c r="P8" s="279"/>
      <c r="Q8" s="850"/>
      <c r="R8" s="921"/>
      <c r="S8" s="513"/>
      <c r="T8" s="513"/>
      <c r="U8" s="513"/>
      <c r="V8" s="513"/>
      <c r="W8" s="513"/>
      <c r="X8" s="275"/>
    </row>
    <row r="9" spans="1:599" ht="18.75">
      <c r="B9" s="759"/>
      <c r="C9" s="765"/>
      <c r="D9" s="765"/>
      <c r="E9" s="765"/>
      <c r="F9" s="765"/>
      <c r="G9" s="765"/>
      <c r="H9" s="275"/>
      <c r="I9" s="275"/>
      <c r="J9" s="851" t="str">
        <f t="shared" ref="J9:J11" si="2">O7</f>
        <v>1. Saisir ou coller le texte en colonne P</v>
      </c>
      <c r="K9" s="801">
        <v>122</v>
      </c>
      <c r="L9" s="769" t="s">
        <v>1390</v>
      </c>
      <c r="M9" s="808"/>
      <c r="O9" s="284" t="s">
        <v>1096</v>
      </c>
      <c r="P9" s="280"/>
      <c r="Q9" s="850"/>
      <c r="R9" s="922"/>
      <c r="S9" s="513"/>
      <c r="T9" s="513"/>
      <c r="U9" s="513"/>
      <c r="V9" s="513"/>
      <c r="W9" s="513"/>
      <c r="X9" s="275"/>
    </row>
    <row r="10" spans="1:599" ht="15.75">
      <c r="B10" s="759"/>
      <c r="C10" s="765"/>
      <c r="D10" s="765"/>
      <c r="E10" s="765"/>
      <c r="F10" s="765"/>
      <c r="G10" s="765"/>
      <c r="H10" s="770"/>
      <c r="I10" s="770"/>
      <c r="J10" s="851" t="str">
        <f t="shared" si="2"/>
        <v>2. Vérifier R S</v>
      </c>
      <c r="K10" s="802">
        <v>120</v>
      </c>
      <c r="L10" s="769" t="s">
        <v>1391</v>
      </c>
      <c r="M10" s="809"/>
      <c r="O10" s="275"/>
      <c r="Q10" s="849"/>
      <c r="T10" s="275"/>
      <c r="U10" s="275"/>
      <c r="V10" s="275"/>
      <c r="W10" s="275"/>
      <c r="X10" s="275"/>
    </row>
    <row r="11" spans="1:599" ht="21" customHeight="1">
      <c r="B11" s="759"/>
      <c r="C11" s="765"/>
      <c r="D11" s="765"/>
      <c r="E11" s="765"/>
      <c r="F11" s="765"/>
      <c r="G11" s="765"/>
      <c r="H11" s="771"/>
      <c r="I11" s="771"/>
      <c r="J11" s="851" t="str">
        <f t="shared" si="2"/>
        <v>3. Copier uniquement les valeurs dans la fiche.</v>
      </c>
      <c r="K11" s="813"/>
      <c r="L11" s="772" t="s">
        <v>1392</v>
      </c>
      <c r="M11" s="503"/>
      <c r="O11" s="275"/>
      <c r="P11" s="277" t="str">
        <f>"colonne "&amp;SUBSTITUTE(ADDRESS(1,COLUMN(),4),"1","")</f>
        <v>colonne P</v>
      </c>
      <c r="Q11" s="849"/>
      <c r="R11" s="277" t="str">
        <f>"colonne "&amp;SUBSTITUTE(ADDRESS(1,COLUMN(),4),"1","")</f>
        <v>colonne R</v>
      </c>
      <c r="S11" s="277" t="str">
        <f>"colonne "&amp;SUBSTITUTE(ADDRESS(1,COLUMN(),4),"1","")</f>
        <v>colonne S</v>
      </c>
      <c r="T11" s="275"/>
      <c r="U11" s="275"/>
      <c r="V11" s="275"/>
      <c r="W11" s="275"/>
      <c r="X11" s="820" t="s">
        <v>1413</v>
      </c>
      <c r="Y11" s="852" t="s">
        <v>1088</v>
      </c>
      <c r="Z11" s="853"/>
      <c r="AA11" s="853"/>
      <c r="CL11" s="822" t="s">
        <v>1407</v>
      </c>
      <c r="CM11" s="821"/>
      <c r="CN11" s="821"/>
      <c r="CO11" s="821"/>
      <c r="CP11" s="821"/>
      <c r="CQ11" s="821"/>
      <c r="CR11" s="821"/>
      <c r="CS11" s="821"/>
      <c r="CT11" s="821"/>
      <c r="CU11" s="821"/>
      <c r="CV11" s="821"/>
      <c r="CW11" s="821"/>
      <c r="CX11" s="821"/>
      <c r="CY11" s="821"/>
      <c r="CZ11" s="821"/>
      <c r="DA11" s="821"/>
      <c r="DB11" s="821"/>
      <c r="DC11" s="821"/>
      <c r="DD11" s="821"/>
      <c r="DE11" s="821"/>
      <c r="DF11" s="821"/>
      <c r="DG11" s="821"/>
      <c r="DH11" s="821"/>
      <c r="DI11" s="821"/>
      <c r="DJ11" s="821"/>
      <c r="DK11" s="821"/>
      <c r="DL11" s="821"/>
      <c r="DM11" s="260"/>
      <c r="DN11" s="854" t="s">
        <v>1089</v>
      </c>
      <c r="DO11" s="854"/>
      <c r="WA11" s="819" t="s">
        <v>1418</v>
      </c>
    </row>
    <row r="12" spans="1:599" ht="30">
      <c r="B12" s="759"/>
      <c r="C12" s="765"/>
      <c r="D12" s="765"/>
      <c r="E12" s="765"/>
      <c r="F12" s="765"/>
      <c r="G12" s="765"/>
      <c r="H12" s="773"/>
      <c r="I12" s="773"/>
      <c r="J12" s="277" t="str">
        <f>"colonne "&amp;SUBSTITUTE(ADDRESS(1,COLUMN(),4),"1","")</f>
        <v>colonne J</v>
      </c>
      <c r="L12" s="277" t="str">
        <f>"colonne "&amp;SUBSTITUTE(ADDRESS(1,COLUMN(),4),"1","")</f>
        <v>colonne L</v>
      </c>
      <c r="M12" s="810" t="str">
        <f>"colonne "&amp;SUBSTITUTE(ADDRESS(1,COLUMN(),4),"1","")</f>
        <v>colonne M</v>
      </c>
      <c r="O12" s="814" t="s">
        <v>873</v>
      </c>
      <c r="P12" s="855" t="str">
        <f>"Texte saisi "&amp;J12</f>
        <v>Texte saisi colonne J</v>
      </c>
      <c r="R12" s="856" t="s">
        <v>874</v>
      </c>
      <c r="S12" s="814" t="s">
        <v>1090</v>
      </c>
      <c r="T12" s="814" t="s">
        <v>875</v>
      </c>
      <c r="U12" s="814" t="s">
        <v>876</v>
      </c>
      <c r="V12" s="814" t="s">
        <v>877</v>
      </c>
      <c r="W12" s="814" t="s">
        <v>878</v>
      </c>
      <c r="X12" s="814" t="s">
        <v>879</v>
      </c>
      <c r="DM12" s="260"/>
    </row>
    <row r="13" spans="1:599" ht="21">
      <c r="B13" s="759"/>
      <c r="C13" s="774"/>
      <c r="D13" s="775"/>
      <c r="E13" s="776"/>
      <c r="F13" s="775"/>
      <c r="G13" s="775"/>
      <c r="H13" s="775"/>
      <c r="I13" s="857" t="s">
        <v>873</v>
      </c>
      <c r="J13" s="858" t="s">
        <v>1396</v>
      </c>
      <c r="K13" s="757">
        <v>0</v>
      </c>
      <c r="L13" s="778" t="str">
        <f>L4&amp;"  ⚠️ COPIEZ / COLLEZ CE TEXTE DANS VOTRE DOCUMENT (collage spécial 1.2.3 Valeur)"</f>
        <v>L  ⚠️ COPIEZ / COLLEZ CE TEXTE DANS VOTRE DOCUMENT (collage spécial 1.2.3 Valeur)</v>
      </c>
      <c r="M13" s="859" t="s">
        <v>1090</v>
      </c>
      <c r="Y13" s="262" t="s">
        <v>1091</v>
      </c>
      <c r="Z13" s="262" t="s">
        <v>880</v>
      </c>
      <c r="AA13" s="262" t="s">
        <v>881</v>
      </c>
      <c r="AB13" s="262" t="s">
        <v>882</v>
      </c>
      <c r="AC13" s="262" t="s">
        <v>883</v>
      </c>
      <c r="AD13" s="262" t="s">
        <v>1092</v>
      </c>
      <c r="AE13" s="262" t="s">
        <v>884</v>
      </c>
      <c r="AF13" s="262" t="s">
        <v>885</v>
      </c>
      <c r="AG13" s="262" t="s">
        <v>886</v>
      </c>
      <c r="AH13" s="262" t="s">
        <v>887</v>
      </c>
      <c r="AI13" s="262" t="s">
        <v>888</v>
      </c>
      <c r="AJ13" s="262" t="s">
        <v>889</v>
      </c>
      <c r="AK13" s="262" t="s">
        <v>890</v>
      </c>
      <c r="AL13" s="262" t="s">
        <v>891</v>
      </c>
      <c r="AM13" s="262" t="s">
        <v>892</v>
      </c>
      <c r="AN13" s="262" t="s">
        <v>893</v>
      </c>
      <c r="AO13" s="262" t="s">
        <v>894</v>
      </c>
      <c r="AP13" s="262" t="s">
        <v>895</v>
      </c>
      <c r="AQ13" s="262" t="s">
        <v>896</v>
      </c>
      <c r="AR13" s="262" t="s">
        <v>897</v>
      </c>
      <c r="AS13" s="262" t="s">
        <v>898</v>
      </c>
      <c r="AT13" s="262" t="s">
        <v>899</v>
      </c>
      <c r="AU13" s="262" t="s">
        <v>900</v>
      </c>
      <c r="AV13" s="262" t="s">
        <v>901</v>
      </c>
      <c r="AW13" s="262" t="s">
        <v>902</v>
      </c>
      <c r="AX13" s="262" t="s">
        <v>903</v>
      </c>
      <c r="AY13" s="262" t="s">
        <v>904</v>
      </c>
      <c r="AZ13" s="262" t="s">
        <v>905</v>
      </c>
      <c r="BA13" s="262" t="s">
        <v>906</v>
      </c>
      <c r="BB13" s="262" t="s">
        <v>907</v>
      </c>
      <c r="BC13" s="262" t="s">
        <v>908</v>
      </c>
      <c r="BD13" s="262" t="s">
        <v>909</v>
      </c>
      <c r="BE13" s="262" t="s">
        <v>910</v>
      </c>
      <c r="BF13" s="262" t="s">
        <v>911</v>
      </c>
      <c r="BG13" s="262" t="s">
        <v>912</v>
      </c>
      <c r="BH13" s="262" t="s">
        <v>913</v>
      </c>
      <c r="BI13" s="262" t="s">
        <v>914</v>
      </c>
      <c r="BJ13" s="262" t="s">
        <v>915</v>
      </c>
      <c r="BK13" s="262" t="s">
        <v>916</v>
      </c>
      <c r="BL13" s="262" t="s">
        <v>917</v>
      </c>
      <c r="BM13" s="262" t="s">
        <v>918</v>
      </c>
      <c r="BN13" s="262" t="s">
        <v>919</v>
      </c>
      <c r="BO13" s="262" t="s">
        <v>920</v>
      </c>
      <c r="BP13" s="262" t="s">
        <v>921</v>
      </c>
      <c r="BQ13" s="262" t="s">
        <v>922</v>
      </c>
      <c r="BR13" s="262" t="s">
        <v>923</v>
      </c>
      <c r="BS13" s="262" t="s">
        <v>924</v>
      </c>
      <c r="BT13" s="262" t="s">
        <v>925</v>
      </c>
      <c r="BU13" s="262" t="s">
        <v>926</v>
      </c>
      <c r="BV13" s="262" t="s">
        <v>927</v>
      </c>
      <c r="BW13" s="262" t="s">
        <v>928</v>
      </c>
      <c r="BX13" s="262" t="s">
        <v>929</v>
      </c>
      <c r="BY13" s="262" t="s">
        <v>930</v>
      </c>
      <c r="BZ13" s="262" t="s">
        <v>931</v>
      </c>
      <c r="CA13" s="262" t="s">
        <v>932</v>
      </c>
      <c r="CB13" s="262" t="s">
        <v>933</v>
      </c>
      <c r="CC13" s="262" t="s">
        <v>934</v>
      </c>
      <c r="CD13" s="262" t="s">
        <v>935</v>
      </c>
      <c r="CE13" s="262" t="s">
        <v>936</v>
      </c>
      <c r="CF13" s="262" t="s">
        <v>937</v>
      </c>
      <c r="CG13" s="262" t="s">
        <v>938</v>
      </c>
      <c r="CH13" s="262" t="s">
        <v>1093</v>
      </c>
      <c r="CI13" s="262" t="s">
        <v>939</v>
      </c>
      <c r="CJ13" s="262" t="s">
        <v>940</v>
      </c>
      <c r="CK13" s="262" t="s">
        <v>1094</v>
      </c>
      <c r="DM13" s="261" t="s">
        <v>4</v>
      </c>
      <c r="DN13" s="261" t="s">
        <v>4</v>
      </c>
      <c r="DO13" s="261" t="s">
        <v>4</v>
      </c>
      <c r="DP13" s="261" t="s">
        <v>4</v>
      </c>
      <c r="DQ13" s="261" t="s">
        <v>4</v>
      </c>
      <c r="DR13" s="261" t="s">
        <v>4</v>
      </c>
      <c r="DS13" s="261" t="s">
        <v>4</v>
      </c>
      <c r="DT13" s="261" t="s">
        <v>4</v>
      </c>
      <c r="DU13" s="261" t="s">
        <v>4</v>
      </c>
      <c r="DV13" s="261" t="s">
        <v>4</v>
      </c>
      <c r="DW13" s="261" t="s">
        <v>4</v>
      </c>
      <c r="DX13" s="261" t="s">
        <v>4</v>
      </c>
      <c r="DY13" s="261" t="s">
        <v>4</v>
      </c>
      <c r="DZ13" s="261" t="s">
        <v>4</v>
      </c>
      <c r="EA13" s="261" t="s">
        <v>4</v>
      </c>
      <c r="EB13" s="261" t="s">
        <v>4</v>
      </c>
      <c r="EC13" s="261" t="s">
        <v>4</v>
      </c>
      <c r="ED13" s="261" t="s">
        <v>4</v>
      </c>
      <c r="EE13" s="261" t="s">
        <v>4</v>
      </c>
      <c r="EF13" s="261" t="s">
        <v>4</v>
      </c>
      <c r="EG13" s="261" t="s">
        <v>5</v>
      </c>
      <c r="EH13" s="261" t="s">
        <v>5</v>
      </c>
      <c r="EI13" s="261" t="s">
        <v>5</v>
      </c>
      <c r="EJ13" s="261" t="s">
        <v>5</v>
      </c>
      <c r="EK13" s="261" t="s">
        <v>5</v>
      </c>
      <c r="EL13" s="261" t="s">
        <v>5</v>
      </c>
      <c r="EM13" s="261" t="s">
        <v>5</v>
      </c>
      <c r="EN13" s="261" t="s">
        <v>5</v>
      </c>
      <c r="EO13" s="261" t="s">
        <v>5</v>
      </c>
      <c r="EP13" s="261" t="s">
        <v>5</v>
      </c>
      <c r="EQ13" s="261" t="s">
        <v>6</v>
      </c>
      <c r="ER13" s="261" t="s">
        <v>6</v>
      </c>
      <c r="ES13" s="261" t="s">
        <v>6</v>
      </c>
      <c r="ET13" s="261" t="s">
        <v>6</v>
      </c>
      <c r="EU13" s="261" t="s">
        <v>6</v>
      </c>
      <c r="EV13" s="261" t="s">
        <v>6</v>
      </c>
      <c r="EW13" s="261" t="s">
        <v>6</v>
      </c>
      <c r="EX13" s="261" t="s">
        <v>6</v>
      </c>
      <c r="EY13" s="261" t="s">
        <v>6</v>
      </c>
      <c r="EZ13" s="261" t="s">
        <v>6</v>
      </c>
      <c r="FA13" s="261" t="s">
        <v>6</v>
      </c>
      <c r="FB13" s="261" t="s">
        <v>6</v>
      </c>
      <c r="FC13" s="261" t="s">
        <v>6</v>
      </c>
      <c r="FD13" s="261" t="s">
        <v>7</v>
      </c>
      <c r="FE13" s="261" t="s">
        <v>7</v>
      </c>
      <c r="FF13" s="261" t="s">
        <v>7</v>
      </c>
      <c r="FG13" s="261" t="s">
        <v>7</v>
      </c>
      <c r="FH13" s="261" t="s">
        <v>7</v>
      </c>
      <c r="FI13" s="261" t="s">
        <v>7</v>
      </c>
      <c r="FJ13" s="261" t="s">
        <v>7</v>
      </c>
      <c r="FK13" s="261" t="s">
        <v>7</v>
      </c>
      <c r="FL13" s="261" t="s">
        <v>7</v>
      </c>
      <c r="FM13" s="261" t="s">
        <v>7</v>
      </c>
      <c r="FN13" s="261" t="s">
        <v>7</v>
      </c>
      <c r="FO13" s="261" t="s">
        <v>7</v>
      </c>
      <c r="FP13" s="261" t="s">
        <v>7</v>
      </c>
      <c r="FQ13" s="261" t="s">
        <v>7</v>
      </c>
      <c r="FR13" s="261" t="s">
        <v>7</v>
      </c>
      <c r="FS13" s="261" t="s">
        <v>7</v>
      </c>
      <c r="FT13" s="261" t="s">
        <v>7</v>
      </c>
      <c r="FU13" s="261" t="s">
        <v>7</v>
      </c>
      <c r="FV13" s="261" t="s">
        <v>7</v>
      </c>
      <c r="FW13" s="261" t="s">
        <v>7</v>
      </c>
      <c r="FX13" s="261" t="s">
        <v>7</v>
      </c>
      <c r="FY13" s="261" t="s">
        <v>7</v>
      </c>
      <c r="FZ13" s="261" t="s">
        <v>7</v>
      </c>
      <c r="GA13" s="261" t="s">
        <v>7</v>
      </c>
      <c r="GB13" s="261" t="s">
        <v>7</v>
      </c>
      <c r="GC13" s="261" t="s">
        <v>7</v>
      </c>
      <c r="GD13" s="261" t="s">
        <v>7</v>
      </c>
      <c r="GE13" s="261" t="s">
        <v>7</v>
      </c>
      <c r="GF13" s="261" t="s">
        <v>7</v>
      </c>
      <c r="GG13" s="261" t="s">
        <v>7</v>
      </c>
      <c r="GH13" s="261" t="s">
        <v>7</v>
      </c>
      <c r="GI13" s="261" t="s">
        <v>7</v>
      </c>
      <c r="GJ13" s="261" t="s">
        <v>7</v>
      </c>
      <c r="GK13" s="261" t="s">
        <v>7</v>
      </c>
      <c r="GL13" s="261" t="s">
        <v>7</v>
      </c>
      <c r="GM13" s="261" t="s">
        <v>7</v>
      </c>
      <c r="GN13" s="261" t="s">
        <v>7</v>
      </c>
      <c r="GO13" s="261" t="s">
        <v>8</v>
      </c>
      <c r="GP13" s="261" t="s">
        <v>8</v>
      </c>
      <c r="GQ13" s="261" t="s">
        <v>8</v>
      </c>
      <c r="GR13" s="261" t="s">
        <v>8</v>
      </c>
      <c r="GS13" s="261" t="s">
        <v>8</v>
      </c>
      <c r="GT13" s="261" t="s">
        <v>8</v>
      </c>
      <c r="GU13" s="261" t="s">
        <v>8</v>
      </c>
      <c r="GV13" s="261" t="s">
        <v>8</v>
      </c>
      <c r="GW13" s="261" t="s">
        <v>8</v>
      </c>
      <c r="GX13" s="261" t="s">
        <v>8</v>
      </c>
      <c r="GY13" s="261" t="s">
        <v>8</v>
      </c>
      <c r="GZ13" s="261" t="s">
        <v>8</v>
      </c>
      <c r="HA13" s="261" t="s">
        <v>8</v>
      </c>
      <c r="HB13" s="261" t="s">
        <v>8</v>
      </c>
      <c r="HC13" s="261" t="s">
        <v>8</v>
      </c>
      <c r="HD13" s="261" t="s">
        <v>8</v>
      </c>
      <c r="HE13" s="261" t="s">
        <v>8</v>
      </c>
      <c r="HF13" s="261" t="s">
        <v>8</v>
      </c>
      <c r="HG13" s="261" t="s">
        <v>8</v>
      </c>
      <c r="HH13" s="261" t="s">
        <v>8</v>
      </c>
      <c r="HI13" s="261" t="s">
        <v>8</v>
      </c>
      <c r="HJ13" s="261" t="s">
        <v>8</v>
      </c>
      <c r="HK13" s="261" t="s">
        <v>8</v>
      </c>
      <c r="HL13" s="261" t="s">
        <v>8</v>
      </c>
      <c r="HM13" s="261" t="s">
        <v>8</v>
      </c>
      <c r="HN13" s="261" t="s">
        <v>8</v>
      </c>
      <c r="HO13" s="261" t="s">
        <v>8</v>
      </c>
      <c r="HP13" s="261" t="s">
        <v>8</v>
      </c>
      <c r="HQ13" s="261" t="s">
        <v>8</v>
      </c>
      <c r="HR13" s="261" t="s">
        <v>8</v>
      </c>
      <c r="HS13" s="261" t="s">
        <v>8</v>
      </c>
      <c r="HT13" s="261" t="s">
        <v>9</v>
      </c>
      <c r="HU13" s="261" t="s">
        <v>9</v>
      </c>
      <c r="HV13" s="261" t="s">
        <v>9</v>
      </c>
      <c r="HW13" s="261" t="s">
        <v>9</v>
      </c>
      <c r="HX13" s="261" t="s">
        <v>9</v>
      </c>
      <c r="HY13" s="261" t="s">
        <v>9</v>
      </c>
      <c r="HZ13" s="261" t="s">
        <v>9</v>
      </c>
      <c r="IA13" s="261" t="s">
        <v>9</v>
      </c>
      <c r="IB13" s="261" t="s">
        <v>9</v>
      </c>
      <c r="IC13" s="261" t="s">
        <v>9</v>
      </c>
      <c r="ID13" s="261" t="s">
        <v>9</v>
      </c>
      <c r="IE13" s="261" t="s">
        <v>9</v>
      </c>
      <c r="IF13" s="261" t="s">
        <v>9</v>
      </c>
      <c r="IG13" s="261" t="s">
        <v>9</v>
      </c>
      <c r="IH13" s="261" t="s">
        <v>9</v>
      </c>
      <c r="II13" s="261" t="s">
        <v>9</v>
      </c>
      <c r="IJ13" s="261" t="s">
        <v>9</v>
      </c>
      <c r="IK13" s="261" t="s">
        <v>9</v>
      </c>
      <c r="IL13" s="261" t="s">
        <v>9</v>
      </c>
      <c r="IM13" s="261" t="s">
        <v>9</v>
      </c>
      <c r="IN13" s="261" t="s">
        <v>9</v>
      </c>
      <c r="IO13" s="261" t="s">
        <v>9</v>
      </c>
      <c r="IP13" s="261" t="s">
        <v>9</v>
      </c>
      <c r="IQ13" s="261" t="s">
        <v>9</v>
      </c>
      <c r="IR13" s="261" t="s">
        <v>9</v>
      </c>
      <c r="IS13" s="261" t="s">
        <v>9</v>
      </c>
      <c r="IT13" s="261" t="s">
        <v>9</v>
      </c>
      <c r="IU13" s="261" t="s">
        <v>10</v>
      </c>
      <c r="IV13" s="261" t="s">
        <v>10</v>
      </c>
      <c r="IW13" s="261" t="s">
        <v>10</v>
      </c>
      <c r="IX13" s="261" t="s">
        <v>10</v>
      </c>
      <c r="IY13" s="261" t="s">
        <v>10</v>
      </c>
      <c r="IZ13" s="261" t="s">
        <v>10</v>
      </c>
      <c r="JA13" s="261" t="s">
        <v>10</v>
      </c>
      <c r="JB13" s="261" t="s">
        <v>10</v>
      </c>
      <c r="JC13" s="261" t="s">
        <v>10</v>
      </c>
      <c r="JD13" s="261" t="s">
        <v>11</v>
      </c>
      <c r="JE13" s="261" t="s">
        <v>11</v>
      </c>
      <c r="JF13" s="261" t="s">
        <v>11</v>
      </c>
      <c r="JG13" s="261" t="s">
        <v>11</v>
      </c>
      <c r="JH13" s="261" t="s">
        <v>11</v>
      </c>
      <c r="JI13" s="261" t="s">
        <v>11</v>
      </c>
      <c r="JJ13" s="261" t="s">
        <v>11</v>
      </c>
      <c r="JK13" s="261" t="s">
        <v>11</v>
      </c>
      <c r="JL13" s="261" t="s">
        <v>11</v>
      </c>
      <c r="JM13" s="261" t="s">
        <v>11</v>
      </c>
      <c r="JN13" s="261" t="s">
        <v>11</v>
      </c>
      <c r="JO13" s="261" t="s">
        <v>11</v>
      </c>
      <c r="JP13" s="261" t="s">
        <v>11</v>
      </c>
      <c r="JQ13" s="261" t="s">
        <v>11</v>
      </c>
      <c r="JR13" s="261" t="s">
        <v>11</v>
      </c>
      <c r="JS13" s="261" t="s">
        <v>11</v>
      </c>
      <c r="JT13" s="261" t="s">
        <v>11</v>
      </c>
      <c r="JU13" s="261" t="s">
        <v>11</v>
      </c>
      <c r="JV13" s="261" t="s">
        <v>11</v>
      </c>
      <c r="JW13" s="261" t="s">
        <v>11</v>
      </c>
      <c r="JX13" s="261" t="s">
        <v>11</v>
      </c>
      <c r="JY13" s="261" t="s">
        <v>11</v>
      </c>
      <c r="JZ13" s="261" t="s">
        <v>11</v>
      </c>
      <c r="KA13" s="261" t="s">
        <v>11</v>
      </c>
      <c r="KB13" s="261" t="s">
        <v>11</v>
      </c>
      <c r="KC13" s="261" t="s">
        <v>11</v>
      </c>
      <c r="KD13" s="261" t="s">
        <v>11</v>
      </c>
      <c r="KE13" s="261" t="s">
        <v>11</v>
      </c>
      <c r="KF13" s="261" t="s">
        <v>11</v>
      </c>
      <c r="KG13" s="261" t="s">
        <v>11</v>
      </c>
      <c r="KH13" s="261" t="s">
        <v>11</v>
      </c>
      <c r="KI13" s="261" t="s">
        <v>11</v>
      </c>
      <c r="KJ13" s="261" t="s">
        <v>11</v>
      </c>
      <c r="KK13" s="261" t="s">
        <v>12</v>
      </c>
      <c r="KL13" s="261" t="s">
        <v>12</v>
      </c>
      <c r="KM13" s="261" t="s">
        <v>12</v>
      </c>
      <c r="KN13" s="261" t="s">
        <v>12</v>
      </c>
      <c r="KO13" s="261" t="s">
        <v>12</v>
      </c>
      <c r="KP13" s="261" t="s">
        <v>12</v>
      </c>
      <c r="KQ13" s="261" t="s">
        <v>13</v>
      </c>
      <c r="KR13" s="261" t="s">
        <v>13</v>
      </c>
      <c r="KS13" s="261" t="s">
        <v>13</v>
      </c>
      <c r="KT13" s="261" t="s">
        <v>13</v>
      </c>
      <c r="KU13" s="261" t="s">
        <v>13</v>
      </c>
      <c r="KV13" s="261" t="s">
        <v>13</v>
      </c>
      <c r="KW13" s="261" t="s">
        <v>13</v>
      </c>
      <c r="KX13" s="261" t="s">
        <v>13</v>
      </c>
      <c r="KY13" s="261" t="s">
        <v>13</v>
      </c>
      <c r="KZ13" s="261" t="s">
        <v>13</v>
      </c>
      <c r="LA13" s="261" t="s">
        <v>13</v>
      </c>
      <c r="LB13" s="261" t="s">
        <v>13</v>
      </c>
      <c r="LC13" s="261" t="s">
        <v>14</v>
      </c>
      <c r="LD13" s="261" t="s">
        <v>14</v>
      </c>
      <c r="LE13" s="261" t="s">
        <v>14</v>
      </c>
      <c r="LF13" s="261" t="s">
        <v>14</v>
      </c>
      <c r="LG13" s="261" t="s">
        <v>14</v>
      </c>
      <c r="LH13" s="261" t="s">
        <v>14</v>
      </c>
      <c r="LI13" s="261" t="s">
        <v>14</v>
      </c>
      <c r="LJ13" s="261" t="s">
        <v>14</v>
      </c>
      <c r="LK13" s="261" t="s">
        <v>14</v>
      </c>
      <c r="LL13" s="261" t="s">
        <v>14</v>
      </c>
      <c r="LM13" s="261" t="s">
        <v>14</v>
      </c>
      <c r="LN13" s="261" t="s">
        <v>14</v>
      </c>
      <c r="LO13" s="261" t="s">
        <v>14</v>
      </c>
      <c r="LP13" s="261" t="s">
        <v>14</v>
      </c>
      <c r="LQ13" s="261" t="s">
        <v>14</v>
      </c>
      <c r="LR13" s="261" t="s">
        <v>14</v>
      </c>
      <c r="LS13" s="261" t="s">
        <v>14</v>
      </c>
      <c r="LT13" s="261" t="s">
        <v>14</v>
      </c>
      <c r="LU13" s="261" t="s">
        <v>14</v>
      </c>
      <c r="LV13" s="261" t="s">
        <v>14</v>
      </c>
      <c r="LW13" s="261" t="s">
        <v>15</v>
      </c>
      <c r="LX13" s="261" t="s">
        <v>15</v>
      </c>
      <c r="LY13" s="261" t="s">
        <v>15</v>
      </c>
      <c r="LZ13" s="261" t="s">
        <v>15</v>
      </c>
      <c r="MA13" s="261" t="s">
        <v>15</v>
      </c>
      <c r="MB13" s="261" t="s">
        <v>15</v>
      </c>
      <c r="MC13" s="261" t="s">
        <v>15</v>
      </c>
      <c r="MD13" s="261" t="s">
        <v>15</v>
      </c>
      <c r="ME13" s="261" t="s">
        <v>15</v>
      </c>
      <c r="MF13" s="261" t="s">
        <v>16</v>
      </c>
      <c r="MG13" s="261" t="s">
        <v>16</v>
      </c>
      <c r="MH13" s="261" t="s">
        <v>16</v>
      </c>
      <c r="MI13" s="261" t="s">
        <v>16</v>
      </c>
      <c r="MJ13" s="261" t="s">
        <v>16</v>
      </c>
      <c r="MK13" s="261" t="s">
        <v>16</v>
      </c>
      <c r="ML13" s="261" t="s">
        <v>16</v>
      </c>
      <c r="MM13" s="261" t="s">
        <v>16</v>
      </c>
      <c r="MN13" s="261" t="s">
        <v>16</v>
      </c>
      <c r="MO13" s="261" t="s">
        <v>16</v>
      </c>
      <c r="MP13" s="261" t="s">
        <v>16</v>
      </c>
      <c r="MQ13" s="261" t="s">
        <v>16</v>
      </c>
      <c r="MR13" s="261" t="s">
        <v>16</v>
      </c>
      <c r="MS13" s="261" t="s">
        <v>16</v>
      </c>
      <c r="MT13" s="261" t="s">
        <v>16</v>
      </c>
      <c r="MU13" s="261" t="s">
        <v>16</v>
      </c>
      <c r="MV13" s="261" t="s">
        <v>16</v>
      </c>
      <c r="MW13" s="261" t="s">
        <v>16</v>
      </c>
      <c r="MX13" s="261" t="s">
        <v>16</v>
      </c>
      <c r="MY13" s="261" t="s">
        <v>16</v>
      </c>
      <c r="MZ13" s="261" t="s">
        <v>16</v>
      </c>
      <c r="NA13" s="261" t="s">
        <v>16</v>
      </c>
      <c r="NB13" s="261" t="s">
        <v>16</v>
      </c>
      <c r="NC13" s="261" t="s">
        <v>16</v>
      </c>
      <c r="ND13" s="261" t="s">
        <v>16</v>
      </c>
      <c r="NE13" s="261" t="s">
        <v>16</v>
      </c>
      <c r="NF13" s="261" t="s">
        <v>16</v>
      </c>
      <c r="NG13" s="261" t="s">
        <v>16</v>
      </c>
      <c r="NH13" s="261" t="s">
        <v>16</v>
      </c>
      <c r="NI13" s="261" t="s">
        <v>16</v>
      </c>
      <c r="NJ13" s="261" t="s">
        <v>16</v>
      </c>
      <c r="NK13" s="261" t="s">
        <v>16</v>
      </c>
      <c r="NL13" s="261" t="s">
        <v>17</v>
      </c>
      <c r="NM13" s="261" t="s">
        <v>17</v>
      </c>
      <c r="NN13" s="261" t="s">
        <v>17</v>
      </c>
      <c r="NO13" s="261" t="s">
        <v>17</v>
      </c>
      <c r="NP13" s="261" t="s">
        <v>17</v>
      </c>
      <c r="NQ13" s="261" t="s">
        <v>17</v>
      </c>
      <c r="NR13" s="261" t="s">
        <v>17</v>
      </c>
      <c r="NS13" s="261" t="s">
        <v>17</v>
      </c>
      <c r="NT13" s="261" t="s">
        <v>9</v>
      </c>
      <c r="NU13" s="261" t="s">
        <v>9</v>
      </c>
      <c r="NV13" s="261" t="s">
        <v>9</v>
      </c>
      <c r="NW13" s="261" t="s">
        <v>9</v>
      </c>
      <c r="NX13" s="261" t="s">
        <v>9</v>
      </c>
      <c r="NY13" s="261" t="s">
        <v>9</v>
      </c>
      <c r="NZ13" s="261" t="s">
        <v>9</v>
      </c>
      <c r="OA13" s="261" t="s">
        <v>9</v>
      </c>
      <c r="OB13" s="261" t="s">
        <v>9</v>
      </c>
      <c r="OC13" s="261" t="s">
        <v>9</v>
      </c>
      <c r="OD13" s="261" t="s">
        <v>9</v>
      </c>
      <c r="OE13" s="261" t="s">
        <v>9</v>
      </c>
      <c r="OF13" s="261" t="s">
        <v>9</v>
      </c>
      <c r="OG13" s="261" t="s">
        <v>9</v>
      </c>
      <c r="OH13" s="261" t="s">
        <v>9</v>
      </c>
      <c r="OI13" s="261" t="s">
        <v>7</v>
      </c>
      <c r="OJ13" s="261" t="s">
        <v>7</v>
      </c>
      <c r="OK13" s="261" t="s">
        <v>7</v>
      </c>
      <c r="OL13" s="261" t="s">
        <v>7</v>
      </c>
      <c r="OM13" s="261" t="s">
        <v>7</v>
      </c>
      <c r="ON13" s="261" t="s">
        <v>7</v>
      </c>
      <c r="OO13" s="261" t="s">
        <v>7</v>
      </c>
      <c r="OP13" s="261" t="s">
        <v>7</v>
      </c>
      <c r="OQ13" s="261" t="s">
        <v>7</v>
      </c>
      <c r="OR13" s="261" t="s">
        <v>7</v>
      </c>
      <c r="OS13" s="261" t="s">
        <v>7</v>
      </c>
      <c r="OT13" s="261" t="s">
        <v>7</v>
      </c>
      <c r="OU13" s="261" t="s">
        <v>7</v>
      </c>
      <c r="OV13" s="261" t="s">
        <v>7</v>
      </c>
      <c r="OW13" s="261" t="s">
        <v>8</v>
      </c>
      <c r="OX13" s="261" t="s">
        <v>8</v>
      </c>
      <c r="OY13" s="261" t="s">
        <v>8</v>
      </c>
      <c r="OZ13" s="261" t="s">
        <v>8</v>
      </c>
      <c r="PA13" s="261" t="s">
        <v>8</v>
      </c>
      <c r="PB13" s="261" t="s">
        <v>8</v>
      </c>
      <c r="PC13" s="261" t="s">
        <v>8</v>
      </c>
      <c r="PD13" s="261" t="s">
        <v>8</v>
      </c>
      <c r="PE13" s="261" t="s">
        <v>8</v>
      </c>
      <c r="PF13" s="261" t="s">
        <v>8</v>
      </c>
      <c r="PG13" s="261" t="s">
        <v>8</v>
      </c>
      <c r="PH13" s="261" t="s">
        <v>8</v>
      </c>
      <c r="PI13" s="261" t="s">
        <v>8</v>
      </c>
      <c r="PJ13" s="261" t="s">
        <v>8</v>
      </c>
      <c r="PK13" s="261" t="s">
        <v>8</v>
      </c>
      <c r="PL13" s="261" t="s">
        <v>8</v>
      </c>
      <c r="PM13" s="261" t="s">
        <v>8</v>
      </c>
      <c r="PN13" s="261" t="s">
        <v>8</v>
      </c>
      <c r="PO13" s="261" t="s">
        <v>8</v>
      </c>
      <c r="PP13" s="261" t="s">
        <v>9</v>
      </c>
      <c r="PQ13" s="261" t="s">
        <v>9</v>
      </c>
      <c r="PR13" s="261" t="s">
        <v>9</v>
      </c>
      <c r="PS13" s="261" t="s">
        <v>9</v>
      </c>
      <c r="PT13" s="261" t="s">
        <v>9</v>
      </c>
      <c r="PU13" s="261" t="s">
        <v>9</v>
      </c>
      <c r="PV13" s="261" t="s">
        <v>9</v>
      </c>
      <c r="PW13" s="261" t="s">
        <v>9</v>
      </c>
      <c r="PX13" s="261" t="s">
        <v>9</v>
      </c>
      <c r="PY13" s="261" t="s">
        <v>9</v>
      </c>
      <c r="PZ13" s="261" t="s">
        <v>9</v>
      </c>
      <c r="QA13" s="261" t="s">
        <v>9</v>
      </c>
      <c r="QB13" s="261" t="s">
        <v>9</v>
      </c>
      <c r="QC13" s="261" t="s">
        <v>9</v>
      </c>
      <c r="QD13" s="261" t="s">
        <v>9</v>
      </c>
      <c r="QE13" s="261" t="s">
        <v>9</v>
      </c>
      <c r="QF13" s="261" t="s">
        <v>9</v>
      </c>
      <c r="QG13" s="261" t="s">
        <v>9</v>
      </c>
      <c r="QH13" s="261" t="s">
        <v>9</v>
      </c>
      <c r="QI13" s="261" t="s">
        <v>9</v>
      </c>
      <c r="QJ13" s="261" t="s">
        <v>9</v>
      </c>
      <c r="QK13" s="261" t="s">
        <v>9</v>
      </c>
      <c r="QL13" s="261" t="s">
        <v>9</v>
      </c>
      <c r="QM13" s="261" t="s">
        <v>9</v>
      </c>
      <c r="QN13" s="261" t="s">
        <v>9</v>
      </c>
      <c r="QO13" s="261" t="s">
        <v>9</v>
      </c>
      <c r="QP13" s="261" t="s">
        <v>9</v>
      </c>
      <c r="QQ13" s="261" t="s">
        <v>9</v>
      </c>
      <c r="QR13" s="261" t="s">
        <v>9</v>
      </c>
      <c r="QS13" s="261" t="s">
        <v>9</v>
      </c>
      <c r="QT13" s="261" t="s">
        <v>9</v>
      </c>
      <c r="QU13" s="261" t="s">
        <v>9</v>
      </c>
      <c r="QV13" s="261" t="s">
        <v>9</v>
      </c>
      <c r="QW13" s="261" t="s">
        <v>9</v>
      </c>
      <c r="QX13" s="261" t="s">
        <v>9</v>
      </c>
      <c r="QY13" s="261" t="s">
        <v>9</v>
      </c>
      <c r="QZ13" s="261" t="s">
        <v>9</v>
      </c>
      <c r="RA13" s="261" t="s">
        <v>9</v>
      </c>
      <c r="RB13" s="261" t="s">
        <v>9</v>
      </c>
      <c r="RC13" s="261" t="s">
        <v>9</v>
      </c>
      <c r="RD13" s="261" t="s">
        <v>9</v>
      </c>
      <c r="RE13" s="261" t="s">
        <v>9</v>
      </c>
      <c r="RF13" s="261" t="s">
        <v>9</v>
      </c>
      <c r="RG13" s="261" t="s">
        <v>9</v>
      </c>
      <c r="RH13" s="261" t="s">
        <v>9</v>
      </c>
      <c r="RI13" s="261" t="s">
        <v>9</v>
      </c>
      <c r="RJ13" s="261" t="s">
        <v>9</v>
      </c>
      <c r="RK13" s="261" t="s">
        <v>9</v>
      </c>
      <c r="RL13" s="261" t="s">
        <v>9</v>
      </c>
      <c r="RM13" s="261" t="s">
        <v>9</v>
      </c>
      <c r="RN13" s="261" t="s">
        <v>9</v>
      </c>
      <c r="RO13" s="261" t="s">
        <v>9</v>
      </c>
      <c r="RP13" s="261" t="s">
        <v>9</v>
      </c>
      <c r="RQ13" s="261" t="s">
        <v>9</v>
      </c>
      <c r="RR13" s="261" t="s">
        <v>9</v>
      </c>
      <c r="RS13" s="261" t="s">
        <v>9</v>
      </c>
      <c r="RT13" s="261" t="s">
        <v>9</v>
      </c>
      <c r="RU13" s="261" t="s">
        <v>9</v>
      </c>
      <c r="RV13" s="261" t="s">
        <v>9</v>
      </c>
      <c r="RW13" s="261" t="s">
        <v>9</v>
      </c>
      <c r="RX13" s="261" t="s">
        <v>9</v>
      </c>
      <c r="RY13" s="261" t="s">
        <v>9</v>
      </c>
      <c r="RZ13" s="261" t="s">
        <v>9</v>
      </c>
      <c r="SA13" s="261" t="s">
        <v>9</v>
      </c>
      <c r="SB13" s="261" t="s">
        <v>9</v>
      </c>
      <c r="SC13" s="261" t="s">
        <v>9</v>
      </c>
      <c r="SD13" s="261" t="s">
        <v>9</v>
      </c>
      <c r="SE13" s="261" t="s">
        <v>9</v>
      </c>
      <c r="SF13" s="261" t="s">
        <v>9</v>
      </c>
      <c r="SG13" s="261" t="s">
        <v>9</v>
      </c>
      <c r="SH13" s="261" t="s">
        <v>11</v>
      </c>
      <c r="SI13" s="261" t="s">
        <v>11</v>
      </c>
      <c r="SJ13" s="261" t="s">
        <v>11</v>
      </c>
      <c r="SK13" s="261" t="s">
        <v>11</v>
      </c>
      <c r="SL13" s="261" t="s">
        <v>11</v>
      </c>
      <c r="SM13" s="261" t="s">
        <v>11</v>
      </c>
      <c r="SN13" s="261" t="s">
        <v>11</v>
      </c>
      <c r="SO13" s="261" t="s">
        <v>11</v>
      </c>
      <c r="SP13" s="261" t="s">
        <v>11</v>
      </c>
      <c r="SQ13" s="261" t="s">
        <v>11</v>
      </c>
      <c r="SR13" s="261" t="s">
        <v>11</v>
      </c>
      <c r="SS13" s="261" t="s">
        <v>11</v>
      </c>
      <c r="ST13" s="261" t="s">
        <v>7</v>
      </c>
      <c r="SU13" s="261" t="s">
        <v>7</v>
      </c>
      <c r="SV13" s="261" t="s">
        <v>7</v>
      </c>
      <c r="SW13" s="261" t="s">
        <v>7</v>
      </c>
      <c r="SX13" s="261" t="s">
        <v>7</v>
      </c>
      <c r="SY13" s="261" t="s">
        <v>7</v>
      </c>
      <c r="SZ13" s="261" t="s">
        <v>7</v>
      </c>
      <c r="TA13" s="261" t="s">
        <v>7</v>
      </c>
      <c r="TB13" s="261" t="s">
        <v>7</v>
      </c>
      <c r="TC13" s="261" t="s">
        <v>7</v>
      </c>
      <c r="TD13" s="261" t="s">
        <v>7</v>
      </c>
      <c r="TE13" s="261" t="s">
        <v>7</v>
      </c>
      <c r="TF13" s="261" t="s">
        <v>7</v>
      </c>
      <c r="TG13" s="261" t="s">
        <v>7</v>
      </c>
      <c r="TH13" s="261" t="s">
        <v>8</v>
      </c>
      <c r="TI13" s="261" t="s">
        <v>8</v>
      </c>
      <c r="TJ13" s="261" t="s">
        <v>8</v>
      </c>
      <c r="TK13" s="261" t="s">
        <v>8</v>
      </c>
      <c r="TL13" s="261" t="s">
        <v>8</v>
      </c>
      <c r="TM13" s="261" t="s">
        <v>8</v>
      </c>
      <c r="TN13" s="261" t="s">
        <v>7</v>
      </c>
      <c r="TO13" s="261" t="s">
        <v>7</v>
      </c>
      <c r="TP13" s="261" t="s">
        <v>7</v>
      </c>
      <c r="TQ13" s="261" t="s">
        <v>14</v>
      </c>
      <c r="TR13" s="261" t="s">
        <v>14</v>
      </c>
      <c r="TS13" s="261" t="s">
        <v>14</v>
      </c>
      <c r="TT13" s="261" t="s">
        <v>14</v>
      </c>
      <c r="TU13" s="261" t="s">
        <v>9</v>
      </c>
      <c r="TV13" s="261" t="s">
        <v>9</v>
      </c>
      <c r="TW13" s="261" t="s">
        <v>9</v>
      </c>
      <c r="TX13" s="261" t="s">
        <v>9</v>
      </c>
      <c r="TY13" s="261" t="s">
        <v>9</v>
      </c>
      <c r="TZ13" s="270"/>
      <c r="UA13" s="270"/>
      <c r="UB13" s="270"/>
      <c r="UC13" s="270"/>
      <c r="UD13" s="270"/>
      <c r="UE13" s="270"/>
      <c r="UF13" s="270"/>
      <c r="UG13" s="261" t="s">
        <v>9</v>
      </c>
      <c r="UH13" s="261" t="s">
        <v>9</v>
      </c>
      <c r="UI13" s="261" t="s">
        <v>9</v>
      </c>
      <c r="UJ13" s="261" t="s">
        <v>9</v>
      </c>
      <c r="UK13" s="270"/>
      <c r="UL13" s="270"/>
      <c r="UM13" s="270"/>
      <c r="UN13" s="270"/>
      <c r="UO13" s="270"/>
      <c r="UP13" s="270"/>
      <c r="UQ13" s="270"/>
      <c r="UR13" s="270"/>
      <c r="US13" s="270"/>
      <c r="UT13" s="270"/>
      <c r="UU13" s="270"/>
      <c r="UV13" s="270"/>
      <c r="UW13" s="270"/>
      <c r="UX13" s="261" t="s">
        <v>12</v>
      </c>
      <c r="UY13" s="261" t="s">
        <v>14</v>
      </c>
      <c r="UZ13" s="261" t="s">
        <v>14</v>
      </c>
      <c r="VA13" s="261" t="s">
        <v>14</v>
      </c>
      <c r="VB13" s="261" t="s">
        <v>14</v>
      </c>
      <c r="VC13" s="261" t="s">
        <v>16</v>
      </c>
      <c r="VD13" s="261" t="s">
        <v>16</v>
      </c>
      <c r="VE13" s="261" t="s">
        <v>16</v>
      </c>
      <c r="VF13" s="261" t="s">
        <v>16</v>
      </c>
      <c r="VG13" s="261" t="s">
        <v>16</v>
      </c>
      <c r="VH13" s="261" t="s">
        <v>16</v>
      </c>
      <c r="VI13" s="261" t="s">
        <v>16</v>
      </c>
      <c r="VJ13" s="261" t="s">
        <v>16</v>
      </c>
      <c r="VK13" s="261" t="s">
        <v>16</v>
      </c>
      <c r="VL13" s="261" t="s">
        <v>8</v>
      </c>
      <c r="VM13" s="261" t="s">
        <v>8</v>
      </c>
      <c r="VN13" s="261" t="s">
        <v>8</v>
      </c>
      <c r="VO13" s="261" t="s">
        <v>8</v>
      </c>
      <c r="VP13" s="261" t="s">
        <v>8</v>
      </c>
      <c r="VQ13" s="261" t="s">
        <v>8</v>
      </c>
      <c r="VR13" s="261" t="s">
        <v>8</v>
      </c>
      <c r="VS13" s="261" t="s">
        <v>8</v>
      </c>
      <c r="VT13" s="261" t="s">
        <v>8</v>
      </c>
      <c r="VU13" s="261" t="s">
        <v>8</v>
      </c>
      <c r="VV13" s="261" t="s">
        <v>8</v>
      </c>
      <c r="VW13" s="261" t="s">
        <v>8</v>
      </c>
      <c r="VX13" s="261" t="s">
        <v>9</v>
      </c>
      <c r="VY13" s="261" t="s">
        <v>9</v>
      </c>
      <c r="VZ13" s="261" t="s">
        <v>9</v>
      </c>
    </row>
    <row r="14" spans="1:599" ht="21" customHeight="1">
      <c r="B14" s="759"/>
      <c r="C14" s="779" t="str">
        <f>IF(TRIM(SUBSTITUTE(R14,CHAR(160),""))="","",R14)</f>
        <v>macedoine surgelée</v>
      </c>
      <c r="D14" s="780" t="str" cm="1">
        <f t="array" ref="D14">IF(ROW()=ROW(D14),C17,INDEX(E14:E27,ROW()-ROW(D14)))</f>
        <v>macedoine surgelée</v>
      </c>
      <c r="E14" s="781" t="str">
        <f>IF(OR(D14="",C16="",C16&lt;=0,F14=""),"",TRIM(MID(D14,LEN(F14)+1+IF(MID(D14,LEN(F14)+1,1)=" ",1,0),99999)))</f>
        <v/>
      </c>
      <c r="F14" s="780" t="str">
        <f>IF(OR(G14="",G14=0,G14="0"),"",IF(LEN(G14)&lt;=C16,G14,IF(LEN(SUBSTITUTE(H14," ",""))=C16+1,LEFT(G14,C16),LEFT(G14,FIND("§",SUBSTITUTE(H14," ","§",LEN(H14)-LEN(SUBSTITUTE(H14," ",""))))-1))))</f>
        <v>macedoine surgelée</v>
      </c>
      <c r="G14" s="780" t="str">
        <f t="shared" ref="G14:G77" si="3">IF(OR(D14="",D14=0),"",TRIM(SUBSTITUTE(SUBSTITUTE(D14,CHAR(160)," "),CHAR(10)," ")))</f>
        <v>macedoine surgelée</v>
      </c>
      <c r="H14" s="780" t="str">
        <f>IF(OR(G14="",G14=0,G14="0"),"",LEFT(G14,C16+1))</f>
        <v>macedoine surgelée</v>
      </c>
      <c r="I14" s="804">
        <f t="shared" ref="I14:I58" si="4">IF(J14="","",ROW()-8)</f>
        <v>6</v>
      </c>
      <c r="J14" s="752" t="s">
        <v>944</v>
      </c>
      <c r="K14" s="759">
        <f>IF(LEN(TRIM(L14))&gt;0,MAX(K13:K13)+1,"")</f>
        <v>1</v>
      </c>
      <c r="L14" s="783" t="str" cm="1">
        <f t="array" ref="L14:L36">_xlfn._xlws.FILTER(F14:F643,TRIM(SUBSTITUTE(F14:F643,CHAR(160),""))&lt;&gt;"")</f>
        <v>macedoine surgelée</v>
      </c>
      <c r="M14" s="812" t="str">
        <f t="shared" ref="M14:M60" si="5">S14</f>
        <v/>
      </c>
      <c r="N14" s="493" t="s">
        <v>1405</v>
      </c>
      <c r="O14" s="263">
        <f t="shared" ref="O14:O77" si="6">IF(P14="","",ROW()-8)</f>
        <v>6</v>
      </c>
      <c r="P14" s="797" t="str">
        <f t="shared" ref="P14:P58" si="7">J14</f>
        <v>macedoine surgelée</v>
      </c>
      <c r="R14" s="860" t="str">
        <f t="shared" ref="R14:R77" si="8">IF(P14="","",TRIM(SUBSTITUTE(P14,"*",""))&amp;IF(COUNTIF(S14,"*⚠*")&gt;0," *",""))</f>
        <v>macedoine surgelée</v>
      </c>
      <c r="S14" s="799" t="str">
        <f t="shared" ref="S14:S77" si="9">IF(P14="","",CH14)</f>
        <v/>
      </c>
      <c r="T14" s="266" t="str">
        <f t="shared" ref="T14:T77" si="10">IF(P14="","",TRIM(SUBSTITUTE(P14,"*",""))&amp;IF(V14&gt;0," *",""))</f>
        <v>macedoine surgelée</v>
      </c>
      <c r="U14" s="267" t="str">
        <f t="shared" ref="U14:U77" si="11">IF(P14="","",CK14)</f>
        <v/>
      </c>
      <c r="V14" s="268">
        <f t="shared" ref="V14:V77" si="12">IF(P14="","",IF(AI14&lt;&gt;"",1,0)+IF(AL14&lt;&gt;"",1,0)+IF(AN14&lt;&gt;"",1,0)+IF(AR14&lt;&gt;"",1,0)+IF(AT14&lt;&gt;"",1,0)+IF(AW14&lt;&gt;"",1,0)+IF(BB14&lt;&gt;"",1,0)+IF(BF14&lt;&gt;"",1,0)+IF(BH14&lt;&gt;"",1,0)+IF(BJ14&lt;&gt;"",1,0)+IF(BL14&lt;&gt;"",1,0)+IF(BN14&lt;&gt;"",1,0)+IF(BP14&lt;&gt;"",1,0)+IF(BS14&lt;&gt;"",1,0))</f>
        <v>0</v>
      </c>
      <c r="W14" s="268">
        <f t="shared" ref="W14:W77" si="13">IF(P14="","",IF(AJ14&lt;&gt;"",1,0)+IF(BC14&lt;&gt;"",1,0))</f>
        <v>0</v>
      </c>
      <c r="X14" s="269" t="str">
        <f t="shared" ref="X14:X77" si="14">IF(P14="","",IF(S14&lt;&gt;"",S14,IF(U14&lt;&gt;"",U14,"aucun match")))</f>
        <v>aucun match</v>
      </c>
      <c r="Y14" t="str">
        <f t="shared" ref="Y14:Y77" si="15">IF(P14="","",LOWER(P14))</f>
        <v>macedoine surgelée</v>
      </c>
      <c r="Z14" t="str">
        <f t="shared" ref="Z14:Z77" si="16">IF(Y14="","",SUBSTITUTE(SUBSTITUTE(SUBSTITUTE(SUBSTITUTE(SUBSTITUTE(SUBSTITUTE(SUBSTITUTE(SUBSTITUTE(Y14,"œ","oe"),"æ","ae"),"à","a"),"á","a"),"â","a"),"ä","a"),"ã","a"),"å","a"))</f>
        <v>macedoine surgelée</v>
      </c>
      <c r="AA14" t="str">
        <f t="shared" ref="AA14:AA77" si="17">IF(Z14="","",SUBSTITUTE(SUBSTITUTE(SUBSTITUTE(SUBSTITUTE(SUBSTITUTE(SUBSTITUTE(SUBSTITUTE(SUBSTITUTE(SUBSTITUTE(SUBSTITUTE(SUBSTITUTE(SUBSTITUTE(SUBSTITUTE(SUBSTITUTE(SUBSTITUTE(SUBSTITUTE(SUBSTITUTE(SUBSTITUTE(SUBSTITUTE(SUBSTITUTE(SUBSTITUTE(Z14,"ç","c"),"è","e"),"é","e"),"ê","e"),"ë","e"),"ì","i"),"í","i"),"î","i"),"ï","i"),"ñ","n"),"ò","o"),"ó","o"),"ô","o"),"ö","o"),"õ","o"),"ù","u"),"ú","u"),"û","u"),"ü","u"),"ý","y"),"ÿ","y"))</f>
        <v>macedoine surgelee</v>
      </c>
      <c r="AB14" t="str">
        <f t="shared" ref="AB14:AB77" si="18">IF(AA14="","",SUBSTITUTE(SUBSTITUTE(SUBSTITUTE(SUBSTITUTE(SUBSTITUTE(SUBSTITUTE(SUBSTITUTE(SUBSTITUTE(SUBSTITUTE(SUBSTITUTE(AA14,CHAR(10)," "),CHAR(13)," "),","," "),"."," "),":"," "),"/"," "),"-"," "),"_"," "),""""," "),";"," "))</f>
        <v>macedoine surgelee</v>
      </c>
      <c r="AC14" t="str">
        <f t="shared" ref="AC14:AC77" si="19">IF(AB14="","",SUBSTITUTE(SUBSTITUTE(SUBSTITUTE(SUBSTITUTE(SUBSTITUTE(SUBSTITUTE(SUBSTITUTE(SUBSTITUTE(AB14,CHAR(40)," "),CHAR(41)," "),CHAR(39)," "),"?"," "),"!"," "),"+"," "),"*"," "),"&amp;"," "))</f>
        <v>macedoine surgelee</v>
      </c>
      <c r="AD14" t="str">
        <f t="shared" ref="AD14:AD77" si="20">IF(AC14="",""," "&amp;TRIM(SUBSTITUTE(SUBSTITUTE(SUBSTITUTE(AC14,"  "," "),"  "," "),"  "," "))&amp;" ")</f>
        <v xml:space="preserve"> macedoine surgelee </v>
      </c>
      <c r="AE14">
        <f t="array" ref="AE14">IF(P14="",0,SUMPRODUCT((DM13:VZ13="Gluten")*(DM14:VZ14="INFO")*(COUNTIF(AD14,"* "&amp;DM15:VZ15&amp;" *")&gt;0)*1))</f>
        <v>0</v>
      </c>
      <c r="AF14">
        <f t="array" ref="AF14">IF(P14="",0,SUMPRODUCT((DM13:VZ13="Gluten")*(DM14:VZ14="EXCL")*(COUNTIF(AD14,"* "&amp;DM15:VZ15&amp;" *")&gt;0)*1))</f>
        <v>0</v>
      </c>
      <c r="AG14">
        <f t="array" ref="AG14">IF(P14="",0,SUMPRODUCT((DM13:VZ13="Gluten")*(DM14:VZ14="ALERTE")*(COUNTIF(AD14,"* "&amp;DM15:VZ15&amp;" *")&gt;0)*1))</f>
        <v>0</v>
      </c>
      <c r="AH14">
        <f t="array" ref="AH14">IF(P14="",0,SUMPRODUCT((DM13:VZ13="Gluten")*(DM14:VZ14="SUSP")*(COUNTIF(AD14,"* "&amp;DM15:VZ15&amp;" *")&gt;0)*1))</f>
        <v>0</v>
      </c>
      <c r="AI14" t="str">
        <f t="shared" ref="AI14:AI77" si="21">IF(P14="","",IF(AE14&gt;0,"info Gluten",IF(AND(AG14&gt;0,AF14=0),"⚠ Gluten","")))</f>
        <v/>
      </c>
      <c r="AJ14" t="str">
        <f t="shared" ref="AJ14:AJ77" si="22">IF(P14="","",IF(AND(AI14="",AH14&gt;0,AF14=0),"suspicion Gluten",""))</f>
        <v/>
      </c>
      <c r="AK14">
        <f t="array" ref="AK14">IF(P14="",0,SUMPRODUCT((DM13:VZ13="Crustaces")*(DM14:VZ14="ALERTE")*(COUNTIF(AD14,"* "&amp;DM15:VZ15&amp;" *")&gt;0)*1))</f>
        <v>0</v>
      </c>
      <c r="AL14" t="str">
        <f t="shared" ref="AL14:AL77" si="23">IF(P14="","",IF(AK14&gt;0,"⚠ Crustaces",""))</f>
        <v/>
      </c>
      <c r="AM14">
        <f t="array" ref="AM14">IF(P14="",0,SUMPRODUCT((DM13:VZ13="Oeufs")*(DM14:VZ14="ALERTE")*(COUNTIF(AD14,"* "&amp;DM15:VZ15&amp;" *")&gt;0)*1))</f>
        <v>0</v>
      </c>
      <c r="AN14" t="str">
        <f t="shared" ref="AN14:AN77" si="24">IF(P14="","",IF(AM14&gt;0,"⚠ Oeufs",""))</f>
        <v/>
      </c>
      <c r="AO14">
        <f t="array" ref="AO14">IF(P14="",0,SUMPRODUCT((DM13:VZ13="Poissons")*(DM14:VZ14="INFO")*(COUNTIF(AD14,"* "&amp;DM15:VZ15&amp;" *")&gt;0)*1))</f>
        <v>0</v>
      </c>
      <c r="AP14">
        <f t="array" ref="AP14">IF(P14="",0,SUMPRODUCT((DM13:VZ13="Poissons")*(DM14:VZ14="EXCL")*(COUNTIF(AD14,"* "&amp;DM15:VZ15&amp;" *")&gt;0)*1))</f>
        <v>0</v>
      </c>
      <c r="AQ14">
        <f t="array" ref="AQ14">IF(P14="",0,SUMPRODUCT((DM13:VZ13="Poissons")*(DM14:VZ14="ALERTE")*(COUNTIF(AD14,"* "&amp;DM15:VZ15&amp;" *")&gt;0)*1))</f>
        <v>0</v>
      </c>
      <c r="AR14" t="str">
        <f t="shared" ref="AR14:AR77" si="25">IF(P14="","",IF(AO14&gt;0,"info Poissons",IF(AND(AQ14&gt;0,AP14=0),"⚠ Poissons","")))</f>
        <v/>
      </c>
      <c r="AS14">
        <f t="array" ref="AS14">IF(P14="",0,SUMPRODUCT((DM13:VZ13="Arachides")*(DM14:VZ14="ALERTE")*(COUNTIF(AD14,"* "&amp;DM15:VZ15&amp;" *")&gt;0)*1))</f>
        <v>0</v>
      </c>
      <c r="AT14" t="str">
        <f t="shared" ref="AT14:AT77" si="26">IF(P14="","",IF(AS14&gt;0,"⚠ Arachides",""))</f>
        <v/>
      </c>
      <c r="AU14">
        <f t="array" ref="AU14">IF(P14="",0,SUMPRODUCT((DM13:VZ13="Soja")*(DM14:VZ14="INFO")*(COUNTIF(AD14,"* "&amp;DM15:VZ15&amp;" *")&gt;0)*1))</f>
        <v>0</v>
      </c>
      <c r="AV14">
        <f t="array" ref="AV14">IF(P14="",0,SUMPRODUCT((DM13:VZ13="Soja")*(DM14:VZ14="ALERTE")*(COUNTIF(AD14,"* "&amp;DM15:VZ15&amp;" *")&gt;0)*1))</f>
        <v>0</v>
      </c>
      <c r="AW14" t="str">
        <f t="shared" ref="AW14:AW77" si="27">IF(P14="","",IF(AU14&gt;0,"info Soja",IF(AV14&gt;0,"⚠ Soja","")))</f>
        <v/>
      </c>
      <c r="AX14">
        <f t="array" ref="AX14">IF(P14="",0,SUMPRODUCT((DM13:VZ13="Lait")*(DM14:VZ14="INFO")*(COUNTIF(AD14,"* "&amp;DM15:VZ15&amp;" *")&gt;0)*1))</f>
        <v>0</v>
      </c>
      <c r="AY14">
        <f t="array" ref="AY14">IF(P14="",0,SUMPRODUCT((DM13:VZ13="Lait")*(DM14:VZ14="EXCL")*(COUNTIF(AD14,"* "&amp;DM15:VZ15&amp;" *")&gt;0)*1))</f>
        <v>0</v>
      </c>
      <c r="AZ14">
        <f t="array" ref="AZ14">IF(P14="",0,SUMPRODUCT((DM13:VZ13="Lait")*(DM14:VZ14="ALERTE")*(COUNTIF(AD14,"* "&amp;DM15:VZ15&amp;" *")&gt;0)*1))</f>
        <v>0</v>
      </c>
      <c r="BA14">
        <f t="array" ref="BA14">IF(P14="",0,SUMPRODUCT((DM13:VZ13="Lait")*(DM14:VZ14="SUSP")*(COUNTIF(AD14,"* "&amp;DM15:VZ15&amp;" *")&gt;0)*1))</f>
        <v>0</v>
      </c>
      <c r="BB14" t="str">
        <f t="shared" ref="BB14:BB77" si="28">IF(P14="","",IF(AX14&gt;0,"info Lait",IF(AND(AZ14&gt;0,AY14=0),"⚠ Lait","")))</f>
        <v/>
      </c>
      <c r="BC14" t="str">
        <f t="shared" ref="BC14:BC77" si="29">IF(P14="","",IF(AND(BB14="",BA14&gt;0,AY14=0),"suspicion Lait",""))</f>
        <v/>
      </c>
      <c r="BD14">
        <f t="array" ref="BD14">IF(P14="",0,SUMPRODUCT((DM13:VZ13="Fruits a coque")*(DM14:VZ14="EXCL")*(COUNTIF(AD14,"* "&amp;DM15:VZ15&amp;" *")&gt;0)*1))</f>
        <v>0</v>
      </c>
      <c r="BE14">
        <f t="array" ref="BE14">IF(P14="",0,SUMPRODUCT((DM13:VZ13="Fruits a coque")*(DM14:VZ14="ALERTE")*(COUNTIF(AD14,"* "&amp;DM15:VZ15&amp;" *")&gt;0)*1))</f>
        <v>0</v>
      </c>
      <c r="BF14" t="str">
        <f t="shared" ref="BF14:BF77" si="30">IF(P14="","",IF(AND(BE14&gt;0,BD14=0),"⚠ Fruits a coque",""))</f>
        <v/>
      </c>
      <c r="BG14">
        <f t="array" ref="BG14">IF(P14="",0,SUMPRODUCT((DM13:VZ13="Celeri")*(DM14:VZ14="ALERTE")*(COUNTIF(AD14,"* "&amp;DM15:VZ15&amp;" *")&gt;0)*1))</f>
        <v>0</v>
      </c>
      <c r="BH14" t="str">
        <f t="shared" ref="BH14:BH77" si="31">IF(P14="","",IF(BG14&gt;0,"⚠ Celeri",""))</f>
        <v/>
      </c>
      <c r="BI14">
        <f t="array" ref="BI14">IF(P14="",0,SUMPRODUCT((DM13:VZ13="Moutarde")*(DM14:VZ14="ALERTE")*(COUNTIF(AD14,"* "&amp;DM15:VZ15&amp;" *")&gt;0)*1))</f>
        <v>0</v>
      </c>
      <c r="BJ14" t="str">
        <f t="shared" ref="BJ14:BJ77" si="32">IF(P14="","",IF(BI14&gt;0,"⚠ Moutarde",""))</f>
        <v/>
      </c>
      <c r="BK14">
        <f t="array" ref="BK14">IF(P14="",0,SUMPRODUCT((DM13:VZ13="Sesame")*(DM14:VZ14="ALERTE")*(COUNTIF(AD14,"* "&amp;DM15:VZ15&amp;" *")&gt;0)*1))</f>
        <v>0</v>
      </c>
      <c r="BL14" t="str">
        <f t="shared" ref="BL14:BL77" si="33">IF(P14="","",IF(BK14&gt;0,"⚠ Sesame",""))</f>
        <v/>
      </c>
      <c r="BM14">
        <f t="array" ref="BM14">IF(P14="",0,SUMPRODUCT((DM13:VZ13="Sulfites")*(DM14:VZ14="ALERTE")*(COUNTIF(AD14,"* "&amp;DM15:VZ15&amp;" *")&gt;0)*1))</f>
        <v>0</v>
      </c>
      <c r="BN14" t="str">
        <f t="shared" ref="BN14:BN77" si="34">IF(P14="","",IF(BM14&gt;0,"⚠ Sulfites",""))</f>
        <v/>
      </c>
      <c r="BO14">
        <f t="array" ref="BO14">IF(P14="",0,SUMPRODUCT((DM13:VZ13="Lupin")*(DM14:VZ14="ALERTE")*(COUNTIF(AD14,"* "&amp;DM15:VZ15&amp;" *")&gt;0)*1))</f>
        <v>0</v>
      </c>
      <c r="BP14" t="str">
        <f t="shared" ref="BP14:BP77" si="35">IF(P14="","",IF(BO14&gt;0,"⚠ Lupin",""))</f>
        <v/>
      </c>
      <c r="BQ14">
        <f t="array" ref="BQ14">IF(P14="",0,SUMPRODUCT((DM13:VZ13="Mollusques")*(DM14:VZ14="EXCL")*(COUNTIF(AD14,"* "&amp;DM15:VZ15&amp;" *")&gt;0)*1))</f>
        <v>0</v>
      </c>
      <c r="BR14">
        <f t="array" ref="BR14">IF(P14="",0,SUMPRODUCT((DM13:VZ13="Mollusques")*(DM14:VZ14="ALERTE")*(COUNTIF(AD14,"* "&amp;DM15:VZ15&amp;" *")&gt;0)*1))</f>
        <v>0</v>
      </c>
      <c r="BS14" t="str">
        <f t="shared" ref="BS14:BS77" si="36">IF(P14="","",IF(AND(BR14&gt;0,BQ14=0),"⚠ Mollusques",""))</f>
        <v/>
      </c>
      <c r="BT14" t="str">
        <f t="shared" ref="BT14:BT77" si="37">IF(P14="","",AI14)</f>
        <v/>
      </c>
      <c r="BU14" t="str">
        <f t="shared" ref="BU14:BU77" si="38">IF(P14="","",IF(AL14="",BT14,IF(BT14="",AL14,BT14&amp;" • "&amp;AL14)))</f>
        <v/>
      </c>
      <c r="BV14" t="str">
        <f t="shared" ref="BV14:BV77" si="39">IF(P14="","",IF(AN14="",BU14,IF(BU14="",AN14,BU14&amp;" • "&amp;AN14)))</f>
        <v/>
      </c>
      <c r="BW14" t="str">
        <f t="shared" ref="BW14:BW77" si="40">IF(P14="","",IF(AR14="",BV14,IF(BV14="",AR14,BV14&amp;" • "&amp;AR14)))</f>
        <v/>
      </c>
      <c r="BX14" t="str">
        <f t="shared" ref="BX14:BX77" si="41">IF(P14="","",IF(AT14="",BW14,IF(BW14="",AT14,BW14&amp;" • "&amp;AT14)))</f>
        <v/>
      </c>
      <c r="BY14" t="str">
        <f t="shared" ref="BY14:BY77" si="42">IF(P14="","",IF(AW14="",BX14,IF(BX14="",AW14,BX14&amp;" • "&amp;AW14)))</f>
        <v/>
      </c>
      <c r="BZ14" t="str">
        <f t="shared" ref="BZ14:BZ77" si="43">IF(P14="","",IF(BB14="",BY14,IF(BY14="",BB14,BY14&amp;" • "&amp;BB14)))</f>
        <v/>
      </c>
      <c r="CA14" t="str">
        <f t="shared" ref="CA14:CA77" si="44">IF(P14="","",IF(BF14="",BZ14,IF(BZ14="",BF14,BZ14&amp;" • "&amp;BF14)))</f>
        <v/>
      </c>
      <c r="CB14" t="str">
        <f t="shared" ref="CB14:CB77" si="45">IF(P14="","",IF(BH14="",CA14,IF(CA14="",BH14,CA14&amp;" • "&amp;BH14)))</f>
        <v/>
      </c>
      <c r="CC14" t="str">
        <f t="shared" ref="CC14:CC77" si="46">IF(P14="","",IF(BJ14="",CB14,IF(CB14="",BJ14,CB14&amp;" • "&amp;BJ14)))</f>
        <v/>
      </c>
      <c r="CD14" t="str">
        <f t="shared" ref="CD14:CD77" si="47">IF(P14="","",IF(BL14="",CC14,IF(CC14="",BL14,CC14&amp;" • "&amp;BL14)))</f>
        <v/>
      </c>
      <c r="CE14" t="str">
        <f t="shared" ref="CE14:CE77" si="48">IF(P14="","",IF(BN14="",CD14,IF(CD14="",BN14,CD14&amp;" • "&amp;BN14)))</f>
        <v/>
      </c>
      <c r="CF14" t="str">
        <f t="shared" ref="CF14:CF77" si="49">IF(P14="","",IF(BP14="",CE14,IF(CE14="",BP14,CE14&amp;" • "&amp;BP14)))</f>
        <v/>
      </c>
      <c r="CG14" t="str">
        <f t="shared" ref="CG14:CG77" si="50">IF(P14="","",IF(BS14="",CF14,IF(CF14="",BS14,CF14&amp;" • "&amp;BS14)))</f>
        <v/>
      </c>
      <c r="CH14" t="str">
        <f t="shared" ref="CH14:CH77" si="51">IF(P14="","",CG14)</f>
        <v/>
      </c>
      <c r="CI14" t="str">
        <f t="shared" ref="CI14:CI77" si="52">IF(P14="","",AJ14)</f>
        <v/>
      </c>
      <c r="CJ14" t="str">
        <f t="shared" ref="CJ14:CJ77" si="53">IF(P14="","",IF(BC14="",CI14,IF(CI14="",BC14,CI14&amp;" • "&amp;BC14)))</f>
        <v/>
      </c>
      <c r="CK14" t="str">
        <f t="shared" ref="CK14:CK77" si="54">IF(P14="","",CJ14)</f>
        <v/>
      </c>
      <c r="DM14" s="273" t="s">
        <v>18</v>
      </c>
      <c r="DN14" s="273" t="s">
        <v>18</v>
      </c>
      <c r="DO14" s="273" t="s">
        <v>18</v>
      </c>
      <c r="DP14" s="273" t="s">
        <v>18</v>
      </c>
      <c r="DQ14" s="273" t="s">
        <v>18</v>
      </c>
      <c r="DR14" s="273" t="s">
        <v>18</v>
      </c>
      <c r="DS14" s="273" t="s">
        <v>18</v>
      </c>
      <c r="DT14" s="273" t="s">
        <v>18</v>
      </c>
      <c r="DU14" s="273" t="s">
        <v>18</v>
      </c>
      <c r="DV14" s="273" t="s">
        <v>18</v>
      </c>
      <c r="DW14" s="273" t="s">
        <v>18</v>
      </c>
      <c r="DX14" s="273" t="s">
        <v>18</v>
      </c>
      <c r="DY14" s="273" t="s">
        <v>18</v>
      </c>
      <c r="DZ14" s="273" t="s">
        <v>18</v>
      </c>
      <c r="EA14" s="273" t="s">
        <v>18</v>
      </c>
      <c r="EB14" s="273" t="s">
        <v>18</v>
      </c>
      <c r="EC14" s="273" t="s">
        <v>18</v>
      </c>
      <c r="ED14" s="273" t="s">
        <v>18</v>
      </c>
      <c r="EE14" s="273" t="s">
        <v>18</v>
      </c>
      <c r="EF14" s="273" t="s">
        <v>18</v>
      </c>
      <c r="EG14" s="273" t="s">
        <v>18</v>
      </c>
      <c r="EH14" s="273" t="s">
        <v>18</v>
      </c>
      <c r="EI14" s="273" t="s">
        <v>18</v>
      </c>
      <c r="EJ14" s="273" t="s">
        <v>18</v>
      </c>
      <c r="EK14" s="273" t="s">
        <v>18</v>
      </c>
      <c r="EL14" s="273" t="s">
        <v>18</v>
      </c>
      <c r="EM14" s="273" t="s">
        <v>18</v>
      </c>
      <c r="EN14" s="273" t="s">
        <v>18</v>
      </c>
      <c r="EO14" s="273" t="s">
        <v>18</v>
      </c>
      <c r="EP14" s="273" t="s">
        <v>18</v>
      </c>
      <c r="EQ14" s="273" t="s">
        <v>18</v>
      </c>
      <c r="ER14" s="273" t="s">
        <v>18</v>
      </c>
      <c r="ES14" s="273" t="s">
        <v>18</v>
      </c>
      <c r="ET14" s="273" t="s">
        <v>18</v>
      </c>
      <c r="EU14" s="273" t="s">
        <v>18</v>
      </c>
      <c r="EV14" s="273" t="s">
        <v>18</v>
      </c>
      <c r="EW14" s="273" t="s">
        <v>18</v>
      </c>
      <c r="EX14" s="273" t="s">
        <v>18</v>
      </c>
      <c r="EY14" s="273" t="s">
        <v>18</v>
      </c>
      <c r="EZ14" s="273" t="s">
        <v>18</v>
      </c>
      <c r="FA14" s="273" t="s">
        <v>18</v>
      </c>
      <c r="FB14" s="273" t="s">
        <v>18</v>
      </c>
      <c r="FC14" s="273" t="s">
        <v>18</v>
      </c>
      <c r="FD14" s="273" t="s">
        <v>18</v>
      </c>
      <c r="FE14" s="273" t="s">
        <v>18</v>
      </c>
      <c r="FF14" s="273" t="s">
        <v>18</v>
      </c>
      <c r="FG14" s="273" t="s">
        <v>18</v>
      </c>
      <c r="FH14" s="273" t="s">
        <v>18</v>
      </c>
      <c r="FI14" s="273" t="s">
        <v>18</v>
      </c>
      <c r="FJ14" s="273" t="s">
        <v>18</v>
      </c>
      <c r="FK14" s="273" t="s">
        <v>18</v>
      </c>
      <c r="FL14" s="273" t="s">
        <v>18</v>
      </c>
      <c r="FM14" s="273" t="s">
        <v>18</v>
      </c>
      <c r="FN14" s="273" t="s">
        <v>18</v>
      </c>
      <c r="FO14" s="273" t="s">
        <v>18</v>
      </c>
      <c r="FP14" s="273" t="s">
        <v>18</v>
      </c>
      <c r="FQ14" s="273" t="s">
        <v>18</v>
      </c>
      <c r="FR14" s="273" t="s">
        <v>18</v>
      </c>
      <c r="FS14" s="273" t="s">
        <v>18</v>
      </c>
      <c r="FT14" s="273" t="s">
        <v>18</v>
      </c>
      <c r="FU14" s="273" t="s">
        <v>18</v>
      </c>
      <c r="FV14" s="273" t="s">
        <v>18</v>
      </c>
      <c r="FW14" s="273" t="s">
        <v>18</v>
      </c>
      <c r="FX14" s="273" t="s">
        <v>18</v>
      </c>
      <c r="FY14" s="273" t="s">
        <v>18</v>
      </c>
      <c r="FZ14" s="273" t="s">
        <v>18</v>
      </c>
      <c r="GA14" s="273" t="s">
        <v>18</v>
      </c>
      <c r="GB14" s="273" t="s">
        <v>18</v>
      </c>
      <c r="GC14" s="273" t="s">
        <v>18</v>
      </c>
      <c r="GD14" s="273" t="s">
        <v>18</v>
      </c>
      <c r="GE14" s="273" t="s">
        <v>18</v>
      </c>
      <c r="GF14" s="273" t="s">
        <v>18</v>
      </c>
      <c r="GG14" s="273" t="s">
        <v>18</v>
      </c>
      <c r="GH14" s="273" t="s">
        <v>18</v>
      </c>
      <c r="GI14" s="273" t="s">
        <v>18</v>
      </c>
      <c r="GJ14" s="273" t="s">
        <v>18</v>
      </c>
      <c r="GK14" s="273" t="s">
        <v>18</v>
      </c>
      <c r="GL14" s="273" t="s">
        <v>18</v>
      </c>
      <c r="GM14" s="273" t="s">
        <v>18</v>
      </c>
      <c r="GN14" s="273" t="s">
        <v>18</v>
      </c>
      <c r="GO14" s="273" t="s">
        <v>18</v>
      </c>
      <c r="GP14" s="273" t="s">
        <v>18</v>
      </c>
      <c r="GQ14" s="273" t="s">
        <v>18</v>
      </c>
      <c r="GR14" s="273" t="s">
        <v>18</v>
      </c>
      <c r="GS14" s="273" t="s">
        <v>18</v>
      </c>
      <c r="GT14" s="273" t="s">
        <v>18</v>
      </c>
      <c r="GU14" s="273" t="s">
        <v>18</v>
      </c>
      <c r="GV14" s="273" t="s">
        <v>18</v>
      </c>
      <c r="GW14" s="273" t="s">
        <v>18</v>
      </c>
      <c r="GX14" s="273" t="s">
        <v>18</v>
      </c>
      <c r="GY14" s="273" t="s">
        <v>18</v>
      </c>
      <c r="GZ14" s="273" t="s">
        <v>19</v>
      </c>
      <c r="HA14" s="273" t="s">
        <v>18</v>
      </c>
      <c r="HB14" s="273" t="s">
        <v>18</v>
      </c>
      <c r="HC14" s="273" t="s">
        <v>18</v>
      </c>
      <c r="HD14" s="273" t="s">
        <v>18</v>
      </c>
      <c r="HE14" s="273" t="s">
        <v>18</v>
      </c>
      <c r="HF14" s="273" t="s">
        <v>18</v>
      </c>
      <c r="HG14" s="273" t="s">
        <v>18</v>
      </c>
      <c r="HH14" s="273" t="s">
        <v>18</v>
      </c>
      <c r="HI14" s="273" t="s">
        <v>18</v>
      </c>
      <c r="HJ14" s="273" t="s">
        <v>18</v>
      </c>
      <c r="HK14" s="273" t="s">
        <v>18</v>
      </c>
      <c r="HL14" s="273" t="s">
        <v>18</v>
      </c>
      <c r="HM14" s="273" t="s">
        <v>18</v>
      </c>
      <c r="HN14" s="273" t="s">
        <v>18</v>
      </c>
      <c r="HO14" s="273" t="s">
        <v>18</v>
      </c>
      <c r="HP14" s="273" t="s">
        <v>19</v>
      </c>
      <c r="HQ14" s="273" t="s">
        <v>18</v>
      </c>
      <c r="HR14" s="273" t="s">
        <v>18</v>
      </c>
      <c r="HS14" s="273" t="s">
        <v>18</v>
      </c>
      <c r="HT14" s="273" t="s">
        <v>18</v>
      </c>
      <c r="HU14" s="273" t="s">
        <v>19</v>
      </c>
      <c r="HV14" s="273" t="s">
        <v>18</v>
      </c>
      <c r="HW14" s="273" t="s">
        <v>18</v>
      </c>
      <c r="HX14" s="273" t="s">
        <v>18</v>
      </c>
      <c r="HY14" s="273" t="s">
        <v>18</v>
      </c>
      <c r="HZ14" s="273" t="s">
        <v>18</v>
      </c>
      <c r="IA14" s="273" t="s">
        <v>18</v>
      </c>
      <c r="IB14" s="273" t="s">
        <v>19</v>
      </c>
      <c r="IC14" s="273" t="s">
        <v>18</v>
      </c>
      <c r="ID14" s="273" t="s">
        <v>18</v>
      </c>
      <c r="IE14" s="273" t="s">
        <v>18</v>
      </c>
      <c r="IF14" s="273" t="s">
        <v>18</v>
      </c>
      <c r="IG14" s="273" t="s">
        <v>18</v>
      </c>
      <c r="IH14" s="273" t="s">
        <v>18</v>
      </c>
      <c r="II14" s="273" t="s">
        <v>18</v>
      </c>
      <c r="IJ14" s="273" t="s">
        <v>18</v>
      </c>
      <c r="IK14" s="273" t="s">
        <v>18</v>
      </c>
      <c r="IL14" s="273" t="s">
        <v>18</v>
      </c>
      <c r="IM14" s="273" t="s">
        <v>18</v>
      </c>
      <c r="IN14" s="273" t="s">
        <v>18</v>
      </c>
      <c r="IO14" s="273" t="s">
        <v>18</v>
      </c>
      <c r="IP14" s="273" t="s">
        <v>18</v>
      </c>
      <c r="IQ14" s="273" t="s">
        <v>18</v>
      </c>
      <c r="IR14" s="273" t="s">
        <v>18</v>
      </c>
      <c r="IS14" s="273" t="s">
        <v>18</v>
      </c>
      <c r="IT14" s="273" t="s">
        <v>18</v>
      </c>
      <c r="IU14" s="273" t="s">
        <v>18</v>
      </c>
      <c r="IV14" s="273" t="s">
        <v>18</v>
      </c>
      <c r="IW14" s="273" t="s">
        <v>18</v>
      </c>
      <c r="IX14" s="273" t="s">
        <v>18</v>
      </c>
      <c r="IY14" s="273" t="s">
        <v>18</v>
      </c>
      <c r="IZ14" s="273" t="s">
        <v>18</v>
      </c>
      <c r="JA14" s="273" t="s">
        <v>18</v>
      </c>
      <c r="JB14" s="273" t="s">
        <v>18</v>
      </c>
      <c r="JC14" s="273" t="s">
        <v>18</v>
      </c>
      <c r="JD14" s="273" t="s">
        <v>18</v>
      </c>
      <c r="JE14" s="273" t="s">
        <v>18</v>
      </c>
      <c r="JF14" s="273" t="s">
        <v>18</v>
      </c>
      <c r="JG14" s="273" t="s">
        <v>18</v>
      </c>
      <c r="JH14" s="273" t="s">
        <v>20</v>
      </c>
      <c r="JI14" s="273" t="s">
        <v>18</v>
      </c>
      <c r="JJ14" s="273" t="s">
        <v>18</v>
      </c>
      <c r="JK14" s="273" t="s">
        <v>18</v>
      </c>
      <c r="JL14" s="273" t="s">
        <v>18</v>
      </c>
      <c r="JM14" s="273" t="s">
        <v>18</v>
      </c>
      <c r="JN14" s="273" t="s">
        <v>18</v>
      </c>
      <c r="JO14" s="273" t="s">
        <v>18</v>
      </c>
      <c r="JP14" s="273" t="s">
        <v>18</v>
      </c>
      <c r="JQ14" s="273" t="s">
        <v>18</v>
      </c>
      <c r="JR14" s="273" t="s">
        <v>18</v>
      </c>
      <c r="JS14" s="273" t="s">
        <v>18</v>
      </c>
      <c r="JT14" s="273" t="s">
        <v>18</v>
      </c>
      <c r="JU14" s="273" t="s">
        <v>18</v>
      </c>
      <c r="JV14" s="273" t="s">
        <v>20</v>
      </c>
      <c r="JW14" s="273" t="s">
        <v>18</v>
      </c>
      <c r="JX14" s="273" t="s">
        <v>18</v>
      </c>
      <c r="JY14" s="273" t="s">
        <v>18</v>
      </c>
      <c r="JZ14" s="273" t="s">
        <v>18</v>
      </c>
      <c r="KA14" s="273" t="s">
        <v>18</v>
      </c>
      <c r="KB14" s="273" t="s">
        <v>18</v>
      </c>
      <c r="KC14" s="273" t="s">
        <v>18</v>
      </c>
      <c r="KD14" s="273" t="s">
        <v>18</v>
      </c>
      <c r="KE14" s="273" t="s">
        <v>18</v>
      </c>
      <c r="KF14" s="273" t="s">
        <v>18</v>
      </c>
      <c r="KG14" s="273" t="s">
        <v>18</v>
      </c>
      <c r="KH14" s="273" t="s">
        <v>18</v>
      </c>
      <c r="KI14" s="273" t="s">
        <v>18</v>
      </c>
      <c r="KJ14" s="273" t="s">
        <v>18</v>
      </c>
      <c r="KK14" s="273" t="s">
        <v>18</v>
      </c>
      <c r="KL14" s="273" t="s">
        <v>18</v>
      </c>
      <c r="KM14" s="273" t="s">
        <v>18</v>
      </c>
      <c r="KN14" s="273" t="s">
        <v>18</v>
      </c>
      <c r="KO14" s="273" t="s">
        <v>18</v>
      </c>
      <c r="KP14" s="273" t="s">
        <v>18</v>
      </c>
      <c r="KQ14" s="273" t="s">
        <v>20</v>
      </c>
      <c r="KR14" s="273" t="s">
        <v>18</v>
      </c>
      <c r="KS14" s="273" t="s">
        <v>18</v>
      </c>
      <c r="KT14" s="273" t="s">
        <v>18</v>
      </c>
      <c r="KU14" s="273" t="s">
        <v>18</v>
      </c>
      <c r="KV14" s="273" t="s">
        <v>18</v>
      </c>
      <c r="KW14" s="273" t="s">
        <v>18</v>
      </c>
      <c r="KX14" s="273" t="s">
        <v>18</v>
      </c>
      <c r="KY14" s="273" t="s">
        <v>18</v>
      </c>
      <c r="KZ14" s="273" t="s">
        <v>18</v>
      </c>
      <c r="LA14" s="273" t="s">
        <v>18</v>
      </c>
      <c r="LB14" s="273" t="s">
        <v>18</v>
      </c>
      <c r="LC14" s="273" t="s">
        <v>18</v>
      </c>
      <c r="LD14" s="273" t="s">
        <v>18</v>
      </c>
      <c r="LE14" s="273" t="s">
        <v>18</v>
      </c>
      <c r="LF14" s="273" t="s">
        <v>18</v>
      </c>
      <c r="LG14" s="273" t="s">
        <v>18</v>
      </c>
      <c r="LH14" s="273" t="s">
        <v>18</v>
      </c>
      <c r="LI14" s="273" t="s">
        <v>18</v>
      </c>
      <c r="LJ14" s="273" t="s">
        <v>20</v>
      </c>
      <c r="LK14" s="273" t="s">
        <v>18</v>
      </c>
      <c r="LL14" s="273" t="s">
        <v>18</v>
      </c>
      <c r="LM14" s="273" t="s">
        <v>18</v>
      </c>
      <c r="LN14" s="273" t="s">
        <v>18</v>
      </c>
      <c r="LO14" s="273" t="s">
        <v>18</v>
      </c>
      <c r="LP14" s="273" t="s">
        <v>18</v>
      </c>
      <c r="LQ14" s="273" t="s">
        <v>18</v>
      </c>
      <c r="LR14" s="273" t="s">
        <v>18</v>
      </c>
      <c r="LS14" s="273" t="s">
        <v>18</v>
      </c>
      <c r="LT14" s="273" t="s">
        <v>18</v>
      </c>
      <c r="LU14" s="273" t="s">
        <v>18</v>
      </c>
      <c r="LV14" s="273" t="s">
        <v>18</v>
      </c>
      <c r="LW14" s="273" t="s">
        <v>18</v>
      </c>
      <c r="LX14" s="273" t="s">
        <v>18</v>
      </c>
      <c r="LY14" s="273" t="s">
        <v>18</v>
      </c>
      <c r="LZ14" s="273" t="s">
        <v>18</v>
      </c>
      <c r="MA14" s="273" t="s">
        <v>18</v>
      </c>
      <c r="MB14" s="273" t="s">
        <v>18</v>
      </c>
      <c r="MC14" s="273" t="s">
        <v>18</v>
      </c>
      <c r="MD14" s="273" t="s">
        <v>18</v>
      </c>
      <c r="ME14" s="273" t="s">
        <v>18</v>
      </c>
      <c r="MF14" s="273" t="s">
        <v>18</v>
      </c>
      <c r="MG14" s="273" t="s">
        <v>18</v>
      </c>
      <c r="MH14" s="273" t="s">
        <v>18</v>
      </c>
      <c r="MI14" s="273" t="s">
        <v>18</v>
      </c>
      <c r="MJ14" s="273" t="s">
        <v>18</v>
      </c>
      <c r="MK14" s="273" t="s">
        <v>18</v>
      </c>
      <c r="ML14" s="273" t="s">
        <v>18</v>
      </c>
      <c r="MM14" s="273" t="s">
        <v>18</v>
      </c>
      <c r="MN14" s="273" t="s">
        <v>18</v>
      </c>
      <c r="MO14" s="273" t="s">
        <v>18</v>
      </c>
      <c r="MP14" s="273" t="s">
        <v>18</v>
      </c>
      <c r="MQ14" s="273" t="s">
        <v>18</v>
      </c>
      <c r="MR14" s="273" t="s">
        <v>18</v>
      </c>
      <c r="MS14" s="273" t="s">
        <v>18</v>
      </c>
      <c r="MT14" s="273" t="s">
        <v>18</v>
      </c>
      <c r="MU14" s="273" t="s">
        <v>18</v>
      </c>
      <c r="MV14" s="273" t="s">
        <v>18</v>
      </c>
      <c r="MW14" s="273" t="s">
        <v>18</v>
      </c>
      <c r="MX14" s="273" t="s">
        <v>18</v>
      </c>
      <c r="MY14" s="273" t="s">
        <v>18</v>
      </c>
      <c r="MZ14" s="273" t="s">
        <v>18</v>
      </c>
      <c r="NA14" s="273" t="s">
        <v>18</v>
      </c>
      <c r="NB14" s="273" t="s">
        <v>18</v>
      </c>
      <c r="NC14" s="273" t="s">
        <v>18</v>
      </c>
      <c r="ND14" s="273" t="s">
        <v>18</v>
      </c>
      <c r="NE14" s="273" t="s">
        <v>18</v>
      </c>
      <c r="NF14" s="273" t="s">
        <v>18</v>
      </c>
      <c r="NG14" s="273" t="s">
        <v>18</v>
      </c>
      <c r="NH14" s="273" t="s">
        <v>18</v>
      </c>
      <c r="NI14" s="273" t="s">
        <v>18</v>
      </c>
      <c r="NJ14" s="273" t="s">
        <v>18</v>
      </c>
      <c r="NK14" s="273" t="s">
        <v>18</v>
      </c>
      <c r="NL14" s="273" t="s">
        <v>18</v>
      </c>
      <c r="NM14" s="273" t="s">
        <v>18</v>
      </c>
      <c r="NN14" s="273" t="s">
        <v>18</v>
      </c>
      <c r="NO14" s="273" t="s">
        <v>18</v>
      </c>
      <c r="NP14" s="273" t="s">
        <v>18</v>
      </c>
      <c r="NQ14" s="273" t="s">
        <v>18</v>
      </c>
      <c r="NR14" s="273" t="s">
        <v>18</v>
      </c>
      <c r="NS14" s="273" t="s">
        <v>18</v>
      </c>
      <c r="NT14" s="272" t="s">
        <v>21</v>
      </c>
      <c r="NU14" s="272" t="s">
        <v>21</v>
      </c>
      <c r="NV14" s="272" t="s">
        <v>21</v>
      </c>
      <c r="NW14" s="272" t="s">
        <v>21</v>
      </c>
      <c r="NX14" s="272" t="s">
        <v>21</v>
      </c>
      <c r="NY14" s="272" t="s">
        <v>21</v>
      </c>
      <c r="NZ14" s="272" t="s">
        <v>21</v>
      </c>
      <c r="OA14" s="272" t="s">
        <v>21</v>
      </c>
      <c r="OB14" s="272" t="s">
        <v>21</v>
      </c>
      <c r="OC14" s="272" t="s">
        <v>21</v>
      </c>
      <c r="OD14" s="272" t="s">
        <v>21</v>
      </c>
      <c r="OE14" s="272" t="s">
        <v>21</v>
      </c>
      <c r="OF14" s="272" t="s">
        <v>21</v>
      </c>
      <c r="OG14" s="272" t="s">
        <v>21</v>
      </c>
      <c r="OH14" s="272" t="s">
        <v>21</v>
      </c>
      <c r="OI14" s="272" t="s">
        <v>21</v>
      </c>
      <c r="OJ14" s="272" t="s">
        <v>21</v>
      </c>
      <c r="OK14" s="272" t="s">
        <v>21</v>
      </c>
      <c r="OL14" s="272" t="s">
        <v>21</v>
      </c>
      <c r="OM14" s="272" t="s">
        <v>21</v>
      </c>
      <c r="ON14" s="272" t="s">
        <v>21</v>
      </c>
      <c r="OO14" s="272" t="s">
        <v>21</v>
      </c>
      <c r="OP14" s="272" t="s">
        <v>21</v>
      </c>
      <c r="OQ14" s="272" t="s">
        <v>21</v>
      </c>
      <c r="OR14" s="272" t="s">
        <v>21</v>
      </c>
      <c r="OS14" s="272" t="s">
        <v>21</v>
      </c>
      <c r="OT14" s="272" t="s">
        <v>21</v>
      </c>
      <c r="OU14" s="272" t="s">
        <v>21</v>
      </c>
      <c r="OV14" s="272" t="s">
        <v>21</v>
      </c>
      <c r="OW14" s="272" t="s">
        <v>21</v>
      </c>
      <c r="OX14" s="272" t="s">
        <v>21</v>
      </c>
      <c r="OY14" s="272" t="s">
        <v>21</v>
      </c>
      <c r="OZ14" s="272" t="s">
        <v>21</v>
      </c>
      <c r="PA14" s="272" t="s">
        <v>21</v>
      </c>
      <c r="PB14" s="272" t="s">
        <v>21</v>
      </c>
      <c r="PC14" s="272" t="s">
        <v>21</v>
      </c>
      <c r="PD14" s="272" t="s">
        <v>21</v>
      </c>
      <c r="PE14" s="272" t="s">
        <v>21</v>
      </c>
      <c r="PF14" s="272" t="s">
        <v>21</v>
      </c>
      <c r="PG14" s="272" t="s">
        <v>21</v>
      </c>
      <c r="PH14" s="272" t="s">
        <v>21</v>
      </c>
      <c r="PI14" s="272" t="s">
        <v>21</v>
      </c>
      <c r="PJ14" s="272" t="s">
        <v>21</v>
      </c>
      <c r="PK14" s="272" t="s">
        <v>21</v>
      </c>
      <c r="PL14" s="272" t="s">
        <v>21</v>
      </c>
      <c r="PM14" s="272" t="s">
        <v>21</v>
      </c>
      <c r="PN14" s="272" t="s">
        <v>21</v>
      </c>
      <c r="PO14" s="272" t="s">
        <v>21</v>
      </c>
      <c r="PP14" s="272" t="s">
        <v>21</v>
      </c>
      <c r="PQ14" s="272" t="s">
        <v>21</v>
      </c>
      <c r="PR14" s="272" t="s">
        <v>21</v>
      </c>
      <c r="PS14" s="272" t="s">
        <v>21</v>
      </c>
      <c r="PT14" s="272" t="s">
        <v>21</v>
      </c>
      <c r="PU14" s="272" t="s">
        <v>21</v>
      </c>
      <c r="PV14" s="272" t="s">
        <v>21</v>
      </c>
      <c r="PW14" s="272" t="s">
        <v>21</v>
      </c>
      <c r="PX14" s="272" t="s">
        <v>21</v>
      </c>
      <c r="PY14" s="272" t="s">
        <v>21</v>
      </c>
      <c r="PZ14" s="272" t="s">
        <v>21</v>
      </c>
      <c r="QA14" s="272" t="s">
        <v>21</v>
      </c>
      <c r="QB14" s="272" t="s">
        <v>21</v>
      </c>
      <c r="QC14" s="272" t="s">
        <v>21</v>
      </c>
      <c r="QD14" s="272" t="s">
        <v>21</v>
      </c>
      <c r="QE14" s="272" t="s">
        <v>21</v>
      </c>
      <c r="QF14" s="272" t="s">
        <v>21</v>
      </c>
      <c r="QG14" s="272" t="s">
        <v>21</v>
      </c>
      <c r="QH14" s="272" t="s">
        <v>21</v>
      </c>
      <c r="QI14" s="272" t="s">
        <v>21</v>
      </c>
      <c r="QJ14" s="272" t="s">
        <v>21</v>
      </c>
      <c r="QK14" s="272" t="s">
        <v>21</v>
      </c>
      <c r="QL14" s="272" t="s">
        <v>21</v>
      </c>
      <c r="QM14" s="272" t="s">
        <v>21</v>
      </c>
      <c r="QN14" s="272" t="s">
        <v>21</v>
      </c>
      <c r="QO14" s="272" t="s">
        <v>21</v>
      </c>
      <c r="QP14" s="272" t="s">
        <v>21</v>
      </c>
      <c r="QQ14" s="272" t="s">
        <v>21</v>
      </c>
      <c r="QR14" s="272" t="s">
        <v>21</v>
      </c>
      <c r="QS14" s="272" t="s">
        <v>21</v>
      </c>
      <c r="QT14" s="272" t="s">
        <v>21</v>
      </c>
      <c r="QU14" s="272" t="s">
        <v>21</v>
      </c>
      <c r="QV14" s="272" t="s">
        <v>21</v>
      </c>
      <c r="QW14" s="272" t="s">
        <v>21</v>
      </c>
      <c r="QX14" s="272" t="s">
        <v>21</v>
      </c>
      <c r="QY14" s="272" t="s">
        <v>21</v>
      </c>
      <c r="QZ14" s="272" t="s">
        <v>21</v>
      </c>
      <c r="RA14" s="272" t="s">
        <v>21</v>
      </c>
      <c r="RB14" s="272" t="s">
        <v>21</v>
      </c>
      <c r="RC14" s="272" t="s">
        <v>21</v>
      </c>
      <c r="RD14" s="272" t="s">
        <v>21</v>
      </c>
      <c r="RE14" s="272" t="s">
        <v>21</v>
      </c>
      <c r="RF14" s="272" t="s">
        <v>21</v>
      </c>
      <c r="RG14" s="272" t="s">
        <v>21</v>
      </c>
      <c r="RH14" s="272" t="s">
        <v>21</v>
      </c>
      <c r="RI14" s="272" t="s">
        <v>21</v>
      </c>
      <c r="RJ14" s="272" t="s">
        <v>21</v>
      </c>
      <c r="RK14" s="272" t="s">
        <v>21</v>
      </c>
      <c r="RL14" s="272" t="s">
        <v>21</v>
      </c>
      <c r="RM14" s="272" t="s">
        <v>21</v>
      </c>
      <c r="RN14" s="272" t="s">
        <v>21</v>
      </c>
      <c r="RO14" s="272" t="s">
        <v>21</v>
      </c>
      <c r="RP14" s="272" t="s">
        <v>21</v>
      </c>
      <c r="RQ14" s="272" t="s">
        <v>21</v>
      </c>
      <c r="RR14" s="272" t="s">
        <v>21</v>
      </c>
      <c r="RS14" s="272" t="s">
        <v>21</v>
      </c>
      <c r="RT14" s="272" t="s">
        <v>21</v>
      </c>
      <c r="RU14" s="272" t="s">
        <v>21</v>
      </c>
      <c r="RV14" s="272" t="s">
        <v>21</v>
      </c>
      <c r="RW14" s="272" t="s">
        <v>21</v>
      </c>
      <c r="RX14" s="272" t="s">
        <v>21</v>
      </c>
      <c r="RY14" s="272" t="s">
        <v>21</v>
      </c>
      <c r="RZ14" s="272" t="s">
        <v>21</v>
      </c>
      <c r="SA14" s="272" t="s">
        <v>21</v>
      </c>
      <c r="SB14" s="272" t="s">
        <v>21</v>
      </c>
      <c r="SC14" s="272" t="s">
        <v>21</v>
      </c>
      <c r="SD14" s="272" t="s">
        <v>21</v>
      </c>
      <c r="SE14" s="272" t="s">
        <v>21</v>
      </c>
      <c r="SF14" s="272" t="s">
        <v>21</v>
      </c>
      <c r="SG14" s="272" t="s">
        <v>21</v>
      </c>
      <c r="SH14" s="272" t="s">
        <v>21</v>
      </c>
      <c r="SI14" s="272" t="s">
        <v>21</v>
      </c>
      <c r="SJ14" s="272" t="s">
        <v>21</v>
      </c>
      <c r="SK14" s="272" t="s">
        <v>21</v>
      </c>
      <c r="SL14" s="272" t="s">
        <v>21</v>
      </c>
      <c r="SM14" s="272" t="s">
        <v>21</v>
      </c>
      <c r="SN14" s="272" t="s">
        <v>21</v>
      </c>
      <c r="SO14" s="272" t="s">
        <v>21</v>
      </c>
      <c r="SP14" s="272" t="s">
        <v>21</v>
      </c>
      <c r="SQ14" s="272" t="s">
        <v>21</v>
      </c>
      <c r="SR14" s="272" t="s">
        <v>21</v>
      </c>
      <c r="SS14" s="272" t="s">
        <v>21</v>
      </c>
      <c r="ST14" s="271" t="s">
        <v>22</v>
      </c>
      <c r="SU14" s="271" t="s">
        <v>22</v>
      </c>
      <c r="SV14" s="271" t="s">
        <v>22</v>
      </c>
      <c r="SW14" s="271" t="s">
        <v>22</v>
      </c>
      <c r="SX14" s="271" t="s">
        <v>22</v>
      </c>
      <c r="SY14" s="271" t="s">
        <v>22</v>
      </c>
      <c r="SZ14" s="271" t="s">
        <v>22</v>
      </c>
      <c r="TA14" s="271" t="s">
        <v>22</v>
      </c>
      <c r="TB14" s="271" t="s">
        <v>22</v>
      </c>
      <c r="TC14" s="271" t="s">
        <v>22</v>
      </c>
      <c r="TD14" s="271" t="s">
        <v>22</v>
      </c>
      <c r="TE14" s="271" t="s">
        <v>22</v>
      </c>
      <c r="TF14" s="271" t="s">
        <v>22</v>
      </c>
      <c r="TG14" s="271" t="s">
        <v>22</v>
      </c>
      <c r="TH14" s="271" t="s">
        <v>22</v>
      </c>
      <c r="TI14" s="271" t="s">
        <v>22</v>
      </c>
      <c r="TJ14" s="271" t="s">
        <v>22</v>
      </c>
      <c r="TK14" s="271" t="s">
        <v>22</v>
      </c>
      <c r="TL14" s="271" t="s">
        <v>22</v>
      </c>
      <c r="TM14" s="271" t="s">
        <v>22</v>
      </c>
      <c r="TN14" s="272" t="s">
        <v>21</v>
      </c>
      <c r="TO14" s="272" t="s">
        <v>21</v>
      </c>
      <c r="TP14" s="272" t="s">
        <v>21</v>
      </c>
      <c r="TQ14" s="272" t="s">
        <v>21</v>
      </c>
      <c r="TR14" s="272" t="s">
        <v>21</v>
      </c>
      <c r="TS14" s="272" t="s">
        <v>21</v>
      </c>
      <c r="TT14" s="272" t="s">
        <v>21</v>
      </c>
      <c r="TU14" s="272" t="s">
        <v>21</v>
      </c>
      <c r="TV14" s="272" t="s">
        <v>21</v>
      </c>
      <c r="TW14" s="272" t="s">
        <v>21</v>
      </c>
      <c r="TX14" s="272" t="s">
        <v>21</v>
      </c>
      <c r="TY14" s="272" t="s">
        <v>21</v>
      </c>
      <c r="TZ14" s="270"/>
      <c r="UA14" s="270"/>
      <c r="UB14" s="270"/>
      <c r="UC14" s="270"/>
      <c r="UD14" s="270"/>
      <c r="UE14" s="270"/>
      <c r="UF14" s="270"/>
      <c r="UG14" s="271" t="s">
        <v>22</v>
      </c>
      <c r="UH14" s="271" t="s">
        <v>22</v>
      </c>
      <c r="UI14" s="271" t="s">
        <v>22</v>
      </c>
      <c r="UJ14" s="271" t="s">
        <v>22</v>
      </c>
      <c r="UK14" s="270"/>
      <c r="UL14" s="270"/>
      <c r="UM14" s="270"/>
      <c r="UN14" s="270"/>
      <c r="UO14" s="270"/>
      <c r="UP14" s="270"/>
      <c r="UQ14" s="270"/>
      <c r="UR14" s="270"/>
      <c r="US14" s="270"/>
      <c r="UT14" s="270"/>
      <c r="UU14" s="270"/>
      <c r="UV14" s="270"/>
      <c r="UW14" s="270"/>
      <c r="UX14" s="271" t="s">
        <v>22</v>
      </c>
      <c r="UY14" s="271" t="s">
        <v>22</v>
      </c>
      <c r="UZ14" s="271" t="s">
        <v>22</v>
      </c>
      <c r="VA14" s="271" t="s">
        <v>22</v>
      </c>
      <c r="VB14" s="271" t="s">
        <v>22</v>
      </c>
      <c r="VC14" s="271" t="s">
        <v>22</v>
      </c>
      <c r="VD14" s="271" t="s">
        <v>22</v>
      </c>
      <c r="VE14" s="271" t="s">
        <v>22</v>
      </c>
      <c r="VF14" s="271" t="s">
        <v>22</v>
      </c>
      <c r="VG14" s="271" t="s">
        <v>22</v>
      </c>
      <c r="VH14" s="271" t="s">
        <v>22</v>
      </c>
      <c r="VI14" s="271" t="s">
        <v>22</v>
      </c>
      <c r="VJ14" s="271" t="s">
        <v>22</v>
      </c>
      <c r="VK14" s="271" t="s">
        <v>22</v>
      </c>
      <c r="VL14" s="274" t="s">
        <v>19</v>
      </c>
      <c r="VM14" s="274" t="s">
        <v>19</v>
      </c>
      <c r="VN14" s="274" t="s">
        <v>19</v>
      </c>
      <c r="VO14" s="274" t="s">
        <v>19</v>
      </c>
      <c r="VP14" s="274" t="s">
        <v>19</v>
      </c>
      <c r="VQ14" s="274" t="s">
        <v>19</v>
      </c>
      <c r="VR14" s="274" t="s">
        <v>19</v>
      </c>
      <c r="VS14" s="274" t="s">
        <v>19</v>
      </c>
      <c r="VT14" s="274" t="s">
        <v>19</v>
      </c>
      <c r="VU14" s="274" t="s">
        <v>19</v>
      </c>
      <c r="VV14" s="274" t="s">
        <v>19</v>
      </c>
      <c r="VW14" s="274" t="s">
        <v>19</v>
      </c>
      <c r="VX14" s="274" t="s">
        <v>19</v>
      </c>
      <c r="VY14" s="274" t="s">
        <v>19</v>
      </c>
      <c r="VZ14" s="274" t="s">
        <v>19</v>
      </c>
    </row>
    <row r="15" spans="1:599" ht="21" customHeight="1">
      <c r="B15" s="759"/>
      <c r="C15" s="784" t="str">
        <f>TRIM(SUBSTITUTE(SUBSTITUTE(SUBSTITUTE(SUBSTITUTE(SUBSTITUTE(SUBSTITUTE(SUBSTITUTE(SUBSTITUTE(SUBSTITUTE(CLEAN(IF(OR(LEFT(C14,1)="-",LEFT(C14,1)="="),MID(C14,2,99999),C14)),"—","-"),"–","-"),CHAR(160)," "),CHAR(9)," "),CHAR(13)," "),CHAR(10)," ")," "," ")," "," ")," "," "))</f>
        <v>macedoine surgelée</v>
      </c>
      <c r="D15" s="780" t="str" cm="1">
        <f t="array" ref="D15">IF(ROW()=ROW(D14),C17,INDEX(E14:E27,ROW()-ROW(D14)))</f>
        <v/>
      </c>
      <c r="E15" s="781" t="str">
        <f>IF(OR(D15="",C16="",C16&lt;=0,F15=""),"",TRIM(MID(D15,LEN(F15)+1+IF(MID(D15,LEN(F15)+1,1)=" ",1,0),99999)))</f>
        <v/>
      </c>
      <c r="F15" s="780" t="str">
        <f>IF(OR(G15="",G15=0,G15="0"),"",IF(LEN(G15)&lt;=C16,G15,IF(LEN(SUBSTITUTE(H15," ",""))=C16+1,LEFT(G15,C16),LEFT(G15,FIND("§",SUBSTITUTE(H15," ","§",LEN(H15)-LEN(SUBSTITUTE(H15," ",""))))-1))))</f>
        <v/>
      </c>
      <c r="G15" s="780" t="str">
        <f t="shared" si="3"/>
        <v/>
      </c>
      <c r="H15" s="780" t="str">
        <f>IF(OR(G15="",G15=0,G15="0"),"",LEFT(G15,C16+1))</f>
        <v/>
      </c>
      <c r="I15" s="804">
        <f t="shared" si="4"/>
        <v>7</v>
      </c>
      <c r="J15" s="752" t="s">
        <v>1395</v>
      </c>
      <c r="K15" s="759">
        <f>IF(LEN(TRIM(L15))&gt;0,MAX(K13:K14)+1,"")</f>
        <v>2</v>
      </c>
      <c r="L15" s="783" t="str">
        <v>fromage blanc 20% mg *</v>
      </c>
      <c r="M15" s="812" t="str">
        <f t="shared" si="5"/>
        <v>⚠ Lait</v>
      </c>
      <c r="N15" s="493" t="s">
        <v>1399</v>
      </c>
      <c r="O15" s="263">
        <f t="shared" si="6"/>
        <v>7</v>
      </c>
      <c r="P15" s="797" t="str">
        <f t="shared" si="7"/>
        <v>fromage blanc 20% mg *</v>
      </c>
      <c r="R15" s="860" t="str">
        <f t="shared" si="8"/>
        <v>fromage blanc 20% mg *</v>
      </c>
      <c r="S15" s="800" t="str">
        <f t="shared" si="9"/>
        <v>⚠ Lait</v>
      </c>
      <c r="T15" s="266" t="str">
        <f t="shared" si="10"/>
        <v>fromage blanc 20% mg *</v>
      </c>
      <c r="U15" s="267" t="str">
        <f t="shared" si="11"/>
        <v/>
      </c>
      <c r="V15" s="268">
        <f t="shared" si="12"/>
        <v>1</v>
      </c>
      <c r="W15" s="268">
        <f t="shared" si="13"/>
        <v>0</v>
      </c>
      <c r="X15" s="269" t="str">
        <f t="shared" si="14"/>
        <v>⚠ Lait</v>
      </c>
      <c r="Y15" t="str">
        <f t="shared" si="15"/>
        <v>fromage blanc 20% mg *</v>
      </c>
      <c r="Z15" t="str">
        <f t="shared" si="16"/>
        <v>fromage blanc 20% mg *</v>
      </c>
      <c r="AA15" t="str">
        <f t="shared" si="17"/>
        <v>fromage blanc 20% mg *</v>
      </c>
      <c r="AB15" t="str">
        <f t="shared" si="18"/>
        <v>fromage blanc 20% mg *</v>
      </c>
      <c r="AC15" t="str">
        <f t="shared" si="19"/>
        <v xml:space="preserve">fromage blanc 20% mg  </v>
      </c>
      <c r="AD15" t="str">
        <f t="shared" si="20"/>
        <v xml:space="preserve"> fromage blanc 20% mg </v>
      </c>
      <c r="AE15">
        <f t="array" ref="AE15">IF(P15="",0,SUMPRODUCT((DM13:VZ13="Gluten")*(DM14:VZ14="INFO")*(COUNTIF(AD15,"* "&amp;DM15:VZ15&amp;" *")&gt;0)*1))</f>
        <v>0</v>
      </c>
      <c r="AF15">
        <f t="array" ref="AF15">IF(P15="",0,SUMPRODUCT((DM13:VZ13="Gluten")*(DM14:VZ14="EXCL")*(COUNTIF(AD15,"* "&amp;DM15:VZ15&amp;" *")&gt;0)*1))</f>
        <v>0</v>
      </c>
      <c r="AG15">
        <f t="array" ref="AG15">IF(P15="",0,SUMPRODUCT((DM13:VZ13="Gluten")*(DM14:VZ14="ALERTE")*(COUNTIF(AD15,"* "&amp;DM15:VZ15&amp;" *")&gt;0)*1))</f>
        <v>0</v>
      </c>
      <c r="AH15">
        <f t="array" ref="AH15">IF(P15="",0,SUMPRODUCT((DM13:VZ13="Gluten")*(DM14:VZ14="SUSP")*(COUNTIF(AD15,"* "&amp;DM15:VZ15&amp;" *")&gt;0)*1))</f>
        <v>0</v>
      </c>
      <c r="AI15" t="str">
        <f t="shared" si="21"/>
        <v/>
      </c>
      <c r="AJ15" t="str">
        <f t="shared" si="22"/>
        <v/>
      </c>
      <c r="AK15">
        <f t="array" ref="AK15">IF(P15="",0,SUMPRODUCT((DM13:VZ13="Crustaces")*(DM14:VZ14="ALERTE")*(COUNTIF(AD15,"* "&amp;DM15:VZ15&amp;" *")&gt;0)*1))</f>
        <v>0</v>
      </c>
      <c r="AL15" t="str">
        <f t="shared" si="23"/>
        <v/>
      </c>
      <c r="AM15">
        <f t="array" ref="AM15">IF(P15="",0,SUMPRODUCT((DM13:VZ13="Oeufs")*(DM14:VZ14="ALERTE")*(COUNTIF(AD15,"* "&amp;DM15:VZ15&amp;" *")&gt;0)*1))</f>
        <v>0</v>
      </c>
      <c r="AN15" t="str">
        <f t="shared" si="24"/>
        <v/>
      </c>
      <c r="AO15">
        <f t="array" ref="AO15">IF(P15="",0,SUMPRODUCT((DM13:VZ13="Poissons")*(DM14:VZ14="INFO")*(COUNTIF(AD15,"* "&amp;DM15:VZ15&amp;" *")&gt;0)*1))</f>
        <v>0</v>
      </c>
      <c r="AP15">
        <f t="array" ref="AP15">IF(P15="",0,SUMPRODUCT((DM13:VZ13="Poissons")*(DM14:VZ14="EXCL")*(COUNTIF(AD15,"* "&amp;DM15:VZ15&amp;" *")&gt;0)*1))</f>
        <v>0</v>
      </c>
      <c r="AQ15">
        <f t="array" ref="AQ15">IF(P15="",0,SUMPRODUCT((DM13:VZ13="Poissons")*(DM14:VZ14="ALERTE")*(COUNTIF(AD15,"* "&amp;DM15:VZ15&amp;" *")&gt;0)*1))</f>
        <v>0</v>
      </c>
      <c r="AR15" t="str">
        <f t="shared" si="25"/>
        <v/>
      </c>
      <c r="AS15">
        <f t="array" ref="AS15">IF(P15="",0,SUMPRODUCT((DM13:VZ13="Arachides")*(DM14:VZ14="ALERTE")*(COUNTIF(AD15,"* "&amp;DM15:VZ15&amp;" *")&gt;0)*1))</f>
        <v>0</v>
      </c>
      <c r="AT15" t="str">
        <f t="shared" si="26"/>
        <v/>
      </c>
      <c r="AU15">
        <f t="array" ref="AU15">IF(P15="",0,SUMPRODUCT((DM13:VZ13="Soja")*(DM14:VZ14="INFO")*(COUNTIF(AD15,"* "&amp;DM15:VZ15&amp;" *")&gt;0)*1))</f>
        <v>0</v>
      </c>
      <c r="AV15">
        <f t="array" ref="AV15">IF(P15="",0,SUMPRODUCT((DM13:VZ13="Soja")*(DM14:VZ14="ALERTE")*(COUNTIF(AD15,"* "&amp;DM15:VZ15&amp;" *")&gt;0)*1))</f>
        <v>0</v>
      </c>
      <c r="AW15" t="str">
        <f t="shared" si="27"/>
        <v/>
      </c>
      <c r="AX15">
        <f t="array" ref="AX15">IF(P15="",0,SUMPRODUCT((DM13:VZ13="Lait")*(DM14:VZ14="INFO")*(COUNTIF(AD15,"* "&amp;DM15:VZ15&amp;" *")&gt;0)*1))</f>
        <v>0</v>
      </c>
      <c r="AY15">
        <f t="array" ref="AY15">IF(P15="",0,SUMPRODUCT((DM13:VZ13="Lait")*(DM14:VZ14="EXCL")*(COUNTIF(AD15,"* "&amp;DM15:VZ15&amp;" *")&gt;0)*1))</f>
        <v>0</v>
      </c>
      <c r="AZ15">
        <f t="array" ref="AZ15">IF(P15="",0,SUMPRODUCT((DM13:VZ13="Lait")*(DM14:VZ14="ALERTE")*(COUNTIF(AD15,"* "&amp;DM15:VZ15&amp;" *")&gt;0)*1))</f>
        <v>1</v>
      </c>
      <c r="BA15">
        <f t="array" ref="BA15">IF(P15="",0,SUMPRODUCT((DM13:VZ13="Lait")*(DM14:VZ14="SUSP")*(COUNTIF(AD15,"* "&amp;DM15:VZ15&amp;" *")&gt;0)*1))</f>
        <v>0</v>
      </c>
      <c r="BB15" t="str">
        <f t="shared" si="28"/>
        <v>⚠ Lait</v>
      </c>
      <c r="BC15" t="str">
        <f t="shared" si="29"/>
        <v/>
      </c>
      <c r="BD15">
        <f t="array" ref="BD15">IF(P15="",0,SUMPRODUCT((DM13:VZ13="Fruits a coque")*(DM14:VZ14="EXCL")*(COUNTIF(AD15,"* "&amp;DM15:VZ15&amp;" *")&gt;0)*1))</f>
        <v>0</v>
      </c>
      <c r="BE15">
        <f t="array" ref="BE15">IF(P15="",0,SUMPRODUCT((DM13:VZ13="Fruits a coque")*(DM14:VZ14="ALERTE")*(COUNTIF(AD15,"* "&amp;DM15:VZ15&amp;" *")&gt;0)*1))</f>
        <v>0</v>
      </c>
      <c r="BF15" t="str">
        <f t="shared" si="30"/>
        <v/>
      </c>
      <c r="BG15">
        <f t="array" ref="BG15">IF(P15="",0,SUMPRODUCT((DM13:VZ13="Celeri")*(DM14:VZ14="ALERTE")*(COUNTIF(AD15,"* "&amp;DM15:VZ15&amp;" *")&gt;0)*1))</f>
        <v>0</v>
      </c>
      <c r="BH15" t="str">
        <f t="shared" si="31"/>
        <v/>
      </c>
      <c r="BI15">
        <f t="array" ref="BI15">IF(P15="",0,SUMPRODUCT((DM13:VZ13="Moutarde")*(DM14:VZ14="ALERTE")*(COUNTIF(AD15,"* "&amp;DM15:VZ15&amp;" *")&gt;0)*1))</f>
        <v>0</v>
      </c>
      <c r="BJ15" t="str">
        <f t="shared" si="32"/>
        <v/>
      </c>
      <c r="BK15">
        <f t="array" ref="BK15">IF(P15="",0,SUMPRODUCT((DM13:VZ13="Sesame")*(DM14:VZ14="ALERTE")*(COUNTIF(AD15,"* "&amp;DM15:VZ15&amp;" *")&gt;0)*1))</f>
        <v>0</v>
      </c>
      <c r="BL15" t="str">
        <f t="shared" si="33"/>
        <v/>
      </c>
      <c r="BM15">
        <f t="array" ref="BM15">IF(P15="",0,SUMPRODUCT((DM13:VZ13="Sulfites")*(DM14:VZ14="ALERTE")*(COUNTIF(AD15,"* "&amp;DM15:VZ15&amp;" *")&gt;0)*1))</f>
        <v>0</v>
      </c>
      <c r="BN15" t="str">
        <f t="shared" si="34"/>
        <v/>
      </c>
      <c r="BO15">
        <f t="array" ref="BO15">IF(P15="",0,SUMPRODUCT((DM13:VZ13="Lupin")*(DM14:VZ14="ALERTE")*(COUNTIF(AD15,"* "&amp;DM15:VZ15&amp;" *")&gt;0)*1))</f>
        <v>0</v>
      </c>
      <c r="BP15" t="str">
        <f t="shared" si="35"/>
        <v/>
      </c>
      <c r="BQ15">
        <f t="array" ref="BQ15">IF(P15="",0,SUMPRODUCT((DM13:VZ13="Mollusques")*(DM14:VZ14="EXCL")*(COUNTIF(AD15,"* "&amp;DM15:VZ15&amp;" *")&gt;0)*1))</f>
        <v>0</v>
      </c>
      <c r="BR15">
        <f t="array" ref="BR15">IF(P15="",0,SUMPRODUCT((DM13:VZ13="Mollusques")*(DM14:VZ14="ALERTE")*(COUNTIF(AD15,"* "&amp;DM15:VZ15&amp;" *")&gt;0)*1))</f>
        <v>0</v>
      </c>
      <c r="BS15" t="str">
        <f t="shared" si="36"/>
        <v/>
      </c>
      <c r="BT15" t="str">
        <f t="shared" si="37"/>
        <v/>
      </c>
      <c r="BU15" t="str">
        <f t="shared" si="38"/>
        <v/>
      </c>
      <c r="BV15" t="str">
        <f t="shared" si="39"/>
        <v/>
      </c>
      <c r="BW15" t="str">
        <f t="shared" si="40"/>
        <v/>
      </c>
      <c r="BX15" t="str">
        <f t="shared" si="41"/>
        <v/>
      </c>
      <c r="BY15" t="str">
        <f t="shared" si="42"/>
        <v/>
      </c>
      <c r="BZ15" t="str">
        <f t="shared" si="43"/>
        <v>⚠ Lait</v>
      </c>
      <c r="CA15" t="str">
        <f t="shared" si="44"/>
        <v>⚠ Lait</v>
      </c>
      <c r="CB15" t="str">
        <f t="shared" si="45"/>
        <v>⚠ Lait</v>
      </c>
      <c r="CC15" t="str">
        <f t="shared" si="46"/>
        <v>⚠ Lait</v>
      </c>
      <c r="CD15" t="str">
        <f t="shared" si="47"/>
        <v>⚠ Lait</v>
      </c>
      <c r="CE15" t="str">
        <f t="shared" si="48"/>
        <v>⚠ Lait</v>
      </c>
      <c r="CF15" t="str">
        <f t="shared" si="49"/>
        <v>⚠ Lait</v>
      </c>
      <c r="CG15" t="str">
        <f t="shared" si="50"/>
        <v>⚠ Lait</v>
      </c>
      <c r="CH15" t="str">
        <f t="shared" si="51"/>
        <v>⚠ Lait</v>
      </c>
      <c r="CI15" t="str">
        <f t="shared" si="52"/>
        <v/>
      </c>
      <c r="CJ15" t="str">
        <f t="shared" si="53"/>
        <v/>
      </c>
      <c r="CK15" t="str">
        <f t="shared" si="54"/>
        <v/>
      </c>
      <c r="DM15" s="261" t="s">
        <v>23</v>
      </c>
      <c r="DN15" s="261" t="s">
        <v>24</v>
      </c>
      <c r="DO15" s="261" t="s">
        <v>25</v>
      </c>
      <c r="DP15" s="261" t="s">
        <v>26</v>
      </c>
      <c r="DQ15" s="261" t="s">
        <v>27</v>
      </c>
      <c r="DR15" s="261" t="s">
        <v>28</v>
      </c>
      <c r="DS15" s="261" t="s">
        <v>29</v>
      </c>
      <c r="DT15" s="261" t="s">
        <v>30</v>
      </c>
      <c r="DU15" s="261" t="s">
        <v>31</v>
      </c>
      <c r="DV15" s="261" t="s">
        <v>32</v>
      </c>
      <c r="DW15" s="261" t="s">
        <v>33</v>
      </c>
      <c r="DX15" s="261" t="s">
        <v>34</v>
      </c>
      <c r="DY15" s="261" t="s">
        <v>35</v>
      </c>
      <c r="DZ15" s="261" t="s">
        <v>36</v>
      </c>
      <c r="EA15" s="261" t="s">
        <v>37</v>
      </c>
      <c r="EB15" s="261" t="s">
        <v>38</v>
      </c>
      <c r="EC15" s="261" t="s">
        <v>39</v>
      </c>
      <c r="ED15" s="261" t="s">
        <v>40</v>
      </c>
      <c r="EE15" s="261" t="s">
        <v>41</v>
      </c>
      <c r="EF15" s="261" t="s">
        <v>42</v>
      </c>
      <c r="EG15" s="261" t="s">
        <v>43</v>
      </c>
      <c r="EH15" s="261" t="s">
        <v>44</v>
      </c>
      <c r="EI15" s="261" t="s">
        <v>45</v>
      </c>
      <c r="EJ15" s="261" t="s">
        <v>46</v>
      </c>
      <c r="EK15" s="261" t="s">
        <v>47</v>
      </c>
      <c r="EL15" s="261" t="s">
        <v>48</v>
      </c>
      <c r="EM15" s="261" t="s">
        <v>49</v>
      </c>
      <c r="EN15" s="261" t="s">
        <v>50</v>
      </c>
      <c r="EO15" s="261" t="s">
        <v>51</v>
      </c>
      <c r="EP15" s="261" t="s">
        <v>52</v>
      </c>
      <c r="EQ15" s="261" t="s">
        <v>53</v>
      </c>
      <c r="ER15" s="261" t="s">
        <v>54</v>
      </c>
      <c r="ES15" s="261" t="s">
        <v>55</v>
      </c>
      <c r="ET15" s="261" t="s">
        <v>56</v>
      </c>
      <c r="EU15" s="261" t="s">
        <v>57</v>
      </c>
      <c r="EV15" s="261" t="s">
        <v>58</v>
      </c>
      <c r="EW15" s="261" t="s">
        <v>59</v>
      </c>
      <c r="EX15" s="261" t="s">
        <v>60</v>
      </c>
      <c r="EY15" s="261" t="s">
        <v>61</v>
      </c>
      <c r="EZ15" s="261" t="s">
        <v>62</v>
      </c>
      <c r="FA15" s="261" t="s">
        <v>63</v>
      </c>
      <c r="FB15" s="261" t="s">
        <v>64</v>
      </c>
      <c r="FC15" s="261" t="s">
        <v>65</v>
      </c>
      <c r="FD15" s="261" t="s">
        <v>66</v>
      </c>
      <c r="FE15" s="261" t="s">
        <v>67</v>
      </c>
      <c r="FF15" s="261" t="s">
        <v>68</v>
      </c>
      <c r="FG15" s="261" t="s">
        <v>69</v>
      </c>
      <c r="FH15" s="261" t="s">
        <v>70</v>
      </c>
      <c r="FI15" s="261" t="s">
        <v>71</v>
      </c>
      <c r="FJ15" s="261" t="s">
        <v>72</v>
      </c>
      <c r="FK15" s="261" t="s">
        <v>73</v>
      </c>
      <c r="FL15" s="261" t="s">
        <v>74</v>
      </c>
      <c r="FM15" s="261" t="s">
        <v>75</v>
      </c>
      <c r="FN15" s="261" t="s">
        <v>76</v>
      </c>
      <c r="FO15" s="261" t="s">
        <v>77</v>
      </c>
      <c r="FP15" s="261" t="s">
        <v>78</v>
      </c>
      <c r="FQ15" s="261" t="s">
        <v>79</v>
      </c>
      <c r="FR15" s="261" t="s">
        <v>80</v>
      </c>
      <c r="FS15" s="261" t="s">
        <v>81</v>
      </c>
      <c r="FT15" s="261" t="s">
        <v>82</v>
      </c>
      <c r="FU15" s="261" t="s">
        <v>83</v>
      </c>
      <c r="FV15" s="261" t="s">
        <v>84</v>
      </c>
      <c r="FW15" s="261" t="s">
        <v>85</v>
      </c>
      <c r="FX15" s="261" t="s">
        <v>86</v>
      </c>
      <c r="FY15" s="261" t="s">
        <v>87</v>
      </c>
      <c r="FZ15" s="261" t="s">
        <v>88</v>
      </c>
      <c r="GA15" s="261" t="s">
        <v>89</v>
      </c>
      <c r="GB15" s="261" t="s">
        <v>90</v>
      </c>
      <c r="GC15" s="261" t="s">
        <v>91</v>
      </c>
      <c r="GD15" s="261" t="s">
        <v>92</v>
      </c>
      <c r="GE15" s="261" t="s">
        <v>93</v>
      </c>
      <c r="GF15" s="261" t="s">
        <v>94</v>
      </c>
      <c r="GG15" s="261" t="s">
        <v>95</v>
      </c>
      <c r="GH15" s="261" t="s">
        <v>96</v>
      </c>
      <c r="GI15" s="261" t="s">
        <v>97</v>
      </c>
      <c r="GJ15" s="261" t="s">
        <v>98</v>
      </c>
      <c r="GK15" s="261" t="s">
        <v>99</v>
      </c>
      <c r="GL15" s="261" t="s">
        <v>100</v>
      </c>
      <c r="GM15" s="261" t="s">
        <v>101</v>
      </c>
      <c r="GN15" s="261" t="s">
        <v>102</v>
      </c>
      <c r="GO15" s="261" t="s">
        <v>103</v>
      </c>
      <c r="GP15" s="261" t="s">
        <v>104</v>
      </c>
      <c r="GQ15" s="261" t="s">
        <v>105</v>
      </c>
      <c r="GR15" s="261" t="s">
        <v>106</v>
      </c>
      <c r="GS15" s="261" t="s">
        <v>107</v>
      </c>
      <c r="GT15" s="261" t="s">
        <v>108</v>
      </c>
      <c r="GU15" s="261" t="s">
        <v>109</v>
      </c>
      <c r="GV15" s="261" t="s">
        <v>110</v>
      </c>
      <c r="GW15" s="261" t="s">
        <v>111</v>
      </c>
      <c r="GX15" s="261" t="s">
        <v>112</v>
      </c>
      <c r="GY15" s="261" t="s">
        <v>113</v>
      </c>
      <c r="GZ15" s="261" t="s">
        <v>114</v>
      </c>
      <c r="HA15" s="261" t="s">
        <v>115</v>
      </c>
      <c r="HB15" s="261" t="s">
        <v>116</v>
      </c>
      <c r="HC15" s="261" t="s">
        <v>117</v>
      </c>
      <c r="HD15" s="261" t="s">
        <v>118</v>
      </c>
      <c r="HE15" s="261" t="s">
        <v>119</v>
      </c>
      <c r="HF15" s="261" t="s">
        <v>120</v>
      </c>
      <c r="HG15" s="261" t="s">
        <v>121</v>
      </c>
      <c r="HH15" s="261" t="s">
        <v>122</v>
      </c>
      <c r="HI15" s="261" t="s">
        <v>123</v>
      </c>
      <c r="HJ15" s="261" t="s">
        <v>124</v>
      </c>
      <c r="HK15" s="261" t="s">
        <v>125</v>
      </c>
      <c r="HL15" s="261" t="s">
        <v>126</v>
      </c>
      <c r="HM15" s="261" t="s">
        <v>127</v>
      </c>
      <c r="HN15" s="261" t="s">
        <v>128</v>
      </c>
      <c r="HO15" s="261" t="s">
        <v>129</v>
      </c>
      <c r="HP15" s="261" t="s">
        <v>130</v>
      </c>
      <c r="HQ15" s="261" t="s">
        <v>131</v>
      </c>
      <c r="HR15" s="261" t="s">
        <v>132</v>
      </c>
      <c r="HS15" s="261" t="s">
        <v>133</v>
      </c>
      <c r="HT15" s="261" t="s">
        <v>134</v>
      </c>
      <c r="HU15" s="261" t="s">
        <v>135</v>
      </c>
      <c r="HV15" s="261" t="s">
        <v>136</v>
      </c>
      <c r="HW15" s="261" t="s">
        <v>137</v>
      </c>
      <c r="HX15" s="261" t="s">
        <v>138</v>
      </c>
      <c r="HY15" s="261" t="s">
        <v>139</v>
      </c>
      <c r="HZ15" s="261" t="s">
        <v>140</v>
      </c>
      <c r="IA15" s="261" t="s">
        <v>141</v>
      </c>
      <c r="IB15" s="261" t="s">
        <v>142</v>
      </c>
      <c r="IC15" s="261" t="s">
        <v>143</v>
      </c>
      <c r="ID15" s="261" t="s">
        <v>144</v>
      </c>
      <c r="IE15" s="261" t="s">
        <v>145</v>
      </c>
      <c r="IF15" s="261" t="s">
        <v>146</v>
      </c>
      <c r="IG15" s="261" t="s">
        <v>147</v>
      </c>
      <c r="IH15" s="261" t="s">
        <v>148</v>
      </c>
      <c r="II15" s="261" t="s">
        <v>149</v>
      </c>
      <c r="IJ15" s="261" t="s">
        <v>150</v>
      </c>
      <c r="IK15" s="261" t="s">
        <v>151</v>
      </c>
      <c r="IL15" s="261" t="s">
        <v>152</v>
      </c>
      <c r="IM15" s="261" t="s">
        <v>153</v>
      </c>
      <c r="IN15" s="261" t="s">
        <v>154</v>
      </c>
      <c r="IO15" s="261" t="s">
        <v>155</v>
      </c>
      <c r="IP15" s="261" t="s">
        <v>156</v>
      </c>
      <c r="IQ15" s="261" t="s">
        <v>157</v>
      </c>
      <c r="IR15" s="261" t="s">
        <v>158</v>
      </c>
      <c r="IS15" s="261" t="s">
        <v>159</v>
      </c>
      <c r="IT15" s="261" t="s">
        <v>160</v>
      </c>
      <c r="IU15" s="261" t="s">
        <v>161</v>
      </c>
      <c r="IV15" s="261" t="s">
        <v>162</v>
      </c>
      <c r="IW15" s="261" t="s">
        <v>163</v>
      </c>
      <c r="IX15" s="261" t="s">
        <v>164</v>
      </c>
      <c r="IY15" s="261" t="s">
        <v>165</v>
      </c>
      <c r="IZ15" s="261" t="s">
        <v>166</v>
      </c>
      <c r="JA15" s="261" t="s">
        <v>167</v>
      </c>
      <c r="JB15" s="261" t="s">
        <v>168</v>
      </c>
      <c r="JC15" s="261" t="s">
        <v>169</v>
      </c>
      <c r="JD15" s="261" t="s">
        <v>170</v>
      </c>
      <c r="JE15" s="261" t="s">
        <v>171</v>
      </c>
      <c r="JF15" s="261" t="s">
        <v>172</v>
      </c>
      <c r="JG15" s="261" t="s">
        <v>173</v>
      </c>
      <c r="JH15" s="261" t="s">
        <v>174</v>
      </c>
      <c r="JI15" s="261" t="s">
        <v>175</v>
      </c>
      <c r="JJ15" s="261" t="s">
        <v>176</v>
      </c>
      <c r="JK15" s="261" t="s">
        <v>177</v>
      </c>
      <c r="JL15" s="261" t="s">
        <v>178</v>
      </c>
      <c r="JM15" s="261" t="s">
        <v>179</v>
      </c>
      <c r="JN15" s="261" t="s">
        <v>180</v>
      </c>
      <c r="JO15" s="261" t="s">
        <v>181</v>
      </c>
      <c r="JP15" s="261" t="s">
        <v>182</v>
      </c>
      <c r="JQ15" s="261" t="s">
        <v>183</v>
      </c>
      <c r="JR15" s="261" t="s">
        <v>184</v>
      </c>
      <c r="JS15" s="261" t="s">
        <v>185</v>
      </c>
      <c r="JT15" s="261" t="s">
        <v>186</v>
      </c>
      <c r="JU15" s="261" t="s">
        <v>187</v>
      </c>
      <c r="JV15" s="261" t="s">
        <v>188</v>
      </c>
      <c r="JW15" s="261" t="s">
        <v>189</v>
      </c>
      <c r="JX15" s="261" t="s">
        <v>190</v>
      </c>
      <c r="JY15" s="261" t="s">
        <v>191</v>
      </c>
      <c r="JZ15" s="261" t="s">
        <v>192</v>
      </c>
      <c r="KA15" s="261" t="s">
        <v>193</v>
      </c>
      <c r="KB15" s="261" t="s">
        <v>194</v>
      </c>
      <c r="KC15" s="261" t="s">
        <v>195</v>
      </c>
      <c r="KD15" s="261" t="s">
        <v>196</v>
      </c>
      <c r="KE15" s="261" t="s">
        <v>197</v>
      </c>
      <c r="KF15" s="261" t="s">
        <v>198</v>
      </c>
      <c r="KG15" s="261" t="s">
        <v>199</v>
      </c>
      <c r="KH15" s="261" t="s">
        <v>200</v>
      </c>
      <c r="KI15" s="261" t="s">
        <v>201</v>
      </c>
      <c r="KJ15" s="261" t="s">
        <v>202</v>
      </c>
      <c r="KK15" s="261" t="s">
        <v>203</v>
      </c>
      <c r="KL15" s="261" t="s">
        <v>204</v>
      </c>
      <c r="KM15" s="261" t="s">
        <v>205</v>
      </c>
      <c r="KN15" s="261" t="s">
        <v>206</v>
      </c>
      <c r="KO15" s="261" t="s">
        <v>207</v>
      </c>
      <c r="KP15" s="261" t="s">
        <v>208</v>
      </c>
      <c r="KQ15" s="261" t="s">
        <v>209</v>
      </c>
      <c r="KR15" s="261" t="s">
        <v>210</v>
      </c>
      <c r="KS15" s="261" t="s">
        <v>211</v>
      </c>
      <c r="KT15" s="261" t="s">
        <v>212</v>
      </c>
      <c r="KU15" s="261" t="s">
        <v>213</v>
      </c>
      <c r="KV15" s="261" t="s">
        <v>214</v>
      </c>
      <c r="KW15" s="261" t="s">
        <v>215</v>
      </c>
      <c r="KX15" s="261" t="s">
        <v>216</v>
      </c>
      <c r="KY15" s="261" t="s">
        <v>217</v>
      </c>
      <c r="KZ15" s="261" t="s">
        <v>218</v>
      </c>
      <c r="LA15" s="261" t="s">
        <v>219</v>
      </c>
      <c r="LB15" s="261" t="s">
        <v>220</v>
      </c>
      <c r="LC15" s="261" t="s">
        <v>221</v>
      </c>
      <c r="LD15" s="261" t="s">
        <v>222</v>
      </c>
      <c r="LE15" s="261" t="s">
        <v>223</v>
      </c>
      <c r="LF15" s="261" t="s">
        <v>224</v>
      </c>
      <c r="LG15" s="261" t="s">
        <v>225</v>
      </c>
      <c r="LH15" s="261" t="s">
        <v>226</v>
      </c>
      <c r="LI15" s="261" t="s">
        <v>227</v>
      </c>
      <c r="LJ15" s="261" t="s">
        <v>228</v>
      </c>
      <c r="LK15" s="261" t="s">
        <v>229</v>
      </c>
      <c r="LL15" s="261" t="s">
        <v>230</v>
      </c>
      <c r="LM15" s="261" t="s">
        <v>231</v>
      </c>
      <c r="LN15" s="261" t="s">
        <v>232</v>
      </c>
      <c r="LO15" s="261" t="s">
        <v>233</v>
      </c>
      <c r="LP15" s="261" t="s">
        <v>234</v>
      </c>
      <c r="LQ15" s="261" t="s">
        <v>235</v>
      </c>
      <c r="LR15" s="261" t="s">
        <v>236</v>
      </c>
      <c r="LS15" s="261" t="s">
        <v>237</v>
      </c>
      <c r="LT15" s="261" t="s">
        <v>238</v>
      </c>
      <c r="LU15" s="261" t="s">
        <v>239</v>
      </c>
      <c r="LV15" s="261" t="s">
        <v>240</v>
      </c>
      <c r="LW15" s="261" t="s">
        <v>241</v>
      </c>
      <c r="LX15" s="261" t="s">
        <v>242</v>
      </c>
      <c r="LY15" s="261" t="s">
        <v>243</v>
      </c>
      <c r="LZ15" s="261" t="s">
        <v>244</v>
      </c>
      <c r="MA15" s="261" t="s">
        <v>245</v>
      </c>
      <c r="MB15" s="261" t="s">
        <v>246</v>
      </c>
      <c r="MC15" s="261" t="s">
        <v>247</v>
      </c>
      <c r="MD15" s="261" t="s">
        <v>248</v>
      </c>
      <c r="ME15" s="261" t="s">
        <v>249</v>
      </c>
      <c r="MF15" s="261" t="s">
        <v>250</v>
      </c>
      <c r="MG15" s="261" t="s">
        <v>251</v>
      </c>
      <c r="MH15" s="261" t="s">
        <v>252</v>
      </c>
      <c r="MI15" s="261" t="s">
        <v>253</v>
      </c>
      <c r="MJ15" s="261" t="s">
        <v>254</v>
      </c>
      <c r="MK15" s="261" t="s">
        <v>255</v>
      </c>
      <c r="ML15" s="261" t="s">
        <v>256</v>
      </c>
      <c r="MM15" s="261" t="s">
        <v>257</v>
      </c>
      <c r="MN15" s="261" t="s">
        <v>258</v>
      </c>
      <c r="MO15" s="261" t="s">
        <v>259</v>
      </c>
      <c r="MP15" s="261" t="s">
        <v>260</v>
      </c>
      <c r="MQ15" s="261" t="s">
        <v>261</v>
      </c>
      <c r="MR15" s="261" t="s">
        <v>262</v>
      </c>
      <c r="MS15" s="261" t="s">
        <v>263</v>
      </c>
      <c r="MT15" s="261" t="s">
        <v>264</v>
      </c>
      <c r="MU15" s="261" t="s">
        <v>265</v>
      </c>
      <c r="MV15" s="261" t="s">
        <v>266</v>
      </c>
      <c r="MW15" s="261" t="s">
        <v>267</v>
      </c>
      <c r="MX15" s="261" t="s">
        <v>268</v>
      </c>
      <c r="MY15" s="261" t="s">
        <v>269</v>
      </c>
      <c r="MZ15" s="261" t="s">
        <v>270</v>
      </c>
      <c r="NA15" s="261" t="s">
        <v>271</v>
      </c>
      <c r="NB15" s="261" t="s">
        <v>272</v>
      </c>
      <c r="NC15" s="261" t="s">
        <v>273</v>
      </c>
      <c r="ND15" s="261" t="s">
        <v>274</v>
      </c>
      <c r="NE15" s="261" t="s">
        <v>275</v>
      </c>
      <c r="NF15" s="261" t="s">
        <v>276</v>
      </c>
      <c r="NG15" s="261" t="s">
        <v>277</v>
      </c>
      <c r="NH15" s="261" t="s">
        <v>278</v>
      </c>
      <c r="NI15" s="261" t="s">
        <v>279</v>
      </c>
      <c r="NJ15" s="261" t="s">
        <v>280</v>
      </c>
      <c r="NK15" s="261" t="s">
        <v>281</v>
      </c>
      <c r="NL15" s="261" t="s">
        <v>282</v>
      </c>
      <c r="NM15" s="261" t="s">
        <v>283</v>
      </c>
      <c r="NN15" s="261" t="s">
        <v>284</v>
      </c>
      <c r="NO15" s="261" t="s">
        <v>285</v>
      </c>
      <c r="NP15" s="261" t="s">
        <v>286</v>
      </c>
      <c r="NQ15" s="261" t="s">
        <v>287</v>
      </c>
      <c r="NR15" s="261" t="s">
        <v>288</v>
      </c>
      <c r="NS15" s="261" t="s">
        <v>289</v>
      </c>
      <c r="NT15" s="261" t="s">
        <v>290</v>
      </c>
      <c r="NU15" s="261" t="s">
        <v>291</v>
      </c>
      <c r="NV15" s="261" t="s">
        <v>25</v>
      </c>
      <c r="NW15" s="261" t="s">
        <v>26</v>
      </c>
      <c r="NX15" s="261" t="s">
        <v>27</v>
      </c>
      <c r="NY15" s="261" t="s">
        <v>292</v>
      </c>
      <c r="NZ15" s="261" t="s">
        <v>293</v>
      </c>
      <c r="OA15" s="261" t="s">
        <v>294</v>
      </c>
      <c r="OB15" s="261" t="s">
        <v>295</v>
      </c>
      <c r="OC15" s="261" t="s">
        <v>296</v>
      </c>
      <c r="OD15" s="261" t="s">
        <v>297</v>
      </c>
      <c r="OE15" s="261" t="s">
        <v>298</v>
      </c>
      <c r="OF15" s="261" t="s">
        <v>299</v>
      </c>
      <c r="OG15" s="261" t="s">
        <v>300</v>
      </c>
      <c r="OH15" s="261" t="s">
        <v>301</v>
      </c>
      <c r="OI15" s="261" t="s">
        <v>302</v>
      </c>
      <c r="OJ15" s="261" t="s">
        <v>303</v>
      </c>
      <c r="OK15" s="261" t="s">
        <v>304</v>
      </c>
      <c r="OL15" s="261" t="s">
        <v>305</v>
      </c>
      <c r="OM15" s="261" t="s">
        <v>306</v>
      </c>
      <c r="ON15" s="261" t="s">
        <v>307</v>
      </c>
      <c r="OO15" s="261" t="s">
        <v>308</v>
      </c>
      <c r="OP15" s="261" t="s">
        <v>309</v>
      </c>
      <c r="OQ15" s="261" t="s">
        <v>310</v>
      </c>
      <c r="OR15" s="261" t="s">
        <v>190</v>
      </c>
      <c r="OS15" s="261" t="s">
        <v>191</v>
      </c>
      <c r="OT15" s="261" t="s">
        <v>311</v>
      </c>
      <c r="OU15" s="261" t="s">
        <v>312</v>
      </c>
      <c r="OV15" s="261" t="s">
        <v>313</v>
      </c>
      <c r="OW15" s="261" t="s">
        <v>314</v>
      </c>
      <c r="OX15" s="261" t="s">
        <v>315</v>
      </c>
      <c r="OY15" s="261" t="s">
        <v>316</v>
      </c>
      <c r="OZ15" s="261" t="s">
        <v>317</v>
      </c>
      <c r="PA15" s="261" t="s">
        <v>161</v>
      </c>
      <c r="PB15" s="261" t="s">
        <v>318</v>
      </c>
      <c r="PC15" s="261" t="s">
        <v>203</v>
      </c>
      <c r="PD15" s="261" t="s">
        <v>319</v>
      </c>
      <c r="PE15" s="261" t="s">
        <v>320</v>
      </c>
      <c r="PF15" s="261" t="s">
        <v>321</v>
      </c>
      <c r="PG15" s="261" t="s">
        <v>322</v>
      </c>
      <c r="PH15" s="261" t="s">
        <v>323</v>
      </c>
      <c r="PI15" s="261" t="s">
        <v>257</v>
      </c>
      <c r="PJ15" s="261" t="s">
        <v>162</v>
      </c>
      <c r="PK15" s="261" t="s">
        <v>259</v>
      </c>
      <c r="PL15" s="261" t="s">
        <v>168</v>
      </c>
      <c r="PM15" s="261" t="s">
        <v>324</v>
      </c>
      <c r="PN15" s="261" t="s">
        <v>325</v>
      </c>
      <c r="PO15" s="261" t="s">
        <v>326</v>
      </c>
      <c r="PP15" s="261" t="s">
        <v>327</v>
      </c>
      <c r="PQ15" s="261" t="s">
        <v>290</v>
      </c>
      <c r="PR15" s="261" t="s">
        <v>291</v>
      </c>
      <c r="PS15" s="261" t="s">
        <v>25</v>
      </c>
      <c r="PT15" s="261" t="s">
        <v>328</v>
      </c>
      <c r="PU15" s="261" t="s">
        <v>26</v>
      </c>
      <c r="PV15" s="261" t="s">
        <v>292</v>
      </c>
      <c r="PW15" s="261" t="s">
        <v>293</v>
      </c>
      <c r="PX15" s="261" t="s">
        <v>294</v>
      </c>
      <c r="PY15" s="261" t="s">
        <v>295</v>
      </c>
      <c r="PZ15" s="261" t="s">
        <v>296</v>
      </c>
      <c r="QA15" s="261" t="s">
        <v>297</v>
      </c>
      <c r="QB15" s="261" t="s">
        <v>298</v>
      </c>
      <c r="QC15" s="261" t="s">
        <v>299</v>
      </c>
      <c r="QD15" s="261" t="s">
        <v>301</v>
      </c>
      <c r="QE15" s="261" t="s">
        <v>74</v>
      </c>
      <c r="QF15" s="261" t="s">
        <v>75</v>
      </c>
      <c r="QG15" s="261" t="s">
        <v>329</v>
      </c>
      <c r="QH15" s="261" t="s">
        <v>76</v>
      </c>
      <c r="QI15" s="261" t="s">
        <v>304</v>
      </c>
      <c r="QJ15" s="261" t="s">
        <v>77</v>
      </c>
      <c r="QK15" s="261" t="s">
        <v>78</v>
      </c>
      <c r="QL15" s="261" t="s">
        <v>330</v>
      </c>
      <c r="QM15" s="261" t="s">
        <v>254</v>
      </c>
      <c r="QN15" s="261" t="s">
        <v>255</v>
      </c>
      <c r="QO15" s="261" t="s">
        <v>81</v>
      </c>
      <c r="QP15" s="261" t="s">
        <v>331</v>
      </c>
      <c r="QQ15" s="261" t="s">
        <v>122</v>
      </c>
      <c r="QR15" s="261" t="s">
        <v>332</v>
      </c>
      <c r="QS15" s="261" t="s">
        <v>83</v>
      </c>
      <c r="QT15" s="261" t="s">
        <v>333</v>
      </c>
      <c r="QU15" s="261" t="s">
        <v>334</v>
      </c>
      <c r="QV15" s="261" t="s">
        <v>265</v>
      </c>
      <c r="QW15" s="261" t="s">
        <v>250</v>
      </c>
      <c r="QX15" s="261" t="s">
        <v>335</v>
      </c>
      <c r="QY15" s="261" t="s">
        <v>68</v>
      </c>
      <c r="QZ15" s="261" t="s">
        <v>108</v>
      </c>
      <c r="RA15" s="261" t="s">
        <v>69</v>
      </c>
      <c r="RB15" s="261" t="s">
        <v>336</v>
      </c>
      <c r="RC15" s="261" t="s">
        <v>70</v>
      </c>
      <c r="RD15" s="261" t="s">
        <v>71</v>
      </c>
      <c r="RE15" s="261" t="s">
        <v>337</v>
      </c>
      <c r="RF15" s="261" t="s">
        <v>252</v>
      </c>
      <c r="RG15" s="261" t="s">
        <v>253</v>
      </c>
      <c r="RH15" s="261" t="s">
        <v>338</v>
      </c>
      <c r="RI15" s="261" t="s">
        <v>339</v>
      </c>
      <c r="RJ15" s="261" t="s">
        <v>74</v>
      </c>
      <c r="RK15" s="261" t="s">
        <v>75</v>
      </c>
      <c r="RL15" s="261" t="s">
        <v>329</v>
      </c>
      <c r="RM15" s="261" t="s">
        <v>76</v>
      </c>
      <c r="RN15" s="261" t="s">
        <v>304</v>
      </c>
      <c r="RO15" s="261" t="s">
        <v>77</v>
      </c>
      <c r="RP15" s="261" t="s">
        <v>78</v>
      </c>
      <c r="RQ15" s="261" t="s">
        <v>340</v>
      </c>
      <c r="RR15" s="261" t="s">
        <v>330</v>
      </c>
      <c r="RS15" s="261" t="s">
        <v>254</v>
      </c>
      <c r="RT15" s="261" t="s">
        <v>255</v>
      </c>
      <c r="RU15" s="261" t="s">
        <v>341</v>
      </c>
      <c r="RV15" s="261" t="s">
        <v>327</v>
      </c>
      <c r="RW15" s="261" t="s">
        <v>342</v>
      </c>
      <c r="RX15" s="261" t="s">
        <v>81</v>
      </c>
      <c r="RY15" s="261" t="s">
        <v>331</v>
      </c>
      <c r="RZ15" s="261" t="s">
        <v>122</v>
      </c>
      <c r="SA15" s="261" t="s">
        <v>82</v>
      </c>
      <c r="SB15" s="261" t="s">
        <v>332</v>
      </c>
      <c r="SC15" s="261" t="s">
        <v>83</v>
      </c>
      <c r="SD15" s="261" t="s">
        <v>84</v>
      </c>
      <c r="SE15" s="261" t="s">
        <v>334</v>
      </c>
      <c r="SF15" s="261" t="s">
        <v>265</v>
      </c>
      <c r="SG15" s="261" t="s">
        <v>266</v>
      </c>
      <c r="SH15" s="261" t="s">
        <v>343</v>
      </c>
      <c r="SI15" s="261" t="s">
        <v>344</v>
      </c>
      <c r="SJ15" s="261" t="s">
        <v>345</v>
      </c>
      <c r="SK15" s="261" t="s">
        <v>346</v>
      </c>
      <c r="SL15" s="261" t="s">
        <v>347</v>
      </c>
      <c r="SM15" s="261" t="s">
        <v>348</v>
      </c>
      <c r="SN15" s="261" t="s">
        <v>349</v>
      </c>
      <c r="SO15" s="261" t="s">
        <v>350</v>
      </c>
      <c r="SP15" s="261" t="s">
        <v>351</v>
      </c>
      <c r="SQ15" s="261" t="s">
        <v>352</v>
      </c>
      <c r="SR15" s="261" t="s">
        <v>353</v>
      </c>
      <c r="SS15" s="261" t="s">
        <v>354</v>
      </c>
      <c r="ST15" s="261" t="s">
        <v>355</v>
      </c>
      <c r="SU15" s="261" t="s">
        <v>302</v>
      </c>
      <c r="SV15" s="261" t="s">
        <v>304</v>
      </c>
      <c r="SW15" s="261" t="s">
        <v>356</v>
      </c>
      <c r="SX15" s="261" t="s">
        <v>357</v>
      </c>
      <c r="SY15" s="261" t="s">
        <v>305</v>
      </c>
      <c r="SZ15" s="261" t="s">
        <v>306</v>
      </c>
      <c r="TA15" s="261" t="s">
        <v>307</v>
      </c>
      <c r="TB15" s="261" t="s">
        <v>308</v>
      </c>
      <c r="TC15" s="261" t="s">
        <v>309</v>
      </c>
      <c r="TD15" s="261" t="s">
        <v>310</v>
      </c>
      <c r="TE15" s="261" t="s">
        <v>311</v>
      </c>
      <c r="TF15" s="261" t="s">
        <v>312</v>
      </c>
      <c r="TG15" s="261" t="s">
        <v>313</v>
      </c>
      <c r="TH15" s="261" t="s">
        <v>358</v>
      </c>
      <c r="TI15" s="261" t="s">
        <v>359</v>
      </c>
      <c r="TJ15" s="261" t="s">
        <v>360</v>
      </c>
      <c r="TK15" s="261" t="s">
        <v>361</v>
      </c>
      <c r="TL15" s="261" t="s">
        <v>362</v>
      </c>
      <c r="TM15" s="261" t="s">
        <v>363</v>
      </c>
      <c r="TN15" s="261" t="s">
        <v>364</v>
      </c>
      <c r="TO15" s="261" t="s">
        <v>365</v>
      </c>
      <c r="TP15" s="261" t="s">
        <v>366</v>
      </c>
      <c r="TQ15" s="261" t="s">
        <v>367</v>
      </c>
      <c r="TR15" s="261" t="s">
        <v>368</v>
      </c>
      <c r="TS15" s="261" t="s">
        <v>369</v>
      </c>
      <c r="TT15" s="261" t="s">
        <v>370</v>
      </c>
      <c r="TU15" s="261" t="s">
        <v>371</v>
      </c>
      <c r="TV15" s="261" t="s">
        <v>372</v>
      </c>
      <c r="TW15" s="261" t="s">
        <v>373</v>
      </c>
      <c r="TX15" s="261" t="s">
        <v>374</v>
      </c>
      <c r="TY15" s="261" t="s">
        <v>375</v>
      </c>
      <c r="TZ15" s="270"/>
      <c r="UA15" s="270"/>
      <c r="UB15" s="270"/>
      <c r="UC15" s="270"/>
      <c r="UD15" s="270"/>
      <c r="UE15" s="270"/>
      <c r="UF15" s="270"/>
      <c r="UG15" s="261" t="s">
        <v>376</v>
      </c>
      <c r="UH15" s="261" t="s">
        <v>377</v>
      </c>
      <c r="UI15" s="261" t="s">
        <v>378</v>
      </c>
      <c r="UJ15" s="261" t="s">
        <v>379</v>
      </c>
      <c r="UK15" s="270"/>
      <c r="UL15" s="270"/>
      <c r="UM15" s="270"/>
      <c r="UN15" s="270"/>
      <c r="UO15" s="270"/>
      <c r="UP15" s="270"/>
      <c r="UQ15" s="270"/>
      <c r="UR15" s="270"/>
      <c r="US15" s="270"/>
      <c r="UT15" s="270"/>
      <c r="UU15" s="270"/>
      <c r="UV15" s="270"/>
      <c r="UW15" s="270"/>
      <c r="UX15" s="261" t="s">
        <v>380</v>
      </c>
      <c r="UY15" s="261" t="s">
        <v>381</v>
      </c>
      <c r="UZ15" s="261" t="s">
        <v>382</v>
      </c>
      <c r="VA15" s="261" t="s">
        <v>383</v>
      </c>
      <c r="VB15" s="261" t="s">
        <v>384</v>
      </c>
      <c r="VC15" s="261" t="s">
        <v>385</v>
      </c>
      <c r="VD15" s="261" t="s">
        <v>386</v>
      </c>
      <c r="VE15" s="261" t="s">
        <v>387</v>
      </c>
      <c r="VF15" s="261" t="s">
        <v>388</v>
      </c>
      <c r="VG15" s="261" t="s">
        <v>389</v>
      </c>
      <c r="VH15" s="261" t="s">
        <v>390</v>
      </c>
      <c r="VI15" s="261" t="s">
        <v>391</v>
      </c>
      <c r="VJ15" s="261" t="s">
        <v>392</v>
      </c>
      <c r="VK15" s="261" t="s">
        <v>393</v>
      </c>
      <c r="VL15" s="261" t="s">
        <v>394</v>
      </c>
      <c r="VM15" s="261" t="s">
        <v>395</v>
      </c>
      <c r="VN15" s="261" t="s">
        <v>396</v>
      </c>
      <c r="VO15" s="261" t="s">
        <v>110</v>
      </c>
      <c r="VP15" s="261" t="s">
        <v>397</v>
      </c>
      <c r="VQ15" s="261" t="s">
        <v>114</v>
      </c>
      <c r="VR15" s="261" t="s">
        <v>398</v>
      </c>
      <c r="VS15" s="261" t="s">
        <v>399</v>
      </c>
      <c r="VT15" s="261" t="s">
        <v>126</v>
      </c>
      <c r="VU15" s="261" t="s">
        <v>400</v>
      </c>
      <c r="VV15" s="261" t="s">
        <v>130</v>
      </c>
      <c r="VW15" s="261" t="s">
        <v>401</v>
      </c>
      <c r="VX15" s="261" t="s">
        <v>135</v>
      </c>
      <c r="VY15" s="261" t="s">
        <v>142</v>
      </c>
      <c r="VZ15" s="261" t="s">
        <v>402</v>
      </c>
    </row>
    <row r="16" spans="1:599" ht="21" customHeight="1">
      <c r="B16" s="759"/>
      <c r="C16" s="785">
        <f>K10</f>
        <v>120</v>
      </c>
      <c r="D16" s="780" t="str" cm="1">
        <f t="array" ref="D16">IF(ROW()=ROW(D14),C17,INDEX(E14:E27,ROW()-ROW(D14)))</f>
        <v/>
      </c>
      <c r="E16" s="781" t="str">
        <f>IF(OR(D16="",C16="",C16&lt;=0,F16=""),"",TRIM(MID(D16,LEN(F16)+1+IF(MID(D16,LEN(F16)+1,1)=" ",1,0),99999)))</f>
        <v/>
      </c>
      <c r="F16" s="780" t="str">
        <f>IF(OR(G16="",G16=0,G16="0"),"",IF(LEN(G16)&lt;=C16,G16,IF(LEN(SUBSTITUTE(H16," ",""))=C16+1,LEFT(G16,C16),LEFT(G16,FIND("§",SUBSTITUTE(H16," ","§",LEN(H16)-LEN(SUBSTITUTE(H16," ",""))))-1))))</f>
        <v/>
      </c>
      <c r="G16" s="780" t="str">
        <f t="shared" si="3"/>
        <v/>
      </c>
      <c r="H16" s="780" t="str">
        <f>IF(OR(G16="",G16=0,G16="0"),"",LEFT(G16,C16+1))</f>
        <v/>
      </c>
      <c r="I16" s="804">
        <f t="shared" si="4"/>
        <v>8</v>
      </c>
      <c r="J16" s="752" t="s">
        <v>950</v>
      </c>
      <c r="K16" s="759">
        <f>IF(LEN(TRIM(L16))&gt;0,MAX(K13:K15)+1,"")</f>
        <v>3</v>
      </c>
      <c r="L16" s="783" t="str">
        <v>tomates</v>
      </c>
      <c r="M16" s="812" t="str">
        <f t="shared" si="5"/>
        <v/>
      </c>
      <c r="N16" s="493" t="s">
        <v>1400</v>
      </c>
      <c r="O16" s="263">
        <f t="shared" si="6"/>
        <v>8</v>
      </c>
      <c r="P16" s="797" t="str">
        <f t="shared" si="7"/>
        <v>tomates</v>
      </c>
      <c r="R16" s="860" t="str">
        <f t="shared" si="8"/>
        <v>tomates</v>
      </c>
      <c r="S16" s="800" t="str">
        <f t="shared" si="9"/>
        <v/>
      </c>
      <c r="T16" s="266" t="str">
        <f t="shared" si="10"/>
        <v>tomates</v>
      </c>
      <c r="U16" s="267" t="str">
        <f t="shared" si="11"/>
        <v/>
      </c>
      <c r="V16" s="268">
        <f t="shared" si="12"/>
        <v>0</v>
      </c>
      <c r="W16" s="268">
        <f t="shared" si="13"/>
        <v>0</v>
      </c>
      <c r="X16" s="269" t="str">
        <f t="shared" si="14"/>
        <v>aucun match</v>
      </c>
      <c r="Y16" t="str">
        <f t="shared" si="15"/>
        <v>tomates</v>
      </c>
      <c r="Z16" t="str">
        <f t="shared" si="16"/>
        <v>tomates</v>
      </c>
      <c r="AA16" t="str">
        <f t="shared" si="17"/>
        <v>tomates</v>
      </c>
      <c r="AB16" t="str">
        <f t="shared" si="18"/>
        <v>tomates</v>
      </c>
      <c r="AC16" t="str">
        <f t="shared" si="19"/>
        <v>tomates</v>
      </c>
      <c r="AD16" t="str">
        <f t="shared" si="20"/>
        <v xml:space="preserve"> tomates </v>
      </c>
      <c r="AE16">
        <f t="array" ref="AE16">IF(P16="",0,SUMPRODUCT((DM13:VZ13="Gluten")*(DM14:VZ14="INFO")*(COUNTIF(AD16,"* "&amp;DM15:VZ15&amp;" *")&gt;0)*1))</f>
        <v>0</v>
      </c>
      <c r="AF16">
        <f t="array" ref="AF16">IF(P16="",0,SUMPRODUCT((DM13:VZ13="Gluten")*(DM14:VZ14="EXCL")*(COUNTIF(AD16,"* "&amp;DM15:VZ15&amp;" *")&gt;0)*1))</f>
        <v>0</v>
      </c>
      <c r="AG16">
        <f t="array" ref="AG16">IF(P16="",0,SUMPRODUCT((DM13:VZ13="Gluten")*(DM14:VZ14="ALERTE")*(COUNTIF(AD16,"* "&amp;DM15:VZ15&amp;" *")&gt;0)*1))</f>
        <v>0</v>
      </c>
      <c r="AH16">
        <f t="array" ref="AH16">IF(P16="",0,SUMPRODUCT((DM13:VZ13="Gluten")*(DM14:VZ14="SUSP")*(COUNTIF(AD16,"* "&amp;DM15:VZ15&amp;" *")&gt;0)*1))</f>
        <v>0</v>
      </c>
      <c r="AI16" t="str">
        <f t="shared" si="21"/>
        <v/>
      </c>
      <c r="AJ16" t="str">
        <f t="shared" si="22"/>
        <v/>
      </c>
      <c r="AK16">
        <f t="array" ref="AK16">IF(P16="",0,SUMPRODUCT((DM13:VZ13="Crustaces")*(DM14:VZ14="ALERTE")*(COUNTIF(AD16,"* "&amp;DM15:VZ15&amp;" *")&gt;0)*1))</f>
        <v>0</v>
      </c>
      <c r="AL16" t="str">
        <f t="shared" si="23"/>
        <v/>
      </c>
      <c r="AM16">
        <f t="array" ref="AM16">IF(P16="",0,SUMPRODUCT((DM13:VZ13="Oeufs")*(DM14:VZ14="ALERTE")*(COUNTIF(AD16,"* "&amp;DM15:VZ15&amp;" *")&gt;0)*1))</f>
        <v>0</v>
      </c>
      <c r="AN16" t="str">
        <f t="shared" si="24"/>
        <v/>
      </c>
      <c r="AO16">
        <f t="array" ref="AO16">IF(P16="",0,SUMPRODUCT((DM13:VZ13="Poissons")*(DM14:VZ14="INFO")*(COUNTIF(AD16,"* "&amp;DM15:VZ15&amp;" *")&gt;0)*1))</f>
        <v>0</v>
      </c>
      <c r="AP16">
        <f t="array" ref="AP16">IF(P16="",0,SUMPRODUCT((DM13:VZ13="Poissons")*(DM14:VZ14="EXCL")*(COUNTIF(AD16,"* "&amp;DM15:VZ15&amp;" *")&gt;0)*1))</f>
        <v>0</v>
      </c>
      <c r="AQ16">
        <f t="array" ref="AQ16">IF(P16="",0,SUMPRODUCT((DM13:VZ13="Poissons")*(DM14:VZ14="ALERTE")*(COUNTIF(AD16,"* "&amp;DM15:VZ15&amp;" *")&gt;0)*1))</f>
        <v>0</v>
      </c>
      <c r="AR16" t="str">
        <f t="shared" si="25"/>
        <v/>
      </c>
      <c r="AS16">
        <f t="array" ref="AS16">IF(P16="",0,SUMPRODUCT((DM13:VZ13="Arachides")*(DM14:VZ14="ALERTE")*(COUNTIF(AD16,"* "&amp;DM15:VZ15&amp;" *")&gt;0)*1))</f>
        <v>0</v>
      </c>
      <c r="AT16" t="str">
        <f t="shared" si="26"/>
        <v/>
      </c>
      <c r="AU16">
        <f t="array" ref="AU16">IF(P16="",0,SUMPRODUCT((DM13:VZ13="Soja")*(DM14:VZ14="INFO")*(COUNTIF(AD16,"* "&amp;DM15:VZ15&amp;" *")&gt;0)*1))</f>
        <v>0</v>
      </c>
      <c r="AV16">
        <f t="array" ref="AV16">IF(P16="",0,SUMPRODUCT((DM13:VZ13="Soja")*(DM14:VZ14="ALERTE")*(COUNTIF(AD16,"* "&amp;DM15:VZ15&amp;" *")&gt;0)*1))</f>
        <v>0</v>
      </c>
      <c r="AW16" t="str">
        <f t="shared" si="27"/>
        <v/>
      </c>
      <c r="AX16">
        <f t="array" ref="AX16">IF(P16="",0,SUMPRODUCT((DM13:VZ13="Lait")*(DM14:VZ14="INFO")*(COUNTIF(AD16,"* "&amp;DM15:VZ15&amp;" *")&gt;0)*1))</f>
        <v>0</v>
      </c>
      <c r="AY16">
        <f t="array" ref="AY16">IF(P16="",0,SUMPRODUCT((DM13:VZ13="Lait")*(DM14:VZ14="EXCL")*(COUNTIF(AD16,"* "&amp;DM15:VZ15&amp;" *")&gt;0)*1))</f>
        <v>0</v>
      </c>
      <c r="AZ16">
        <f t="array" ref="AZ16">IF(P16="",0,SUMPRODUCT((DM13:VZ13="Lait")*(DM14:VZ14="ALERTE")*(COUNTIF(AD16,"* "&amp;DM15:VZ15&amp;" *")&gt;0)*1))</f>
        <v>0</v>
      </c>
      <c r="BA16">
        <f t="array" ref="BA16">IF(P16="",0,SUMPRODUCT((DM13:VZ13="Lait")*(DM14:VZ14="SUSP")*(COUNTIF(AD16,"* "&amp;DM15:VZ15&amp;" *")&gt;0)*1))</f>
        <v>0</v>
      </c>
      <c r="BB16" t="str">
        <f t="shared" si="28"/>
        <v/>
      </c>
      <c r="BC16" t="str">
        <f t="shared" si="29"/>
        <v/>
      </c>
      <c r="BD16">
        <f t="array" ref="BD16">IF(P16="",0,SUMPRODUCT((DM13:VZ13="Fruits a coque")*(DM14:VZ14="EXCL")*(COUNTIF(AD16,"* "&amp;DM15:VZ15&amp;" *")&gt;0)*1))</f>
        <v>0</v>
      </c>
      <c r="BE16">
        <f t="array" ref="BE16">IF(P16="",0,SUMPRODUCT((DM13:VZ13="Fruits a coque")*(DM14:VZ14="ALERTE")*(COUNTIF(AD16,"* "&amp;DM15:VZ15&amp;" *")&gt;0)*1))</f>
        <v>0</v>
      </c>
      <c r="BF16" t="str">
        <f t="shared" si="30"/>
        <v/>
      </c>
      <c r="BG16">
        <f t="array" ref="BG16">IF(P16="",0,SUMPRODUCT((DM13:VZ13="Celeri")*(DM14:VZ14="ALERTE")*(COUNTIF(AD16,"* "&amp;DM15:VZ15&amp;" *")&gt;0)*1))</f>
        <v>0</v>
      </c>
      <c r="BH16" t="str">
        <f t="shared" si="31"/>
        <v/>
      </c>
      <c r="BI16">
        <f t="array" ref="BI16">IF(P16="",0,SUMPRODUCT((DM13:VZ13="Moutarde")*(DM14:VZ14="ALERTE")*(COUNTIF(AD16,"* "&amp;DM15:VZ15&amp;" *")&gt;0)*1))</f>
        <v>0</v>
      </c>
      <c r="BJ16" t="str">
        <f t="shared" si="32"/>
        <v/>
      </c>
      <c r="BK16">
        <f t="array" ref="BK16">IF(P16="",0,SUMPRODUCT((DM13:VZ13="Sesame")*(DM14:VZ14="ALERTE")*(COUNTIF(AD16,"* "&amp;DM15:VZ15&amp;" *")&gt;0)*1))</f>
        <v>0</v>
      </c>
      <c r="BL16" t="str">
        <f t="shared" si="33"/>
        <v/>
      </c>
      <c r="BM16">
        <f t="array" ref="BM16">IF(P16="",0,SUMPRODUCT((DM13:VZ13="Sulfites")*(DM14:VZ14="ALERTE")*(COUNTIF(AD16,"* "&amp;DM15:VZ15&amp;" *")&gt;0)*1))</f>
        <v>0</v>
      </c>
      <c r="BN16" t="str">
        <f t="shared" si="34"/>
        <v/>
      </c>
      <c r="BO16">
        <f t="array" ref="BO16">IF(P16="",0,SUMPRODUCT((DM13:VZ13="Lupin")*(DM14:VZ14="ALERTE")*(COUNTIF(AD16,"* "&amp;DM15:VZ15&amp;" *")&gt;0)*1))</f>
        <v>0</v>
      </c>
      <c r="BP16" t="str">
        <f t="shared" si="35"/>
        <v/>
      </c>
      <c r="BQ16">
        <f t="array" ref="BQ16">IF(P16="",0,SUMPRODUCT((DM13:VZ13="Mollusques")*(DM14:VZ14="EXCL")*(COUNTIF(AD16,"* "&amp;DM15:VZ15&amp;" *")&gt;0)*1))</f>
        <v>0</v>
      </c>
      <c r="BR16">
        <f t="array" ref="BR16">IF(P16="",0,SUMPRODUCT((DM13:VZ13="Mollusques")*(DM14:VZ14="ALERTE")*(COUNTIF(AD16,"* "&amp;DM15:VZ15&amp;" *")&gt;0)*1))</f>
        <v>0</v>
      </c>
      <c r="BS16" t="str">
        <f t="shared" si="36"/>
        <v/>
      </c>
      <c r="BT16" t="str">
        <f t="shared" si="37"/>
        <v/>
      </c>
      <c r="BU16" t="str">
        <f t="shared" si="38"/>
        <v/>
      </c>
      <c r="BV16" t="str">
        <f t="shared" si="39"/>
        <v/>
      </c>
      <c r="BW16" t="str">
        <f t="shared" si="40"/>
        <v/>
      </c>
      <c r="BX16" t="str">
        <f t="shared" si="41"/>
        <v/>
      </c>
      <c r="BY16" t="str">
        <f t="shared" si="42"/>
        <v/>
      </c>
      <c r="BZ16" t="str">
        <f t="shared" si="43"/>
        <v/>
      </c>
      <c r="CA16" t="str">
        <f t="shared" si="44"/>
        <v/>
      </c>
      <c r="CB16" t="str">
        <f t="shared" si="45"/>
        <v/>
      </c>
      <c r="CC16" t="str">
        <f t="shared" si="46"/>
        <v/>
      </c>
      <c r="CD16" t="str">
        <f t="shared" si="47"/>
        <v/>
      </c>
      <c r="CE16" t="str">
        <f t="shared" si="48"/>
        <v/>
      </c>
      <c r="CF16" t="str">
        <f t="shared" si="49"/>
        <v/>
      </c>
      <c r="CG16" t="str">
        <f t="shared" si="50"/>
        <v/>
      </c>
      <c r="CH16" t="str">
        <f t="shared" si="51"/>
        <v/>
      </c>
      <c r="CI16" t="str">
        <f t="shared" si="52"/>
        <v/>
      </c>
      <c r="CJ16" t="str">
        <f t="shared" si="53"/>
        <v/>
      </c>
      <c r="CK16" t="str">
        <f t="shared" si="54"/>
        <v/>
      </c>
      <c r="DM16" s="261" t="s">
        <v>403</v>
      </c>
      <c r="DN16" s="261" t="s">
        <v>404</v>
      </c>
      <c r="DO16" s="261" t="s">
        <v>405</v>
      </c>
      <c r="DP16" s="261" t="s">
        <v>406</v>
      </c>
      <c r="DQ16" s="261" t="s">
        <v>407</v>
      </c>
      <c r="DR16" s="261" t="s">
        <v>408</v>
      </c>
      <c r="DS16" s="261" t="s">
        <v>409</v>
      </c>
      <c r="DT16" s="261" t="s">
        <v>410</v>
      </c>
      <c r="DU16" s="261" t="s">
        <v>411</v>
      </c>
      <c r="DV16" s="261" t="s">
        <v>412</v>
      </c>
      <c r="DW16" s="261" t="s">
        <v>413</v>
      </c>
      <c r="DX16" s="261" t="s">
        <v>414</v>
      </c>
      <c r="DY16" s="261" t="s">
        <v>415</v>
      </c>
      <c r="DZ16" s="261" t="s">
        <v>416</v>
      </c>
      <c r="EA16" s="261" t="s">
        <v>417</v>
      </c>
      <c r="EB16" s="261" t="s">
        <v>418</v>
      </c>
      <c r="EC16" s="261" t="s">
        <v>419</v>
      </c>
      <c r="ED16" s="261" t="s">
        <v>420</v>
      </c>
      <c r="EE16" s="261" t="s">
        <v>421</v>
      </c>
      <c r="EF16" s="261" t="s">
        <v>422</v>
      </c>
      <c r="EG16" s="261" t="s">
        <v>423</v>
      </c>
      <c r="EH16" s="261" t="s">
        <v>424</v>
      </c>
      <c r="EI16" s="261" t="s">
        <v>425</v>
      </c>
      <c r="EJ16" s="261" t="s">
        <v>426</v>
      </c>
      <c r="EK16" s="261" t="s">
        <v>427</v>
      </c>
      <c r="EL16" s="261" t="s">
        <v>428</v>
      </c>
      <c r="EM16" s="261" t="s">
        <v>429</v>
      </c>
      <c r="EN16" s="261" t="s">
        <v>430</v>
      </c>
      <c r="EO16" s="261" t="s">
        <v>431</v>
      </c>
      <c r="EP16" s="261" t="s">
        <v>432</v>
      </c>
      <c r="EQ16" s="261" t="s">
        <v>433</v>
      </c>
      <c r="ER16" s="261" t="s">
        <v>434</v>
      </c>
      <c r="ES16" s="261" t="s">
        <v>435</v>
      </c>
      <c r="ET16" s="261" t="s">
        <v>436</v>
      </c>
      <c r="EU16" s="261" t="s">
        <v>437</v>
      </c>
      <c r="EV16" s="261" t="s">
        <v>438</v>
      </c>
      <c r="EW16" s="261" t="s">
        <v>439</v>
      </c>
      <c r="EX16" s="261" t="s">
        <v>440</v>
      </c>
      <c r="EY16" s="261" t="s">
        <v>441</v>
      </c>
      <c r="EZ16" s="261" t="s">
        <v>442</v>
      </c>
      <c r="FA16" s="261" t="s">
        <v>443</v>
      </c>
      <c r="FB16" s="261" t="s">
        <v>444</v>
      </c>
      <c r="FC16" s="261" t="s">
        <v>445</v>
      </c>
      <c r="FD16" s="261" t="s">
        <v>446</v>
      </c>
      <c r="FE16" s="261" t="s">
        <v>447</v>
      </c>
      <c r="FF16" s="261" t="s">
        <v>448</v>
      </c>
      <c r="FG16" s="261" t="s">
        <v>449</v>
      </c>
      <c r="FH16" s="261" t="s">
        <v>450</v>
      </c>
      <c r="FI16" s="261" t="s">
        <v>451</v>
      </c>
      <c r="FJ16" s="261" t="s">
        <v>452</v>
      </c>
      <c r="FK16" s="261" t="s">
        <v>453</v>
      </c>
      <c r="FL16" s="261" t="s">
        <v>454</v>
      </c>
      <c r="FM16" s="261" t="s">
        <v>455</v>
      </c>
      <c r="FN16" s="261" t="s">
        <v>456</v>
      </c>
      <c r="FO16" s="261" t="s">
        <v>457</v>
      </c>
      <c r="FP16" s="261" t="s">
        <v>458</v>
      </c>
      <c r="FQ16" s="261" t="s">
        <v>459</v>
      </c>
      <c r="FR16" s="261" t="s">
        <v>460</v>
      </c>
      <c r="FS16" s="261" t="s">
        <v>461</v>
      </c>
      <c r="FT16" s="261" t="s">
        <v>462</v>
      </c>
      <c r="FU16" s="261" t="s">
        <v>463</v>
      </c>
      <c r="FV16" s="261" t="s">
        <v>464</v>
      </c>
      <c r="FW16" s="261" t="s">
        <v>465</v>
      </c>
      <c r="FX16" s="261" t="s">
        <v>466</v>
      </c>
      <c r="FY16" s="261" t="s">
        <v>467</v>
      </c>
      <c r="FZ16" s="261" t="s">
        <v>468</v>
      </c>
      <c r="GA16" s="261" t="s">
        <v>469</v>
      </c>
      <c r="GB16" s="261" t="s">
        <v>470</v>
      </c>
      <c r="GC16" s="261" t="s">
        <v>471</v>
      </c>
      <c r="GD16" s="261" t="s">
        <v>472</v>
      </c>
      <c r="GE16" s="261" t="s">
        <v>473</v>
      </c>
      <c r="GF16" s="261" t="s">
        <v>474</v>
      </c>
      <c r="GG16" s="261" t="s">
        <v>475</v>
      </c>
      <c r="GH16" s="261" t="s">
        <v>476</v>
      </c>
      <c r="GI16" s="261" t="s">
        <v>477</v>
      </c>
      <c r="GJ16" s="261" t="s">
        <v>478</v>
      </c>
      <c r="GK16" s="261" t="s">
        <v>479</v>
      </c>
      <c r="GL16" s="261" t="s">
        <v>480</v>
      </c>
      <c r="GM16" s="261" t="s">
        <v>481</v>
      </c>
      <c r="GN16" s="261" t="s">
        <v>482</v>
      </c>
      <c r="GO16" s="261" t="s">
        <v>483</v>
      </c>
      <c r="GP16" s="261" t="s">
        <v>484</v>
      </c>
      <c r="GQ16" s="261" t="s">
        <v>485</v>
      </c>
      <c r="GR16" s="261" t="s">
        <v>486</v>
      </c>
      <c r="GS16" s="261" t="s">
        <v>487</v>
      </c>
      <c r="GT16" s="261" t="s">
        <v>488</v>
      </c>
      <c r="GU16" s="261" t="s">
        <v>489</v>
      </c>
      <c r="GV16" s="261" t="s">
        <v>490</v>
      </c>
      <c r="GW16" s="261" t="s">
        <v>491</v>
      </c>
      <c r="GX16" s="261" t="s">
        <v>492</v>
      </c>
      <c r="GY16" s="261" t="s">
        <v>493</v>
      </c>
      <c r="GZ16" s="261" t="s">
        <v>494</v>
      </c>
      <c r="HA16" s="261" t="s">
        <v>495</v>
      </c>
      <c r="HB16" s="261" t="s">
        <v>496</v>
      </c>
      <c r="HC16" s="261" t="s">
        <v>497</v>
      </c>
      <c r="HD16" s="261" t="s">
        <v>498</v>
      </c>
      <c r="HE16" s="261" t="s">
        <v>499</v>
      </c>
      <c r="HF16" s="261" t="s">
        <v>500</v>
      </c>
      <c r="HG16" s="261" t="s">
        <v>501</v>
      </c>
      <c r="HH16" s="261" t="s">
        <v>502</v>
      </c>
      <c r="HI16" s="261" t="s">
        <v>503</v>
      </c>
      <c r="HJ16" s="261" t="s">
        <v>504</v>
      </c>
      <c r="HK16" s="261" t="s">
        <v>505</v>
      </c>
      <c r="HL16" s="261" t="s">
        <v>506</v>
      </c>
      <c r="HM16" s="261" t="s">
        <v>507</v>
      </c>
      <c r="HN16" s="261" t="s">
        <v>508</v>
      </c>
      <c r="HO16" s="261" t="s">
        <v>509</v>
      </c>
      <c r="HP16" s="261" t="s">
        <v>510</v>
      </c>
      <c r="HQ16" s="261" t="s">
        <v>511</v>
      </c>
      <c r="HR16" s="261" t="s">
        <v>512</v>
      </c>
      <c r="HS16" s="261" t="s">
        <v>513</v>
      </c>
      <c r="HT16" s="261" t="s">
        <v>514</v>
      </c>
      <c r="HU16" s="261" t="s">
        <v>515</v>
      </c>
      <c r="HV16" s="261" t="s">
        <v>516</v>
      </c>
      <c r="HW16" s="261" t="s">
        <v>517</v>
      </c>
      <c r="HX16" s="261" t="s">
        <v>518</v>
      </c>
      <c r="HY16" s="261" t="s">
        <v>519</v>
      </c>
      <c r="HZ16" s="261" t="s">
        <v>520</v>
      </c>
      <c r="IA16" s="261" t="s">
        <v>521</v>
      </c>
      <c r="IB16" s="261" t="s">
        <v>522</v>
      </c>
      <c r="IC16" s="261" t="s">
        <v>523</v>
      </c>
      <c r="ID16" s="261" t="s">
        <v>524</v>
      </c>
      <c r="IE16" s="261" t="s">
        <v>525</v>
      </c>
      <c r="IF16" s="261" t="s">
        <v>526</v>
      </c>
      <c r="IG16" s="261" t="s">
        <v>527</v>
      </c>
      <c r="IH16" s="261" t="s">
        <v>528</v>
      </c>
      <c r="II16" s="261" t="s">
        <v>529</v>
      </c>
      <c r="IJ16" s="261" t="s">
        <v>530</v>
      </c>
      <c r="IK16" s="261" t="s">
        <v>531</v>
      </c>
      <c r="IL16" s="261" t="s">
        <v>532</v>
      </c>
      <c r="IM16" s="261" t="s">
        <v>533</v>
      </c>
      <c r="IN16" s="261" t="s">
        <v>534</v>
      </c>
      <c r="IO16" s="261" t="s">
        <v>535</v>
      </c>
      <c r="IP16" s="261" t="s">
        <v>536</v>
      </c>
      <c r="IQ16" s="261" t="s">
        <v>537</v>
      </c>
      <c r="IR16" s="261" t="s">
        <v>538</v>
      </c>
      <c r="IS16" s="261" t="s">
        <v>539</v>
      </c>
      <c r="IT16" s="261" t="s">
        <v>540</v>
      </c>
      <c r="IU16" s="261" t="s">
        <v>541</v>
      </c>
      <c r="IV16" s="261" t="s">
        <v>542</v>
      </c>
      <c r="IW16" s="261" t="s">
        <v>543</v>
      </c>
      <c r="IX16" s="261" t="s">
        <v>544</v>
      </c>
      <c r="IY16" s="261" t="s">
        <v>545</v>
      </c>
      <c r="IZ16" s="261" t="s">
        <v>546</v>
      </c>
      <c r="JA16" s="261" t="s">
        <v>547</v>
      </c>
      <c r="JB16" s="261" t="s">
        <v>548</v>
      </c>
      <c r="JC16" s="261" t="s">
        <v>549</v>
      </c>
      <c r="JD16" s="261" t="s">
        <v>550</v>
      </c>
      <c r="JE16" s="261" t="s">
        <v>551</v>
      </c>
      <c r="JF16" s="261" t="s">
        <v>552</v>
      </c>
      <c r="JG16" s="261" t="s">
        <v>553</v>
      </c>
      <c r="JH16" s="261" t="s">
        <v>554</v>
      </c>
      <c r="JI16" s="261" t="s">
        <v>555</v>
      </c>
      <c r="JJ16" s="261" t="s">
        <v>556</v>
      </c>
      <c r="JK16" s="261" t="s">
        <v>557</v>
      </c>
      <c r="JL16" s="261" t="s">
        <v>558</v>
      </c>
      <c r="JM16" s="261" t="s">
        <v>559</v>
      </c>
      <c r="JN16" s="261" t="s">
        <v>560</v>
      </c>
      <c r="JO16" s="261" t="s">
        <v>561</v>
      </c>
      <c r="JP16" s="261" t="s">
        <v>562</v>
      </c>
      <c r="JQ16" s="261" t="s">
        <v>563</v>
      </c>
      <c r="JR16" s="261" t="s">
        <v>564</v>
      </c>
      <c r="JS16" s="261" t="s">
        <v>565</v>
      </c>
      <c r="JT16" s="261" t="s">
        <v>566</v>
      </c>
      <c r="JU16" s="261" t="s">
        <v>567</v>
      </c>
      <c r="JV16" s="261" t="s">
        <v>568</v>
      </c>
      <c r="JW16" s="261" t="s">
        <v>569</v>
      </c>
      <c r="JX16" s="261" t="s">
        <v>570</v>
      </c>
      <c r="JY16" s="261" t="s">
        <v>571</v>
      </c>
      <c r="JZ16" s="261" t="s">
        <v>572</v>
      </c>
      <c r="KA16" s="261" t="s">
        <v>573</v>
      </c>
      <c r="KB16" s="261" t="s">
        <v>574</v>
      </c>
      <c r="KC16" s="261" t="s">
        <v>575</v>
      </c>
      <c r="KD16" s="261" t="s">
        <v>576</v>
      </c>
      <c r="KE16" s="261" t="s">
        <v>577</v>
      </c>
      <c r="KF16" s="261" t="s">
        <v>578</v>
      </c>
      <c r="KG16" s="261" t="s">
        <v>579</v>
      </c>
      <c r="KH16" s="261" t="s">
        <v>580</v>
      </c>
      <c r="KI16" s="261" t="s">
        <v>581</v>
      </c>
      <c r="KJ16" s="261" t="s">
        <v>582</v>
      </c>
      <c r="KK16" s="261" t="s">
        <v>583</v>
      </c>
      <c r="KL16" s="261" t="s">
        <v>584</v>
      </c>
      <c r="KM16" s="261" t="s">
        <v>585</v>
      </c>
      <c r="KN16" s="261" t="s">
        <v>586</v>
      </c>
      <c r="KO16" s="261" t="s">
        <v>587</v>
      </c>
      <c r="KP16" s="261" t="s">
        <v>588</v>
      </c>
      <c r="KQ16" s="261" t="s">
        <v>589</v>
      </c>
      <c r="KR16" s="261" t="s">
        <v>590</v>
      </c>
      <c r="KS16" s="261" t="s">
        <v>591</v>
      </c>
      <c r="KT16" s="261" t="s">
        <v>592</v>
      </c>
      <c r="KU16" s="261" t="s">
        <v>593</v>
      </c>
      <c r="KV16" s="261" t="s">
        <v>594</v>
      </c>
      <c r="KW16" s="261" t="s">
        <v>595</v>
      </c>
      <c r="KX16" s="261" t="s">
        <v>596</v>
      </c>
      <c r="KY16" s="261" t="s">
        <v>597</v>
      </c>
      <c r="KZ16" s="261" t="s">
        <v>598</v>
      </c>
      <c r="LA16" s="261" t="s">
        <v>599</v>
      </c>
      <c r="LB16" s="261" t="s">
        <v>600</v>
      </c>
      <c r="LC16" s="261" t="s">
        <v>601</v>
      </c>
      <c r="LD16" s="261" t="s">
        <v>602</v>
      </c>
      <c r="LE16" s="261" t="s">
        <v>603</v>
      </c>
      <c r="LF16" s="261" t="s">
        <v>604</v>
      </c>
      <c r="LG16" s="261" t="s">
        <v>605</v>
      </c>
      <c r="LH16" s="261" t="s">
        <v>606</v>
      </c>
      <c r="LI16" s="261" t="s">
        <v>607</v>
      </c>
      <c r="LJ16" s="261" t="s">
        <v>608</v>
      </c>
      <c r="LK16" s="261" t="s">
        <v>609</v>
      </c>
      <c r="LL16" s="261" t="s">
        <v>610</v>
      </c>
      <c r="LM16" s="261" t="s">
        <v>611</v>
      </c>
      <c r="LN16" s="261" t="s">
        <v>612</v>
      </c>
      <c r="LO16" s="261" t="s">
        <v>613</v>
      </c>
      <c r="LP16" s="261" t="s">
        <v>614</v>
      </c>
      <c r="LQ16" s="261" t="s">
        <v>615</v>
      </c>
      <c r="LR16" s="261" t="s">
        <v>616</v>
      </c>
      <c r="LS16" s="261" t="s">
        <v>617</v>
      </c>
      <c r="LT16" s="261" t="s">
        <v>618</v>
      </c>
      <c r="LU16" s="261" t="s">
        <v>619</v>
      </c>
      <c r="LV16" s="261" t="s">
        <v>620</v>
      </c>
      <c r="LW16" s="261" t="s">
        <v>621</v>
      </c>
      <c r="LX16" s="261" t="s">
        <v>622</v>
      </c>
      <c r="LY16" s="261" t="s">
        <v>623</v>
      </c>
      <c r="LZ16" s="261" t="s">
        <v>624</v>
      </c>
      <c r="MA16" s="261" t="s">
        <v>625</v>
      </c>
      <c r="MB16" s="261" t="s">
        <v>626</v>
      </c>
      <c r="MC16" s="261" t="s">
        <v>627</v>
      </c>
      <c r="MD16" s="261" t="s">
        <v>628</v>
      </c>
      <c r="ME16" s="261" t="s">
        <v>629</v>
      </c>
      <c r="MF16" s="261" t="s">
        <v>630</v>
      </c>
      <c r="MG16" s="261" t="s">
        <v>631</v>
      </c>
      <c r="MH16" s="261" t="s">
        <v>632</v>
      </c>
      <c r="MI16" s="261" t="s">
        <v>633</v>
      </c>
      <c r="MJ16" s="261" t="s">
        <v>634</v>
      </c>
      <c r="MK16" s="261" t="s">
        <v>635</v>
      </c>
      <c r="ML16" s="261" t="s">
        <v>636</v>
      </c>
      <c r="MM16" s="261" t="s">
        <v>637</v>
      </c>
      <c r="MN16" s="261" t="s">
        <v>638</v>
      </c>
      <c r="MO16" s="261" t="s">
        <v>639</v>
      </c>
      <c r="MP16" s="261" t="s">
        <v>640</v>
      </c>
      <c r="MQ16" s="261" t="s">
        <v>641</v>
      </c>
      <c r="MR16" s="261" t="s">
        <v>642</v>
      </c>
      <c r="MS16" s="261" t="s">
        <v>643</v>
      </c>
      <c r="MT16" s="261" t="s">
        <v>644</v>
      </c>
      <c r="MU16" s="261" t="s">
        <v>645</v>
      </c>
      <c r="MV16" s="261" t="s">
        <v>646</v>
      </c>
      <c r="MW16" s="261" t="s">
        <v>647</v>
      </c>
      <c r="MX16" s="261" t="s">
        <v>648</v>
      </c>
      <c r="MY16" s="261" t="s">
        <v>649</v>
      </c>
      <c r="MZ16" s="261" t="s">
        <v>650</v>
      </c>
      <c r="NA16" s="261" t="s">
        <v>651</v>
      </c>
      <c r="NB16" s="261" t="s">
        <v>652</v>
      </c>
      <c r="NC16" s="261" t="s">
        <v>653</v>
      </c>
      <c r="ND16" s="261" t="s">
        <v>654</v>
      </c>
      <c r="NE16" s="261" t="s">
        <v>655</v>
      </c>
      <c r="NF16" s="261" t="s">
        <v>656</v>
      </c>
      <c r="NG16" s="261" t="s">
        <v>657</v>
      </c>
      <c r="NH16" s="261" t="s">
        <v>658</v>
      </c>
      <c r="NI16" s="261" t="s">
        <v>659</v>
      </c>
      <c r="NJ16" s="261" t="s">
        <v>660</v>
      </c>
      <c r="NK16" s="261" t="s">
        <v>661</v>
      </c>
      <c r="NL16" s="261" t="s">
        <v>662</v>
      </c>
      <c r="NM16" s="261" t="s">
        <v>663</v>
      </c>
      <c r="NN16" s="261" t="s">
        <v>664</v>
      </c>
      <c r="NO16" s="261" t="s">
        <v>665</v>
      </c>
      <c r="NP16" s="261" t="s">
        <v>666</v>
      </c>
      <c r="NQ16" s="261" t="s">
        <v>667</v>
      </c>
      <c r="NR16" s="261" t="s">
        <v>668</v>
      </c>
      <c r="NS16" s="261" t="s">
        <v>669</v>
      </c>
      <c r="NT16" s="261" t="s">
        <v>670</v>
      </c>
      <c r="NU16" s="261" t="s">
        <v>671</v>
      </c>
      <c r="NV16" s="261" t="s">
        <v>672</v>
      </c>
      <c r="NW16" s="261" t="s">
        <v>673</v>
      </c>
      <c r="NX16" s="261" t="s">
        <v>674</v>
      </c>
      <c r="NY16" s="261" t="s">
        <v>675</v>
      </c>
      <c r="NZ16" s="261" t="s">
        <v>676</v>
      </c>
      <c r="OA16" s="261" t="s">
        <v>677</v>
      </c>
      <c r="OB16" s="261" t="s">
        <v>678</v>
      </c>
      <c r="OC16" s="261" t="s">
        <v>679</v>
      </c>
      <c r="OD16" s="261" t="s">
        <v>680</v>
      </c>
      <c r="OE16" s="261" t="s">
        <v>681</v>
      </c>
      <c r="OF16" s="261" t="s">
        <v>682</v>
      </c>
      <c r="OG16" s="261" t="s">
        <v>683</v>
      </c>
      <c r="OH16" s="261" t="s">
        <v>684</v>
      </c>
      <c r="OI16" s="261" t="s">
        <v>685</v>
      </c>
      <c r="OJ16" s="261" t="s">
        <v>686</v>
      </c>
      <c r="OK16" s="261" t="s">
        <v>687</v>
      </c>
      <c r="OL16" s="261" t="s">
        <v>688</v>
      </c>
      <c r="OM16" s="261" t="s">
        <v>689</v>
      </c>
      <c r="ON16" s="261" t="s">
        <v>690</v>
      </c>
      <c r="OO16" s="261" t="s">
        <v>691</v>
      </c>
      <c r="OP16" s="261" t="s">
        <v>692</v>
      </c>
      <c r="OQ16" s="261" t="s">
        <v>693</v>
      </c>
      <c r="OR16" s="261" t="s">
        <v>694</v>
      </c>
      <c r="OS16" s="261" t="s">
        <v>695</v>
      </c>
      <c r="OT16" s="261" t="s">
        <v>696</v>
      </c>
      <c r="OU16" s="261" t="s">
        <v>697</v>
      </c>
      <c r="OV16" s="261" t="s">
        <v>698</v>
      </c>
      <c r="OW16" s="261" t="s">
        <v>699</v>
      </c>
      <c r="OX16" s="261" t="s">
        <v>700</v>
      </c>
      <c r="OY16" s="261" t="s">
        <v>701</v>
      </c>
      <c r="OZ16" s="261" t="s">
        <v>702</v>
      </c>
      <c r="PA16" s="261" t="s">
        <v>703</v>
      </c>
      <c r="PB16" s="261" t="s">
        <v>704</v>
      </c>
      <c r="PC16" s="261" t="s">
        <v>705</v>
      </c>
      <c r="PD16" s="261" t="s">
        <v>706</v>
      </c>
      <c r="PE16" s="261" t="s">
        <v>707</v>
      </c>
      <c r="PF16" s="261" t="s">
        <v>708</v>
      </c>
      <c r="PG16" s="261" t="s">
        <v>709</v>
      </c>
      <c r="PH16" s="261" t="s">
        <v>710</v>
      </c>
      <c r="PI16" s="261" t="s">
        <v>711</v>
      </c>
      <c r="PJ16" s="261" t="s">
        <v>712</v>
      </c>
      <c r="PK16" s="261" t="s">
        <v>713</v>
      </c>
      <c r="PL16" s="261" t="s">
        <v>714</v>
      </c>
      <c r="PM16" s="261" t="s">
        <v>715</v>
      </c>
      <c r="PN16" s="261" t="s">
        <v>716</v>
      </c>
      <c r="PO16" s="261" t="s">
        <v>717</v>
      </c>
      <c r="PP16" s="261" t="s">
        <v>718</v>
      </c>
      <c r="PQ16" s="261" t="s">
        <v>719</v>
      </c>
      <c r="PR16" s="261" t="s">
        <v>720</v>
      </c>
      <c r="PS16" s="261" t="s">
        <v>721</v>
      </c>
      <c r="PT16" s="261" t="s">
        <v>722</v>
      </c>
      <c r="PU16" s="261" t="s">
        <v>723</v>
      </c>
      <c r="PV16" s="261" t="s">
        <v>724</v>
      </c>
      <c r="PW16" s="261" t="s">
        <v>725</v>
      </c>
      <c r="PX16" s="261" t="s">
        <v>726</v>
      </c>
      <c r="PY16" s="261" t="s">
        <v>727</v>
      </c>
      <c r="PZ16" s="261" t="s">
        <v>728</v>
      </c>
      <c r="QA16" s="261" t="s">
        <v>729</v>
      </c>
      <c r="QB16" s="261" t="s">
        <v>730</v>
      </c>
      <c r="QC16" s="261" t="s">
        <v>731</v>
      </c>
      <c r="QD16" s="261" t="s">
        <v>732</v>
      </c>
      <c r="QE16" s="261" t="s">
        <v>733</v>
      </c>
      <c r="QF16" s="261" t="s">
        <v>734</v>
      </c>
      <c r="QG16" s="261" t="s">
        <v>735</v>
      </c>
      <c r="QH16" s="261" t="s">
        <v>736</v>
      </c>
      <c r="QI16" s="261" t="s">
        <v>737</v>
      </c>
      <c r="QJ16" s="261" t="s">
        <v>738</v>
      </c>
      <c r="QK16" s="261" t="s">
        <v>739</v>
      </c>
      <c r="QL16" s="261" t="s">
        <v>740</v>
      </c>
      <c r="QM16" s="261" t="s">
        <v>741</v>
      </c>
      <c r="QN16" s="261" t="s">
        <v>742</v>
      </c>
      <c r="QO16" s="261" t="s">
        <v>743</v>
      </c>
      <c r="QP16" s="261" t="s">
        <v>744</v>
      </c>
      <c r="QQ16" s="261" t="s">
        <v>745</v>
      </c>
      <c r="QR16" s="261" t="s">
        <v>746</v>
      </c>
      <c r="QS16" s="261" t="s">
        <v>747</v>
      </c>
      <c r="QT16" s="261" t="s">
        <v>748</v>
      </c>
      <c r="QU16" s="261" t="s">
        <v>749</v>
      </c>
      <c r="QV16" s="261" t="s">
        <v>750</v>
      </c>
      <c r="QW16" s="261" t="s">
        <v>751</v>
      </c>
      <c r="QX16" s="261" t="s">
        <v>752</v>
      </c>
      <c r="QY16" s="261" t="s">
        <v>753</v>
      </c>
      <c r="QZ16" s="261" t="s">
        <v>754</v>
      </c>
      <c r="RA16" s="261" t="s">
        <v>755</v>
      </c>
      <c r="RB16" s="261" t="s">
        <v>756</v>
      </c>
      <c r="RC16" s="261" t="s">
        <v>757</v>
      </c>
      <c r="RD16" s="261" t="s">
        <v>758</v>
      </c>
      <c r="RE16" s="261" t="s">
        <v>759</v>
      </c>
      <c r="RF16" s="261" t="s">
        <v>760</v>
      </c>
      <c r="RG16" s="261" t="s">
        <v>761</v>
      </c>
      <c r="RH16" s="261" t="s">
        <v>762</v>
      </c>
      <c r="RI16" s="261" t="s">
        <v>763</v>
      </c>
      <c r="RJ16" s="261" t="s">
        <v>764</v>
      </c>
      <c r="RK16" s="261" t="s">
        <v>765</v>
      </c>
      <c r="RL16" s="261" t="s">
        <v>766</v>
      </c>
      <c r="RM16" s="261" t="s">
        <v>767</v>
      </c>
      <c r="RN16" s="261" t="s">
        <v>768</v>
      </c>
      <c r="RO16" s="261" t="s">
        <v>769</v>
      </c>
      <c r="RP16" s="261" t="s">
        <v>770</v>
      </c>
      <c r="RQ16" s="261" t="s">
        <v>771</v>
      </c>
      <c r="RR16" s="261" t="s">
        <v>772</v>
      </c>
      <c r="RS16" s="261" t="s">
        <v>773</v>
      </c>
      <c r="RT16" s="261" t="s">
        <v>774</v>
      </c>
      <c r="RU16" s="261" t="s">
        <v>775</v>
      </c>
      <c r="RV16" s="261" t="s">
        <v>776</v>
      </c>
      <c r="RW16" s="261" t="s">
        <v>777</v>
      </c>
      <c r="RX16" s="261" t="s">
        <v>778</v>
      </c>
      <c r="RY16" s="261" t="s">
        <v>779</v>
      </c>
      <c r="RZ16" s="261" t="s">
        <v>780</v>
      </c>
      <c r="SA16" s="261" t="s">
        <v>781</v>
      </c>
      <c r="SB16" s="261" t="s">
        <v>782</v>
      </c>
      <c r="SC16" s="261" t="s">
        <v>783</v>
      </c>
      <c r="SD16" s="261" t="s">
        <v>784</v>
      </c>
      <c r="SE16" s="261" t="s">
        <v>785</v>
      </c>
      <c r="SF16" s="261" t="s">
        <v>786</v>
      </c>
      <c r="SG16" s="261" t="s">
        <v>787</v>
      </c>
      <c r="SH16" s="261" t="s">
        <v>788</v>
      </c>
      <c r="SI16" s="261" t="s">
        <v>789</v>
      </c>
      <c r="SJ16" s="261" t="s">
        <v>790</v>
      </c>
      <c r="SK16" s="261" t="s">
        <v>791</v>
      </c>
      <c r="SL16" s="261" t="s">
        <v>792</v>
      </c>
      <c r="SM16" s="261" t="s">
        <v>793</v>
      </c>
      <c r="SN16" s="261" t="s">
        <v>794</v>
      </c>
      <c r="SO16" s="261" t="s">
        <v>795</v>
      </c>
      <c r="SP16" s="261" t="s">
        <v>796</v>
      </c>
      <c r="SQ16" s="261" t="s">
        <v>797</v>
      </c>
      <c r="SR16" s="261" t="s">
        <v>798</v>
      </c>
      <c r="SS16" s="261" t="s">
        <v>799</v>
      </c>
      <c r="ST16" s="261" t="s">
        <v>800</v>
      </c>
      <c r="SU16" s="261" t="s">
        <v>801</v>
      </c>
      <c r="SV16" s="261" t="s">
        <v>802</v>
      </c>
      <c r="SW16" s="261" t="s">
        <v>803</v>
      </c>
      <c r="SX16" s="261" t="s">
        <v>804</v>
      </c>
      <c r="SY16" s="261" t="s">
        <v>805</v>
      </c>
      <c r="SZ16" s="261" t="s">
        <v>806</v>
      </c>
      <c r="TA16" s="261" t="s">
        <v>807</v>
      </c>
      <c r="TB16" s="261" t="s">
        <v>808</v>
      </c>
      <c r="TC16" s="261" t="s">
        <v>809</v>
      </c>
      <c r="TD16" s="261" t="s">
        <v>810</v>
      </c>
      <c r="TE16" s="261" t="s">
        <v>811</v>
      </c>
      <c r="TF16" s="261" t="s">
        <v>812</v>
      </c>
      <c r="TG16" s="261" t="s">
        <v>813</v>
      </c>
      <c r="TH16" s="261" t="s">
        <v>814</v>
      </c>
      <c r="TI16" s="261" t="s">
        <v>815</v>
      </c>
      <c r="TJ16" s="261" t="s">
        <v>816</v>
      </c>
      <c r="TK16" s="261" t="s">
        <v>817</v>
      </c>
      <c r="TL16" s="261" t="s">
        <v>818</v>
      </c>
      <c r="TM16" s="261" t="s">
        <v>819</v>
      </c>
      <c r="TN16" s="261" t="s">
        <v>820</v>
      </c>
      <c r="TO16" s="261" t="s">
        <v>821</v>
      </c>
      <c r="TP16" s="261" t="s">
        <v>822</v>
      </c>
      <c r="TQ16" s="261" t="s">
        <v>823</v>
      </c>
      <c r="TR16" s="261" t="s">
        <v>824</v>
      </c>
      <c r="TS16" s="261" t="s">
        <v>825</v>
      </c>
      <c r="TT16" s="261" t="s">
        <v>826</v>
      </c>
      <c r="TU16" s="261" t="s">
        <v>827</v>
      </c>
      <c r="TV16" s="261" t="s">
        <v>828</v>
      </c>
      <c r="TW16" s="261" t="s">
        <v>829</v>
      </c>
      <c r="TX16" s="261" t="s">
        <v>830</v>
      </c>
      <c r="TY16" s="261" t="s">
        <v>831</v>
      </c>
      <c r="TZ16" s="270"/>
      <c r="UA16" s="270"/>
      <c r="UB16" s="270"/>
      <c r="UC16" s="270"/>
      <c r="UD16" s="270"/>
      <c r="UE16" s="270"/>
      <c r="UF16" s="270"/>
      <c r="UG16" s="261" t="s">
        <v>832</v>
      </c>
      <c r="UH16" s="261" t="s">
        <v>833</v>
      </c>
      <c r="UI16" s="261" t="s">
        <v>834</v>
      </c>
      <c r="UJ16" s="261" t="s">
        <v>835</v>
      </c>
      <c r="UK16" s="270"/>
      <c r="UL16" s="270"/>
      <c r="UM16" s="270"/>
      <c r="UN16" s="270"/>
      <c r="UO16" s="270"/>
      <c r="UP16" s="270"/>
      <c r="UQ16" s="270"/>
      <c r="UR16" s="270"/>
      <c r="US16" s="270"/>
      <c r="UT16" s="270"/>
      <c r="UU16" s="270"/>
      <c r="UV16" s="270"/>
      <c r="UW16" s="270"/>
      <c r="UX16" s="261" t="s">
        <v>836</v>
      </c>
      <c r="UY16" s="261" t="s">
        <v>837</v>
      </c>
      <c r="UZ16" s="261" t="s">
        <v>838</v>
      </c>
      <c r="VA16" s="261" t="s">
        <v>839</v>
      </c>
      <c r="VB16" s="261" t="s">
        <v>840</v>
      </c>
      <c r="VC16" s="261" t="s">
        <v>841</v>
      </c>
      <c r="VD16" s="261" t="s">
        <v>842</v>
      </c>
      <c r="VE16" s="261" t="s">
        <v>843</v>
      </c>
      <c r="VF16" s="261" t="s">
        <v>844</v>
      </c>
      <c r="VG16" s="261" t="s">
        <v>845</v>
      </c>
      <c r="VH16" s="261" t="s">
        <v>846</v>
      </c>
      <c r="VI16" s="261" t="s">
        <v>847</v>
      </c>
      <c r="VJ16" s="261" t="s">
        <v>848</v>
      </c>
      <c r="VK16" s="261" t="s">
        <v>849</v>
      </c>
      <c r="VL16" s="261" t="s">
        <v>850</v>
      </c>
      <c r="VM16" s="261" t="s">
        <v>851</v>
      </c>
      <c r="VN16" s="261" t="s">
        <v>852</v>
      </c>
      <c r="VO16" s="261" t="s">
        <v>853</v>
      </c>
      <c r="VP16" s="261" t="s">
        <v>854</v>
      </c>
      <c r="VQ16" s="261" t="s">
        <v>855</v>
      </c>
      <c r="VR16" s="261" t="s">
        <v>856</v>
      </c>
      <c r="VS16" s="261" t="s">
        <v>857</v>
      </c>
      <c r="VT16" s="261" t="s">
        <v>858</v>
      </c>
      <c r="VU16" s="261" t="s">
        <v>859</v>
      </c>
      <c r="VV16" s="261" t="s">
        <v>860</v>
      </c>
      <c r="VW16" s="261" t="s">
        <v>861</v>
      </c>
      <c r="VX16" s="261" t="s">
        <v>862</v>
      </c>
      <c r="VY16" s="261" t="s">
        <v>863</v>
      </c>
      <c r="VZ16" s="261" t="s">
        <v>864</v>
      </c>
    </row>
    <row r="17" spans="1:89" ht="21" customHeight="1">
      <c r="B17" s="759"/>
      <c r="C17" s="784" t="str">
        <f>IF(UPPER(TRIM(K11))="X",C21,C15)</f>
        <v>macedoine surgelée</v>
      </c>
      <c r="D17" s="780" t="str" cm="1">
        <f t="array" ref="D17">IF(ROW()=ROW(D14),C17,INDEX(E14:E27,ROW()-ROW(D14)))</f>
        <v/>
      </c>
      <c r="E17" s="781" t="str">
        <f>IF(OR(D17="",C16="",C16&lt;=0,F17=""),"",TRIM(MID(D17,LEN(F17)+1+IF(MID(D17,LEN(F17)+1,1)=" ",1,0),99999)))</f>
        <v/>
      </c>
      <c r="F17" s="780" t="str">
        <f>IF(OR(G17="",G17=0,G17="0"),"",IF(LEN(G17)&lt;=C16,G17,IF(LEN(SUBSTITUTE(H17," ",""))=C16+1,LEFT(G17,C16),LEFT(G17,FIND("§",SUBSTITUTE(H17," ","§",LEN(H17)-LEN(SUBSTITUTE(H17," ",""))))-1))))</f>
        <v/>
      </c>
      <c r="G17" s="780" t="str">
        <f t="shared" si="3"/>
        <v/>
      </c>
      <c r="H17" s="780" t="str">
        <f>IF(OR(G17="",G17=0,G17="0"),"",LEFT(G17,C16+1))</f>
        <v/>
      </c>
      <c r="I17" s="804">
        <f t="shared" si="4"/>
        <v>9</v>
      </c>
      <c r="J17" s="752" t="s">
        <v>952</v>
      </c>
      <c r="K17" s="759">
        <f>IF(LEN(TRIM(L17))&gt;0,MAX(K13:K16)+1,"")</f>
        <v>4</v>
      </c>
      <c r="L17" s="783" t="str">
        <v>gelatine poudre</v>
      </c>
      <c r="M17" s="812" t="str">
        <f t="shared" si="5"/>
        <v/>
      </c>
      <c r="N17" s="493" t="s">
        <v>1401</v>
      </c>
      <c r="O17" s="263">
        <f t="shared" si="6"/>
        <v>9</v>
      </c>
      <c r="P17" s="797" t="str">
        <f t="shared" si="7"/>
        <v>gelatine poudre</v>
      </c>
      <c r="R17" s="860" t="str">
        <f t="shared" si="8"/>
        <v>gelatine poudre</v>
      </c>
      <c r="S17" s="800" t="str">
        <f t="shared" si="9"/>
        <v/>
      </c>
      <c r="T17" s="266" t="str">
        <f t="shared" si="10"/>
        <v>gelatine poudre</v>
      </c>
      <c r="U17" s="267" t="str">
        <f t="shared" si="11"/>
        <v/>
      </c>
      <c r="V17" s="268">
        <f t="shared" si="12"/>
        <v>0</v>
      </c>
      <c r="W17" s="268">
        <f t="shared" si="13"/>
        <v>0</v>
      </c>
      <c r="X17" s="269" t="str">
        <f t="shared" si="14"/>
        <v>aucun match</v>
      </c>
      <c r="Y17" t="str">
        <f t="shared" si="15"/>
        <v>gelatine poudre</v>
      </c>
      <c r="Z17" t="str">
        <f t="shared" si="16"/>
        <v>gelatine poudre</v>
      </c>
      <c r="AA17" t="str">
        <f t="shared" si="17"/>
        <v>gelatine poudre</v>
      </c>
      <c r="AB17" t="str">
        <f t="shared" si="18"/>
        <v>gelatine poudre</v>
      </c>
      <c r="AC17" t="str">
        <f t="shared" si="19"/>
        <v>gelatine poudre</v>
      </c>
      <c r="AD17" t="str">
        <f t="shared" si="20"/>
        <v xml:space="preserve"> gelatine poudre </v>
      </c>
      <c r="AE17">
        <f t="array" ref="AE17">IF(P17="",0,SUMPRODUCT((DM13:VZ13="Gluten")*(DM14:VZ14="INFO")*(COUNTIF(AD17,"* "&amp;DM15:VZ15&amp;" *")&gt;0)*1))</f>
        <v>0</v>
      </c>
      <c r="AF17">
        <f t="array" ref="AF17">IF(P17="",0,SUMPRODUCT((DM13:VZ13="Gluten")*(DM14:VZ14="EXCL")*(COUNTIF(AD17,"* "&amp;DM15:VZ15&amp;" *")&gt;0)*1))</f>
        <v>0</v>
      </c>
      <c r="AG17">
        <f t="array" ref="AG17">IF(P17="",0,SUMPRODUCT((DM13:VZ13="Gluten")*(DM14:VZ14="ALERTE")*(COUNTIF(AD17,"* "&amp;DM15:VZ15&amp;" *")&gt;0)*1))</f>
        <v>0</v>
      </c>
      <c r="AH17">
        <f t="array" ref="AH17">IF(P17="",0,SUMPRODUCT((DM13:VZ13="Gluten")*(DM14:VZ14="SUSP")*(COUNTIF(AD17,"* "&amp;DM15:VZ15&amp;" *")&gt;0)*1))</f>
        <v>0</v>
      </c>
      <c r="AI17" t="str">
        <f t="shared" si="21"/>
        <v/>
      </c>
      <c r="AJ17" t="str">
        <f t="shared" si="22"/>
        <v/>
      </c>
      <c r="AK17">
        <f t="array" ref="AK17">IF(P17="",0,SUMPRODUCT((DM13:VZ13="Crustaces")*(DM14:VZ14="ALERTE")*(COUNTIF(AD17,"* "&amp;DM15:VZ15&amp;" *")&gt;0)*1))</f>
        <v>0</v>
      </c>
      <c r="AL17" t="str">
        <f t="shared" si="23"/>
        <v/>
      </c>
      <c r="AM17">
        <f t="array" ref="AM17">IF(P17="",0,SUMPRODUCT((DM13:VZ13="Oeufs")*(DM14:VZ14="ALERTE")*(COUNTIF(AD17,"* "&amp;DM15:VZ15&amp;" *")&gt;0)*1))</f>
        <v>0</v>
      </c>
      <c r="AN17" t="str">
        <f t="shared" si="24"/>
        <v/>
      </c>
      <c r="AO17">
        <f t="array" ref="AO17">IF(P17="",0,SUMPRODUCT((DM13:VZ13="Poissons")*(DM14:VZ14="INFO")*(COUNTIF(AD17,"* "&amp;DM15:VZ15&amp;" *")&gt;0)*1))</f>
        <v>0</v>
      </c>
      <c r="AP17">
        <f t="array" ref="AP17">IF(P17="",0,SUMPRODUCT((DM13:VZ13="Poissons")*(DM14:VZ14="EXCL")*(COUNTIF(AD17,"* "&amp;DM15:VZ15&amp;" *")&gt;0)*1))</f>
        <v>0</v>
      </c>
      <c r="AQ17">
        <f t="array" ref="AQ17">IF(P17="",0,SUMPRODUCT((DM13:VZ13="Poissons")*(DM14:VZ14="ALERTE")*(COUNTIF(AD17,"* "&amp;DM15:VZ15&amp;" *")&gt;0)*1))</f>
        <v>0</v>
      </c>
      <c r="AR17" t="str">
        <f t="shared" si="25"/>
        <v/>
      </c>
      <c r="AS17">
        <f t="array" ref="AS17">IF(P17="",0,SUMPRODUCT((DM13:VZ13="Arachides")*(DM14:VZ14="ALERTE")*(COUNTIF(AD17,"* "&amp;DM15:VZ15&amp;" *")&gt;0)*1))</f>
        <v>0</v>
      </c>
      <c r="AT17" t="str">
        <f t="shared" si="26"/>
        <v/>
      </c>
      <c r="AU17">
        <f t="array" ref="AU17">IF(P17="",0,SUMPRODUCT((DM13:VZ13="Soja")*(DM14:VZ14="INFO")*(COUNTIF(AD17,"* "&amp;DM15:VZ15&amp;" *")&gt;0)*1))</f>
        <v>0</v>
      </c>
      <c r="AV17">
        <f t="array" ref="AV17">IF(P17="",0,SUMPRODUCT((DM13:VZ13="Soja")*(DM14:VZ14="ALERTE")*(COUNTIF(AD17,"* "&amp;DM15:VZ15&amp;" *")&gt;0)*1))</f>
        <v>0</v>
      </c>
      <c r="AW17" t="str">
        <f t="shared" si="27"/>
        <v/>
      </c>
      <c r="AX17">
        <f t="array" ref="AX17">IF(P17="",0,SUMPRODUCT((DM13:VZ13="Lait")*(DM14:VZ14="INFO")*(COUNTIF(AD17,"* "&amp;DM15:VZ15&amp;" *")&gt;0)*1))</f>
        <v>0</v>
      </c>
      <c r="AY17">
        <f t="array" ref="AY17">IF(P17="",0,SUMPRODUCT((DM13:VZ13="Lait")*(DM14:VZ14="EXCL")*(COUNTIF(AD17,"* "&amp;DM15:VZ15&amp;" *")&gt;0)*1))</f>
        <v>0</v>
      </c>
      <c r="AZ17">
        <f t="array" ref="AZ17">IF(P17="",0,SUMPRODUCT((DM13:VZ13="Lait")*(DM14:VZ14="ALERTE")*(COUNTIF(AD17,"* "&amp;DM15:VZ15&amp;" *")&gt;0)*1))</f>
        <v>0</v>
      </c>
      <c r="BA17">
        <f t="array" ref="BA17">IF(P17="",0,SUMPRODUCT((DM13:VZ13="Lait")*(DM14:VZ14="SUSP")*(COUNTIF(AD17,"* "&amp;DM15:VZ15&amp;" *")&gt;0)*1))</f>
        <v>0</v>
      </c>
      <c r="BB17" t="str">
        <f t="shared" si="28"/>
        <v/>
      </c>
      <c r="BC17" t="str">
        <f t="shared" si="29"/>
        <v/>
      </c>
      <c r="BD17">
        <f t="array" ref="BD17">IF(P17="",0,SUMPRODUCT((DM13:VZ13="Fruits a coque")*(DM14:VZ14="EXCL")*(COUNTIF(AD17,"* "&amp;DM15:VZ15&amp;" *")&gt;0)*1))</f>
        <v>0</v>
      </c>
      <c r="BE17">
        <f t="array" ref="BE17">IF(P17="",0,SUMPRODUCT((DM13:VZ13="Fruits a coque")*(DM14:VZ14="ALERTE")*(COUNTIF(AD17,"* "&amp;DM15:VZ15&amp;" *")&gt;0)*1))</f>
        <v>0</v>
      </c>
      <c r="BF17" t="str">
        <f t="shared" si="30"/>
        <v/>
      </c>
      <c r="BG17">
        <f t="array" ref="BG17">IF(P17="",0,SUMPRODUCT((DM13:VZ13="Celeri")*(DM14:VZ14="ALERTE")*(COUNTIF(AD17,"* "&amp;DM15:VZ15&amp;" *")&gt;0)*1))</f>
        <v>0</v>
      </c>
      <c r="BH17" t="str">
        <f t="shared" si="31"/>
        <v/>
      </c>
      <c r="BI17">
        <f t="array" ref="BI17">IF(P17="",0,SUMPRODUCT((DM13:VZ13="Moutarde")*(DM14:VZ14="ALERTE")*(COUNTIF(AD17,"* "&amp;DM15:VZ15&amp;" *")&gt;0)*1))</f>
        <v>0</v>
      </c>
      <c r="BJ17" t="str">
        <f t="shared" si="32"/>
        <v/>
      </c>
      <c r="BK17">
        <f t="array" ref="BK17">IF(P17="",0,SUMPRODUCT((DM13:VZ13="Sesame")*(DM14:VZ14="ALERTE")*(COUNTIF(AD17,"* "&amp;DM15:VZ15&amp;" *")&gt;0)*1))</f>
        <v>0</v>
      </c>
      <c r="BL17" t="str">
        <f t="shared" si="33"/>
        <v/>
      </c>
      <c r="BM17">
        <f t="array" ref="BM17">IF(P17="",0,SUMPRODUCT((DM13:VZ13="Sulfites")*(DM14:VZ14="ALERTE")*(COUNTIF(AD17,"* "&amp;DM15:VZ15&amp;" *")&gt;0)*1))</f>
        <v>0</v>
      </c>
      <c r="BN17" t="str">
        <f t="shared" si="34"/>
        <v/>
      </c>
      <c r="BO17">
        <f t="array" ref="BO17">IF(P17="",0,SUMPRODUCT((DM13:VZ13="Lupin")*(DM14:VZ14="ALERTE")*(COUNTIF(AD17,"* "&amp;DM15:VZ15&amp;" *")&gt;0)*1))</f>
        <v>0</v>
      </c>
      <c r="BP17" t="str">
        <f t="shared" si="35"/>
        <v/>
      </c>
      <c r="BQ17">
        <f t="array" ref="BQ17">IF(P17="",0,SUMPRODUCT((DM13:VZ13="Mollusques")*(DM14:VZ14="EXCL")*(COUNTIF(AD17,"* "&amp;DM15:VZ15&amp;" *")&gt;0)*1))</f>
        <v>0</v>
      </c>
      <c r="BR17">
        <f t="array" ref="BR17">IF(P17="",0,SUMPRODUCT((DM13:VZ13="Mollusques")*(DM14:VZ14="ALERTE")*(COUNTIF(AD17,"* "&amp;DM15:VZ15&amp;" *")&gt;0)*1))</f>
        <v>0</v>
      </c>
      <c r="BS17" t="str">
        <f t="shared" si="36"/>
        <v/>
      </c>
      <c r="BT17" t="str">
        <f t="shared" si="37"/>
        <v/>
      </c>
      <c r="BU17" t="str">
        <f t="shared" si="38"/>
        <v/>
      </c>
      <c r="BV17" t="str">
        <f t="shared" si="39"/>
        <v/>
      </c>
      <c r="BW17" t="str">
        <f t="shared" si="40"/>
        <v/>
      </c>
      <c r="BX17" t="str">
        <f t="shared" si="41"/>
        <v/>
      </c>
      <c r="BY17" t="str">
        <f t="shared" si="42"/>
        <v/>
      </c>
      <c r="BZ17" t="str">
        <f t="shared" si="43"/>
        <v/>
      </c>
      <c r="CA17" t="str">
        <f t="shared" si="44"/>
        <v/>
      </c>
      <c r="CB17" t="str">
        <f t="shared" si="45"/>
        <v/>
      </c>
      <c r="CC17" t="str">
        <f t="shared" si="46"/>
        <v/>
      </c>
      <c r="CD17" t="str">
        <f t="shared" si="47"/>
        <v/>
      </c>
      <c r="CE17" t="str">
        <f t="shared" si="48"/>
        <v/>
      </c>
      <c r="CF17" t="str">
        <f t="shared" si="49"/>
        <v/>
      </c>
      <c r="CG17" t="str">
        <f t="shared" si="50"/>
        <v/>
      </c>
      <c r="CH17" t="str">
        <f t="shared" si="51"/>
        <v/>
      </c>
      <c r="CI17" t="str">
        <f t="shared" si="52"/>
        <v/>
      </c>
      <c r="CJ17" t="str">
        <f t="shared" si="53"/>
        <v/>
      </c>
      <c r="CK17" t="str">
        <f t="shared" si="54"/>
        <v/>
      </c>
    </row>
    <row r="18" spans="1:89" ht="21" customHeight="1">
      <c r="B18" s="759"/>
      <c r="C18" s="786" t="str">
        <f>TRIM(SUBSTITUTE(SUBSTITUTE(SUBSTITUTE(SUBSTITUTE(SUBSTITUTE(SUBSTITUTE(SUBSTITUTE(SUBSTITUTE(SUBSTITUTE(SUBSTITUTE(C15,","," "),";"," "),":"," "),"!"," "),"?"," "),"…"," "),"»"," "),"«"," "),"/"," "),"."," "))</f>
        <v>macedoine surgelée</v>
      </c>
      <c r="D18" s="780" t="str" cm="1">
        <f t="array" ref="D18">IF(ROW()=ROW(D14),C17,INDEX(E14:E27,ROW()-ROW(D14)))</f>
        <v/>
      </c>
      <c r="E18" s="781" t="str">
        <f>IF(OR(D18="",C16="",C16&lt;=0,F18=""),"",TRIM(MID(D18,LEN(F18)+1+IF(MID(D18,LEN(F18)+1,1)=" ",1,0),99999)))</f>
        <v/>
      </c>
      <c r="F18" s="780" t="str">
        <f>IF(OR(G18="",G18=0,G18="0"),"",IF(LEN(G18)&lt;=C16,G18,IF(LEN(SUBSTITUTE(H18," ",""))=C16+1,LEFT(G18,C16),LEFT(G18,FIND("§",SUBSTITUTE(H18," ","§",LEN(H18)-LEN(SUBSTITUTE(H18," ",""))))-1))))</f>
        <v/>
      </c>
      <c r="G18" s="780" t="str">
        <f t="shared" si="3"/>
        <v/>
      </c>
      <c r="H18" s="780" t="str">
        <f>IF(OR(G18="",G18=0,G18="0"),"",LEFT(G18,C16+1))</f>
        <v/>
      </c>
      <c r="I18" s="804">
        <f t="shared" si="4"/>
        <v>10</v>
      </c>
      <c r="J18" s="752" t="s">
        <v>954</v>
      </c>
      <c r="K18" s="759">
        <f>IF(LEN(TRIM(L18))&gt;0,MAX(K13:K17)+1,"")</f>
        <v>5</v>
      </c>
      <c r="L18" s="783" t="str">
        <v>basilic coupe surgelé</v>
      </c>
      <c r="M18" s="812" t="str">
        <f t="shared" si="5"/>
        <v/>
      </c>
      <c r="N18" s="493"/>
      <c r="O18" s="263">
        <f t="shared" si="6"/>
        <v>10</v>
      </c>
      <c r="P18" s="797" t="str">
        <f t="shared" si="7"/>
        <v>basilic coupe surgelé</v>
      </c>
      <c r="R18" s="860" t="str">
        <f t="shared" si="8"/>
        <v>basilic coupe surgelé</v>
      </c>
      <c r="S18" s="800" t="str">
        <f t="shared" si="9"/>
        <v/>
      </c>
      <c r="T18" s="266" t="str">
        <f t="shared" si="10"/>
        <v>basilic coupe surgelé</v>
      </c>
      <c r="U18" s="267" t="str">
        <f t="shared" si="11"/>
        <v/>
      </c>
      <c r="V18" s="268">
        <f t="shared" si="12"/>
        <v>0</v>
      </c>
      <c r="W18" s="268">
        <f t="shared" si="13"/>
        <v>0</v>
      </c>
      <c r="X18" s="269" t="str">
        <f t="shared" si="14"/>
        <v>aucun match</v>
      </c>
      <c r="Y18" t="str">
        <f t="shared" si="15"/>
        <v>basilic coupe surgelé</v>
      </c>
      <c r="Z18" t="str">
        <f t="shared" si="16"/>
        <v>basilic coupe surgelé</v>
      </c>
      <c r="AA18" t="str">
        <f t="shared" si="17"/>
        <v>basilic coupe surgele</v>
      </c>
      <c r="AB18" t="str">
        <f t="shared" si="18"/>
        <v>basilic coupe surgele</v>
      </c>
      <c r="AC18" t="str">
        <f t="shared" si="19"/>
        <v>basilic coupe surgele</v>
      </c>
      <c r="AD18" t="str">
        <f t="shared" si="20"/>
        <v xml:space="preserve"> basilic coupe surgele </v>
      </c>
      <c r="AE18">
        <f t="array" ref="AE18">IF(P18="",0,SUMPRODUCT((DM13:VZ13="Gluten")*(DM14:VZ14="INFO")*(COUNTIF(AD18,"* "&amp;DM15:VZ15&amp;" *")&gt;0)*1))</f>
        <v>0</v>
      </c>
      <c r="AF18">
        <f t="array" ref="AF18">IF(P18="",0,SUMPRODUCT((DM13:VZ13="Gluten")*(DM14:VZ14="EXCL")*(COUNTIF(AD18,"* "&amp;DM15:VZ15&amp;" *")&gt;0)*1))</f>
        <v>0</v>
      </c>
      <c r="AG18">
        <f t="array" ref="AG18">IF(P18="",0,SUMPRODUCT((DM13:VZ13="Gluten")*(DM14:VZ14="ALERTE")*(COUNTIF(AD18,"* "&amp;DM15:VZ15&amp;" *")&gt;0)*1))</f>
        <v>0</v>
      </c>
      <c r="AH18">
        <f t="array" ref="AH18">IF(P18="",0,SUMPRODUCT((DM13:VZ13="Gluten")*(DM14:VZ14="SUSP")*(COUNTIF(AD18,"* "&amp;DM15:VZ15&amp;" *")&gt;0)*1))</f>
        <v>0</v>
      </c>
      <c r="AI18" t="str">
        <f t="shared" si="21"/>
        <v/>
      </c>
      <c r="AJ18" t="str">
        <f t="shared" si="22"/>
        <v/>
      </c>
      <c r="AK18">
        <f t="array" ref="AK18">IF(P18="",0,SUMPRODUCT((DM13:VZ13="Crustaces")*(DM14:VZ14="ALERTE")*(COUNTIF(AD18,"* "&amp;DM15:VZ15&amp;" *")&gt;0)*1))</f>
        <v>0</v>
      </c>
      <c r="AL18" t="str">
        <f t="shared" si="23"/>
        <v/>
      </c>
      <c r="AM18">
        <f t="array" ref="AM18">IF(P18="",0,SUMPRODUCT((DM13:VZ13="Oeufs")*(DM14:VZ14="ALERTE")*(COUNTIF(AD18,"* "&amp;DM15:VZ15&amp;" *")&gt;0)*1))</f>
        <v>0</v>
      </c>
      <c r="AN18" t="str">
        <f t="shared" si="24"/>
        <v/>
      </c>
      <c r="AO18">
        <f t="array" ref="AO18">IF(P18="",0,SUMPRODUCT((DM13:VZ13="Poissons")*(DM14:VZ14="INFO")*(COUNTIF(AD18,"* "&amp;DM15:VZ15&amp;" *")&gt;0)*1))</f>
        <v>0</v>
      </c>
      <c r="AP18">
        <f t="array" ref="AP18">IF(P18="",0,SUMPRODUCT((DM13:VZ13="Poissons")*(DM14:VZ14="EXCL")*(COUNTIF(AD18,"* "&amp;DM15:VZ15&amp;" *")&gt;0)*1))</f>
        <v>0</v>
      </c>
      <c r="AQ18">
        <f t="array" ref="AQ18">IF(P18="",0,SUMPRODUCT((DM13:VZ13="Poissons")*(DM14:VZ14="ALERTE")*(COUNTIF(AD18,"* "&amp;DM15:VZ15&amp;" *")&gt;0)*1))</f>
        <v>0</v>
      </c>
      <c r="AR18" t="str">
        <f t="shared" si="25"/>
        <v/>
      </c>
      <c r="AS18">
        <f t="array" ref="AS18">IF(P18="",0,SUMPRODUCT((DM13:VZ13="Arachides")*(DM14:VZ14="ALERTE")*(COUNTIF(AD18,"* "&amp;DM15:VZ15&amp;" *")&gt;0)*1))</f>
        <v>0</v>
      </c>
      <c r="AT18" t="str">
        <f t="shared" si="26"/>
        <v/>
      </c>
      <c r="AU18">
        <f t="array" ref="AU18">IF(P18="",0,SUMPRODUCT((DM13:VZ13="Soja")*(DM14:VZ14="INFO")*(COUNTIF(AD18,"* "&amp;DM15:VZ15&amp;" *")&gt;0)*1))</f>
        <v>0</v>
      </c>
      <c r="AV18">
        <f t="array" ref="AV18">IF(P18="",0,SUMPRODUCT((DM13:VZ13="Soja")*(DM14:VZ14="ALERTE")*(COUNTIF(AD18,"* "&amp;DM15:VZ15&amp;" *")&gt;0)*1))</f>
        <v>0</v>
      </c>
      <c r="AW18" t="str">
        <f t="shared" si="27"/>
        <v/>
      </c>
      <c r="AX18">
        <f t="array" ref="AX18">IF(P18="",0,SUMPRODUCT((DM13:VZ13="Lait")*(DM14:VZ14="INFO")*(COUNTIF(AD18,"* "&amp;DM15:VZ15&amp;" *")&gt;0)*1))</f>
        <v>0</v>
      </c>
      <c r="AY18">
        <f t="array" ref="AY18">IF(P18="",0,SUMPRODUCT((DM13:VZ13="Lait")*(DM14:VZ14="EXCL")*(COUNTIF(AD18,"* "&amp;DM15:VZ15&amp;" *")&gt;0)*1))</f>
        <v>0</v>
      </c>
      <c r="AZ18">
        <f t="array" ref="AZ18">IF(P18="",0,SUMPRODUCT((DM13:VZ13="Lait")*(DM14:VZ14="ALERTE")*(COUNTIF(AD18,"* "&amp;DM15:VZ15&amp;" *")&gt;0)*1))</f>
        <v>0</v>
      </c>
      <c r="BA18">
        <f t="array" ref="BA18">IF(P18="",0,SUMPRODUCT((DM13:VZ13="Lait")*(DM14:VZ14="SUSP")*(COUNTIF(AD18,"* "&amp;DM15:VZ15&amp;" *")&gt;0)*1))</f>
        <v>0</v>
      </c>
      <c r="BB18" t="str">
        <f t="shared" si="28"/>
        <v/>
      </c>
      <c r="BC18" t="str">
        <f t="shared" si="29"/>
        <v/>
      </c>
      <c r="BD18">
        <f t="array" ref="BD18">IF(P18="",0,SUMPRODUCT((DM13:VZ13="Fruits a coque")*(DM14:VZ14="EXCL")*(COUNTIF(AD18,"* "&amp;DM15:VZ15&amp;" *")&gt;0)*1))</f>
        <v>0</v>
      </c>
      <c r="BE18">
        <f t="array" ref="BE18">IF(P18="",0,SUMPRODUCT((DM13:VZ13="Fruits a coque")*(DM14:VZ14="ALERTE")*(COUNTIF(AD18,"* "&amp;DM15:VZ15&amp;" *")&gt;0)*1))</f>
        <v>0</v>
      </c>
      <c r="BF18" t="str">
        <f t="shared" si="30"/>
        <v/>
      </c>
      <c r="BG18">
        <f t="array" ref="BG18">IF(P18="",0,SUMPRODUCT((DM13:VZ13="Celeri")*(DM14:VZ14="ALERTE")*(COUNTIF(AD18,"* "&amp;DM15:VZ15&amp;" *")&gt;0)*1))</f>
        <v>0</v>
      </c>
      <c r="BH18" t="str">
        <f t="shared" si="31"/>
        <v/>
      </c>
      <c r="BI18">
        <f t="array" ref="BI18">IF(P18="",0,SUMPRODUCT((DM13:VZ13="Moutarde")*(DM14:VZ14="ALERTE")*(COUNTIF(AD18,"* "&amp;DM15:VZ15&amp;" *")&gt;0)*1))</f>
        <v>0</v>
      </c>
      <c r="BJ18" t="str">
        <f t="shared" si="32"/>
        <v/>
      </c>
      <c r="BK18">
        <f t="array" ref="BK18">IF(P18="",0,SUMPRODUCT((DM13:VZ13="Sesame")*(DM14:VZ14="ALERTE")*(COUNTIF(AD18,"* "&amp;DM15:VZ15&amp;" *")&gt;0)*1))</f>
        <v>0</v>
      </c>
      <c r="BL18" t="str">
        <f t="shared" si="33"/>
        <v/>
      </c>
      <c r="BM18">
        <f t="array" ref="BM18">IF(P18="",0,SUMPRODUCT((DM13:VZ13="Sulfites")*(DM14:VZ14="ALERTE")*(COUNTIF(AD18,"* "&amp;DM15:VZ15&amp;" *")&gt;0)*1))</f>
        <v>0</v>
      </c>
      <c r="BN18" t="str">
        <f t="shared" si="34"/>
        <v/>
      </c>
      <c r="BO18">
        <f t="array" ref="BO18">IF(P18="",0,SUMPRODUCT((DM13:VZ13="Lupin")*(DM14:VZ14="ALERTE")*(COUNTIF(AD18,"* "&amp;DM15:VZ15&amp;" *")&gt;0)*1))</f>
        <v>0</v>
      </c>
      <c r="BP18" t="str">
        <f t="shared" si="35"/>
        <v/>
      </c>
      <c r="BQ18">
        <f t="array" ref="BQ18">IF(P18="",0,SUMPRODUCT((DM13:VZ13="Mollusques")*(DM14:VZ14="EXCL")*(COUNTIF(AD18,"* "&amp;DM15:VZ15&amp;" *")&gt;0)*1))</f>
        <v>0</v>
      </c>
      <c r="BR18">
        <f t="array" ref="BR18">IF(P18="",0,SUMPRODUCT((DM13:VZ13="Mollusques")*(DM14:VZ14="ALERTE")*(COUNTIF(AD18,"* "&amp;DM15:VZ15&amp;" *")&gt;0)*1))</f>
        <v>0</v>
      </c>
      <c r="BS18" t="str">
        <f t="shared" si="36"/>
        <v/>
      </c>
      <c r="BT18" t="str">
        <f t="shared" si="37"/>
        <v/>
      </c>
      <c r="BU18" t="str">
        <f t="shared" si="38"/>
        <v/>
      </c>
      <c r="BV18" t="str">
        <f t="shared" si="39"/>
        <v/>
      </c>
      <c r="BW18" t="str">
        <f t="shared" si="40"/>
        <v/>
      </c>
      <c r="BX18" t="str">
        <f t="shared" si="41"/>
        <v/>
      </c>
      <c r="BY18" t="str">
        <f t="shared" si="42"/>
        <v/>
      </c>
      <c r="BZ18" t="str">
        <f t="shared" si="43"/>
        <v/>
      </c>
      <c r="CA18" t="str">
        <f t="shared" si="44"/>
        <v/>
      </c>
      <c r="CB18" t="str">
        <f t="shared" si="45"/>
        <v/>
      </c>
      <c r="CC18" t="str">
        <f t="shared" si="46"/>
        <v/>
      </c>
      <c r="CD18" t="str">
        <f t="shared" si="47"/>
        <v/>
      </c>
      <c r="CE18" t="str">
        <f t="shared" si="48"/>
        <v/>
      </c>
      <c r="CF18" t="str">
        <f t="shared" si="49"/>
        <v/>
      </c>
      <c r="CG18" t="str">
        <f t="shared" si="50"/>
        <v/>
      </c>
      <c r="CH18" t="str">
        <f t="shared" si="51"/>
        <v/>
      </c>
      <c r="CI18" t="str">
        <f t="shared" si="52"/>
        <v/>
      </c>
      <c r="CJ18" t="str">
        <f t="shared" si="53"/>
        <v/>
      </c>
      <c r="CK18" t="str">
        <f t="shared" si="54"/>
        <v/>
      </c>
    </row>
    <row r="19" spans="1:89" ht="21" customHeight="1">
      <c r="B19" s="759"/>
      <c r="C19" s="780" t="str">
        <f>TRIM(SUBSTITUTE(SUBSTITUTE(SUBSTITUTE(SUBSTITUTE(SUBSTITUTE(SUBSTITUTE(SUBSTITUTE(SUBSTITUTE(C18,"("," "),")"," "),CHAR(34)," "),"-"," "),"_"," "),"&lt;"," "),"&gt;"," "),"="," "))</f>
        <v>macedoine surgelée</v>
      </c>
      <c r="D19" s="780" t="str" cm="1">
        <f t="array" ref="D19">IF(ROW()=ROW(D14),C17,INDEX(E14:E27,ROW()-ROW(D14)))</f>
        <v/>
      </c>
      <c r="E19" s="781" t="str">
        <f>IF(OR(D19="",C16="",C16&lt;=0,F19=""),"",TRIM(MID(D19,LEN(F19)+1+IF(MID(D19,LEN(F19)+1,1)=" ",1,0),99999)))</f>
        <v/>
      </c>
      <c r="F19" s="780" t="str">
        <f>IF(OR(G19="",G19=0,G19="0"),"",IF(LEN(G19)&lt;=C16,G19,IF(LEN(SUBSTITUTE(H19," ",""))=C16+1,LEFT(G19,C16),LEFT(G19,FIND("§",SUBSTITUTE(H19," ","§",LEN(H19)-LEN(SUBSTITUTE(H19," ",""))))-1))))</f>
        <v/>
      </c>
      <c r="G19" s="780" t="str">
        <f t="shared" si="3"/>
        <v/>
      </c>
      <c r="H19" s="780" t="str">
        <f>IF(OR(G19="",G19=0,G19="0"),"",LEFT(G19,C16+1))</f>
        <v/>
      </c>
      <c r="I19" s="804">
        <f t="shared" si="4"/>
        <v>11</v>
      </c>
      <c r="J19" s="752" t="s">
        <v>1393</v>
      </c>
      <c r="K19" s="759">
        <f>IF(LEN(TRIM(L19))&gt;0,MAX(K13:K18)+1,"")</f>
        <v>6</v>
      </c>
      <c r="L19" s="783" t="str">
        <v>sel fin</v>
      </c>
      <c r="M19" s="812" t="str">
        <f t="shared" si="5"/>
        <v/>
      </c>
      <c r="N19" s="493" t="s">
        <v>1402</v>
      </c>
      <c r="O19" s="263">
        <f t="shared" si="6"/>
        <v>11</v>
      </c>
      <c r="P19" s="797" t="str">
        <f t="shared" si="7"/>
        <v>sel fin</v>
      </c>
      <c r="Q19" s="861"/>
      <c r="R19" s="860" t="str">
        <f t="shared" si="8"/>
        <v>sel fin</v>
      </c>
      <c r="S19" s="800" t="str">
        <f t="shared" si="9"/>
        <v/>
      </c>
      <c r="T19" s="266" t="str">
        <f t="shared" si="10"/>
        <v>sel fin</v>
      </c>
      <c r="U19" s="267" t="str">
        <f t="shared" si="11"/>
        <v/>
      </c>
      <c r="V19" s="268">
        <f t="shared" si="12"/>
        <v>0</v>
      </c>
      <c r="W19" s="268">
        <f t="shared" si="13"/>
        <v>0</v>
      </c>
      <c r="X19" s="269" t="str">
        <f t="shared" si="14"/>
        <v>aucun match</v>
      </c>
      <c r="Y19" t="str">
        <f t="shared" si="15"/>
        <v>sel fin</v>
      </c>
      <c r="Z19" t="str">
        <f t="shared" si="16"/>
        <v>sel fin</v>
      </c>
      <c r="AA19" t="str">
        <f t="shared" si="17"/>
        <v>sel fin</v>
      </c>
      <c r="AB19" t="str">
        <f t="shared" si="18"/>
        <v>sel fin</v>
      </c>
      <c r="AC19" t="str">
        <f t="shared" si="19"/>
        <v>sel fin</v>
      </c>
      <c r="AD19" t="str">
        <f t="shared" si="20"/>
        <v xml:space="preserve"> sel fin </v>
      </c>
      <c r="AE19">
        <f t="array" ref="AE19">IF(P19="",0,SUMPRODUCT((DM13:VZ13="Gluten")*(DM14:VZ14="INFO")*(COUNTIF(AD19,"* "&amp;DM15:VZ15&amp;" *")&gt;0)*1))</f>
        <v>0</v>
      </c>
      <c r="AF19">
        <f t="array" ref="AF19">IF(P19="",0,SUMPRODUCT((DM13:VZ13="Gluten")*(DM14:VZ14="EXCL")*(COUNTIF(AD19,"* "&amp;DM15:VZ15&amp;" *")&gt;0)*1))</f>
        <v>0</v>
      </c>
      <c r="AG19">
        <f t="array" ref="AG19">IF(P19="",0,SUMPRODUCT((DM13:VZ13="Gluten")*(DM14:VZ14="ALERTE")*(COUNTIF(AD19,"* "&amp;DM15:VZ15&amp;" *")&gt;0)*1))</f>
        <v>0</v>
      </c>
      <c r="AH19">
        <f t="array" ref="AH19">IF(P19="",0,SUMPRODUCT((DM13:VZ13="Gluten")*(DM14:VZ14="SUSP")*(COUNTIF(AD19,"* "&amp;DM15:VZ15&amp;" *")&gt;0)*1))</f>
        <v>0</v>
      </c>
      <c r="AI19" t="str">
        <f t="shared" si="21"/>
        <v/>
      </c>
      <c r="AJ19" t="str">
        <f t="shared" si="22"/>
        <v/>
      </c>
      <c r="AK19">
        <f t="array" ref="AK19">IF(P19="",0,SUMPRODUCT((DM13:VZ13="Crustaces")*(DM14:VZ14="ALERTE")*(COUNTIF(AD19,"* "&amp;DM15:VZ15&amp;" *")&gt;0)*1))</f>
        <v>0</v>
      </c>
      <c r="AL19" t="str">
        <f t="shared" si="23"/>
        <v/>
      </c>
      <c r="AM19">
        <f t="array" ref="AM19">IF(P19="",0,SUMPRODUCT((DM13:VZ13="Oeufs")*(DM14:VZ14="ALERTE")*(COUNTIF(AD19,"* "&amp;DM15:VZ15&amp;" *")&gt;0)*1))</f>
        <v>0</v>
      </c>
      <c r="AN19" t="str">
        <f t="shared" si="24"/>
        <v/>
      </c>
      <c r="AO19">
        <f t="array" ref="AO19">IF(P19="",0,SUMPRODUCT((DM13:VZ13="Poissons")*(DM14:VZ14="INFO")*(COUNTIF(AD19,"* "&amp;DM15:VZ15&amp;" *")&gt;0)*1))</f>
        <v>0</v>
      </c>
      <c r="AP19">
        <f t="array" ref="AP19">IF(P19="",0,SUMPRODUCT((DM13:VZ13="Poissons")*(DM14:VZ14="EXCL")*(COUNTIF(AD19,"* "&amp;DM15:VZ15&amp;" *")&gt;0)*1))</f>
        <v>0</v>
      </c>
      <c r="AQ19">
        <f t="array" ref="AQ19">IF(P19="",0,SUMPRODUCT((DM13:VZ13="Poissons")*(DM14:VZ14="ALERTE")*(COUNTIF(AD19,"* "&amp;DM15:VZ15&amp;" *")&gt;0)*1))</f>
        <v>0</v>
      </c>
      <c r="AR19" t="str">
        <f t="shared" si="25"/>
        <v/>
      </c>
      <c r="AS19">
        <f t="array" ref="AS19">IF(P19="",0,SUMPRODUCT((DM13:VZ13="Arachides")*(DM14:VZ14="ALERTE")*(COUNTIF(AD19,"* "&amp;DM15:VZ15&amp;" *")&gt;0)*1))</f>
        <v>0</v>
      </c>
      <c r="AT19" t="str">
        <f t="shared" si="26"/>
        <v/>
      </c>
      <c r="AU19">
        <f t="array" ref="AU19">IF(P19="",0,SUMPRODUCT((DM13:VZ13="Soja")*(DM14:VZ14="INFO")*(COUNTIF(AD19,"* "&amp;DM15:VZ15&amp;" *")&gt;0)*1))</f>
        <v>0</v>
      </c>
      <c r="AV19">
        <f t="array" ref="AV19">IF(P19="",0,SUMPRODUCT((DM13:VZ13="Soja")*(DM14:VZ14="ALERTE")*(COUNTIF(AD19,"* "&amp;DM15:VZ15&amp;" *")&gt;0)*1))</f>
        <v>0</v>
      </c>
      <c r="AW19" t="str">
        <f t="shared" si="27"/>
        <v/>
      </c>
      <c r="AX19">
        <f t="array" ref="AX19">IF(P19="",0,SUMPRODUCT((DM13:VZ13="Lait")*(DM14:VZ14="INFO")*(COUNTIF(AD19,"* "&amp;DM15:VZ15&amp;" *")&gt;0)*1))</f>
        <v>0</v>
      </c>
      <c r="AY19">
        <f t="array" ref="AY19">IF(P19="",0,SUMPRODUCT((DM13:VZ13="Lait")*(DM14:VZ14="EXCL")*(COUNTIF(AD19,"* "&amp;DM15:VZ15&amp;" *")&gt;0)*1))</f>
        <v>0</v>
      </c>
      <c r="AZ19">
        <f t="array" ref="AZ19">IF(P19="",0,SUMPRODUCT((DM13:VZ13="Lait")*(DM14:VZ14="ALERTE")*(COUNTIF(AD19,"* "&amp;DM15:VZ15&amp;" *")&gt;0)*1))</f>
        <v>0</v>
      </c>
      <c r="BA19">
        <f t="array" ref="BA19">IF(P19="",0,SUMPRODUCT((DM13:VZ13="Lait")*(DM14:VZ14="SUSP")*(COUNTIF(AD19,"* "&amp;DM15:VZ15&amp;" *")&gt;0)*1))</f>
        <v>0</v>
      </c>
      <c r="BB19" t="str">
        <f t="shared" si="28"/>
        <v/>
      </c>
      <c r="BC19" t="str">
        <f t="shared" si="29"/>
        <v/>
      </c>
      <c r="BD19">
        <f t="array" ref="BD19">IF(P19="",0,SUMPRODUCT((DM13:VZ13="Fruits a coque")*(DM14:VZ14="EXCL")*(COUNTIF(AD19,"* "&amp;DM15:VZ15&amp;" *")&gt;0)*1))</f>
        <v>0</v>
      </c>
      <c r="BE19">
        <f t="array" ref="BE19">IF(P19="",0,SUMPRODUCT((DM13:VZ13="Fruits a coque")*(DM14:VZ14="ALERTE")*(COUNTIF(AD19,"* "&amp;DM15:VZ15&amp;" *")&gt;0)*1))</f>
        <v>0</v>
      </c>
      <c r="BF19" t="str">
        <f t="shared" si="30"/>
        <v/>
      </c>
      <c r="BG19">
        <f t="array" ref="BG19">IF(P19="",0,SUMPRODUCT((DM13:VZ13="Celeri")*(DM14:VZ14="ALERTE")*(COUNTIF(AD19,"* "&amp;DM15:VZ15&amp;" *")&gt;0)*1))</f>
        <v>0</v>
      </c>
      <c r="BH19" t="str">
        <f t="shared" si="31"/>
        <v/>
      </c>
      <c r="BI19">
        <f t="array" ref="BI19">IF(P19="",0,SUMPRODUCT((DM13:VZ13="Moutarde")*(DM14:VZ14="ALERTE")*(COUNTIF(AD19,"* "&amp;DM15:VZ15&amp;" *")&gt;0)*1))</f>
        <v>0</v>
      </c>
      <c r="BJ19" t="str">
        <f t="shared" si="32"/>
        <v/>
      </c>
      <c r="BK19">
        <f t="array" ref="BK19">IF(P19="",0,SUMPRODUCT((DM13:VZ13="Sesame")*(DM14:VZ14="ALERTE")*(COUNTIF(AD19,"* "&amp;DM15:VZ15&amp;" *")&gt;0)*1))</f>
        <v>0</v>
      </c>
      <c r="BL19" t="str">
        <f t="shared" si="33"/>
        <v/>
      </c>
      <c r="BM19">
        <f t="array" ref="BM19">IF(P19="",0,SUMPRODUCT((DM13:VZ13="Sulfites")*(DM14:VZ14="ALERTE")*(COUNTIF(AD19,"* "&amp;DM15:VZ15&amp;" *")&gt;0)*1))</f>
        <v>0</v>
      </c>
      <c r="BN19" t="str">
        <f t="shared" si="34"/>
        <v/>
      </c>
      <c r="BO19">
        <f t="array" ref="BO19">IF(P19="",0,SUMPRODUCT((DM13:VZ13="Lupin")*(DM14:VZ14="ALERTE")*(COUNTIF(AD19,"* "&amp;DM15:VZ15&amp;" *")&gt;0)*1))</f>
        <v>0</v>
      </c>
      <c r="BP19" t="str">
        <f t="shared" si="35"/>
        <v/>
      </c>
      <c r="BQ19">
        <f t="array" ref="BQ19">IF(P19="",0,SUMPRODUCT((DM13:VZ13="Mollusques")*(DM14:VZ14="EXCL")*(COUNTIF(AD19,"* "&amp;DM15:VZ15&amp;" *")&gt;0)*1))</f>
        <v>0</v>
      </c>
      <c r="BR19">
        <f t="array" ref="BR19">IF(P19="",0,SUMPRODUCT((DM13:VZ13="Mollusques")*(DM14:VZ14="ALERTE")*(COUNTIF(AD19,"* "&amp;DM15:VZ15&amp;" *")&gt;0)*1))</f>
        <v>0</v>
      </c>
      <c r="BS19" t="str">
        <f t="shared" si="36"/>
        <v/>
      </c>
      <c r="BT19" t="str">
        <f t="shared" si="37"/>
        <v/>
      </c>
      <c r="BU19" t="str">
        <f t="shared" si="38"/>
        <v/>
      </c>
      <c r="BV19" t="str">
        <f t="shared" si="39"/>
        <v/>
      </c>
      <c r="BW19" t="str">
        <f t="shared" si="40"/>
        <v/>
      </c>
      <c r="BX19" t="str">
        <f t="shared" si="41"/>
        <v/>
      </c>
      <c r="BY19" t="str">
        <f t="shared" si="42"/>
        <v/>
      </c>
      <c r="BZ19" t="str">
        <f t="shared" si="43"/>
        <v/>
      </c>
      <c r="CA19" t="str">
        <f t="shared" si="44"/>
        <v/>
      </c>
      <c r="CB19" t="str">
        <f t="shared" si="45"/>
        <v/>
      </c>
      <c r="CC19" t="str">
        <f t="shared" si="46"/>
        <v/>
      </c>
      <c r="CD19" t="str">
        <f t="shared" si="47"/>
        <v/>
      </c>
      <c r="CE19" t="str">
        <f t="shared" si="48"/>
        <v/>
      </c>
      <c r="CF19" t="str">
        <f t="shared" si="49"/>
        <v/>
      </c>
      <c r="CG19" t="str">
        <f t="shared" si="50"/>
        <v/>
      </c>
      <c r="CH19" t="str">
        <f t="shared" si="51"/>
        <v/>
      </c>
      <c r="CI19" t="str">
        <f t="shared" si="52"/>
        <v/>
      </c>
      <c r="CJ19" t="str">
        <f t="shared" si="53"/>
        <v/>
      </c>
      <c r="CK19" t="str">
        <f t="shared" si="54"/>
        <v/>
      </c>
    </row>
    <row r="20" spans="1:89" ht="21" customHeight="1">
      <c r="B20" s="759"/>
      <c r="C20" s="784" t="str">
        <f>TRIM(SUBSTITUTE(SUBSTITUTE(SUBSTITUTE(SUBSTITUTE(C19,"►"," "),"▼"," "),"▲"," "),"◄"," "))</f>
        <v>macedoine surgelée</v>
      </c>
      <c r="D20" s="780" t="str" cm="1">
        <f t="array" ref="D20">IF(ROW()=ROW(D14),C17,INDEX(E14:E27,ROW()-ROW(D14)))</f>
        <v/>
      </c>
      <c r="E20" s="781" t="str">
        <f>IF(OR(D20="",C16="",C16&lt;=0,F20=""),"",TRIM(MID(D20,LEN(F20)+1+IF(MID(D20,LEN(F20)+1,1)=" ",1,0),99999)))</f>
        <v/>
      </c>
      <c r="F20" s="780" t="str">
        <f>IF(OR(G20="",G20=0,G20="0"),"",IF(LEN(G20)&lt;=C16,G20,IF(LEN(SUBSTITUTE(H20," ",""))=C16+1,LEFT(G20,C16),LEFT(G20,FIND("§",SUBSTITUTE(H20," ","§",LEN(H20)-LEN(SUBSTITUTE(H20," ",""))))-1))))</f>
        <v/>
      </c>
      <c r="G20" s="780" t="str">
        <f t="shared" si="3"/>
        <v/>
      </c>
      <c r="H20" s="780" t="str">
        <f>IF(OR(G20="",G20=0,G20="0"),"",LEFT(G20,C16+1))</f>
        <v/>
      </c>
      <c r="I20" s="804">
        <f t="shared" si="4"/>
        <v>12</v>
      </c>
      <c r="J20" s="752" t="s">
        <v>961</v>
      </c>
      <c r="K20" s="759">
        <f>IF(LEN(TRIM(L20))&gt;0,MAX(K13:K19)+1,"")</f>
        <v>7</v>
      </c>
      <c r="L20" s="783" t="str">
        <v>poivre blanc moulu</v>
      </c>
      <c r="M20" s="812" t="str">
        <f t="shared" si="5"/>
        <v/>
      </c>
      <c r="N20" s="493" t="s">
        <v>1403</v>
      </c>
      <c r="O20" s="263">
        <f t="shared" si="6"/>
        <v>12</v>
      </c>
      <c r="P20" s="797" t="str">
        <f t="shared" si="7"/>
        <v>poivre blanc moulu</v>
      </c>
      <c r="Q20" s="862" t="s">
        <v>945</v>
      </c>
      <c r="R20" s="860" t="str">
        <f t="shared" si="8"/>
        <v>poivre blanc moulu</v>
      </c>
      <c r="S20" s="800" t="str">
        <f t="shared" si="9"/>
        <v/>
      </c>
      <c r="T20" s="266" t="str">
        <f t="shared" si="10"/>
        <v>poivre blanc moulu</v>
      </c>
      <c r="U20" s="267" t="str">
        <f t="shared" si="11"/>
        <v/>
      </c>
      <c r="V20" s="268">
        <f t="shared" si="12"/>
        <v>0</v>
      </c>
      <c r="W20" s="268">
        <f t="shared" si="13"/>
        <v>0</v>
      </c>
      <c r="X20" s="269" t="str">
        <f t="shared" si="14"/>
        <v>aucun match</v>
      </c>
      <c r="Y20" t="str">
        <f t="shared" si="15"/>
        <v>poivre blanc moulu</v>
      </c>
      <c r="Z20" t="str">
        <f t="shared" si="16"/>
        <v>poivre blanc moulu</v>
      </c>
      <c r="AA20" t="str">
        <f t="shared" si="17"/>
        <v>poivre blanc moulu</v>
      </c>
      <c r="AB20" t="str">
        <f t="shared" si="18"/>
        <v>poivre blanc moulu</v>
      </c>
      <c r="AC20" t="str">
        <f t="shared" si="19"/>
        <v>poivre blanc moulu</v>
      </c>
      <c r="AD20" t="str">
        <f t="shared" si="20"/>
        <v xml:space="preserve"> poivre blanc moulu </v>
      </c>
      <c r="AE20">
        <f t="array" ref="AE20">IF(P20="",0,SUMPRODUCT((DM13:VZ13="Gluten")*(DM14:VZ14="INFO")*(COUNTIF(AD20,"* "&amp;DM15:VZ15&amp;" *")&gt;0)*1))</f>
        <v>0</v>
      </c>
      <c r="AF20">
        <f t="array" ref="AF20">IF(P20="",0,SUMPRODUCT((DM13:VZ13="Gluten")*(DM14:VZ14="EXCL")*(COUNTIF(AD20,"* "&amp;DM15:VZ15&amp;" *")&gt;0)*1))</f>
        <v>0</v>
      </c>
      <c r="AG20">
        <f t="array" ref="AG20">IF(P20="",0,SUMPRODUCT((DM13:VZ13="Gluten")*(DM14:VZ14="ALERTE")*(COUNTIF(AD20,"* "&amp;DM15:VZ15&amp;" *")&gt;0)*1))</f>
        <v>0</v>
      </c>
      <c r="AH20">
        <f t="array" ref="AH20">IF(P20="",0,SUMPRODUCT((DM13:VZ13="Gluten")*(DM14:VZ14="SUSP")*(COUNTIF(AD20,"* "&amp;DM15:VZ15&amp;" *")&gt;0)*1))</f>
        <v>0</v>
      </c>
      <c r="AI20" t="str">
        <f t="shared" si="21"/>
        <v/>
      </c>
      <c r="AJ20" t="str">
        <f t="shared" si="22"/>
        <v/>
      </c>
      <c r="AK20">
        <f t="array" ref="AK20">IF(P20="",0,SUMPRODUCT((DM13:VZ13="Crustaces")*(DM14:VZ14="ALERTE")*(COUNTIF(AD20,"* "&amp;DM15:VZ15&amp;" *")&gt;0)*1))</f>
        <v>0</v>
      </c>
      <c r="AL20" t="str">
        <f t="shared" si="23"/>
        <v/>
      </c>
      <c r="AM20">
        <f t="array" ref="AM20">IF(P20="",0,SUMPRODUCT((DM13:VZ13="Oeufs")*(DM14:VZ14="ALERTE")*(COUNTIF(AD20,"* "&amp;DM15:VZ15&amp;" *")&gt;0)*1))</f>
        <v>0</v>
      </c>
      <c r="AN20" t="str">
        <f t="shared" si="24"/>
        <v/>
      </c>
      <c r="AO20">
        <f t="array" ref="AO20">IF(P20="",0,SUMPRODUCT((DM13:VZ13="Poissons")*(DM14:VZ14="INFO")*(COUNTIF(AD20,"* "&amp;DM15:VZ15&amp;" *")&gt;0)*1))</f>
        <v>0</v>
      </c>
      <c r="AP20">
        <f t="array" ref="AP20">IF(P20="",0,SUMPRODUCT((DM13:VZ13="Poissons")*(DM14:VZ14="EXCL")*(COUNTIF(AD20,"* "&amp;DM15:VZ15&amp;" *")&gt;0)*1))</f>
        <v>0</v>
      </c>
      <c r="AQ20">
        <f t="array" ref="AQ20">IF(P20="",0,SUMPRODUCT((DM13:VZ13="Poissons")*(DM14:VZ14="ALERTE")*(COUNTIF(AD20,"* "&amp;DM15:VZ15&amp;" *")&gt;0)*1))</f>
        <v>0</v>
      </c>
      <c r="AR20" t="str">
        <f t="shared" si="25"/>
        <v/>
      </c>
      <c r="AS20">
        <f t="array" ref="AS20">IF(P20="",0,SUMPRODUCT((DM13:VZ13="Arachides")*(DM14:VZ14="ALERTE")*(COUNTIF(AD20,"* "&amp;DM15:VZ15&amp;" *")&gt;0)*1))</f>
        <v>0</v>
      </c>
      <c r="AT20" t="str">
        <f t="shared" si="26"/>
        <v/>
      </c>
      <c r="AU20">
        <f t="array" ref="AU20">IF(P20="",0,SUMPRODUCT((DM13:VZ13="Soja")*(DM14:VZ14="INFO")*(COUNTIF(AD20,"* "&amp;DM15:VZ15&amp;" *")&gt;0)*1))</f>
        <v>0</v>
      </c>
      <c r="AV20">
        <f t="array" ref="AV20">IF(P20="",0,SUMPRODUCT((DM13:VZ13="Soja")*(DM14:VZ14="ALERTE")*(COUNTIF(AD20,"* "&amp;DM15:VZ15&amp;" *")&gt;0)*1))</f>
        <v>0</v>
      </c>
      <c r="AW20" t="str">
        <f t="shared" si="27"/>
        <v/>
      </c>
      <c r="AX20">
        <f t="array" ref="AX20">IF(P20="",0,SUMPRODUCT((DM13:VZ13="Lait")*(DM14:VZ14="INFO")*(COUNTIF(AD20,"* "&amp;DM15:VZ15&amp;" *")&gt;0)*1))</f>
        <v>0</v>
      </c>
      <c r="AY20">
        <f t="array" ref="AY20">IF(P20="",0,SUMPRODUCT((DM13:VZ13="Lait")*(DM14:VZ14="EXCL")*(COUNTIF(AD20,"* "&amp;DM15:VZ15&amp;" *")&gt;0)*1))</f>
        <v>0</v>
      </c>
      <c r="AZ20">
        <f t="array" ref="AZ20">IF(P20="",0,SUMPRODUCT((DM13:VZ13="Lait")*(DM14:VZ14="ALERTE")*(COUNTIF(AD20,"* "&amp;DM15:VZ15&amp;" *")&gt;0)*1))</f>
        <v>0</v>
      </c>
      <c r="BA20">
        <f t="array" ref="BA20">IF(P20="",0,SUMPRODUCT((DM13:VZ13="Lait")*(DM14:VZ14="SUSP")*(COUNTIF(AD20,"* "&amp;DM15:VZ15&amp;" *")&gt;0)*1))</f>
        <v>0</v>
      </c>
      <c r="BB20" t="str">
        <f t="shared" si="28"/>
        <v/>
      </c>
      <c r="BC20" t="str">
        <f t="shared" si="29"/>
        <v/>
      </c>
      <c r="BD20">
        <f t="array" ref="BD20">IF(P20="",0,SUMPRODUCT((DM13:VZ13="Fruits a coque")*(DM14:VZ14="EXCL")*(COUNTIF(AD20,"* "&amp;DM15:VZ15&amp;" *")&gt;0)*1))</f>
        <v>0</v>
      </c>
      <c r="BE20">
        <f t="array" ref="BE20">IF(P20="",0,SUMPRODUCT((DM13:VZ13="Fruits a coque")*(DM14:VZ14="ALERTE")*(COUNTIF(AD20,"* "&amp;DM15:VZ15&amp;" *")&gt;0)*1))</f>
        <v>0</v>
      </c>
      <c r="BF20" t="str">
        <f t="shared" si="30"/>
        <v/>
      </c>
      <c r="BG20">
        <f t="array" ref="BG20">IF(P20="",0,SUMPRODUCT((DM13:VZ13="Celeri")*(DM14:VZ14="ALERTE")*(COUNTIF(AD20,"* "&amp;DM15:VZ15&amp;" *")&gt;0)*1))</f>
        <v>0</v>
      </c>
      <c r="BH20" t="str">
        <f t="shared" si="31"/>
        <v/>
      </c>
      <c r="BI20">
        <f t="array" ref="BI20">IF(P20="",0,SUMPRODUCT((DM13:VZ13="Moutarde")*(DM14:VZ14="ALERTE")*(COUNTIF(AD20,"* "&amp;DM15:VZ15&amp;" *")&gt;0)*1))</f>
        <v>0</v>
      </c>
      <c r="BJ20" t="str">
        <f t="shared" si="32"/>
        <v/>
      </c>
      <c r="BK20">
        <f t="array" ref="BK20">IF(P20="",0,SUMPRODUCT((DM13:VZ13="Sesame")*(DM14:VZ14="ALERTE")*(COUNTIF(AD20,"* "&amp;DM15:VZ15&amp;" *")&gt;0)*1))</f>
        <v>0</v>
      </c>
      <c r="BL20" t="str">
        <f t="shared" si="33"/>
        <v/>
      </c>
      <c r="BM20">
        <f t="array" ref="BM20">IF(P20="",0,SUMPRODUCT((DM13:VZ13="Sulfites")*(DM14:VZ14="ALERTE")*(COUNTIF(AD20,"* "&amp;DM15:VZ15&amp;" *")&gt;0)*1))</f>
        <v>0</v>
      </c>
      <c r="BN20" t="str">
        <f t="shared" si="34"/>
        <v/>
      </c>
      <c r="BO20">
        <f t="array" ref="BO20">IF(P20="",0,SUMPRODUCT((DM13:VZ13="Lupin")*(DM14:VZ14="ALERTE")*(COUNTIF(AD20,"* "&amp;DM15:VZ15&amp;" *")&gt;0)*1))</f>
        <v>0</v>
      </c>
      <c r="BP20" t="str">
        <f t="shared" si="35"/>
        <v/>
      </c>
      <c r="BQ20">
        <f t="array" ref="BQ20">IF(P20="",0,SUMPRODUCT((DM13:VZ13="Mollusques")*(DM14:VZ14="EXCL")*(COUNTIF(AD20,"* "&amp;DM15:VZ15&amp;" *")&gt;0)*1))</f>
        <v>0</v>
      </c>
      <c r="BR20">
        <f t="array" ref="BR20">IF(P20="",0,SUMPRODUCT((DM13:VZ13="Mollusques")*(DM14:VZ14="ALERTE")*(COUNTIF(AD20,"* "&amp;DM15:VZ15&amp;" *")&gt;0)*1))</f>
        <v>0</v>
      </c>
      <c r="BS20" t="str">
        <f t="shared" si="36"/>
        <v/>
      </c>
      <c r="BT20" t="str">
        <f t="shared" si="37"/>
        <v/>
      </c>
      <c r="BU20" t="str">
        <f t="shared" si="38"/>
        <v/>
      </c>
      <c r="BV20" t="str">
        <f t="shared" si="39"/>
        <v/>
      </c>
      <c r="BW20" t="str">
        <f t="shared" si="40"/>
        <v/>
      </c>
      <c r="BX20" t="str">
        <f t="shared" si="41"/>
        <v/>
      </c>
      <c r="BY20" t="str">
        <f t="shared" si="42"/>
        <v/>
      </c>
      <c r="BZ20" t="str">
        <f t="shared" si="43"/>
        <v/>
      </c>
      <c r="CA20" t="str">
        <f t="shared" si="44"/>
        <v/>
      </c>
      <c r="CB20" t="str">
        <f t="shared" si="45"/>
        <v/>
      </c>
      <c r="CC20" t="str">
        <f t="shared" si="46"/>
        <v/>
      </c>
      <c r="CD20" t="str">
        <f t="shared" si="47"/>
        <v/>
      </c>
      <c r="CE20" t="str">
        <f t="shared" si="48"/>
        <v/>
      </c>
      <c r="CF20" t="str">
        <f t="shared" si="49"/>
        <v/>
      </c>
      <c r="CG20" t="str">
        <f t="shared" si="50"/>
        <v/>
      </c>
      <c r="CH20" t="str">
        <f t="shared" si="51"/>
        <v/>
      </c>
      <c r="CI20" t="str">
        <f t="shared" si="52"/>
        <v/>
      </c>
      <c r="CJ20" t="str">
        <f t="shared" si="53"/>
        <v/>
      </c>
      <c r="CK20" t="str">
        <f t="shared" si="54"/>
        <v/>
      </c>
    </row>
    <row r="21" spans="1:89" ht="21" customHeight="1">
      <c r="B21" s="759"/>
      <c r="C21" s="784" t="str">
        <f>TRIM(SUBSTITUTE(SUBSTITUTE(C20,"“"," "),"”"," "))</f>
        <v>macedoine surgelée</v>
      </c>
      <c r="D21" s="780" t="str" cm="1">
        <f t="array" ref="D21">IF(ROW()=ROW(D14),C17,INDEX(E14:E27,ROW()-ROW(D14)))</f>
        <v/>
      </c>
      <c r="E21" s="781" t="str">
        <f>IF(OR(D21="",C16="",C16&lt;=0,F21=""),"",TRIM(MID(D21,LEN(F21)+1+IF(MID(D21,LEN(F21)+1,1)=" ",1,0),99999)))</f>
        <v/>
      </c>
      <c r="F21" s="780" t="str">
        <f>IF(OR(G21="",G21=0,G21="0"),"",IF(LEN(G21)&lt;=C16,G21,IF(LEN(SUBSTITUTE(H21," ",""))=C16+1,LEFT(G21,C16),LEFT(G21,FIND("§",SUBSTITUTE(H21," ","§",LEN(H21)-LEN(SUBSTITUTE(H21," ",""))))-1))))</f>
        <v/>
      </c>
      <c r="G21" s="780" t="str">
        <f t="shared" si="3"/>
        <v/>
      </c>
      <c r="H21" s="780" t="str">
        <f>IF(OR(G21="",G21=0,G21="0"),"",LEFT(G21,C16+1))</f>
        <v/>
      </c>
      <c r="I21" s="804" t="str">
        <f t="shared" si="4"/>
        <v/>
      </c>
      <c r="J21" s="752" t="s">
        <v>1394</v>
      </c>
      <c r="K21" s="759">
        <f>IF(LEN(TRIM(L21))&gt;0,MAX(K13:K20)+1,"")</f>
        <v>8</v>
      </c>
      <c r="L21" s="783" t="str">
        <v>Décongeler la macédoine surgelée.</v>
      </c>
      <c r="M21" s="812" t="str">
        <f t="shared" si="5"/>
        <v/>
      </c>
      <c r="N21" s="493" t="s">
        <v>1406</v>
      </c>
      <c r="O21" s="263" t="str">
        <f t="shared" si="6"/>
        <v/>
      </c>
      <c r="P21" s="797" t="str">
        <f t="shared" si="7"/>
        <v/>
      </c>
      <c r="Q21" s="862" t="s">
        <v>945</v>
      </c>
      <c r="R21" s="860" t="str">
        <f t="shared" si="8"/>
        <v/>
      </c>
      <c r="S21" s="800" t="str">
        <f t="shared" si="9"/>
        <v/>
      </c>
      <c r="T21" s="266" t="str">
        <f t="shared" si="10"/>
        <v/>
      </c>
      <c r="U21" s="267" t="str">
        <f t="shared" si="11"/>
        <v/>
      </c>
      <c r="V21" s="268" t="str">
        <f t="shared" si="12"/>
        <v/>
      </c>
      <c r="W21" s="268" t="str">
        <f t="shared" si="13"/>
        <v/>
      </c>
      <c r="X21" s="269" t="str">
        <f t="shared" si="14"/>
        <v/>
      </c>
      <c r="Y21" t="str">
        <f t="shared" si="15"/>
        <v/>
      </c>
      <c r="Z21" t="str">
        <f t="shared" si="16"/>
        <v/>
      </c>
      <c r="AA21" t="str">
        <f t="shared" si="17"/>
        <v/>
      </c>
      <c r="AB21" t="str">
        <f t="shared" si="18"/>
        <v/>
      </c>
      <c r="AC21" t="str">
        <f t="shared" si="19"/>
        <v/>
      </c>
      <c r="AD21" t="str">
        <f t="shared" si="20"/>
        <v/>
      </c>
      <c r="AE21">
        <f t="array" ref="AE21">IF(P21="",0,SUMPRODUCT((DM13:VZ13="Gluten")*(DM14:VZ14="INFO")*(COUNTIF(AD21,"* "&amp;DM15:VZ15&amp;" *")&gt;0)*1))</f>
        <v>0</v>
      </c>
      <c r="AF21">
        <f t="array" ref="AF21">IF(P21="",0,SUMPRODUCT((DM13:VZ13="Gluten")*(DM14:VZ14="EXCL")*(COUNTIF(AD21,"* "&amp;DM15:VZ15&amp;" *")&gt;0)*1))</f>
        <v>0</v>
      </c>
      <c r="AG21">
        <f t="array" ref="AG21">IF(P21="",0,SUMPRODUCT((DM13:VZ13="Gluten")*(DM14:VZ14="ALERTE")*(COUNTIF(AD21,"* "&amp;DM15:VZ15&amp;" *")&gt;0)*1))</f>
        <v>0</v>
      </c>
      <c r="AH21">
        <f t="array" ref="AH21">IF(P21="",0,SUMPRODUCT((DM13:VZ13="Gluten")*(DM14:VZ14="SUSP")*(COUNTIF(AD21,"* "&amp;DM15:VZ15&amp;" *")&gt;0)*1))</f>
        <v>0</v>
      </c>
      <c r="AI21" t="str">
        <f t="shared" si="21"/>
        <v/>
      </c>
      <c r="AJ21" t="str">
        <f t="shared" si="22"/>
        <v/>
      </c>
      <c r="AK21">
        <f t="array" ref="AK21">IF(P21="",0,SUMPRODUCT((DM13:VZ13="Crustaces")*(DM14:VZ14="ALERTE")*(COUNTIF(AD21,"* "&amp;DM15:VZ15&amp;" *")&gt;0)*1))</f>
        <v>0</v>
      </c>
      <c r="AL21" t="str">
        <f t="shared" si="23"/>
        <v/>
      </c>
      <c r="AM21">
        <f t="array" ref="AM21">IF(P21="",0,SUMPRODUCT((DM13:VZ13="Oeufs")*(DM14:VZ14="ALERTE")*(COUNTIF(AD21,"* "&amp;DM15:VZ15&amp;" *")&gt;0)*1))</f>
        <v>0</v>
      </c>
      <c r="AN21" t="str">
        <f t="shared" si="24"/>
        <v/>
      </c>
      <c r="AO21">
        <f t="array" ref="AO21">IF(P21="",0,SUMPRODUCT((DM13:VZ13="Poissons")*(DM14:VZ14="INFO")*(COUNTIF(AD21,"* "&amp;DM15:VZ15&amp;" *")&gt;0)*1))</f>
        <v>0</v>
      </c>
      <c r="AP21">
        <f t="array" ref="AP21">IF(P21="",0,SUMPRODUCT((DM13:VZ13="Poissons")*(DM14:VZ14="EXCL")*(COUNTIF(AD21,"* "&amp;DM15:VZ15&amp;" *")&gt;0)*1))</f>
        <v>0</v>
      </c>
      <c r="AQ21">
        <f t="array" ref="AQ21">IF(P21="",0,SUMPRODUCT((DM13:VZ13="Poissons")*(DM14:VZ14="ALERTE")*(COUNTIF(AD21,"* "&amp;DM15:VZ15&amp;" *")&gt;0)*1))</f>
        <v>0</v>
      </c>
      <c r="AR21" t="str">
        <f t="shared" si="25"/>
        <v/>
      </c>
      <c r="AS21">
        <f t="array" ref="AS21">IF(P21="",0,SUMPRODUCT((DM13:VZ13="Arachides")*(DM14:VZ14="ALERTE")*(COUNTIF(AD21,"* "&amp;DM15:VZ15&amp;" *")&gt;0)*1))</f>
        <v>0</v>
      </c>
      <c r="AT21" t="str">
        <f t="shared" si="26"/>
        <v/>
      </c>
      <c r="AU21">
        <f t="array" ref="AU21">IF(P21="",0,SUMPRODUCT((DM13:VZ13="Soja")*(DM14:VZ14="INFO")*(COUNTIF(AD21,"* "&amp;DM15:VZ15&amp;" *")&gt;0)*1))</f>
        <v>0</v>
      </c>
      <c r="AV21">
        <f t="array" ref="AV21">IF(P21="",0,SUMPRODUCT((DM13:VZ13="Soja")*(DM14:VZ14="ALERTE")*(COUNTIF(AD21,"* "&amp;DM15:VZ15&amp;" *")&gt;0)*1))</f>
        <v>0</v>
      </c>
      <c r="AW21" t="str">
        <f t="shared" si="27"/>
        <v/>
      </c>
      <c r="AX21">
        <f t="array" ref="AX21">IF(P21="",0,SUMPRODUCT((DM13:VZ13="Lait")*(DM14:VZ14="INFO")*(COUNTIF(AD21,"* "&amp;DM15:VZ15&amp;" *")&gt;0)*1))</f>
        <v>0</v>
      </c>
      <c r="AY21">
        <f t="array" ref="AY21">IF(P21="",0,SUMPRODUCT((DM13:VZ13="Lait")*(DM14:VZ14="EXCL")*(COUNTIF(AD21,"* "&amp;DM15:VZ15&amp;" *")&gt;0)*1))</f>
        <v>0</v>
      </c>
      <c r="AZ21">
        <f t="array" ref="AZ21">IF(P21="",0,SUMPRODUCT((DM13:VZ13="Lait")*(DM14:VZ14="ALERTE")*(COUNTIF(AD21,"* "&amp;DM15:VZ15&amp;" *")&gt;0)*1))</f>
        <v>0</v>
      </c>
      <c r="BA21">
        <f t="array" ref="BA21">IF(P21="",0,SUMPRODUCT((DM13:VZ13="Lait")*(DM14:VZ14="SUSP")*(COUNTIF(AD21,"* "&amp;DM15:VZ15&amp;" *")&gt;0)*1))</f>
        <v>0</v>
      </c>
      <c r="BB21" t="str">
        <f t="shared" si="28"/>
        <v/>
      </c>
      <c r="BC21" t="str">
        <f t="shared" si="29"/>
        <v/>
      </c>
      <c r="BD21">
        <f t="array" ref="BD21">IF(P21="",0,SUMPRODUCT((DM13:VZ13="Fruits a coque")*(DM14:VZ14="EXCL")*(COUNTIF(AD21,"* "&amp;DM15:VZ15&amp;" *")&gt;0)*1))</f>
        <v>0</v>
      </c>
      <c r="BE21">
        <f t="array" ref="BE21">IF(P21="",0,SUMPRODUCT((DM13:VZ13="Fruits a coque")*(DM14:VZ14="ALERTE")*(COUNTIF(AD21,"* "&amp;DM15:VZ15&amp;" *")&gt;0)*1))</f>
        <v>0</v>
      </c>
      <c r="BF21" t="str">
        <f t="shared" si="30"/>
        <v/>
      </c>
      <c r="BG21">
        <f t="array" ref="BG21">IF(P21="",0,SUMPRODUCT((DM13:VZ13="Celeri")*(DM14:VZ14="ALERTE")*(COUNTIF(AD21,"* "&amp;DM15:VZ15&amp;" *")&gt;0)*1))</f>
        <v>0</v>
      </c>
      <c r="BH21" t="str">
        <f t="shared" si="31"/>
        <v/>
      </c>
      <c r="BI21">
        <f t="array" ref="BI21">IF(P21="",0,SUMPRODUCT((DM13:VZ13="Moutarde")*(DM14:VZ14="ALERTE")*(COUNTIF(AD21,"* "&amp;DM15:VZ15&amp;" *")&gt;0)*1))</f>
        <v>0</v>
      </c>
      <c r="BJ21" t="str">
        <f t="shared" si="32"/>
        <v/>
      </c>
      <c r="BK21">
        <f t="array" ref="BK21">IF(P21="",0,SUMPRODUCT((DM13:VZ13="Sesame")*(DM14:VZ14="ALERTE")*(COUNTIF(AD21,"* "&amp;DM15:VZ15&amp;" *")&gt;0)*1))</f>
        <v>0</v>
      </c>
      <c r="BL21" t="str">
        <f t="shared" si="33"/>
        <v/>
      </c>
      <c r="BM21">
        <f t="array" ref="BM21">IF(P21="",0,SUMPRODUCT((DM13:VZ13="Sulfites")*(DM14:VZ14="ALERTE")*(COUNTIF(AD21,"* "&amp;DM15:VZ15&amp;" *")&gt;0)*1))</f>
        <v>0</v>
      </c>
      <c r="BN21" t="str">
        <f t="shared" si="34"/>
        <v/>
      </c>
      <c r="BO21">
        <f t="array" ref="BO21">IF(P21="",0,SUMPRODUCT((DM13:VZ13="Lupin")*(DM14:VZ14="ALERTE")*(COUNTIF(AD21,"* "&amp;DM15:VZ15&amp;" *")&gt;0)*1))</f>
        <v>0</v>
      </c>
      <c r="BP21" t="str">
        <f t="shared" si="35"/>
        <v/>
      </c>
      <c r="BQ21">
        <f t="array" ref="BQ21">IF(P21="",0,SUMPRODUCT((DM13:VZ13="Mollusques")*(DM14:VZ14="EXCL")*(COUNTIF(AD21,"* "&amp;DM15:VZ15&amp;" *")&gt;0)*1))</f>
        <v>0</v>
      </c>
      <c r="BR21">
        <f t="array" ref="BR21">IF(P21="",0,SUMPRODUCT((DM13:VZ13="Mollusques")*(DM14:VZ14="ALERTE")*(COUNTIF(AD21,"* "&amp;DM15:VZ15&amp;" *")&gt;0)*1))</f>
        <v>0</v>
      </c>
      <c r="BS21" t="str">
        <f t="shared" si="36"/>
        <v/>
      </c>
      <c r="BT21" t="str">
        <f t="shared" si="37"/>
        <v/>
      </c>
      <c r="BU21" t="str">
        <f t="shared" si="38"/>
        <v/>
      </c>
      <c r="BV21" t="str">
        <f t="shared" si="39"/>
        <v/>
      </c>
      <c r="BW21" t="str">
        <f t="shared" si="40"/>
        <v/>
      </c>
      <c r="BX21" t="str">
        <f t="shared" si="41"/>
        <v/>
      </c>
      <c r="BY21" t="str">
        <f t="shared" si="42"/>
        <v/>
      </c>
      <c r="BZ21" t="str">
        <f t="shared" si="43"/>
        <v/>
      </c>
      <c r="CA21" t="str">
        <f t="shared" si="44"/>
        <v/>
      </c>
      <c r="CB21" t="str">
        <f t="shared" si="45"/>
        <v/>
      </c>
      <c r="CC21" t="str">
        <f t="shared" si="46"/>
        <v/>
      </c>
      <c r="CD21" t="str">
        <f t="shared" si="47"/>
        <v/>
      </c>
      <c r="CE21" t="str">
        <f t="shared" si="48"/>
        <v/>
      </c>
      <c r="CF21" t="str">
        <f t="shared" si="49"/>
        <v/>
      </c>
      <c r="CG21" t="str">
        <f t="shared" si="50"/>
        <v/>
      </c>
      <c r="CH21" t="str">
        <f t="shared" si="51"/>
        <v/>
      </c>
      <c r="CI21" t="str">
        <f t="shared" si="52"/>
        <v/>
      </c>
      <c r="CJ21" t="str">
        <f t="shared" si="53"/>
        <v/>
      </c>
      <c r="CK21" t="str">
        <f t="shared" si="54"/>
        <v/>
      </c>
    </row>
    <row r="22" spans="1:89" ht="21" customHeight="1">
      <c r="B22" s="759"/>
      <c r="C22" s="784"/>
      <c r="D22" s="780" t="str" cm="1">
        <f t="array" ref="D22">IF(ROW()=ROW(D14),C17,INDEX(E14:E27,ROW()-ROW(D14)))</f>
        <v/>
      </c>
      <c r="E22" s="781" t="str">
        <f>IF(OR(D22="",C16="",C16&lt;=0,F22=""),"",TRIM(MID(D22,LEN(F22)+1+IF(MID(D22,LEN(F22)+1,1)=" ",1,0),99999)))</f>
        <v/>
      </c>
      <c r="F22" s="780" t="str">
        <f>IF(OR(G22="",G22=0,G22="0"),"",IF(LEN(G22)&lt;=C16,G22,IF(LEN(SUBSTITUTE(H22," ",""))=C16+1,LEFT(G22,C16),LEFT(G22,FIND("§",SUBSTITUTE(H22," ","§",LEN(H22)-LEN(SUBSTITUTE(H22," ",""))))-1))))</f>
        <v/>
      </c>
      <c r="G22" s="780" t="str">
        <f t="shared" si="3"/>
        <v/>
      </c>
      <c r="H22" s="780" t="str">
        <f>IF(OR(G22="",G22=0,G22="0"),"",LEFT(G22,C16+1))</f>
        <v/>
      </c>
      <c r="I22" s="804">
        <f t="shared" si="4"/>
        <v>14</v>
      </c>
      <c r="J22" s="752" t="s">
        <v>967</v>
      </c>
      <c r="K22" s="759">
        <f>IF(LEN(TRIM(L22))&gt;0,MAX(K13:K21)+1,"")</f>
        <v>9</v>
      </c>
      <c r="L22" s="783" t="str">
        <v>Cuire au four dans un bac gastro selon les instructions habituelles.</v>
      </c>
      <c r="M22" s="812" t="str">
        <f t="shared" si="5"/>
        <v/>
      </c>
      <c r="N22" s="493" t="s">
        <v>1404</v>
      </c>
      <c r="O22" s="263">
        <f t="shared" si="6"/>
        <v>14</v>
      </c>
      <c r="P22" s="797" t="str">
        <f t="shared" si="7"/>
        <v>Décongeler la macédoine surgelée.</v>
      </c>
      <c r="Q22" s="862" t="s">
        <v>945</v>
      </c>
      <c r="R22" s="860" t="str">
        <f t="shared" si="8"/>
        <v>Décongeler la macédoine surgelée.</v>
      </c>
      <c r="S22" s="800" t="str">
        <f t="shared" si="9"/>
        <v/>
      </c>
      <c r="T22" s="266" t="str">
        <f t="shared" si="10"/>
        <v>Décongeler la macédoine surgelée.</v>
      </c>
      <c r="U22" s="267" t="str">
        <f t="shared" si="11"/>
        <v/>
      </c>
      <c r="V22" s="268">
        <f t="shared" si="12"/>
        <v>0</v>
      </c>
      <c r="W22" s="268">
        <f t="shared" si="13"/>
        <v>0</v>
      </c>
      <c r="X22" s="269" t="str">
        <f t="shared" si="14"/>
        <v>aucun match</v>
      </c>
      <c r="Y22" t="str">
        <f t="shared" si="15"/>
        <v>décongeler la macédoine surgelée.</v>
      </c>
      <c r="Z22" t="str">
        <f t="shared" si="16"/>
        <v>décongeler la macédoine surgelée.</v>
      </c>
      <c r="AA22" t="str">
        <f t="shared" si="17"/>
        <v>decongeler la macedoine surgelee.</v>
      </c>
      <c r="AB22" t="str">
        <f t="shared" si="18"/>
        <v xml:space="preserve">decongeler la macedoine surgelee </v>
      </c>
      <c r="AC22" t="str">
        <f t="shared" si="19"/>
        <v xml:space="preserve">decongeler la macedoine surgelee </v>
      </c>
      <c r="AD22" t="str">
        <f t="shared" si="20"/>
        <v xml:space="preserve"> decongeler la macedoine surgelee </v>
      </c>
      <c r="AE22">
        <f t="array" ref="AE22">IF(P22="",0,SUMPRODUCT((DM13:VZ13="Gluten")*(DM14:VZ14="INFO")*(COUNTIF(AD22,"* "&amp;DM15:VZ15&amp;" *")&gt;0)*1))</f>
        <v>0</v>
      </c>
      <c r="AF22">
        <f t="array" ref="AF22">IF(P22="",0,SUMPRODUCT((DM13:VZ13="Gluten")*(DM14:VZ14="EXCL")*(COUNTIF(AD22,"* "&amp;DM15:VZ15&amp;" *")&gt;0)*1))</f>
        <v>0</v>
      </c>
      <c r="AG22">
        <f t="array" ref="AG22">IF(P22="",0,SUMPRODUCT((DM13:VZ13="Gluten")*(DM14:VZ14="ALERTE")*(COUNTIF(AD22,"* "&amp;DM15:VZ15&amp;" *")&gt;0)*1))</f>
        <v>0</v>
      </c>
      <c r="AH22">
        <f t="array" ref="AH22">IF(P22="",0,SUMPRODUCT((DM13:VZ13="Gluten")*(DM14:VZ14="SUSP")*(COUNTIF(AD22,"* "&amp;DM15:VZ15&amp;" *")&gt;0)*1))</f>
        <v>0</v>
      </c>
      <c r="AI22" t="str">
        <f t="shared" si="21"/>
        <v/>
      </c>
      <c r="AJ22" t="str">
        <f t="shared" si="22"/>
        <v/>
      </c>
      <c r="AK22">
        <f t="array" ref="AK22">IF(P22="",0,SUMPRODUCT((DM13:VZ13="Crustaces")*(DM14:VZ14="ALERTE")*(COUNTIF(AD22,"* "&amp;DM15:VZ15&amp;" *")&gt;0)*1))</f>
        <v>0</v>
      </c>
      <c r="AL22" t="str">
        <f t="shared" si="23"/>
        <v/>
      </c>
      <c r="AM22">
        <f t="array" ref="AM22">IF(P22="",0,SUMPRODUCT((DM13:VZ13="Oeufs")*(DM14:VZ14="ALERTE")*(COUNTIF(AD22,"* "&amp;DM15:VZ15&amp;" *")&gt;0)*1))</f>
        <v>0</v>
      </c>
      <c r="AN22" t="str">
        <f t="shared" si="24"/>
        <v/>
      </c>
      <c r="AO22">
        <f t="array" ref="AO22">IF(P22="",0,SUMPRODUCT((DM13:VZ13="Poissons")*(DM14:VZ14="INFO")*(COUNTIF(AD22,"* "&amp;DM15:VZ15&amp;" *")&gt;0)*1))</f>
        <v>0</v>
      </c>
      <c r="AP22">
        <f t="array" ref="AP22">IF(P22="",0,SUMPRODUCT((DM13:VZ13="Poissons")*(DM14:VZ14="EXCL")*(COUNTIF(AD22,"* "&amp;DM15:VZ15&amp;" *")&gt;0)*1))</f>
        <v>0</v>
      </c>
      <c r="AQ22">
        <f t="array" ref="AQ22">IF(P22="",0,SUMPRODUCT((DM13:VZ13="Poissons")*(DM14:VZ14="ALERTE")*(COUNTIF(AD22,"* "&amp;DM15:VZ15&amp;" *")&gt;0)*1))</f>
        <v>0</v>
      </c>
      <c r="AR22" t="str">
        <f t="shared" si="25"/>
        <v/>
      </c>
      <c r="AS22">
        <f t="array" ref="AS22">IF(P22="",0,SUMPRODUCT((DM13:VZ13="Arachides")*(DM14:VZ14="ALERTE")*(COUNTIF(AD22,"* "&amp;DM15:VZ15&amp;" *")&gt;0)*1))</f>
        <v>0</v>
      </c>
      <c r="AT22" t="str">
        <f t="shared" si="26"/>
        <v/>
      </c>
      <c r="AU22">
        <f t="array" ref="AU22">IF(P22="",0,SUMPRODUCT((DM13:VZ13="Soja")*(DM14:VZ14="INFO")*(COUNTIF(AD22,"* "&amp;DM15:VZ15&amp;" *")&gt;0)*1))</f>
        <v>0</v>
      </c>
      <c r="AV22">
        <f t="array" ref="AV22">IF(P22="",0,SUMPRODUCT((DM13:VZ13="Soja")*(DM14:VZ14="ALERTE")*(COUNTIF(AD22,"* "&amp;DM15:VZ15&amp;" *")&gt;0)*1))</f>
        <v>0</v>
      </c>
      <c r="AW22" t="str">
        <f t="shared" si="27"/>
        <v/>
      </c>
      <c r="AX22">
        <f t="array" ref="AX22">IF(P22="",0,SUMPRODUCT((DM13:VZ13="Lait")*(DM14:VZ14="INFO")*(COUNTIF(AD22,"* "&amp;DM15:VZ15&amp;" *")&gt;0)*1))</f>
        <v>0</v>
      </c>
      <c r="AY22">
        <f t="array" ref="AY22">IF(P22="",0,SUMPRODUCT((DM13:VZ13="Lait")*(DM14:VZ14="EXCL")*(COUNTIF(AD22,"* "&amp;DM15:VZ15&amp;" *")&gt;0)*1))</f>
        <v>0</v>
      </c>
      <c r="AZ22">
        <f t="array" ref="AZ22">IF(P22="",0,SUMPRODUCT((DM13:VZ13="Lait")*(DM14:VZ14="ALERTE")*(COUNTIF(AD22,"* "&amp;DM15:VZ15&amp;" *")&gt;0)*1))</f>
        <v>0</v>
      </c>
      <c r="BA22">
        <f t="array" ref="BA22">IF(P22="",0,SUMPRODUCT((DM13:VZ13="Lait")*(DM14:VZ14="SUSP")*(COUNTIF(AD22,"* "&amp;DM15:VZ15&amp;" *")&gt;0)*1))</f>
        <v>0</v>
      </c>
      <c r="BB22" t="str">
        <f t="shared" si="28"/>
        <v/>
      </c>
      <c r="BC22" t="str">
        <f t="shared" si="29"/>
        <v/>
      </c>
      <c r="BD22">
        <f t="array" ref="BD22">IF(P22="",0,SUMPRODUCT((DM13:VZ13="Fruits a coque")*(DM14:VZ14="EXCL")*(COUNTIF(AD22,"* "&amp;DM15:VZ15&amp;" *")&gt;0)*1))</f>
        <v>0</v>
      </c>
      <c r="BE22">
        <f t="array" ref="BE22">IF(P22="",0,SUMPRODUCT((DM13:VZ13="Fruits a coque")*(DM14:VZ14="ALERTE")*(COUNTIF(AD22,"* "&amp;DM15:VZ15&amp;" *")&gt;0)*1))</f>
        <v>0</v>
      </c>
      <c r="BF22" t="str">
        <f t="shared" si="30"/>
        <v/>
      </c>
      <c r="BG22">
        <f t="array" ref="BG22">IF(P22="",0,SUMPRODUCT((DM13:VZ13="Celeri")*(DM14:VZ14="ALERTE")*(COUNTIF(AD22,"* "&amp;DM15:VZ15&amp;" *")&gt;0)*1))</f>
        <v>0</v>
      </c>
      <c r="BH22" t="str">
        <f t="shared" si="31"/>
        <v/>
      </c>
      <c r="BI22">
        <f t="array" ref="BI22">IF(P22="",0,SUMPRODUCT((DM13:VZ13="Moutarde")*(DM14:VZ14="ALERTE")*(COUNTIF(AD22,"* "&amp;DM15:VZ15&amp;" *")&gt;0)*1))</f>
        <v>0</v>
      </c>
      <c r="BJ22" t="str">
        <f t="shared" si="32"/>
        <v/>
      </c>
      <c r="BK22">
        <f t="array" ref="BK22">IF(P22="",0,SUMPRODUCT((DM13:VZ13="Sesame")*(DM14:VZ14="ALERTE")*(COUNTIF(AD22,"* "&amp;DM15:VZ15&amp;" *")&gt;0)*1))</f>
        <v>0</v>
      </c>
      <c r="BL22" t="str">
        <f t="shared" si="33"/>
        <v/>
      </c>
      <c r="BM22">
        <f t="array" ref="BM22">IF(P22="",0,SUMPRODUCT((DM13:VZ13="Sulfites")*(DM14:VZ14="ALERTE")*(COUNTIF(AD22,"* "&amp;DM15:VZ15&amp;" *")&gt;0)*1))</f>
        <v>0</v>
      </c>
      <c r="BN22" t="str">
        <f t="shared" si="34"/>
        <v/>
      </c>
      <c r="BO22">
        <f t="array" ref="BO22">IF(P22="",0,SUMPRODUCT((DM13:VZ13="Lupin")*(DM14:VZ14="ALERTE")*(COUNTIF(AD22,"* "&amp;DM15:VZ15&amp;" *")&gt;0)*1))</f>
        <v>0</v>
      </c>
      <c r="BP22" t="str">
        <f t="shared" si="35"/>
        <v/>
      </c>
      <c r="BQ22">
        <f t="array" ref="BQ22">IF(P22="",0,SUMPRODUCT((DM13:VZ13="Mollusques")*(DM14:VZ14="EXCL")*(COUNTIF(AD22,"* "&amp;DM15:VZ15&amp;" *")&gt;0)*1))</f>
        <v>0</v>
      </c>
      <c r="BR22">
        <f t="array" ref="BR22">IF(P22="",0,SUMPRODUCT((DM13:VZ13="Mollusques")*(DM14:VZ14="ALERTE")*(COUNTIF(AD22,"* "&amp;DM15:VZ15&amp;" *")&gt;0)*1))</f>
        <v>0</v>
      </c>
      <c r="BS22" t="str">
        <f t="shared" si="36"/>
        <v/>
      </c>
      <c r="BT22" t="str">
        <f t="shared" si="37"/>
        <v/>
      </c>
      <c r="BU22" t="str">
        <f t="shared" si="38"/>
        <v/>
      </c>
      <c r="BV22" t="str">
        <f t="shared" si="39"/>
        <v/>
      </c>
      <c r="BW22" t="str">
        <f t="shared" si="40"/>
        <v/>
      </c>
      <c r="BX22" t="str">
        <f t="shared" si="41"/>
        <v/>
      </c>
      <c r="BY22" t="str">
        <f t="shared" si="42"/>
        <v/>
      </c>
      <c r="BZ22" t="str">
        <f t="shared" si="43"/>
        <v/>
      </c>
      <c r="CA22" t="str">
        <f t="shared" si="44"/>
        <v/>
      </c>
      <c r="CB22" t="str">
        <f t="shared" si="45"/>
        <v/>
      </c>
      <c r="CC22" t="str">
        <f t="shared" si="46"/>
        <v/>
      </c>
      <c r="CD22" t="str">
        <f t="shared" si="47"/>
        <v/>
      </c>
      <c r="CE22" t="str">
        <f t="shared" si="48"/>
        <v/>
      </c>
      <c r="CF22" t="str">
        <f t="shared" si="49"/>
        <v/>
      </c>
      <c r="CG22" t="str">
        <f t="shared" si="50"/>
        <v/>
      </c>
      <c r="CH22" t="str">
        <f t="shared" si="51"/>
        <v/>
      </c>
      <c r="CI22" t="str">
        <f t="shared" si="52"/>
        <v/>
      </c>
      <c r="CJ22" t="str">
        <f t="shared" si="53"/>
        <v/>
      </c>
      <c r="CK22" t="str">
        <f t="shared" si="54"/>
        <v/>
      </c>
    </row>
    <row r="23" spans="1:89" ht="21" customHeight="1">
      <c r="B23" s="759"/>
      <c r="C23" s="784"/>
      <c r="D23" s="780" t="str" cm="1">
        <f t="array" ref="D23">IF(ROW()=ROW(D14),C17,INDEX(E14:E27,ROW()-ROW(D14)))</f>
        <v/>
      </c>
      <c r="E23" s="781" t="str">
        <f>IF(OR(D23="",C16="",C16&lt;=0,F23=""),"",TRIM(MID(D23,LEN(F23)+1+IF(MID(D23,LEN(F23)+1,1)=" ",1,0),99999)))</f>
        <v/>
      </c>
      <c r="F23" s="780" t="str">
        <f>IF(OR(G23="",G23=0,G23="0"),"",IF(LEN(G23)&lt;=C16,G23,IF(LEN(SUBSTITUTE(H23," ",""))=C16+1,LEFT(G23,C16),LEFT(G23,FIND("§",SUBSTITUTE(H23," ","§",LEN(H23)-LEN(SUBSTITUTE(H23," ",""))))-1))))</f>
        <v/>
      </c>
      <c r="G23" s="780" t="str">
        <f t="shared" si="3"/>
        <v/>
      </c>
      <c r="H23" s="780" t="str">
        <f>IF(OR(G23="",G23=0,G23="0"),"",LEFT(G23,C16+1))</f>
        <v/>
      </c>
      <c r="I23" s="804">
        <f t="shared" si="4"/>
        <v>15</v>
      </c>
      <c r="J23" s="752" t="s">
        <v>971</v>
      </c>
      <c r="K23" s="759">
        <f>IF(LEN(TRIM(L23))&gt;0,MAX(K13:K22)+1,"")</f>
        <v>10</v>
      </c>
      <c r="L23" s="783" t="str">
        <v>Vérifier la cuisson.</v>
      </c>
      <c r="M23" s="812" t="str">
        <f t="shared" si="5"/>
        <v/>
      </c>
      <c r="N23" s="275"/>
      <c r="O23" s="263">
        <f t="shared" si="6"/>
        <v>15</v>
      </c>
      <c r="P23" s="797" t="str">
        <f t="shared" si="7"/>
        <v>Cuire au four dans un bac gastro selon les instructions habituelles.</v>
      </c>
      <c r="Q23" s="862" t="s">
        <v>945</v>
      </c>
      <c r="R23" s="860" t="str">
        <f t="shared" si="8"/>
        <v>Cuire au four dans un bac gastro selon les instructions habituelles.</v>
      </c>
      <c r="S23" s="800" t="str">
        <f t="shared" si="9"/>
        <v/>
      </c>
      <c r="T23" s="266" t="str">
        <f t="shared" si="10"/>
        <v>Cuire au four dans un bac gastro selon les instructions habituelles.</v>
      </c>
      <c r="U23" s="267" t="str">
        <f t="shared" si="11"/>
        <v/>
      </c>
      <c r="V23" s="268">
        <f t="shared" si="12"/>
        <v>0</v>
      </c>
      <c r="W23" s="268">
        <f t="shared" si="13"/>
        <v>0</v>
      </c>
      <c r="X23" s="269" t="str">
        <f t="shared" si="14"/>
        <v>aucun match</v>
      </c>
      <c r="Y23" t="str">
        <f t="shared" si="15"/>
        <v>cuire au four dans un bac gastro selon les instructions habituelles.</v>
      </c>
      <c r="Z23" t="str">
        <f t="shared" si="16"/>
        <v>cuire au four dans un bac gastro selon les instructions habituelles.</v>
      </c>
      <c r="AA23" t="str">
        <f t="shared" si="17"/>
        <v>cuire au four dans un bac gastro selon les instructions habituelles.</v>
      </c>
      <c r="AB23" t="str">
        <f t="shared" si="18"/>
        <v xml:space="preserve">cuire au four dans un bac gastro selon les instructions habituelles </v>
      </c>
      <c r="AC23" t="str">
        <f t="shared" si="19"/>
        <v xml:space="preserve">cuire au four dans un bac gastro selon les instructions habituelles </v>
      </c>
      <c r="AD23" t="str">
        <f t="shared" si="20"/>
        <v xml:space="preserve"> cuire au four dans un bac gastro selon les instructions habituelles </v>
      </c>
      <c r="AE23">
        <f t="array" ref="AE23">IF(P23="",0,SUMPRODUCT((DM13:VZ13="Gluten")*(DM14:VZ14="INFO")*(COUNTIF(AD23,"* "&amp;DM15:VZ15&amp;" *")&gt;0)*1))</f>
        <v>0</v>
      </c>
      <c r="AF23">
        <f t="array" ref="AF23">IF(P23="",0,SUMPRODUCT((DM13:VZ13="Gluten")*(DM14:VZ14="EXCL")*(COUNTIF(AD23,"* "&amp;DM15:VZ15&amp;" *")&gt;0)*1))</f>
        <v>0</v>
      </c>
      <c r="AG23">
        <f t="array" ref="AG23">IF(P23="",0,SUMPRODUCT((DM13:VZ13="Gluten")*(DM14:VZ14="ALERTE")*(COUNTIF(AD23,"* "&amp;DM15:VZ15&amp;" *")&gt;0)*1))</f>
        <v>0</v>
      </c>
      <c r="AH23">
        <f t="array" ref="AH23">IF(P23="",0,SUMPRODUCT((DM13:VZ13="Gluten")*(DM14:VZ14="SUSP")*(COUNTIF(AD23,"* "&amp;DM15:VZ15&amp;" *")&gt;0)*1))</f>
        <v>0</v>
      </c>
      <c r="AI23" t="str">
        <f t="shared" si="21"/>
        <v/>
      </c>
      <c r="AJ23" t="str">
        <f t="shared" si="22"/>
        <v/>
      </c>
      <c r="AK23">
        <f t="array" ref="AK23">IF(P23="",0,SUMPRODUCT((DM13:VZ13="Crustaces")*(DM14:VZ14="ALERTE")*(COUNTIF(AD23,"* "&amp;DM15:VZ15&amp;" *")&gt;0)*1))</f>
        <v>0</v>
      </c>
      <c r="AL23" t="str">
        <f t="shared" si="23"/>
        <v/>
      </c>
      <c r="AM23">
        <f t="array" ref="AM23">IF(P23="",0,SUMPRODUCT((DM13:VZ13="Oeufs")*(DM14:VZ14="ALERTE")*(COUNTIF(AD23,"* "&amp;DM15:VZ15&amp;" *")&gt;0)*1))</f>
        <v>0</v>
      </c>
      <c r="AN23" t="str">
        <f t="shared" si="24"/>
        <v/>
      </c>
      <c r="AO23">
        <f t="array" ref="AO23">IF(P23="",0,SUMPRODUCT((DM13:VZ13="Poissons")*(DM14:VZ14="INFO")*(COUNTIF(AD23,"* "&amp;DM15:VZ15&amp;" *")&gt;0)*1))</f>
        <v>0</v>
      </c>
      <c r="AP23">
        <f t="array" ref="AP23">IF(P23="",0,SUMPRODUCT((DM13:VZ13="Poissons")*(DM14:VZ14="EXCL")*(COUNTIF(AD23,"* "&amp;DM15:VZ15&amp;" *")&gt;0)*1))</f>
        <v>0</v>
      </c>
      <c r="AQ23">
        <f t="array" ref="AQ23">IF(P23="",0,SUMPRODUCT((DM13:VZ13="Poissons")*(DM14:VZ14="ALERTE")*(COUNTIF(AD23,"* "&amp;DM15:VZ15&amp;" *")&gt;0)*1))</f>
        <v>0</v>
      </c>
      <c r="AR23" t="str">
        <f t="shared" si="25"/>
        <v/>
      </c>
      <c r="AS23">
        <f t="array" ref="AS23">IF(P23="",0,SUMPRODUCT((DM13:VZ13="Arachides")*(DM14:VZ14="ALERTE")*(COUNTIF(AD23,"* "&amp;DM15:VZ15&amp;" *")&gt;0)*1))</f>
        <v>0</v>
      </c>
      <c r="AT23" t="str">
        <f t="shared" si="26"/>
        <v/>
      </c>
      <c r="AU23">
        <f t="array" ref="AU23">IF(P23="",0,SUMPRODUCT((DM13:VZ13="Soja")*(DM14:VZ14="INFO")*(COUNTIF(AD23,"* "&amp;DM15:VZ15&amp;" *")&gt;0)*1))</f>
        <v>0</v>
      </c>
      <c r="AV23">
        <f t="array" ref="AV23">IF(P23="",0,SUMPRODUCT((DM13:VZ13="Soja")*(DM14:VZ14="ALERTE")*(COUNTIF(AD23,"* "&amp;DM15:VZ15&amp;" *")&gt;0)*1))</f>
        <v>0</v>
      </c>
      <c r="AW23" t="str">
        <f t="shared" si="27"/>
        <v/>
      </c>
      <c r="AX23">
        <f t="array" ref="AX23">IF(P23="",0,SUMPRODUCT((DM13:VZ13="Lait")*(DM14:VZ14="INFO")*(COUNTIF(AD23,"* "&amp;DM15:VZ15&amp;" *")&gt;0)*1))</f>
        <v>0</v>
      </c>
      <c r="AY23">
        <f t="array" ref="AY23">IF(P23="",0,SUMPRODUCT((DM13:VZ13="Lait")*(DM14:VZ14="EXCL")*(COUNTIF(AD23,"* "&amp;DM15:VZ15&amp;" *")&gt;0)*1))</f>
        <v>0</v>
      </c>
      <c r="AZ23">
        <f t="array" ref="AZ23">IF(P23="",0,SUMPRODUCT((DM13:VZ13="Lait")*(DM14:VZ14="ALERTE")*(COUNTIF(AD23,"* "&amp;DM15:VZ15&amp;" *")&gt;0)*1))</f>
        <v>0</v>
      </c>
      <c r="BA23">
        <f t="array" ref="BA23">IF(P23="",0,SUMPRODUCT((DM13:VZ13="Lait")*(DM14:VZ14="SUSP")*(COUNTIF(AD23,"* "&amp;DM15:VZ15&amp;" *")&gt;0)*1))</f>
        <v>0</v>
      </c>
      <c r="BB23" t="str">
        <f t="shared" si="28"/>
        <v/>
      </c>
      <c r="BC23" t="str">
        <f t="shared" si="29"/>
        <v/>
      </c>
      <c r="BD23">
        <f t="array" ref="BD23">IF(P23="",0,SUMPRODUCT((DM13:VZ13="Fruits a coque")*(DM14:VZ14="EXCL")*(COUNTIF(AD23,"* "&amp;DM15:VZ15&amp;" *")&gt;0)*1))</f>
        <v>0</v>
      </c>
      <c r="BE23">
        <f t="array" ref="BE23">IF(P23="",0,SUMPRODUCT((DM13:VZ13="Fruits a coque")*(DM14:VZ14="ALERTE")*(COUNTIF(AD23,"* "&amp;DM15:VZ15&amp;" *")&gt;0)*1))</f>
        <v>0</v>
      </c>
      <c r="BF23" t="str">
        <f t="shared" si="30"/>
        <v/>
      </c>
      <c r="BG23">
        <f t="array" ref="BG23">IF(P23="",0,SUMPRODUCT((DM13:VZ13="Celeri")*(DM14:VZ14="ALERTE")*(COUNTIF(AD23,"* "&amp;DM15:VZ15&amp;" *")&gt;0)*1))</f>
        <v>0</v>
      </c>
      <c r="BH23" t="str">
        <f t="shared" si="31"/>
        <v/>
      </c>
      <c r="BI23">
        <f t="array" ref="BI23">IF(P23="",0,SUMPRODUCT((DM13:VZ13="Moutarde")*(DM14:VZ14="ALERTE")*(COUNTIF(AD23,"* "&amp;DM15:VZ15&amp;" *")&gt;0)*1))</f>
        <v>0</v>
      </c>
      <c r="BJ23" t="str">
        <f t="shared" si="32"/>
        <v/>
      </c>
      <c r="BK23">
        <f t="array" ref="BK23">IF(P23="",0,SUMPRODUCT((DM13:VZ13="Sesame")*(DM14:VZ14="ALERTE")*(COUNTIF(AD23,"* "&amp;DM15:VZ15&amp;" *")&gt;0)*1))</f>
        <v>0</v>
      </c>
      <c r="BL23" t="str">
        <f t="shared" si="33"/>
        <v/>
      </c>
      <c r="BM23">
        <f t="array" ref="BM23">IF(P23="",0,SUMPRODUCT((DM13:VZ13="Sulfites")*(DM14:VZ14="ALERTE")*(COUNTIF(AD23,"* "&amp;DM15:VZ15&amp;" *")&gt;0)*1))</f>
        <v>0</v>
      </c>
      <c r="BN23" t="str">
        <f t="shared" si="34"/>
        <v/>
      </c>
      <c r="BO23">
        <f t="array" ref="BO23">IF(P23="",0,SUMPRODUCT((DM13:VZ13="Lupin")*(DM14:VZ14="ALERTE")*(COUNTIF(AD23,"* "&amp;DM15:VZ15&amp;" *")&gt;0)*1))</f>
        <v>0</v>
      </c>
      <c r="BP23" t="str">
        <f t="shared" si="35"/>
        <v/>
      </c>
      <c r="BQ23">
        <f t="array" ref="BQ23">IF(P23="",0,SUMPRODUCT((DM13:VZ13="Mollusques")*(DM14:VZ14="EXCL")*(COUNTIF(AD23,"* "&amp;DM15:VZ15&amp;" *")&gt;0)*1))</f>
        <v>0</v>
      </c>
      <c r="BR23">
        <f t="array" ref="BR23">IF(P23="",0,SUMPRODUCT((DM13:VZ13="Mollusques")*(DM14:VZ14="ALERTE")*(COUNTIF(AD23,"* "&amp;DM15:VZ15&amp;" *")&gt;0)*1))</f>
        <v>0</v>
      </c>
      <c r="BS23" t="str">
        <f t="shared" si="36"/>
        <v/>
      </c>
      <c r="BT23" t="str">
        <f t="shared" si="37"/>
        <v/>
      </c>
      <c r="BU23" t="str">
        <f t="shared" si="38"/>
        <v/>
      </c>
      <c r="BV23" t="str">
        <f t="shared" si="39"/>
        <v/>
      </c>
      <c r="BW23" t="str">
        <f t="shared" si="40"/>
        <v/>
      </c>
      <c r="BX23" t="str">
        <f t="shared" si="41"/>
        <v/>
      </c>
      <c r="BY23" t="str">
        <f t="shared" si="42"/>
        <v/>
      </c>
      <c r="BZ23" t="str">
        <f t="shared" si="43"/>
        <v/>
      </c>
      <c r="CA23" t="str">
        <f t="shared" si="44"/>
        <v/>
      </c>
      <c r="CB23" t="str">
        <f t="shared" si="45"/>
        <v/>
      </c>
      <c r="CC23" t="str">
        <f t="shared" si="46"/>
        <v/>
      </c>
      <c r="CD23" t="str">
        <f t="shared" si="47"/>
        <v/>
      </c>
      <c r="CE23" t="str">
        <f t="shared" si="48"/>
        <v/>
      </c>
      <c r="CF23" t="str">
        <f t="shared" si="49"/>
        <v/>
      </c>
      <c r="CG23" t="str">
        <f t="shared" si="50"/>
        <v/>
      </c>
      <c r="CH23" t="str">
        <f t="shared" si="51"/>
        <v/>
      </c>
      <c r="CI23" t="str">
        <f t="shared" si="52"/>
        <v/>
      </c>
      <c r="CJ23" t="str">
        <f t="shared" si="53"/>
        <v/>
      </c>
      <c r="CK23" t="str">
        <f t="shared" si="54"/>
        <v/>
      </c>
    </row>
    <row r="24" spans="1:89" ht="21" customHeight="1">
      <c r="B24" s="759"/>
      <c r="C24" s="784"/>
      <c r="D24" s="780" t="str" cm="1">
        <f t="array" ref="D24">IF(ROW()=ROW(D14),C17,INDEX(E14:E27,ROW()-ROW(D14)))</f>
        <v/>
      </c>
      <c r="E24" s="781" t="str">
        <f>IF(OR(D24="",C16="",C16&lt;=0,F24=""),"",TRIM(MID(D24,LEN(F24)+1+IF(MID(D24,LEN(F24)+1,1)=" ",1,0),99999)))</f>
        <v/>
      </c>
      <c r="F24" s="780" t="str">
        <f>IF(OR(G24="",G24=0,G24="0"),"",IF(LEN(G24)&lt;=C16,G24,IF(LEN(SUBSTITUTE(H24," ",""))=C16+1,LEFT(G24,C16),LEFT(G24,FIND("§",SUBSTITUTE(H24," ","§",LEN(H24)-LEN(SUBSTITUTE(H24," ",""))))-1))))</f>
        <v/>
      </c>
      <c r="G24" s="780" t="str">
        <f t="shared" si="3"/>
        <v/>
      </c>
      <c r="H24" s="780" t="str">
        <f>IF(OR(G24="",G24=0,G24="0"),"",LEFT(G24,C16+1))</f>
        <v/>
      </c>
      <c r="I24" s="804">
        <f t="shared" si="4"/>
        <v>16</v>
      </c>
      <c r="J24" s="752" t="s">
        <v>975</v>
      </c>
      <c r="K24" s="759">
        <f>IF(LEN(TRIM(L24))&gt;0,MAX(K13:K23)+1,"")</f>
        <v>11</v>
      </c>
      <c r="L24" s="783" t="str">
        <v>Refroidir rapidement dans une cellule de refroidissement jusqu'à ce que la température</v>
      </c>
      <c r="M24" s="812" t="str">
        <f t="shared" si="5"/>
        <v/>
      </c>
      <c r="O24" s="263">
        <f t="shared" si="6"/>
        <v>16</v>
      </c>
      <c r="P24" s="797" t="str">
        <f t="shared" si="7"/>
        <v>Vérifier la cuisson.</v>
      </c>
      <c r="Q24" s="862" t="s">
        <v>945</v>
      </c>
      <c r="R24" s="860" t="str">
        <f t="shared" si="8"/>
        <v>Vérifier la cuisson.</v>
      </c>
      <c r="S24" s="800" t="str">
        <f t="shared" si="9"/>
        <v/>
      </c>
      <c r="T24" s="266" t="str">
        <f t="shared" si="10"/>
        <v>Vérifier la cuisson.</v>
      </c>
      <c r="U24" s="267" t="str">
        <f t="shared" si="11"/>
        <v/>
      </c>
      <c r="V24" s="268">
        <f t="shared" si="12"/>
        <v>0</v>
      </c>
      <c r="W24" s="268">
        <f t="shared" si="13"/>
        <v>0</v>
      </c>
      <c r="X24" s="269" t="str">
        <f t="shared" si="14"/>
        <v>aucun match</v>
      </c>
      <c r="Y24" t="str">
        <f t="shared" si="15"/>
        <v>vérifier la cuisson.</v>
      </c>
      <c r="Z24" t="str">
        <f t="shared" si="16"/>
        <v>vérifier la cuisson.</v>
      </c>
      <c r="AA24" t="str">
        <f t="shared" si="17"/>
        <v>verifier la cuisson.</v>
      </c>
      <c r="AB24" t="str">
        <f t="shared" si="18"/>
        <v xml:space="preserve">verifier la cuisson </v>
      </c>
      <c r="AC24" t="str">
        <f t="shared" si="19"/>
        <v xml:space="preserve">verifier la cuisson </v>
      </c>
      <c r="AD24" t="str">
        <f t="shared" si="20"/>
        <v xml:space="preserve"> verifier la cuisson </v>
      </c>
      <c r="AE24">
        <f t="array" ref="AE24">IF(P24="",0,SUMPRODUCT((DM13:VZ13="Gluten")*(DM14:VZ14="INFO")*(COUNTIF(AD24,"* "&amp;DM15:VZ15&amp;" *")&gt;0)*1))</f>
        <v>0</v>
      </c>
      <c r="AF24">
        <f t="array" ref="AF24">IF(P24="",0,SUMPRODUCT((DM13:VZ13="Gluten")*(DM14:VZ14="EXCL")*(COUNTIF(AD24,"* "&amp;DM15:VZ15&amp;" *")&gt;0)*1))</f>
        <v>0</v>
      </c>
      <c r="AG24">
        <f t="array" ref="AG24">IF(P24="",0,SUMPRODUCT((DM13:VZ13="Gluten")*(DM14:VZ14="ALERTE")*(COUNTIF(AD24,"* "&amp;DM15:VZ15&amp;" *")&gt;0)*1))</f>
        <v>0</v>
      </c>
      <c r="AH24">
        <f t="array" ref="AH24">IF(P24="",0,SUMPRODUCT((DM13:VZ13="Gluten")*(DM14:VZ14="SUSP")*(COUNTIF(AD24,"* "&amp;DM15:VZ15&amp;" *")&gt;0)*1))</f>
        <v>0</v>
      </c>
      <c r="AI24" t="str">
        <f t="shared" si="21"/>
        <v/>
      </c>
      <c r="AJ24" t="str">
        <f t="shared" si="22"/>
        <v/>
      </c>
      <c r="AK24">
        <f t="array" ref="AK24">IF(P24="",0,SUMPRODUCT((DM13:VZ13="Crustaces")*(DM14:VZ14="ALERTE")*(COUNTIF(AD24,"* "&amp;DM15:VZ15&amp;" *")&gt;0)*1))</f>
        <v>0</v>
      </c>
      <c r="AL24" t="str">
        <f t="shared" si="23"/>
        <v/>
      </c>
      <c r="AM24">
        <f t="array" ref="AM24">IF(P24="",0,SUMPRODUCT((DM13:VZ13="Oeufs")*(DM14:VZ14="ALERTE")*(COUNTIF(AD24,"* "&amp;DM15:VZ15&amp;" *")&gt;0)*1))</f>
        <v>0</v>
      </c>
      <c r="AN24" t="str">
        <f t="shared" si="24"/>
        <v/>
      </c>
      <c r="AO24">
        <f t="array" ref="AO24">IF(P24="",0,SUMPRODUCT((DM13:VZ13="Poissons")*(DM14:VZ14="INFO")*(COUNTIF(AD24,"* "&amp;DM15:VZ15&amp;" *")&gt;0)*1))</f>
        <v>0</v>
      </c>
      <c r="AP24">
        <f t="array" ref="AP24">IF(P24="",0,SUMPRODUCT((DM13:VZ13="Poissons")*(DM14:VZ14="EXCL")*(COUNTIF(AD24,"* "&amp;DM15:VZ15&amp;" *")&gt;0)*1))</f>
        <v>0</v>
      </c>
      <c r="AQ24">
        <f t="array" ref="AQ24">IF(P24="",0,SUMPRODUCT((DM13:VZ13="Poissons")*(DM14:VZ14="ALERTE")*(COUNTIF(AD24,"* "&amp;DM15:VZ15&amp;" *")&gt;0)*1))</f>
        <v>0</v>
      </c>
      <c r="AR24" t="str">
        <f t="shared" si="25"/>
        <v/>
      </c>
      <c r="AS24">
        <f t="array" ref="AS24">IF(P24="",0,SUMPRODUCT((DM13:VZ13="Arachides")*(DM14:VZ14="ALERTE")*(COUNTIF(AD24,"* "&amp;DM15:VZ15&amp;" *")&gt;0)*1))</f>
        <v>0</v>
      </c>
      <c r="AT24" t="str">
        <f t="shared" si="26"/>
        <v/>
      </c>
      <c r="AU24">
        <f t="array" ref="AU24">IF(P24="",0,SUMPRODUCT((DM13:VZ13="Soja")*(DM14:VZ14="INFO")*(COUNTIF(AD24,"* "&amp;DM15:VZ15&amp;" *")&gt;0)*1))</f>
        <v>0</v>
      </c>
      <c r="AV24">
        <f t="array" ref="AV24">IF(P24="",0,SUMPRODUCT((DM13:VZ13="Soja")*(DM14:VZ14="ALERTE")*(COUNTIF(AD24,"* "&amp;DM15:VZ15&amp;" *")&gt;0)*1))</f>
        <v>0</v>
      </c>
      <c r="AW24" t="str">
        <f t="shared" si="27"/>
        <v/>
      </c>
      <c r="AX24">
        <f t="array" ref="AX24">IF(P24="",0,SUMPRODUCT((DM13:VZ13="Lait")*(DM14:VZ14="INFO")*(COUNTIF(AD24,"* "&amp;DM15:VZ15&amp;" *")&gt;0)*1))</f>
        <v>0</v>
      </c>
      <c r="AY24">
        <f t="array" ref="AY24">IF(P24="",0,SUMPRODUCT((DM13:VZ13="Lait")*(DM14:VZ14="EXCL")*(COUNTIF(AD24,"* "&amp;DM15:VZ15&amp;" *")&gt;0)*1))</f>
        <v>0</v>
      </c>
      <c r="AZ24">
        <f t="array" ref="AZ24">IF(P24="",0,SUMPRODUCT((DM13:VZ13="Lait")*(DM14:VZ14="ALERTE")*(COUNTIF(AD24,"* "&amp;DM15:VZ15&amp;" *")&gt;0)*1))</f>
        <v>0</v>
      </c>
      <c r="BA24">
        <f t="array" ref="BA24">IF(P24="",0,SUMPRODUCT((DM13:VZ13="Lait")*(DM14:VZ14="SUSP")*(COUNTIF(AD24,"* "&amp;DM15:VZ15&amp;" *")&gt;0)*1))</f>
        <v>0</v>
      </c>
      <c r="BB24" t="str">
        <f t="shared" si="28"/>
        <v/>
      </c>
      <c r="BC24" t="str">
        <f t="shared" si="29"/>
        <v/>
      </c>
      <c r="BD24">
        <f t="array" ref="BD24">IF(P24="",0,SUMPRODUCT((DM13:VZ13="Fruits a coque")*(DM14:VZ14="EXCL")*(COUNTIF(AD24,"* "&amp;DM15:VZ15&amp;" *")&gt;0)*1))</f>
        <v>0</v>
      </c>
      <c r="BE24">
        <f t="array" ref="BE24">IF(P24="",0,SUMPRODUCT((DM13:VZ13="Fruits a coque")*(DM14:VZ14="ALERTE")*(COUNTIF(AD24,"* "&amp;DM15:VZ15&amp;" *")&gt;0)*1))</f>
        <v>0</v>
      </c>
      <c r="BF24" t="str">
        <f t="shared" si="30"/>
        <v/>
      </c>
      <c r="BG24">
        <f t="array" ref="BG24">IF(P24="",0,SUMPRODUCT((DM13:VZ13="Celeri")*(DM14:VZ14="ALERTE")*(COUNTIF(AD24,"* "&amp;DM15:VZ15&amp;" *")&gt;0)*1))</f>
        <v>0</v>
      </c>
      <c r="BH24" t="str">
        <f t="shared" si="31"/>
        <v/>
      </c>
      <c r="BI24">
        <f t="array" ref="BI24">IF(P24="",0,SUMPRODUCT((DM13:VZ13="Moutarde")*(DM14:VZ14="ALERTE")*(COUNTIF(AD24,"* "&amp;DM15:VZ15&amp;" *")&gt;0)*1))</f>
        <v>0</v>
      </c>
      <c r="BJ24" t="str">
        <f t="shared" si="32"/>
        <v/>
      </c>
      <c r="BK24">
        <f t="array" ref="BK24">IF(P24="",0,SUMPRODUCT((DM13:VZ13="Sesame")*(DM14:VZ14="ALERTE")*(COUNTIF(AD24,"* "&amp;DM15:VZ15&amp;" *")&gt;0)*1))</f>
        <v>0</v>
      </c>
      <c r="BL24" t="str">
        <f t="shared" si="33"/>
        <v/>
      </c>
      <c r="BM24">
        <f t="array" ref="BM24">IF(P24="",0,SUMPRODUCT((DM13:VZ13="Sulfites")*(DM14:VZ14="ALERTE")*(COUNTIF(AD24,"* "&amp;DM15:VZ15&amp;" *")&gt;0)*1))</f>
        <v>0</v>
      </c>
      <c r="BN24" t="str">
        <f t="shared" si="34"/>
        <v/>
      </c>
      <c r="BO24">
        <f t="array" ref="BO24">IF(P24="",0,SUMPRODUCT((DM13:VZ13="Lupin")*(DM14:VZ14="ALERTE")*(COUNTIF(AD24,"* "&amp;DM15:VZ15&amp;" *")&gt;0)*1))</f>
        <v>0</v>
      </c>
      <c r="BP24" t="str">
        <f t="shared" si="35"/>
        <v/>
      </c>
      <c r="BQ24">
        <f t="array" ref="BQ24">IF(P24="",0,SUMPRODUCT((DM13:VZ13="Mollusques")*(DM14:VZ14="EXCL")*(COUNTIF(AD24,"* "&amp;DM15:VZ15&amp;" *")&gt;0)*1))</f>
        <v>0</v>
      </c>
      <c r="BR24">
        <f t="array" ref="BR24">IF(P24="",0,SUMPRODUCT((DM13:VZ13="Mollusques")*(DM14:VZ14="ALERTE")*(COUNTIF(AD24,"* "&amp;DM15:VZ15&amp;" *")&gt;0)*1))</f>
        <v>0</v>
      </c>
      <c r="BS24" t="str">
        <f t="shared" si="36"/>
        <v/>
      </c>
      <c r="BT24" t="str">
        <f t="shared" si="37"/>
        <v/>
      </c>
      <c r="BU24" t="str">
        <f t="shared" si="38"/>
        <v/>
      </c>
      <c r="BV24" t="str">
        <f t="shared" si="39"/>
        <v/>
      </c>
      <c r="BW24" t="str">
        <f t="shared" si="40"/>
        <v/>
      </c>
      <c r="BX24" t="str">
        <f t="shared" si="41"/>
        <v/>
      </c>
      <c r="BY24" t="str">
        <f t="shared" si="42"/>
        <v/>
      </c>
      <c r="BZ24" t="str">
        <f t="shared" si="43"/>
        <v/>
      </c>
      <c r="CA24" t="str">
        <f t="shared" si="44"/>
        <v/>
      </c>
      <c r="CB24" t="str">
        <f t="shared" si="45"/>
        <v/>
      </c>
      <c r="CC24" t="str">
        <f t="shared" si="46"/>
        <v/>
      </c>
      <c r="CD24" t="str">
        <f t="shared" si="47"/>
        <v/>
      </c>
      <c r="CE24" t="str">
        <f t="shared" si="48"/>
        <v/>
      </c>
      <c r="CF24" t="str">
        <f t="shared" si="49"/>
        <v/>
      </c>
      <c r="CG24" t="str">
        <f t="shared" si="50"/>
        <v/>
      </c>
      <c r="CH24" t="str">
        <f t="shared" si="51"/>
        <v/>
      </c>
      <c r="CI24" t="str">
        <f t="shared" si="52"/>
        <v/>
      </c>
      <c r="CJ24" t="str">
        <f t="shared" si="53"/>
        <v/>
      </c>
      <c r="CK24" t="str">
        <f t="shared" si="54"/>
        <v/>
      </c>
    </row>
    <row r="25" spans="1:89" ht="21" customHeight="1">
      <c r="B25" s="759"/>
      <c r="C25" s="784"/>
      <c r="D25" s="780" t="str" cm="1">
        <f t="array" ref="D25">IF(ROW()=ROW(D14),C17,INDEX(E14:E27,ROW()-ROW(D14)))</f>
        <v/>
      </c>
      <c r="E25" s="781" t="str">
        <f>IF(OR(D25="",C16="",C16&lt;=0,F25=""),"",TRIM(MID(D25,LEN(F25)+1+IF(MID(D25,LEN(F25)+1,1)=" ",1,0),99999)))</f>
        <v/>
      </c>
      <c r="F25" s="780" t="str">
        <f>IF(OR(G25="",G25=0,G25="0"),"",IF(LEN(G25)&lt;=C16,G25,IF(LEN(SUBSTITUTE(H25," ",""))=C16+1,LEFT(G25,C16),LEFT(G25,FIND("§",SUBSTITUTE(H25," ","§",LEN(H25)-LEN(SUBSTITUTE(H25," ",""))))-1))))</f>
        <v/>
      </c>
      <c r="G25" s="780" t="str">
        <f t="shared" si="3"/>
        <v/>
      </c>
      <c r="H25" s="780" t="str">
        <f>IF(OR(G25="",G25=0,G25="0"),"",LEFT(G25,C16+1))</f>
        <v/>
      </c>
      <c r="I25" s="804">
        <f t="shared" si="4"/>
        <v>17</v>
      </c>
      <c r="J25" s="752" t="s">
        <v>979</v>
      </c>
      <c r="K25" s="759">
        <f>IF(LEN(TRIM(L25))&gt;0,MAX(K13:K24)+1,"")</f>
        <v>12</v>
      </c>
      <c r="L25" s="783" t="str">
        <v>1004</v>
      </c>
      <c r="M25" s="812" t="str">
        <f t="shared" si="5"/>
        <v/>
      </c>
      <c r="O25" s="263">
        <f t="shared" si="6"/>
        <v>17</v>
      </c>
      <c r="P25" s="797" t="str">
        <f t="shared" si="7"/>
        <v>Refroidir rapidement dans une cellule de refroidissement jusqu'à ce que la température</v>
      </c>
      <c r="Q25" s="862" t="s">
        <v>945</v>
      </c>
      <c r="R25" s="860" t="str">
        <f t="shared" si="8"/>
        <v>Refroidir rapidement dans une cellule de refroidissement jusqu'à ce que la température</v>
      </c>
      <c r="S25" s="800" t="str">
        <f t="shared" si="9"/>
        <v/>
      </c>
      <c r="T25" s="266" t="str">
        <f t="shared" si="10"/>
        <v>Refroidir rapidement dans une cellule de refroidissement jusqu'à ce que la température</v>
      </c>
      <c r="U25" s="267" t="str">
        <f t="shared" si="11"/>
        <v/>
      </c>
      <c r="V25" s="268">
        <f t="shared" si="12"/>
        <v>0</v>
      </c>
      <c r="W25" s="268">
        <f t="shared" si="13"/>
        <v>0</v>
      </c>
      <c r="X25" s="269" t="str">
        <f t="shared" si="14"/>
        <v>aucun match</v>
      </c>
      <c r="Y25" t="str">
        <f t="shared" si="15"/>
        <v>refroidir rapidement dans une cellule de refroidissement jusqu'à ce que la température</v>
      </c>
      <c r="Z25" t="str">
        <f t="shared" si="16"/>
        <v>refroidir rapidement dans une cellule de refroidissement jusqu'a ce que la température</v>
      </c>
      <c r="AA25" t="str">
        <f t="shared" si="17"/>
        <v>refroidir rapidement dans une cellule de refroidissement jusqu'a ce que la temperature</v>
      </c>
      <c r="AB25" t="str">
        <f t="shared" si="18"/>
        <v>refroidir rapidement dans une cellule de refroidissement jusqu'a ce que la temperature</v>
      </c>
      <c r="AC25" t="str">
        <f t="shared" si="19"/>
        <v>refroidir rapidement dans une cellule de refroidissement jusqu a ce que la temperature</v>
      </c>
      <c r="AD25" t="str">
        <f t="shared" si="20"/>
        <v xml:space="preserve"> refroidir rapidement dans une cellule de refroidissement jusqu a ce que la temperature </v>
      </c>
      <c r="AE25">
        <f t="array" ref="AE25">IF(P25="",0,SUMPRODUCT((DM13:VZ13="Gluten")*(DM14:VZ14="INFO")*(COUNTIF(AD25,"* "&amp;DM15:VZ15&amp;" *")&gt;0)*1))</f>
        <v>0</v>
      </c>
      <c r="AF25">
        <f t="array" ref="AF25">IF(P25="",0,SUMPRODUCT((DM13:VZ13="Gluten")*(DM14:VZ14="EXCL")*(COUNTIF(AD25,"* "&amp;DM15:VZ15&amp;" *")&gt;0)*1))</f>
        <v>0</v>
      </c>
      <c r="AG25">
        <f t="array" ref="AG25">IF(P25="",0,SUMPRODUCT((DM13:VZ13="Gluten")*(DM14:VZ14="ALERTE")*(COUNTIF(AD25,"* "&amp;DM15:VZ15&amp;" *")&gt;0)*1))</f>
        <v>0</v>
      </c>
      <c r="AH25">
        <f t="array" ref="AH25">IF(P25="",0,SUMPRODUCT((DM13:VZ13="Gluten")*(DM14:VZ14="SUSP")*(COUNTIF(AD25,"* "&amp;DM15:VZ15&amp;" *")&gt;0)*1))</f>
        <v>0</v>
      </c>
      <c r="AI25" t="str">
        <f t="shared" si="21"/>
        <v/>
      </c>
      <c r="AJ25" t="str">
        <f t="shared" si="22"/>
        <v/>
      </c>
      <c r="AK25">
        <f t="array" ref="AK25">IF(P25="",0,SUMPRODUCT((DM13:VZ13="Crustaces")*(DM14:VZ14="ALERTE")*(COUNTIF(AD25,"* "&amp;DM15:VZ15&amp;" *")&gt;0)*1))</f>
        <v>0</v>
      </c>
      <c r="AL25" t="str">
        <f t="shared" si="23"/>
        <v/>
      </c>
      <c r="AM25">
        <f t="array" ref="AM25">IF(P25="",0,SUMPRODUCT((DM13:VZ13="Oeufs")*(DM14:VZ14="ALERTE")*(COUNTIF(AD25,"* "&amp;DM15:VZ15&amp;" *")&gt;0)*1))</f>
        <v>0</v>
      </c>
      <c r="AN25" t="str">
        <f t="shared" si="24"/>
        <v/>
      </c>
      <c r="AO25">
        <f t="array" ref="AO25">IF(P25="",0,SUMPRODUCT((DM13:VZ13="Poissons")*(DM14:VZ14="INFO")*(COUNTIF(AD25,"* "&amp;DM15:VZ15&amp;" *")&gt;0)*1))</f>
        <v>0</v>
      </c>
      <c r="AP25">
        <f t="array" ref="AP25">IF(P25="",0,SUMPRODUCT((DM13:VZ13="Poissons")*(DM14:VZ14="EXCL")*(COUNTIF(AD25,"* "&amp;DM15:VZ15&amp;" *")&gt;0)*1))</f>
        <v>0</v>
      </c>
      <c r="AQ25">
        <f t="array" ref="AQ25">IF(P25="",0,SUMPRODUCT((DM13:VZ13="Poissons")*(DM14:VZ14="ALERTE")*(COUNTIF(AD25,"* "&amp;DM15:VZ15&amp;" *")&gt;0)*1))</f>
        <v>0</v>
      </c>
      <c r="AR25" t="str">
        <f t="shared" si="25"/>
        <v/>
      </c>
      <c r="AS25">
        <f t="array" ref="AS25">IF(P25="",0,SUMPRODUCT((DM13:VZ13="Arachides")*(DM14:VZ14="ALERTE")*(COUNTIF(AD25,"* "&amp;DM15:VZ15&amp;" *")&gt;0)*1))</f>
        <v>0</v>
      </c>
      <c r="AT25" t="str">
        <f t="shared" si="26"/>
        <v/>
      </c>
      <c r="AU25">
        <f t="array" ref="AU25">IF(P25="",0,SUMPRODUCT((DM13:VZ13="Soja")*(DM14:VZ14="INFO")*(COUNTIF(AD25,"* "&amp;DM15:VZ15&amp;" *")&gt;0)*1))</f>
        <v>0</v>
      </c>
      <c r="AV25">
        <f t="array" ref="AV25">IF(P25="",0,SUMPRODUCT((DM13:VZ13="Soja")*(DM14:VZ14="ALERTE")*(COUNTIF(AD25,"* "&amp;DM15:VZ15&amp;" *")&gt;0)*1))</f>
        <v>0</v>
      </c>
      <c r="AW25" t="str">
        <f t="shared" si="27"/>
        <v/>
      </c>
      <c r="AX25">
        <f t="array" ref="AX25">IF(P25="",0,SUMPRODUCT((DM13:VZ13="Lait")*(DM14:VZ14="INFO")*(COUNTIF(AD25,"* "&amp;DM15:VZ15&amp;" *")&gt;0)*1))</f>
        <v>0</v>
      </c>
      <c r="AY25">
        <f t="array" ref="AY25">IF(P25="",0,SUMPRODUCT((DM13:VZ13="Lait")*(DM14:VZ14="EXCL")*(COUNTIF(AD25,"* "&amp;DM15:VZ15&amp;" *")&gt;0)*1))</f>
        <v>0</v>
      </c>
      <c r="AZ25">
        <f t="array" ref="AZ25">IF(P25="",0,SUMPRODUCT((DM13:VZ13="Lait")*(DM14:VZ14="ALERTE")*(COUNTIF(AD25,"* "&amp;DM15:VZ15&amp;" *")&gt;0)*1))</f>
        <v>0</v>
      </c>
      <c r="BA25">
        <f t="array" ref="BA25">IF(P25="",0,SUMPRODUCT((DM13:VZ13="Lait")*(DM14:VZ14="SUSP")*(COUNTIF(AD25,"* "&amp;DM15:VZ15&amp;" *")&gt;0)*1))</f>
        <v>0</v>
      </c>
      <c r="BB25" t="str">
        <f t="shared" si="28"/>
        <v/>
      </c>
      <c r="BC25" t="str">
        <f t="shared" si="29"/>
        <v/>
      </c>
      <c r="BD25">
        <f t="array" ref="BD25">IF(P25="",0,SUMPRODUCT((DM13:VZ13="Fruits a coque")*(DM14:VZ14="EXCL")*(COUNTIF(AD25,"* "&amp;DM15:VZ15&amp;" *")&gt;0)*1))</f>
        <v>0</v>
      </c>
      <c r="BE25">
        <f t="array" ref="BE25">IF(P25="",0,SUMPRODUCT((DM13:VZ13="Fruits a coque")*(DM14:VZ14="ALERTE")*(COUNTIF(AD25,"* "&amp;DM15:VZ15&amp;" *")&gt;0)*1))</f>
        <v>0</v>
      </c>
      <c r="BF25" t="str">
        <f t="shared" si="30"/>
        <v/>
      </c>
      <c r="BG25">
        <f t="array" ref="BG25">IF(P25="",0,SUMPRODUCT((DM13:VZ13="Celeri")*(DM14:VZ14="ALERTE")*(COUNTIF(AD25,"* "&amp;DM15:VZ15&amp;" *")&gt;0)*1))</f>
        <v>0</v>
      </c>
      <c r="BH25" t="str">
        <f t="shared" si="31"/>
        <v/>
      </c>
      <c r="BI25">
        <f t="array" ref="BI25">IF(P25="",0,SUMPRODUCT((DM13:VZ13="Moutarde")*(DM14:VZ14="ALERTE")*(COUNTIF(AD25,"* "&amp;DM15:VZ15&amp;" *")&gt;0)*1))</f>
        <v>0</v>
      </c>
      <c r="BJ25" t="str">
        <f t="shared" si="32"/>
        <v/>
      </c>
      <c r="BK25">
        <f t="array" ref="BK25">IF(P25="",0,SUMPRODUCT((DM13:VZ13="Sesame")*(DM14:VZ14="ALERTE")*(COUNTIF(AD25,"* "&amp;DM15:VZ15&amp;" *")&gt;0)*1))</f>
        <v>0</v>
      </c>
      <c r="BL25" t="str">
        <f t="shared" si="33"/>
        <v/>
      </c>
      <c r="BM25">
        <f t="array" ref="BM25">IF(P25="",0,SUMPRODUCT((DM13:VZ13="Sulfites")*(DM14:VZ14="ALERTE")*(COUNTIF(AD25,"* "&amp;DM15:VZ15&amp;" *")&gt;0)*1))</f>
        <v>0</v>
      </c>
      <c r="BN25" t="str">
        <f t="shared" si="34"/>
        <v/>
      </c>
      <c r="BO25">
        <f t="array" ref="BO25">IF(P25="",0,SUMPRODUCT((DM13:VZ13="Lupin")*(DM14:VZ14="ALERTE")*(COUNTIF(AD25,"* "&amp;DM15:VZ15&amp;" *")&gt;0)*1))</f>
        <v>0</v>
      </c>
      <c r="BP25" t="str">
        <f t="shared" si="35"/>
        <v/>
      </c>
      <c r="BQ25">
        <f t="array" ref="BQ25">IF(P25="",0,SUMPRODUCT((DM13:VZ13="Mollusques")*(DM14:VZ14="EXCL")*(COUNTIF(AD25,"* "&amp;DM15:VZ15&amp;" *")&gt;0)*1))</f>
        <v>0</v>
      </c>
      <c r="BR25">
        <f t="array" ref="BR25">IF(P25="",0,SUMPRODUCT((DM13:VZ13="Mollusques")*(DM14:VZ14="ALERTE")*(COUNTIF(AD25,"* "&amp;DM15:VZ15&amp;" *")&gt;0)*1))</f>
        <v>0</v>
      </c>
      <c r="BS25" t="str">
        <f t="shared" si="36"/>
        <v/>
      </c>
      <c r="BT25" t="str">
        <f t="shared" si="37"/>
        <v/>
      </c>
      <c r="BU25" t="str">
        <f t="shared" si="38"/>
        <v/>
      </c>
      <c r="BV25" t="str">
        <f t="shared" si="39"/>
        <v/>
      </c>
      <c r="BW25" t="str">
        <f t="shared" si="40"/>
        <v/>
      </c>
      <c r="BX25" t="str">
        <f t="shared" si="41"/>
        <v/>
      </c>
      <c r="BY25" t="str">
        <f t="shared" si="42"/>
        <v/>
      </c>
      <c r="BZ25" t="str">
        <f t="shared" si="43"/>
        <v/>
      </c>
      <c r="CA25" t="str">
        <f t="shared" si="44"/>
        <v/>
      </c>
      <c r="CB25" t="str">
        <f t="shared" si="45"/>
        <v/>
      </c>
      <c r="CC25" t="str">
        <f t="shared" si="46"/>
        <v/>
      </c>
      <c r="CD25" t="str">
        <f t="shared" si="47"/>
        <v/>
      </c>
      <c r="CE25" t="str">
        <f t="shared" si="48"/>
        <v/>
      </c>
      <c r="CF25" t="str">
        <f t="shared" si="49"/>
        <v/>
      </c>
      <c r="CG25" t="str">
        <f t="shared" si="50"/>
        <v/>
      </c>
      <c r="CH25" t="str">
        <f t="shared" si="51"/>
        <v/>
      </c>
      <c r="CI25" t="str">
        <f t="shared" si="52"/>
        <v/>
      </c>
      <c r="CJ25" t="str">
        <f t="shared" si="53"/>
        <v/>
      </c>
      <c r="CK25" t="str">
        <f t="shared" si="54"/>
        <v/>
      </c>
    </row>
    <row r="26" spans="1:89" ht="21" customHeight="1">
      <c r="B26" s="759"/>
      <c r="C26" s="784"/>
      <c r="D26" s="780" t="str" cm="1">
        <f t="array" ref="D26">IF(ROW()=ROW(D14),C17,INDEX(E14:E27,ROW()-ROW(D14)))</f>
        <v/>
      </c>
      <c r="E26" s="781" t="str">
        <f>IF(OR(D26="",C16="",C16&lt;=0,F26=""),"",TRIM(MID(D26,LEN(F26)+1+IF(MID(D26,LEN(F26)+1,1)=" ",1,0),99999)))</f>
        <v/>
      </c>
      <c r="F26" s="780" t="str">
        <f>IF(OR(G26="",G26=0,G26="0"),"",IF(LEN(G26)&lt;=C16,G26,IF(LEN(SUBSTITUTE(H26," ",""))=C16+1,LEFT(G26,C16),LEFT(G26,FIND("§",SUBSTITUTE(H26," ","§",LEN(H26)-LEN(SUBSTITUTE(H26," ",""))))-1))))</f>
        <v/>
      </c>
      <c r="G26" s="780" t="str">
        <f t="shared" si="3"/>
        <v/>
      </c>
      <c r="H26" s="780" t="str">
        <f>IF(OR(G26="",G26=0,G26="0"),"",LEFT(G26,C16+1))</f>
        <v/>
      </c>
      <c r="I26" s="804">
        <f t="shared" si="4"/>
        <v>18</v>
      </c>
      <c r="J26" s="752" t="s">
        <v>983</v>
      </c>
      <c r="K26" s="759">
        <f>IF(LEN(TRIM(L26))&gt;0,MAX(K13:K25)+1,"")</f>
        <v>13</v>
      </c>
      <c r="L26" s="783" t="str">
        <v>Faire fondre la gélatine en poudre avec un peu d'eau à feu doux.</v>
      </c>
      <c r="M26" s="812" t="str">
        <f t="shared" si="5"/>
        <v/>
      </c>
      <c r="O26" s="263">
        <f t="shared" si="6"/>
        <v>18</v>
      </c>
      <c r="P26" s="797" t="str">
        <f t="shared" si="7"/>
        <v>1004</v>
      </c>
      <c r="Q26" s="862" t="s">
        <v>945</v>
      </c>
      <c r="R26" s="860" t="str">
        <f t="shared" si="8"/>
        <v>1004</v>
      </c>
      <c r="S26" s="800" t="str">
        <f t="shared" si="9"/>
        <v/>
      </c>
      <c r="T26" s="266" t="str">
        <f t="shared" si="10"/>
        <v>1004</v>
      </c>
      <c r="U26" s="267" t="str">
        <f t="shared" si="11"/>
        <v/>
      </c>
      <c r="V26" s="268">
        <f t="shared" si="12"/>
        <v>0</v>
      </c>
      <c r="W26" s="268">
        <f t="shared" si="13"/>
        <v>0</v>
      </c>
      <c r="X26" s="269" t="str">
        <f t="shared" si="14"/>
        <v>aucun match</v>
      </c>
      <c r="Y26" t="str">
        <f t="shared" si="15"/>
        <v>1004</v>
      </c>
      <c r="Z26" t="str">
        <f t="shared" si="16"/>
        <v>1004</v>
      </c>
      <c r="AA26" t="str">
        <f t="shared" si="17"/>
        <v>1004</v>
      </c>
      <c r="AB26" t="str">
        <f t="shared" si="18"/>
        <v>1004</v>
      </c>
      <c r="AC26" t="str">
        <f t="shared" si="19"/>
        <v>1004</v>
      </c>
      <c r="AD26" t="str">
        <f t="shared" si="20"/>
        <v xml:space="preserve"> 1004 </v>
      </c>
      <c r="AE26">
        <f t="array" ref="AE26">IF(P26="",0,SUMPRODUCT((DM13:VZ13="Gluten")*(DM14:VZ14="INFO")*(COUNTIF(AD26,"* "&amp;DM15:VZ15&amp;" *")&gt;0)*1))</f>
        <v>0</v>
      </c>
      <c r="AF26">
        <f t="array" ref="AF26">IF(P26="",0,SUMPRODUCT((DM13:VZ13="Gluten")*(DM14:VZ14="EXCL")*(COUNTIF(AD26,"* "&amp;DM15:VZ15&amp;" *")&gt;0)*1))</f>
        <v>0</v>
      </c>
      <c r="AG26">
        <f t="array" ref="AG26">IF(P26="",0,SUMPRODUCT((DM13:VZ13="Gluten")*(DM14:VZ14="ALERTE")*(COUNTIF(AD26,"* "&amp;DM15:VZ15&amp;" *")&gt;0)*1))</f>
        <v>0</v>
      </c>
      <c r="AH26">
        <f t="array" ref="AH26">IF(P26="",0,SUMPRODUCT((DM13:VZ13="Gluten")*(DM14:VZ14="SUSP")*(COUNTIF(AD26,"* "&amp;DM15:VZ15&amp;" *")&gt;0)*1))</f>
        <v>0</v>
      </c>
      <c r="AI26" t="str">
        <f t="shared" si="21"/>
        <v/>
      </c>
      <c r="AJ26" t="str">
        <f t="shared" si="22"/>
        <v/>
      </c>
      <c r="AK26">
        <f t="array" ref="AK26">IF(P26="",0,SUMPRODUCT((DM13:VZ13="Crustaces")*(DM14:VZ14="ALERTE")*(COUNTIF(AD26,"* "&amp;DM15:VZ15&amp;" *")&gt;0)*1))</f>
        <v>0</v>
      </c>
      <c r="AL26" t="str">
        <f t="shared" si="23"/>
        <v/>
      </c>
      <c r="AM26">
        <f t="array" ref="AM26">IF(P26="",0,SUMPRODUCT((DM13:VZ13="Oeufs")*(DM14:VZ14="ALERTE")*(COUNTIF(AD26,"* "&amp;DM15:VZ15&amp;" *")&gt;0)*1))</f>
        <v>0</v>
      </c>
      <c r="AN26" t="str">
        <f t="shared" si="24"/>
        <v/>
      </c>
      <c r="AO26">
        <f t="array" ref="AO26">IF(P26="",0,SUMPRODUCT((DM13:VZ13="Poissons")*(DM14:VZ14="INFO")*(COUNTIF(AD26,"* "&amp;DM15:VZ15&amp;" *")&gt;0)*1))</f>
        <v>0</v>
      </c>
      <c r="AP26">
        <f t="array" ref="AP26">IF(P26="",0,SUMPRODUCT((DM13:VZ13="Poissons")*(DM14:VZ14="EXCL")*(COUNTIF(AD26,"* "&amp;DM15:VZ15&amp;" *")&gt;0)*1))</f>
        <v>0</v>
      </c>
      <c r="AQ26">
        <f t="array" ref="AQ26">IF(P26="",0,SUMPRODUCT((DM13:VZ13="Poissons")*(DM14:VZ14="ALERTE")*(COUNTIF(AD26,"* "&amp;DM15:VZ15&amp;" *")&gt;0)*1))</f>
        <v>0</v>
      </c>
      <c r="AR26" t="str">
        <f t="shared" si="25"/>
        <v/>
      </c>
      <c r="AS26">
        <f t="array" ref="AS26">IF(P26="",0,SUMPRODUCT((DM13:VZ13="Arachides")*(DM14:VZ14="ALERTE")*(COUNTIF(AD26,"* "&amp;DM15:VZ15&amp;" *")&gt;0)*1))</f>
        <v>0</v>
      </c>
      <c r="AT26" t="str">
        <f t="shared" si="26"/>
        <v/>
      </c>
      <c r="AU26">
        <f t="array" ref="AU26">IF(P26="",0,SUMPRODUCT((DM13:VZ13="Soja")*(DM14:VZ14="INFO")*(COUNTIF(AD26,"* "&amp;DM15:VZ15&amp;" *")&gt;0)*1))</f>
        <v>0</v>
      </c>
      <c r="AV26">
        <f t="array" ref="AV26">IF(P26="",0,SUMPRODUCT((DM13:VZ13="Soja")*(DM14:VZ14="ALERTE")*(COUNTIF(AD26,"* "&amp;DM15:VZ15&amp;" *")&gt;0)*1))</f>
        <v>0</v>
      </c>
      <c r="AW26" t="str">
        <f t="shared" si="27"/>
        <v/>
      </c>
      <c r="AX26">
        <f t="array" ref="AX26">IF(P26="",0,SUMPRODUCT((DM13:VZ13="Lait")*(DM14:VZ14="INFO")*(COUNTIF(AD26,"* "&amp;DM15:VZ15&amp;" *")&gt;0)*1))</f>
        <v>0</v>
      </c>
      <c r="AY26">
        <f t="array" ref="AY26">IF(P26="",0,SUMPRODUCT((DM13:VZ13="Lait")*(DM14:VZ14="EXCL")*(COUNTIF(AD26,"* "&amp;DM15:VZ15&amp;" *")&gt;0)*1))</f>
        <v>0</v>
      </c>
      <c r="AZ26">
        <f t="array" ref="AZ26">IF(P26="",0,SUMPRODUCT((DM13:VZ13="Lait")*(DM14:VZ14="ALERTE")*(COUNTIF(AD26,"* "&amp;DM15:VZ15&amp;" *")&gt;0)*1))</f>
        <v>0</v>
      </c>
      <c r="BA26">
        <f t="array" ref="BA26">IF(P26="",0,SUMPRODUCT((DM13:VZ13="Lait")*(DM14:VZ14="SUSP")*(COUNTIF(AD26,"* "&amp;DM15:VZ15&amp;" *")&gt;0)*1))</f>
        <v>0</v>
      </c>
      <c r="BB26" t="str">
        <f t="shared" si="28"/>
        <v/>
      </c>
      <c r="BC26" t="str">
        <f t="shared" si="29"/>
        <v/>
      </c>
      <c r="BD26">
        <f t="array" ref="BD26">IF(P26="",0,SUMPRODUCT((DM13:VZ13="Fruits a coque")*(DM14:VZ14="EXCL")*(COUNTIF(AD26,"* "&amp;DM15:VZ15&amp;" *")&gt;0)*1))</f>
        <v>0</v>
      </c>
      <c r="BE26">
        <f t="array" ref="BE26">IF(P26="",0,SUMPRODUCT((DM13:VZ13="Fruits a coque")*(DM14:VZ14="ALERTE")*(COUNTIF(AD26,"* "&amp;DM15:VZ15&amp;" *")&gt;0)*1))</f>
        <v>0</v>
      </c>
      <c r="BF26" t="str">
        <f t="shared" si="30"/>
        <v/>
      </c>
      <c r="BG26">
        <f t="array" ref="BG26">IF(P26="",0,SUMPRODUCT((DM13:VZ13="Celeri")*(DM14:VZ14="ALERTE")*(COUNTIF(AD26,"* "&amp;DM15:VZ15&amp;" *")&gt;0)*1))</f>
        <v>0</v>
      </c>
      <c r="BH26" t="str">
        <f t="shared" si="31"/>
        <v/>
      </c>
      <c r="BI26">
        <f t="array" ref="BI26">IF(P26="",0,SUMPRODUCT((DM13:VZ13="Moutarde")*(DM14:VZ14="ALERTE")*(COUNTIF(AD26,"* "&amp;DM15:VZ15&amp;" *")&gt;0)*1))</f>
        <v>0</v>
      </c>
      <c r="BJ26" t="str">
        <f t="shared" si="32"/>
        <v/>
      </c>
      <c r="BK26">
        <f t="array" ref="BK26">IF(P26="",0,SUMPRODUCT((DM13:VZ13="Sesame")*(DM14:VZ14="ALERTE")*(COUNTIF(AD26,"* "&amp;DM15:VZ15&amp;" *")&gt;0)*1))</f>
        <v>0</v>
      </c>
      <c r="BL26" t="str">
        <f t="shared" si="33"/>
        <v/>
      </c>
      <c r="BM26">
        <f t="array" ref="BM26">IF(P26="",0,SUMPRODUCT((DM13:VZ13="Sulfites")*(DM14:VZ14="ALERTE")*(COUNTIF(AD26,"* "&amp;DM15:VZ15&amp;" *")&gt;0)*1))</f>
        <v>0</v>
      </c>
      <c r="BN26" t="str">
        <f t="shared" si="34"/>
        <v/>
      </c>
      <c r="BO26">
        <f t="array" ref="BO26">IF(P26="",0,SUMPRODUCT((DM13:VZ13="Lupin")*(DM14:VZ14="ALERTE")*(COUNTIF(AD26,"* "&amp;DM15:VZ15&amp;" *")&gt;0)*1))</f>
        <v>0</v>
      </c>
      <c r="BP26" t="str">
        <f t="shared" si="35"/>
        <v/>
      </c>
      <c r="BQ26">
        <f t="array" ref="BQ26">IF(P26="",0,SUMPRODUCT((DM13:VZ13="Mollusques")*(DM14:VZ14="EXCL")*(COUNTIF(AD26,"* "&amp;DM15:VZ15&amp;" *")&gt;0)*1))</f>
        <v>0</v>
      </c>
      <c r="BR26">
        <f t="array" ref="BR26">IF(P26="",0,SUMPRODUCT((DM13:VZ13="Mollusques")*(DM14:VZ14="ALERTE")*(COUNTIF(AD26,"* "&amp;DM15:VZ15&amp;" *")&gt;0)*1))</f>
        <v>0</v>
      </c>
      <c r="BS26" t="str">
        <f t="shared" si="36"/>
        <v/>
      </c>
      <c r="BT26" t="str">
        <f t="shared" si="37"/>
        <v/>
      </c>
      <c r="BU26" t="str">
        <f t="shared" si="38"/>
        <v/>
      </c>
      <c r="BV26" t="str">
        <f t="shared" si="39"/>
        <v/>
      </c>
      <c r="BW26" t="str">
        <f t="shared" si="40"/>
        <v/>
      </c>
      <c r="BX26" t="str">
        <f t="shared" si="41"/>
        <v/>
      </c>
      <c r="BY26" t="str">
        <f t="shared" si="42"/>
        <v/>
      </c>
      <c r="BZ26" t="str">
        <f t="shared" si="43"/>
        <v/>
      </c>
      <c r="CA26" t="str">
        <f t="shared" si="44"/>
        <v/>
      </c>
      <c r="CB26" t="str">
        <f t="shared" si="45"/>
        <v/>
      </c>
      <c r="CC26" t="str">
        <f t="shared" si="46"/>
        <v/>
      </c>
      <c r="CD26" t="str">
        <f t="shared" si="47"/>
        <v/>
      </c>
      <c r="CE26" t="str">
        <f t="shared" si="48"/>
        <v/>
      </c>
      <c r="CF26" t="str">
        <f t="shared" si="49"/>
        <v/>
      </c>
      <c r="CG26" t="str">
        <f t="shared" si="50"/>
        <v/>
      </c>
      <c r="CH26" t="str">
        <f t="shared" si="51"/>
        <v/>
      </c>
      <c r="CI26" t="str">
        <f t="shared" si="52"/>
        <v/>
      </c>
      <c r="CJ26" t="str">
        <f t="shared" si="53"/>
        <v/>
      </c>
      <c r="CK26" t="str">
        <f t="shared" si="54"/>
        <v/>
      </c>
    </row>
    <row r="27" spans="1:89" ht="21" customHeight="1">
      <c r="B27" s="759"/>
      <c r="C27" s="784"/>
      <c r="D27" s="780" t="str" cm="1">
        <f t="array" ref="D27">IF(ROW()=ROW(D14),C17,INDEX(E14:E27,ROW()-ROW(D14)))</f>
        <v/>
      </c>
      <c r="E27" s="781" t="str">
        <f>IF(OR(D27="",C16="",C16&lt;=0,F27=""),"",TRIM(MID(D27,LEN(F27)+1+IF(MID(D27,LEN(F27)+1,1)=" ",1,0),99999)))</f>
        <v/>
      </c>
      <c r="F27" s="780" t="str">
        <f>IF(OR(G27="",G27=0,G27="0"),"",IF(LEN(G27)&lt;=C16,G27,IF(LEN(SUBSTITUTE(H27," ",""))=C16+1,LEFT(G27,C16),LEFT(G27,FIND("§",SUBSTITUTE(H27," ","§",LEN(H27)-LEN(SUBSTITUTE(H27," ",""))))-1))))</f>
        <v/>
      </c>
      <c r="G27" s="780" t="str">
        <f t="shared" si="3"/>
        <v/>
      </c>
      <c r="H27" s="780" t="str">
        <f>IF(OR(G27="",G27=0,G27="0"),"",LEFT(G27,C16+1))</f>
        <v/>
      </c>
      <c r="I27" s="804">
        <f t="shared" si="4"/>
        <v>19</v>
      </c>
      <c r="J27" s="752" t="s">
        <v>1000</v>
      </c>
      <c r="K27" s="759">
        <f>IF(LEN(TRIM(L27))&gt;0,MAX(K13:K26)+1,"")</f>
        <v>14</v>
      </c>
      <c r="L27" s="783" t="str">
        <v>Mélanger la macédoine, le fromage blanc et la gélatine fondue dans un mixeur. *</v>
      </c>
      <c r="M27" s="812" t="str">
        <f t="shared" si="5"/>
        <v/>
      </c>
      <c r="O27" s="263">
        <f t="shared" si="6"/>
        <v>19</v>
      </c>
      <c r="P27" s="797" t="str">
        <f t="shared" si="7"/>
        <v>Faire fondre la gélatine en poudre avec un peu d'eau à feu doux.</v>
      </c>
      <c r="Q27" s="862" t="s">
        <v>945</v>
      </c>
      <c r="R27" s="860" t="str">
        <f t="shared" si="8"/>
        <v>Faire fondre la gélatine en poudre avec un peu d'eau à feu doux.</v>
      </c>
      <c r="S27" s="800" t="str">
        <f t="shared" si="9"/>
        <v/>
      </c>
      <c r="T27" s="266" t="str">
        <f t="shared" si="10"/>
        <v>Faire fondre la gélatine en poudre avec un peu d'eau à feu doux.</v>
      </c>
      <c r="U27" s="267" t="str">
        <f t="shared" si="11"/>
        <v/>
      </c>
      <c r="V27" s="268">
        <f t="shared" si="12"/>
        <v>0</v>
      </c>
      <c r="W27" s="268">
        <f t="shared" si="13"/>
        <v>0</v>
      </c>
      <c r="X27" s="269" t="str">
        <f t="shared" si="14"/>
        <v>aucun match</v>
      </c>
      <c r="Y27" t="str">
        <f t="shared" si="15"/>
        <v>faire fondre la gélatine en poudre avec un peu d'eau à feu doux.</v>
      </c>
      <c r="Z27" t="str">
        <f t="shared" si="16"/>
        <v>faire fondre la gélatine en poudre avec un peu d'eau a feu doux.</v>
      </c>
      <c r="AA27" t="str">
        <f t="shared" si="17"/>
        <v>faire fondre la gelatine en poudre avec un peu d'eau a feu doux.</v>
      </c>
      <c r="AB27" t="str">
        <f t="shared" si="18"/>
        <v xml:space="preserve">faire fondre la gelatine en poudre avec un peu d'eau a feu doux </v>
      </c>
      <c r="AC27" t="str">
        <f t="shared" si="19"/>
        <v xml:space="preserve">faire fondre la gelatine en poudre avec un peu d eau a feu doux </v>
      </c>
      <c r="AD27" t="str">
        <f t="shared" si="20"/>
        <v xml:space="preserve"> faire fondre la gelatine en poudre avec un peu d eau a feu doux </v>
      </c>
      <c r="AE27">
        <f t="array" ref="AE27">IF(P27="",0,SUMPRODUCT((DM13:VZ13="Gluten")*(DM14:VZ14="INFO")*(COUNTIF(AD27,"* "&amp;DM15:VZ15&amp;" *")&gt;0)*1))</f>
        <v>0</v>
      </c>
      <c r="AF27">
        <f t="array" ref="AF27">IF(P27="",0,SUMPRODUCT((DM13:VZ13="Gluten")*(DM14:VZ14="EXCL")*(COUNTIF(AD27,"* "&amp;DM15:VZ15&amp;" *")&gt;0)*1))</f>
        <v>0</v>
      </c>
      <c r="AG27">
        <f t="array" ref="AG27">IF(P27="",0,SUMPRODUCT((DM13:VZ13="Gluten")*(DM14:VZ14="ALERTE")*(COUNTIF(AD27,"* "&amp;DM15:VZ15&amp;" *")&gt;0)*1))</f>
        <v>0</v>
      </c>
      <c r="AH27">
        <f t="array" ref="AH27">IF(P27="",0,SUMPRODUCT((DM13:VZ13="Gluten")*(DM14:VZ14="SUSP")*(COUNTIF(AD27,"* "&amp;DM15:VZ15&amp;" *")&gt;0)*1))</f>
        <v>0</v>
      </c>
      <c r="AI27" t="str">
        <f t="shared" si="21"/>
        <v/>
      </c>
      <c r="AJ27" t="str">
        <f t="shared" si="22"/>
        <v/>
      </c>
      <c r="AK27">
        <f t="array" ref="AK27">IF(P27="",0,SUMPRODUCT((DM13:VZ13="Crustaces")*(DM14:VZ14="ALERTE")*(COUNTIF(AD27,"* "&amp;DM15:VZ15&amp;" *")&gt;0)*1))</f>
        <v>0</v>
      </c>
      <c r="AL27" t="str">
        <f t="shared" si="23"/>
        <v/>
      </c>
      <c r="AM27">
        <f t="array" ref="AM27">IF(P27="",0,SUMPRODUCT((DM13:VZ13="Oeufs")*(DM14:VZ14="ALERTE")*(COUNTIF(AD27,"* "&amp;DM15:VZ15&amp;" *")&gt;0)*1))</f>
        <v>0</v>
      </c>
      <c r="AN27" t="str">
        <f t="shared" si="24"/>
        <v/>
      </c>
      <c r="AO27">
        <f t="array" ref="AO27">IF(P27="",0,SUMPRODUCT((DM13:VZ13="Poissons")*(DM14:VZ14="INFO")*(COUNTIF(AD27,"* "&amp;DM15:VZ15&amp;" *")&gt;0)*1))</f>
        <v>0</v>
      </c>
      <c r="AP27">
        <f t="array" ref="AP27">IF(P27="",0,SUMPRODUCT((DM13:VZ13="Poissons")*(DM14:VZ14="EXCL")*(COUNTIF(AD27,"* "&amp;DM15:VZ15&amp;" *")&gt;0)*1))</f>
        <v>0</v>
      </c>
      <c r="AQ27">
        <f t="array" ref="AQ27">IF(P27="",0,SUMPRODUCT((DM13:VZ13="Poissons")*(DM14:VZ14="ALERTE")*(COUNTIF(AD27,"* "&amp;DM15:VZ15&amp;" *")&gt;0)*1))</f>
        <v>0</v>
      </c>
      <c r="AR27" t="str">
        <f t="shared" si="25"/>
        <v/>
      </c>
      <c r="AS27">
        <f t="array" ref="AS27">IF(P27="",0,SUMPRODUCT((DM13:VZ13="Arachides")*(DM14:VZ14="ALERTE")*(COUNTIF(AD27,"* "&amp;DM15:VZ15&amp;" *")&gt;0)*1))</f>
        <v>0</v>
      </c>
      <c r="AT27" t="str">
        <f t="shared" si="26"/>
        <v/>
      </c>
      <c r="AU27">
        <f t="array" ref="AU27">IF(P27="",0,SUMPRODUCT((DM13:VZ13="Soja")*(DM14:VZ14="INFO")*(COUNTIF(AD27,"* "&amp;DM15:VZ15&amp;" *")&gt;0)*1))</f>
        <v>0</v>
      </c>
      <c r="AV27">
        <f t="array" ref="AV27">IF(P27="",0,SUMPRODUCT((DM13:VZ13="Soja")*(DM14:VZ14="ALERTE")*(COUNTIF(AD27,"* "&amp;DM15:VZ15&amp;" *")&gt;0)*1))</f>
        <v>0</v>
      </c>
      <c r="AW27" t="str">
        <f t="shared" si="27"/>
        <v/>
      </c>
      <c r="AX27">
        <f t="array" ref="AX27">IF(P27="",0,SUMPRODUCT((DM13:VZ13="Lait")*(DM14:VZ14="INFO")*(COUNTIF(AD27,"* "&amp;DM15:VZ15&amp;" *")&gt;0)*1))</f>
        <v>0</v>
      </c>
      <c r="AY27">
        <f t="array" ref="AY27">IF(P27="",0,SUMPRODUCT((DM13:VZ13="Lait")*(DM14:VZ14="EXCL")*(COUNTIF(AD27,"* "&amp;DM15:VZ15&amp;" *")&gt;0)*1))</f>
        <v>0</v>
      </c>
      <c r="AZ27">
        <f t="array" ref="AZ27">IF(P27="",0,SUMPRODUCT((DM13:VZ13="Lait")*(DM14:VZ14="ALERTE")*(COUNTIF(AD27,"* "&amp;DM15:VZ15&amp;" *")&gt;0)*1))</f>
        <v>0</v>
      </c>
      <c r="BA27">
        <f t="array" ref="BA27">IF(P27="",0,SUMPRODUCT((DM13:VZ13="Lait")*(DM14:VZ14="SUSP")*(COUNTIF(AD27,"* "&amp;DM15:VZ15&amp;" *")&gt;0)*1))</f>
        <v>0</v>
      </c>
      <c r="BB27" t="str">
        <f t="shared" si="28"/>
        <v/>
      </c>
      <c r="BC27" t="str">
        <f t="shared" si="29"/>
        <v/>
      </c>
      <c r="BD27">
        <f t="array" ref="BD27">IF(P27="",0,SUMPRODUCT((DM13:VZ13="Fruits a coque")*(DM14:VZ14="EXCL")*(COUNTIF(AD27,"* "&amp;DM15:VZ15&amp;" *")&gt;0)*1))</f>
        <v>0</v>
      </c>
      <c r="BE27">
        <f t="array" ref="BE27">IF(P27="",0,SUMPRODUCT((DM13:VZ13="Fruits a coque")*(DM14:VZ14="ALERTE")*(COUNTIF(AD27,"* "&amp;DM15:VZ15&amp;" *")&gt;0)*1))</f>
        <v>0</v>
      </c>
      <c r="BF27" t="str">
        <f t="shared" si="30"/>
        <v/>
      </c>
      <c r="BG27">
        <f t="array" ref="BG27">IF(P27="",0,SUMPRODUCT((DM13:VZ13="Celeri")*(DM14:VZ14="ALERTE")*(COUNTIF(AD27,"* "&amp;DM15:VZ15&amp;" *")&gt;0)*1))</f>
        <v>0</v>
      </c>
      <c r="BH27" t="str">
        <f t="shared" si="31"/>
        <v/>
      </c>
      <c r="BI27">
        <f t="array" ref="BI27">IF(P27="",0,SUMPRODUCT((DM13:VZ13="Moutarde")*(DM14:VZ14="ALERTE")*(COUNTIF(AD27,"* "&amp;DM15:VZ15&amp;" *")&gt;0)*1))</f>
        <v>0</v>
      </c>
      <c r="BJ27" t="str">
        <f t="shared" si="32"/>
        <v/>
      </c>
      <c r="BK27">
        <f t="array" ref="BK27">IF(P27="",0,SUMPRODUCT((DM13:VZ13="Sesame")*(DM14:VZ14="ALERTE")*(COUNTIF(AD27,"* "&amp;DM15:VZ15&amp;" *")&gt;0)*1))</f>
        <v>0</v>
      </c>
      <c r="BL27" t="str">
        <f t="shared" si="33"/>
        <v/>
      </c>
      <c r="BM27">
        <f t="array" ref="BM27">IF(P27="",0,SUMPRODUCT((DM13:VZ13="Sulfites")*(DM14:VZ14="ALERTE")*(COUNTIF(AD27,"* "&amp;DM15:VZ15&amp;" *")&gt;0)*1))</f>
        <v>0</v>
      </c>
      <c r="BN27" t="str">
        <f t="shared" si="34"/>
        <v/>
      </c>
      <c r="BO27">
        <f t="array" ref="BO27">IF(P27="",0,SUMPRODUCT((DM13:VZ13="Lupin")*(DM14:VZ14="ALERTE")*(COUNTIF(AD27,"* "&amp;DM15:VZ15&amp;" *")&gt;0)*1))</f>
        <v>0</v>
      </c>
      <c r="BP27" t="str">
        <f t="shared" si="35"/>
        <v/>
      </c>
      <c r="BQ27">
        <f t="array" ref="BQ27">IF(P27="",0,SUMPRODUCT((DM13:VZ13="Mollusques")*(DM14:VZ14="EXCL")*(COUNTIF(AD27,"* "&amp;DM15:VZ15&amp;" *")&gt;0)*1))</f>
        <v>0</v>
      </c>
      <c r="BR27">
        <f t="array" ref="BR27">IF(P27="",0,SUMPRODUCT((DM13:VZ13="Mollusques")*(DM14:VZ14="ALERTE")*(COUNTIF(AD27,"* "&amp;DM15:VZ15&amp;" *")&gt;0)*1))</f>
        <v>0</v>
      </c>
      <c r="BS27" t="str">
        <f t="shared" si="36"/>
        <v/>
      </c>
      <c r="BT27" t="str">
        <f t="shared" si="37"/>
        <v/>
      </c>
      <c r="BU27" t="str">
        <f t="shared" si="38"/>
        <v/>
      </c>
      <c r="BV27" t="str">
        <f t="shared" si="39"/>
        <v/>
      </c>
      <c r="BW27" t="str">
        <f t="shared" si="40"/>
        <v/>
      </c>
      <c r="BX27" t="str">
        <f t="shared" si="41"/>
        <v/>
      </c>
      <c r="BY27" t="str">
        <f t="shared" si="42"/>
        <v/>
      </c>
      <c r="BZ27" t="str">
        <f t="shared" si="43"/>
        <v/>
      </c>
      <c r="CA27" t="str">
        <f t="shared" si="44"/>
        <v/>
      </c>
      <c r="CB27" t="str">
        <f t="shared" si="45"/>
        <v/>
      </c>
      <c r="CC27" t="str">
        <f t="shared" si="46"/>
        <v/>
      </c>
      <c r="CD27" t="str">
        <f t="shared" si="47"/>
        <v/>
      </c>
      <c r="CE27" t="str">
        <f t="shared" si="48"/>
        <v/>
      </c>
      <c r="CF27" t="str">
        <f t="shared" si="49"/>
        <v/>
      </c>
      <c r="CG27" t="str">
        <f t="shared" si="50"/>
        <v/>
      </c>
      <c r="CH27" t="str">
        <f t="shared" si="51"/>
        <v/>
      </c>
      <c r="CI27" t="str">
        <f t="shared" si="52"/>
        <v/>
      </c>
      <c r="CJ27" t="str">
        <f t="shared" si="53"/>
        <v/>
      </c>
      <c r="CK27" t="str">
        <f t="shared" si="54"/>
        <v/>
      </c>
    </row>
    <row r="28" spans="1:89" ht="21" customHeight="1">
      <c r="A28" t="s">
        <v>945</v>
      </c>
      <c r="B28" s="759"/>
      <c r="C28" s="779" t="str">
        <f>IF(TRIM(SUBSTITUTE(R15,CHAR(160),""))="","",R15)</f>
        <v>fromage blanc 20% mg *</v>
      </c>
      <c r="D28" s="780" t="str" cm="1">
        <f t="array" ref="D28">IF(ROW()=ROW(D28),C31,INDEX(E28:E41,ROW()-ROW(D28)))</f>
        <v>fromage blanc 20% mg *</v>
      </c>
      <c r="E28" s="781" t="str">
        <f>IF(OR(D28="",C30="",C30&lt;=0,F28=""),"",TRIM(MID(D28,LEN(F28)+1+IF(MID(D28,LEN(F28)+1,1)=" ",1,0),99999)))</f>
        <v/>
      </c>
      <c r="F28" s="780" t="str">
        <f>IF(OR(G28="",G28=0,G28="0"),"",IF(LEN(G28)&lt;=C30,G28,IF(LEN(SUBSTITUTE(H28," ",""))=C30+1,LEFT(G28,C30),LEFT(G28,FIND("§",SUBSTITUTE(H28," ","§",LEN(H28)-LEN(SUBSTITUTE(H28," ",""))))-1))))</f>
        <v>fromage blanc 20% mg *</v>
      </c>
      <c r="G28" s="780" t="str">
        <f t="shared" si="3"/>
        <v>fromage blanc 20% mg *</v>
      </c>
      <c r="H28" s="780" t="str">
        <f>IF(OR(G28="",G28=0,G28="0"),"",LEFT(G28,C30+1))</f>
        <v>fromage blanc 20% mg *</v>
      </c>
      <c r="I28" s="804">
        <f t="shared" si="4"/>
        <v>20</v>
      </c>
      <c r="J28" s="752" t="s">
        <v>1072</v>
      </c>
      <c r="K28" s="759">
        <f>IF(LEN(TRIM(L28))&gt;0,MAX(K13:K27)+1,"")</f>
        <v>15</v>
      </c>
      <c r="L28" s="783" t="str">
        <v>Verser le mélange dans des petits ramequins.</v>
      </c>
      <c r="M28" s="812" t="str">
        <f t="shared" si="5"/>
        <v>⚠ Lait</v>
      </c>
      <c r="O28" s="263">
        <f t="shared" si="6"/>
        <v>20</v>
      </c>
      <c r="P28" s="797" t="str">
        <f t="shared" si="7"/>
        <v>Mélanger la macédoine, le fromage blanc et la gélatine fondue dans un mixeur. *</v>
      </c>
      <c r="Q28" s="862" t="s">
        <v>945</v>
      </c>
      <c r="R28" s="860" t="str">
        <f t="shared" si="8"/>
        <v>Mélanger la macédoine, le fromage blanc et la gélatine fondue dans un mixeur. *</v>
      </c>
      <c r="S28" s="800" t="str">
        <f t="shared" si="9"/>
        <v>⚠ Lait</v>
      </c>
      <c r="T28" s="266" t="str">
        <f t="shared" si="10"/>
        <v>Mélanger la macédoine, le fromage blanc et la gélatine fondue dans un mixeur. *</v>
      </c>
      <c r="U28" s="267" t="str">
        <f t="shared" si="11"/>
        <v/>
      </c>
      <c r="V28" s="268">
        <f t="shared" si="12"/>
        <v>1</v>
      </c>
      <c r="W28" s="268">
        <f t="shared" si="13"/>
        <v>0</v>
      </c>
      <c r="X28" s="269" t="str">
        <f t="shared" si="14"/>
        <v>⚠ Lait</v>
      </c>
      <c r="Y28" t="str">
        <f t="shared" si="15"/>
        <v>mélanger la macédoine, le fromage blanc et la gélatine fondue dans un mixeur. *</v>
      </c>
      <c r="Z28" t="str">
        <f t="shared" si="16"/>
        <v>mélanger la macédoine, le fromage blanc et la gélatine fondue dans un mixeur. *</v>
      </c>
      <c r="AA28" t="str">
        <f t="shared" si="17"/>
        <v>melanger la macedoine, le fromage blanc et la gelatine fondue dans un mixeur. *</v>
      </c>
      <c r="AB28" t="str">
        <f t="shared" si="18"/>
        <v>melanger la macedoine  le fromage blanc et la gelatine fondue dans un mixeur  *</v>
      </c>
      <c r="AC28" t="str">
        <f t="shared" si="19"/>
        <v xml:space="preserve">melanger la macedoine  le fromage blanc et la gelatine fondue dans un mixeur   </v>
      </c>
      <c r="AD28" t="str">
        <f t="shared" si="20"/>
        <v xml:space="preserve"> melanger la macedoine le fromage blanc et la gelatine fondue dans un mixeur </v>
      </c>
      <c r="AE28">
        <f t="array" ref="AE28">IF(P28="",0,SUMPRODUCT((DM13:VZ13="Gluten")*(DM14:VZ14="INFO")*(COUNTIF(AD28,"* "&amp;DM15:VZ15&amp;" *")&gt;0)*1))</f>
        <v>0</v>
      </c>
      <c r="AF28">
        <f t="array" ref="AF28">IF(P28="",0,SUMPRODUCT((DM13:VZ13="Gluten")*(DM14:VZ14="EXCL")*(COUNTIF(AD28,"* "&amp;DM15:VZ15&amp;" *")&gt;0)*1))</f>
        <v>0</v>
      </c>
      <c r="AG28">
        <f t="array" ref="AG28">IF(P28="",0,SUMPRODUCT((DM13:VZ13="Gluten")*(DM14:VZ14="ALERTE")*(COUNTIF(AD28,"* "&amp;DM15:VZ15&amp;" *")&gt;0)*1))</f>
        <v>0</v>
      </c>
      <c r="AH28">
        <f t="array" ref="AH28">IF(P28="",0,SUMPRODUCT((DM13:VZ13="Gluten")*(DM14:VZ14="SUSP")*(COUNTIF(AD28,"* "&amp;DM15:VZ15&amp;" *")&gt;0)*1))</f>
        <v>0</v>
      </c>
      <c r="AI28" t="str">
        <f t="shared" si="21"/>
        <v/>
      </c>
      <c r="AJ28" t="str">
        <f t="shared" si="22"/>
        <v/>
      </c>
      <c r="AK28">
        <f t="array" ref="AK28">IF(P28="",0,SUMPRODUCT((DM13:VZ13="Crustaces")*(DM14:VZ14="ALERTE")*(COUNTIF(AD28,"* "&amp;DM15:VZ15&amp;" *")&gt;0)*1))</f>
        <v>0</v>
      </c>
      <c r="AL28" t="str">
        <f t="shared" si="23"/>
        <v/>
      </c>
      <c r="AM28">
        <f t="array" ref="AM28">IF(P28="",0,SUMPRODUCT((DM13:VZ13="Oeufs")*(DM14:VZ14="ALERTE")*(COUNTIF(AD28,"* "&amp;DM15:VZ15&amp;" *")&gt;0)*1))</f>
        <v>0</v>
      </c>
      <c r="AN28" t="str">
        <f t="shared" si="24"/>
        <v/>
      </c>
      <c r="AO28">
        <f t="array" ref="AO28">IF(P28="",0,SUMPRODUCT((DM13:VZ13="Poissons")*(DM14:VZ14="INFO")*(COUNTIF(AD28,"* "&amp;DM15:VZ15&amp;" *")&gt;0)*1))</f>
        <v>0</v>
      </c>
      <c r="AP28">
        <f t="array" ref="AP28">IF(P28="",0,SUMPRODUCT((DM13:VZ13="Poissons")*(DM14:VZ14="EXCL")*(COUNTIF(AD28,"* "&amp;DM15:VZ15&amp;" *")&gt;0)*1))</f>
        <v>0</v>
      </c>
      <c r="AQ28">
        <f t="array" ref="AQ28">IF(P28="",0,SUMPRODUCT((DM13:VZ13="Poissons")*(DM14:VZ14="ALERTE")*(COUNTIF(AD28,"* "&amp;DM15:VZ15&amp;" *")&gt;0)*1))</f>
        <v>0</v>
      </c>
      <c r="AR28" t="str">
        <f t="shared" si="25"/>
        <v/>
      </c>
      <c r="AS28">
        <f t="array" ref="AS28">IF(P28="",0,SUMPRODUCT((DM13:VZ13="Arachides")*(DM14:VZ14="ALERTE")*(COUNTIF(AD28,"* "&amp;DM15:VZ15&amp;" *")&gt;0)*1))</f>
        <v>0</v>
      </c>
      <c r="AT28" t="str">
        <f t="shared" si="26"/>
        <v/>
      </c>
      <c r="AU28">
        <f t="array" ref="AU28">IF(P28="",0,SUMPRODUCT((DM13:VZ13="Soja")*(DM14:VZ14="INFO")*(COUNTIF(AD28,"* "&amp;DM15:VZ15&amp;" *")&gt;0)*1))</f>
        <v>0</v>
      </c>
      <c r="AV28">
        <f t="array" ref="AV28">IF(P28="",0,SUMPRODUCT((DM13:VZ13="Soja")*(DM14:VZ14="ALERTE")*(COUNTIF(AD28,"* "&amp;DM15:VZ15&amp;" *")&gt;0)*1))</f>
        <v>0</v>
      </c>
      <c r="AW28" t="str">
        <f t="shared" si="27"/>
        <v/>
      </c>
      <c r="AX28">
        <f t="array" ref="AX28">IF(P28="",0,SUMPRODUCT((DM13:VZ13="Lait")*(DM14:VZ14="INFO")*(COUNTIF(AD28,"* "&amp;DM15:VZ15&amp;" *")&gt;0)*1))</f>
        <v>0</v>
      </c>
      <c r="AY28">
        <f t="array" ref="AY28">IF(P28="",0,SUMPRODUCT((DM13:VZ13="Lait")*(DM14:VZ14="EXCL")*(COUNTIF(AD28,"* "&amp;DM15:VZ15&amp;" *")&gt;0)*1))</f>
        <v>0</v>
      </c>
      <c r="AZ28">
        <f t="array" ref="AZ28">IF(P28="",0,SUMPRODUCT((DM13:VZ13="Lait")*(DM14:VZ14="ALERTE")*(COUNTIF(AD28,"* "&amp;DM15:VZ15&amp;" *")&gt;0)*1))</f>
        <v>1</v>
      </c>
      <c r="BA28">
        <f t="array" ref="BA28">IF(P28="",0,SUMPRODUCT((DM13:VZ13="Lait")*(DM14:VZ14="SUSP")*(COUNTIF(AD28,"* "&amp;DM15:VZ15&amp;" *")&gt;0)*1))</f>
        <v>0</v>
      </c>
      <c r="BB28" t="str">
        <f t="shared" si="28"/>
        <v>⚠ Lait</v>
      </c>
      <c r="BC28" t="str">
        <f t="shared" si="29"/>
        <v/>
      </c>
      <c r="BD28">
        <f t="array" ref="BD28">IF(P28="",0,SUMPRODUCT((DM13:VZ13="Fruits a coque")*(DM14:VZ14="EXCL")*(COUNTIF(AD28,"* "&amp;DM15:VZ15&amp;" *")&gt;0)*1))</f>
        <v>0</v>
      </c>
      <c r="BE28">
        <f t="array" ref="BE28">IF(P28="",0,SUMPRODUCT((DM13:VZ13="Fruits a coque")*(DM14:VZ14="ALERTE")*(COUNTIF(AD28,"* "&amp;DM15:VZ15&amp;" *")&gt;0)*1))</f>
        <v>0</v>
      </c>
      <c r="BF28" t="str">
        <f t="shared" si="30"/>
        <v/>
      </c>
      <c r="BG28">
        <f t="array" ref="BG28">IF(P28="",0,SUMPRODUCT((DM13:VZ13="Celeri")*(DM14:VZ14="ALERTE")*(COUNTIF(AD28,"* "&amp;DM15:VZ15&amp;" *")&gt;0)*1))</f>
        <v>0</v>
      </c>
      <c r="BH28" t="str">
        <f t="shared" si="31"/>
        <v/>
      </c>
      <c r="BI28">
        <f t="array" ref="BI28">IF(P28="",0,SUMPRODUCT((DM13:VZ13="Moutarde")*(DM14:VZ14="ALERTE")*(COUNTIF(AD28,"* "&amp;DM15:VZ15&amp;" *")&gt;0)*1))</f>
        <v>0</v>
      </c>
      <c r="BJ28" t="str">
        <f t="shared" si="32"/>
        <v/>
      </c>
      <c r="BK28">
        <f t="array" ref="BK28">IF(P28="",0,SUMPRODUCT((DM13:VZ13="Sesame")*(DM14:VZ14="ALERTE")*(COUNTIF(AD28,"* "&amp;DM15:VZ15&amp;" *")&gt;0)*1))</f>
        <v>0</v>
      </c>
      <c r="BL28" t="str">
        <f t="shared" si="33"/>
        <v/>
      </c>
      <c r="BM28">
        <f t="array" ref="BM28">IF(P28="",0,SUMPRODUCT((DM13:VZ13="Sulfites")*(DM14:VZ14="ALERTE")*(COUNTIF(AD28,"* "&amp;DM15:VZ15&amp;" *")&gt;0)*1))</f>
        <v>0</v>
      </c>
      <c r="BN28" t="str">
        <f t="shared" si="34"/>
        <v/>
      </c>
      <c r="BO28">
        <f t="array" ref="BO28">IF(P28="",0,SUMPRODUCT((DM13:VZ13="Lupin")*(DM14:VZ14="ALERTE")*(COUNTIF(AD28,"* "&amp;DM15:VZ15&amp;" *")&gt;0)*1))</f>
        <v>0</v>
      </c>
      <c r="BP28" t="str">
        <f t="shared" si="35"/>
        <v/>
      </c>
      <c r="BQ28">
        <f t="array" ref="BQ28">IF(P28="",0,SUMPRODUCT((DM13:VZ13="Mollusques")*(DM14:VZ14="EXCL")*(COUNTIF(AD28,"* "&amp;DM15:VZ15&amp;" *")&gt;0)*1))</f>
        <v>0</v>
      </c>
      <c r="BR28">
        <f t="array" ref="BR28">IF(P28="",0,SUMPRODUCT((DM13:VZ13="Mollusques")*(DM14:VZ14="ALERTE")*(COUNTIF(AD28,"* "&amp;DM15:VZ15&amp;" *")&gt;0)*1))</f>
        <v>0</v>
      </c>
      <c r="BS28" t="str">
        <f t="shared" si="36"/>
        <v/>
      </c>
      <c r="BT28" t="str">
        <f t="shared" si="37"/>
        <v/>
      </c>
      <c r="BU28" t="str">
        <f t="shared" si="38"/>
        <v/>
      </c>
      <c r="BV28" t="str">
        <f t="shared" si="39"/>
        <v/>
      </c>
      <c r="BW28" t="str">
        <f t="shared" si="40"/>
        <v/>
      </c>
      <c r="BX28" t="str">
        <f t="shared" si="41"/>
        <v/>
      </c>
      <c r="BY28" t="str">
        <f t="shared" si="42"/>
        <v/>
      </c>
      <c r="BZ28" t="str">
        <f t="shared" si="43"/>
        <v>⚠ Lait</v>
      </c>
      <c r="CA28" t="str">
        <f t="shared" si="44"/>
        <v>⚠ Lait</v>
      </c>
      <c r="CB28" t="str">
        <f t="shared" si="45"/>
        <v>⚠ Lait</v>
      </c>
      <c r="CC28" t="str">
        <f t="shared" si="46"/>
        <v>⚠ Lait</v>
      </c>
      <c r="CD28" t="str">
        <f t="shared" si="47"/>
        <v>⚠ Lait</v>
      </c>
      <c r="CE28" t="str">
        <f t="shared" si="48"/>
        <v>⚠ Lait</v>
      </c>
      <c r="CF28" t="str">
        <f t="shared" si="49"/>
        <v>⚠ Lait</v>
      </c>
      <c r="CG28" t="str">
        <f t="shared" si="50"/>
        <v>⚠ Lait</v>
      </c>
      <c r="CH28" t="str">
        <f t="shared" si="51"/>
        <v>⚠ Lait</v>
      </c>
      <c r="CI28" t="str">
        <f t="shared" si="52"/>
        <v/>
      </c>
      <c r="CJ28" t="str">
        <f t="shared" si="53"/>
        <v/>
      </c>
      <c r="CK28" t="str">
        <f t="shared" si="54"/>
        <v/>
      </c>
    </row>
    <row r="29" spans="1:89" ht="21" customHeight="1">
      <c r="A29" t="s">
        <v>1065</v>
      </c>
      <c r="B29" s="759"/>
      <c r="C29" s="784" t="str">
        <f>TRIM(SUBSTITUTE(SUBSTITUTE(SUBSTITUTE(SUBSTITUTE(SUBSTITUTE(SUBSTITUTE(SUBSTITUTE(SUBSTITUTE(SUBSTITUTE(CLEAN(IF(OR(LEFT(C28,1)="-",LEFT(C28,1)="="),MID(C28,2,99999),C28)),"—","-"),"–","-"),CHAR(160)," "),CHAR(9)," "),CHAR(13)," "),CHAR(10)," ")," "," ")," "," ")," "," "))</f>
        <v>fromage blanc 20% mg *</v>
      </c>
      <c r="D29" s="780" t="str" cm="1">
        <f t="array" ref="D29">IF(ROW()=ROW(D28),C31,INDEX(E28:E41,ROW()-ROW(D28)))</f>
        <v/>
      </c>
      <c r="E29" s="781" t="str">
        <f>IF(OR(D29="",C30="",C30&lt;=0,F29=""),"",TRIM(MID(D29,LEN(F29)+1+IF(MID(D29,LEN(F29)+1,1)=" ",1,0),99999)))</f>
        <v/>
      </c>
      <c r="F29" s="780" t="str">
        <f>IF(OR(G29="",G29=0,G29="0"),"",IF(LEN(G29)&lt;=C30,G29,IF(LEN(SUBSTITUTE(H29," ",""))=C30+1,LEFT(G29,C30),LEFT(G29,FIND("§",SUBSTITUTE(H29," ","§",LEN(H29)-LEN(SUBSTITUTE(H29," ",""))))-1))))</f>
        <v/>
      </c>
      <c r="G29" s="780" t="str">
        <f t="shared" si="3"/>
        <v/>
      </c>
      <c r="H29" s="780" t="str">
        <f>IF(OR(G29="",G29=0,G29="0"),"",LEFT(G29,C30+1))</f>
        <v/>
      </c>
      <c r="I29" s="804">
        <f t="shared" si="4"/>
        <v>21</v>
      </c>
      <c r="J29" s="752" t="s">
        <v>1022</v>
      </c>
      <c r="K29" s="759">
        <f>IF(LEN(TRIM(L29))&gt;0,MAX(K13:K28)+1,"")</f>
        <v>16</v>
      </c>
      <c r="L29" s="783" t="str">
        <v>Filmer les ramequins et les mettre au réfrigérateur.</v>
      </c>
      <c r="M29" s="812" t="str">
        <f t="shared" si="5"/>
        <v/>
      </c>
      <c r="O29" s="263">
        <f t="shared" si="6"/>
        <v>21</v>
      </c>
      <c r="P29" s="797" t="str">
        <f t="shared" si="7"/>
        <v>Verser le mélange dans des petits ramequins.</v>
      </c>
      <c r="Q29" s="862" t="s">
        <v>945</v>
      </c>
      <c r="R29" s="860" t="str">
        <f t="shared" si="8"/>
        <v>Verser le mélange dans des petits ramequins.</v>
      </c>
      <c r="S29" s="800" t="str">
        <f t="shared" si="9"/>
        <v/>
      </c>
      <c r="T29" s="266" t="str">
        <f t="shared" si="10"/>
        <v>Verser le mélange dans des petits ramequins.</v>
      </c>
      <c r="U29" s="267" t="str">
        <f t="shared" si="11"/>
        <v/>
      </c>
      <c r="V29" s="268">
        <f t="shared" si="12"/>
        <v>0</v>
      </c>
      <c r="W29" s="268">
        <f t="shared" si="13"/>
        <v>0</v>
      </c>
      <c r="X29" s="269" t="str">
        <f t="shared" si="14"/>
        <v>aucun match</v>
      </c>
      <c r="Y29" t="str">
        <f t="shared" si="15"/>
        <v>verser le mélange dans des petits ramequins.</v>
      </c>
      <c r="Z29" t="str">
        <f t="shared" si="16"/>
        <v>verser le mélange dans des petits ramequins.</v>
      </c>
      <c r="AA29" t="str">
        <f t="shared" si="17"/>
        <v>verser le melange dans des petits ramequins.</v>
      </c>
      <c r="AB29" t="str">
        <f t="shared" si="18"/>
        <v xml:space="preserve">verser le melange dans des petits ramequins </v>
      </c>
      <c r="AC29" t="str">
        <f t="shared" si="19"/>
        <v xml:space="preserve">verser le melange dans des petits ramequins </v>
      </c>
      <c r="AD29" t="str">
        <f t="shared" si="20"/>
        <v xml:space="preserve"> verser le melange dans des petits ramequins </v>
      </c>
      <c r="AE29">
        <f t="array" ref="AE29">IF(P29="",0,SUMPRODUCT((DM13:VZ13="Gluten")*(DM14:VZ14="INFO")*(COUNTIF(AD29,"* "&amp;DM15:VZ15&amp;" *")&gt;0)*1))</f>
        <v>0</v>
      </c>
      <c r="AF29">
        <f t="array" ref="AF29">IF(P29="",0,SUMPRODUCT((DM13:VZ13="Gluten")*(DM14:VZ14="EXCL")*(COUNTIF(AD29,"* "&amp;DM15:VZ15&amp;" *")&gt;0)*1))</f>
        <v>0</v>
      </c>
      <c r="AG29">
        <f t="array" ref="AG29">IF(P29="",0,SUMPRODUCT((DM13:VZ13="Gluten")*(DM14:VZ14="ALERTE")*(COUNTIF(AD29,"* "&amp;DM15:VZ15&amp;" *")&gt;0)*1))</f>
        <v>0</v>
      </c>
      <c r="AH29">
        <f t="array" ref="AH29">IF(P29="",0,SUMPRODUCT((DM13:VZ13="Gluten")*(DM14:VZ14="SUSP")*(COUNTIF(AD29,"* "&amp;DM15:VZ15&amp;" *")&gt;0)*1))</f>
        <v>0</v>
      </c>
      <c r="AI29" t="str">
        <f t="shared" si="21"/>
        <v/>
      </c>
      <c r="AJ29" t="str">
        <f t="shared" si="22"/>
        <v/>
      </c>
      <c r="AK29">
        <f t="array" ref="AK29">IF(P29="",0,SUMPRODUCT((DM13:VZ13="Crustaces")*(DM14:VZ14="ALERTE")*(COUNTIF(AD29,"* "&amp;DM15:VZ15&amp;" *")&gt;0)*1))</f>
        <v>0</v>
      </c>
      <c r="AL29" t="str">
        <f t="shared" si="23"/>
        <v/>
      </c>
      <c r="AM29">
        <f t="array" ref="AM29">IF(P29="",0,SUMPRODUCT((DM13:VZ13="Oeufs")*(DM14:VZ14="ALERTE")*(COUNTIF(AD29,"* "&amp;DM15:VZ15&amp;" *")&gt;0)*1))</f>
        <v>0</v>
      </c>
      <c r="AN29" t="str">
        <f t="shared" si="24"/>
        <v/>
      </c>
      <c r="AO29">
        <f t="array" ref="AO29">IF(P29="",0,SUMPRODUCT((DM13:VZ13="Poissons")*(DM14:VZ14="INFO")*(COUNTIF(AD29,"* "&amp;DM15:VZ15&amp;" *")&gt;0)*1))</f>
        <v>0</v>
      </c>
      <c r="AP29">
        <f t="array" ref="AP29">IF(P29="",0,SUMPRODUCT((DM13:VZ13="Poissons")*(DM14:VZ14="EXCL")*(COUNTIF(AD29,"* "&amp;DM15:VZ15&amp;" *")&gt;0)*1))</f>
        <v>0</v>
      </c>
      <c r="AQ29">
        <f t="array" ref="AQ29">IF(P29="",0,SUMPRODUCT((DM13:VZ13="Poissons")*(DM14:VZ14="ALERTE")*(COUNTIF(AD29,"* "&amp;DM15:VZ15&amp;" *")&gt;0)*1))</f>
        <v>0</v>
      </c>
      <c r="AR29" t="str">
        <f t="shared" si="25"/>
        <v/>
      </c>
      <c r="AS29">
        <f t="array" ref="AS29">IF(P29="",0,SUMPRODUCT((DM13:VZ13="Arachides")*(DM14:VZ14="ALERTE")*(COUNTIF(AD29,"* "&amp;DM15:VZ15&amp;" *")&gt;0)*1))</f>
        <v>0</v>
      </c>
      <c r="AT29" t="str">
        <f t="shared" si="26"/>
        <v/>
      </c>
      <c r="AU29">
        <f t="array" ref="AU29">IF(P29="",0,SUMPRODUCT((DM13:VZ13="Soja")*(DM14:VZ14="INFO")*(COUNTIF(AD29,"* "&amp;DM15:VZ15&amp;" *")&gt;0)*1))</f>
        <v>0</v>
      </c>
      <c r="AV29">
        <f t="array" ref="AV29">IF(P29="",0,SUMPRODUCT((DM13:VZ13="Soja")*(DM14:VZ14="ALERTE")*(COUNTIF(AD29,"* "&amp;DM15:VZ15&amp;" *")&gt;0)*1))</f>
        <v>0</v>
      </c>
      <c r="AW29" t="str">
        <f t="shared" si="27"/>
        <v/>
      </c>
      <c r="AX29">
        <f t="array" ref="AX29">IF(P29="",0,SUMPRODUCT((DM13:VZ13="Lait")*(DM14:VZ14="INFO")*(COUNTIF(AD29,"* "&amp;DM15:VZ15&amp;" *")&gt;0)*1))</f>
        <v>0</v>
      </c>
      <c r="AY29">
        <f t="array" ref="AY29">IF(P29="",0,SUMPRODUCT((DM13:VZ13="Lait")*(DM14:VZ14="EXCL")*(COUNTIF(AD29,"* "&amp;DM15:VZ15&amp;" *")&gt;0)*1))</f>
        <v>0</v>
      </c>
      <c r="AZ29">
        <f t="array" ref="AZ29">IF(P29="",0,SUMPRODUCT((DM13:VZ13="Lait")*(DM14:VZ14="ALERTE")*(COUNTIF(AD29,"* "&amp;DM15:VZ15&amp;" *")&gt;0)*1))</f>
        <v>0</v>
      </c>
      <c r="BA29">
        <f t="array" ref="BA29">IF(P29="",0,SUMPRODUCT((DM13:VZ13="Lait")*(DM14:VZ14="SUSP")*(COUNTIF(AD29,"* "&amp;DM15:VZ15&amp;" *")&gt;0)*1))</f>
        <v>0</v>
      </c>
      <c r="BB29" t="str">
        <f t="shared" si="28"/>
        <v/>
      </c>
      <c r="BC29" t="str">
        <f t="shared" si="29"/>
        <v/>
      </c>
      <c r="BD29">
        <f t="array" ref="BD29">IF(P29="",0,SUMPRODUCT((DM13:VZ13="Fruits a coque")*(DM14:VZ14="EXCL")*(COUNTIF(AD29,"* "&amp;DM15:VZ15&amp;" *")&gt;0)*1))</f>
        <v>0</v>
      </c>
      <c r="BE29">
        <f t="array" ref="BE29">IF(P29="",0,SUMPRODUCT((DM13:VZ13="Fruits a coque")*(DM14:VZ14="ALERTE")*(COUNTIF(AD29,"* "&amp;DM15:VZ15&amp;" *")&gt;0)*1))</f>
        <v>0</v>
      </c>
      <c r="BF29" t="str">
        <f t="shared" si="30"/>
        <v/>
      </c>
      <c r="BG29">
        <f t="array" ref="BG29">IF(P29="",0,SUMPRODUCT((DM13:VZ13="Celeri")*(DM14:VZ14="ALERTE")*(COUNTIF(AD29,"* "&amp;DM15:VZ15&amp;" *")&gt;0)*1))</f>
        <v>0</v>
      </c>
      <c r="BH29" t="str">
        <f t="shared" si="31"/>
        <v/>
      </c>
      <c r="BI29">
        <f t="array" ref="BI29">IF(P29="",0,SUMPRODUCT((DM13:VZ13="Moutarde")*(DM14:VZ14="ALERTE")*(COUNTIF(AD29,"* "&amp;DM15:VZ15&amp;" *")&gt;0)*1))</f>
        <v>0</v>
      </c>
      <c r="BJ29" t="str">
        <f t="shared" si="32"/>
        <v/>
      </c>
      <c r="BK29">
        <f t="array" ref="BK29">IF(P29="",0,SUMPRODUCT((DM13:VZ13="Sesame")*(DM14:VZ14="ALERTE")*(COUNTIF(AD29,"* "&amp;DM15:VZ15&amp;" *")&gt;0)*1))</f>
        <v>0</v>
      </c>
      <c r="BL29" t="str">
        <f t="shared" si="33"/>
        <v/>
      </c>
      <c r="BM29">
        <f t="array" ref="BM29">IF(P29="",0,SUMPRODUCT((DM13:VZ13="Sulfites")*(DM14:VZ14="ALERTE")*(COUNTIF(AD29,"* "&amp;DM15:VZ15&amp;" *")&gt;0)*1))</f>
        <v>0</v>
      </c>
      <c r="BN29" t="str">
        <f t="shared" si="34"/>
        <v/>
      </c>
      <c r="BO29">
        <f t="array" ref="BO29">IF(P29="",0,SUMPRODUCT((DM13:VZ13="Lupin")*(DM14:VZ14="ALERTE")*(COUNTIF(AD29,"* "&amp;DM15:VZ15&amp;" *")&gt;0)*1))</f>
        <v>0</v>
      </c>
      <c r="BP29" t="str">
        <f t="shared" si="35"/>
        <v/>
      </c>
      <c r="BQ29">
        <f t="array" ref="BQ29">IF(P29="",0,SUMPRODUCT((DM13:VZ13="Mollusques")*(DM14:VZ14="EXCL")*(COUNTIF(AD29,"* "&amp;DM15:VZ15&amp;" *")&gt;0)*1))</f>
        <v>0</v>
      </c>
      <c r="BR29">
        <f t="array" ref="BR29">IF(P29="",0,SUMPRODUCT((DM13:VZ13="Mollusques")*(DM14:VZ14="ALERTE")*(COUNTIF(AD29,"* "&amp;DM15:VZ15&amp;" *")&gt;0)*1))</f>
        <v>0</v>
      </c>
      <c r="BS29" t="str">
        <f t="shared" si="36"/>
        <v/>
      </c>
      <c r="BT29" t="str">
        <f t="shared" si="37"/>
        <v/>
      </c>
      <c r="BU29" t="str">
        <f t="shared" si="38"/>
        <v/>
      </c>
      <c r="BV29" t="str">
        <f t="shared" si="39"/>
        <v/>
      </c>
      <c r="BW29" t="str">
        <f t="shared" si="40"/>
        <v/>
      </c>
      <c r="BX29" t="str">
        <f t="shared" si="41"/>
        <v/>
      </c>
      <c r="BY29" t="str">
        <f t="shared" si="42"/>
        <v/>
      </c>
      <c r="BZ29" t="str">
        <f t="shared" si="43"/>
        <v/>
      </c>
      <c r="CA29" t="str">
        <f t="shared" si="44"/>
        <v/>
      </c>
      <c r="CB29" t="str">
        <f t="shared" si="45"/>
        <v/>
      </c>
      <c r="CC29" t="str">
        <f t="shared" si="46"/>
        <v/>
      </c>
      <c r="CD29" t="str">
        <f t="shared" si="47"/>
        <v/>
      </c>
      <c r="CE29" t="str">
        <f t="shared" si="48"/>
        <v/>
      </c>
      <c r="CF29" t="str">
        <f t="shared" si="49"/>
        <v/>
      </c>
      <c r="CG29" t="str">
        <f t="shared" si="50"/>
        <v/>
      </c>
      <c r="CH29" t="str">
        <f t="shared" si="51"/>
        <v/>
      </c>
      <c r="CI29" t="str">
        <f t="shared" si="52"/>
        <v/>
      </c>
      <c r="CJ29" t="str">
        <f t="shared" si="53"/>
        <v/>
      </c>
      <c r="CK29" t="str">
        <f t="shared" si="54"/>
        <v/>
      </c>
    </row>
    <row r="30" spans="1:89" ht="21" customHeight="1">
      <c r="B30" s="759"/>
      <c r="C30" s="785">
        <f>K10</f>
        <v>120</v>
      </c>
      <c r="D30" s="780" t="str" cm="1">
        <f t="array" ref="D30">IF(ROW()=ROW(D28),C31,INDEX(E28:E41,ROW()-ROW(D28)))</f>
        <v/>
      </c>
      <c r="E30" s="781" t="str">
        <f>IF(OR(D30="",C30="",C30&lt;=0,F30=""),"",TRIM(MID(D30,LEN(F30)+1+IF(MID(D30,LEN(F30)+1,1)=" ",1,0),99999)))</f>
        <v/>
      </c>
      <c r="F30" s="780" t="str">
        <f>IF(OR(G30="",G30=0,G30="0"),"",IF(LEN(G30)&lt;=C30,G30,IF(LEN(SUBSTITUTE(H30," ",""))=C30+1,LEFT(G30,C30),LEFT(G30,FIND("§",SUBSTITUTE(H30," ","§",LEN(H30)-LEN(SUBSTITUTE(H30," ",""))))-1))))</f>
        <v/>
      </c>
      <c r="G30" s="780" t="str">
        <f t="shared" si="3"/>
        <v/>
      </c>
      <c r="H30" s="780" t="str">
        <f>IF(OR(G30="",G30=0,G30="0"),"",LEFT(G30,C30+1))</f>
        <v/>
      </c>
      <c r="I30" s="804">
        <f t="shared" si="4"/>
        <v>22</v>
      </c>
      <c r="J30" s="752" t="s">
        <v>1023</v>
      </c>
      <c r="K30" s="759">
        <f>IF(LEN(TRIM(L30))&gt;0,MAX(K13:K29)+1,"")</f>
        <v>17</v>
      </c>
      <c r="L30" s="783" t="str">
        <v>1004</v>
      </c>
      <c r="M30" s="812" t="str">
        <f t="shared" si="5"/>
        <v/>
      </c>
      <c r="O30" s="263">
        <f t="shared" si="6"/>
        <v>22</v>
      </c>
      <c r="P30" s="797" t="str">
        <f t="shared" si="7"/>
        <v>Filmer les ramequins et les mettre au réfrigérateur.</v>
      </c>
      <c r="Q30" s="862" t="s">
        <v>945</v>
      </c>
      <c r="R30" s="860" t="str">
        <f t="shared" si="8"/>
        <v>Filmer les ramequins et les mettre au réfrigérateur.</v>
      </c>
      <c r="S30" s="800" t="str">
        <f t="shared" si="9"/>
        <v/>
      </c>
      <c r="T30" s="266" t="str">
        <f t="shared" si="10"/>
        <v>Filmer les ramequins et les mettre au réfrigérateur.</v>
      </c>
      <c r="U30" s="267" t="str">
        <f t="shared" si="11"/>
        <v/>
      </c>
      <c r="V30" s="268">
        <f t="shared" si="12"/>
        <v>0</v>
      </c>
      <c r="W30" s="268">
        <f t="shared" si="13"/>
        <v>0</v>
      </c>
      <c r="X30" s="269" t="str">
        <f t="shared" si="14"/>
        <v>aucun match</v>
      </c>
      <c r="Y30" t="str">
        <f t="shared" si="15"/>
        <v>filmer les ramequins et les mettre au réfrigérateur.</v>
      </c>
      <c r="Z30" t="str">
        <f t="shared" si="16"/>
        <v>filmer les ramequins et les mettre au réfrigérateur.</v>
      </c>
      <c r="AA30" t="str">
        <f t="shared" si="17"/>
        <v>filmer les ramequins et les mettre au refrigerateur.</v>
      </c>
      <c r="AB30" t="str">
        <f t="shared" si="18"/>
        <v xml:space="preserve">filmer les ramequins et les mettre au refrigerateur </v>
      </c>
      <c r="AC30" t="str">
        <f t="shared" si="19"/>
        <v xml:space="preserve">filmer les ramequins et les mettre au refrigerateur </v>
      </c>
      <c r="AD30" t="str">
        <f t="shared" si="20"/>
        <v xml:space="preserve"> filmer les ramequins et les mettre au refrigerateur </v>
      </c>
      <c r="AE30">
        <f t="array" ref="AE30">IF(P30="",0,SUMPRODUCT((DM13:VZ13="Gluten")*(DM14:VZ14="INFO")*(COUNTIF(AD30,"* "&amp;DM15:VZ15&amp;" *")&gt;0)*1))</f>
        <v>0</v>
      </c>
      <c r="AF30">
        <f t="array" ref="AF30">IF(P30="",0,SUMPRODUCT((DM13:VZ13="Gluten")*(DM14:VZ14="EXCL")*(COUNTIF(AD30,"* "&amp;DM15:VZ15&amp;" *")&gt;0)*1))</f>
        <v>0</v>
      </c>
      <c r="AG30">
        <f t="array" ref="AG30">IF(P30="",0,SUMPRODUCT((DM13:VZ13="Gluten")*(DM14:VZ14="ALERTE")*(COUNTIF(AD30,"* "&amp;DM15:VZ15&amp;" *")&gt;0)*1))</f>
        <v>0</v>
      </c>
      <c r="AH30">
        <f t="array" ref="AH30">IF(P30="",0,SUMPRODUCT((DM13:VZ13="Gluten")*(DM14:VZ14="SUSP")*(COUNTIF(AD30,"* "&amp;DM15:VZ15&amp;" *")&gt;0)*1))</f>
        <v>0</v>
      </c>
      <c r="AI30" t="str">
        <f t="shared" si="21"/>
        <v/>
      </c>
      <c r="AJ30" t="str">
        <f t="shared" si="22"/>
        <v/>
      </c>
      <c r="AK30">
        <f t="array" ref="AK30">IF(P30="",0,SUMPRODUCT((DM13:VZ13="Crustaces")*(DM14:VZ14="ALERTE")*(COUNTIF(AD30,"* "&amp;DM15:VZ15&amp;" *")&gt;0)*1))</f>
        <v>0</v>
      </c>
      <c r="AL30" t="str">
        <f t="shared" si="23"/>
        <v/>
      </c>
      <c r="AM30">
        <f t="array" ref="AM30">IF(P30="",0,SUMPRODUCT((DM13:VZ13="Oeufs")*(DM14:VZ14="ALERTE")*(COUNTIF(AD30,"* "&amp;DM15:VZ15&amp;" *")&gt;0)*1))</f>
        <v>0</v>
      </c>
      <c r="AN30" t="str">
        <f t="shared" si="24"/>
        <v/>
      </c>
      <c r="AO30">
        <f t="array" ref="AO30">IF(P30="",0,SUMPRODUCT((DM13:VZ13="Poissons")*(DM14:VZ14="INFO")*(COUNTIF(AD30,"* "&amp;DM15:VZ15&amp;" *")&gt;0)*1))</f>
        <v>0</v>
      </c>
      <c r="AP30">
        <f t="array" ref="AP30">IF(P30="",0,SUMPRODUCT((DM13:VZ13="Poissons")*(DM14:VZ14="EXCL")*(COUNTIF(AD30,"* "&amp;DM15:VZ15&amp;" *")&gt;0)*1))</f>
        <v>0</v>
      </c>
      <c r="AQ30">
        <f t="array" ref="AQ30">IF(P30="",0,SUMPRODUCT((DM13:VZ13="Poissons")*(DM14:VZ14="ALERTE")*(COUNTIF(AD30,"* "&amp;DM15:VZ15&amp;" *")&gt;0)*1))</f>
        <v>0</v>
      </c>
      <c r="AR30" t="str">
        <f t="shared" si="25"/>
        <v/>
      </c>
      <c r="AS30">
        <f t="array" ref="AS30">IF(P30="",0,SUMPRODUCT((DM13:VZ13="Arachides")*(DM14:VZ14="ALERTE")*(COUNTIF(AD30,"* "&amp;DM15:VZ15&amp;" *")&gt;0)*1))</f>
        <v>0</v>
      </c>
      <c r="AT30" t="str">
        <f t="shared" si="26"/>
        <v/>
      </c>
      <c r="AU30">
        <f t="array" ref="AU30">IF(P30="",0,SUMPRODUCT((DM13:VZ13="Soja")*(DM14:VZ14="INFO")*(COUNTIF(AD30,"* "&amp;DM15:VZ15&amp;" *")&gt;0)*1))</f>
        <v>0</v>
      </c>
      <c r="AV30">
        <f t="array" ref="AV30">IF(P30="",0,SUMPRODUCT((DM13:VZ13="Soja")*(DM14:VZ14="ALERTE")*(COUNTIF(AD30,"* "&amp;DM15:VZ15&amp;" *")&gt;0)*1))</f>
        <v>0</v>
      </c>
      <c r="AW30" t="str">
        <f t="shared" si="27"/>
        <v/>
      </c>
      <c r="AX30">
        <f t="array" ref="AX30">IF(P30="",0,SUMPRODUCT((DM13:VZ13="Lait")*(DM14:VZ14="INFO")*(COUNTIF(AD30,"* "&amp;DM15:VZ15&amp;" *")&gt;0)*1))</f>
        <v>0</v>
      </c>
      <c r="AY30">
        <f t="array" ref="AY30">IF(P30="",0,SUMPRODUCT((DM13:VZ13="Lait")*(DM14:VZ14="EXCL")*(COUNTIF(AD30,"* "&amp;DM15:VZ15&amp;" *")&gt;0)*1))</f>
        <v>0</v>
      </c>
      <c r="AZ30">
        <f t="array" ref="AZ30">IF(P30="",0,SUMPRODUCT((DM13:VZ13="Lait")*(DM14:VZ14="ALERTE")*(COUNTIF(AD30,"* "&amp;DM15:VZ15&amp;" *")&gt;0)*1))</f>
        <v>0</v>
      </c>
      <c r="BA30">
        <f t="array" ref="BA30">IF(P30="",0,SUMPRODUCT((DM13:VZ13="Lait")*(DM14:VZ14="SUSP")*(COUNTIF(AD30,"* "&amp;DM15:VZ15&amp;" *")&gt;0)*1))</f>
        <v>0</v>
      </c>
      <c r="BB30" t="str">
        <f t="shared" si="28"/>
        <v/>
      </c>
      <c r="BC30" t="str">
        <f t="shared" si="29"/>
        <v/>
      </c>
      <c r="BD30">
        <f t="array" ref="BD30">IF(P30="",0,SUMPRODUCT((DM13:VZ13="Fruits a coque")*(DM14:VZ14="EXCL")*(COUNTIF(AD30,"* "&amp;DM15:VZ15&amp;" *")&gt;0)*1))</f>
        <v>0</v>
      </c>
      <c r="BE30">
        <f t="array" ref="BE30">IF(P30="",0,SUMPRODUCT((DM13:VZ13="Fruits a coque")*(DM14:VZ14="ALERTE")*(COUNTIF(AD30,"* "&amp;DM15:VZ15&amp;" *")&gt;0)*1))</f>
        <v>0</v>
      </c>
      <c r="BF30" t="str">
        <f t="shared" si="30"/>
        <v/>
      </c>
      <c r="BG30">
        <f t="array" ref="BG30">IF(P30="",0,SUMPRODUCT((DM13:VZ13="Celeri")*(DM14:VZ14="ALERTE")*(COUNTIF(AD30,"* "&amp;DM15:VZ15&amp;" *")&gt;0)*1))</f>
        <v>0</v>
      </c>
      <c r="BH30" t="str">
        <f t="shared" si="31"/>
        <v/>
      </c>
      <c r="BI30">
        <f t="array" ref="BI30">IF(P30="",0,SUMPRODUCT((DM13:VZ13="Moutarde")*(DM14:VZ14="ALERTE")*(COUNTIF(AD30,"* "&amp;DM15:VZ15&amp;" *")&gt;0)*1))</f>
        <v>0</v>
      </c>
      <c r="BJ30" t="str">
        <f t="shared" si="32"/>
        <v/>
      </c>
      <c r="BK30">
        <f t="array" ref="BK30">IF(P30="",0,SUMPRODUCT((DM13:VZ13="Sesame")*(DM14:VZ14="ALERTE")*(COUNTIF(AD30,"* "&amp;DM15:VZ15&amp;" *")&gt;0)*1))</f>
        <v>0</v>
      </c>
      <c r="BL30" t="str">
        <f t="shared" si="33"/>
        <v/>
      </c>
      <c r="BM30">
        <f t="array" ref="BM30">IF(P30="",0,SUMPRODUCT((DM13:VZ13="Sulfites")*(DM14:VZ14="ALERTE")*(COUNTIF(AD30,"* "&amp;DM15:VZ15&amp;" *")&gt;0)*1))</f>
        <v>0</v>
      </c>
      <c r="BN30" t="str">
        <f t="shared" si="34"/>
        <v/>
      </c>
      <c r="BO30">
        <f t="array" ref="BO30">IF(P30="",0,SUMPRODUCT((DM13:VZ13="Lupin")*(DM14:VZ14="ALERTE")*(COUNTIF(AD30,"* "&amp;DM15:VZ15&amp;" *")&gt;0)*1))</f>
        <v>0</v>
      </c>
      <c r="BP30" t="str">
        <f t="shared" si="35"/>
        <v/>
      </c>
      <c r="BQ30">
        <f t="array" ref="BQ30">IF(P30="",0,SUMPRODUCT((DM13:VZ13="Mollusques")*(DM14:VZ14="EXCL")*(COUNTIF(AD30,"* "&amp;DM15:VZ15&amp;" *")&gt;0)*1))</f>
        <v>0</v>
      </c>
      <c r="BR30">
        <f t="array" ref="BR30">IF(P30="",0,SUMPRODUCT((DM13:VZ13="Mollusques")*(DM14:VZ14="ALERTE")*(COUNTIF(AD30,"* "&amp;DM15:VZ15&amp;" *")&gt;0)*1))</f>
        <v>0</v>
      </c>
      <c r="BS30" t="str">
        <f t="shared" si="36"/>
        <v/>
      </c>
      <c r="BT30" t="str">
        <f t="shared" si="37"/>
        <v/>
      </c>
      <c r="BU30" t="str">
        <f t="shared" si="38"/>
        <v/>
      </c>
      <c r="BV30" t="str">
        <f t="shared" si="39"/>
        <v/>
      </c>
      <c r="BW30" t="str">
        <f t="shared" si="40"/>
        <v/>
      </c>
      <c r="BX30" t="str">
        <f t="shared" si="41"/>
        <v/>
      </c>
      <c r="BY30" t="str">
        <f t="shared" si="42"/>
        <v/>
      </c>
      <c r="BZ30" t="str">
        <f t="shared" si="43"/>
        <v/>
      </c>
      <c r="CA30" t="str">
        <f t="shared" si="44"/>
        <v/>
      </c>
      <c r="CB30" t="str">
        <f t="shared" si="45"/>
        <v/>
      </c>
      <c r="CC30" t="str">
        <f t="shared" si="46"/>
        <v/>
      </c>
      <c r="CD30" t="str">
        <f t="shared" si="47"/>
        <v/>
      </c>
      <c r="CE30" t="str">
        <f t="shared" si="48"/>
        <v/>
      </c>
      <c r="CF30" t="str">
        <f t="shared" si="49"/>
        <v/>
      </c>
      <c r="CG30" t="str">
        <f t="shared" si="50"/>
        <v/>
      </c>
      <c r="CH30" t="str">
        <f t="shared" si="51"/>
        <v/>
      </c>
      <c r="CI30" t="str">
        <f t="shared" si="52"/>
        <v/>
      </c>
      <c r="CJ30" t="str">
        <f t="shared" si="53"/>
        <v/>
      </c>
      <c r="CK30" t="str">
        <f t="shared" si="54"/>
        <v/>
      </c>
    </row>
    <row r="31" spans="1:89" ht="21" customHeight="1">
      <c r="B31" s="759"/>
      <c r="C31" s="784" t="str">
        <f>IF(UPPER(TRIM(K11))="X",C35,C29)</f>
        <v>fromage blanc 20% mg *</v>
      </c>
      <c r="D31" s="780" t="str" cm="1">
        <f t="array" ref="D31">IF(ROW()=ROW(D28),C31,INDEX(E28:E41,ROW()-ROW(D28)))</f>
        <v/>
      </c>
      <c r="E31" s="781" t="str">
        <f>IF(OR(D31="",C30="",C30&lt;=0,F31=""),"",TRIM(MID(D31,LEN(F31)+1+IF(MID(D31,LEN(F31)+1,1)=" ",1,0),99999)))</f>
        <v/>
      </c>
      <c r="F31" s="780" t="str">
        <f>IF(OR(G31="",G31=0,G31="0"),"",IF(LEN(G31)&lt;=C30,G31,IF(LEN(SUBSTITUTE(H31," ",""))=C30+1,LEFT(G31,C30),LEFT(G31,FIND("§",SUBSTITUTE(H31," ","§",LEN(H31)-LEN(SUBSTITUTE(H31," ",""))))-1))))</f>
        <v/>
      </c>
      <c r="G31" s="780" t="str">
        <f t="shared" si="3"/>
        <v/>
      </c>
      <c r="H31" s="780" t="str">
        <f>IF(OR(G31="",G31=0,G31="0"),"",LEFT(G31,C30+1))</f>
        <v/>
      </c>
      <c r="I31" s="804">
        <f t="shared" si="4"/>
        <v>23</v>
      </c>
      <c r="J31" s="752" t="s">
        <v>983</v>
      </c>
      <c r="K31" s="759">
        <f>IF(LEN(TRIM(L31))&gt;0,MAX(K13:K30)+1,"")</f>
        <v>18</v>
      </c>
      <c r="L31" s="783" t="str">
        <v>Nettoyer les tomates, enlever le pédoncule et les couper en quarts.</v>
      </c>
      <c r="M31" s="812" t="str">
        <f t="shared" si="5"/>
        <v/>
      </c>
      <c r="O31" s="263">
        <f t="shared" si="6"/>
        <v>23</v>
      </c>
      <c r="P31" s="797" t="str">
        <f t="shared" si="7"/>
        <v>1004</v>
      </c>
      <c r="Q31" s="862" t="s">
        <v>945</v>
      </c>
      <c r="R31" s="860" t="str">
        <f t="shared" si="8"/>
        <v>1004</v>
      </c>
      <c r="S31" s="800" t="str">
        <f t="shared" si="9"/>
        <v/>
      </c>
      <c r="T31" s="266" t="str">
        <f t="shared" si="10"/>
        <v>1004</v>
      </c>
      <c r="U31" s="267" t="str">
        <f t="shared" si="11"/>
        <v/>
      </c>
      <c r="V31" s="268">
        <f t="shared" si="12"/>
        <v>0</v>
      </c>
      <c r="W31" s="268">
        <f t="shared" si="13"/>
        <v>0</v>
      </c>
      <c r="X31" s="269" t="str">
        <f t="shared" si="14"/>
        <v>aucun match</v>
      </c>
      <c r="Y31" t="str">
        <f t="shared" si="15"/>
        <v>1004</v>
      </c>
      <c r="Z31" t="str">
        <f t="shared" si="16"/>
        <v>1004</v>
      </c>
      <c r="AA31" t="str">
        <f t="shared" si="17"/>
        <v>1004</v>
      </c>
      <c r="AB31" t="str">
        <f t="shared" si="18"/>
        <v>1004</v>
      </c>
      <c r="AC31" t="str">
        <f t="shared" si="19"/>
        <v>1004</v>
      </c>
      <c r="AD31" t="str">
        <f t="shared" si="20"/>
        <v xml:space="preserve"> 1004 </v>
      </c>
      <c r="AE31">
        <f t="array" ref="AE31">IF(P31="",0,SUMPRODUCT((DM13:VZ13="Gluten")*(DM14:VZ14="INFO")*(COUNTIF(AD31,"* "&amp;DM15:VZ15&amp;" *")&gt;0)*1))</f>
        <v>0</v>
      </c>
      <c r="AF31">
        <f t="array" ref="AF31">IF(P31="",0,SUMPRODUCT((DM13:VZ13="Gluten")*(DM14:VZ14="EXCL")*(COUNTIF(AD31,"* "&amp;DM15:VZ15&amp;" *")&gt;0)*1))</f>
        <v>0</v>
      </c>
      <c r="AG31">
        <f t="array" ref="AG31">IF(P31="",0,SUMPRODUCT((DM13:VZ13="Gluten")*(DM14:VZ14="ALERTE")*(COUNTIF(AD31,"* "&amp;DM15:VZ15&amp;" *")&gt;0)*1))</f>
        <v>0</v>
      </c>
      <c r="AH31">
        <f t="array" ref="AH31">IF(P31="",0,SUMPRODUCT((DM13:VZ13="Gluten")*(DM14:VZ14="SUSP")*(COUNTIF(AD31,"* "&amp;DM15:VZ15&amp;" *")&gt;0)*1))</f>
        <v>0</v>
      </c>
      <c r="AI31" t="str">
        <f t="shared" si="21"/>
        <v/>
      </c>
      <c r="AJ31" t="str">
        <f t="shared" si="22"/>
        <v/>
      </c>
      <c r="AK31">
        <f t="array" ref="AK31">IF(P31="",0,SUMPRODUCT((DM13:VZ13="Crustaces")*(DM14:VZ14="ALERTE")*(COUNTIF(AD31,"* "&amp;DM15:VZ15&amp;" *")&gt;0)*1))</f>
        <v>0</v>
      </c>
      <c r="AL31" t="str">
        <f t="shared" si="23"/>
        <v/>
      </c>
      <c r="AM31">
        <f t="array" ref="AM31">IF(P31="",0,SUMPRODUCT((DM13:VZ13="Oeufs")*(DM14:VZ14="ALERTE")*(COUNTIF(AD31,"* "&amp;DM15:VZ15&amp;" *")&gt;0)*1))</f>
        <v>0</v>
      </c>
      <c r="AN31" t="str">
        <f t="shared" si="24"/>
        <v/>
      </c>
      <c r="AO31">
        <f t="array" ref="AO31">IF(P31="",0,SUMPRODUCT((DM13:VZ13="Poissons")*(DM14:VZ14="INFO")*(COUNTIF(AD31,"* "&amp;DM15:VZ15&amp;" *")&gt;0)*1))</f>
        <v>0</v>
      </c>
      <c r="AP31">
        <f t="array" ref="AP31">IF(P31="",0,SUMPRODUCT((DM13:VZ13="Poissons")*(DM14:VZ14="EXCL")*(COUNTIF(AD31,"* "&amp;DM15:VZ15&amp;" *")&gt;0)*1))</f>
        <v>0</v>
      </c>
      <c r="AQ31">
        <f t="array" ref="AQ31">IF(P31="",0,SUMPRODUCT((DM13:VZ13="Poissons")*(DM14:VZ14="ALERTE")*(COUNTIF(AD31,"* "&amp;DM15:VZ15&amp;" *")&gt;0)*1))</f>
        <v>0</v>
      </c>
      <c r="AR31" t="str">
        <f t="shared" si="25"/>
        <v/>
      </c>
      <c r="AS31">
        <f t="array" ref="AS31">IF(P31="",0,SUMPRODUCT((DM13:VZ13="Arachides")*(DM14:VZ14="ALERTE")*(COUNTIF(AD31,"* "&amp;DM15:VZ15&amp;" *")&gt;0)*1))</f>
        <v>0</v>
      </c>
      <c r="AT31" t="str">
        <f t="shared" si="26"/>
        <v/>
      </c>
      <c r="AU31">
        <f t="array" ref="AU31">IF(P31="",0,SUMPRODUCT((DM13:VZ13="Soja")*(DM14:VZ14="INFO")*(COUNTIF(AD31,"* "&amp;DM15:VZ15&amp;" *")&gt;0)*1))</f>
        <v>0</v>
      </c>
      <c r="AV31">
        <f t="array" ref="AV31">IF(P31="",0,SUMPRODUCT((DM13:VZ13="Soja")*(DM14:VZ14="ALERTE")*(COUNTIF(AD31,"* "&amp;DM15:VZ15&amp;" *")&gt;0)*1))</f>
        <v>0</v>
      </c>
      <c r="AW31" t="str">
        <f t="shared" si="27"/>
        <v/>
      </c>
      <c r="AX31">
        <f t="array" ref="AX31">IF(P31="",0,SUMPRODUCT((DM13:VZ13="Lait")*(DM14:VZ14="INFO")*(COUNTIF(AD31,"* "&amp;DM15:VZ15&amp;" *")&gt;0)*1))</f>
        <v>0</v>
      </c>
      <c r="AY31">
        <f t="array" ref="AY31">IF(P31="",0,SUMPRODUCT((DM13:VZ13="Lait")*(DM14:VZ14="EXCL")*(COUNTIF(AD31,"* "&amp;DM15:VZ15&amp;" *")&gt;0)*1))</f>
        <v>0</v>
      </c>
      <c r="AZ31">
        <f t="array" ref="AZ31">IF(P31="",0,SUMPRODUCT((DM13:VZ13="Lait")*(DM14:VZ14="ALERTE")*(COUNTIF(AD31,"* "&amp;DM15:VZ15&amp;" *")&gt;0)*1))</f>
        <v>0</v>
      </c>
      <c r="BA31">
        <f t="array" ref="BA31">IF(P31="",0,SUMPRODUCT((DM13:VZ13="Lait")*(DM14:VZ14="SUSP")*(COUNTIF(AD31,"* "&amp;DM15:VZ15&amp;" *")&gt;0)*1))</f>
        <v>0</v>
      </c>
      <c r="BB31" t="str">
        <f t="shared" si="28"/>
        <v/>
      </c>
      <c r="BC31" t="str">
        <f t="shared" si="29"/>
        <v/>
      </c>
      <c r="BD31">
        <f t="array" ref="BD31">IF(P31="",0,SUMPRODUCT((DM13:VZ13="Fruits a coque")*(DM14:VZ14="EXCL")*(COUNTIF(AD31,"* "&amp;DM15:VZ15&amp;" *")&gt;0)*1))</f>
        <v>0</v>
      </c>
      <c r="BE31">
        <f t="array" ref="BE31">IF(P31="",0,SUMPRODUCT((DM13:VZ13="Fruits a coque")*(DM14:VZ14="ALERTE")*(COUNTIF(AD31,"* "&amp;DM15:VZ15&amp;" *")&gt;0)*1))</f>
        <v>0</v>
      </c>
      <c r="BF31" t="str">
        <f t="shared" si="30"/>
        <v/>
      </c>
      <c r="BG31">
        <f t="array" ref="BG31">IF(P31="",0,SUMPRODUCT((DM13:VZ13="Celeri")*(DM14:VZ14="ALERTE")*(COUNTIF(AD31,"* "&amp;DM15:VZ15&amp;" *")&gt;0)*1))</f>
        <v>0</v>
      </c>
      <c r="BH31" t="str">
        <f t="shared" si="31"/>
        <v/>
      </c>
      <c r="BI31">
        <f t="array" ref="BI31">IF(P31="",0,SUMPRODUCT((DM13:VZ13="Moutarde")*(DM14:VZ14="ALERTE")*(COUNTIF(AD31,"* "&amp;DM15:VZ15&amp;" *")&gt;0)*1))</f>
        <v>0</v>
      </c>
      <c r="BJ31" t="str">
        <f t="shared" si="32"/>
        <v/>
      </c>
      <c r="BK31">
        <f t="array" ref="BK31">IF(P31="",0,SUMPRODUCT((DM13:VZ13="Sesame")*(DM14:VZ14="ALERTE")*(COUNTIF(AD31,"* "&amp;DM15:VZ15&amp;" *")&gt;0)*1))</f>
        <v>0</v>
      </c>
      <c r="BL31" t="str">
        <f t="shared" si="33"/>
        <v/>
      </c>
      <c r="BM31">
        <f t="array" ref="BM31">IF(P31="",0,SUMPRODUCT((DM13:VZ13="Sulfites")*(DM14:VZ14="ALERTE")*(COUNTIF(AD31,"* "&amp;DM15:VZ15&amp;" *")&gt;0)*1))</f>
        <v>0</v>
      </c>
      <c r="BN31" t="str">
        <f t="shared" si="34"/>
        <v/>
      </c>
      <c r="BO31">
        <f t="array" ref="BO31">IF(P31="",0,SUMPRODUCT((DM13:VZ13="Lupin")*(DM14:VZ14="ALERTE")*(COUNTIF(AD31,"* "&amp;DM15:VZ15&amp;" *")&gt;0)*1))</f>
        <v>0</v>
      </c>
      <c r="BP31" t="str">
        <f t="shared" si="35"/>
        <v/>
      </c>
      <c r="BQ31">
        <f t="array" ref="BQ31">IF(P31="",0,SUMPRODUCT((DM13:VZ13="Mollusques")*(DM14:VZ14="EXCL")*(COUNTIF(AD31,"* "&amp;DM15:VZ15&amp;" *")&gt;0)*1))</f>
        <v>0</v>
      </c>
      <c r="BR31">
        <f t="array" ref="BR31">IF(P31="",0,SUMPRODUCT((DM13:VZ13="Mollusques")*(DM14:VZ14="ALERTE")*(COUNTIF(AD31,"* "&amp;DM15:VZ15&amp;" *")&gt;0)*1))</f>
        <v>0</v>
      </c>
      <c r="BS31" t="str">
        <f t="shared" si="36"/>
        <v/>
      </c>
      <c r="BT31" t="str">
        <f t="shared" si="37"/>
        <v/>
      </c>
      <c r="BU31" t="str">
        <f t="shared" si="38"/>
        <v/>
      </c>
      <c r="BV31" t="str">
        <f t="shared" si="39"/>
        <v/>
      </c>
      <c r="BW31" t="str">
        <f t="shared" si="40"/>
        <v/>
      </c>
      <c r="BX31" t="str">
        <f t="shared" si="41"/>
        <v/>
      </c>
      <c r="BY31" t="str">
        <f t="shared" si="42"/>
        <v/>
      </c>
      <c r="BZ31" t="str">
        <f t="shared" si="43"/>
        <v/>
      </c>
      <c r="CA31" t="str">
        <f t="shared" si="44"/>
        <v/>
      </c>
      <c r="CB31" t="str">
        <f t="shared" si="45"/>
        <v/>
      </c>
      <c r="CC31" t="str">
        <f t="shared" si="46"/>
        <v/>
      </c>
      <c r="CD31" t="str">
        <f t="shared" si="47"/>
        <v/>
      </c>
      <c r="CE31" t="str">
        <f t="shared" si="48"/>
        <v/>
      </c>
      <c r="CF31" t="str">
        <f t="shared" si="49"/>
        <v/>
      </c>
      <c r="CG31" t="str">
        <f t="shared" si="50"/>
        <v/>
      </c>
      <c r="CH31" t="str">
        <f t="shared" si="51"/>
        <v/>
      </c>
      <c r="CI31" t="str">
        <f t="shared" si="52"/>
        <v/>
      </c>
      <c r="CJ31" t="str">
        <f t="shared" si="53"/>
        <v/>
      </c>
      <c r="CK31" t="str">
        <f t="shared" si="54"/>
        <v/>
      </c>
    </row>
    <row r="32" spans="1:89" ht="21" customHeight="1">
      <c r="B32" s="759"/>
      <c r="C32" s="786" t="str">
        <f>TRIM(SUBSTITUTE(SUBSTITUTE(SUBSTITUTE(SUBSTITUTE(SUBSTITUTE(SUBSTITUTE(SUBSTITUTE(SUBSTITUTE(SUBSTITUTE(SUBSTITUTE(C29,","," "),";"," "),":"," "),"!"," "),"?"," "),"…"," "),"»"," "),"«"," "),"/"," "),"."," "))</f>
        <v>fromage blanc 20% mg *</v>
      </c>
      <c r="D32" s="780" t="str" cm="1">
        <f t="array" ref="D32">IF(ROW()=ROW(D28),C31,INDEX(E28:E41,ROW()-ROW(D28)))</f>
        <v/>
      </c>
      <c r="E32" s="781" t="str">
        <f>IF(OR(D32="",C30="",C30&lt;=0,F32=""),"",TRIM(MID(D32,LEN(F32)+1+IF(MID(D32,LEN(F32)+1,1)=" ",1,0),99999)))</f>
        <v/>
      </c>
      <c r="F32" s="780" t="str">
        <f>IF(OR(G32="",G32=0,G32="0"),"",IF(LEN(G32)&lt;=C30,G32,IF(LEN(SUBSTITUTE(H32," ",""))=C30+1,LEFT(G32,C30),LEFT(G32,FIND("§",SUBSTITUTE(H32," ","§",LEN(H32)-LEN(SUBSTITUTE(H32," ",""))))-1))))</f>
        <v/>
      </c>
      <c r="G32" s="780" t="str">
        <f t="shared" si="3"/>
        <v/>
      </c>
      <c r="H32" s="780" t="str">
        <f>IF(OR(G32="",G32=0,G32="0"),"",LEFT(G32,C30+1))</f>
        <v/>
      </c>
      <c r="I32" s="804">
        <f t="shared" si="4"/>
        <v>24</v>
      </c>
      <c r="J32" s="752" t="s">
        <v>1073</v>
      </c>
      <c r="K32" s="759">
        <f>IF(LEN(TRIM(L32))&gt;0,MAX(K13:K31)+1,"")</f>
        <v>19</v>
      </c>
      <c r="L32" s="783" t="str">
        <v>Mixer les tomates avec du basilic dans un mixeur ou un blender.</v>
      </c>
      <c r="M32" s="812" t="str">
        <f t="shared" si="5"/>
        <v/>
      </c>
      <c r="O32" s="263">
        <f t="shared" si="6"/>
        <v>24</v>
      </c>
      <c r="P32" s="797" t="str">
        <f t="shared" si="7"/>
        <v>Nettoyer les tomates, enlever le pédoncule et les couper en quarts.</v>
      </c>
      <c r="Q32" s="862" t="s">
        <v>945</v>
      </c>
      <c r="R32" s="860" t="str">
        <f t="shared" si="8"/>
        <v>Nettoyer les tomates, enlever le pédoncule et les couper en quarts.</v>
      </c>
      <c r="S32" s="800" t="str">
        <f t="shared" si="9"/>
        <v/>
      </c>
      <c r="T32" s="266" t="str">
        <f t="shared" si="10"/>
        <v>Nettoyer les tomates, enlever le pédoncule et les couper en quarts.</v>
      </c>
      <c r="U32" s="267" t="str">
        <f t="shared" si="11"/>
        <v/>
      </c>
      <c r="V32" s="268">
        <f t="shared" si="12"/>
        <v>0</v>
      </c>
      <c r="W32" s="268">
        <f t="shared" si="13"/>
        <v>0</v>
      </c>
      <c r="X32" s="269" t="str">
        <f t="shared" si="14"/>
        <v>aucun match</v>
      </c>
      <c r="Y32" t="str">
        <f t="shared" si="15"/>
        <v>nettoyer les tomates, enlever le pédoncule et les couper en quarts.</v>
      </c>
      <c r="Z32" t="str">
        <f t="shared" si="16"/>
        <v>nettoyer les tomates, enlever le pédoncule et les couper en quarts.</v>
      </c>
      <c r="AA32" t="str">
        <f t="shared" si="17"/>
        <v>nettoyer les tomates, enlever le pedoncule et les couper en quarts.</v>
      </c>
      <c r="AB32" t="str">
        <f t="shared" si="18"/>
        <v xml:space="preserve">nettoyer les tomates  enlever le pedoncule et les couper en quarts </v>
      </c>
      <c r="AC32" t="str">
        <f t="shared" si="19"/>
        <v xml:space="preserve">nettoyer les tomates  enlever le pedoncule et les couper en quarts </v>
      </c>
      <c r="AD32" t="str">
        <f t="shared" si="20"/>
        <v xml:space="preserve"> nettoyer les tomates enlever le pedoncule et les couper en quarts </v>
      </c>
      <c r="AE32">
        <f t="array" ref="AE32">IF(P32="",0,SUMPRODUCT((DM13:VZ13="Gluten")*(DM14:VZ14="INFO")*(COUNTIF(AD32,"* "&amp;DM15:VZ15&amp;" *")&gt;0)*1))</f>
        <v>0</v>
      </c>
      <c r="AF32">
        <f t="array" ref="AF32">IF(P32="",0,SUMPRODUCT((DM13:VZ13="Gluten")*(DM14:VZ14="EXCL")*(COUNTIF(AD32,"* "&amp;DM15:VZ15&amp;" *")&gt;0)*1))</f>
        <v>0</v>
      </c>
      <c r="AG32">
        <f t="array" ref="AG32">IF(P32="",0,SUMPRODUCT((DM13:VZ13="Gluten")*(DM14:VZ14="ALERTE")*(COUNTIF(AD32,"* "&amp;DM15:VZ15&amp;" *")&gt;0)*1))</f>
        <v>0</v>
      </c>
      <c r="AH32">
        <f t="array" ref="AH32">IF(P32="",0,SUMPRODUCT((DM13:VZ13="Gluten")*(DM14:VZ14="SUSP")*(COUNTIF(AD32,"* "&amp;DM15:VZ15&amp;" *")&gt;0)*1))</f>
        <v>0</v>
      </c>
      <c r="AI32" t="str">
        <f t="shared" si="21"/>
        <v/>
      </c>
      <c r="AJ32" t="str">
        <f t="shared" si="22"/>
        <v/>
      </c>
      <c r="AK32">
        <f t="array" ref="AK32">IF(P32="",0,SUMPRODUCT((DM13:VZ13="Crustaces")*(DM14:VZ14="ALERTE")*(COUNTIF(AD32,"* "&amp;DM15:VZ15&amp;" *")&gt;0)*1))</f>
        <v>0</v>
      </c>
      <c r="AL32" t="str">
        <f t="shared" si="23"/>
        <v/>
      </c>
      <c r="AM32">
        <f t="array" ref="AM32">IF(P32="",0,SUMPRODUCT((DM13:VZ13="Oeufs")*(DM14:VZ14="ALERTE")*(COUNTIF(AD32,"* "&amp;DM15:VZ15&amp;" *")&gt;0)*1))</f>
        <v>0</v>
      </c>
      <c r="AN32" t="str">
        <f t="shared" si="24"/>
        <v/>
      </c>
      <c r="AO32">
        <f t="array" ref="AO32">IF(P32="",0,SUMPRODUCT((DM13:VZ13="Poissons")*(DM14:VZ14="INFO")*(COUNTIF(AD32,"* "&amp;DM15:VZ15&amp;" *")&gt;0)*1))</f>
        <v>0</v>
      </c>
      <c r="AP32">
        <f t="array" ref="AP32">IF(P32="",0,SUMPRODUCT((DM13:VZ13="Poissons")*(DM14:VZ14="EXCL")*(COUNTIF(AD32,"* "&amp;DM15:VZ15&amp;" *")&gt;0)*1))</f>
        <v>0</v>
      </c>
      <c r="AQ32">
        <f t="array" ref="AQ32">IF(P32="",0,SUMPRODUCT((DM13:VZ13="Poissons")*(DM14:VZ14="ALERTE")*(COUNTIF(AD32,"* "&amp;DM15:VZ15&amp;" *")&gt;0)*1))</f>
        <v>0</v>
      </c>
      <c r="AR32" t="str">
        <f t="shared" si="25"/>
        <v/>
      </c>
      <c r="AS32">
        <f t="array" ref="AS32">IF(P32="",0,SUMPRODUCT((DM13:VZ13="Arachides")*(DM14:VZ14="ALERTE")*(COUNTIF(AD32,"* "&amp;DM15:VZ15&amp;" *")&gt;0)*1))</f>
        <v>0</v>
      </c>
      <c r="AT32" t="str">
        <f t="shared" si="26"/>
        <v/>
      </c>
      <c r="AU32">
        <f t="array" ref="AU32">IF(P32="",0,SUMPRODUCT((DM13:VZ13="Soja")*(DM14:VZ14="INFO")*(COUNTIF(AD32,"* "&amp;DM15:VZ15&amp;" *")&gt;0)*1))</f>
        <v>0</v>
      </c>
      <c r="AV32">
        <f t="array" ref="AV32">IF(P32="",0,SUMPRODUCT((DM13:VZ13="Soja")*(DM14:VZ14="ALERTE")*(COUNTIF(AD32,"* "&amp;DM15:VZ15&amp;" *")&gt;0)*1))</f>
        <v>0</v>
      </c>
      <c r="AW32" t="str">
        <f t="shared" si="27"/>
        <v/>
      </c>
      <c r="AX32">
        <f t="array" ref="AX32">IF(P32="",0,SUMPRODUCT((DM13:VZ13="Lait")*(DM14:VZ14="INFO")*(COUNTIF(AD32,"* "&amp;DM15:VZ15&amp;" *")&gt;0)*1))</f>
        <v>0</v>
      </c>
      <c r="AY32">
        <f t="array" ref="AY32">IF(P32="",0,SUMPRODUCT((DM13:VZ13="Lait")*(DM14:VZ14="EXCL")*(COUNTIF(AD32,"* "&amp;DM15:VZ15&amp;" *")&gt;0)*1))</f>
        <v>0</v>
      </c>
      <c r="AZ32">
        <f t="array" ref="AZ32">IF(P32="",0,SUMPRODUCT((DM13:VZ13="Lait")*(DM14:VZ14="ALERTE")*(COUNTIF(AD32,"* "&amp;DM15:VZ15&amp;" *")&gt;0)*1))</f>
        <v>0</v>
      </c>
      <c r="BA32">
        <f t="array" ref="BA32">IF(P32="",0,SUMPRODUCT((DM13:VZ13="Lait")*(DM14:VZ14="SUSP")*(COUNTIF(AD32,"* "&amp;DM15:VZ15&amp;" *")&gt;0)*1))</f>
        <v>0</v>
      </c>
      <c r="BB32" t="str">
        <f t="shared" si="28"/>
        <v/>
      </c>
      <c r="BC32" t="str">
        <f t="shared" si="29"/>
        <v/>
      </c>
      <c r="BD32">
        <f t="array" ref="BD32">IF(P32="",0,SUMPRODUCT((DM13:VZ13="Fruits a coque")*(DM14:VZ14="EXCL")*(COUNTIF(AD32,"* "&amp;DM15:VZ15&amp;" *")&gt;0)*1))</f>
        <v>0</v>
      </c>
      <c r="BE32">
        <f t="array" ref="BE32">IF(P32="",0,SUMPRODUCT((DM13:VZ13="Fruits a coque")*(DM14:VZ14="ALERTE")*(COUNTIF(AD32,"* "&amp;DM15:VZ15&amp;" *")&gt;0)*1))</f>
        <v>0</v>
      </c>
      <c r="BF32" t="str">
        <f t="shared" si="30"/>
        <v/>
      </c>
      <c r="BG32">
        <f t="array" ref="BG32">IF(P32="",0,SUMPRODUCT((DM13:VZ13="Celeri")*(DM14:VZ14="ALERTE")*(COUNTIF(AD32,"* "&amp;DM15:VZ15&amp;" *")&gt;0)*1))</f>
        <v>0</v>
      </c>
      <c r="BH32" t="str">
        <f t="shared" si="31"/>
        <v/>
      </c>
      <c r="BI32">
        <f t="array" ref="BI32">IF(P32="",0,SUMPRODUCT((DM13:VZ13="Moutarde")*(DM14:VZ14="ALERTE")*(COUNTIF(AD32,"* "&amp;DM15:VZ15&amp;" *")&gt;0)*1))</f>
        <v>0</v>
      </c>
      <c r="BJ32" t="str">
        <f t="shared" si="32"/>
        <v/>
      </c>
      <c r="BK32">
        <f t="array" ref="BK32">IF(P32="",0,SUMPRODUCT((DM13:VZ13="Sesame")*(DM14:VZ14="ALERTE")*(COUNTIF(AD32,"* "&amp;DM15:VZ15&amp;" *")&gt;0)*1))</f>
        <v>0</v>
      </c>
      <c r="BL32" t="str">
        <f t="shared" si="33"/>
        <v/>
      </c>
      <c r="BM32">
        <f t="array" ref="BM32">IF(P32="",0,SUMPRODUCT((DM13:VZ13="Sulfites")*(DM14:VZ14="ALERTE")*(COUNTIF(AD32,"* "&amp;DM15:VZ15&amp;" *")&gt;0)*1))</f>
        <v>0</v>
      </c>
      <c r="BN32" t="str">
        <f t="shared" si="34"/>
        <v/>
      </c>
      <c r="BO32">
        <f t="array" ref="BO32">IF(P32="",0,SUMPRODUCT((DM13:VZ13="Lupin")*(DM14:VZ14="ALERTE")*(COUNTIF(AD32,"* "&amp;DM15:VZ15&amp;" *")&gt;0)*1))</f>
        <v>0</v>
      </c>
      <c r="BP32" t="str">
        <f t="shared" si="35"/>
        <v/>
      </c>
      <c r="BQ32">
        <f t="array" ref="BQ32">IF(P32="",0,SUMPRODUCT((DM13:VZ13="Mollusques")*(DM14:VZ14="EXCL")*(COUNTIF(AD32,"* "&amp;DM15:VZ15&amp;" *")&gt;0)*1))</f>
        <v>0</v>
      </c>
      <c r="BR32">
        <f t="array" ref="BR32">IF(P32="",0,SUMPRODUCT((DM13:VZ13="Mollusques")*(DM14:VZ14="ALERTE")*(COUNTIF(AD32,"* "&amp;DM15:VZ15&amp;" *")&gt;0)*1))</f>
        <v>0</v>
      </c>
      <c r="BS32" t="str">
        <f t="shared" si="36"/>
        <v/>
      </c>
      <c r="BT32" t="str">
        <f t="shared" si="37"/>
        <v/>
      </c>
      <c r="BU32" t="str">
        <f t="shared" si="38"/>
        <v/>
      </c>
      <c r="BV32" t="str">
        <f t="shared" si="39"/>
        <v/>
      </c>
      <c r="BW32" t="str">
        <f t="shared" si="40"/>
        <v/>
      </c>
      <c r="BX32" t="str">
        <f t="shared" si="41"/>
        <v/>
      </c>
      <c r="BY32" t="str">
        <f t="shared" si="42"/>
        <v/>
      </c>
      <c r="BZ32" t="str">
        <f t="shared" si="43"/>
        <v/>
      </c>
      <c r="CA32" t="str">
        <f t="shared" si="44"/>
        <v/>
      </c>
      <c r="CB32" t="str">
        <f t="shared" si="45"/>
        <v/>
      </c>
      <c r="CC32" t="str">
        <f t="shared" si="46"/>
        <v/>
      </c>
      <c r="CD32" t="str">
        <f t="shared" si="47"/>
        <v/>
      </c>
      <c r="CE32" t="str">
        <f t="shared" si="48"/>
        <v/>
      </c>
      <c r="CF32" t="str">
        <f t="shared" si="49"/>
        <v/>
      </c>
      <c r="CG32" t="str">
        <f t="shared" si="50"/>
        <v/>
      </c>
      <c r="CH32" t="str">
        <f t="shared" si="51"/>
        <v/>
      </c>
      <c r="CI32" t="str">
        <f t="shared" si="52"/>
        <v/>
      </c>
      <c r="CJ32" t="str">
        <f t="shared" si="53"/>
        <v/>
      </c>
      <c r="CK32" t="str">
        <f t="shared" si="54"/>
        <v/>
      </c>
    </row>
    <row r="33" spans="2:89" ht="21" customHeight="1">
      <c r="B33" s="759"/>
      <c r="C33" s="780" t="str">
        <f>TRIM(SUBSTITUTE(SUBSTITUTE(SUBSTITUTE(SUBSTITUTE(SUBSTITUTE(SUBSTITUTE(SUBSTITUTE(SUBSTITUTE(C32,"("," "),")"," "),CHAR(34)," "),"-"," "),"_"," "),"&lt;"," "),"&gt;"," "),"="," "))</f>
        <v>fromage blanc 20% mg *</v>
      </c>
      <c r="D33" s="780" t="str" cm="1">
        <f t="array" ref="D33">IF(ROW()=ROW(D28),C31,INDEX(E28:E41,ROW()-ROW(D28)))</f>
        <v/>
      </c>
      <c r="E33" s="781" t="str">
        <f>IF(OR(D33="",C30="",C30&lt;=0,F33=""),"",TRIM(MID(D33,LEN(F33)+1+IF(MID(D33,LEN(F33)+1,1)=" ",1,0),99999)))</f>
        <v/>
      </c>
      <c r="F33" s="780" t="str">
        <f>IF(OR(G33="",G33=0,G33="0"),"",IF(LEN(G33)&lt;=C30,G33,IF(LEN(SUBSTITUTE(H33," ",""))=C30+1,LEFT(G33,C30),LEFT(G33,FIND("§",SUBSTITUTE(H33," ","§",LEN(H33)-LEN(SUBSTITUTE(H33," ",""))))-1))))</f>
        <v/>
      </c>
      <c r="G33" s="780" t="str">
        <f t="shared" si="3"/>
        <v/>
      </c>
      <c r="H33" s="780" t="str">
        <f>IF(OR(G33="",G33=0,G33="0"),"",LEFT(G33,C30+1))</f>
        <v/>
      </c>
      <c r="I33" s="804">
        <f t="shared" si="4"/>
        <v>25</v>
      </c>
      <c r="J33" s="752" t="s">
        <v>1027</v>
      </c>
      <c r="K33" s="759">
        <f>IF(LEN(TRIM(L33))&gt;0,MAX(K13:K32)+1,"")</f>
        <v>20</v>
      </c>
      <c r="L33" s="783" t="str">
        <v>Ajuster l'assaisonnement selon vos goûts.</v>
      </c>
      <c r="M33" s="812" t="str">
        <f t="shared" si="5"/>
        <v/>
      </c>
      <c r="O33" s="263">
        <f t="shared" si="6"/>
        <v>25</v>
      </c>
      <c r="P33" s="797" t="str">
        <f t="shared" si="7"/>
        <v>Mixer les tomates avec du basilic dans un mixeur ou un blender.</v>
      </c>
      <c r="Q33" s="862" t="s">
        <v>945</v>
      </c>
      <c r="R33" s="860" t="str">
        <f t="shared" si="8"/>
        <v>Mixer les tomates avec du basilic dans un mixeur ou un blender.</v>
      </c>
      <c r="S33" s="800" t="str">
        <f t="shared" si="9"/>
        <v/>
      </c>
      <c r="T33" s="266" t="str">
        <f t="shared" si="10"/>
        <v>Mixer les tomates avec du basilic dans un mixeur ou un blender.</v>
      </c>
      <c r="U33" s="267" t="str">
        <f t="shared" si="11"/>
        <v/>
      </c>
      <c r="V33" s="268">
        <f t="shared" si="12"/>
        <v>0</v>
      </c>
      <c r="W33" s="268">
        <f t="shared" si="13"/>
        <v>0</v>
      </c>
      <c r="X33" s="269" t="str">
        <f t="shared" si="14"/>
        <v>aucun match</v>
      </c>
      <c r="Y33" t="str">
        <f t="shared" si="15"/>
        <v>mixer les tomates avec du basilic dans un mixeur ou un blender.</v>
      </c>
      <c r="Z33" t="str">
        <f t="shared" si="16"/>
        <v>mixer les tomates avec du basilic dans un mixeur ou un blender.</v>
      </c>
      <c r="AA33" t="str">
        <f t="shared" si="17"/>
        <v>mixer les tomates avec du basilic dans un mixeur ou un blender.</v>
      </c>
      <c r="AB33" t="str">
        <f t="shared" si="18"/>
        <v xml:space="preserve">mixer les tomates avec du basilic dans un mixeur ou un blender </v>
      </c>
      <c r="AC33" t="str">
        <f t="shared" si="19"/>
        <v xml:space="preserve">mixer les tomates avec du basilic dans un mixeur ou un blender </v>
      </c>
      <c r="AD33" t="str">
        <f t="shared" si="20"/>
        <v xml:space="preserve"> mixer les tomates avec du basilic dans un mixeur ou un blender </v>
      </c>
      <c r="AE33">
        <f t="array" ref="AE33">IF(P33="",0,SUMPRODUCT((DM13:VZ13="Gluten")*(DM14:VZ14="INFO")*(COUNTIF(AD33,"* "&amp;DM15:VZ15&amp;" *")&gt;0)*1))</f>
        <v>0</v>
      </c>
      <c r="AF33">
        <f t="array" ref="AF33">IF(P33="",0,SUMPRODUCT((DM13:VZ13="Gluten")*(DM14:VZ14="EXCL")*(COUNTIF(AD33,"* "&amp;DM15:VZ15&amp;" *")&gt;0)*1))</f>
        <v>0</v>
      </c>
      <c r="AG33">
        <f t="array" ref="AG33">IF(P33="",0,SUMPRODUCT((DM13:VZ13="Gluten")*(DM14:VZ14="ALERTE")*(COUNTIF(AD33,"* "&amp;DM15:VZ15&amp;" *")&gt;0)*1))</f>
        <v>0</v>
      </c>
      <c r="AH33">
        <f t="array" ref="AH33">IF(P33="",0,SUMPRODUCT((DM13:VZ13="Gluten")*(DM14:VZ14="SUSP")*(COUNTIF(AD33,"* "&amp;DM15:VZ15&amp;" *")&gt;0)*1))</f>
        <v>0</v>
      </c>
      <c r="AI33" t="str">
        <f t="shared" si="21"/>
        <v/>
      </c>
      <c r="AJ33" t="str">
        <f t="shared" si="22"/>
        <v/>
      </c>
      <c r="AK33">
        <f t="array" ref="AK33">IF(P33="",0,SUMPRODUCT((DM13:VZ13="Crustaces")*(DM14:VZ14="ALERTE")*(COUNTIF(AD33,"* "&amp;DM15:VZ15&amp;" *")&gt;0)*1))</f>
        <v>0</v>
      </c>
      <c r="AL33" t="str">
        <f t="shared" si="23"/>
        <v/>
      </c>
      <c r="AM33">
        <f t="array" ref="AM33">IF(P33="",0,SUMPRODUCT((DM13:VZ13="Oeufs")*(DM14:VZ14="ALERTE")*(COUNTIF(AD33,"* "&amp;DM15:VZ15&amp;" *")&gt;0)*1))</f>
        <v>0</v>
      </c>
      <c r="AN33" t="str">
        <f t="shared" si="24"/>
        <v/>
      </c>
      <c r="AO33">
        <f t="array" ref="AO33">IF(P33="",0,SUMPRODUCT((DM13:VZ13="Poissons")*(DM14:VZ14="INFO")*(COUNTIF(AD33,"* "&amp;DM15:VZ15&amp;" *")&gt;0)*1))</f>
        <v>0</v>
      </c>
      <c r="AP33">
        <f t="array" ref="AP33">IF(P33="",0,SUMPRODUCT((DM13:VZ13="Poissons")*(DM14:VZ14="EXCL")*(COUNTIF(AD33,"* "&amp;DM15:VZ15&amp;" *")&gt;0)*1))</f>
        <v>0</v>
      </c>
      <c r="AQ33">
        <f t="array" ref="AQ33">IF(P33="",0,SUMPRODUCT((DM13:VZ13="Poissons")*(DM14:VZ14="ALERTE")*(COUNTIF(AD33,"* "&amp;DM15:VZ15&amp;" *")&gt;0)*1))</f>
        <v>0</v>
      </c>
      <c r="AR33" t="str">
        <f t="shared" si="25"/>
        <v/>
      </c>
      <c r="AS33">
        <f t="array" ref="AS33">IF(P33="",0,SUMPRODUCT((DM13:VZ13="Arachides")*(DM14:VZ14="ALERTE")*(COUNTIF(AD33,"* "&amp;DM15:VZ15&amp;" *")&gt;0)*1))</f>
        <v>0</v>
      </c>
      <c r="AT33" t="str">
        <f t="shared" si="26"/>
        <v/>
      </c>
      <c r="AU33">
        <f t="array" ref="AU33">IF(P33="",0,SUMPRODUCT((DM13:VZ13="Soja")*(DM14:VZ14="INFO")*(COUNTIF(AD33,"* "&amp;DM15:VZ15&amp;" *")&gt;0)*1))</f>
        <v>0</v>
      </c>
      <c r="AV33">
        <f t="array" ref="AV33">IF(P33="",0,SUMPRODUCT((DM13:VZ13="Soja")*(DM14:VZ14="ALERTE")*(COUNTIF(AD33,"* "&amp;DM15:VZ15&amp;" *")&gt;0)*1))</f>
        <v>0</v>
      </c>
      <c r="AW33" t="str">
        <f t="shared" si="27"/>
        <v/>
      </c>
      <c r="AX33">
        <f t="array" ref="AX33">IF(P33="",0,SUMPRODUCT((DM13:VZ13="Lait")*(DM14:VZ14="INFO")*(COUNTIF(AD33,"* "&amp;DM15:VZ15&amp;" *")&gt;0)*1))</f>
        <v>0</v>
      </c>
      <c r="AY33">
        <f t="array" ref="AY33">IF(P33="",0,SUMPRODUCT((DM13:VZ13="Lait")*(DM14:VZ14="EXCL")*(COUNTIF(AD33,"* "&amp;DM15:VZ15&amp;" *")&gt;0)*1))</f>
        <v>0</v>
      </c>
      <c r="AZ33">
        <f t="array" ref="AZ33">IF(P33="",0,SUMPRODUCT((DM13:VZ13="Lait")*(DM14:VZ14="ALERTE")*(COUNTIF(AD33,"* "&amp;DM15:VZ15&amp;" *")&gt;0)*1))</f>
        <v>0</v>
      </c>
      <c r="BA33">
        <f t="array" ref="BA33">IF(P33="",0,SUMPRODUCT((DM13:VZ13="Lait")*(DM14:VZ14="SUSP")*(COUNTIF(AD33,"* "&amp;DM15:VZ15&amp;" *")&gt;0)*1))</f>
        <v>0</v>
      </c>
      <c r="BB33" t="str">
        <f t="shared" si="28"/>
        <v/>
      </c>
      <c r="BC33" t="str">
        <f t="shared" si="29"/>
        <v/>
      </c>
      <c r="BD33">
        <f t="array" ref="BD33">IF(P33="",0,SUMPRODUCT((DM13:VZ13="Fruits a coque")*(DM14:VZ14="EXCL")*(COUNTIF(AD33,"* "&amp;DM15:VZ15&amp;" *")&gt;0)*1))</f>
        <v>0</v>
      </c>
      <c r="BE33">
        <f t="array" ref="BE33">IF(P33="",0,SUMPRODUCT((DM13:VZ13="Fruits a coque")*(DM14:VZ14="ALERTE")*(COUNTIF(AD33,"* "&amp;DM15:VZ15&amp;" *")&gt;0)*1))</f>
        <v>0</v>
      </c>
      <c r="BF33" t="str">
        <f t="shared" si="30"/>
        <v/>
      </c>
      <c r="BG33">
        <f t="array" ref="BG33">IF(P33="",0,SUMPRODUCT((DM13:VZ13="Celeri")*(DM14:VZ14="ALERTE")*(COUNTIF(AD33,"* "&amp;DM15:VZ15&amp;" *")&gt;0)*1))</f>
        <v>0</v>
      </c>
      <c r="BH33" t="str">
        <f t="shared" si="31"/>
        <v/>
      </c>
      <c r="BI33">
        <f t="array" ref="BI33">IF(P33="",0,SUMPRODUCT((DM13:VZ13="Moutarde")*(DM14:VZ14="ALERTE")*(COUNTIF(AD33,"* "&amp;DM15:VZ15&amp;" *")&gt;0)*1))</f>
        <v>0</v>
      </c>
      <c r="BJ33" t="str">
        <f t="shared" si="32"/>
        <v/>
      </c>
      <c r="BK33">
        <f t="array" ref="BK33">IF(P33="",0,SUMPRODUCT((DM13:VZ13="Sesame")*(DM14:VZ14="ALERTE")*(COUNTIF(AD33,"* "&amp;DM15:VZ15&amp;" *")&gt;0)*1))</f>
        <v>0</v>
      </c>
      <c r="BL33" t="str">
        <f t="shared" si="33"/>
        <v/>
      </c>
      <c r="BM33">
        <f t="array" ref="BM33">IF(P33="",0,SUMPRODUCT((DM13:VZ13="Sulfites")*(DM14:VZ14="ALERTE")*(COUNTIF(AD33,"* "&amp;DM15:VZ15&amp;" *")&gt;0)*1))</f>
        <v>0</v>
      </c>
      <c r="BN33" t="str">
        <f t="shared" si="34"/>
        <v/>
      </c>
      <c r="BO33">
        <f t="array" ref="BO33">IF(P33="",0,SUMPRODUCT((DM13:VZ13="Lupin")*(DM14:VZ14="ALERTE")*(COUNTIF(AD33,"* "&amp;DM15:VZ15&amp;" *")&gt;0)*1))</f>
        <v>0</v>
      </c>
      <c r="BP33" t="str">
        <f t="shared" si="35"/>
        <v/>
      </c>
      <c r="BQ33">
        <f t="array" ref="BQ33">IF(P33="",0,SUMPRODUCT((DM13:VZ13="Mollusques")*(DM14:VZ14="EXCL")*(COUNTIF(AD33,"* "&amp;DM15:VZ15&amp;" *")&gt;0)*1))</f>
        <v>0</v>
      </c>
      <c r="BR33">
        <f t="array" ref="BR33">IF(P33="",0,SUMPRODUCT((DM13:VZ13="Mollusques")*(DM14:VZ14="ALERTE")*(COUNTIF(AD33,"* "&amp;DM15:VZ15&amp;" *")&gt;0)*1))</f>
        <v>0</v>
      </c>
      <c r="BS33" t="str">
        <f t="shared" si="36"/>
        <v/>
      </c>
      <c r="BT33" t="str">
        <f t="shared" si="37"/>
        <v/>
      </c>
      <c r="BU33" t="str">
        <f t="shared" si="38"/>
        <v/>
      </c>
      <c r="BV33" t="str">
        <f t="shared" si="39"/>
        <v/>
      </c>
      <c r="BW33" t="str">
        <f t="shared" si="40"/>
        <v/>
      </c>
      <c r="BX33" t="str">
        <f t="shared" si="41"/>
        <v/>
      </c>
      <c r="BY33" t="str">
        <f t="shared" si="42"/>
        <v/>
      </c>
      <c r="BZ33" t="str">
        <f t="shared" si="43"/>
        <v/>
      </c>
      <c r="CA33" t="str">
        <f t="shared" si="44"/>
        <v/>
      </c>
      <c r="CB33" t="str">
        <f t="shared" si="45"/>
        <v/>
      </c>
      <c r="CC33" t="str">
        <f t="shared" si="46"/>
        <v/>
      </c>
      <c r="CD33" t="str">
        <f t="shared" si="47"/>
        <v/>
      </c>
      <c r="CE33" t="str">
        <f t="shared" si="48"/>
        <v/>
      </c>
      <c r="CF33" t="str">
        <f t="shared" si="49"/>
        <v/>
      </c>
      <c r="CG33" t="str">
        <f t="shared" si="50"/>
        <v/>
      </c>
      <c r="CH33" t="str">
        <f t="shared" si="51"/>
        <v/>
      </c>
      <c r="CI33" t="str">
        <f t="shared" si="52"/>
        <v/>
      </c>
      <c r="CJ33" t="str">
        <f t="shared" si="53"/>
        <v/>
      </c>
      <c r="CK33" t="str">
        <f t="shared" si="54"/>
        <v/>
      </c>
    </row>
    <row r="34" spans="2:89" ht="21" customHeight="1">
      <c r="B34" s="759"/>
      <c r="C34" s="784" t="str">
        <f>TRIM(SUBSTITUTE(SUBSTITUTE(SUBSTITUTE(SUBSTITUTE(C33,"►"," "),"▼"," "),"▲"," "),"◄"," "))</f>
        <v>fromage blanc 20% mg *</v>
      </c>
      <c r="D34" s="780" t="str" cm="1">
        <f t="array" ref="D34">IF(ROW()=ROW(D28),C31,INDEX(E28:E41,ROW()-ROW(D28)))</f>
        <v/>
      </c>
      <c r="E34" s="781" t="str">
        <f>IF(OR(D34="",C30="",C30&lt;=0,F34=""),"",TRIM(MID(D34,LEN(F34)+1+IF(MID(D34,LEN(F34)+1,1)=" ",1,0),99999)))</f>
        <v/>
      </c>
      <c r="F34" s="780" t="str">
        <f>IF(OR(G34="",G34=0,G34="0"),"",IF(LEN(G34)&lt;=C30,G34,IF(LEN(SUBSTITUTE(H34," ",""))=C30+1,LEFT(G34,C30),LEFT(G34,FIND("§",SUBSTITUTE(H34," ","§",LEN(H34)-LEN(SUBSTITUTE(H34," ",""))))-1))))</f>
        <v/>
      </c>
      <c r="G34" s="780" t="str">
        <f t="shared" si="3"/>
        <v/>
      </c>
      <c r="H34" s="780" t="str">
        <f>IF(OR(G34="",G34=0,G34="0"),"",LEFT(G34,C30+1))</f>
        <v/>
      </c>
      <c r="I34" s="804">
        <f t="shared" si="4"/>
        <v>26</v>
      </c>
      <c r="J34" s="752" t="s">
        <v>1028</v>
      </c>
      <c r="K34" s="759">
        <f>IF(LEN(TRIM(L34))&gt;0,MAX(K13:K33)+1,"")</f>
        <v>21</v>
      </c>
      <c r="L34" s="783" t="str">
        <v>Dresser sur assiette</v>
      </c>
      <c r="M34" s="812" t="str">
        <f t="shared" si="5"/>
        <v/>
      </c>
      <c r="O34" s="263">
        <f t="shared" si="6"/>
        <v>26</v>
      </c>
      <c r="P34" s="797" t="str">
        <f t="shared" si="7"/>
        <v>Ajuster l'assaisonnement selon vos goûts.</v>
      </c>
      <c r="Q34" s="862" t="s">
        <v>945</v>
      </c>
      <c r="R34" s="860" t="str">
        <f t="shared" si="8"/>
        <v>Ajuster l'assaisonnement selon vos goûts.</v>
      </c>
      <c r="S34" s="800" t="str">
        <f t="shared" si="9"/>
        <v/>
      </c>
      <c r="T34" s="266" t="str">
        <f t="shared" si="10"/>
        <v>Ajuster l'assaisonnement selon vos goûts.</v>
      </c>
      <c r="U34" s="267" t="str">
        <f t="shared" si="11"/>
        <v/>
      </c>
      <c r="V34" s="268">
        <f t="shared" si="12"/>
        <v>0</v>
      </c>
      <c r="W34" s="268">
        <f t="shared" si="13"/>
        <v>0</v>
      </c>
      <c r="X34" s="269" t="str">
        <f t="shared" si="14"/>
        <v>aucun match</v>
      </c>
      <c r="Y34" t="str">
        <f t="shared" si="15"/>
        <v>ajuster l'assaisonnement selon vos goûts.</v>
      </c>
      <c r="Z34" t="str">
        <f t="shared" si="16"/>
        <v>ajuster l'assaisonnement selon vos goûts.</v>
      </c>
      <c r="AA34" t="str">
        <f t="shared" si="17"/>
        <v>ajuster l'assaisonnement selon vos gouts.</v>
      </c>
      <c r="AB34" t="str">
        <f t="shared" si="18"/>
        <v xml:space="preserve">ajuster l'assaisonnement selon vos gouts </v>
      </c>
      <c r="AC34" t="str">
        <f t="shared" si="19"/>
        <v xml:space="preserve">ajuster l assaisonnement selon vos gouts </v>
      </c>
      <c r="AD34" t="str">
        <f t="shared" si="20"/>
        <v xml:space="preserve"> ajuster l assaisonnement selon vos gouts </v>
      </c>
      <c r="AE34">
        <f t="array" ref="AE34">IF(P34="",0,SUMPRODUCT((DM13:VZ13="Gluten")*(DM14:VZ14="INFO")*(COUNTIF(AD34,"* "&amp;DM15:VZ15&amp;" *")&gt;0)*1))</f>
        <v>0</v>
      </c>
      <c r="AF34">
        <f t="array" ref="AF34">IF(P34="",0,SUMPRODUCT((DM13:VZ13="Gluten")*(DM14:VZ14="EXCL")*(COUNTIF(AD34,"* "&amp;DM15:VZ15&amp;" *")&gt;0)*1))</f>
        <v>0</v>
      </c>
      <c r="AG34">
        <f t="array" ref="AG34">IF(P34="",0,SUMPRODUCT((DM13:VZ13="Gluten")*(DM14:VZ14="ALERTE")*(COUNTIF(AD34,"* "&amp;DM15:VZ15&amp;" *")&gt;0)*1))</f>
        <v>0</v>
      </c>
      <c r="AH34">
        <f t="array" ref="AH34">IF(P34="",0,SUMPRODUCT((DM13:VZ13="Gluten")*(DM14:VZ14="SUSP")*(COUNTIF(AD34,"* "&amp;DM15:VZ15&amp;" *")&gt;0)*1))</f>
        <v>0</v>
      </c>
      <c r="AI34" t="str">
        <f t="shared" si="21"/>
        <v/>
      </c>
      <c r="AJ34" t="str">
        <f t="shared" si="22"/>
        <v/>
      </c>
      <c r="AK34">
        <f t="array" ref="AK34">IF(P34="",0,SUMPRODUCT((DM13:VZ13="Crustaces")*(DM14:VZ14="ALERTE")*(COUNTIF(AD34,"* "&amp;DM15:VZ15&amp;" *")&gt;0)*1))</f>
        <v>0</v>
      </c>
      <c r="AL34" t="str">
        <f t="shared" si="23"/>
        <v/>
      </c>
      <c r="AM34">
        <f t="array" ref="AM34">IF(P34="",0,SUMPRODUCT((DM13:VZ13="Oeufs")*(DM14:VZ14="ALERTE")*(COUNTIF(AD34,"* "&amp;DM15:VZ15&amp;" *")&gt;0)*1))</f>
        <v>0</v>
      </c>
      <c r="AN34" t="str">
        <f t="shared" si="24"/>
        <v/>
      </c>
      <c r="AO34">
        <f t="array" ref="AO34">IF(P34="",0,SUMPRODUCT((DM13:VZ13="Poissons")*(DM14:VZ14="INFO")*(COUNTIF(AD34,"* "&amp;DM15:VZ15&amp;" *")&gt;0)*1))</f>
        <v>0</v>
      </c>
      <c r="AP34">
        <f t="array" ref="AP34">IF(P34="",0,SUMPRODUCT((DM13:VZ13="Poissons")*(DM14:VZ14="EXCL")*(COUNTIF(AD34,"* "&amp;DM15:VZ15&amp;" *")&gt;0)*1))</f>
        <v>0</v>
      </c>
      <c r="AQ34">
        <f t="array" ref="AQ34">IF(P34="",0,SUMPRODUCT((DM13:VZ13="Poissons")*(DM14:VZ14="ALERTE")*(COUNTIF(AD34,"* "&amp;DM15:VZ15&amp;" *")&gt;0)*1))</f>
        <v>0</v>
      </c>
      <c r="AR34" t="str">
        <f t="shared" si="25"/>
        <v/>
      </c>
      <c r="AS34">
        <f t="array" ref="AS34">IF(P34="",0,SUMPRODUCT((DM13:VZ13="Arachides")*(DM14:VZ14="ALERTE")*(COUNTIF(AD34,"* "&amp;DM15:VZ15&amp;" *")&gt;0)*1))</f>
        <v>0</v>
      </c>
      <c r="AT34" t="str">
        <f t="shared" si="26"/>
        <v/>
      </c>
      <c r="AU34">
        <f t="array" ref="AU34">IF(P34="",0,SUMPRODUCT((DM13:VZ13="Soja")*(DM14:VZ14="INFO")*(COUNTIF(AD34,"* "&amp;DM15:VZ15&amp;" *")&gt;0)*1))</f>
        <v>0</v>
      </c>
      <c r="AV34">
        <f t="array" ref="AV34">IF(P34="",0,SUMPRODUCT((DM13:VZ13="Soja")*(DM14:VZ14="ALERTE")*(COUNTIF(AD34,"* "&amp;DM15:VZ15&amp;" *")&gt;0)*1))</f>
        <v>0</v>
      </c>
      <c r="AW34" t="str">
        <f t="shared" si="27"/>
        <v/>
      </c>
      <c r="AX34">
        <f t="array" ref="AX34">IF(P34="",0,SUMPRODUCT((DM13:VZ13="Lait")*(DM14:VZ14="INFO")*(COUNTIF(AD34,"* "&amp;DM15:VZ15&amp;" *")&gt;0)*1))</f>
        <v>0</v>
      </c>
      <c r="AY34">
        <f t="array" ref="AY34">IF(P34="",0,SUMPRODUCT((DM13:VZ13="Lait")*(DM14:VZ14="EXCL")*(COUNTIF(AD34,"* "&amp;DM15:VZ15&amp;" *")&gt;0)*1))</f>
        <v>0</v>
      </c>
      <c r="AZ34">
        <f t="array" ref="AZ34">IF(P34="",0,SUMPRODUCT((DM13:VZ13="Lait")*(DM14:VZ14="ALERTE")*(COUNTIF(AD34,"* "&amp;DM15:VZ15&amp;" *")&gt;0)*1))</f>
        <v>0</v>
      </c>
      <c r="BA34">
        <f t="array" ref="BA34">IF(P34="",0,SUMPRODUCT((DM13:VZ13="Lait")*(DM14:VZ14="SUSP")*(COUNTIF(AD34,"* "&amp;DM15:VZ15&amp;" *")&gt;0)*1))</f>
        <v>0</v>
      </c>
      <c r="BB34" t="str">
        <f t="shared" si="28"/>
        <v/>
      </c>
      <c r="BC34" t="str">
        <f t="shared" si="29"/>
        <v/>
      </c>
      <c r="BD34">
        <f t="array" ref="BD34">IF(P34="",0,SUMPRODUCT((DM13:VZ13="Fruits a coque")*(DM14:VZ14="EXCL")*(COUNTIF(AD34,"* "&amp;DM15:VZ15&amp;" *")&gt;0)*1))</f>
        <v>0</v>
      </c>
      <c r="BE34">
        <f t="array" ref="BE34">IF(P34="",0,SUMPRODUCT((DM13:VZ13="Fruits a coque")*(DM14:VZ14="ALERTE")*(COUNTIF(AD34,"* "&amp;DM15:VZ15&amp;" *")&gt;0)*1))</f>
        <v>0</v>
      </c>
      <c r="BF34" t="str">
        <f t="shared" si="30"/>
        <v/>
      </c>
      <c r="BG34">
        <f t="array" ref="BG34">IF(P34="",0,SUMPRODUCT((DM13:VZ13="Celeri")*(DM14:VZ14="ALERTE")*(COUNTIF(AD34,"* "&amp;DM15:VZ15&amp;" *")&gt;0)*1))</f>
        <v>0</v>
      </c>
      <c r="BH34" t="str">
        <f t="shared" si="31"/>
        <v/>
      </c>
      <c r="BI34">
        <f t="array" ref="BI34">IF(P34="",0,SUMPRODUCT((DM13:VZ13="Moutarde")*(DM14:VZ14="ALERTE")*(COUNTIF(AD34,"* "&amp;DM15:VZ15&amp;" *")&gt;0)*1))</f>
        <v>0</v>
      </c>
      <c r="BJ34" t="str">
        <f t="shared" si="32"/>
        <v/>
      </c>
      <c r="BK34">
        <f t="array" ref="BK34">IF(P34="",0,SUMPRODUCT((DM13:VZ13="Sesame")*(DM14:VZ14="ALERTE")*(COUNTIF(AD34,"* "&amp;DM15:VZ15&amp;" *")&gt;0)*1))</f>
        <v>0</v>
      </c>
      <c r="BL34" t="str">
        <f t="shared" si="33"/>
        <v/>
      </c>
      <c r="BM34">
        <f t="array" ref="BM34">IF(P34="",0,SUMPRODUCT((DM13:VZ13="Sulfites")*(DM14:VZ14="ALERTE")*(COUNTIF(AD34,"* "&amp;DM15:VZ15&amp;" *")&gt;0)*1))</f>
        <v>0</v>
      </c>
      <c r="BN34" t="str">
        <f t="shared" si="34"/>
        <v/>
      </c>
      <c r="BO34">
        <f t="array" ref="BO34">IF(P34="",0,SUMPRODUCT((DM13:VZ13="Lupin")*(DM14:VZ14="ALERTE")*(COUNTIF(AD34,"* "&amp;DM15:VZ15&amp;" *")&gt;0)*1))</f>
        <v>0</v>
      </c>
      <c r="BP34" t="str">
        <f t="shared" si="35"/>
        <v/>
      </c>
      <c r="BQ34">
        <f t="array" ref="BQ34">IF(P34="",0,SUMPRODUCT((DM13:VZ13="Mollusques")*(DM14:VZ14="EXCL")*(COUNTIF(AD34,"* "&amp;DM15:VZ15&amp;" *")&gt;0)*1))</f>
        <v>0</v>
      </c>
      <c r="BR34">
        <f t="array" ref="BR34">IF(P34="",0,SUMPRODUCT((DM13:VZ13="Mollusques")*(DM14:VZ14="ALERTE")*(COUNTIF(AD34,"* "&amp;DM15:VZ15&amp;" *")&gt;0)*1))</f>
        <v>0</v>
      </c>
      <c r="BS34" t="str">
        <f t="shared" si="36"/>
        <v/>
      </c>
      <c r="BT34" t="str">
        <f t="shared" si="37"/>
        <v/>
      </c>
      <c r="BU34" t="str">
        <f t="shared" si="38"/>
        <v/>
      </c>
      <c r="BV34" t="str">
        <f t="shared" si="39"/>
        <v/>
      </c>
      <c r="BW34" t="str">
        <f t="shared" si="40"/>
        <v/>
      </c>
      <c r="BX34" t="str">
        <f t="shared" si="41"/>
        <v/>
      </c>
      <c r="BY34" t="str">
        <f t="shared" si="42"/>
        <v/>
      </c>
      <c r="BZ34" t="str">
        <f t="shared" si="43"/>
        <v/>
      </c>
      <c r="CA34" t="str">
        <f t="shared" si="44"/>
        <v/>
      </c>
      <c r="CB34" t="str">
        <f t="shared" si="45"/>
        <v/>
      </c>
      <c r="CC34" t="str">
        <f t="shared" si="46"/>
        <v/>
      </c>
      <c r="CD34" t="str">
        <f t="shared" si="47"/>
        <v/>
      </c>
      <c r="CE34" t="str">
        <f t="shared" si="48"/>
        <v/>
      </c>
      <c r="CF34" t="str">
        <f t="shared" si="49"/>
        <v/>
      </c>
      <c r="CG34" t="str">
        <f t="shared" si="50"/>
        <v/>
      </c>
      <c r="CH34" t="str">
        <f t="shared" si="51"/>
        <v/>
      </c>
      <c r="CI34" t="str">
        <f t="shared" si="52"/>
        <v/>
      </c>
      <c r="CJ34" t="str">
        <f t="shared" si="53"/>
        <v/>
      </c>
      <c r="CK34" t="str">
        <f t="shared" si="54"/>
        <v/>
      </c>
    </row>
    <row r="35" spans="2:89" ht="21" customHeight="1">
      <c r="B35" s="759"/>
      <c r="C35" s="784" t="str">
        <f>TRIM(SUBSTITUTE(SUBSTITUTE(C34,"“"," "),"”"," "))</f>
        <v>fromage blanc 20% mg *</v>
      </c>
      <c r="D35" s="780" t="str" cm="1">
        <f t="array" ref="D35">IF(ROW()=ROW(D28),C31,INDEX(E28:E41,ROW()-ROW(D28)))</f>
        <v/>
      </c>
      <c r="E35" s="781" t="str">
        <f>IF(OR(D35="",C30="",C30&lt;=0,F35=""),"",TRIM(MID(D35,LEN(F35)+1+IF(MID(D35,LEN(F35)+1,1)=" ",1,0),99999)))</f>
        <v/>
      </c>
      <c r="F35" s="780" t="str">
        <f>IF(OR(G35="",G35=0,G35="0"),"",IF(LEN(G35)&lt;=C30,G35,IF(LEN(SUBSTITUTE(H35," ",""))=C30+1,LEFT(G35,C30),LEFT(G35,FIND("§",SUBSTITUTE(H35," ","§",LEN(H35)-LEN(SUBSTITUTE(H35," ",""))))-1))))</f>
        <v/>
      </c>
      <c r="G35" s="780" t="str">
        <f t="shared" si="3"/>
        <v/>
      </c>
      <c r="H35" s="780" t="str">
        <f>IF(OR(G35="",G35=0,G35="0"),"",LEFT(G35,C30+1))</f>
        <v/>
      </c>
      <c r="I35" s="804">
        <f t="shared" si="4"/>
        <v>27</v>
      </c>
      <c r="J35" s="752" t="s">
        <v>1030</v>
      </c>
      <c r="K35" s="759">
        <f>IF(LEN(TRIM(L35))&gt;0,MAX(K13:K34)+1,"")</f>
        <v>22</v>
      </c>
      <c r="L35" s="783" t="str">
        <v>Ajouter un filet de coulis de tomates par-dessus.</v>
      </c>
      <c r="M35" s="812" t="str">
        <f t="shared" si="5"/>
        <v/>
      </c>
      <c r="O35" s="263">
        <f t="shared" si="6"/>
        <v>27</v>
      </c>
      <c r="P35" s="797" t="str">
        <f t="shared" si="7"/>
        <v>Dresser sur assiette</v>
      </c>
      <c r="Q35" s="862" t="s">
        <v>945</v>
      </c>
      <c r="R35" s="860" t="str">
        <f t="shared" si="8"/>
        <v>Dresser sur assiette</v>
      </c>
      <c r="S35" s="800" t="str">
        <f t="shared" si="9"/>
        <v/>
      </c>
      <c r="T35" s="266" t="str">
        <f t="shared" si="10"/>
        <v>Dresser sur assiette</v>
      </c>
      <c r="U35" s="267" t="str">
        <f t="shared" si="11"/>
        <v/>
      </c>
      <c r="V35" s="268">
        <f t="shared" si="12"/>
        <v>0</v>
      </c>
      <c r="W35" s="268">
        <f t="shared" si="13"/>
        <v>0</v>
      </c>
      <c r="X35" s="269" t="str">
        <f t="shared" si="14"/>
        <v>aucun match</v>
      </c>
      <c r="Y35" t="str">
        <f t="shared" si="15"/>
        <v>dresser sur assiette</v>
      </c>
      <c r="Z35" t="str">
        <f t="shared" si="16"/>
        <v>dresser sur assiette</v>
      </c>
      <c r="AA35" t="str">
        <f t="shared" si="17"/>
        <v>dresser sur assiette</v>
      </c>
      <c r="AB35" t="str">
        <f t="shared" si="18"/>
        <v>dresser sur assiette</v>
      </c>
      <c r="AC35" t="str">
        <f t="shared" si="19"/>
        <v>dresser sur assiette</v>
      </c>
      <c r="AD35" t="str">
        <f t="shared" si="20"/>
        <v xml:space="preserve"> dresser sur assiette </v>
      </c>
      <c r="AE35">
        <f t="array" ref="AE35">IF(P35="",0,SUMPRODUCT((DM13:VZ13="Gluten")*(DM14:VZ14="INFO")*(COUNTIF(AD35,"* "&amp;DM15:VZ15&amp;" *")&gt;0)*1))</f>
        <v>0</v>
      </c>
      <c r="AF35">
        <f t="array" ref="AF35">IF(P35="",0,SUMPRODUCT((DM13:VZ13="Gluten")*(DM14:VZ14="EXCL")*(COUNTIF(AD35,"* "&amp;DM15:VZ15&amp;" *")&gt;0)*1))</f>
        <v>0</v>
      </c>
      <c r="AG35">
        <f t="array" ref="AG35">IF(P35="",0,SUMPRODUCT((DM13:VZ13="Gluten")*(DM14:VZ14="ALERTE")*(COUNTIF(AD35,"* "&amp;DM15:VZ15&amp;" *")&gt;0)*1))</f>
        <v>0</v>
      </c>
      <c r="AH35">
        <f t="array" ref="AH35">IF(P35="",0,SUMPRODUCT((DM13:VZ13="Gluten")*(DM14:VZ14="SUSP")*(COUNTIF(AD35,"* "&amp;DM15:VZ15&amp;" *")&gt;0)*1))</f>
        <v>0</v>
      </c>
      <c r="AI35" t="str">
        <f t="shared" si="21"/>
        <v/>
      </c>
      <c r="AJ35" t="str">
        <f t="shared" si="22"/>
        <v/>
      </c>
      <c r="AK35">
        <f t="array" ref="AK35">IF(P35="",0,SUMPRODUCT((DM13:VZ13="Crustaces")*(DM14:VZ14="ALERTE")*(COUNTIF(AD35,"* "&amp;DM15:VZ15&amp;" *")&gt;0)*1))</f>
        <v>0</v>
      </c>
      <c r="AL35" t="str">
        <f t="shared" si="23"/>
        <v/>
      </c>
      <c r="AM35">
        <f t="array" ref="AM35">IF(P35="",0,SUMPRODUCT((DM13:VZ13="Oeufs")*(DM14:VZ14="ALERTE")*(COUNTIF(AD35,"* "&amp;DM15:VZ15&amp;" *")&gt;0)*1))</f>
        <v>0</v>
      </c>
      <c r="AN35" t="str">
        <f t="shared" si="24"/>
        <v/>
      </c>
      <c r="AO35">
        <f t="array" ref="AO35">IF(P35="",0,SUMPRODUCT((DM13:VZ13="Poissons")*(DM14:VZ14="INFO")*(COUNTIF(AD35,"* "&amp;DM15:VZ15&amp;" *")&gt;0)*1))</f>
        <v>0</v>
      </c>
      <c r="AP35">
        <f t="array" ref="AP35">IF(P35="",0,SUMPRODUCT((DM13:VZ13="Poissons")*(DM14:VZ14="EXCL")*(COUNTIF(AD35,"* "&amp;DM15:VZ15&amp;" *")&gt;0)*1))</f>
        <v>0</v>
      </c>
      <c r="AQ35">
        <f t="array" ref="AQ35">IF(P35="",0,SUMPRODUCT((DM13:VZ13="Poissons")*(DM14:VZ14="ALERTE")*(COUNTIF(AD35,"* "&amp;DM15:VZ15&amp;" *")&gt;0)*1))</f>
        <v>0</v>
      </c>
      <c r="AR35" t="str">
        <f t="shared" si="25"/>
        <v/>
      </c>
      <c r="AS35">
        <f t="array" ref="AS35">IF(P35="",0,SUMPRODUCT((DM13:VZ13="Arachides")*(DM14:VZ14="ALERTE")*(COUNTIF(AD35,"* "&amp;DM15:VZ15&amp;" *")&gt;0)*1))</f>
        <v>0</v>
      </c>
      <c r="AT35" t="str">
        <f t="shared" si="26"/>
        <v/>
      </c>
      <c r="AU35">
        <f t="array" ref="AU35">IF(P35="",0,SUMPRODUCT((DM13:VZ13="Soja")*(DM14:VZ14="INFO")*(COUNTIF(AD35,"* "&amp;DM15:VZ15&amp;" *")&gt;0)*1))</f>
        <v>0</v>
      </c>
      <c r="AV35">
        <f t="array" ref="AV35">IF(P35="",0,SUMPRODUCT((DM13:VZ13="Soja")*(DM14:VZ14="ALERTE")*(COUNTIF(AD35,"* "&amp;DM15:VZ15&amp;" *")&gt;0)*1))</f>
        <v>0</v>
      </c>
      <c r="AW35" t="str">
        <f t="shared" si="27"/>
        <v/>
      </c>
      <c r="AX35">
        <f t="array" ref="AX35">IF(P35="",0,SUMPRODUCT((DM13:VZ13="Lait")*(DM14:VZ14="INFO")*(COUNTIF(AD35,"* "&amp;DM15:VZ15&amp;" *")&gt;0)*1))</f>
        <v>0</v>
      </c>
      <c r="AY35">
        <f t="array" ref="AY35">IF(P35="",0,SUMPRODUCT((DM13:VZ13="Lait")*(DM14:VZ14="EXCL")*(COUNTIF(AD35,"* "&amp;DM15:VZ15&amp;" *")&gt;0)*1))</f>
        <v>0</v>
      </c>
      <c r="AZ35">
        <f t="array" ref="AZ35">IF(P35="",0,SUMPRODUCT((DM13:VZ13="Lait")*(DM14:VZ14="ALERTE")*(COUNTIF(AD35,"* "&amp;DM15:VZ15&amp;" *")&gt;0)*1))</f>
        <v>0</v>
      </c>
      <c r="BA35">
        <f t="array" ref="BA35">IF(P35="",0,SUMPRODUCT((DM13:VZ13="Lait")*(DM14:VZ14="SUSP")*(COUNTIF(AD35,"* "&amp;DM15:VZ15&amp;" *")&gt;0)*1))</f>
        <v>0</v>
      </c>
      <c r="BB35" t="str">
        <f t="shared" si="28"/>
        <v/>
      </c>
      <c r="BC35" t="str">
        <f t="shared" si="29"/>
        <v/>
      </c>
      <c r="BD35">
        <f t="array" ref="BD35">IF(P35="",0,SUMPRODUCT((DM13:VZ13="Fruits a coque")*(DM14:VZ14="EXCL")*(COUNTIF(AD35,"* "&amp;DM15:VZ15&amp;" *")&gt;0)*1))</f>
        <v>0</v>
      </c>
      <c r="BE35">
        <f t="array" ref="BE35">IF(P35="",0,SUMPRODUCT((DM13:VZ13="Fruits a coque")*(DM14:VZ14="ALERTE")*(COUNTIF(AD35,"* "&amp;DM15:VZ15&amp;" *")&gt;0)*1))</f>
        <v>0</v>
      </c>
      <c r="BF35" t="str">
        <f t="shared" si="30"/>
        <v/>
      </c>
      <c r="BG35">
        <f t="array" ref="BG35">IF(P35="",0,SUMPRODUCT((DM13:VZ13="Celeri")*(DM14:VZ14="ALERTE")*(COUNTIF(AD35,"* "&amp;DM15:VZ15&amp;" *")&gt;0)*1))</f>
        <v>0</v>
      </c>
      <c r="BH35" t="str">
        <f t="shared" si="31"/>
        <v/>
      </c>
      <c r="BI35">
        <f t="array" ref="BI35">IF(P35="",0,SUMPRODUCT((DM13:VZ13="Moutarde")*(DM14:VZ14="ALERTE")*(COUNTIF(AD35,"* "&amp;DM15:VZ15&amp;" *")&gt;0)*1))</f>
        <v>0</v>
      </c>
      <c r="BJ35" t="str">
        <f t="shared" si="32"/>
        <v/>
      </c>
      <c r="BK35">
        <f t="array" ref="BK35">IF(P35="",0,SUMPRODUCT((DM13:VZ13="Sesame")*(DM14:VZ14="ALERTE")*(COUNTIF(AD35,"* "&amp;DM15:VZ15&amp;" *")&gt;0)*1))</f>
        <v>0</v>
      </c>
      <c r="BL35" t="str">
        <f t="shared" si="33"/>
        <v/>
      </c>
      <c r="BM35">
        <f t="array" ref="BM35">IF(P35="",0,SUMPRODUCT((DM13:VZ13="Sulfites")*(DM14:VZ14="ALERTE")*(COUNTIF(AD35,"* "&amp;DM15:VZ15&amp;" *")&gt;0)*1))</f>
        <v>0</v>
      </c>
      <c r="BN35" t="str">
        <f t="shared" si="34"/>
        <v/>
      </c>
      <c r="BO35">
        <f t="array" ref="BO35">IF(P35="",0,SUMPRODUCT((DM13:VZ13="Lupin")*(DM14:VZ14="ALERTE")*(COUNTIF(AD35,"* "&amp;DM15:VZ15&amp;" *")&gt;0)*1))</f>
        <v>0</v>
      </c>
      <c r="BP35" t="str">
        <f t="shared" si="35"/>
        <v/>
      </c>
      <c r="BQ35">
        <f t="array" ref="BQ35">IF(P35="",0,SUMPRODUCT((DM13:VZ13="Mollusques")*(DM14:VZ14="EXCL")*(COUNTIF(AD35,"* "&amp;DM15:VZ15&amp;" *")&gt;0)*1))</f>
        <v>0</v>
      </c>
      <c r="BR35">
        <f t="array" ref="BR35">IF(P35="",0,SUMPRODUCT((DM13:VZ13="Mollusques")*(DM14:VZ14="ALERTE")*(COUNTIF(AD35,"* "&amp;DM15:VZ15&amp;" *")&gt;0)*1))</f>
        <v>0</v>
      </c>
      <c r="BS35" t="str">
        <f t="shared" si="36"/>
        <v/>
      </c>
      <c r="BT35" t="str">
        <f t="shared" si="37"/>
        <v/>
      </c>
      <c r="BU35" t="str">
        <f t="shared" si="38"/>
        <v/>
      </c>
      <c r="BV35" t="str">
        <f t="shared" si="39"/>
        <v/>
      </c>
      <c r="BW35" t="str">
        <f t="shared" si="40"/>
        <v/>
      </c>
      <c r="BX35" t="str">
        <f t="shared" si="41"/>
        <v/>
      </c>
      <c r="BY35" t="str">
        <f t="shared" si="42"/>
        <v/>
      </c>
      <c r="BZ35" t="str">
        <f t="shared" si="43"/>
        <v/>
      </c>
      <c r="CA35" t="str">
        <f t="shared" si="44"/>
        <v/>
      </c>
      <c r="CB35" t="str">
        <f t="shared" si="45"/>
        <v/>
      </c>
      <c r="CC35" t="str">
        <f t="shared" si="46"/>
        <v/>
      </c>
      <c r="CD35" t="str">
        <f t="shared" si="47"/>
        <v/>
      </c>
      <c r="CE35" t="str">
        <f t="shared" si="48"/>
        <v/>
      </c>
      <c r="CF35" t="str">
        <f t="shared" si="49"/>
        <v/>
      </c>
      <c r="CG35" t="str">
        <f t="shared" si="50"/>
        <v/>
      </c>
      <c r="CH35" t="str">
        <f t="shared" si="51"/>
        <v/>
      </c>
      <c r="CI35" t="str">
        <f t="shared" si="52"/>
        <v/>
      </c>
      <c r="CJ35" t="str">
        <f t="shared" si="53"/>
        <v/>
      </c>
      <c r="CK35" t="str">
        <f t="shared" si="54"/>
        <v/>
      </c>
    </row>
    <row r="36" spans="2:89" ht="21" customHeight="1">
      <c r="B36" s="759"/>
      <c r="C36" s="784"/>
      <c r="D36" s="780" t="str" cm="1">
        <f t="array" ref="D36">IF(ROW()=ROW(D28),C31,INDEX(E28:E41,ROW()-ROW(D28)))</f>
        <v/>
      </c>
      <c r="E36" s="781" t="str">
        <f>IF(OR(D36="",C30="",C30&lt;=0,F36=""),"",TRIM(MID(D36,LEN(F36)+1+IF(MID(D36,LEN(F36)+1,1)=" ",1,0),99999)))</f>
        <v/>
      </c>
      <c r="F36" s="780" t="str">
        <f>IF(OR(G36="",G36=0,G36="0"),"",IF(LEN(G36)&lt;=C30,G36,IF(LEN(SUBSTITUTE(H36," ",""))=C30+1,LEFT(G36,C30),LEFT(G36,FIND("§",SUBSTITUTE(H36," ","§",LEN(H36)-LEN(SUBSTITUTE(H36," ",""))))-1))))</f>
        <v/>
      </c>
      <c r="G36" s="780" t="str">
        <f t="shared" si="3"/>
        <v/>
      </c>
      <c r="H36" s="780" t="str">
        <f>IF(OR(G36="",G36=0,G36="0"),"",LEFT(G36,C30+1))</f>
        <v/>
      </c>
      <c r="I36" s="804">
        <f t="shared" si="4"/>
        <v>28</v>
      </c>
      <c r="J36" s="752" t="s">
        <v>1031</v>
      </c>
      <c r="K36" s="759">
        <f>IF(LEN(TRIM(L36))&gt;0,MAX(K13:K35)+1,"")</f>
        <v>23</v>
      </c>
      <c r="L36" s="783" t="str">
        <v>fin</v>
      </c>
      <c r="M36" s="812" t="str">
        <f t="shared" si="5"/>
        <v/>
      </c>
      <c r="O36" s="263">
        <f t="shared" si="6"/>
        <v>28</v>
      </c>
      <c r="P36" s="797" t="str">
        <f t="shared" si="7"/>
        <v>Ajouter un filet de coulis de tomates par-dessus.</v>
      </c>
      <c r="Q36" s="862" t="s">
        <v>945</v>
      </c>
      <c r="R36" s="860" t="str">
        <f t="shared" si="8"/>
        <v>Ajouter un filet de coulis de tomates par-dessus.</v>
      </c>
      <c r="S36" s="800" t="str">
        <f t="shared" si="9"/>
        <v/>
      </c>
      <c r="T36" s="266" t="str">
        <f t="shared" si="10"/>
        <v>Ajouter un filet de coulis de tomates par-dessus.</v>
      </c>
      <c r="U36" s="267" t="str">
        <f t="shared" si="11"/>
        <v/>
      </c>
      <c r="V36" s="268">
        <f t="shared" si="12"/>
        <v>0</v>
      </c>
      <c r="W36" s="268">
        <f t="shared" si="13"/>
        <v>0</v>
      </c>
      <c r="X36" s="269" t="str">
        <f t="shared" si="14"/>
        <v>aucun match</v>
      </c>
      <c r="Y36" t="str">
        <f t="shared" si="15"/>
        <v>ajouter un filet de coulis de tomates par-dessus.</v>
      </c>
      <c r="Z36" t="str">
        <f t="shared" si="16"/>
        <v>ajouter un filet de coulis de tomates par-dessus.</v>
      </c>
      <c r="AA36" t="str">
        <f t="shared" si="17"/>
        <v>ajouter un filet de coulis de tomates par-dessus.</v>
      </c>
      <c r="AB36" t="str">
        <f t="shared" si="18"/>
        <v xml:space="preserve">ajouter un filet de coulis de tomates par dessus </v>
      </c>
      <c r="AC36" t="str">
        <f t="shared" si="19"/>
        <v xml:space="preserve">ajouter un filet de coulis de tomates par dessus </v>
      </c>
      <c r="AD36" t="str">
        <f t="shared" si="20"/>
        <v xml:space="preserve"> ajouter un filet de coulis de tomates par dessus </v>
      </c>
      <c r="AE36">
        <f t="array" ref="AE36">IF(P36="",0,SUMPRODUCT((DM13:VZ13="Gluten")*(DM14:VZ14="INFO")*(COUNTIF(AD36,"* "&amp;DM15:VZ15&amp;" *")&gt;0)*1))</f>
        <v>0</v>
      </c>
      <c r="AF36">
        <f t="array" ref="AF36">IF(P36="",0,SUMPRODUCT((DM13:VZ13="Gluten")*(DM14:VZ14="EXCL")*(COUNTIF(AD36,"* "&amp;DM15:VZ15&amp;" *")&gt;0)*1))</f>
        <v>0</v>
      </c>
      <c r="AG36">
        <f t="array" ref="AG36">IF(P36="",0,SUMPRODUCT((DM13:VZ13="Gluten")*(DM14:VZ14="ALERTE")*(COUNTIF(AD36,"* "&amp;DM15:VZ15&amp;" *")&gt;0)*1))</f>
        <v>0</v>
      </c>
      <c r="AH36">
        <f t="array" ref="AH36">IF(P36="",0,SUMPRODUCT((DM13:VZ13="Gluten")*(DM14:VZ14="SUSP")*(COUNTIF(AD36,"* "&amp;DM15:VZ15&amp;" *")&gt;0)*1))</f>
        <v>0</v>
      </c>
      <c r="AI36" t="str">
        <f t="shared" si="21"/>
        <v/>
      </c>
      <c r="AJ36" t="str">
        <f t="shared" si="22"/>
        <v/>
      </c>
      <c r="AK36">
        <f t="array" ref="AK36">IF(P36="",0,SUMPRODUCT((DM13:VZ13="Crustaces")*(DM14:VZ14="ALERTE")*(COUNTIF(AD36,"* "&amp;DM15:VZ15&amp;" *")&gt;0)*1))</f>
        <v>0</v>
      </c>
      <c r="AL36" t="str">
        <f t="shared" si="23"/>
        <v/>
      </c>
      <c r="AM36">
        <f t="array" ref="AM36">IF(P36="",0,SUMPRODUCT((DM13:VZ13="Oeufs")*(DM14:VZ14="ALERTE")*(COUNTIF(AD36,"* "&amp;DM15:VZ15&amp;" *")&gt;0)*1))</f>
        <v>0</v>
      </c>
      <c r="AN36" t="str">
        <f t="shared" si="24"/>
        <v/>
      </c>
      <c r="AO36">
        <f t="array" ref="AO36">IF(P36="",0,SUMPRODUCT((DM13:VZ13="Poissons")*(DM14:VZ14="INFO")*(COUNTIF(AD36,"* "&amp;DM15:VZ15&amp;" *")&gt;0)*1))</f>
        <v>0</v>
      </c>
      <c r="AP36">
        <f t="array" ref="AP36">IF(P36="",0,SUMPRODUCT((DM13:VZ13="Poissons")*(DM14:VZ14="EXCL")*(COUNTIF(AD36,"* "&amp;DM15:VZ15&amp;" *")&gt;0)*1))</f>
        <v>0</v>
      </c>
      <c r="AQ36">
        <f t="array" ref="AQ36">IF(P36="",0,SUMPRODUCT((DM13:VZ13="Poissons")*(DM14:VZ14="ALERTE")*(COUNTIF(AD36,"* "&amp;DM15:VZ15&amp;" *")&gt;0)*1))</f>
        <v>0</v>
      </c>
      <c r="AR36" t="str">
        <f t="shared" si="25"/>
        <v/>
      </c>
      <c r="AS36">
        <f t="array" ref="AS36">IF(P36="",0,SUMPRODUCT((DM13:VZ13="Arachides")*(DM14:VZ14="ALERTE")*(COUNTIF(AD36,"* "&amp;DM15:VZ15&amp;" *")&gt;0)*1))</f>
        <v>0</v>
      </c>
      <c r="AT36" t="str">
        <f t="shared" si="26"/>
        <v/>
      </c>
      <c r="AU36">
        <f t="array" ref="AU36">IF(P36="",0,SUMPRODUCT((DM13:VZ13="Soja")*(DM14:VZ14="INFO")*(COUNTIF(AD36,"* "&amp;DM15:VZ15&amp;" *")&gt;0)*1))</f>
        <v>0</v>
      </c>
      <c r="AV36">
        <f t="array" ref="AV36">IF(P36="",0,SUMPRODUCT((DM13:VZ13="Soja")*(DM14:VZ14="ALERTE")*(COUNTIF(AD36,"* "&amp;DM15:VZ15&amp;" *")&gt;0)*1))</f>
        <v>0</v>
      </c>
      <c r="AW36" t="str">
        <f t="shared" si="27"/>
        <v/>
      </c>
      <c r="AX36">
        <f t="array" ref="AX36">IF(P36="",0,SUMPRODUCT((DM13:VZ13="Lait")*(DM14:VZ14="INFO")*(COUNTIF(AD36,"* "&amp;DM15:VZ15&amp;" *")&gt;0)*1))</f>
        <v>0</v>
      </c>
      <c r="AY36">
        <f t="array" ref="AY36">IF(P36="",0,SUMPRODUCT((DM13:VZ13="Lait")*(DM14:VZ14="EXCL")*(COUNTIF(AD36,"* "&amp;DM15:VZ15&amp;" *")&gt;0)*1))</f>
        <v>0</v>
      </c>
      <c r="AZ36">
        <f t="array" ref="AZ36">IF(P36="",0,SUMPRODUCT((DM13:VZ13="Lait")*(DM14:VZ14="ALERTE")*(COUNTIF(AD36,"* "&amp;DM15:VZ15&amp;" *")&gt;0)*1))</f>
        <v>0</v>
      </c>
      <c r="BA36">
        <f t="array" ref="BA36">IF(P36="",0,SUMPRODUCT((DM13:VZ13="Lait")*(DM14:VZ14="SUSP")*(COUNTIF(AD36,"* "&amp;DM15:VZ15&amp;" *")&gt;0)*1))</f>
        <v>0</v>
      </c>
      <c r="BB36" t="str">
        <f t="shared" si="28"/>
        <v/>
      </c>
      <c r="BC36" t="str">
        <f t="shared" si="29"/>
        <v/>
      </c>
      <c r="BD36">
        <f t="array" ref="BD36">IF(P36="",0,SUMPRODUCT((DM13:VZ13="Fruits a coque")*(DM14:VZ14="EXCL")*(COUNTIF(AD36,"* "&amp;DM15:VZ15&amp;" *")&gt;0)*1))</f>
        <v>0</v>
      </c>
      <c r="BE36">
        <f t="array" ref="BE36">IF(P36="",0,SUMPRODUCT((DM13:VZ13="Fruits a coque")*(DM14:VZ14="ALERTE")*(COUNTIF(AD36,"* "&amp;DM15:VZ15&amp;" *")&gt;0)*1))</f>
        <v>0</v>
      </c>
      <c r="BF36" t="str">
        <f t="shared" si="30"/>
        <v/>
      </c>
      <c r="BG36">
        <f t="array" ref="BG36">IF(P36="",0,SUMPRODUCT((DM13:VZ13="Celeri")*(DM14:VZ14="ALERTE")*(COUNTIF(AD36,"* "&amp;DM15:VZ15&amp;" *")&gt;0)*1))</f>
        <v>0</v>
      </c>
      <c r="BH36" t="str">
        <f t="shared" si="31"/>
        <v/>
      </c>
      <c r="BI36">
        <f t="array" ref="BI36">IF(P36="",0,SUMPRODUCT((DM13:VZ13="Moutarde")*(DM14:VZ14="ALERTE")*(COUNTIF(AD36,"* "&amp;DM15:VZ15&amp;" *")&gt;0)*1))</f>
        <v>0</v>
      </c>
      <c r="BJ36" t="str">
        <f t="shared" si="32"/>
        <v/>
      </c>
      <c r="BK36">
        <f t="array" ref="BK36">IF(P36="",0,SUMPRODUCT((DM13:VZ13="Sesame")*(DM14:VZ14="ALERTE")*(COUNTIF(AD36,"* "&amp;DM15:VZ15&amp;" *")&gt;0)*1))</f>
        <v>0</v>
      </c>
      <c r="BL36" t="str">
        <f t="shared" si="33"/>
        <v/>
      </c>
      <c r="BM36">
        <f t="array" ref="BM36">IF(P36="",0,SUMPRODUCT((DM13:VZ13="Sulfites")*(DM14:VZ14="ALERTE")*(COUNTIF(AD36,"* "&amp;DM15:VZ15&amp;" *")&gt;0)*1))</f>
        <v>0</v>
      </c>
      <c r="BN36" t="str">
        <f t="shared" si="34"/>
        <v/>
      </c>
      <c r="BO36">
        <f t="array" ref="BO36">IF(P36="",0,SUMPRODUCT((DM13:VZ13="Lupin")*(DM14:VZ14="ALERTE")*(COUNTIF(AD36,"* "&amp;DM15:VZ15&amp;" *")&gt;0)*1))</f>
        <v>0</v>
      </c>
      <c r="BP36" t="str">
        <f t="shared" si="35"/>
        <v/>
      </c>
      <c r="BQ36">
        <f t="array" ref="BQ36">IF(P36="",0,SUMPRODUCT((DM13:VZ13="Mollusques")*(DM14:VZ14="EXCL")*(COUNTIF(AD36,"* "&amp;DM15:VZ15&amp;" *")&gt;0)*1))</f>
        <v>0</v>
      </c>
      <c r="BR36">
        <f t="array" ref="BR36">IF(P36="",0,SUMPRODUCT((DM13:VZ13="Mollusques")*(DM14:VZ14="ALERTE")*(COUNTIF(AD36,"* "&amp;DM15:VZ15&amp;" *")&gt;0)*1))</f>
        <v>0</v>
      </c>
      <c r="BS36" t="str">
        <f t="shared" si="36"/>
        <v/>
      </c>
      <c r="BT36" t="str">
        <f t="shared" si="37"/>
        <v/>
      </c>
      <c r="BU36" t="str">
        <f t="shared" si="38"/>
        <v/>
      </c>
      <c r="BV36" t="str">
        <f t="shared" si="39"/>
        <v/>
      </c>
      <c r="BW36" t="str">
        <f t="shared" si="40"/>
        <v/>
      </c>
      <c r="BX36" t="str">
        <f t="shared" si="41"/>
        <v/>
      </c>
      <c r="BY36" t="str">
        <f t="shared" si="42"/>
        <v/>
      </c>
      <c r="BZ36" t="str">
        <f t="shared" si="43"/>
        <v/>
      </c>
      <c r="CA36" t="str">
        <f t="shared" si="44"/>
        <v/>
      </c>
      <c r="CB36" t="str">
        <f t="shared" si="45"/>
        <v/>
      </c>
      <c r="CC36" t="str">
        <f t="shared" si="46"/>
        <v/>
      </c>
      <c r="CD36" t="str">
        <f t="shared" si="47"/>
        <v/>
      </c>
      <c r="CE36" t="str">
        <f t="shared" si="48"/>
        <v/>
      </c>
      <c r="CF36" t="str">
        <f t="shared" si="49"/>
        <v/>
      </c>
      <c r="CG36" t="str">
        <f t="shared" si="50"/>
        <v/>
      </c>
      <c r="CH36" t="str">
        <f t="shared" si="51"/>
        <v/>
      </c>
      <c r="CI36" t="str">
        <f t="shared" si="52"/>
        <v/>
      </c>
      <c r="CJ36" t="str">
        <f t="shared" si="53"/>
        <v/>
      </c>
      <c r="CK36" t="str">
        <f t="shared" si="54"/>
        <v/>
      </c>
    </row>
    <row r="37" spans="2:89" ht="21" customHeight="1">
      <c r="B37" s="759"/>
      <c r="C37" s="784"/>
      <c r="D37" s="780" t="str" cm="1">
        <f t="array" ref="D37">IF(ROW()=ROW(D28),C31,INDEX(E28:E41,ROW()-ROW(D28)))</f>
        <v/>
      </c>
      <c r="E37" s="781" t="str">
        <f>IF(OR(D37="",C30="",C30&lt;=0,F37=""),"",TRIM(MID(D37,LEN(F37)+1+IF(MID(D37,LEN(F37)+1,1)=" ",1,0),99999)))</f>
        <v/>
      </c>
      <c r="F37" s="780" t="str">
        <f>IF(OR(G37="",G37=0,G37="0"),"",IF(LEN(G37)&lt;=C30,G37,IF(LEN(SUBSTITUTE(H37," ",""))=C30+1,LEFT(G37,C30),LEFT(G37,FIND("§",SUBSTITUTE(H37," ","§",LEN(H37)-LEN(SUBSTITUTE(H37," ",""))))-1))))</f>
        <v/>
      </c>
      <c r="G37" s="780" t="str">
        <f t="shared" si="3"/>
        <v/>
      </c>
      <c r="H37" s="780" t="str">
        <f>IF(OR(G37="",G37=0,G37="0"),"",LEFT(G37,C30+1))</f>
        <v/>
      </c>
      <c r="I37" s="804" t="str">
        <f t="shared" si="4"/>
        <v/>
      </c>
      <c r="J37" s="752" t="s">
        <v>1394</v>
      </c>
      <c r="K37" s="759" t="str">
        <f>IF(LEN(TRIM(L37))&gt;0,MAX(K13:K36)+1,"")</f>
        <v/>
      </c>
      <c r="L37" s="783"/>
      <c r="M37" s="812" t="str">
        <f t="shared" si="5"/>
        <v/>
      </c>
      <c r="O37" s="263" t="str">
        <f t="shared" si="6"/>
        <v/>
      </c>
      <c r="P37" s="797" t="str">
        <f t="shared" si="7"/>
        <v/>
      </c>
      <c r="Q37" s="862" t="s">
        <v>945</v>
      </c>
      <c r="R37" s="860" t="str">
        <f t="shared" si="8"/>
        <v/>
      </c>
      <c r="S37" s="800" t="str">
        <f t="shared" si="9"/>
        <v/>
      </c>
      <c r="T37" s="266" t="str">
        <f t="shared" si="10"/>
        <v/>
      </c>
      <c r="U37" s="267" t="str">
        <f t="shared" si="11"/>
        <v/>
      </c>
      <c r="V37" s="268" t="str">
        <f t="shared" si="12"/>
        <v/>
      </c>
      <c r="W37" s="268" t="str">
        <f t="shared" si="13"/>
        <v/>
      </c>
      <c r="X37" s="269" t="str">
        <f t="shared" si="14"/>
        <v/>
      </c>
      <c r="Y37" t="str">
        <f t="shared" si="15"/>
        <v/>
      </c>
      <c r="Z37" t="str">
        <f t="shared" si="16"/>
        <v/>
      </c>
      <c r="AA37" t="str">
        <f t="shared" si="17"/>
        <v/>
      </c>
      <c r="AB37" t="str">
        <f t="shared" si="18"/>
        <v/>
      </c>
      <c r="AC37" t="str">
        <f t="shared" si="19"/>
        <v/>
      </c>
      <c r="AD37" t="str">
        <f t="shared" si="20"/>
        <v/>
      </c>
      <c r="AE37">
        <f t="array" ref="AE37">IF(P37="",0,SUMPRODUCT((DM13:VZ13="Gluten")*(DM14:VZ14="INFO")*(COUNTIF(AD37,"* "&amp;DM15:VZ15&amp;" *")&gt;0)*1))</f>
        <v>0</v>
      </c>
      <c r="AF37">
        <f t="array" ref="AF37">IF(P37="",0,SUMPRODUCT((DM13:VZ13="Gluten")*(DM14:VZ14="EXCL")*(COUNTIF(AD37,"* "&amp;DM15:VZ15&amp;" *")&gt;0)*1))</f>
        <v>0</v>
      </c>
      <c r="AG37">
        <f t="array" ref="AG37">IF(P37="",0,SUMPRODUCT((DM13:VZ13="Gluten")*(DM14:VZ14="ALERTE")*(COUNTIF(AD37,"* "&amp;DM15:VZ15&amp;" *")&gt;0)*1))</f>
        <v>0</v>
      </c>
      <c r="AH37">
        <f t="array" ref="AH37">IF(P37="",0,SUMPRODUCT((DM13:VZ13="Gluten")*(DM14:VZ14="SUSP")*(COUNTIF(AD37,"* "&amp;DM15:VZ15&amp;" *")&gt;0)*1))</f>
        <v>0</v>
      </c>
      <c r="AI37" t="str">
        <f t="shared" si="21"/>
        <v/>
      </c>
      <c r="AJ37" t="str">
        <f t="shared" si="22"/>
        <v/>
      </c>
      <c r="AK37">
        <f t="array" ref="AK37">IF(P37="",0,SUMPRODUCT((DM13:VZ13="Crustaces")*(DM14:VZ14="ALERTE")*(COUNTIF(AD37,"* "&amp;DM15:VZ15&amp;" *")&gt;0)*1))</f>
        <v>0</v>
      </c>
      <c r="AL37" t="str">
        <f t="shared" si="23"/>
        <v/>
      </c>
      <c r="AM37">
        <f t="array" ref="AM37">IF(P37="",0,SUMPRODUCT((DM13:VZ13="Oeufs")*(DM14:VZ14="ALERTE")*(COUNTIF(AD37,"* "&amp;DM15:VZ15&amp;" *")&gt;0)*1))</f>
        <v>0</v>
      </c>
      <c r="AN37" t="str">
        <f t="shared" si="24"/>
        <v/>
      </c>
      <c r="AO37">
        <f t="array" ref="AO37">IF(P37="",0,SUMPRODUCT((DM13:VZ13="Poissons")*(DM14:VZ14="INFO")*(COUNTIF(AD37,"* "&amp;DM15:VZ15&amp;" *")&gt;0)*1))</f>
        <v>0</v>
      </c>
      <c r="AP37">
        <f t="array" ref="AP37">IF(P37="",0,SUMPRODUCT((DM13:VZ13="Poissons")*(DM14:VZ14="EXCL")*(COUNTIF(AD37,"* "&amp;DM15:VZ15&amp;" *")&gt;0)*1))</f>
        <v>0</v>
      </c>
      <c r="AQ37">
        <f t="array" ref="AQ37">IF(P37="",0,SUMPRODUCT((DM13:VZ13="Poissons")*(DM14:VZ14="ALERTE")*(COUNTIF(AD37,"* "&amp;DM15:VZ15&amp;" *")&gt;0)*1))</f>
        <v>0</v>
      </c>
      <c r="AR37" t="str">
        <f t="shared" si="25"/>
        <v/>
      </c>
      <c r="AS37">
        <f t="array" ref="AS37">IF(P37="",0,SUMPRODUCT((DM13:VZ13="Arachides")*(DM14:VZ14="ALERTE")*(COUNTIF(AD37,"* "&amp;DM15:VZ15&amp;" *")&gt;0)*1))</f>
        <v>0</v>
      </c>
      <c r="AT37" t="str">
        <f t="shared" si="26"/>
        <v/>
      </c>
      <c r="AU37">
        <f t="array" ref="AU37">IF(P37="",0,SUMPRODUCT((DM13:VZ13="Soja")*(DM14:VZ14="INFO")*(COUNTIF(AD37,"* "&amp;DM15:VZ15&amp;" *")&gt;0)*1))</f>
        <v>0</v>
      </c>
      <c r="AV37">
        <f t="array" ref="AV37">IF(P37="",0,SUMPRODUCT((DM13:VZ13="Soja")*(DM14:VZ14="ALERTE")*(COUNTIF(AD37,"* "&amp;DM15:VZ15&amp;" *")&gt;0)*1))</f>
        <v>0</v>
      </c>
      <c r="AW37" t="str">
        <f t="shared" si="27"/>
        <v/>
      </c>
      <c r="AX37">
        <f t="array" ref="AX37">IF(P37="",0,SUMPRODUCT((DM13:VZ13="Lait")*(DM14:VZ14="INFO")*(COUNTIF(AD37,"* "&amp;DM15:VZ15&amp;" *")&gt;0)*1))</f>
        <v>0</v>
      </c>
      <c r="AY37">
        <f t="array" ref="AY37">IF(P37="",0,SUMPRODUCT((DM13:VZ13="Lait")*(DM14:VZ14="EXCL")*(COUNTIF(AD37,"* "&amp;DM15:VZ15&amp;" *")&gt;0)*1))</f>
        <v>0</v>
      </c>
      <c r="AZ37">
        <f t="array" ref="AZ37">IF(P37="",0,SUMPRODUCT((DM13:VZ13="Lait")*(DM14:VZ14="ALERTE")*(COUNTIF(AD37,"* "&amp;DM15:VZ15&amp;" *")&gt;0)*1))</f>
        <v>0</v>
      </c>
      <c r="BA37">
        <f t="array" ref="BA37">IF(P37="",0,SUMPRODUCT((DM13:VZ13="Lait")*(DM14:VZ14="SUSP")*(COUNTIF(AD37,"* "&amp;DM15:VZ15&amp;" *")&gt;0)*1))</f>
        <v>0</v>
      </c>
      <c r="BB37" t="str">
        <f t="shared" si="28"/>
        <v/>
      </c>
      <c r="BC37" t="str">
        <f t="shared" si="29"/>
        <v/>
      </c>
      <c r="BD37">
        <f t="array" ref="BD37">IF(P37="",0,SUMPRODUCT((DM13:VZ13="Fruits a coque")*(DM14:VZ14="EXCL")*(COUNTIF(AD37,"* "&amp;DM15:VZ15&amp;" *")&gt;0)*1))</f>
        <v>0</v>
      </c>
      <c r="BE37">
        <f t="array" ref="BE37">IF(P37="",0,SUMPRODUCT((DM13:VZ13="Fruits a coque")*(DM14:VZ14="ALERTE")*(COUNTIF(AD37,"* "&amp;DM15:VZ15&amp;" *")&gt;0)*1))</f>
        <v>0</v>
      </c>
      <c r="BF37" t="str">
        <f t="shared" si="30"/>
        <v/>
      </c>
      <c r="BG37">
        <f t="array" ref="BG37">IF(P37="",0,SUMPRODUCT((DM13:VZ13="Celeri")*(DM14:VZ14="ALERTE")*(COUNTIF(AD37,"* "&amp;DM15:VZ15&amp;" *")&gt;0)*1))</f>
        <v>0</v>
      </c>
      <c r="BH37" t="str">
        <f t="shared" si="31"/>
        <v/>
      </c>
      <c r="BI37">
        <f t="array" ref="BI37">IF(P37="",0,SUMPRODUCT((DM13:VZ13="Moutarde")*(DM14:VZ14="ALERTE")*(COUNTIF(AD37,"* "&amp;DM15:VZ15&amp;" *")&gt;0)*1))</f>
        <v>0</v>
      </c>
      <c r="BJ37" t="str">
        <f t="shared" si="32"/>
        <v/>
      </c>
      <c r="BK37">
        <f t="array" ref="BK37">IF(P37="",0,SUMPRODUCT((DM13:VZ13="Sesame")*(DM14:VZ14="ALERTE")*(COUNTIF(AD37,"* "&amp;DM15:VZ15&amp;" *")&gt;0)*1))</f>
        <v>0</v>
      </c>
      <c r="BL37" t="str">
        <f t="shared" si="33"/>
        <v/>
      </c>
      <c r="BM37">
        <f t="array" ref="BM37">IF(P37="",0,SUMPRODUCT((DM13:VZ13="Sulfites")*(DM14:VZ14="ALERTE")*(COUNTIF(AD37,"* "&amp;DM15:VZ15&amp;" *")&gt;0)*1))</f>
        <v>0</v>
      </c>
      <c r="BN37" t="str">
        <f t="shared" si="34"/>
        <v/>
      </c>
      <c r="BO37">
        <f t="array" ref="BO37">IF(P37="",0,SUMPRODUCT((DM13:VZ13="Lupin")*(DM14:VZ14="ALERTE")*(COUNTIF(AD37,"* "&amp;DM15:VZ15&amp;" *")&gt;0)*1))</f>
        <v>0</v>
      </c>
      <c r="BP37" t="str">
        <f t="shared" si="35"/>
        <v/>
      </c>
      <c r="BQ37">
        <f t="array" ref="BQ37">IF(P37="",0,SUMPRODUCT((DM13:VZ13="Mollusques")*(DM14:VZ14="EXCL")*(COUNTIF(AD37,"* "&amp;DM15:VZ15&amp;" *")&gt;0)*1))</f>
        <v>0</v>
      </c>
      <c r="BR37">
        <f t="array" ref="BR37">IF(P37="",0,SUMPRODUCT((DM13:VZ13="Mollusques")*(DM14:VZ14="ALERTE")*(COUNTIF(AD37,"* "&amp;DM15:VZ15&amp;" *")&gt;0)*1))</f>
        <v>0</v>
      </c>
      <c r="BS37" t="str">
        <f t="shared" si="36"/>
        <v/>
      </c>
      <c r="BT37" t="str">
        <f t="shared" si="37"/>
        <v/>
      </c>
      <c r="BU37" t="str">
        <f t="shared" si="38"/>
        <v/>
      </c>
      <c r="BV37" t="str">
        <f t="shared" si="39"/>
        <v/>
      </c>
      <c r="BW37" t="str">
        <f t="shared" si="40"/>
        <v/>
      </c>
      <c r="BX37" t="str">
        <f t="shared" si="41"/>
        <v/>
      </c>
      <c r="BY37" t="str">
        <f t="shared" si="42"/>
        <v/>
      </c>
      <c r="BZ37" t="str">
        <f t="shared" si="43"/>
        <v/>
      </c>
      <c r="CA37" t="str">
        <f t="shared" si="44"/>
        <v/>
      </c>
      <c r="CB37" t="str">
        <f t="shared" si="45"/>
        <v/>
      </c>
      <c r="CC37" t="str">
        <f t="shared" si="46"/>
        <v/>
      </c>
      <c r="CD37" t="str">
        <f t="shared" si="47"/>
        <v/>
      </c>
      <c r="CE37" t="str">
        <f t="shared" si="48"/>
        <v/>
      </c>
      <c r="CF37" t="str">
        <f t="shared" si="49"/>
        <v/>
      </c>
      <c r="CG37" t="str">
        <f t="shared" si="50"/>
        <v/>
      </c>
      <c r="CH37" t="str">
        <f t="shared" si="51"/>
        <v/>
      </c>
      <c r="CI37" t="str">
        <f t="shared" si="52"/>
        <v/>
      </c>
      <c r="CJ37" t="str">
        <f t="shared" si="53"/>
        <v/>
      </c>
      <c r="CK37" t="str">
        <f t="shared" si="54"/>
        <v/>
      </c>
    </row>
    <row r="38" spans="2:89" ht="21" customHeight="1">
      <c r="B38" s="759"/>
      <c r="C38" s="784"/>
      <c r="D38" s="780" t="str" cm="1">
        <f t="array" ref="D38">IF(ROW()=ROW(D28),C31,INDEX(E28:E41,ROW()-ROW(D28)))</f>
        <v/>
      </c>
      <c r="E38" s="781" t="str">
        <f>IF(OR(D38="",C30="",C30&lt;=0,F38=""),"",TRIM(MID(D38,LEN(F38)+1+IF(MID(D38,LEN(F38)+1,1)=" ",1,0),99999)))</f>
        <v/>
      </c>
      <c r="F38" s="780" t="str">
        <f>IF(OR(G38="",G38=0,G38="0"),"",IF(LEN(G38)&lt;=C30,G38,IF(LEN(SUBSTITUTE(H38," ",""))=C30+1,LEFT(G38,C30),LEFT(G38,FIND("§",SUBSTITUTE(H38," ","§",LEN(H38)-LEN(SUBSTITUTE(H38," ",""))))-1))))</f>
        <v/>
      </c>
      <c r="G38" s="780" t="str">
        <f t="shared" si="3"/>
        <v/>
      </c>
      <c r="H38" s="780" t="str">
        <f>IF(OR(G38="",G38=0,G38="0"),"",LEFT(G38,C30+1))</f>
        <v/>
      </c>
      <c r="I38" s="804" t="str">
        <f t="shared" si="4"/>
        <v/>
      </c>
      <c r="J38" s="752" t="s">
        <v>1394</v>
      </c>
      <c r="K38" s="759" t="str">
        <f>IF(LEN(TRIM(L38))&gt;0,MAX(K13:K37)+1,"")</f>
        <v/>
      </c>
      <c r="L38" s="783"/>
      <c r="M38" s="812" t="str">
        <f t="shared" si="5"/>
        <v/>
      </c>
      <c r="O38" s="263" t="str">
        <f t="shared" si="6"/>
        <v/>
      </c>
      <c r="P38" s="797" t="str">
        <f t="shared" si="7"/>
        <v/>
      </c>
      <c r="Q38" s="862" t="s">
        <v>945</v>
      </c>
      <c r="R38" s="860" t="str">
        <f t="shared" si="8"/>
        <v/>
      </c>
      <c r="S38" s="800" t="str">
        <f t="shared" si="9"/>
        <v/>
      </c>
      <c r="T38" s="266" t="str">
        <f t="shared" si="10"/>
        <v/>
      </c>
      <c r="U38" s="267" t="str">
        <f t="shared" si="11"/>
        <v/>
      </c>
      <c r="V38" s="268" t="str">
        <f t="shared" si="12"/>
        <v/>
      </c>
      <c r="W38" s="268" t="str">
        <f t="shared" si="13"/>
        <v/>
      </c>
      <c r="X38" s="269" t="str">
        <f t="shared" si="14"/>
        <v/>
      </c>
      <c r="Y38" t="str">
        <f t="shared" si="15"/>
        <v/>
      </c>
      <c r="Z38" t="str">
        <f t="shared" si="16"/>
        <v/>
      </c>
      <c r="AA38" t="str">
        <f t="shared" si="17"/>
        <v/>
      </c>
      <c r="AB38" t="str">
        <f t="shared" si="18"/>
        <v/>
      </c>
      <c r="AC38" t="str">
        <f t="shared" si="19"/>
        <v/>
      </c>
      <c r="AD38" t="str">
        <f t="shared" si="20"/>
        <v/>
      </c>
      <c r="AE38">
        <f t="array" ref="AE38">IF(P38="",0,SUMPRODUCT((DM13:VZ13="Gluten")*(DM14:VZ14="INFO")*(COUNTIF(AD38,"* "&amp;DM15:VZ15&amp;" *")&gt;0)*1))</f>
        <v>0</v>
      </c>
      <c r="AF38">
        <f t="array" ref="AF38">IF(P38="",0,SUMPRODUCT((DM13:VZ13="Gluten")*(DM14:VZ14="EXCL")*(COUNTIF(AD38,"* "&amp;DM15:VZ15&amp;" *")&gt;0)*1))</f>
        <v>0</v>
      </c>
      <c r="AG38">
        <f t="array" ref="AG38">IF(P38="",0,SUMPRODUCT((DM13:VZ13="Gluten")*(DM14:VZ14="ALERTE")*(COUNTIF(AD38,"* "&amp;DM15:VZ15&amp;" *")&gt;0)*1))</f>
        <v>0</v>
      </c>
      <c r="AH38">
        <f t="array" ref="AH38">IF(P38="",0,SUMPRODUCT((DM13:VZ13="Gluten")*(DM14:VZ14="SUSP")*(COUNTIF(AD38,"* "&amp;DM15:VZ15&amp;" *")&gt;0)*1))</f>
        <v>0</v>
      </c>
      <c r="AI38" t="str">
        <f t="shared" si="21"/>
        <v/>
      </c>
      <c r="AJ38" t="str">
        <f t="shared" si="22"/>
        <v/>
      </c>
      <c r="AK38">
        <f t="array" ref="AK38">IF(P38="",0,SUMPRODUCT((DM13:VZ13="Crustaces")*(DM14:VZ14="ALERTE")*(COUNTIF(AD38,"* "&amp;DM15:VZ15&amp;" *")&gt;0)*1))</f>
        <v>0</v>
      </c>
      <c r="AL38" t="str">
        <f t="shared" si="23"/>
        <v/>
      </c>
      <c r="AM38">
        <f t="array" ref="AM38">IF(P38="",0,SUMPRODUCT((DM13:VZ13="Oeufs")*(DM14:VZ14="ALERTE")*(COUNTIF(AD38,"* "&amp;DM15:VZ15&amp;" *")&gt;0)*1))</f>
        <v>0</v>
      </c>
      <c r="AN38" t="str">
        <f t="shared" si="24"/>
        <v/>
      </c>
      <c r="AO38">
        <f t="array" ref="AO38">IF(P38="",0,SUMPRODUCT((DM13:VZ13="Poissons")*(DM14:VZ14="INFO")*(COUNTIF(AD38,"* "&amp;DM15:VZ15&amp;" *")&gt;0)*1))</f>
        <v>0</v>
      </c>
      <c r="AP38">
        <f t="array" ref="AP38">IF(P38="",0,SUMPRODUCT((DM13:VZ13="Poissons")*(DM14:VZ14="EXCL")*(COUNTIF(AD38,"* "&amp;DM15:VZ15&amp;" *")&gt;0)*1))</f>
        <v>0</v>
      </c>
      <c r="AQ38">
        <f t="array" ref="AQ38">IF(P38="",0,SUMPRODUCT((DM13:VZ13="Poissons")*(DM14:VZ14="ALERTE")*(COUNTIF(AD38,"* "&amp;DM15:VZ15&amp;" *")&gt;0)*1))</f>
        <v>0</v>
      </c>
      <c r="AR38" t="str">
        <f t="shared" si="25"/>
        <v/>
      </c>
      <c r="AS38">
        <f t="array" ref="AS38">IF(P38="",0,SUMPRODUCT((DM13:VZ13="Arachides")*(DM14:VZ14="ALERTE")*(COUNTIF(AD38,"* "&amp;DM15:VZ15&amp;" *")&gt;0)*1))</f>
        <v>0</v>
      </c>
      <c r="AT38" t="str">
        <f t="shared" si="26"/>
        <v/>
      </c>
      <c r="AU38">
        <f t="array" ref="AU38">IF(P38="",0,SUMPRODUCT((DM13:VZ13="Soja")*(DM14:VZ14="INFO")*(COUNTIF(AD38,"* "&amp;DM15:VZ15&amp;" *")&gt;0)*1))</f>
        <v>0</v>
      </c>
      <c r="AV38">
        <f t="array" ref="AV38">IF(P38="",0,SUMPRODUCT((DM13:VZ13="Soja")*(DM14:VZ14="ALERTE")*(COUNTIF(AD38,"* "&amp;DM15:VZ15&amp;" *")&gt;0)*1))</f>
        <v>0</v>
      </c>
      <c r="AW38" t="str">
        <f t="shared" si="27"/>
        <v/>
      </c>
      <c r="AX38">
        <f t="array" ref="AX38">IF(P38="",0,SUMPRODUCT((DM13:VZ13="Lait")*(DM14:VZ14="INFO")*(COUNTIF(AD38,"* "&amp;DM15:VZ15&amp;" *")&gt;0)*1))</f>
        <v>0</v>
      </c>
      <c r="AY38">
        <f t="array" ref="AY38">IF(P38="",0,SUMPRODUCT((DM13:VZ13="Lait")*(DM14:VZ14="EXCL")*(COUNTIF(AD38,"* "&amp;DM15:VZ15&amp;" *")&gt;0)*1))</f>
        <v>0</v>
      </c>
      <c r="AZ38">
        <f t="array" ref="AZ38">IF(P38="",0,SUMPRODUCT((DM13:VZ13="Lait")*(DM14:VZ14="ALERTE")*(COUNTIF(AD38,"* "&amp;DM15:VZ15&amp;" *")&gt;0)*1))</f>
        <v>0</v>
      </c>
      <c r="BA38">
        <f t="array" ref="BA38">IF(P38="",0,SUMPRODUCT((DM13:VZ13="Lait")*(DM14:VZ14="SUSP")*(COUNTIF(AD38,"* "&amp;DM15:VZ15&amp;" *")&gt;0)*1))</f>
        <v>0</v>
      </c>
      <c r="BB38" t="str">
        <f t="shared" si="28"/>
        <v/>
      </c>
      <c r="BC38" t="str">
        <f t="shared" si="29"/>
        <v/>
      </c>
      <c r="BD38">
        <f t="array" ref="BD38">IF(P38="",0,SUMPRODUCT((DM13:VZ13="Fruits a coque")*(DM14:VZ14="EXCL")*(COUNTIF(AD38,"* "&amp;DM15:VZ15&amp;" *")&gt;0)*1))</f>
        <v>0</v>
      </c>
      <c r="BE38">
        <f t="array" ref="BE38">IF(P38="",0,SUMPRODUCT((DM13:VZ13="Fruits a coque")*(DM14:VZ14="ALERTE")*(COUNTIF(AD38,"* "&amp;DM15:VZ15&amp;" *")&gt;0)*1))</f>
        <v>0</v>
      </c>
      <c r="BF38" t="str">
        <f t="shared" si="30"/>
        <v/>
      </c>
      <c r="BG38">
        <f t="array" ref="BG38">IF(P38="",0,SUMPRODUCT((DM13:VZ13="Celeri")*(DM14:VZ14="ALERTE")*(COUNTIF(AD38,"* "&amp;DM15:VZ15&amp;" *")&gt;0)*1))</f>
        <v>0</v>
      </c>
      <c r="BH38" t="str">
        <f t="shared" si="31"/>
        <v/>
      </c>
      <c r="BI38">
        <f t="array" ref="BI38">IF(P38="",0,SUMPRODUCT((DM13:VZ13="Moutarde")*(DM14:VZ14="ALERTE")*(COUNTIF(AD38,"* "&amp;DM15:VZ15&amp;" *")&gt;0)*1))</f>
        <v>0</v>
      </c>
      <c r="BJ38" t="str">
        <f t="shared" si="32"/>
        <v/>
      </c>
      <c r="BK38">
        <f t="array" ref="BK38">IF(P38="",0,SUMPRODUCT((DM13:VZ13="Sesame")*(DM14:VZ14="ALERTE")*(COUNTIF(AD38,"* "&amp;DM15:VZ15&amp;" *")&gt;0)*1))</f>
        <v>0</v>
      </c>
      <c r="BL38" t="str">
        <f t="shared" si="33"/>
        <v/>
      </c>
      <c r="BM38">
        <f t="array" ref="BM38">IF(P38="",0,SUMPRODUCT((DM13:VZ13="Sulfites")*(DM14:VZ14="ALERTE")*(COUNTIF(AD38,"* "&amp;DM15:VZ15&amp;" *")&gt;0)*1))</f>
        <v>0</v>
      </c>
      <c r="BN38" t="str">
        <f t="shared" si="34"/>
        <v/>
      </c>
      <c r="BO38">
        <f t="array" ref="BO38">IF(P38="",0,SUMPRODUCT((DM13:VZ13="Lupin")*(DM14:VZ14="ALERTE")*(COUNTIF(AD38,"* "&amp;DM15:VZ15&amp;" *")&gt;0)*1))</f>
        <v>0</v>
      </c>
      <c r="BP38" t="str">
        <f t="shared" si="35"/>
        <v/>
      </c>
      <c r="BQ38">
        <f t="array" ref="BQ38">IF(P38="",0,SUMPRODUCT((DM13:VZ13="Mollusques")*(DM14:VZ14="EXCL")*(COUNTIF(AD38,"* "&amp;DM15:VZ15&amp;" *")&gt;0)*1))</f>
        <v>0</v>
      </c>
      <c r="BR38">
        <f t="array" ref="BR38">IF(P38="",0,SUMPRODUCT((DM13:VZ13="Mollusques")*(DM14:VZ14="ALERTE")*(COUNTIF(AD38,"* "&amp;DM15:VZ15&amp;" *")&gt;0)*1))</f>
        <v>0</v>
      </c>
      <c r="BS38" t="str">
        <f t="shared" si="36"/>
        <v/>
      </c>
      <c r="BT38" t="str">
        <f t="shared" si="37"/>
        <v/>
      </c>
      <c r="BU38" t="str">
        <f t="shared" si="38"/>
        <v/>
      </c>
      <c r="BV38" t="str">
        <f t="shared" si="39"/>
        <v/>
      </c>
      <c r="BW38" t="str">
        <f t="shared" si="40"/>
        <v/>
      </c>
      <c r="BX38" t="str">
        <f t="shared" si="41"/>
        <v/>
      </c>
      <c r="BY38" t="str">
        <f t="shared" si="42"/>
        <v/>
      </c>
      <c r="BZ38" t="str">
        <f t="shared" si="43"/>
        <v/>
      </c>
      <c r="CA38" t="str">
        <f t="shared" si="44"/>
        <v/>
      </c>
      <c r="CB38" t="str">
        <f t="shared" si="45"/>
        <v/>
      </c>
      <c r="CC38" t="str">
        <f t="shared" si="46"/>
        <v/>
      </c>
      <c r="CD38" t="str">
        <f t="shared" si="47"/>
        <v/>
      </c>
      <c r="CE38" t="str">
        <f t="shared" si="48"/>
        <v/>
      </c>
      <c r="CF38" t="str">
        <f t="shared" si="49"/>
        <v/>
      </c>
      <c r="CG38" t="str">
        <f t="shared" si="50"/>
        <v/>
      </c>
      <c r="CH38" t="str">
        <f t="shared" si="51"/>
        <v/>
      </c>
      <c r="CI38" t="str">
        <f t="shared" si="52"/>
        <v/>
      </c>
      <c r="CJ38" t="str">
        <f t="shared" si="53"/>
        <v/>
      </c>
      <c r="CK38" t="str">
        <f t="shared" si="54"/>
        <v/>
      </c>
    </row>
    <row r="39" spans="2:89" ht="21" customHeight="1">
      <c r="B39" s="759"/>
      <c r="C39" s="784"/>
      <c r="D39" s="780" t="str" cm="1">
        <f t="array" ref="D39">IF(ROW()=ROW(D28),C31,INDEX(E28:E41,ROW()-ROW(D28)))</f>
        <v/>
      </c>
      <c r="E39" s="781" t="str">
        <f>IF(OR(D39="",C30="",C30&lt;=0,F39=""),"",TRIM(MID(D39,LEN(F39)+1+IF(MID(D39,LEN(F39)+1,1)=" ",1,0),99999)))</f>
        <v/>
      </c>
      <c r="F39" s="780" t="str">
        <f>IF(OR(G39="",G39=0,G39="0"),"",IF(LEN(G39)&lt;=C30,G39,IF(LEN(SUBSTITUTE(H39," ",""))=C30+1,LEFT(G39,C30),LEFT(G39,FIND("§",SUBSTITUTE(H39," ","§",LEN(H39)-LEN(SUBSTITUTE(H39," ",""))))-1))))</f>
        <v/>
      </c>
      <c r="G39" s="780" t="str">
        <f t="shared" si="3"/>
        <v/>
      </c>
      <c r="H39" s="780" t="str">
        <f>IF(OR(G39="",G39=0,G39="0"),"",LEFT(G39,C30+1))</f>
        <v/>
      </c>
      <c r="I39" s="804" t="str">
        <f t="shared" si="4"/>
        <v/>
      </c>
      <c r="J39" s="752" t="s">
        <v>1394</v>
      </c>
      <c r="K39" s="759" t="str">
        <f>IF(LEN(TRIM(L39))&gt;0,MAX(K13:K38)+1,"")</f>
        <v/>
      </c>
      <c r="L39" s="783"/>
      <c r="M39" s="812" t="str">
        <f t="shared" si="5"/>
        <v/>
      </c>
      <c r="O39" s="263" t="str">
        <f t="shared" si="6"/>
        <v/>
      </c>
      <c r="P39" s="797" t="str">
        <f t="shared" si="7"/>
        <v/>
      </c>
      <c r="Q39" s="862" t="s">
        <v>945</v>
      </c>
      <c r="R39" s="860" t="str">
        <f t="shared" si="8"/>
        <v/>
      </c>
      <c r="S39" s="800" t="str">
        <f t="shared" si="9"/>
        <v/>
      </c>
      <c r="T39" s="266" t="str">
        <f t="shared" si="10"/>
        <v/>
      </c>
      <c r="U39" s="267" t="str">
        <f t="shared" si="11"/>
        <v/>
      </c>
      <c r="V39" s="268" t="str">
        <f t="shared" si="12"/>
        <v/>
      </c>
      <c r="W39" s="268" t="str">
        <f t="shared" si="13"/>
        <v/>
      </c>
      <c r="X39" s="269" t="str">
        <f t="shared" si="14"/>
        <v/>
      </c>
      <c r="Y39" t="str">
        <f t="shared" si="15"/>
        <v/>
      </c>
      <c r="Z39" t="str">
        <f t="shared" si="16"/>
        <v/>
      </c>
      <c r="AA39" t="str">
        <f t="shared" si="17"/>
        <v/>
      </c>
      <c r="AB39" t="str">
        <f t="shared" si="18"/>
        <v/>
      </c>
      <c r="AC39" t="str">
        <f t="shared" si="19"/>
        <v/>
      </c>
      <c r="AD39" t="str">
        <f t="shared" si="20"/>
        <v/>
      </c>
      <c r="AE39">
        <f t="array" ref="AE39">IF(P39="",0,SUMPRODUCT((DM13:VZ13="Gluten")*(DM14:VZ14="INFO")*(COUNTIF(AD39,"* "&amp;DM15:VZ15&amp;" *")&gt;0)*1))</f>
        <v>0</v>
      </c>
      <c r="AF39">
        <f t="array" ref="AF39">IF(P39="",0,SUMPRODUCT((DM13:VZ13="Gluten")*(DM14:VZ14="EXCL")*(COUNTIF(AD39,"* "&amp;DM15:VZ15&amp;" *")&gt;0)*1))</f>
        <v>0</v>
      </c>
      <c r="AG39">
        <f t="array" ref="AG39">IF(P39="",0,SUMPRODUCT((DM13:VZ13="Gluten")*(DM14:VZ14="ALERTE")*(COUNTIF(AD39,"* "&amp;DM15:VZ15&amp;" *")&gt;0)*1))</f>
        <v>0</v>
      </c>
      <c r="AH39">
        <f t="array" ref="AH39">IF(P39="",0,SUMPRODUCT((DM13:VZ13="Gluten")*(DM14:VZ14="SUSP")*(COUNTIF(AD39,"* "&amp;DM15:VZ15&amp;" *")&gt;0)*1))</f>
        <v>0</v>
      </c>
      <c r="AI39" t="str">
        <f t="shared" si="21"/>
        <v/>
      </c>
      <c r="AJ39" t="str">
        <f t="shared" si="22"/>
        <v/>
      </c>
      <c r="AK39">
        <f t="array" ref="AK39">IF(P39="",0,SUMPRODUCT((DM13:VZ13="Crustaces")*(DM14:VZ14="ALERTE")*(COUNTIF(AD39,"* "&amp;DM15:VZ15&amp;" *")&gt;0)*1))</f>
        <v>0</v>
      </c>
      <c r="AL39" t="str">
        <f t="shared" si="23"/>
        <v/>
      </c>
      <c r="AM39">
        <f t="array" ref="AM39">IF(P39="",0,SUMPRODUCT((DM13:VZ13="Oeufs")*(DM14:VZ14="ALERTE")*(COUNTIF(AD39,"* "&amp;DM15:VZ15&amp;" *")&gt;0)*1))</f>
        <v>0</v>
      </c>
      <c r="AN39" t="str">
        <f t="shared" si="24"/>
        <v/>
      </c>
      <c r="AO39">
        <f t="array" ref="AO39">IF(P39="",0,SUMPRODUCT((DM13:VZ13="Poissons")*(DM14:VZ14="INFO")*(COUNTIF(AD39,"* "&amp;DM15:VZ15&amp;" *")&gt;0)*1))</f>
        <v>0</v>
      </c>
      <c r="AP39">
        <f t="array" ref="AP39">IF(P39="",0,SUMPRODUCT((DM13:VZ13="Poissons")*(DM14:VZ14="EXCL")*(COUNTIF(AD39,"* "&amp;DM15:VZ15&amp;" *")&gt;0)*1))</f>
        <v>0</v>
      </c>
      <c r="AQ39">
        <f t="array" ref="AQ39">IF(P39="",0,SUMPRODUCT((DM13:VZ13="Poissons")*(DM14:VZ14="ALERTE")*(COUNTIF(AD39,"* "&amp;DM15:VZ15&amp;" *")&gt;0)*1))</f>
        <v>0</v>
      </c>
      <c r="AR39" t="str">
        <f t="shared" si="25"/>
        <v/>
      </c>
      <c r="AS39">
        <f t="array" ref="AS39">IF(P39="",0,SUMPRODUCT((DM13:VZ13="Arachides")*(DM14:VZ14="ALERTE")*(COUNTIF(AD39,"* "&amp;DM15:VZ15&amp;" *")&gt;0)*1))</f>
        <v>0</v>
      </c>
      <c r="AT39" t="str">
        <f t="shared" si="26"/>
        <v/>
      </c>
      <c r="AU39">
        <f t="array" ref="AU39">IF(P39="",0,SUMPRODUCT((DM13:VZ13="Soja")*(DM14:VZ14="INFO")*(COUNTIF(AD39,"* "&amp;DM15:VZ15&amp;" *")&gt;0)*1))</f>
        <v>0</v>
      </c>
      <c r="AV39">
        <f t="array" ref="AV39">IF(P39="",0,SUMPRODUCT((DM13:VZ13="Soja")*(DM14:VZ14="ALERTE")*(COUNTIF(AD39,"* "&amp;DM15:VZ15&amp;" *")&gt;0)*1))</f>
        <v>0</v>
      </c>
      <c r="AW39" t="str">
        <f t="shared" si="27"/>
        <v/>
      </c>
      <c r="AX39">
        <f t="array" ref="AX39">IF(P39="",0,SUMPRODUCT((DM13:VZ13="Lait")*(DM14:VZ14="INFO")*(COUNTIF(AD39,"* "&amp;DM15:VZ15&amp;" *")&gt;0)*1))</f>
        <v>0</v>
      </c>
      <c r="AY39">
        <f t="array" ref="AY39">IF(P39="",0,SUMPRODUCT((DM13:VZ13="Lait")*(DM14:VZ14="EXCL")*(COUNTIF(AD39,"* "&amp;DM15:VZ15&amp;" *")&gt;0)*1))</f>
        <v>0</v>
      </c>
      <c r="AZ39">
        <f t="array" ref="AZ39">IF(P39="",0,SUMPRODUCT((DM13:VZ13="Lait")*(DM14:VZ14="ALERTE")*(COUNTIF(AD39,"* "&amp;DM15:VZ15&amp;" *")&gt;0)*1))</f>
        <v>0</v>
      </c>
      <c r="BA39">
        <f t="array" ref="BA39">IF(P39="",0,SUMPRODUCT((DM13:VZ13="Lait")*(DM14:VZ14="SUSP")*(COUNTIF(AD39,"* "&amp;DM15:VZ15&amp;" *")&gt;0)*1))</f>
        <v>0</v>
      </c>
      <c r="BB39" t="str">
        <f t="shared" si="28"/>
        <v/>
      </c>
      <c r="BC39" t="str">
        <f t="shared" si="29"/>
        <v/>
      </c>
      <c r="BD39">
        <f t="array" ref="BD39">IF(P39="",0,SUMPRODUCT((DM13:VZ13="Fruits a coque")*(DM14:VZ14="EXCL")*(COUNTIF(AD39,"* "&amp;DM15:VZ15&amp;" *")&gt;0)*1))</f>
        <v>0</v>
      </c>
      <c r="BE39">
        <f t="array" ref="BE39">IF(P39="",0,SUMPRODUCT((DM13:VZ13="Fruits a coque")*(DM14:VZ14="ALERTE")*(COUNTIF(AD39,"* "&amp;DM15:VZ15&amp;" *")&gt;0)*1))</f>
        <v>0</v>
      </c>
      <c r="BF39" t="str">
        <f t="shared" si="30"/>
        <v/>
      </c>
      <c r="BG39">
        <f t="array" ref="BG39">IF(P39="",0,SUMPRODUCT((DM13:VZ13="Celeri")*(DM14:VZ14="ALERTE")*(COUNTIF(AD39,"* "&amp;DM15:VZ15&amp;" *")&gt;0)*1))</f>
        <v>0</v>
      </c>
      <c r="BH39" t="str">
        <f t="shared" si="31"/>
        <v/>
      </c>
      <c r="BI39">
        <f t="array" ref="BI39">IF(P39="",0,SUMPRODUCT((DM13:VZ13="Moutarde")*(DM14:VZ14="ALERTE")*(COUNTIF(AD39,"* "&amp;DM15:VZ15&amp;" *")&gt;0)*1))</f>
        <v>0</v>
      </c>
      <c r="BJ39" t="str">
        <f t="shared" si="32"/>
        <v/>
      </c>
      <c r="BK39">
        <f t="array" ref="BK39">IF(P39="",0,SUMPRODUCT((DM13:VZ13="Sesame")*(DM14:VZ14="ALERTE")*(COUNTIF(AD39,"* "&amp;DM15:VZ15&amp;" *")&gt;0)*1))</f>
        <v>0</v>
      </c>
      <c r="BL39" t="str">
        <f t="shared" si="33"/>
        <v/>
      </c>
      <c r="BM39">
        <f t="array" ref="BM39">IF(P39="",0,SUMPRODUCT((DM13:VZ13="Sulfites")*(DM14:VZ14="ALERTE")*(COUNTIF(AD39,"* "&amp;DM15:VZ15&amp;" *")&gt;0)*1))</f>
        <v>0</v>
      </c>
      <c r="BN39" t="str">
        <f t="shared" si="34"/>
        <v/>
      </c>
      <c r="BO39">
        <f t="array" ref="BO39">IF(P39="",0,SUMPRODUCT((DM13:VZ13="Lupin")*(DM14:VZ14="ALERTE")*(COUNTIF(AD39,"* "&amp;DM15:VZ15&amp;" *")&gt;0)*1))</f>
        <v>0</v>
      </c>
      <c r="BP39" t="str">
        <f t="shared" si="35"/>
        <v/>
      </c>
      <c r="BQ39">
        <f t="array" ref="BQ39">IF(P39="",0,SUMPRODUCT((DM13:VZ13="Mollusques")*(DM14:VZ14="EXCL")*(COUNTIF(AD39,"* "&amp;DM15:VZ15&amp;" *")&gt;0)*1))</f>
        <v>0</v>
      </c>
      <c r="BR39">
        <f t="array" ref="BR39">IF(P39="",0,SUMPRODUCT((DM13:VZ13="Mollusques")*(DM14:VZ14="ALERTE")*(COUNTIF(AD39,"* "&amp;DM15:VZ15&amp;" *")&gt;0)*1))</f>
        <v>0</v>
      </c>
      <c r="BS39" t="str">
        <f t="shared" si="36"/>
        <v/>
      </c>
      <c r="BT39" t="str">
        <f t="shared" si="37"/>
        <v/>
      </c>
      <c r="BU39" t="str">
        <f t="shared" si="38"/>
        <v/>
      </c>
      <c r="BV39" t="str">
        <f t="shared" si="39"/>
        <v/>
      </c>
      <c r="BW39" t="str">
        <f t="shared" si="40"/>
        <v/>
      </c>
      <c r="BX39" t="str">
        <f t="shared" si="41"/>
        <v/>
      </c>
      <c r="BY39" t="str">
        <f t="shared" si="42"/>
        <v/>
      </c>
      <c r="BZ39" t="str">
        <f t="shared" si="43"/>
        <v/>
      </c>
      <c r="CA39" t="str">
        <f t="shared" si="44"/>
        <v/>
      </c>
      <c r="CB39" t="str">
        <f t="shared" si="45"/>
        <v/>
      </c>
      <c r="CC39" t="str">
        <f t="shared" si="46"/>
        <v/>
      </c>
      <c r="CD39" t="str">
        <f t="shared" si="47"/>
        <v/>
      </c>
      <c r="CE39" t="str">
        <f t="shared" si="48"/>
        <v/>
      </c>
      <c r="CF39" t="str">
        <f t="shared" si="49"/>
        <v/>
      </c>
      <c r="CG39" t="str">
        <f t="shared" si="50"/>
        <v/>
      </c>
      <c r="CH39" t="str">
        <f t="shared" si="51"/>
        <v/>
      </c>
      <c r="CI39" t="str">
        <f t="shared" si="52"/>
        <v/>
      </c>
      <c r="CJ39" t="str">
        <f t="shared" si="53"/>
        <v/>
      </c>
      <c r="CK39" t="str">
        <f t="shared" si="54"/>
        <v/>
      </c>
    </row>
    <row r="40" spans="2:89" ht="21" customHeight="1">
      <c r="B40" s="759"/>
      <c r="C40" s="784"/>
      <c r="D40" s="780" t="str" cm="1">
        <f t="array" ref="D40">IF(ROW()=ROW(D28),C31,INDEX(E28:E41,ROW()-ROW(D28)))</f>
        <v/>
      </c>
      <c r="E40" s="781" t="str">
        <f>IF(OR(D40="",C30="",C30&lt;=0,F40=""),"",TRIM(MID(D40,LEN(F40)+1+IF(MID(D40,LEN(F40)+1,1)=" ",1,0),99999)))</f>
        <v/>
      </c>
      <c r="F40" s="780" t="str">
        <f>IF(OR(G40="",G40=0,G40="0"),"",IF(LEN(G40)&lt;=C30,G40,IF(LEN(SUBSTITUTE(H40," ",""))=C30+1,LEFT(G40,C30),LEFT(G40,FIND("§",SUBSTITUTE(H40," ","§",LEN(H40)-LEN(SUBSTITUTE(H40," ",""))))-1))))</f>
        <v/>
      </c>
      <c r="G40" s="780" t="str">
        <f t="shared" si="3"/>
        <v/>
      </c>
      <c r="H40" s="780" t="str">
        <f>IF(OR(G40="",G40=0,G40="0"),"",LEFT(G40,C30+1))</f>
        <v/>
      </c>
      <c r="I40" s="804" t="str">
        <f t="shared" si="4"/>
        <v/>
      </c>
      <c r="J40" s="752" t="s">
        <v>1394</v>
      </c>
      <c r="K40" s="759" t="str">
        <f>IF(LEN(TRIM(L40))&gt;0,MAX(K13:K39)+1,"")</f>
        <v/>
      </c>
      <c r="L40" s="783"/>
      <c r="M40" s="812" t="str">
        <f t="shared" si="5"/>
        <v/>
      </c>
      <c r="O40" s="263" t="str">
        <f t="shared" si="6"/>
        <v/>
      </c>
      <c r="P40" s="797" t="str">
        <f t="shared" si="7"/>
        <v/>
      </c>
      <c r="Q40" s="862" t="s">
        <v>945</v>
      </c>
      <c r="R40" s="860" t="str">
        <f t="shared" si="8"/>
        <v/>
      </c>
      <c r="S40" s="800" t="str">
        <f t="shared" si="9"/>
        <v/>
      </c>
      <c r="T40" s="266" t="str">
        <f t="shared" si="10"/>
        <v/>
      </c>
      <c r="U40" s="267" t="str">
        <f t="shared" si="11"/>
        <v/>
      </c>
      <c r="V40" s="268" t="str">
        <f t="shared" si="12"/>
        <v/>
      </c>
      <c r="W40" s="268" t="str">
        <f t="shared" si="13"/>
        <v/>
      </c>
      <c r="X40" s="269" t="str">
        <f t="shared" si="14"/>
        <v/>
      </c>
      <c r="Y40" t="str">
        <f t="shared" si="15"/>
        <v/>
      </c>
      <c r="Z40" t="str">
        <f t="shared" si="16"/>
        <v/>
      </c>
      <c r="AA40" t="str">
        <f t="shared" si="17"/>
        <v/>
      </c>
      <c r="AB40" t="str">
        <f t="shared" si="18"/>
        <v/>
      </c>
      <c r="AC40" t="str">
        <f t="shared" si="19"/>
        <v/>
      </c>
      <c r="AD40" t="str">
        <f t="shared" si="20"/>
        <v/>
      </c>
      <c r="AE40">
        <f t="array" ref="AE40">IF(P40="",0,SUMPRODUCT((DM13:VZ13="Gluten")*(DM14:VZ14="INFO")*(COUNTIF(AD40,"* "&amp;DM15:VZ15&amp;" *")&gt;0)*1))</f>
        <v>0</v>
      </c>
      <c r="AF40">
        <f t="array" ref="AF40">IF(P40="",0,SUMPRODUCT((DM13:VZ13="Gluten")*(DM14:VZ14="EXCL")*(COUNTIF(AD40,"* "&amp;DM15:VZ15&amp;" *")&gt;0)*1))</f>
        <v>0</v>
      </c>
      <c r="AG40">
        <f t="array" ref="AG40">IF(P40="",0,SUMPRODUCT((DM13:VZ13="Gluten")*(DM14:VZ14="ALERTE")*(COUNTIF(AD40,"* "&amp;DM15:VZ15&amp;" *")&gt;0)*1))</f>
        <v>0</v>
      </c>
      <c r="AH40">
        <f t="array" ref="AH40">IF(P40="",0,SUMPRODUCT((DM13:VZ13="Gluten")*(DM14:VZ14="SUSP")*(COUNTIF(AD40,"* "&amp;DM15:VZ15&amp;" *")&gt;0)*1))</f>
        <v>0</v>
      </c>
      <c r="AI40" t="str">
        <f t="shared" si="21"/>
        <v/>
      </c>
      <c r="AJ40" t="str">
        <f t="shared" si="22"/>
        <v/>
      </c>
      <c r="AK40">
        <f t="array" ref="AK40">IF(P40="",0,SUMPRODUCT((DM13:VZ13="Crustaces")*(DM14:VZ14="ALERTE")*(COUNTIF(AD40,"* "&amp;DM15:VZ15&amp;" *")&gt;0)*1))</f>
        <v>0</v>
      </c>
      <c r="AL40" t="str">
        <f t="shared" si="23"/>
        <v/>
      </c>
      <c r="AM40">
        <f t="array" ref="AM40">IF(P40="",0,SUMPRODUCT((DM13:VZ13="Oeufs")*(DM14:VZ14="ALERTE")*(COUNTIF(AD40,"* "&amp;DM15:VZ15&amp;" *")&gt;0)*1))</f>
        <v>0</v>
      </c>
      <c r="AN40" t="str">
        <f t="shared" si="24"/>
        <v/>
      </c>
      <c r="AO40">
        <f t="array" ref="AO40">IF(P40="",0,SUMPRODUCT((DM13:VZ13="Poissons")*(DM14:VZ14="INFO")*(COUNTIF(AD40,"* "&amp;DM15:VZ15&amp;" *")&gt;0)*1))</f>
        <v>0</v>
      </c>
      <c r="AP40">
        <f t="array" ref="AP40">IF(P40="",0,SUMPRODUCT((DM13:VZ13="Poissons")*(DM14:VZ14="EXCL")*(COUNTIF(AD40,"* "&amp;DM15:VZ15&amp;" *")&gt;0)*1))</f>
        <v>0</v>
      </c>
      <c r="AQ40">
        <f t="array" ref="AQ40">IF(P40="",0,SUMPRODUCT((DM13:VZ13="Poissons")*(DM14:VZ14="ALERTE")*(COUNTIF(AD40,"* "&amp;DM15:VZ15&amp;" *")&gt;0)*1))</f>
        <v>0</v>
      </c>
      <c r="AR40" t="str">
        <f t="shared" si="25"/>
        <v/>
      </c>
      <c r="AS40">
        <f t="array" ref="AS40">IF(P40="",0,SUMPRODUCT((DM13:VZ13="Arachides")*(DM14:VZ14="ALERTE")*(COUNTIF(AD40,"* "&amp;DM15:VZ15&amp;" *")&gt;0)*1))</f>
        <v>0</v>
      </c>
      <c r="AT40" t="str">
        <f t="shared" si="26"/>
        <v/>
      </c>
      <c r="AU40">
        <f t="array" ref="AU40">IF(P40="",0,SUMPRODUCT((DM13:VZ13="Soja")*(DM14:VZ14="INFO")*(COUNTIF(AD40,"* "&amp;DM15:VZ15&amp;" *")&gt;0)*1))</f>
        <v>0</v>
      </c>
      <c r="AV40">
        <f t="array" ref="AV40">IF(P40="",0,SUMPRODUCT((DM13:VZ13="Soja")*(DM14:VZ14="ALERTE")*(COUNTIF(AD40,"* "&amp;DM15:VZ15&amp;" *")&gt;0)*1))</f>
        <v>0</v>
      </c>
      <c r="AW40" t="str">
        <f t="shared" si="27"/>
        <v/>
      </c>
      <c r="AX40">
        <f t="array" ref="AX40">IF(P40="",0,SUMPRODUCT((DM13:VZ13="Lait")*(DM14:VZ14="INFO")*(COUNTIF(AD40,"* "&amp;DM15:VZ15&amp;" *")&gt;0)*1))</f>
        <v>0</v>
      </c>
      <c r="AY40">
        <f t="array" ref="AY40">IF(P40="",0,SUMPRODUCT((DM13:VZ13="Lait")*(DM14:VZ14="EXCL")*(COUNTIF(AD40,"* "&amp;DM15:VZ15&amp;" *")&gt;0)*1))</f>
        <v>0</v>
      </c>
      <c r="AZ40">
        <f t="array" ref="AZ40">IF(P40="",0,SUMPRODUCT((DM13:VZ13="Lait")*(DM14:VZ14="ALERTE")*(COUNTIF(AD40,"* "&amp;DM15:VZ15&amp;" *")&gt;0)*1))</f>
        <v>0</v>
      </c>
      <c r="BA40">
        <f t="array" ref="BA40">IF(P40="",0,SUMPRODUCT((DM13:VZ13="Lait")*(DM14:VZ14="SUSP")*(COUNTIF(AD40,"* "&amp;DM15:VZ15&amp;" *")&gt;0)*1))</f>
        <v>0</v>
      </c>
      <c r="BB40" t="str">
        <f t="shared" si="28"/>
        <v/>
      </c>
      <c r="BC40" t="str">
        <f t="shared" si="29"/>
        <v/>
      </c>
      <c r="BD40">
        <f t="array" ref="BD40">IF(P40="",0,SUMPRODUCT((DM13:VZ13="Fruits a coque")*(DM14:VZ14="EXCL")*(COUNTIF(AD40,"* "&amp;DM15:VZ15&amp;" *")&gt;0)*1))</f>
        <v>0</v>
      </c>
      <c r="BE40">
        <f t="array" ref="BE40">IF(P40="",0,SUMPRODUCT((DM13:VZ13="Fruits a coque")*(DM14:VZ14="ALERTE")*(COUNTIF(AD40,"* "&amp;DM15:VZ15&amp;" *")&gt;0)*1))</f>
        <v>0</v>
      </c>
      <c r="BF40" t="str">
        <f t="shared" si="30"/>
        <v/>
      </c>
      <c r="BG40">
        <f t="array" ref="BG40">IF(P40="",0,SUMPRODUCT((DM13:VZ13="Celeri")*(DM14:VZ14="ALERTE")*(COUNTIF(AD40,"* "&amp;DM15:VZ15&amp;" *")&gt;0)*1))</f>
        <v>0</v>
      </c>
      <c r="BH40" t="str">
        <f t="shared" si="31"/>
        <v/>
      </c>
      <c r="BI40">
        <f t="array" ref="BI40">IF(P40="",0,SUMPRODUCT((DM13:VZ13="Moutarde")*(DM14:VZ14="ALERTE")*(COUNTIF(AD40,"* "&amp;DM15:VZ15&amp;" *")&gt;0)*1))</f>
        <v>0</v>
      </c>
      <c r="BJ40" t="str">
        <f t="shared" si="32"/>
        <v/>
      </c>
      <c r="BK40">
        <f t="array" ref="BK40">IF(P40="",0,SUMPRODUCT((DM13:VZ13="Sesame")*(DM14:VZ14="ALERTE")*(COUNTIF(AD40,"* "&amp;DM15:VZ15&amp;" *")&gt;0)*1))</f>
        <v>0</v>
      </c>
      <c r="BL40" t="str">
        <f t="shared" si="33"/>
        <v/>
      </c>
      <c r="BM40">
        <f t="array" ref="BM40">IF(P40="",0,SUMPRODUCT((DM13:VZ13="Sulfites")*(DM14:VZ14="ALERTE")*(COUNTIF(AD40,"* "&amp;DM15:VZ15&amp;" *")&gt;0)*1))</f>
        <v>0</v>
      </c>
      <c r="BN40" t="str">
        <f t="shared" si="34"/>
        <v/>
      </c>
      <c r="BO40">
        <f t="array" ref="BO40">IF(P40="",0,SUMPRODUCT((DM13:VZ13="Lupin")*(DM14:VZ14="ALERTE")*(COUNTIF(AD40,"* "&amp;DM15:VZ15&amp;" *")&gt;0)*1))</f>
        <v>0</v>
      </c>
      <c r="BP40" t="str">
        <f t="shared" si="35"/>
        <v/>
      </c>
      <c r="BQ40">
        <f t="array" ref="BQ40">IF(P40="",0,SUMPRODUCT((DM13:VZ13="Mollusques")*(DM14:VZ14="EXCL")*(COUNTIF(AD40,"* "&amp;DM15:VZ15&amp;" *")&gt;0)*1))</f>
        <v>0</v>
      </c>
      <c r="BR40">
        <f t="array" ref="BR40">IF(P40="",0,SUMPRODUCT((DM13:VZ13="Mollusques")*(DM14:VZ14="ALERTE")*(COUNTIF(AD40,"* "&amp;DM15:VZ15&amp;" *")&gt;0)*1))</f>
        <v>0</v>
      </c>
      <c r="BS40" t="str">
        <f t="shared" si="36"/>
        <v/>
      </c>
      <c r="BT40" t="str">
        <f t="shared" si="37"/>
        <v/>
      </c>
      <c r="BU40" t="str">
        <f t="shared" si="38"/>
        <v/>
      </c>
      <c r="BV40" t="str">
        <f t="shared" si="39"/>
        <v/>
      </c>
      <c r="BW40" t="str">
        <f t="shared" si="40"/>
        <v/>
      </c>
      <c r="BX40" t="str">
        <f t="shared" si="41"/>
        <v/>
      </c>
      <c r="BY40" t="str">
        <f t="shared" si="42"/>
        <v/>
      </c>
      <c r="BZ40" t="str">
        <f t="shared" si="43"/>
        <v/>
      </c>
      <c r="CA40" t="str">
        <f t="shared" si="44"/>
        <v/>
      </c>
      <c r="CB40" t="str">
        <f t="shared" si="45"/>
        <v/>
      </c>
      <c r="CC40" t="str">
        <f t="shared" si="46"/>
        <v/>
      </c>
      <c r="CD40" t="str">
        <f t="shared" si="47"/>
        <v/>
      </c>
      <c r="CE40" t="str">
        <f t="shared" si="48"/>
        <v/>
      </c>
      <c r="CF40" t="str">
        <f t="shared" si="49"/>
        <v/>
      </c>
      <c r="CG40" t="str">
        <f t="shared" si="50"/>
        <v/>
      </c>
      <c r="CH40" t="str">
        <f t="shared" si="51"/>
        <v/>
      </c>
      <c r="CI40" t="str">
        <f t="shared" si="52"/>
        <v/>
      </c>
      <c r="CJ40" t="str">
        <f t="shared" si="53"/>
        <v/>
      </c>
      <c r="CK40" t="str">
        <f t="shared" si="54"/>
        <v/>
      </c>
    </row>
    <row r="41" spans="2:89" ht="21" customHeight="1">
      <c r="B41" s="759"/>
      <c r="C41" s="784"/>
      <c r="D41" s="780" t="str" cm="1">
        <f t="array" ref="D41">IF(ROW()=ROW(D28),C31,INDEX(E28:E41,ROW()-ROW(D28)))</f>
        <v/>
      </c>
      <c r="E41" s="781" t="str">
        <f>IF(OR(D41="",C30="",C30&lt;=0,F41=""),"",TRIM(MID(D41,LEN(F41)+1+IF(MID(D41,LEN(F41)+1,1)=" ",1,0),99999)))</f>
        <v/>
      </c>
      <c r="F41" s="780" t="str">
        <f>IF(OR(G41="",G41=0,G41="0"),"",IF(LEN(G41)&lt;=C30,G41,IF(LEN(SUBSTITUTE(H41," ",""))=C30+1,LEFT(G41,C30),LEFT(G41,FIND("§",SUBSTITUTE(H41," ","§",LEN(H41)-LEN(SUBSTITUTE(H41," ",""))))-1))))</f>
        <v/>
      </c>
      <c r="G41" s="780" t="str">
        <f t="shared" si="3"/>
        <v/>
      </c>
      <c r="H41" s="780" t="str">
        <f>IF(OR(G41="",G41=0,G41="0"),"",LEFT(G41,C30+1))</f>
        <v/>
      </c>
      <c r="I41" s="804" t="str">
        <f t="shared" si="4"/>
        <v/>
      </c>
      <c r="J41" s="752" t="s">
        <v>1394</v>
      </c>
      <c r="K41" s="759" t="str">
        <f>IF(LEN(TRIM(L41))&gt;0,MAX(K13:K40)+1,"")</f>
        <v/>
      </c>
      <c r="L41" s="783"/>
      <c r="M41" s="812" t="str">
        <f t="shared" si="5"/>
        <v/>
      </c>
      <c r="O41" s="263" t="str">
        <f t="shared" si="6"/>
        <v/>
      </c>
      <c r="P41" s="797" t="str">
        <f t="shared" si="7"/>
        <v/>
      </c>
      <c r="Q41" s="862" t="s">
        <v>945</v>
      </c>
      <c r="R41" s="860" t="str">
        <f t="shared" si="8"/>
        <v/>
      </c>
      <c r="S41" s="800" t="str">
        <f t="shared" si="9"/>
        <v/>
      </c>
      <c r="T41" s="266" t="str">
        <f t="shared" si="10"/>
        <v/>
      </c>
      <c r="U41" s="267" t="str">
        <f t="shared" si="11"/>
        <v/>
      </c>
      <c r="V41" s="268" t="str">
        <f t="shared" si="12"/>
        <v/>
      </c>
      <c r="W41" s="268" t="str">
        <f t="shared" si="13"/>
        <v/>
      </c>
      <c r="X41" s="269" t="str">
        <f t="shared" si="14"/>
        <v/>
      </c>
      <c r="Y41" t="str">
        <f t="shared" si="15"/>
        <v/>
      </c>
      <c r="Z41" t="str">
        <f t="shared" si="16"/>
        <v/>
      </c>
      <c r="AA41" t="str">
        <f t="shared" si="17"/>
        <v/>
      </c>
      <c r="AB41" t="str">
        <f t="shared" si="18"/>
        <v/>
      </c>
      <c r="AC41" t="str">
        <f t="shared" si="19"/>
        <v/>
      </c>
      <c r="AD41" t="str">
        <f t="shared" si="20"/>
        <v/>
      </c>
      <c r="AE41">
        <f t="array" ref="AE41">IF(P41="",0,SUMPRODUCT((DM13:VZ13="Gluten")*(DM14:VZ14="INFO")*(COUNTIF(AD41,"* "&amp;DM15:VZ15&amp;" *")&gt;0)*1))</f>
        <v>0</v>
      </c>
      <c r="AF41">
        <f t="array" ref="AF41">IF(P41="",0,SUMPRODUCT((DM13:VZ13="Gluten")*(DM14:VZ14="EXCL")*(COUNTIF(AD41,"* "&amp;DM15:VZ15&amp;" *")&gt;0)*1))</f>
        <v>0</v>
      </c>
      <c r="AG41">
        <f t="array" ref="AG41">IF(P41="",0,SUMPRODUCT((DM13:VZ13="Gluten")*(DM14:VZ14="ALERTE")*(COUNTIF(AD41,"* "&amp;DM15:VZ15&amp;" *")&gt;0)*1))</f>
        <v>0</v>
      </c>
      <c r="AH41">
        <f t="array" ref="AH41">IF(P41="",0,SUMPRODUCT((DM13:VZ13="Gluten")*(DM14:VZ14="SUSP")*(COUNTIF(AD41,"* "&amp;DM15:VZ15&amp;" *")&gt;0)*1))</f>
        <v>0</v>
      </c>
      <c r="AI41" t="str">
        <f t="shared" si="21"/>
        <v/>
      </c>
      <c r="AJ41" t="str">
        <f t="shared" si="22"/>
        <v/>
      </c>
      <c r="AK41">
        <f t="array" ref="AK41">IF(P41="",0,SUMPRODUCT((DM13:VZ13="Crustaces")*(DM14:VZ14="ALERTE")*(COUNTIF(AD41,"* "&amp;DM15:VZ15&amp;" *")&gt;0)*1))</f>
        <v>0</v>
      </c>
      <c r="AL41" t="str">
        <f t="shared" si="23"/>
        <v/>
      </c>
      <c r="AM41">
        <f t="array" ref="AM41">IF(P41="",0,SUMPRODUCT((DM13:VZ13="Oeufs")*(DM14:VZ14="ALERTE")*(COUNTIF(AD41,"* "&amp;DM15:VZ15&amp;" *")&gt;0)*1))</f>
        <v>0</v>
      </c>
      <c r="AN41" t="str">
        <f t="shared" si="24"/>
        <v/>
      </c>
      <c r="AO41">
        <f t="array" ref="AO41">IF(P41="",0,SUMPRODUCT((DM13:VZ13="Poissons")*(DM14:VZ14="INFO")*(COUNTIF(AD41,"* "&amp;DM15:VZ15&amp;" *")&gt;0)*1))</f>
        <v>0</v>
      </c>
      <c r="AP41">
        <f t="array" ref="AP41">IF(P41="",0,SUMPRODUCT((DM13:VZ13="Poissons")*(DM14:VZ14="EXCL")*(COUNTIF(AD41,"* "&amp;DM15:VZ15&amp;" *")&gt;0)*1))</f>
        <v>0</v>
      </c>
      <c r="AQ41">
        <f t="array" ref="AQ41">IF(P41="",0,SUMPRODUCT((DM13:VZ13="Poissons")*(DM14:VZ14="ALERTE")*(COUNTIF(AD41,"* "&amp;DM15:VZ15&amp;" *")&gt;0)*1))</f>
        <v>0</v>
      </c>
      <c r="AR41" t="str">
        <f t="shared" si="25"/>
        <v/>
      </c>
      <c r="AS41">
        <f t="array" ref="AS41">IF(P41="",0,SUMPRODUCT((DM13:VZ13="Arachides")*(DM14:VZ14="ALERTE")*(COUNTIF(AD41,"* "&amp;DM15:VZ15&amp;" *")&gt;0)*1))</f>
        <v>0</v>
      </c>
      <c r="AT41" t="str">
        <f t="shared" si="26"/>
        <v/>
      </c>
      <c r="AU41">
        <f t="array" ref="AU41">IF(P41="",0,SUMPRODUCT((DM13:VZ13="Soja")*(DM14:VZ14="INFO")*(COUNTIF(AD41,"* "&amp;DM15:VZ15&amp;" *")&gt;0)*1))</f>
        <v>0</v>
      </c>
      <c r="AV41">
        <f t="array" ref="AV41">IF(P41="",0,SUMPRODUCT((DM13:VZ13="Soja")*(DM14:VZ14="ALERTE")*(COUNTIF(AD41,"* "&amp;DM15:VZ15&amp;" *")&gt;0)*1))</f>
        <v>0</v>
      </c>
      <c r="AW41" t="str">
        <f t="shared" si="27"/>
        <v/>
      </c>
      <c r="AX41">
        <f t="array" ref="AX41">IF(P41="",0,SUMPRODUCT((DM13:VZ13="Lait")*(DM14:VZ14="INFO")*(COUNTIF(AD41,"* "&amp;DM15:VZ15&amp;" *")&gt;0)*1))</f>
        <v>0</v>
      </c>
      <c r="AY41">
        <f t="array" ref="AY41">IF(P41="",0,SUMPRODUCT((DM13:VZ13="Lait")*(DM14:VZ14="EXCL")*(COUNTIF(AD41,"* "&amp;DM15:VZ15&amp;" *")&gt;0)*1))</f>
        <v>0</v>
      </c>
      <c r="AZ41">
        <f t="array" ref="AZ41">IF(P41="",0,SUMPRODUCT((DM13:VZ13="Lait")*(DM14:VZ14="ALERTE")*(COUNTIF(AD41,"* "&amp;DM15:VZ15&amp;" *")&gt;0)*1))</f>
        <v>0</v>
      </c>
      <c r="BA41">
        <f t="array" ref="BA41">IF(P41="",0,SUMPRODUCT((DM13:VZ13="Lait")*(DM14:VZ14="SUSP")*(COUNTIF(AD41,"* "&amp;DM15:VZ15&amp;" *")&gt;0)*1))</f>
        <v>0</v>
      </c>
      <c r="BB41" t="str">
        <f t="shared" si="28"/>
        <v/>
      </c>
      <c r="BC41" t="str">
        <f t="shared" si="29"/>
        <v/>
      </c>
      <c r="BD41">
        <f t="array" ref="BD41">IF(P41="",0,SUMPRODUCT((DM13:VZ13="Fruits a coque")*(DM14:VZ14="EXCL")*(COUNTIF(AD41,"* "&amp;DM15:VZ15&amp;" *")&gt;0)*1))</f>
        <v>0</v>
      </c>
      <c r="BE41">
        <f t="array" ref="BE41">IF(P41="",0,SUMPRODUCT((DM13:VZ13="Fruits a coque")*(DM14:VZ14="ALERTE")*(COUNTIF(AD41,"* "&amp;DM15:VZ15&amp;" *")&gt;0)*1))</f>
        <v>0</v>
      </c>
      <c r="BF41" t="str">
        <f t="shared" si="30"/>
        <v/>
      </c>
      <c r="BG41">
        <f t="array" ref="BG41">IF(P41="",0,SUMPRODUCT((DM13:VZ13="Celeri")*(DM14:VZ14="ALERTE")*(COUNTIF(AD41,"* "&amp;DM15:VZ15&amp;" *")&gt;0)*1))</f>
        <v>0</v>
      </c>
      <c r="BH41" t="str">
        <f t="shared" si="31"/>
        <v/>
      </c>
      <c r="BI41">
        <f t="array" ref="BI41">IF(P41="",0,SUMPRODUCT((DM13:VZ13="Moutarde")*(DM14:VZ14="ALERTE")*(COUNTIF(AD41,"* "&amp;DM15:VZ15&amp;" *")&gt;0)*1))</f>
        <v>0</v>
      </c>
      <c r="BJ41" t="str">
        <f t="shared" si="32"/>
        <v/>
      </c>
      <c r="BK41">
        <f t="array" ref="BK41">IF(P41="",0,SUMPRODUCT((DM13:VZ13="Sesame")*(DM14:VZ14="ALERTE")*(COUNTIF(AD41,"* "&amp;DM15:VZ15&amp;" *")&gt;0)*1))</f>
        <v>0</v>
      </c>
      <c r="BL41" t="str">
        <f t="shared" si="33"/>
        <v/>
      </c>
      <c r="BM41">
        <f t="array" ref="BM41">IF(P41="",0,SUMPRODUCT((DM13:VZ13="Sulfites")*(DM14:VZ14="ALERTE")*(COUNTIF(AD41,"* "&amp;DM15:VZ15&amp;" *")&gt;0)*1))</f>
        <v>0</v>
      </c>
      <c r="BN41" t="str">
        <f t="shared" si="34"/>
        <v/>
      </c>
      <c r="BO41">
        <f t="array" ref="BO41">IF(P41="",0,SUMPRODUCT((DM13:VZ13="Lupin")*(DM14:VZ14="ALERTE")*(COUNTIF(AD41,"* "&amp;DM15:VZ15&amp;" *")&gt;0)*1))</f>
        <v>0</v>
      </c>
      <c r="BP41" t="str">
        <f t="shared" si="35"/>
        <v/>
      </c>
      <c r="BQ41">
        <f t="array" ref="BQ41">IF(P41="",0,SUMPRODUCT((DM13:VZ13="Mollusques")*(DM14:VZ14="EXCL")*(COUNTIF(AD41,"* "&amp;DM15:VZ15&amp;" *")&gt;0)*1))</f>
        <v>0</v>
      </c>
      <c r="BR41">
        <f t="array" ref="BR41">IF(P41="",0,SUMPRODUCT((DM13:VZ13="Mollusques")*(DM14:VZ14="ALERTE")*(COUNTIF(AD41,"* "&amp;DM15:VZ15&amp;" *")&gt;0)*1))</f>
        <v>0</v>
      </c>
      <c r="BS41" t="str">
        <f t="shared" si="36"/>
        <v/>
      </c>
      <c r="BT41" t="str">
        <f t="shared" si="37"/>
        <v/>
      </c>
      <c r="BU41" t="str">
        <f t="shared" si="38"/>
        <v/>
      </c>
      <c r="BV41" t="str">
        <f t="shared" si="39"/>
        <v/>
      </c>
      <c r="BW41" t="str">
        <f t="shared" si="40"/>
        <v/>
      </c>
      <c r="BX41" t="str">
        <f t="shared" si="41"/>
        <v/>
      </c>
      <c r="BY41" t="str">
        <f t="shared" si="42"/>
        <v/>
      </c>
      <c r="BZ41" t="str">
        <f t="shared" si="43"/>
        <v/>
      </c>
      <c r="CA41" t="str">
        <f t="shared" si="44"/>
        <v/>
      </c>
      <c r="CB41" t="str">
        <f t="shared" si="45"/>
        <v/>
      </c>
      <c r="CC41" t="str">
        <f t="shared" si="46"/>
        <v/>
      </c>
      <c r="CD41" t="str">
        <f t="shared" si="47"/>
        <v/>
      </c>
      <c r="CE41" t="str">
        <f t="shared" si="48"/>
        <v/>
      </c>
      <c r="CF41" t="str">
        <f t="shared" si="49"/>
        <v/>
      </c>
      <c r="CG41" t="str">
        <f t="shared" si="50"/>
        <v/>
      </c>
      <c r="CH41" t="str">
        <f t="shared" si="51"/>
        <v/>
      </c>
      <c r="CI41" t="str">
        <f t="shared" si="52"/>
        <v/>
      </c>
      <c r="CJ41" t="str">
        <f t="shared" si="53"/>
        <v/>
      </c>
      <c r="CK41" t="str">
        <f t="shared" si="54"/>
        <v/>
      </c>
    </row>
    <row r="42" spans="2:89" ht="21" customHeight="1">
      <c r="B42" s="759"/>
      <c r="C42" s="779" t="str">
        <f>IF(TRIM(SUBSTITUTE(R16,CHAR(160),""))="","",R16)</f>
        <v>tomates</v>
      </c>
      <c r="D42" s="780" t="str" cm="1">
        <f t="array" ref="D42">IF(ROW()=ROW(D42),C45,INDEX(E42:E55,ROW()-ROW(D42)))</f>
        <v>tomates</v>
      </c>
      <c r="E42" s="781" t="str">
        <f>IF(OR(D42="",C44="",C44&lt;=0,F42=""),"",TRIM(MID(D42,LEN(F42)+1+IF(MID(D42,LEN(F42)+1,1)=" ",1,0),99999)))</f>
        <v/>
      </c>
      <c r="F42" s="780" t="str">
        <f>IF(OR(G42="",G42=0,G42="0"),"",IF(LEN(G42)&lt;=C44,G42,IF(LEN(SUBSTITUTE(H42," ",""))=C44+1,LEFT(G42,C44),LEFT(G42,FIND("§",SUBSTITUTE(H42," ","§",LEN(H42)-LEN(SUBSTITUTE(H42," ",""))))-1))))</f>
        <v>tomates</v>
      </c>
      <c r="G42" s="780" t="str">
        <f t="shared" si="3"/>
        <v>tomates</v>
      </c>
      <c r="H42" s="780" t="str">
        <f>IF(OR(G42="",G42=0,G42="0"),"",LEFT(G42,C44+1))</f>
        <v>tomates</v>
      </c>
      <c r="I42" s="804" t="str">
        <f t="shared" si="4"/>
        <v/>
      </c>
      <c r="J42" s="752" t="s">
        <v>1394</v>
      </c>
      <c r="K42" s="759" t="str">
        <f>IF(LEN(TRIM(L42))&gt;0,MAX(K13:K41)+1,"")</f>
        <v/>
      </c>
      <c r="L42" s="783"/>
      <c r="M42" s="812" t="str">
        <f t="shared" si="5"/>
        <v/>
      </c>
      <c r="O42" s="263" t="str">
        <f t="shared" si="6"/>
        <v/>
      </c>
      <c r="P42" s="797" t="str">
        <f t="shared" si="7"/>
        <v/>
      </c>
      <c r="Q42" s="862" t="s">
        <v>945</v>
      </c>
      <c r="R42" s="860" t="str">
        <f t="shared" si="8"/>
        <v/>
      </c>
      <c r="S42" s="800" t="str">
        <f t="shared" si="9"/>
        <v/>
      </c>
      <c r="T42" s="266" t="str">
        <f t="shared" si="10"/>
        <v/>
      </c>
      <c r="U42" s="267" t="str">
        <f t="shared" si="11"/>
        <v/>
      </c>
      <c r="V42" s="268" t="str">
        <f t="shared" si="12"/>
        <v/>
      </c>
      <c r="W42" s="268" t="str">
        <f t="shared" si="13"/>
        <v/>
      </c>
      <c r="X42" s="269" t="str">
        <f t="shared" si="14"/>
        <v/>
      </c>
      <c r="Y42" t="str">
        <f t="shared" si="15"/>
        <v/>
      </c>
      <c r="Z42" t="str">
        <f t="shared" si="16"/>
        <v/>
      </c>
      <c r="AA42" t="str">
        <f t="shared" si="17"/>
        <v/>
      </c>
      <c r="AB42" t="str">
        <f t="shared" si="18"/>
        <v/>
      </c>
      <c r="AC42" t="str">
        <f t="shared" si="19"/>
        <v/>
      </c>
      <c r="AD42" t="str">
        <f t="shared" si="20"/>
        <v/>
      </c>
      <c r="AE42">
        <f t="array" ref="AE42">IF(P42="",0,SUMPRODUCT((DM13:VZ13="Gluten")*(DM14:VZ14="INFO")*(COUNTIF(AD42,"* "&amp;DM15:VZ15&amp;" *")&gt;0)*1))</f>
        <v>0</v>
      </c>
      <c r="AF42">
        <f t="array" ref="AF42">IF(P42="",0,SUMPRODUCT((DM13:VZ13="Gluten")*(DM14:VZ14="EXCL")*(COUNTIF(AD42,"* "&amp;DM15:VZ15&amp;" *")&gt;0)*1))</f>
        <v>0</v>
      </c>
      <c r="AG42">
        <f t="array" ref="AG42">IF(P42="",0,SUMPRODUCT((DM13:VZ13="Gluten")*(DM14:VZ14="ALERTE")*(COUNTIF(AD42,"* "&amp;DM15:VZ15&amp;" *")&gt;0)*1))</f>
        <v>0</v>
      </c>
      <c r="AH42">
        <f t="array" ref="AH42">IF(P42="",0,SUMPRODUCT((DM13:VZ13="Gluten")*(DM14:VZ14="SUSP")*(COUNTIF(AD42,"* "&amp;DM15:VZ15&amp;" *")&gt;0)*1))</f>
        <v>0</v>
      </c>
      <c r="AI42" t="str">
        <f t="shared" si="21"/>
        <v/>
      </c>
      <c r="AJ42" t="str">
        <f t="shared" si="22"/>
        <v/>
      </c>
      <c r="AK42">
        <f t="array" ref="AK42">IF(P42="",0,SUMPRODUCT((DM13:VZ13="Crustaces")*(DM14:VZ14="ALERTE")*(COUNTIF(AD42,"* "&amp;DM15:VZ15&amp;" *")&gt;0)*1))</f>
        <v>0</v>
      </c>
      <c r="AL42" t="str">
        <f t="shared" si="23"/>
        <v/>
      </c>
      <c r="AM42">
        <f t="array" ref="AM42">IF(P42="",0,SUMPRODUCT((DM13:VZ13="Oeufs")*(DM14:VZ14="ALERTE")*(COUNTIF(AD42,"* "&amp;DM15:VZ15&amp;" *")&gt;0)*1))</f>
        <v>0</v>
      </c>
      <c r="AN42" t="str">
        <f t="shared" si="24"/>
        <v/>
      </c>
      <c r="AO42">
        <f t="array" ref="AO42">IF(P42="",0,SUMPRODUCT((DM13:VZ13="Poissons")*(DM14:VZ14="INFO")*(COUNTIF(AD42,"* "&amp;DM15:VZ15&amp;" *")&gt;0)*1))</f>
        <v>0</v>
      </c>
      <c r="AP42">
        <f t="array" ref="AP42">IF(P42="",0,SUMPRODUCT((DM13:VZ13="Poissons")*(DM14:VZ14="EXCL")*(COUNTIF(AD42,"* "&amp;DM15:VZ15&amp;" *")&gt;0)*1))</f>
        <v>0</v>
      </c>
      <c r="AQ42">
        <f t="array" ref="AQ42">IF(P42="",0,SUMPRODUCT((DM13:VZ13="Poissons")*(DM14:VZ14="ALERTE")*(COUNTIF(AD42,"* "&amp;DM15:VZ15&amp;" *")&gt;0)*1))</f>
        <v>0</v>
      </c>
      <c r="AR42" t="str">
        <f t="shared" si="25"/>
        <v/>
      </c>
      <c r="AS42">
        <f t="array" ref="AS42">IF(P42="",0,SUMPRODUCT((DM13:VZ13="Arachides")*(DM14:VZ14="ALERTE")*(COUNTIF(AD42,"* "&amp;DM15:VZ15&amp;" *")&gt;0)*1))</f>
        <v>0</v>
      </c>
      <c r="AT42" t="str">
        <f t="shared" si="26"/>
        <v/>
      </c>
      <c r="AU42">
        <f t="array" ref="AU42">IF(P42="",0,SUMPRODUCT((DM13:VZ13="Soja")*(DM14:VZ14="INFO")*(COUNTIF(AD42,"* "&amp;DM15:VZ15&amp;" *")&gt;0)*1))</f>
        <v>0</v>
      </c>
      <c r="AV42">
        <f t="array" ref="AV42">IF(P42="",0,SUMPRODUCT((DM13:VZ13="Soja")*(DM14:VZ14="ALERTE")*(COUNTIF(AD42,"* "&amp;DM15:VZ15&amp;" *")&gt;0)*1))</f>
        <v>0</v>
      </c>
      <c r="AW42" t="str">
        <f t="shared" si="27"/>
        <v/>
      </c>
      <c r="AX42">
        <f t="array" ref="AX42">IF(P42="",0,SUMPRODUCT((DM13:VZ13="Lait")*(DM14:VZ14="INFO")*(COUNTIF(AD42,"* "&amp;DM15:VZ15&amp;" *")&gt;0)*1))</f>
        <v>0</v>
      </c>
      <c r="AY42">
        <f t="array" ref="AY42">IF(P42="",0,SUMPRODUCT((DM13:VZ13="Lait")*(DM14:VZ14="EXCL")*(COUNTIF(AD42,"* "&amp;DM15:VZ15&amp;" *")&gt;0)*1))</f>
        <v>0</v>
      </c>
      <c r="AZ42">
        <f t="array" ref="AZ42">IF(P42="",0,SUMPRODUCT((DM13:VZ13="Lait")*(DM14:VZ14="ALERTE")*(COUNTIF(AD42,"* "&amp;DM15:VZ15&amp;" *")&gt;0)*1))</f>
        <v>0</v>
      </c>
      <c r="BA42">
        <f t="array" ref="BA42">IF(P42="",0,SUMPRODUCT((DM13:VZ13="Lait")*(DM14:VZ14="SUSP")*(COUNTIF(AD42,"* "&amp;DM15:VZ15&amp;" *")&gt;0)*1))</f>
        <v>0</v>
      </c>
      <c r="BB42" t="str">
        <f t="shared" si="28"/>
        <v/>
      </c>
      <c r="BC42" t="str">
        <f t="shared" si="29"/>
        <v/>
      </c>
      <c r="BD42">
        <f t="array" ref="BD42">IF(P42="",0,SUMPRODUCT((DM13:VZ13="Fruits a coque")*(DM14:VZ14="EXCL")*(COUNTIF(AD42,"* "&amp;DM15:VZ15&amp;" *")&gt;0)*1))</f>
        <v>0</v>
      </c>
      <c r="BE42">
        <f t="array" ref="BE42">IF(P42="",0,SUMPRODUCT((DM13:VZ13="Fruits a coque")*(DM14:VZ14="ALERTE")*(COUNTIF(AD42,"* "&amp;DM15:VZ15&amp;" *")&gt;0)*1))</f>
        <v>0</v>
      </c>
      <c r="BF42" t="str">
        <f t="shared" si="30"/>
        <v/>
      </c>
      <c r="BG42">
        <f t="array" ref="BG42">IF(P42="",0,SUMPRODUCT((DM13:VZ13="Celeri")*(DM14:VZ14="ALERTE")*(COUNTIF(AD42,"* "&amp;DM15:VZ15&amp;" *")&gt;0)*1))</f>
        <v>0</v>
      </c>
      <c r="BH42" t="str">
        <f t="shared" si="31"/>
        <v/>
      </c>
      <c r="BI42">
        <f t="array" ref="BI42">IF(P42="",0,SUMPRODUCT((DM13:VZ13="Moutarde")*(DM14:VZ14="ALERTE")*(COUNTIF(AD42,"* "&amp;DM15:VZ15&amp;" *")&gt;0)*1))</f>
        <v>0</v>
      </c>
      <c r="BJ42" t="str">
        <f t="shared" si="32"/>
        <v/>
      </c>
      <c r="BK42">
        <f t="array" ref="BK42">IF(P42="",0,SUMPRODUCT((DM13:VZ13="Sesame")*(DM14:VZ14="ALERTE")*(COUNTIF(AD42,"* "&amp;DM15:VZ15&amp;" *")&gt;0)*1))</f>
        <v>0</v>
      </c>
      <c r="BL42" t="str">
        <f t="shared" si="33"/>
        <v/>
      </c>
      <c r="BM42">
        <f t="array" ref="BM42">IF(P42="",0,SUMPRODUCT((DM13:VZ13="Sulfites")*(DM14:VZ14="ALERTE")*(COUNTIF(AD42,"* "&amp;DM15:VZ15&amp;" *")&gt;0)*1))</f>
        <v>0</v>
      </c>
      <c r="BN42" t="str">
        <f t="shared" si="34"/>
        <v/>
      </c>
      <c r="BO42">
        <f t="array" ref="BO42">IF(P42="",0,SUMPRODUCT((DM13:VZ13="Lupin")*(DM14:VZ14="ALERTE")*(COUNTIF(AD42,"* "&amp;DM15:VZ15&amp;" *")&gt;0)*1))</f>
        <v>0</v>
      </c>
      <c r="BP42" t="str">
        <f t="shared" si="35"/>
        <v/>
      </c>
      <c r="BQ42">
        <f t="array" ref="BQ42">IF(P42="",0,SUMPRODUCT((DM13:VZ13="Mollusques")*(DM14:VZ14="EXCL")*(COUNTIF(AD42,"* "&amp;DM15:VZ15&amp;" *")&gt;0)*1))</f>
        <v>0</v>
      </c>
      <c r="BR42">
        <f t="array" ref="BR42">IF(P42="",0,SUMPRODUCT((DM13:VZ13="Mollusques")*(DM14:VZ14="ALERTE")*(COUNTIF(AD42,"* "&amp;DM15:VZ15&amp;" *")&gt;0)*1))</f>
        <v>0</v>
      </c>
      <c r="BS42" t="str">
        <f t="shared" si="36"/>
        <v/>
      </c>
      <c r="BT42" t="str">
        <f t="shared" si="37"/>
        <v/>
      </c>
      <c r="BU42" t="str">
        <f t="shared" si="38"/>
        <v/>
      </c>
      <c r="BV42" t="str">
        <f t="shared" si="39"/>
        <v/>
      </c>
      <c r="BW42" t="str">
        <f t="shared" si="40"/>
        <v/>
      </c>
      <c r="BX42" t="str">
        <f t="shared" si="41"/>
        <v/>
      </c>
      <c r="BY42" t="str">
        <f t="shared" si="42"/>
        <v/>
      </c>
      <c r="BZ42" t="str">
        <f t="shared" si="43"/>
        <v/>
      </c>
      <c r="CA42" t="str">
        <f t="shared" si="44"/>
        <v/>
      </c>
      <c r="CB42" t="str">
        <f t="shared" si="45"/>
        <v/>
      </c>
      <c r="CC42" t="str">
        <f t="shared" si="46"/>
        <v/>
      </c>
      <c r="CD42" t="str">
        <f t="shared" si="47"/>
        <v/>
      </c>
      <c r="CE42" t="str">
        <f t="shared" si="48"/>
        <v/>
      </c>
      <c r="CF42" t="str">
        <f t="shared" si="49"/>
        <v/>
      </c>
      <c r="CG42" t="str">
        <f t="shared" si="50"/>
        <v/>
      </c>
      <c r="CH42" t="str">
        <f t="shared" si="51"/>
        <v/>
      </c>
      <c r="CI42" t="str">
        <f t="shared" si="52"/>
        <v/>
      </c>
      <c r="CJ42" t="str">
        <f t="shared" si="53"/>
        <v/>
      </c>
      <c r="CK42" t="str">
        <f t="shared" si="54"/>
        <v/>
      </c>
    </row>
    <row r="43" spans="2:89" ht="21" customHeight="1">
      <c r="B43" s="759"/>
      <c r="C43" s="784" t="str">
        <f>TRIM(SUBSTITUTE(SUBSTITUTE(SUBSTITUTE(SUBSTITUTE(SUBSTITUTE(SUBSTITUTE(SUBSTITUTE(SUBSTITUTE(SUBSTITUTE(CLEAN(IF(OR(LEFT(C42,1)="-",LEFT(C42,1)="="),MID(C42,2,99999),C42)),"—","-"),"–","-"),CHAR(160)," "),CHAR(9)," "),CHAR(13)," "),CHAR(10)," ")," "," ")," "," ")," "," "))</f>
        <v>tomates</v>
      </c>
      <c r="D43" s="780" t="str" cm="1">
        <f t="array" ref="D43">IF(ROW()=ROW(D42),C45,INDEX(E42:E55,ROW()-ROW(D42)))</f>
        <v/>
      </c>
      <c r="E43" s="781" t="str">
        <f>IF(OR(D43="",C44="",C44&lt;=0,F43=""),"",TRIM(MID(D43,LEN(F43)+1+IF(MID(D43,LEN(F43)+1,1)=" ",1,0),99999)))</f>
        <v/>
      </c>
      <c r="F43" s="780" t="str">
        <f>IF(OR(G43="",G43=0,G43="0"),"",IF(LEN(G43)&lt;=C44,G43,IF(LEN(SUBSTITUTE(H43," ",""))=C44+1,LEFT(G43,C44),LEFT(G43,FIND("§",SUBSTITUTE(H43," ","§",LEN(H43)-LEN(SUBSTITUTE(H43," ",""))))-1))))</f>
        <v/>
      </c>
      <c r="G43" s="780" t="str">
        <f t="shared" si="3"/>
        <v/>
      </c>
      <c r="H43" s="780" t="str">
        <f>IF(OR(G43="",G43=0,G43="0"),"",LEFT(G43,C44+1))</f>
        <v/>
      </c>
      <c r="I43" s="804" t="str">
        <f t="shared" si="4"/>
        <v/>
      </c>
      <c r="J43" s="752" t="s">
        <v>1394</v>
      </c>
      <c r="K43" s="759" t="str">
        <f>IF(LEN(TRIM(L43))&gt;0,MAX(K13:K42)+1,"")</f>
        <v/>
      </c>
      <c r="L43" s="783"/>
      <c r="M43" s="812" t="str">
        <f t="shared" si="5"/>
        <v/>
      </c>
      <c r="O43" s="263" t="str">
        <f t="shared" si="6"/>
        <v/>
      </c>
      <c r="P43" s="797" t="str">
        <f t="shared" si="7"/>
        <v/>
      </c>
      <c r="Q43" s="862" t="s">
        <v>945</v>
      </c>
      <c r="R43" s="860" t="str">
        <f t="shared" si="8"/>
        <v/>
      </c>
      <c r="S43" s="800" t="str">
        <f t="shared" si="9"/>
        <v/>
      </c>
      <c r="T43" s="266" t="str">
        <f t="shared" si="10"/>
        <v/>
      </c>
      <c r="U43" s="267" t="str">
        <f t="shared" si="11"/>
        <v/>
      </c>
      <c r="V43" s="268" t="str">
        <f t="shared" si="12"/>
        <v/>
      </c>
      <c r="W43" s="268" t="str">
        <f t="shared" si="13"/>
        <v/>
      </c>
      <c r="X43" s="269" t="str">
        <f t="shared" si="14"/>
        <v/>
      </c>
      <c r="Y43" t="str">
        <f t="shared" si="15"/>
        <v/>
      </c>
      <c r="Z43" t="str">
        <f t="shared" si="16"/>
        <v/>
      </c>
      <c r="AA43" t="str">
        <f t="shared" si="17"/>
        <v/>
      </c>
      <c r="AB43" t="str">
        <f t="shared" si="18"/>
        <v/>
      </c>
      <c r="AC43" t="str">
        <f t="shared" si="19"/>
        <v/>
      </c>
      <c r="AD43" t="str">
        <f t="shared" si="20"/>
        <v/>
      </c>
      <c r="AE43">
        <f t="array" ref="AE43">IF(P43="",0,SUMPRODUCT((DM13:VZ13="Gluten")*(DM14:VZ14="INFO")*(COUNTIF(AD43,"* "&amp;DM15:VZ15&amp;" *")&gt;0)*1))</f>
        <v>0</v>
      </c>
      <c r="AF43">
        <f t="array" ref="AF43">IF(P43="",0,SUMPRODUCT((DM13:VZ13="Gluten")*(DM14:VZ14="EXCL")*(COUNTIF(AD43,"* "&amp;DM15:VZ15&amp;" *")&gt;0)*1))</f>
        <v>0</v>
      </c>
      <c r="AG43">
        <f t="array" ref="AG43">IF(P43="",0,SUMPRODUCT((DM13:VZ13="Gluten")*(DM14:VZ14="ALERTE")*(COUNTIF(AD43,"* "&amp;DM15:VZ15&amp;" *")&gt;0)*1))</f>
        <v>0</v>
      </c>
      <c r="AH43">
        <f t="array" ref="AH43">IF(P43="",0,SUMPRODUCT((DM13:VZ13="Gluten")*(DM14:VZ14="SUSP")*(COUNTIF(AD43,"* "&amp;DM15:VZ15&amp;" *")&gt;0)*1))</f>
        <v>0</v>
      </c>
      <c r="AI43" t="str">
        <f t="shared" si="21"/>
        <v/>
      </c>
      <c r="AJ43" t="str">
        <f t="shared" si="22"/>
        <v/>
      </c>
      <c r="AK43">
        <f t="array" ref="AK43">IF(P43="",0,SUMPRODUCT((DM13:VZ13="Crustaces")*(DM14:VZ14="ALERTE")*(COUNTIF(AD43,"* "&amp;DM15:VZ15&amp;" *")&gt;0)*1))</f>
        <v>0</v>
      </c>
      <c r="AL43" t="str">
        <f t="shared" si="23"/>
        <v/>
      </c>
      <c r="AM43">
        <f t="array" ref="AM43">IF(P43="",0,SUMPRODUCT((DM13:VZ13="Oeufs")*(DM14:VZ14="ALERTE")*(COUNTIF(AD43,"* "&amp;DM15:VZ15&amp;" *")&gt;0)*1))</f>
        <v>0</v>
      </c>
      <c r="AN43" t="str">
        <f t="shared" si="24"/>
        <v/>
      </c>
      <c r="AO43">
        <f t="array" ref="AO43">IF(P43="",0,SUMPRODUCT((DM13:VZ13="Poissons")*(DM14:VZ14="INFO")*(COUNTIF(AD43,"* "&amp;DM15:VZ15&amp;" *")&gt;0)*1))</f>
        <v>0</v>
      </c>
      <c r="AP43">
        <f t="array" ref="AP43">IF(P43="",0,SUMPRODUCT((DM13:VZ13="Poissons")*(DM14:VZ14="EXCL")*(COUNTIF(AD43,"* "&amp;DM15:VZ15&amp;" *")&gt;0)*1))</f>
        <v>0</v>
      </c>
      <c r="AQ43">
        <f t="array" ref="AQ43">IF(P43="",0,SUMPRODUCT((DM13:VZ13="Poissons")*(DM14:VZ14="ALERTE")*(COUNTIF(AD43,"* "&amp;DM15:VZ15&amp;" *")&gt;0)*1))</f>
        <v>0</v>
      </c>
      <c r="AR43" t="str">
        <f t="shared" si="25"/>
        <v/>
      </c>
      <c r="AS43">
        <f t="array" ref="AS43">IF(P43="",0,SUMPRODUCT((DM13:VZ13="Arachides")*(DM14:VZ14="ALERTE")*(COUNTIF(AD43,"* "&amp;DM15:VZ15&amp;" *")&gt;0)*1))</f>
        <v>0</v>
      </c>
      <c r="AT43" t="str">
        <f t="shared" si="26"/>
        <v/>
      </c>
      <c r="AU43">
        <f t="array" ref="AU43">IF(P43="",0,SUMPRODUCT((DM13:VZ13="Soja")*(DM14:VZ14="INFO")*(COUNTIF(AD43,"* "&amp;DM15:VZ15&amp;" *")&gt;0)*1))</f>
        <v>0</v>
      </c>
      <c r="AV43">
        <f t="array" ref="AV43">IF(P43="",0,SUMPRODUCT((DM13:VZ13="Soja")*(DM14:VZ14="ALERTE")*(COUNTIF(AD43,"* "&amp;DM15:VZ15&amp;" *")&gt;0)*1))</f>
        <v>0</v>
      </c>
      <c r="AW43" t="str">
        <f t="shared" si="27"/>
        <v/>
      </c>
      <c r="AX43">
        <f t="array" ref="AX43">IF(P43="",0,SUMPRODUCT((DM13:VZ13="Lait")*(DM14:VZ14="INFO")*(COUNTIF(AD43,"* "&amp;DM15:VZ15&amp;" *")&gt;0)*1))</f>
        <v>0</v>
      </c>
      <c r="AY43">
        <f t="array" ref="AY43">IF(P43="",0,SUMPRODUCT((DM13:VZ13="Lait")*(DM14:VZ14="EXCL")*(COUNTIF(AD43,"* "&amp;DM15:VZ15&amp;" *")&gt;0)*1))</f>
        <v>0</v>
      </c>
      <c r="AZ43">
        <f t="array" ref="AZ43">IF(P43="",0,SUMPRODUCT((DM13:VZ13="Lait")*(DM14:VZ14="ALERTE")*(COUNTIF(AD43,"* "&amp;DM15:VZ15&amp;" *")&gt;0)*1))</f>
        <v>0</v>
      </c>
      <c r="BA43">
        <f t="array" ref="BA43">IF(P43="",0,SUMPRODUCT((DM13:VZ13="Lait")*(DM14:VZ14="SUSP")*(COUNTIF(AD43,"* "&amp;DM15:VZ15&amp;" *")&gt;0)*1))</f>
        <v>0</v>
      </c>
      <c r="BB43" t="str">
        <f t="shared" si="28"/>
        <v/>
      </c>
      <c r="BC43" t="str">
        <f t="shared" si="29"/>
        <v/>
      </c>
      <c r="BD43">
        <f t="array" ref="BD43">IF(P43="",0,SUMPRODUCT((DM13:VZ13="Fruits a coque")*(DM14:VZ14="EXCL")*(COUNTIF(AD43,"* "&amp;DM15:VZ15&amp;" *")&gt;0)*1))</f>
        <v>0</v>
      </c>
      <c r="BE43">
        <f t="array" ref="BE43">IF(P43="",0,SUMPRODUCT((DM13:VZ13="Fruits a coque")*(DM14:VZ14="ALERTE")*(COUNTIF(AD43,"* "&amp;DM15:VZ15&amp;" *")&gt;0)*1))</f>
        <v>0</v>
      </c>
      <c r="BF43" t="str">
        <f t="shared" si="30"/>
        <v/>
      </c>
      <c r="BG43">
        <f t="array" ref="BG43">IF(P43="",0,SUMPRODUCT((DM13:VZ13="Celeri")*(DM14:VZ14="ALERTE")*(COUNTIF(AD43,"* "&amp;DM15:VZ15&amp;" *")&gt;0)*1))</f>
        <v>0</v>
      </c>
      <c r="BH43" t="str">
        <f t="shared" si="31"/>
        <v/>
      </c>
      <c r="BI43">
        <f t="array" ref="BI43">IF(P43="",0,SUMPRODUCT((DM13:VZ13="Moutarde")*(DM14:VZ14="ALERTE")*(COUNTIF(AD43,"* "&amp;DM15:VZ15&amp;" *")&gt;0)*1))</f>
        <v>0</v>
      </c>
      <c r="BJ43" t="str">
        <f t="shared" si="32"/>
        <v/>
      </c>
      <c r="BK43">
        <f t="array" ref="BK43">IF(P43="",0,SUMPRODUCT((DM13:VZ13="Sesame")*(DM14:VZ14="ALERTE")*(COUNTIF(AD43,"* "&amp;DM15:VZ15&amp;" *")&gt;0)*1))</f>
        <v>0</v>
      </c>
      <c r="BL43" t="str">
        <f t="shared" si="33"/>
        <v/>
      </c>
      <c r="BM43">
        <f t="array" ref="BM43">IF(P43="",0,SUMPRODUCT((DM13:VZ13="Sulfites")*(DM14:VZ14="ALERTE")*(COUNTIF(AD43,"* "&amp;DM15:VZ15&amp;" *")&gt;0)*1))</f>
        <v>0</v>
      </c>
      <c r="BN43" t="str">
        <f t="shared" si="34"/>
        <v/>
      </c>
      <c r="BO43">
        <f t="array" ref="BO43">IF(P43="",0,SUMPRODUCT((DM13:VZ13="Lupin")*(DM14:VZ14="ALERTE")*(COUNTIF(AD43,"* "&amp;DM15:VZ15&amp;" *")&gt;0)*1))</f>
        <v>0</v>
      </c>
      <c r="BP43" t="str">
        <f t="shared" si="35"/>
        <v/>
      </c>
      <c r="BQ43">
        <f t="array" ref="BQ43">IF(P43="",0,SUMPRODUCT((DM13:VZ13="Mollusques")*(DM14:VZ14="EXCL")*(COUNTIF(AD43,"* "&amp;DM15:VZ15&amp;" *")&gt;0)*1))</f>
        <v>0</v>
      </c>
      <c r="BR43">
        <f t="array" ref="BR43">IF(P43="",0,SUMPRODUCT((DM13:VZ13="Mollusques")*(DM14:VZ14="ALERTE")*(COUNTIF(AD43,"* "&amp;DM15:VZ15&amp;" *")&gt;0)*1))</f>
        <v>0</v>
      </c>
      <c r="BS43" t="str">
        <f t="shared" si="36"/>
        <v/>
      </c>
      <c r="BT43" t="str">
        <f t="shared" si="37"/>
        <v/>
      </c>
      <c r="BU43" t="str">
        <f t="shared" si="38"/>
        <v/>
      </c>
      <c r="BV43" t="str">
        <f t="shared" si="39"/>
        <v/>
      </c>
      <c r="BW43" t="str">
        <f t="shared" si="40"/>
        <v/>
      </c>
      <c r="BX43" t="str">
        <f t="shared" si="41"/>
        <v/>
      </c>
      <c r="BY43" t="str">
        <f t="shared" si="42"/>
        <v/>
      </c>
      <c r="BZ43" t="str">
        <f t="shared" si="43"/>
        <v/>
      </c>
      <c r="CA43" t="str">
        <f t="shared" si="44"/>
        <v/>
      </c>
      <c r="CB43" t="str">
        <f t="shared" si="45"/>
        <v/>
      </c>
      <c r="CC43" t="str">
        <f t="shared" si="46"/>
        <v/>
      </c>
      <c r="CD43" t="str">
        <f t="shared" si="47"/>
        <v/>
      </c>
      <c r="CE43" t="str">
        <f t="shared" si="48"/>
        <v/>
      </c>
      <c r="CF43" t="str">
        <f t="shared" si="49"/>
        <v/>
      </c>
      <c r="CG43" t="str">
        <f t="shared" si="50"/>
        <v/>
      </c>
      <c r="CH43" t="str">
        <f t="shared" si="51"/>
        <v/>
      </c>
      <c r="CI43" t="str">
        <f t="shared" si="52"/>
        <v/>
      </c>
      <c r="CJ43" t="str">
        <f t="shared" si="53"/>
        <v/>
      </c>
      <c r="CK43" t="str">
        <f t="shared" si="54"/>
        <v/>
      </c>
    </row>
    <row r="44" spans="2:89" ht="21" customHeight="1">
      <c r="B44" s="759"/>
      <c r="C44" s="785">
        <f>K10</f>
        <v>120</v>
      </c>
      <c r="D44" s="780" t="str" cm="1">
        <f t="array" ref="D44">IF(ROW()=ROW(D42),C45,INDEX(E42:E55,ROW()-ROW(D42)))</f>
        <v/>
      </c>
      <c r="E44" s="781" t="str">
        <f>IF(OR(D44="",C44="",C44&lt;=0,F44=""),"",TRIM(MID(D44,LEN(F44)+1+IF(MID(D44,LEN(F44)+1,1)=" ",1,0),99999)))</f>
        <v/>
      </c>
      <c r="F44" s="780" t="str">
        <f>IF(OR(G44="",G44=0,G44="0"),"",IF(LEN(G44)&lt;=C44,G44,IF(LEN(SUBSTITUTE(H44," ",""))=C44+1,LEFT(G44,C44),LEFT(G44,FIND("§",SUBSTITUTE(H44," ","§",LEN(H44)-LEN(SUBSTITUTE(H44," ",""))))-1))))</f>
        <v/>
      </c>
      <c r="G44" s="780" t="str">
        <f t="shared" si="3"/>
        <v/>
      </c>
      <c r="H44" s="780" t="str">
        <f>IF(OR(G44="",G44=0,G44="0"),"",LEFT(G44,C44+1))</f>
        <v/>
      </c>
      <c r="I44" s="804" t="str">
        <f t="shared" si="4"/>
        <v/>
      </c>
      <c r="J44" s="752" t="s">
        <v>1394</v>
      </c>
      <c r="K44" s="759" t="str">
        <f>IF(LEN(TRIM(L44))&gt;0,MAX(K13:K43)+1,"")</f>
        <v/>
      </c>
      <c r="L44" s="783"/>
      <c r="M44" s="812" t="str">
        <f t="shared" si="5"/>
        <v/>
      </c>
      <c r="O44" s="263" t="str">
        <f t="shared" si="6"/>
        <v/>
      </c>
      <c r="P44" s="797" t="str">
        <f t="shared" si="7"/>
        <v/>
      </c>
      <c r="Q44" s="862" t="s">
        <v>945</v>
      </c>
      <c r="R44" s="860" t="str">
        <f t="shared" si="8"/>
        <v/>
      </c>
      <c r="S44" s="800" t="str">
        <f t="shared" si="9"/>
        <v/>
      </c>
      <c r="T44" s="266" t="str">
        <f t="shared" si="10"/>
        <v/>
      </c>
      <c r="U44" s="267" t="str">
        <f t="shared" si="11"/>
        <v/>
      </c>
      <c r="V44" s="268" t="str">
        <f t="shared" si="12"/>
        <v/>
      </c>
      <c r="W44" s="268" t="str">
        <f t="shared" si="13"/>
        <v/>
      </c>
      <c r="X44" s="269" t="str">
        <f t="shared" si="14"/>
        <v/>
      </c>
      <c r="Y44" t="str">
        <f t="shared" si="15"/>
        <v/>
      </c>
      <c r="Z44" t="str">
        <f t="shared" si="16"/>
        <v/>
      </c>
      <c r="AA44" t="str">
        <f t="shared" si="17"/>
        <v/>
      </c>
      <c r="AB44" t="str">
        <f t="shared" si="18"/>
        <v/>
      </c>
      <c r="AC44" t="str">
        <f t="shared" si="19"/>
        <v/>
      </c>
      <c r="AD44" t="str">
        <f t="shared" si="20"/>
        <v/>
      </c>
      <c r="AE44">
        <f t="array" ref="AE44">IF(P44="",0,SUMPRODUCT((DM13:VZ13="Gluten")*(DM14:VZ14="INFO")*(COUNTIF(AD44,"* "&amp;DM15:VZ15&amp;" *")&gt;0)*1))</f>
        <v>0</v>
      </c>
      <c r="AF44">
        <f t="array" ref="AF44">IF(P44="",0,SUMPRODUCT((DM13:VZ13="Gluten")*(DM14:VZ14="EXCL")*(COUNTIF(AD44,"* "&amp;DM15:VZ15&amp;" *")&gt;0)*1))</f>
        <v>0</v>
      </c>
      <c r="AG44">
        <f t="array" ref="AG44">IF(P44="",0,SUMPRODUCT((DM13:VZ13="Gluten")*(DM14:VZ14="ALERTE")*(COUNTIF(AD44,"* "&amp;DM15:VZ15&amp;" *")&gt;0)*1))</f>
        <v>0</v>
      </c>
      <c r="AH44">
        <f t="array" ref="AH44">IF(P44="",0,SUMPRODUCT((DM13:VZ13="Gluten")*(DM14:VZ14="SUSP")*(COUNTIF(AD44,"* "&amp;DM15:VZ15&amp;" *")&gt;0)*1))</f>
        <v>0</v>
      </c>
      <c r="AI44" t="str">
        <f t="shared" si="21"/>
        <v/>
      </c>
      <c r="AJ44" t="str">
        <f t="shared" si="22"/>
        <v/>
      </c>
      <c r="AK44">
        <f t="array" ref="AK44">IF(P44="",0,SUMPRODUCT((DM13:VZ13="Crustaces")*(DM14:VZ14="ALERTE")*(COUNTIF(AD44,"* "&amp;DM15:VZ15&amp;" *")&gt;0)*1))</f>
        <v>0</v>
      </c>
      <c r="AL44" t="str">
        <f t="shared" si="23"/>
        <v/>
      </c>
      <c r="AM44">
        <f t="array" ref="AM44">IF(P44="",0,SUMPRODUCT((DM13:VZ13="Oeufs")*(DM14:VZ14="ALERTE")*(COUNTIF(AD44,"* "&amp;DM15:VZ15&amp;" *")&gt;0)*1))</f>
        <v>0</v>
      </c>
      <c r="AN44" t="str">
        <f t="shared" si="24"/>
        <v/>
      </c>
      <c r="AO44">
        <f t="array" ref="AO44">IF(P44="",0,SUMPRODUCT((DM13:VZ13="Poissons")*(DM14:VZ14="INFO")*(COUNTIF(AD44,"* "&amp;DM15:VZ15&amp;" *")&gt;0)*1))</f>
        <v>0</v>
      </c>
      <c r="AP44">
        <f t="array" ref="AP44">IF(P44="",0,SUMPRODUCT((DM13:VZ13="Poissons")*(DM14:VZ14="EXCL")*(COUNTIF(AD44,"* "&amp;DM15:VZ15&amp;" *")&gt;0)*1))</f>
        <v>0</v>
      </c>
      <c r="AQ44">
        <f t="array" ref="AQ44">IF(P44="",0,SUMPRODUCT((DM13:VZ13="Poissons")*(DM14:VZ14="ALERTE")*(COUNTIF(AD44,"* "&amp;DM15:VZ15&amp;" *")&gt;0)*1))</f>
        <v>0</v>
      </c>
      <c r="AR44" t="str">
        <f t="shared" si="25"/>
        <v/>
      </c>
      <c r="AS44">
        <f t="array" ref="AS44">IF(P44="",0,SUMPRODUCT((DM13:VZ13="Arachides")*(DM14:VZ14="ALERTE")*(COUNTIF(AD44,"* "&amp;DM15:VZ15&amp;" *")&gt;0)*1))</f>
        <v>0</v>
      </c>
      <c r="AT44" t="str">
        <f t="shared" si="26"/>
        <v/>
      </c>
      <c r="AU44">
        <f t="array" ref="AU44">IF(P44="",0,SUMPRODUCT((DM13:VZ13="Soja")*(DM14:VZ14="INFO")*(COUNTIF(AD44,"* "&amp;DM15:VZ15&amp;" *")&gt;0)*1))</f>
        <v>0</v>
      </c>
      <c r="AV44">
        <f t="array" ref="AV44">IF(P44="",0,SUMPRODUCT((DM13:VZ13="Soja")*(DM14:VZ14="ALERTE")*(COUNTIF(AD44,"* "&amp;DM15:VZ15&amp;" *")&gt;0)*1))</f>
        <v>0</v>
      </c>
      <c r="AW44" t="str">
        <f t="shared" si="27"/>
        <v/>
      </c>
      <c r="AX44">
        <f t="array" ref="AX44">IF(P44="",0,SUMPRODUCT((DM13:VZ13="Lait")*(DM14:VZ14="INFO")*(COUNTIF(AD44,"* "&amp;DM15:VZ15&amp;" *")&gt;0)*1))</f>
        <v>0</v>
      </c>
      <c r="AY44">
        <f t="array" ref="AY44">IF(P44="",0,SUMPRODUCT((DM13:VZ13="Lait")*(DM14:VZ14="EXCL")*(COUNTIF(AD44,"* "&amp;DM15:VZ15&amp;" *")&gt;0)*1))</f>
        <v>0</v>
      </c>
      <c r="AZ44">
        <f t="array" ref="AZ44">IF(P44="",0,SUMPRODUCT((DM13:VZ13="Lait")*(DM14:VZ14="ALERTE")*(COUNTIF(AD44,"* "&amp;DM15:VZ15&amp;" *")&gt;0)*1))</f>
        <v>0</v>
      </c>
      <c r="BA44">
        <f t="array" ref="BA44">IF(P44="",0,SUMPRODUCT((DM13:VZ13="Lait")*(DM14:VZ14="SUSP")*(COUNTIF(AD44,"* "&amp;DM15:VZ15&amp;" *")&gt;0)*1))</f>
        <v>0</v>
      </c>
      <c r="BB44" t="str">
        <f t="shared" si="28"/>
        <v/>
      </c>
      <c r="BC44" t="str">
        <f t="shared" si="29"/>
        <v/>
      </c>
      <c r="BD44">
        <f t="array" ref="BD44">IF(P44="",0,SUMPRODUCT((DM13:VZ13="Fruits a coque")*(DM14:VZ14="EXCL")*(COUNTIF(AD44,"* "&amp;DM15:VZ15&amp;" *")&gt;0)*1))</f>
        <v>0</v>
      </c>
      <c r="BE44">
        <f t="array" ref="BE44">IF(P44="",0,SUMPRODUCT((DM13:VZ13="Fruits a coque")*(DM14:VZ14="ALERTE")*(COUNTIF(AD44,"* "&amp;DM15:VZ15&amp;" *")&gt;0)*1))</f>
        <v>0</v>
      </c>
      <c r="BF44" t="str">
        <f t="shared" si="30"/>
        <v/>
      </c>
      <c r="BG44">
        <f t="array" ref="BG44">IF(P44="",0,SUMPRODUCT((DM13:VZ13="Celeri")*(DM14:VZ14="ALERTE")*(COUNTIF(AD44,"* "&amp;DM15:VZ15&amp;" *")&gt;0)*1))</f>
        <v>0</v>
      </c>
      <c r="BH44" t="str">
        <f t="shared" si="31"/>
        <v/>
      </c>
      <c r="BI44">
        <f t="array" ref="BI44">IF(P44="",0,SUMPRODUCT((DM13:VZ13="Moutarde")*(DM14:VZ14="ALERTE")*(COUNTIF(AD44,"* "&amp;DM15:VZ15&amp;" *")&gt;0)*1))</f>
        <v>0</v>
      </c>
      <c r="BJ44" t="str">
        <f t="shared" si="32"/>
        <v/>
      </c>
      <c r="BK44">
        <f t="array" ref="BK44">IF(P44="",0,SUMPRODUCT((DM13:VZ13="Sesame")*(DM14:VZ14="ALERTE")*(COUNTIF(AD44,"* "&amp;DM15:VZ15&amp;" *")&gt;0)*1))</f>
        <v>0</v>
      </c>
      <c r="BL44" t="str">
        <f t="shared" si="33"/>
        <v/>
      </c>
      <c r="BM44">
        <f t="array" ref="BM44">IF(P44="",0,SUMPRODUCT((DM13:VZ13="Sulfites")*(DM14:VZ14="ALERTE")*(COUNTIF(AD44,"* "&amp;DM15:VZ15&amp;" *")&gt;0)*1))</f>
        <v>0</v>
      </c>
      <c r="BN44" t="str">
        <f t="shared" si="34"/>
        <v/>
      </c>
      <c r="BO44">
        <f t="array" ref="BO44">IF(P44="",0,SUMPRODUCT((DM13:VZ13="Lupin")*(DM14:VZ14="ALERTE")*(COUNTIF(AD44,"* "&amp;DM15:VZ15&amp;" *")&gt;0)*1))</f>
        <v>0</v>
      </c>
      <c r="BP44" t="str">
        <f t="shared" si="35"/>
        <v/>
      </c>
      <c r="BQ44">
        <f t="array" ref="BQ44">IF(P44="",0,SUMPRODUCT((DM13:VZ13="Mollusques")*(DM14:VZ14="EXCL")*(COUNTIF(AD44,"* "&amp;DM15:VZ15&amp;" *")&gt;0)*1))</f>
        <v>0</v>
      </c>
      <c r="BR44">
        <f t="array" ref="BR44">IF(P44="",0,SUMPRODUCT((DM13:VZ13="Mollusques")*(DM14:VZ14="ALERTE")*(COUNTIF(AD44,"* "&amp;DM15:VZ15&amp;" *")&gt;0)*1))</f>
        <v>0</v>
      </c>
      <c r="BS44" t="str">
        <f t="shared" si="36"/>
        <v/>
      </c>
      <c r="BT44" t="str">
        <f t="shared" si="37"/>
        <v/>
      </c>
      <c r="BU44" t="str">
        <f t="shared" si="38"/>
        <v/>
      </c>
      <c r="BV44" t="str">
        <f t="shared" si="39"/>
        <v/>
      </c>
      <c r="BW44" t="str">
        <f t="shared" si="40"/>
        <v/>
      </c>
      <c r="BX44" t="str">
        <f t="shared" si="41"/>
        <v/>
      </c>
      <c r="BY44" t="str">
        <f t="shared" si="42"/>
        <v/>
      </c>
      <c r="BZ44" t="str">
        <f t="shared" si="43"/>
        <v/>
      </c>
      <c r="CA44" t="str">
        <f t="shared" si="44"/>
        <v/>
      </c>
      <c r="CB44" t="str">
        <f t="shared" si="45"/>
        <v/>
      </c>
      <c r="CC44" t="str">
        <f t="shared" si="46"/>
        <v/>
      </c>
      <c r="CD44" t="str">
        <f t="shared" si="47"/>
        <v/>
      </c>
      <c r="CE44" t="str">
        <f t="shared" si="48"/>
        <v/>
      </c>
      <c r="CF44" t="str">
        <f t="shared" si="49"/>
        <v/>
      </c>
      <c r="CG44" t="str">
        <f t="shared" si="50"/>
        <v/>
      </c>
      <c r="CH44" t="str">
        <f t="shared" si="51"/>
        <v/>
      </c>
      <c r="CI44" t="str">
        <f t="shared" si="52"/>
        <v/>
      </c>
      <c r="CJ44" t="str">
        <f t="shared" si="53"/>
        <v/>
      </c>
      <c r="CK44" t="str">
        <f t="shared" si="54"/>
        <v/>
      </c>
    </row>
    <row r="45" spans="2:89" ht="21" customHeight="1">
      <c r="B45" s="759"/>
      <c r="C45" s="784" t="str">
        <f>IF(UPPER(TRIM(K11))="X",C49,C43)</f>
        <v>tomates</v>
      </c>
      <c r="D45" s="780" t="str" cm="1">
        <f t="array" ref="D45">IF(ROW()=ROW(D42),C45,INDEX(E42:E55,ROW()-ROW(D42)))</f>
        <v/>
      </c>
      <c r="E45" s="781" t="str">
        <f>IF(OR(D45="",C44="",C44&lt;=0,F45=""),"",TRIM(MID(D45,LEN(F45)+1+IF(MID(D45,LEN(F45)+1,1)=" ",1,0),99999)))</f>
        <v/>
      </c>
      <c r="F45" s="780" t="str">
        <f>IF(OR(G45="",G45=0,G45="0"),"",IF(LEN(G45)&lt;=C44,G45,IF(LEN(SUBSTITUTE(H45," ",""))=C44+1,LEFT(G45,C44),LEFT(G45,FIND("§",SUBSTITUTE(H45," ","§",LEN(H45)-LEN(SUBSTITUTE(H45," ",""))))-1))))</f>
        <v/>
      </c>
      <c r="G45" s="780" t="str">
        <f t="shared" si="3"/>
        <v/>
      </c>
      <c r="H45" s="780" t="str">
        <f>IF(OR(G45="",G45=0,G45="0"),"",LEFT(G45,C44+1))</f>
        <v/>
      </c>
      <c r="I45" s="804" t="str">
        <f t="shared" si="4"/>
        <v/>
      </c>
      <c r="J45" s="752" t="s">
        <v>1394</v>
      </c>
      <c r="K45" s="759" t="str">
        <f>IF(LEN(TRIM(L45))&gt;0,MAX(K13:K44)+1,"")</f>
        <v/>
      </c>
      <c r="L45" s="783"/>
      <c r="M45" s="812" t="str">
        <f t="shared" si="5"/>
        <v/>
      </c>
      <c r="O45" s="263" t="str">
        <f t="shared" si="6"/>
        <v/>
      </c>
      <c r="P45" s="797" t="str">
        <f t="shared" si="7"/>
        <v/>
      </c>
      <c r="Q45" s="862" t="s">
        <v>945</v>
      </c>
      <c r="R45" s="860" t="str">
        <f t="shared" si="8"/>
        <v/>
      </c>
      <c r="S45" s="800" t="str">
        <f t="shared" si="9"/>
        <v/>
      </c>
      <c r="T45" s="266" t="str">
        <f t="shared" si="10"/>
        <v/>
      </c>
      <c r="U45" s="267" t="str">
        <f t="shared" si="11"/>
        <v/>
      </c>
      <c r="V45" s="268" t="str">
        <f t="shared" si="12"/>
        <v/>
      </c>
      <c r="W45" s="268" t="str">
        <f t="shared" si="13"/>
        <v/>
      </c>
      <c r="X45" s="269" t="str">
        <f t="shared" si="14"/>
        <v/>
      </c>
      <c r="Y45" t="str">
        <f t="shared" si="15"/>
        <v/>
      </c>
      <c r="Z45" t="str">
        <f t="shared" si="16"/>
        <v/>
      </c>
      <c r="AA45" t="str">
        <f t="shared" si="17"/>
        <v/>
      </c>
      <c r="AB45" t="str">
        <f t="shared" si="18"/>
        <v/>
      </c>
      <c r="AC45" t="str">
        <f t="shared" si="19"/>
        <v/>
      </c>
      <c r="AD45" t="str">
        <f t="shared" si="20"/>
        <v/>
      </c>
      <c r="AE45">
        <f t="array" ref="AE45">IF(P45="",0,SUMPRODUCT((DM13:VZ13="Gluten")*(DM14:VZ14="INFO")*(COUNTIF(AD45,"* "&amp;DM15:VZ15&amp;" *")&gt;0)*1))</f>
        <v>0</v>
      </c>
      <c r="AF45">
        <f t="array" ref="AF45">IF(P45="",0,SUMPRODUCT((DM13:VZ13="Gluten")*(DM14:VZ14="EXCL")*(COUNTIF(AD45,"* "&amp;DM15:VZ15&amp;" *")&gt;0)*1))</f>
        <v>0</v>
      </c>
      <c r="AG45">
        <f t="array" ref="AG45">IF(P45="",0,SUMPRODUCT((DM13:VZ13="Gluten")*(DM14:VZ14="ALERTE")*(COUNTIF(AD45,"* "&amp;DM15:VZ15&amp;" *")&gt;0)*1))</f>
        <v>0</v>
      </c>
      <c r="AH45">
        <f t="array" ref="AH45">IF(P45="",0,SUMPRODUCT((DM13:VZ13="Gluten")*(DM14:VZ14="SUSP")*(COUNTIF(AD45,"* "&amp;DM15:VZ15&amp;" *")&gt;0)*1))</f>
        <v>0</v>
      </c>
      <c r="AI45" t="str">
        <f t="shared" si="21"/>
        <v/>
      </c>
      <c r="AJ45" t="str">
        <f t="shared" si="22"/>
        <v/>
      </c>
      <c r="AK45">
        <f t="array" ref="AK45">IF(P45="",0,SUMPRODUCT((DM13:VZ13="Crustaces")*(DM14:VZ14="ALERTE")*(COUNTIF(AD45,"* "&amp;DM15:VZ15&amp;" *")&gt;0)*1))</f>
        <v>0</v>
      </c>
      <c r="AL45" t="str">
        <f t="shared" si="23"/>
        <v/>
      </c>
      <c r="AM45">
        <f t="array" ref="AM45">IF(P45="",0,SUMPRODUCT((DM13:VZ13="Oeufs")*(DM14:VZ14="ALERTE")*(COUNTIF(AD45,"* "&amp;DM15:VZ15&amp;" *")&gt;0)*1))</f>
        <v>0</v>
      </c>
      <c r="AN45" t="str">
        <f t="shared" si="24"/>
        <v/>
      </c>
      <c r="AO45">
        <f t="array" ref="AO45">IF(P45="",0,SUMPRODUCT((DM13:VZ13="Poissons")*(DM14:VZ14="INFO")*(COUNTIF(AD45,"* "&amp;DM15:VZ15&amp;" *")&gt;0)*1))</f>
        <v>0</v>
      </c>
      <c r="AP45">
        <f t="array" ref="AP45">IF(P45="",0,SUMPRODUCT((DM13:VZ13="Poissons")*(DM14:VZ14="EXCL")*(COUNTIF(AD45,"* "&amp;DM15:VZ15&amp;" *")&gt;0)*1))</f>
        <v>0</v>
      </c>
      <c r="AQ45">
        <f t="array" ref="AQ45">IF(P45="",0,SUMPRODUCT((DM13:VZ13="Poissons")*(DM14:VZ14="ALERTE")*(COUNTIF(AD45,"* "&amp;DM15:VZ15&amp;" *")&gt;0)*1))</f>
        <v>0</v>
      </c>
      <c r="AR45" t="str">
        <f t="shared" si="25"/>
        <v/>
      </c>
      <c r="AS45">
        <f t="array" ref="AS45">IF(P45="",0,SUMPRODUCT((DM13:VZ13="Arachides")*(DM14:VZ14="ALERTE")*(COUNTIF(AD45,"* "&amp;DM15:VZ15&amp;" *")&gt;0)*1))</f>
        <v>0</v>
      </c>
      <c r="AT45" t="str">
        <f t="shared" si="26"/>
        <v/>
      </c>
      <c r="AU45">
        <f t="array" ref="AU45">IF(P45="",0,SUMPRODUCT((DM13:VZ13="Soja")*(DM14:VZ14="INFO")*(COUNTIF(AD45,"* "&amp;DM15:VZ15&amp;" *")&gt;0)*1))</f>
        <v>0</v>
      </c>
      <c r="AV45">
        <f t="array" ref="AV45">IF(P45="",0,SUMPRODUCT((DM13:VZ13="Soja")*(DM14:VZ14="ALERTE")*(COUNTIF(AD45,"* "&amp;DM15:VZ15&amp;" *")&gt;0)*1))</f>
        <v>0</v>
      </c>
      <c r="AW45" t="str">
        <f t="shared" si="27"/>
        <v/>
      </c>
      <c r="AX45">
        <f t="array" ref="AX45">IF(P45="",0,SUMPRODUCT((DM13:VZ13="Lait")*(DM14:VZ14="INFO")*(COUNTIF(AD45,"* "&amp;DM15:VZ15&amp;" *")&gt;0)*1))</f>
        <v>0</v>
      </c>
      <c r="AY45">
        <f t="array" ref="AY45">IF(P45="",0,SUMPRODUCT((DM13:VZ13="Lait")*(DM14:VZ14="EXCL")*(COUNTIF(AD45,"* "&amp;DM15:VZ15&amp;" *")&gt;0)*1))</f>
        <v>0</v>
      </c>
      <c r="AZ45">
        <f t="array" ref="AZ45">IF(P45="",0,SUMPRODUCT((DM13:VZ13="Lait")*(DM14:VZ14="ALERTE")*(COUNTIF(AD45,"* "&amp;DM15:VZ15&amp;" *")&gt;0)*1))</f>
        <v>0</v>
      </c>
      <c r="BA45">
        <f t="array" ref="BA45">IF(P45="",0,SUMPRODUCT((DM13:VZ13="Lait")*(DM14:VZ14="SUSP")*(COUNTIF(AD45,"* "&amp;DM15:VZ15&amp;" *")&gt;0)*1))</f>
        <v>0</v>
      </c>
      <c r="BB45" t="str">
        <f t="shared" si="28"/>
        <v/>
      </c>
      <c r="BC45" t="str">
        <f t="shared" si="29"/>
        <v/>
      </c>
      <c r="BD45">
        <f t="array" ref="BD45">IF(P45="",0,SUMPRODUCT((DM13:VZ13="Fruits a coque")*(DM14:VZ14="EXCL")*(COUNTIF(AD45,"* "&amp;DM15:VZ15&amp;" *")&gt;0)*1))</f>
        <v>0</v>
      </c>
      <c r="BE45">
        <f t="array" ref="BE45">IF(P45="",0,SUMPRODUCT((DM13:VZ13="Fruits a coque")*(DM14:VZ14="ALERTE")*(COUNTIF(AD45,"* "&amp;DM15:VZ15&amp;" *")&gt;0)*1))</f>
        <v>0</v>
      </c>
      <c r="BF45" t="str">
        <f t="shared" si="30"/>
        <v/>
      </c>
      <c r="BG45">
        <f t="array" ref="BG45">IF(P45="",0,SUMPRODUCT((DM13:VZ13="Celeri")*(DM14:VZ14="ALERTE")*(COUNTIF(AD45,"* "&amp;DM15:VZ15&amp;" *")&gt;0)*1))</f>
        <v>0</v>
      </c>
      <c r="BH45" t="str">
        <f t="shared" si="31"/>
        <v/>
      </c>
      <c r="BI45">
        <f t="array" ref="BI45">IF(P45="",0,SUMPRODUCT((DM13:VZ13="Moutarde")*(DM14:VZ14="ALERTE")*(COUNTIF(AD45,"* "&amp;DM15:VZ15&amp;" *")&gt;0)*1))</f>
        <v>0</v>
      </c>
      <c r="BJ45" t="str">
        <f t="shared" si="32"/>
        <v/>
      </c>
      <c r="BK45">
        <f t="array" ref="BK45">IF(P45="",0,SUMPRODUCT((DM13:VZ13="Sesame")*(DM14:VZ14="ALERTE")*(COUNTIF(AD45,"* "&amp;DM15:VZ15&amp;" *")&gt;0)*1))</f>
        <v>0</v>
      </c>
      <c r="BL45" t="str">
        <f t="shared" si="33"/>
        <v/>
      </c>
      <c r="BM45">
        <f t="array" ref="BM45">IF(P45="",0,SUMPRODUCT((DM13:VZ13="Sulfites")*(DM14:VZ14="ALERTE")*(COUNTIF(AD45,"* "&amp;DM15:VZ15&amp;" *")&gt;0)*1))</f>
        <v>0</v>
      </c>
      <c r="BN45" t="str">
        <f t="shared" si="34"/>
        <v/>
      </c>
      <c r="BO45">
        <f t="array" ref="BO45">IF(P45="",0,SUMPRODUCT((DM13:VZ13="Lupin")*(DM14:VZ14="ALERTE")*(COUNTIF(AD45,"* "&amp;DM15:VZ15&amp;" *")&gt;0)*1))</f>
        <v>0</v>
      </c>
      <c r="BP45" t="str">
        <f t="shared" si="35"/>
        <v/>
      </c>
      <c r="BQ45">
        <f t="array" ref="BQ45">IF(P45="",0,SUMPRODUCT((DM13:VZ13="Mollusques")*(DM14:VZ14="EXCL")*(COUNTIF(AD45,"* "&amp;DM15:VZ15&amp;" *")&gt;0)*1))</f>
        <v>0</v>
      </c>
      <c r="BR45">
        <f t="array" ref="BR45">IF(P45="",0,SUMPRODUCT((DM13:VZ13="Mollusques")*(DM14:VZ14="ALERTE")*(COUNTIF(AD45,"* "&amp;DM15:VZ15&amp;" *")&gt;0)*1))</f>
        <v>0</v>
      </c>
      <c r="BS45" t="str">
        <f t="shared" si="36"/>
        <v/>
      </c>
      <c r="BT45" t="str">
        <f t="shared" si="37"/>
        <v/>
      </c>
      <c r="BU45" t="str">
        <f t="shared" si="38"/>
        <v/>
      </c>
      <c r="BV45" t="str">
        <f t="shared" si="39"/>
        <v/>
      </c>
      <c r="BW45" t="str">
        <f t="shared" si="40"/>
        <v/>
      </c>
      <c r="BX45" t="str">
        <f t="shared" si="41"/>
        <v/>
      </c>
      <c r="BY45" t="str">
        <f t="shared" si="42"/>
        <v/>
      </c>
      <c r="BZ45" t="str">
        <f t="shared" si="43"/>
        <v/>
      </c>
      <c r="CA45" t="str">
        <f t="shared" si="44"/>
        <v/>
      </c>
      <c r="CB45" t="str">
        <f t="shared" si="45"/>
        <v/>
      </c>
      <c r="CC45" t="str">
        <f t="shared" si="46"/>
        <v/>
      </c>
      <c r="CD45" t="str">
        <f t="shared" si="47"/>
        <v/>
      </c>
      <c r="CE45" t="str">
        <f t="shared" si="48"/>
        <v/>
      </c>
      <c r="CF45" t="str">
        <f t="shared" si="49"/>
        <v/>
      </c>
      <c r="CG45" t="str">
        <f t="shared" si="50"/>
        <v/>
      </c>
      <c r="CH45" t="str">
        <f t="shared" si="51"/>
        <v/>
      </c>
      <c r="CI45" t="str">
        <f t="shared" si="52"/>
        <v/>
      </c>
      <c r="CJ45" t="str">
        <f t="shared" si="53"/>
        <v/>
      </c>
      <c r="CK45" t="str">
        <f t="shared" si="54"/>
        <v/>
      </c>
    </row>
    <row r="46" spans="2:89" ht="21" customHeight="1">
      <c r="B46" s="759"/>
      <c r="C46" s="786" t="str">
        <f>TRIM(SUBSTITUTE(SUBSTITUTE(SUBSTITUTE(SUBSTITUTE(SUBSTITUTE(SUBSTITUTE(SUBSTITUTE(SUBSTITUTE(SUBSTITUTE(SUBSTITUTE(C43,","," "),";"," "),":"," "),"!"," "),"?"," "),"…"," "),"»"," "),"«"," "),"/"," "),"."," "))</f>
        <v>tomates</v>
      </c>
      <c r="D46" s="780" t="str" cm="1">
        <f t="array" ref="D46">IF(ROW()=ROW(D42),C45,INDEX(E42:E55,ROW()-ROW(D42)))</f>
        <v/>
      </c>
      <c r="E46" s="781" t="str">
        <f>IF(OR(D46="",C44="",C44&lt;=0,F46=""),"",TRIM(MID(D46,LEN(F46)+1+IF(MID(D46,LEN(F46)+1,1)=" ",1,0),99999)))</f>
        <v/>
      </c>
      <c r="F46" s="780" t="str">
        <f>IF(OR(G46="",G46=0,G46="0"),"",IF(LEN(G46)&lt;=C44,G46,IF(LEN(SUBSTITUTE(H46," ",""))=C44+1,LEFT(G46,C44),LEFT(G46,FIND("§",SUBSTITUTE(H46," ","§",LEN(H46)-LEN(SUBSTITUTE(H46," ",""))))-1))))</f>
        <v/>
      </c>
      <c r="G46" s="780" t="str">
        <f t="shared" si="3"/>
        <v/>
      </c>
      <c r="H46" s="780" t="str">
        <f>IF(OR(G46="",G46=0,G46="0"),"",LEFT(G46,C44+1))</f>
        <v/>
      </c>
      <c r="I46" s="804" t="str">
        <f t="shared" si="4"/>
        <v/>
      </c>
      <c r="J46" s="752" t="s">
        <v>1394</v>
      </c>
      <c r="K46" s="759" t="str">
        <f>IF(LEN(TRIM(L46))&gt;0,MAX(K13:K45)+1,"")</f>
        <v/>
      </c>
      <c r="L46" s="783"/>
      <c r="M46" s="812" t="str">
        <f t="shared" si="5"/>
        <v/>
      </c>
      <c r="O46" s="263" t="str">
        <f t="shared" si="6"/>
        <v/>
      </c>
      <c r="P46" s="797" t="str">
        <f t="shared" si="7"/>
        <v/>
      </c>
      <c r="Q46" s="862" t="s">
        <v>945</v>
      </c>
      <c r="R46" s="860" t="str">
        <f t="shared" si="8"/>
        <v/>
      </c>
      <c r="S46" s="800" t="str">
        <f t="shared" si="9"/>
        <v/>
      </c>
      <c r="T46" s="266" t="str">
        <f t="shared" si="10"/>
        <v/>
      </c>
      <c r="U46" s="267" t="str">
        <f t="shared" si="11"/>
        <v/>
      </c>
      <c r="V46" s="268" t="str">
        <f t="shared" si="12"/>
        <v/>
      </c>
      <c r="W46" s="268" t="str">
        <f t="shared" si="13"/>
        <v/>
      </c>
      <c r="X46" s="269" t="str">
        <f t="shared" si="14"/>
        <v/>
      </c>
      <c r="Y46" t="str">
        <f t="shared" si="15"/>
        <v/>
      </c>
      <c r="Z46" t="str">
        <f t="shared" si="16"/>
        <v/>
      </c>
      <c r="AA46" t="str">
        <f t="shared" si="17"/>
        <v/>
      </c>
      <c r="AB46" t="str">
        <f t="shared" si="18"/>
        <v/>
      </c>
      <c r="AC46" t="str">
        <f t="shared" si="19"/>
        <v/>
      </c>
      <c r="AD46" t="str">
        <f t="shared" si="20"/>
        <v/>
      </c>
      <c r="AE46">
        <f t="array" ref="AE46">IF(P46="",0,SUMPRODUCT((DM13:VZ13="Gluten")*(DM14:VZ14="INFO")*(COUNTIF(AD46,"* "&amp;DM15:VZ15&amp;" *")&gt;0)*1))</f>
        <v>0</v>
      </c>
      <c r="AF46">
        <f t="array" ref="AF46">IF(P46="",0,SUMPRODUCT((DM13:VZ13="Gluten")*(DM14:VZ14="EXCL")*(COUNTIF(AD46,"* "&amp;DM15:VZ15&amp;" *")&gt;0)*1))</f>
        <v>0</v>
      </c>
      <c r="AG46">
        <f t="array" ref="AG46">IF(P46="",0,SUMPRODUCT((DM13:VZ13="Gluten")*(DM14:VZ14="ALERTE")*(COUNTIF(AD46,"* "&amp;DM15:VZ15&amp;" *")&gt;0)*1))</f>
        <v>0</v>
      </c>
      <c r="AH46">
        <f t="array" ref="AH46">IF(P46="",0,SUMPRODUCT((DM13:VZ13="Gluten")*(DM14:VZ14="SUSP")*(COUNTIF(AD46,"* "&amp;DM15:VZ15&amp;" *")&gt;0)*1))</f>
        <v>0</v>
      </c>
      <c r="AI46" t="str">
        <f t="shared" si="21"/>
        <v/>
      </c>
      <c r="AJ46" t="str">
        <f t="shared" si="22"/>
        <v/>
      </c>
      <c r="AK46">
        <f t="array" ref="AK46">IF(P46="",0,SUMPRODUCT((DM13:VZ13="Crustaces")*(DM14:VZ14="ALERTE")*(COUNTIF(AD46,"* "&amp;DM15:VZ15&amp;" *")&gt;0)*1))</f>
        <v>0</v>
      </c>
      <c r="AL46" t="str">
        <f t="shared" si="23"/>
        <v/>
      </c>
      <c r="AM46">
        <f t="array" ref="AM46">IF(P46="",0,SUMPRODUCT((DM13:VZ13="Oeufs")*(DM14:VZ14="ALERTE")*(COUNTIF(AD46,"* "&amp;DM15:VZ15&amp;" *")&gt;0)*1))</f>
        <v>0</v>
      </c>
      <c r="AN46" t="str">
        <f t="shared" si="24"/>
        <v/>
      </c>
      <c r="AO46">
        <f t="array" ref="AO46">IF(P46="",0,SUMPRODUCT((DM13:VZ13="Poissons")*(DM14:VZ14="INFO")*(COUNTIF(AD46,"* "&amp;DM15:VZ15&amp;" *")&gt;0)*1))</f>
        <v>0</v>
      </c>
      <c r="AP46">
        <f t="array" ref="AP46">IF(P46="",0,SUMPRODUCT((DM13:VZ13="Poissons")*(DM14:VZ14="EXCL")*(COUNTIF(AD46,"* "&amp;DM15:VZ15&amp;" *")&gt;0)*1))</f>
        <v>0</v>
      </c>
      <c r="AQ46">
        <f t="array" ref="AQ46">IF(P46="",0,SUMPRODUCT((DM13:VZ13="Poissons")*(DM14:VZ14="ALERTE")*(COUNTIF(AD46,"* "&amp;DM15:VZ15&amp;" *")&gt;0)*1))</f>
        <v>0</v>
      </c>
      <c r="AR46" t="str">
        <f t="shared" si="25"/>
        <v/>
      </c>
      <c r="AS46">
        <f t="array" ref="AS46">IF(P46="",0,SUMPRODUCT((DM13:VZ13="Arachides")*(DM14:VZ14="ALERTE")*(COUNTIF(AD46,"* "&amp;DM15:VZ15&amp;" *")&gt;0)*1))</f>
        <v>0</v>
      </c>
      <c r="AT46" t="str">
        <f t="shared" si="26"/>
        <v/>
      </c>
      <c r="AU46">
        <f t="array" ref="AU46">IF(P46="",0,SUMPRODUCT((DM13:VZ13="Soja")*(DM14:VZ14="INFO")*(COUNTIF(AD46,"* "&amp;DM15:VZ15&amp;" *")&gt;0)*1))</f>
        <v>0</v>
      </c>
      <c r="AV46">
        <f t="array" ref="AV46">IF(P46="",0,SUMPRODUCT((DM13:VZ13="Soja")*(DM14:VZ14="ALERTE")*(COUNTIF(AD46,"* "&amp;DM15:VZ15&amp;" *")&gt;0)*1))</f>
        <v>0</v>
      </c>
      <c r="AW46" t="str">
        <f t="shared" si="27"/>
        <v/>
      </c>
      <c r="AX46">
        <f t="array" ref="AX46">IF(P46="",0,SUMPRODUCT((DM13:VZ13="Lait")*(DM14:VZ14="INFO")*(COUNTIF(AD46,"* "&amp;DM15:VZ15&amp;" *")&gt;0)*1))</f>
        <v>0</v>
      </c>
      <c r="AY46">
        <f t="array" ref="AY46">IF(P46="",0,SUMPRODUCT((DM13:VZ13="Lait")*(DM14:VZ14="EXCL")*(COUNTIF(AD46,"* "&amp;DM15:VZ15&amp;" *")&gt;0)*1))</f>
        <v>0</v>
      </c>
      <c r="AZ46">
        <f t="array" ref="AZ46">IF(P46="",0,SUMPRODUCT((DM13:VZ13="Lait")*(DM14:VZ14="ALERTE")*(COUNTIF(AD46,"* "&amp;DM15:VZ15&amp;" *")&gt;0)*1))</f>
        <v>0</v>
      </c>
      <c r="BA46">
        <f t="array" ref="BA46">IF(P46="",0,SUMPRODUCT((DM13:VZ13="Lait")*(DM14:VZ14="SUSP")*(COUNTIF(AD46,"* "&amp;DM15:VZ15&amp;" *")&gt;0)*1))</f>
        <v>0</v>
      </c>
      <c r="BB46" t="str">
        <f t="shared" si="28"/>
        <v/>
      </c>
      <c r="BC46" t="str">
        <f t="shared" si="29"/>
        <v/>
      </c>
      <c r="BD46">
        <f t="array" ref="BD46">IF(P46="",0,SUMPRODUCT((DM13:VZ13="Fruits a coque")*(DM14:VZ14="EXCL")*(COUNTIF(AD46,"* "&amp;DM15:VZ15&amp;" *")&gt;0)*1))</f>
        <v>0</v>
      </c>
      <c r="BE46">
        <f t="array" ref="BE46">IF(P46="",0,SUMPRODUCT((DM13:VZ13="Fruits a coque")*(DM14:VZ14="ALERTE")*(COUNTIF(AD46,"* "&amp;DM15:VZ15&amp;" *")&gt;0)*1))</f>
        <v>0</v>
      </c>
      <c r="BF46" t="str">
        <f t="shared" si="30"/>
        <v/>
      </c>
      <c r="BG46">
        <f t="array" ref="BG46">IF(P46="",0,SUMPRODUCT((DM13:VZ13="Celeri")*(DM14:VZ14="ALERTE")*(COUNTIF(AD46,"* "&amp;DM15:VZ15&amp;" *")&gt;0)*1))</f>
        <v>0</v>
      </c>
      <c r="BH46" t="str">
        <f t="shared" si="31"/>
        <v/>
      </c>
      <c r="BI46">
        <f t="array" ref="BI46">IF(P46="",0,SUMPRODUCT((DM13:VZ13="Moutarde")*(DM14:VZ14="ALERTE")*(COUNTIF(AD46,"* "&amp;DM15:VZ15&amp;" *")&gt;0)*1))</f>
        <v>0</v>
      </c>
      <c r="BJ46" t="str">
        <f t="shared" si="32"/>
        <v/>
      </c>
      <c r="BK46">
        <f t="array" ref="BK46">IF(P46="",0,SUMPRODUCT((DM13:VZ13="Sesame")*(DM14:VZ14="ALERTE")*(COUNTIF(AD46,"* "&amp;DM15:VZ15&amp;" *")&gt;0)*1))</f>
        <v>0</v>
      </c>
      <c r="BL46" t="str">
        <f t="shared" si="33"/>
        <v/>
      </c>
      <c r="BM46">
        <f t="array" ref="BM46">IF(P46="",0,SUMPRODUCT((DM13:VZ13="Sulfites")*(DM14:VZ14="ALERTE")*(COUNTIF(AD46,"* "&amp;DM15:VZ15&amp;" *")&gt;0)*1))</f>
        <v>0</v>
      </c>
      <c r="BN46" t="str">
        <f t="shared" si="34"/>
        <v/>
      </c>
      <c r="BO46">
        <f t="array" ref="BO46">IF(P46="",0,SUMPRODUCT((DM13:VZ13="Lupin")*(DM14:VZ14="ALERTE")*(COUNTIF(AD46,"* "&amp;DM15:VZ15&amp;" *")&gt;0)*1))</f>
        <v>0</v>
      </c>
      <c r="BP46" t="str">
        <f t="shared" si="35"/>
        <v/>
      </c>
      <c r="BQ46">
        <f t="array" ref="BQ46">IF(P46="",0,SUMPRODUCT((DM13:VZ13="Mollusques")*(DM14:VZ14="EXCL")*(COUNTIF(AD46,"* "&amp;DM15:VZ15&amp;" *")&gt;0)*1))</f>
        <v>0</v>
      </c>
      <c r="BR46">
        <f t="array" ref="BR46">IF(P46="",0,SUMPRODUCT((DM13:VZ13="Mollusques")*(DM14:VZ14="ALERTE")*(COUNTIF(AD46,"* "&amp;DM15:VZ15&amp;" *")&gt;0)*1))</f>
        <v>0</v>
      </c>
      <c r="BS46" t="str">
        <f t="shared" si="36"/>
        <v/>
      </c>
      <c r="BT46" t="str">
        <f t="shared" si="37"/>
        <v/>
      </c>
      <c r="BU46" t="str">
        <f t="shared" si="38"/>
        <v/>
      </c>
      <c r="BV46" t="str">
        <f t="shared" si="39"/>
        <v/>
      </c>
      <c r="BW46" t="str">
        <f t="shared" si="40"/>
        <v/>
      </c>
      <c r="BX46" t="str">
        <f t="shared" si="41"/>
        <v/>
      </c>
      <c r="BY46" t="str">
        <f t="shared" si="42"/>
        <v/>
      </c>
      <c r="BZ46" t="str">
        <f t="shared" si="43"/>
        <v/>
      </c>
      <c r="CA46" t="str">
        <f t="shared" si="44"/>
        <v/>
      </c>
      <c r="CB46" t="str">
        <f t="shared" si="45"/>
        <v/>
      </c>
      <c r="CC46" t="str">
        <f t="shared" si="46"/>
        <v/>
      </c>
      <c r="CD46" t="str">
        <f t="shared" si="47"/>
        <v/>
      </c>
      <c r="CE46" t="str">
        <f t="shared" si="48"/>
        <v/>
      </c>
      <c r="CF46" t="str">
        <f t="shared" si="49"/>
        <v/>
      </c>
      <c r="CG46" t="str">
        <f t="shared" si="50"/>
        <v/>
      </c>
      <c r="CH46" t="str">
        <f t="shared" si="51"/>
        <v/>
      </c>
      <c r="CI46" t="str">
        <f t="shared" si="52"/>
        <v/>
      </c>
      <c r="CJ46" t="str">
        <f t="shared" si="53"/>
        <v/>
      </c>
      <c r="CK46" t="str">
        <f t="shared" si="54"/>
        <v/>
      </c>
    </row>
    <row r="47" spans="2:89" ht="21" customHeight="1">
      <c r="B47" s="759"/>
      <c r="C47" s="780" t="str">
        <f>TRIM(SUBSTITUTE(SUBSTITUTE(SUBSTITUTE(SUBSTITUTE(SUBSTITUTE(SUBSTITUTE(SUBSTITUTE(SUBSTITUTE(C46,"("," "),")"," "),CHAR(34)," "),"-"," "),"_"," "),"&lt;"," "),"&gt;"," "),"="," "))</f>
        <v>tomates</v>
      </c>
      <c r="D47" s="780" t="str" cm="1">
        <f t="array" ref="D47">IF(ROW()=ROW(D42),C45,INDEX(E42:E55,ROW()-ROW(D42)))</f>
        <v/>
      </c>
      <c r="E47" s="781" t="str">
        <f>IF(OR(D47="",C44="",C44&lt;=0,F47=""),"",TRIM(MID(D47,LEN(F47)+1+IF(MID(D47,LEN(F47)+1,1)=" ",1,0),99999)))</f>
        <v/>
      </c>
      <c r="F47" s="780" t="str">
        <f>IF(OR(G47="",G47=0,G47="0"),"",IF(LEN(G47)&lt;=C44,G47,IF(LEN(SUBSTITUTE(H47," ",""))=C44+1,LEFT(G47,C44),LEFT(G47,FIND("§",SUBSTITUTE(H47," ","§",LEN(H47)-LEN(SUBSTITUTE(H47," ",""))))-1))))</f>
        <v/>
      </c>
      <c r="G47" s="780" t="str">
        <f t="shared" si="3"/>
        <v/>
      </c>
      <c r="H47" s="780" t="str">
        <f>IF(OR(G47="",G47=0,G47="0"),"",LEFT(G47,C44+1))</f>
        <v/>
      </c>
      <c r="I47" s="804" t="str">
        <f t="shared" si="4"/>
        <v/>
      </c>
      <c r="J47" s="752" t="s">
        <v>1394</v>
      </c>
      <c r="K47" s="759" t="str">
        <f>IF(LEN(TRIM(L47))&gt;0,MAX(K13:K46)+1,"")</f>
        <v/>
      </c>
      <c r="L47" s="783"/>
      <c r="M47" s="812" t="str">
        <f t="shared" si="5"/>
        <v/>
      </c>
      <c r="O47" s="263" t="str">
        <f t="shared" si="6"/>
        <v/>
      </c>
      <c r="P47" s="797" t="str">
        <f t="shared" si="7"/>
        <v/>
      </c>
      <c r="Q47" s="862" t="s">
        <v>945</v>
      </c>
      <c r="R47" s="860" t="str">
        <f t="shared" si="8"/>
        <v/>
      </c>
      <c r="S47" s="800" t="str">
        <f t="shared" si="9"/>
        <v/>
      </c>
      <c r="T47" s="266" t="str">
        <f t="shared" si="10"/>
        <v/>
      </c>
      <c r="U47" s="267" t="str">
        <f t="shared" si="11"/>
        <v/>
      </c>
      <c r="V47" s="268" t="str">
        <f t="shared" si="12"/>
        <v/>
      </c>
      <c r="W47" s="268" t="str">
        <f t="shared" si="13"/>
        <v/>
      </c>
      <c r="X47" s="269" t="str">
        <f t="shared" si="14"/>
        <v/>
      </c>
      <c r="Y47" t="str">
        <f t="shared" si="15"/>
        <v/>
      </c>
      <c r="Z47" t="str">
        <f t="shared" si="16"/>
        <v/>
      </c>
      <c r="AA47" t="str">
        <f t="shared" si="17"/>
        <v/>
      </c>
      <c r="AB47" t="str">
        <f t="shared" si="18"/>
        <v/>
      </c>
      <c r="AC47" t="str">
        <f t="shared" si="19"/>
        <v/>
      </c>
      <c r="AD47" t="str">
        <f t="shared" si="20"/>
        <v/>
      </c>
      <c r="AE47">
        <f t="array" ref="AE47">IF(P47="",0,SUMPRODUCT((DM13:VZ13="Gluten")*(DM14:VZ14="INFO")*(COUNTIF(AD47,"* "&amp;DM15:VZ15&amp;" *")&gt;0)*1))</f>
        <v>0</v>
      </c>
      <c r="AF47">
        <f t="array" ref="AF47">IF(P47="",0,SUMPRODUCT((DM13:VZ13="Gluten")*(DM14:VZ14="EXCL")*(COUNTIF(AD47,"* "&amp;DM15:VZ15&amp;" *")&gt;0)*1))</f>
        <v>0</v>
      </c>
      <c r="AG47">
        <f t="array" ref="AG47">IF(P47="",0,SUMPRODUCT((DM13:VZ13="Gluten")*(DM14:VZ14="ALERTE")*(COUNTIF(AD47,"* "&amp;DM15:VZ15&amp;" *")&gt;0)*1))</f>
        <v>0</v>
      </c>
      <c r="AH47">
        <f t="array" ref="AH47">IF(P47="",0,SUMPRODUCT((DM13:VZ13="Gluten")*(DM14:VZ14="SUSP")*(COUNTIF(AD47,"* "&amp;DM15:VZ15&amp;" *")&gt;0)*1))</f>
        <v>0</v>
      </c>
      <c r="AI47" t="str">
        <f t="shared" si="21"/>
        <v/>
      </c>
      <c r="AJ47" t="str">
        <f t="shared" si="22"/>
        <v/>
      </c>
      <c r="AK47">
        <f t="array" ref="AK47">IF(P47="",0,SUMPRODUCT((DM13:VZ13="Crustaces")*(DM14:VZ14="ALERTE")*(COUNTIF(AD47,"* "&amp;DM15:VZ15&amp;" *")&gt;0)*1))</f>
        <v>0</v>
      </c>
      <c r="AL47" t="str">
        <f t="shared" si="23"/>
        <v/>
      </c>
      <c r="AM47">
        <f t="array" ref="AM47">IF(P47="",0,SUMPRODUCT((DM13:VZ13="Oeufs")*(DM14:VZ14="ALERTE")*(COUNTIF(AD47,"* "&amp;DM15:VZ15&amp;" *")&gt;0)*1))</f>
        <v>0</v>
      </c>
      <c r="AN47" t="str">
        <f t="shared" si="24"/>
        <v/>
      </c>
      <c r="AO47">
        <f t="array" ref="AO47">IF(P47="",0,SUMPRODUCT((DM13:VZ13="Poissons")*(DM14:VZ14="INFO")*(COUNTIF(AD47,"* "&amp;DM15:VZ15&amp;" *")&gt;0)*1))</f>
        <v>0</v>
      </c>
      <c r="AP47">
        <f t="array" ref="AP47">IF(P47="",0,SUMPRODUCT((DM13:VZ13="Poissons")*(DM14:VZ14="EXCL")*(COUNTIF(AD47,"* "&amp;DM15:VZ15&amp;" *")&gt;0)*1))</f>
        <v>0</v>
      </c>
      <c r="AQ47">
        <f t="array" ref="AQ47">IF(P47="",0,SUMPRODUCT((DM13:VZ13="Poissons")*(DM14:VZ14="ALERTE")*(COUNTIF(AD47,"* "&amp;DM15:VZ15&amp;" *")&gt;0)*1))</f>
        <v>0</v>
      </c>
      <c r="AR47" t="str">
        <f t="shared" si="25"/>
        <v/>
      </c>
      <c r="AS47">
        <f t="array" ref="AS47">IF(P47="",0,SUMPRODUCT((DM13:VZ13="Arachides")*(DM14:VZ14="ALERTE")*(COUNTIF(AD47,"* "&amp;DM15:VZ15&amp;" *")&gt;0)*1))</f>
        <v>0</v>
      </c>
      <c r="AT47" t="str">
        <f t="shared" si="26"/>
        <v/>
      </c>
      <c r="AU47">
        <f t="array" ref="AU47">IF(P47="",0,SUMPRODUCT((DM13:VZ13="Soja")*(DM14:VZ14="INFO")*(COUNTIF(AD47,"* "&amp;DM15:VZ15&amp;" *")&gt;0)*1))</f>
        <v>0</v>
      </c>
      <c r="AV47">
        <f t="array" ref="AV47">IF(P47="",0,SUMPRODUCT((DM13:VZ13="Soja")*(DM14:VZ14="ALERTE")*(COUNTIF(AD47,"* "&amp;DM15:VZ15&amp;" *")&gt;0)*1))</f>
        <v>0</v>
      </c>
      <c r="AW47" t="str">
        <f t="shared" si="27"/>
        <v/>
      </c>
      <c r="AX47">
        <f t="array" ref="AX47">IF(P47="",0,SUMPRODUCT((DM13:VZ13="Lait")*(DM14:VZ14="INFO")*(COUNTIF(AD47,"* "&amp;DM15:VZ15&amp;" *")&gt;0)*1))</f>
        <v>0</v>
      </c>
      <c r="AY47">
        <f t="array" ref="AY47">IF(P47="",0,SUMPRODUCT((DM13:VZ13="Lait")*(DM14:VZ14="EXCL")*(COUNTIF(AD47,"* "&amp;DM15:VZ15&amp;" *")&gt;0)*1))</f>
        <v>0</v>
      </c>
      <c r="AZ47">
        <f t="array" ref="AZ47">IF(P47="",0,SUMPRODUCT((DM13:VZ13="Lait")*(DM14:VZ14="ALERTE")*(COUNTIF(AD47,"* "&amp;DM15:VZ15&amp;" *")&gt;0)*1))</f>
        <v>0</v>
      </c>
      <c r="BA47">
        <f t="array" ref="BA47">IF(P47="",0,SUMPRODUCT((DM13:VZ13="Lait")*(DM14:VZ14="SUSP")*(COUNTIF(AD47,"* "&amp;DM15:VZ15&amp;" *")&gt;0)*1))</f>
        <v>0</v>
      </c>
      <c r="BB47" t="str">
        <f t="shared" si="28"/>
        <v/>
      </c>
      <c r="BC47" t="str">
        <f t="shared" si="29"/>
        <v/>
      </c>
      <c r="BD47">
        <f t="array" ref="BD47">IF(P47="",0,SUMPRODUCT((DM13:VZ13="Fruits a coque")*(DM14:VZ14="EXCL")*(COUNTIF(AD47,"* "&amp;DM15:VZ15&amp;" *")&gt;0)*1))</f>
        <v>0</v>
      </c>
      <c r="BE47">
        <f t="array" ref="BE47">IF(P47="",0,SUMPRODUCT((DM13:VZ13="Fruits a coque")*(DM14:VZ14="ALERTE")*(COUNTIF(AD47,"* "&amp;DM15:VZ15&amp;" *")&gt;0)*1))</f>
        <v>0</v>
      </c>
      <c r="BF47" t="str">
        <f t="shared" si="30"/>
        <v/>
      </c>
      <c r="BG47">
        <f t="array" ref="BG47">IF(P47="",0,SUMPRODUCT((DM13:VZ13="Celeri")*(DM14:VZ14="ALERTE")*(COUNTIF(AD47,"* "&amp;DM15:VZ15&amp;" *")&gt;0)*1))</f>
        <v>0</v>
      </c>
      <c r="BH47" t="str">
        <f t="shared" si="31"/>
        <v/>
      </c>
      <c r="BI47">
        <f t="array" ref="BI47">IF(P47="",0,SUMPRODUCT((DM13:VZ13="Moutarde")*(DM14:VZ14="ALERTE")*(COUNTIF(AD47,"* "&amp;DM15:VZ15&amp;" *")&gt;0)*1))</f>
        <v>0</v>
      </c>
      <c r="BJ47" t="str">
        <f t="shared" si="32"/>
        <v/>
      </c>
      <c r="BK47">
        <f t="array" ref="BK47">IF(P47="",0,SUMPRODUCT((DM13:VZ13="Sesame")*(DM14:VZ14="ALERTE")*(COUNTIF(AD47,"* "&amp;DM15:VZ15&amp;" *")&gt;0)*1))</f>
        <v>0</v>
      </c>
      <c r="BL47" t="str">
        <f t="shared" si="33"/>
        <v/>
      </c>
      <c r="BM47">
        <f t="array" ref="BM47">IF(P47="",0,SUMPRODUCT((DM13:VZ13="Sulfites")*(DM14:VZ14="ALERTE")*(COUNTIF(AD47,"* "&amp;DM15:VZ15&amp;" *")&gt;0)*1))</f>
        <v>0</v>
      </c>
      <c r="BN47" t="str">
        <f t="shared" si="34"/>
        <v/>
      </c>
      <c r="BO47">
        <f t="array" ref="BO47">IF(P47="",0,SUMPRODUCT((DM13:VZ13="Lupin")*(DM14:VZ14="ALERTE")*(COUNTIF(AD47,"* "&amp;DM15:VZ15&amp;" *")&gt;0)*1))</f>
        <v>0</v>
      </c>
      <c r="BP47" t="str">
        <f t="shared" si="35"/>
        <v/>
      </c>
      <c r="BQ47">
        <f t="array" ref="BQ47">IF(P47="",0,SUMPRODUCT((DM13:VZ13="Mollusques")*(DM14:VZ14="EXCL")*(COUNTIF(AD47,"* "&amp;DM15:VZ15&amp;" *")&gt;0)*1))</f>
        <v>0</v>
      </c>
      <c r="BR47">
        <f t="array" ref="BR47">IF(P47="",0,SUMPRODUCT((DM13:VZ13="Mollusques")*(DM14:VZ14="ALERTE")*(COUNTIF(AD47,"* "&amp;DM15:VZ15&amp;" *")&gt;0)*1))</f>
        <v>0</v>
      </c>
      <c r="BS47" t="str">
        <f t="shared" si="36"/>
        <v/>
      </c>
      <c r="BT47" t="str">
        <f t="shared" si="37"/>
        <v/>
      </c>
      <c r="BU47" t="str">
        <f t="shared" si="38"/>
        <v/>
      </c>
      <c r="BV47" t="str">
        <f t="shared" si="39"/>
        <v/>
      </c>
      <c r="BW47" t="str">
        <f t="shared" si="40"/>
        <v/>
      </c>
      <c r="BX47" t="str">
        <f t="shared" si="41"/>
        <v/>
      </c>
      <c r="BY47" t="str">
        <f t="shared" si="42"/>
        <v/>
      </c>
      <c r="BZ47" t="str">
        <f t="shared" si="43"/>
        <v/>
      </c>
      <c r="CA47" t="str">
        <f t="shared" si="44"/>
        <v/>
      </c>
      <c r="CB47" t="str">
        <f t="shared" si="45"/>
        <v/>
      </c>
      <c r="CC47" t="str">
        <f t="shared" si="46"/>
        <v/>
      </c>
      <c r="CD47" t="str">
        <f t="shared" si="47"/>
        <v/>
      </c>
      <c r="CE47" t="str">
        <f t="shared" si="48"/>
        <v/>
      </c>
      <c r="CF47" t="str">
        <f t="shared" si="49"/>
        <v/>
      </c>
      <c r="CG47" t="str">
        <f t="shared" si="50"/>
        <v/>
      </c>
      <c r="CH47" t="str">
        <f t="shared" si="51"/>
        <v/>
      </c>
      <c r="CI47" t="str">
        <f t="shared" si="52"/>
        <v/>
      </c>
      <c r="CJ47" t="str">
        <f t="shared" si="53"/>
        <v/>
      </c>
      <c r="CK47" t="str">
        <f t="shared" si="54"/>
        <v/>
      </c>
    </row>
    <row r="48" spans="2:89" ht="21" customHeight="1">
      <c r="B48" s="759"/>
      <c r="C48" s="784" t="str">
        <f>TRIM(SUBSTITUTE(SUBSTITUTE(SUBSTITUTE(SUBSTITUTE(C47,"►"," "),"▼"," "),"▲"," "),"◄"," "))</f>
        <v>tomates</v>
      </c>
      <c r="D48" s="780" t="str" cm="1">
        <f t="array" ref="D48">IF(ROW()=ROW(D42),C45,INDEX(E42:E55,ROW()-ROW(D42)))</f>
        <v/>
      </c>
      <c r="E48" s="781" t="str">
        <f>IF(OR(D48="",C44="",C44&lt;=0,F48=""),"",TRIM(MID(D48,LEN(F48)+1+IF(MID(D48,LEN(F48)+1,1)=" ",1,0),99999)))</f>
        <v/>
      </c>
      <c r="F48" s="780" t="str">
        <f>IF(OR(G48="",G48=0,G48="0"),"",IF(LEN(G48)&lt;=C44,G48,IF(LEN(SUBSTITUTE(H48," ",""))=C44+1,LEFT(G48,C44),LEFT(G48,FIND("§",SUBSTITUTE(H48," ","§",LEN(H48)-LEN(SUBSTITUTE(H48," ",""))))-1))))</f>
        <v/>
      </c>
      <c r="G48" s="780" t="str">
        <f t="shared" si="3"/>
        <v/>
      </c>
      <c r="H48" s="780" t="str">
        <f>IF(OR(G48="",G48=0,G48="0"),"",LEFT(G48,C44+1))</f>
        <v/>
      </c>
      <c r="I48" s="804" t="str">
        <f t="shared" si="4"/>
        <v/>
      </c>
      <c r="J48" s="752" t="s">
        <v>1394</v>
      </c>
      <c r="K48" s="759" t="str">
        <f>IF(LEN(TRIM(L48))&gt;0,MAX(K13:K47)+1,"")</f>
        <v/>
      </c>
      <c r="L48" s="783"/>
      <c r="M48" s="812" t="str">
        <f t="shared" si="5"/>
        <v/>
      </c>
      <c r="O48" s="263" t="str">
        <f t="shared" si="6"/>
        <v/>
      </c>
      <c r="P48" s="797" t="str">
        <f t="shared" si="7"/>
        <v/>
      </c>
      <c r="Q48" s="862" t="s">
        <v>945</v>
      </c>
      <c r="R48" s="860" t="str">
        <f t="shared" si="8"/>
        <v/>
      </c>
      <c r="S48" s="800" t="str">
        <f t="shared" si="9"/>
        <v/>
      </c>
      <c r="T48" s="266" t="str">
        <f t="shared" si="10"/>
        <v/>
      </c>
      <c r="U48" s="267" t="str">
        <f t="shared" si="11"/>
        <v/>
      </c>
      <c r="V48" s="268" t="str">
        <f t="shared" si="12"/>
        <v/>
      </c>
      <c r="W48" s="268" t="str">
        <f t="shared" si="13"/>
        <v/>
      </c>
      <c r="X48" s="269" t="str">
        <f t="shared" si="14"/>
        <v/>
      </c>
      <c r="Y48" t="str">
        <f t="shared" si="15"/>
        <v/>
      </c>
      <c r="Z48" t="str">
        <f t="shared" si="16"/>
        <v/>
      </c>
      <c r="AA48" t="str">
        <f t="shared" si="17"/>
        <v/>
      </c>
      <c r="AB48" t="str">
        <f t="shared" si="18"/>
        <v/>
      </c>
      <c r="AC48" t="str">
        <f t="shared" si="19"/>
        <v/>
      </c>
      <c r="AD48" t="str">
        <f t="shared" si="20"/>
        <v/>
      </c>
      <c r="AE48">
        <f t="array" ref="AE48">IF(P48="",0,SUMPRODUCT((DM13:VZ13="Gluten")*(DM14:VZ14="INFO")*(COUNTIF(AD48,"* "&amp;DM15:VZ15&amp;" *")&gt;0)*1))</f>
        <v>0</v>
      </c>
      <c r="AF48">
        <f t="array" ref="AF48">IF(P48="",0,SUMPRODUCT((DM13:VZ13="Gluten")*(DM14:VZ14="EXCL")*(COUNTIF(AD48,"* "&amp;DM15:VZ15&amp;" *")&gt;0)*1))</f>
        <v>0</v>
      </c>
      <c r="AG48">
        <f t="array" ref="AG48">IF(P48="",0,SUMPRODUCT((DM13:VZ13="Gluten")*(DM14:VZ14="ALERTE")*(COUNTIF(AD48,"* "&amp;DM15:VZ15&amp;" *")&gt;0)*1))</f>
        <v>0</v>
      </c>
      <c r="AH48">
        <f t="array" ref="AH48">IF(P48="",0,SUMPRODUCT((DM13:VZ13="Gluten")*(DM14:VZ14="SUSP")*(COUNTIF(AD48,"* "&amp;DM15:VZ15&amp;" *")&gt;0)*1))</f>
        <v>0</v>
      </c>
      <c r="AI48" t="str">
        <f t="shared" si="21"/>
        <v/>
      </c>
      <c r="AJ48" t="str">
        <f t="shared" si="22"/>
        <v/>
      </c>
      <c r="AK48">
        <f t="array" ref="AK48">IF(P48="",0,SUMPRODUCT((DM13:VZ13="Crustaces")*(DM14:VZ14="ALERTE")*(COUNTIF(AD48,"* "&amp;DM15:VZ15&amp;" *")&gt;0)*1))</f>
        <v>0</v>
      </c>
      <c r="AL48" t="str">
        <f t="shared" si="23"/>
        <v/>
      </c>
      <c r="AM48">
        <f t="array" ref="AM48">IF(P48="",0,SUMPRODUCT((DM13:VZ13="Oeufs")*(DM14:VZ14="ALERTE")*(COUNTIF(AD48,"* "&amp;DM15:VZ15&amp;" *")&gt;0)*1))</f>
        <v>0</v>
      </c>
      <c r="AN48" t="str">
        <f t="shared" si="24"/>
        <v/>
      </c>
      <c r="AO48">
        <f t="array" ref="AO48">IF(P48="",0,SUMPRODUCT((DM13:VZ13="Poissons")*(DM14:VZ14="INFO")*(COUNTIF(AD48,"* "&amp;DM15:VZ15&amp;" *")&gt;0)*1))</f>
        <v>0</v>
      </c>
      <c r="AP48">
        <f t="array" ref="AP48">IF(P48="",0,SUMPRODUCT((DM13:VZ13="Poissons")*(DM14:VZ14="EXCL")*(COUNTIF(AD48,"* "&amp;DM15:VZ15&amp;" *")&gt;0)*1))</f>
        <v>0</v>
      </c>
      <c r="AQ48">
        <f t="array" ref="AQ48">IF(P48="",0,SUMPRODUCT((DM13:VZ13="Poissons")*(DM14:VZ14="ALERTE")*(COUNTIF(AD48,"* "&amp;DM15:VZ15&amp;" *")&gt;0)*1))</f>
        <v>0</v>
      </c>
      <c r="AR48" t="str">
        <f t="shared" si="25"/>
        <v/>
      </c>
      <c r="AS48">
        <f t="array" ref="AS48">IF(P48="",0,SUMPRODUCT((DM13:VZ13="Arachides")*(DM14:VZ14="ALERTE")*(COUNTIF(AD48,"* "&amp;DM15:VZ15&amp;" *")&gt;0)*1))</f>
        <v>0</v>
      </c>
      <c r="AT48" t="str">
        <f t="shared" si="26"/>
        <v/>
      </c>
      <c r="AU48">
        <f t="array" ref="AU48">IF(P48="",0,SUMPRODUCT((DM13:VZ13="Soja")*(DM14:VZ14="INFO")*(COUNTIF(AD48,"* "&amp;DM15:VZ15&amp;" *")&gt;0)*1))</f>
        <v>0</v>
      </c>
      <c r="AV48">
        <f t="array" ref="AV48">IF(P48="",0,SUMPRODUCT((DM13:VZ13="Soja")*(DM14:VZ14="ALERTE")*(COUNTIF(AD48,"* "&amp;DM15:VZ15&amp;" *")&gt;0)*1))</f>
        <v>0</v>
      </c>
      <c r="AW48" t="str">
        <f t="shared" si="27"/>
        <v/>
      </c>
      <c r="AX48">
        <f t="array" ref="AX48">IF(P48="",0,SUMPRODUCT((DM13:VZ13="Lait")*(DM14:VZ14="INFO")*(COUNTIF(AD48,"* "&amp;DM15:VZ15&amp;" *")&gt;0)*1))</f>
        <v>0</v>
      </c>
      <c r="AY48">
        <f t="array" ref="AY48">IF(P48="",0,SUMPRODUCT((DM13:VZ13="Lait")*(DM14:VZ14="EXCL")*(COUNTIF(AD48,"* "&amp;DM15:VZ15&amp;" *")&gt;0)*1))</f>
        <v>0</v>
      </c>
      <c r="AZ48">
        <f t="array" ref="AZ48">IF(P48="",0,SUMPRODUCT((DM13:VZ13="Lait")*(DM14:VZ14="ALERTE")*(COUNTIF(AD48,"* "&amp;DM15:VZ15&amp;" *")&gt;0)*1))</f>
        <v>0</v>
      </c>
      <c r="BA48">
        <f t="array" ref="BA48">IF(P48="",0,SUMPRODUCT((DM13:VZ13="Lait")*(DM14:VZ14="SUSP")*(COUNTIF(AD48,"* "&amp;DM15:VZ15&amp;" *")&gt;0)*1))</f>
        <v>0</v>
      </c>
      <c r="BB48" t="str">
        <f t="shared" si="28"/>
        <v/>
      </c>
      <c r="BC48" t="str">
        <f t="shared" si="29"/>
        <v/>
      </c>
      <c r="BD48">
        <f t="array" ref="BD48">IF(P48="",0,SUMPRODUCT((DM13:VZ13="Fruits a coque")*(DM14:VZ14="EXCL")*(COUNTIF(AD48,"* "&amp;DM15:VZ15&amp;" *")&gt;0)*1))</f>
        <v>0</v>
      </c>
      <c r="BE48">
        <f t="array" ref="BE48">IF(P48="",0,SUMPRODUCT((DM13:VZ13="Fruits a coque")*(DM14:VZ14="ALERTE")*(COUNTIF(AD48,"* "&amp;DM15:VZ15&amp;" *")&gt;0)*1))</f>
        <v>0</v>
      </c>
      <c r="BF48" t="str">
        <f t="shared" si="30"/>
        <v/>
      </c>
      <c r="BG48">
        <f t="array" ref="BG48">IF(P48="",0,SUMPRODUCT((DM13:VZ13="Celeri")*(DM14:VZ14="ALERTE")*(COUNTIF(AD48,"* "&amp;DM15:VZ15&amp;" *")&gt;0)*1))</f>
        <v>0</v>
      </c>
      <c r="BH48" t="str">
        <f t="shared" si="31"/>
        <v/>
      </c>
      <c r="BI48">
        <f t="array" ref="BI48">IF(P48="",0,SUMPRODUCT((DM13:VZ13="Moutarde")*(DM14:VZ14="ALERTE")*(COUNTIF(AD48,"* "&amp;DM15:VZ15&amp;" *")&gt;0)*1))</f>
        <v>0</v>
      </c>
      <c r="BJ48" t="str">
        <f t="shared" si="32"/>
        <v/>
      </c>
      <c r="BK48">
        <f t="array" ref="BK48">IF(P48="",0,SUMPRODUCT((DM13:VZ13="Sesame")*(DM14:VZ14="ALERTE")*(COUNTIF(AD48,"* "&amp;DM15:VZ15&amp;" *")&gt;0)*1))</f>
        <v>0</v>
      </c>
      <c r="BL48" t="str">
        <f t="shared" si="33"/>
        <v/>
      </c>
      <c r="BM48">
        <f t="array" ref="BM48">IF(P48="",0,SUMPRODUCT((DM13:VZ13="Sulfites")*(DM14:VZ14="ALERTE")*(COUNTIF(AD48,"* "&amp;DM15:VZ15&amp;" *")&gt;0)*1))</f>
        <v>0</v>
      </c>
      <c r="BN48" t="str">
        <f t="shared" si="34"/>
        <v/>
      </c>
      <c r="BO48">
        <f t="array" ref="BO48">IF(P48="",0,SUMPRODUCT((DM13:VZ13="Lupin")*(DM14:VZ14="ALERTE")*(COUNTIF(AD48,"* "&amp;DM15:VZ15&amp;" *")&gt;0)*1))</f>
        <v>0</v>
      </c>
      <c r="BP48" t="str">
        <f t="shared" si="35"/>
        <v/>
      </c>
      <c r="BQ48">
        <f t="array" ref="BQ48">IF(P48="",0,SUMPRODUCT((DM13:VZ13="Mollusques")*(DM14:VZ14="EXCL")*(COUNTIF(AD48,"* "&amp;DM15:VZ15&amp;" *")&gt;0)*1))</f>
        <v>0</v>
      </c>
      <c r="BR48">
        <f t="array" ref="BR48">IF(P48="",0,SUMPRODUCT((DM13:VZ13="Mollusques")*(DM14:VZ14="ALERTE")*(COUNTIF(AD48,"* "&amp;DM15:VZ15&amp;" *")&gt;0)*1))</f>
        <v>0</v>
      </c>
      <c r="BS48" t="str">
        <f t="shared" si="36"/>
        <v/>
      </c>
      <c r="BT48" t="str">
        <f t="shared" si="37"/>
        <v/>
      </c>
      <c r="BU48" t="str">
        <f t="shared" si="38"/>
        <v/>
      </c>
      <c r="BV48" t="str">
        <f t="shared" si="39"/>
        <v/>
      </c>
      <c r="BW48" t="str">
        <f t="shared" si="40"/>
        <v/>
      </c>
      <c r="BX48" t="str">
        <f t="shared" si="41"/>
        <v/>
      </c>
      <c r="BY48" t="str">
        <f t="shared" si="42"/>
        <v/>
      </c>
      <c r="BZ48" t="str">
        <f t="shared" si="43"/>
        <v/>
      </c>
      <c r="CA48" t="str">
        <f t="shared" si="44"/>
        <v/>
      </c>
      <c r="CB48" t="str">
        <f t="shared" si="45"/>
        <v/>
      </c>
      <c r="CC48" t="str">
        <f t="shared" si="46"/>
        <v/>
      </c>
      <c r="CD48" t="str">
        <f t="shared" si="47"/>
        <v/>
      </c>
      <c r="CE48" t="str">
        <f t="shared" si="48"/>
        <v/>
      </c>
      <c r="CF48" t="str">
        <f t="shared" si="49"/>
        <v/>
      </c>
      <c r="CG48" t="str">
        <f t="shared" si="50"/>
        <v/>
      </c>
      <c r="CH48" t="str">
        <f t="shared" si="51"/>
        <v/>
      </c>
      <c r="CI48" t="str">
        <f t="shared" si="52"/>
        <v/>
      </c>
      <c r="CJ48" t="str">
        <f t="shared" si="53"/>
        <v/>
      </c>
      <c r="CK48" t="str">
        <f t="shared" si="54"/>
        <v/>
      </c>
    </row>
    <row r="49" spans="2:89" ht="21" customHeight="1">
      <c r="B49" s="759"/>
      <c r="C49" s="784" t="str">
        <f>TRIM(SUBSTITUTE(SUBSTITUTE(C48,"“"," "),"”"," "))</f>
        <v>tomates</v>
      </c>
      <c r="D49" s="780" t="str" cm="1">
        <f t="array" ref="D49">IF(ROW()=ROW(D42),C45,INDEX(E42:E55,ROW()-ROW(D42)))</f>
        <v/>
      </c>
      <c r="E49" s="781" t="str">
        <f>IF(OR(D49="",C44="",C44&lt;=0,F49=""),"",TRIM(MID(D49,LEN(F49)+1+IF(MID(D49,LEN(F49)+1,1)=" ",1,0),99999)))</f>
        <v/>
      </c>
      <c r="F49" s="780" t="str">
        <f>IF(OR(G49="",G49=0,G49="0"),"",IF(LEN(G49)&lt;=C44,G49,IF(LEN(SUBSTITUTE(H49," ",""))=C44+1,LEFT(G49,C44),LEFT(G49,FIND("§",SUBSTITUTE(H49," ","§",LEN(H49)-LEN(SUBSTITUTE(H49," ",""))))-1))))</f>
        <v/>
      </c>
      <c r="G49" s="780" t="str">
        <f t="shared" si="3"/>
        <v/>
      </c>
      <c r="H49" s="780" t="str">
        <f>IF(OR(G49="",G49=0,G49="0"),"",LEFT(G49,C44+1))</f>
        <v/>
      </c>
      <c r="I49" s="804" t="str">
        <f t="shared" si="4"/>
        <v/>
      </c>
      <c r="J49" s="752" t="s">
        <v>1394</v>
      </c>
      <c r="K49" s="759" t="str">
        <f>IF(LEN(TRIM(L49))&gt;0,MAX(K13:K48)+1,"")</f>
        <v/>
      </c>
      <c r="L49" s="783"/>
      <c r="M49" s="812" t="str">
        <f t="shared" si="5"/>
        <v/>
      </c>
      <c r="O49" s="263" t="str">
        <f t="shared" si="6"/>
        <v/>
      </c>
      <c r="P49" s="797" t="str">
        <f t="shared" si="7"/>
        <v/>
      </c>
      <c r="Q49" s="862" t="s">
        <v>945</v>
      </c>
      <c r="R49" s="860" t="str">
        <f t="shared" si="8"/>
        <v/>
      </c>
      <c r="S49" s="800" t="str">
        <f t="shared" si="9"/>
        <v/>
      </c>
      <c r="T49" s="266" t="str">
        <f t="shared" si="10"/>
        <v/>
      </c>
      <c r="U49" s="267" t="str">
        <f t="shared" si="11"/>
        <v/>
      </c>
      <c r="V49" s="268" t="str">
        <f t="shared" si="12"/>
        <v/>
      </c>
      <c r="W49" s="268" t="str">
        <f t="shared" si="13"/>
        <v/>
      </c>
      <c r="X49" s="269" t="str">
        <f t="shared" si="14"/>
        <v/>
      </c>
      <c r="Y49" t="str">
        <f t="shared" si="15"/>
        <v/>
      </c>
      <c r="Z49" t="str">
        <f t="shared" si="16"/>
        <v/>
      </c>
      <c r="AA49" t="str">
        <f t="shared" si="17"/>
        <v/>
      </c>
      <c r="AB49" t="str">
        <f t="shared" si="18"/>
        <v/>
      </c>
      <c r="AC49" t="str">
        <f t="shared" si="19"/>
        <v/>
      </c>
      <c r="AD49" t="str">
        <f t="shared" si="20"/>
        <v/>
      </c>
      <c r="AE49">
        <f t="array" ref="AE49">IF(P49="",0,SUMPRODUCT((DM13:VZ13="Gluten")*(DM14:VZ14="INFO")*(COUNTIF(AD49,"* "&amp;DM15:VZ15&amp;" *")&gt;0)*1))</f>
        <v>0</v>
      </c>
      <c r="AF49">
        <f t="array" ref="AF49">IF(P49="",0,SUMPRODUCT((DM13:VZ13="Gluten")*(DM14:VZ14="EXCL")*(COUNTIF(AD49,"* "&amp;DM15:VZ15&amp;" *")&gt;0)*1))</f>
        <v>0</v>
      </c>
      <c r="AG49">
        <f t="array" ref="AG49">IF(P49="",0,SUMPRODUCT((DM13:VZ13="Gluten")*(DM14:VZ14="ALERTE")*(COUNTIF(AD49,"* "&amp;DM15:VZ15&amp;" *")&gt;0)*1))</f>
        <v>0</v>
      </c>
      <c r="AH49">
        <f t="array" ref="AH49">IF(P49="",0,SUMPRODUCT((DM13:VZ13="Gluten")*(DM14:VZ14="SUSP")*(COUNTIF(AD49,"* "&amp;DM15:VZ15&amp;" *")&gt;0)*1))</f>
        <v>0</v>
      </c>
      <c r="AI49" t="str">
        <f t="shared" si="21"/>
        <v/>
      </c>
      <c r="AJ49" t="str">
        <f t="shared" si="22"/>
        <v/>
      </c>
      <c r="AK49">
        <f t="array" ref="AK49">IF(P49="",0,SUMPRODUCT((DM13:VZ13="Crustaces")*(DM14:VZ14="ALERTE")*(COUNTIF(AD49,"* "&amp;DM15:VZ15&amp;" *")&gt;0)*1))</f>
        <v>0</v>
      </c>
      <c r="AL49" t="str">
        <f t="shared" si="23"/>
        <v/>
      </c>
      <c r="AM49">
        <f t="array" ref="AM49">IF(P49="",0,SUMPRODUCT((DM13:VZ13="Oeufs")*(DM14:VZ14="ALERTE")*(COUNTIF(AD49,"* "&amp;DM15:VZ15&amp;" *")&gt;0)*1))</f>
        <v>0</v>
      </c>
      <c r="AN49" t="str">
        <f t="shared" si="24"/>
        <v/>
      </c>
      <c r="AO49">
        <f t="array" ref="AO49">IF(P49="",0,SUMPRODUCT((DM13:VZ13="Poissons")*(DM14:VZ14="INFO")*(COUNTIF(AD49,"* "&amp;DM15:VZ15&amp;" *")&gt;0)*1))</f>
        <v>0</v>
      </c>
      <c r="AP49">
        <f t="array" ref="AP49">IF(P49="",0,SUMPRODUCT((DM13:VZ13="Poissons")*(DM14:VZ14="EXCL")*(COUNTIF(AD49,"* "&amp;DM15:VZ15&amp;" *")&gt;0)*1))</f>
        <v>0</v>
      </c>
      <c r="AQ49">
        <f t="array" ref="AQ49">IF(P49="",0,SUMPRODUCT((DM13:VZ13="Poissons")*(DM14:VZ14="ALERTE")*(COUNTIF(AD49,"* "&amp;DM15:VZ15&amp;" *")&gt;0)*1))</f>
        <v>0</v>
      </c>
      <c r="AR49" t="str">
        <f t="shared" si="25"/>
        <v/>
      </c>
      <c r="AS49">
        <f t="array" ref="AS49">IF(P49="",0,SUMPRODUCT((DM13:VZ13="Arachides")*(DM14:VZ14="ALERTE")*(COUNTIF(AD49,"* "&amp;DM15:VZ15&amp;" *")&gt;0)*1))</f>
        <v>0</v>
      </c>
      <c r="AT49" t="str">
        <f t="shared" si="26"/>
        <v/>
      </c>
      <c r="AU49">
        <f t="array" ref="AU49">IF(P49="",0,SUMPRODUCT((DM13:VZ13="Soja")*(DM14:VZ14="INFO")*(COUNTIF(AD49,"* "&amp;DM15:VZ15&amp;" *")&gt;0)*1))</f>
        <v>0</v>
      </c>
      <c r="AV49">
        <f t="array" ref="AV49">IF(P49="",0,SUMPRODUCT((DM13:VZ13="Soja")*(DM14:VZ14="ALERTE")*(COUNTIF(AD49,"* "&amp;DM15:VZ15&amp;" *")&gt;0)*1))</f>
        <v>0</v>
      </c>
      <c r="AW49" t="str">
        <f t="shared" si="27"/>
        <v/>
      </c>
      <c r="AX49">
        <f t="array" ref="AX49">IF(P49="",0,SUMPRODUCT((DM13:VZ13="Lait")*(DM14:VZ14="INFO")*(COUNTIF(AD49,"* "&amp;DM15:VZ15&amp;" *")&gt;0)*1))</f>
        <v>0</v>
      </c>
      <c r="AY49">
        <f t="array" ref="AY49">IF(P49="",0,SUMPRODUCT((DM13:VZ13="Lait")*(DM14:VZ14="EXCL")*(COUNTIF(AD49,"* "&amp;DM15:VZ15&amp;" *")&gt;0)*1))</f>
        <v>0</v>
      </c>
      <c r="AZ49">
        <f t="array" ref="AZ49">IF(P49="",0,SUMPRODUCT((DM13:VZ13="Lait")*(DM14:VZ14="ALERTE")*(COUNTIF(AD49,"* "&amp;DM15:VZ15&amp;" *")&gt;0)*1))</f>
        <v>0</v>
      </c>
      <c r="BA49">
        <f t="array" ref="BA49">IF(P49="",0,SUMPRODUCT((DM13:VZ13="Lait")*(DM14:VZ14="SUSP")*(COUNTIF(AD49,"* "&amp;DM15:VZ15&amp;" *")&gt;0)*1))</f>
        <v>0</v>
      </c>
      <c r="BB49" t="str">
        <f t="shared" si="28"/>
        <v/>
      </c>
      <c r="BC49" t="str">
        <f t="shared" si="29"/>
        <v/>
      </c>
      <c r="BD49">
        <f t="array" ref="BD49">IF(P49="",0,SUMPRODUCT((DM13:VZ13="Fruits a coque")*(DM14:VZ14="EXCL")*(COUNTIF(AD49,"* "&amp;DM15:VZ15&amp;" *")&gt;0)*1))</f>
        <v>0</v>
      </c>
      <c r="BE49">
        <f t="array" ref="BE49">IF(P49="",0,SUMPRODUCT((DM13:VZ13="Fruits a coque")*(DM14:VZ14="ALERTE")*(COUNTIF(AD49,"* "&amp;DM15:VZ15&amp;" *")&gt;0)*1))</f>
        <v>0</v>
      </c>
      <c r="BF49" t="str">
        <f t="shared" si="30"/>
        <v/>
      </c>
      <c r="BG49">
        <f t="array" ref="BG49">IF(P49="",0,SUMPRODUCT((DM13:VZ13="Celeri")*(DM14:VZ14="ALERTE")*(COUNTIF(AD49,"* "&amp;DM15:VZ15&amp;" *")&gt;0)*1))</f>
        <v>0</v>
      </c>
      <c r="BH49" t="str">
        <f t="shared" si="31"/>
        <v/>
      </c>
      <c r="BI49">
        <f t="array" ref="BI49">IF(P49="",0,SUMPRODUCT((DM13:VZ13="Moutarde")*(DM14:VZ14="ALERTE")*(COUNTIF(AD49,"* "&amp;DM15:VZ15&amp;" *")&gt;0)*1))</f>
        <v>0</v>
      </c>
      <c r="BJ49" t="str">
        <f t="shared" si="32"/>
        <v/>
      </c>
      <c r="BK49">
        <f t="array" ref="BK49">IF(P49="",0,SUMPRODUCT((DM13:VZ13="Sesame")*(DM14:VZ14="ALERTE")*(COUNTIF(AD49,"* "&amp;DM15:VZ15&amp;" *")&gt;0)*1))</f>
        <v>0</v>
      </c>
      <c r="BL49" t="str">
        <f t="shared" si="33"/>
        <v/>
      </c>
      <c r="BM49">
        <f t="array" ref="BM49">IF(P49="",0,SUMPRODUCT((DM13:VZ13="Sulfites")*(DM14:VZ14="ALERTE")*(COUNTIF(AD49,"* "&amp;DM15:VZ15&amp;" *")&gt;0)*1))</f>
        <v>0</v>
      </c>
      <c r="BN49" t="str">
        <f t="shared" si="34"/>
        <v/>
      </c>
      <c r="BO49">
        <f t="array" ref="BO49">IF(P49="",0,SUMPRODUCT((DM13:VZ13="Lupin")*(DM14:VZ14="ALERTE")*(COUNTIF(AD49,"* "&amp;DM15:VZ15&amp;" *")&gt;0)*1))</f>
        <v>0</v>
      </c>
      <c r="BP49" t="str">
        <f t="shared" si="35"/>
        <v/>
      </c>
      <c r="BQ49">
        <f t="array" ref="BQ49">IF(P49="",0,SUMPRODUCT((DM13:VZ13="Mollusques")*(DM14:VZ14="EXCL")*(COUNTIF(AD49,"* "&amp;DM15:VZ15&amp;" *")&gt;0)*1))</f>
        <v>0</v>
      </c>
      <c r="BR49">
        <f t="array" ref="BR49">IF(P49="",0,SUMPRODUCT((DM13:VZ13="Mollusques")*(DM14:VZ14="ALERTE")*(COUNTIF(AD49,"* "&amp;DM15:VZ15&amp;" *")&gt;0)*1))</f>
        <v>0</v>
      </c>
      <c r="BS49" t="str">
        <f t="shared" si="36"/>
        <v/>
      </c>
      <c r="BT49" t="str">
        <f t="shared" si="37"/>
        <v/>
      </c>
      <c r="BU49" t="str">
        <f t="shared" si="38"/>
        <v/>
      </c>
      <c r="BV49" t="str">
        <f t="shared" si="39"/>
        <v/>
      </c>
      <c r="BW49" t="str">
        <f t="shared" si="40"/>
        <v/>
      </c>
      <c r="BX49" t="str">
        <f t="shared" si="41"/>
        <v/>
      </c>
      <c r="BY49" t="str">
        <f t="shared" si="42"/>
        <v/>
      </c>
      <c r="BZ49" t="str">
        <f t="shared" si="43"/>
        <v/>
      </c>
      <c r="CA49" t="str">
        <f t="shared" si="44"/>
        <v/>
      </c>
      <c r="CB49" t="str">
        <f t="shared" si="45"/>
        <v/>
      </c>
      <c r="CC49" t="str">
        <f t="shared" si="46"/>
        <v/>
      </c>
      <c r="CD49" t="str">
        <f t="shared" si="47"/>
        <v/>
      </c>
      <c r="CE49" t="str">
        <f t="shared" si="48"/>
        <v/>
      </c>
      <c r="CF49" t="str">
        <f t="shared" si="49"/>
        <v/>
      </c>
      <c r="CG49" t="str">
        <f t="shared" si="50"/>
        <v/>
      </c>
      <c r="CH49" t="str">
        <f t="shared" si="51"/>
        <v/>
      </c>
      <c r="CI49" t="str">
        <f t="shared" si="52"/>
        <v/>
      </c>
      <c r="CJ49" t="str">
        <f t="shared" si="53"/>
        <v/>
      </c>
      <c r="CK49" t="str">
        <f t="shared" si="54"/>
        <v/>
      </c>
    </row>
    <row r="50" spans="2:89" ht="21" customHeight="1">
      <c r="B50" s="759"/>
      <c r="C50" s="784"/>
      <c r="D50" s="780" t="str" cm="1">
        <f t="array" ref="D50">IF(ROW()=ROW(D42),C45,INDEX(E42:E55,ROW()-ROW(D42)))</f>
        <v/>
      </c>
      <c r="E50" s="781" t="str">
        <f>IF(OR(D50="",C44="",C44&lt;=0,F50=""),"",TRIM(MID(D50,LEN(F50)+1+IF(MID(D50,LEN(F50)+1,1)=" ",1,0),99999)))</f>
        <v/>
      </c>
      <c r="F50" s="780" t="str">
        <f>IF(OR(G50="",G50=0,G50="0"),"",IF(LEN(G50)&lt;=C44,G50,IF(LEN(SUBSTITUTE(H50," ",""))=C44+1,LEFT(G50,C44),LEFT(G50,FIND("§",SUBSTITUTE(H50," ","§",LEN(H50)-LEN(SUBSTITUTE(H50," ",""))))-1))))</f>
        <v/>
      </c>
      <c r="G50" s="780" t="str">
        <f t="shared" si="3"/>
        <v/>
      </c>
      <c r="H50" s="780" t="str">
        <f>IF(OR(G50="",G50=0,G50="0"),"",LEFT(G50,C44+1))</f>
        <v/>
      </c>
      <c r="I50" s="804" t="str">
        <f t="shared" si="4"/>
        <v/>
      </c>
      <c r="J50" s="752" t="s">
        <v>1394</v>
      </c>
      <c r="K50" s="759" t="str">
        <f>IF(LEN(TRIM(L50))&gt;0,MAX(K13:K49)+1,"")</f>
        <v/>
      </c>
      <c r="L50" s="783"/>
      <c r="M50" s="812" t="str">
        <f t="shared" si="5"/>
        <v/>
      </c>
      <c r="O50" s="263" t="str">
        <f t="shared" si="6"/>
        <v/>
      </c>
      <c r="P50" s="797" t="str">
        <f t="shared" si="7"/>
        <v/>
      </c>
      <c r="Q50" s="862" t="s">
        <v>945</v>
      </c>
      <c r="R50" s="860" t="str">
        <f t="shared" si="8"/>
        <v/>
      </c>
      <c r="S50" s="800" t="str">
        <f t="shared" si="9"/>
        <v/>
      </c>
      <c r="T50" s="266" t="str">
        <f t="shared" si="10"/>
        <v/>
      </c>
      <c r="U50" s="267" t="str">
        <f t="shared" si="11"/>
        <v/>
      </c>
      <c r="V50" s="268" t="str">
        <f t="shared" si="12"/>
        <v/>
      </c>
      <c r="W50" s="268" t="str">
        <f t="shared" si="13"/>
        <v/>
      </c>
      <c r="X50" s="269" t="str">
        <f t="shared" si="14"/>
        <v/>
      </c>
      <c r="Y50" t="str">
        <f t="shared" si="15"/>
        <v/>
      </c>
      <c r="Z50" t="str">
        <f t="shared" si="16"/>
        <v/>
      </c>
      <c r="AA50" t="str">
        <f t="shared" si="17"/>
        <v/>
      </c>
      <c r="AB50" t="str">
        <f t="shared" si="18"/>
        <v/>
      </c>
      <c r="AC50" t="str">
        <f t="shared" si="19"/>
        <v/>
      </c>
      <c r="AD50" t="str">
        <f t="shared" si="20"/>
        <v/>
      </c>
      <c r="AE50">
        <f t="array" ref="AE50">IF(P50="",0,SUMPRODUCT((DM13:VZ13="Gluten")*(DM14:VZ14="INFO")*(COUNTIF(AD50,"* "&amp;DM15:VZ15&amp;" *")&gt;0)*1))</f>
        <v>0</v>
      </c>
      <c r="AF50">
        <f t="array" ref="AF50">IF(P50="",0,SUMPRODUCT((DM13:VZ13="Gluten")*(DM14:VZ14="EXCL")*(COUNTIF(AD50,"* "&amp;DM15:VZ15&amp;" *")&gt;0)*1))</f>
        <v>0</v>
      </c>
      <c r="AG50">
        <f t="array" ref="AG50">IF(P50="",0,SUMPRODUCT((DM13:VZ13="Gluten")*(DM14:VZ14="ALERTE")*(COUNTIF(AD50,"* "&amp;DM15:VZ15&amp;" *")&gt;0)*1))</f>
        <v>0</v>
      </c>
      <c r="AH50">
        <f t="array" ref="AH50">IF(P50="",0,SUMPRODUCT((DM13:VZ13="Gluten")*(DM14:VZ14="SUSP")*(COUNTIF(AD50,"* "&amp;DM15:VZ15&amp;" *")&gt;0)*1))</f>
        <v>0</v>
      </c>
      <c r="AI50" t="str">
        <f t="shared" si="21"/>
        <v/>
      </c>
      <c r="AJ50" t="str">
        <f t="shared" si="22"/>
        <v/>
      </c>
      <c r="AK50">
        <f t="array" ref="AK50">IF(P50="",0,SUMPRODUCT((DM13:VZ13="Crustaces")*(DM14:VZ14="ALERTE")*(COUNTIF(AD50,"* "&amp;DM15:VZ15&amp;" *")&gt;0)*1))</f>
        <v>0</v>
      </c>
      <c r="AL50" t="str">
        <f t="shared" si="23"/>
        <v/>
      </c>
      <c r="AM50">
        <f t="array" ref="AM50">IF(P50="",0,SUMPRODUCT((DM13:VZ13="Oeufs")*(DM14:VZ14="ALERTE")*(COUNTIF(AD50,"* "&amp;DM15:VZ15&amp;" *")&gt;0)*1))</f>
        <v>0</v>
      </c>
      <c r="AN50" t="str">
        <f t="shared" si="24"/>
        <v/>
      </c>
      <c r="AO50">
        <f t="array" ref="AO50">IF(P50="",0,SUMPRODUCT((DM13:VZ13="Poissons")*(DM14:VZ14="INFO")*(COUNTIF(AD50,"* "&amp;DM15:VZ15&amp;" *")&gt;0)*1))</f>
        <v>0</v>
      </c>
      <c r="AP50">
        <f t="array" ref="AP50">IF(P50="",0,SUMPRODUCT((DM13:VZ13="Poissons")*(DM14:VZ14="EXCL")*(COUNTIF(AD50,"* "&amp;DM15:VZ15&amp;" *")&gt;0)*1))</f>
        <v>0</v>
      </c>
      <c r="AQ50">
        <f t="array" ref="AQ50">IF(P50="",0,SUMPRODUCT((DM13:VZ13="Poissons")*(DM14:VZ14="ALERTE")*(COUNTIF(AD50,"* "&amp;DM15:VZ15&amp;" *")&gt;0)*1))</f>
        <v>0</v>
      </c>
      <c r="AR50" t="str">
        <f t="shared" si="25"/>
        <v/>
      </c>
      <c r="AS50">
        <f t="array" ref="AS50">IF(P50="",0,SUMPRODUCT((DM13:VZ13="Arachides")*(DM14:VZ14="ALERTE")*(COUNTIF(AD50,"* "&amp;DM15:VZ15&amp;" *")&gt;0)*1))</f>
        <v>0</v>
      </c>
      <c r="AT50" t="str">
        <f t="shared" si="26"/>
        <v/>
      </c>
      <c r="AU50">
        <f t="array" ref="AU50">IF(P50="",0,SUMPRODUCT((DM13:VZ13="Soja")*(DM14:VZ14="INFO")*(COUNTIF(AD50,"* "&amp;DM15:VZ15&amp;" *")&gt;0)*1))</f>
        <v>0</v>
      </c>
      <c r="AV50">
        <f t="array" ref="AV50">IF(P50="",0,SUMPRODUCT((DM13:VZ13="Soja")*(DM14:VZ14="ALERTE")*(COUNTIF(AD50,"* "&amp;DM15:VZ15&amp;" *")&gt;0)*1))</f>
        <v>0</v>
      </c>
      <c r="AW50" t="str">
        <f t="shared" si="27"/>
        <v/>
      </c>
      <c r="AX50">
        <f t="array" ref="AX50">IF(P50="",0,SUMPRODUCT((DM13:VZ13="Lait")*(DM14:VZ14="INFO")*(COUNTIF(AD50,"* "&amp;DM15:VZ15&amp;" *")&gt;0)*1))</f>
        <v>0</v>
      </c>
      <c r="AY50">
        <f t="array" ref="AY50">IF(P50="",0,SUMPRODUCT((DM13:VZ13="Lait")*(DM14:VZ14="EXCL")*(COUNTIF(AD50,"* "&amp;DM15:VZ15&amp;" *")&gt;0)*1))</f>
        <v>0</v>
      </c>
      <c r="AZ50">
        <f t="array" ref="AZ50">IF(P50="",0,SUMPRODUCT((DM13:VZ13="Lait")*(DM14:VZ14="ALERTE")*(COUNTIF(AD50,"* "&amp;DM15:VZ15&amp;" *")&gt;0)*1))</f>
        <v>0</v>
      </c>
      <c r="BA50">
        <f t="array" ref="BA50">IF(P50="",0,SUMPRODUCT((DM13:VZ13="Lait")*(DM14:VZ14="SUSP")*(COUNTIF(AD50,"* "&amp;DM15:VZ15&amp;" *")&gt;0)*1))</f>
        <v>0</v>
      </c>
      <c r="BB50" t="str">
        <f t="shared" si="28"/>
        <v/>
      </c>
      <c r="BC50" t="str">
        <f t="shared" si="29"/>
        <v/>
      </c>
      <c r="BD50">
        <f t="array" ref="BD50">IF(P50="",0,SUMPRODUCT((DM13:VZ13="Fruits a coque")*(DM14:VZ14="EXCL")*(COUNTIF(AD50,"* "&amp;DM15:VZ15&amp;" *")&gt;0)*1))</f>
        <v>0</v>
      </c>
      <c r="BE50">
        <f t="array" ref="BE50">IF(P50="",0,SUMPRODUCT((DM13:VZ13="Fruits a coque")*(DM14:VZ14="ALERTE")*(COUNTIF(AD50,"* "&amp;DM15:VZ15&amp;" *")&gt;0)*1))</f>
        <v>0</v>
      </c>
      <c r="BF50" t="str">
        <f t="shared" si="30"/>
        <v/>
      </c>
      <c r="BG50">
        <f t="array" ref="BG50">IF(P50="",0,SUMPRODUCT((DM13:VZ13="Celeri")*(DM14:VZ14="ALERTE")*(COUNTIF(AD50,"* "&amp;DM15:VZ15&amp;" *")&gt;0)*1))</f>
        <v>0</v>
      </c>
      <c r="BH50" t="str">
        <f t="shared" si="31"/>
        <v/>
      </c>
      <c r="BI50">
        <f t="array" ref="BI50">IF(P50="",0,SUMPRODUCT((DM13:VZ13="Moutarde")*(DM14:VZ14="ALERTE")*(COUNTIF(AD50,"* "&amp;DM15:VZ15&amp;" *")&gt;0)*1))</f>
        <v>0</v>
      </c>
      <c r="BJ50" t="str">
        <f t="shared" si="32"/>
        <v/>
      </c>
      <c r="BK50">
        <f t="array" ref="BK50">IF(P50="",0,SUMPRODUCT((DM13:VZ13="Sesame")*(DM14:VZ14="ALERTE")*(COUNTIF(AD50,"* "&amp;DM15:VZ15&amp;" *")&gt;0)*1))</f>
        <v>0</v>
      </c>
      <c r="BL50" t="str">
        <f t="shared" si="33"/>
        <v/>
      </c>
      <c r="BM50">
        <f t="array" ref="BM50">IF(P50="",0,SUMPRODUCT((DM13:VZ13="Sulfites")*(DM14:VZ14="ALERTE")*(COUNTIF(AD50,"* "&amp;DM15:VZ15&amp;" *")&gt;0)*1))</f>
        <v>0</v>
      </c>
      <c r="BN50" t="str">
        <f t="shared" si="34"/>
        <v/>
      </c>
      <c r="BO50">
        <f t="array" ref="BO50">IF(P50="",0,SUMPRODUCT((DM13:VZ13="Lupin")*(DM14:VZ14="ALERTE")*(COUNTIF(AD50,"* "&amp;DM15:VZ15&amp;" *")&gt;0)*1))</f>
        <v>0</v>
      </c>
      <c r="BP50" t="str">
        <f t="shared" si="35"/>
        <v/>
      </c>
      <c r="BQ50">
        <f t="array" ref="BQ50">IF(P50="",0,SUMPRODUCT((DM13:VZ13="Mollusques")*(DM14:VZ14="EXCL")*(COUNTIF(AD50,"* "&amp;DM15:VZ15&amp;" *")&gt;0)*1))</f>
        <v>0</v>
      </c>
      <c r="BR50">
        <f t="array" ref="BR50">IF(P50="",0,SUMPRODUCT((DM13:VZ13="Mollusques")*(DM14:VZ14="ALERTE")*(COUNTIF(AD50,"* "&amp;DM15:VZ15&amp;" *")&gt;0)*1))</f>
        <v>0</v>
      </c>
      <c r="BS50" t="str">
        <f t="shared" si="36"/>
        <v/>
      </c>
      <c r="BT50" t="str">
        <f t="shared" si="37"/>
        <v/>
      </c>
      <c r="BU50" t="str">
        <f t="shared" si="38"/>
        <v/>
      </c>
      <c r="BV50" t="str">
        <f t="shared" si="39"/>
        <v/>
      </c>
      <c r="BW50" t="str">
        <f t="shared" si="40"/>
        <v/>
      </c>
      <c r="BX50" t="str">
        <f t="shared" si="41"/>
        <v/>
      </c>
      <c r="BY50" t="str">
        <f t="shared" si="42"/>
        <v/>
      </c>
      <c r="BZ50" t="str">
        <f t="shared" si="43"/>
        <v/>
      </c>
      <c r="CA50" t="str">
        <f t="shared" si="44"/>
        <v/>
      </c>
      <c r="CB50" t="str">
        <f t="shared" si="45"/>
        <v/>
      </c>
      <c r="CC50" t="str">
        <f t="shared" si="46"/>
        <v/>
      </c>
      <c r="CD50" t="str">
        <f t="shared" si="47"/>
        <v/>
      </c>
      <c r="CE50" t="str">
        <f t="shared" si="48"/>
        <v/>
      </c>
      <c r="CF50" t="str">
        <f t="shared" si="49"/>
        <v/>
      </c>
      <c r="CG50" t="str">
        <f t="shared" si="50"/>
        <v/>
      </c>
      <c r="CH50" t="str">
        <f t="shared" si="51"/>
        <v/>
      </c>
      <c r="CI50" t="str">
        <f t="shared" si="52"/>
        <v/>
      </c>
      <c r="CJ50" t="str">
        <f t="shared" si="53"/>
        <v/>
      </c>
      <c r="CK50" t="str">
        <f t="shared" si="54"/>
        <v/>
      </c>
    </row>
    <row r="51" spans="2:89" ht="21" customHeight="1">
      <c r="B51" s="759"/>
      <c r="C51" s="784"/>
      <c r="D51" s="780" t="str" cm="1">
        <f t="array" ref="D51">IF(ROW()=ROW(D42),C45,INDEX(E42:E55,ROW()-ROW(D42)))</f>
        <v/>
      </c>
      <c r="E51" s="781" t="str">
        <f>IF(OR(D51="",C44="",C44&lt;=0,F51=""),"",TRIM(MID(D51,LEN(F51)+1+IF(MID(D51,LEN(F51)+1,1)=" ",1,0),99999)))</f>
        <v/>
      </c>
      <c r="F51" s="780" t="str">
        <f>IF(OR(G51="",G51=0,G51="0"),"",IF(LEN(G51)&lt;=C44,G51,IF(LEN(SUBSTITUTE(H51," ",""))=C44+1,LEFT(G51,C44),LEFT(G51,FIND("§",SUBSTITUTE(H51," ","§",LEN(H51)-LEN(SUBSTITUTE(H51," ",""))))-1))))</f>
        <v/>
      </c>
      <c r="G51" s="780" t="str">
        <f t="shared" si="3"/>
        <v/>
      </c>
      <c r="H51" s="780" t="str">
        <f>IF(OR(G51="",G51=0,G51="0"),"",LEFT(G51,C44+1))</f>
        <v/>
      </c>
      <c r="I51" s="804" t="str">
        <f t="shared" si="4"/>
        <v/>
      </c>
      <c r="J51" s="752" t="s">
        <v>1394</v>
      </c>
      <c r="K51" s="759" t="str">
        <f>IF(LEN(TRIM(L51))&gt;0,MAX(K13:K50)+1,"")</f>
        <v/>
      </c>
      <c r="L51" s="783"/>
      <c r="M51" s="812" t="str">
        <f t="shared" si="5"/>
        <v/>
      </c>
      <c r="O51" s="263" t="str">
        <f t="shared" si="6"/>
        <v/>
      </c>
      <c r="P51" s="797" t="str">
        <f t="shared" si="7"/>
        <v/>
      </c>
      <c r="Q51" s="862" t="s">
        <v>945</v>
      </c>
      <c r="R51" s="860" t="str">
        <f t="shared" si="8"/>
        <v/>
      </c>
      <c r="S51" s="800" t="str">
        <f t="shared" si="9"/>
        <v/>
      </c>
      <c r="T51" s="266" t="str">
        <f t="shared" si="10"/>
        <v/>
      </c>
      <c r="U51" s="267" t="str">
        <f t="shared" si="11"/>
        <v/>
      </c>
      <c r="V51" s="268" t="str">
        <f t="shared" si="12"/>
        <v/>
      </c>
      <c r="W51" s="268" t="str">
        <f t="shared" si="13"/>
        <v/>
      </c>
      <c r="X51" s="269" t="str">
        <f t="shared" si="14"/>
        <v/>
      </c>
      <c r="Y51" t="str">
        <f t="shared" si="15"/>
        <v/>
      </c>
      <c r="Z51" t="str">
        <f t="shared" si="16"/>
        <v/>
      </c>
      <c r="AA51" t="str">
        <f t="shared" si="17"/>
        <v/>
      </c>
      <c r="AB51" t="str">
        <f t="shared" si="18"/>
        <v/>
      </c>
      <c r="AC51" t="str">
        <f t="shared" si="19"/>
        <v/>
      </c>
      <c r="AD51" t="str">
        <f t="shared" si="20"/>
        <v/>
      </c>
      <c r="AE51">
        <f t="array" ref="AE51">IF(P51="",0,SUMPRODUCT((DM13:VZ13="Gluten")*(DM14:VZ14="INFO")*(COUNTIF(AD51,"* "&amp;DM15:VZ15&amp;" *")&gt;0)*1))</f>
        <v>0</v>
      </c>
      <c r="AF51">
        <f t="array" ref="AF51">IF(P51="",0,SUMPRODUCT((DM13:VZ13="Gluten")*(DM14:VZ14="EXCL")*(COUNTIF(AD51,"* "&amp;DM15:VZ15&amp;" *")&gt;0)*1))</f>
        <v>0</v>
      </c>
      <c r="AG51">
        <f t="array" ref="AG51">IF(P51="",0,SUMPRODUCT((DM13:VZ13="Gluten")*(DM14:VZ14="ALERTE")*(COUNTIF(AD51,"* "&amp;DM15:VZ15&amp;" *")&gt;0)*1))</f>
        <v>0</v>
      </c>
      <c r="AH51">
        <f t="array" ref="AH51">IF(P51="",0,SUMPRODUCT((DM13:VZ13="Gluten")*(DM14:VZ14="SUSP")*(COUNTIF(AD51,"* "&amp;DM15:VZ15&amp;" *")&gt;0)*1))</f>
        <v>0</v>
      </c>
      <c r="AI51" t="str">
        <f t="shared" si="21"/>
        <v/>
      </c>
      <c r="AJ51" t="str">
        <f t="shared" si="22"/>
        <v/>
      </c>
      <c r="AK51">
        <f t="array" ref="AK51">IF(P51="",0,SUMPRODUCT((DM13:VZ13="Crustaces")*(DM14:VZ14="ALERTE")*(COUNTIF(AD51,"* "&amp;DM15:VZ15&amp;" *")&gt;0)*1))</f>
        <v>0</v>
      </c>
      <c r="AL51" t="str">
        <f t="shared" si="23"/>
        <v/>
      </c>
      <c r="AM51">
        <f t="array" ref="AM51">IF(P51="",0,SUMPRODUCT((DM13:VZ13="Oeufs")*(DM14:VZ14="ALERTE")*(COUNTIF(AD51,"* "&amp;DM15:VZ15&amp;" *")&gt;0)*1))</f>
        <v>0</v>
      </c>
      <c r="AN51" t="str">
        <f t="shared" si="24"/>
        <v/>
      </c>
      <c r="AO51">
        <f t="array" ref="AO51">IF(P51="",0,SUMPRODUCT((DM13:VZ13="Poissons")*(DM14:VZ14="INFO")*(COUNTIF(AD51,"* "&amp;DM15:VZ15&amp;" *")&gt;0)*1))</f>
        <v>0</v>
      </c>
      <c r="AP51">
        <f t="array" ref="AP51">IF(P51="",0,SUMPRODUCT((DM13:VZ13="Poissons")*(DM14:VZ14="EXCL")*(COUNTIF(AD51,"* "&amp;DM15:VZ15&amp;" *")&gt;0)*1))</f>
        <v>0</v>
      </c>
      <c r="AQ51">
        <f t="array" ref="AQ51">IF(P51="",0,SUMPRODUCT((DM13:VZ13="Poissons")*(DM14:VZ14="ALERTE")*(COUNTIF(AD51,"* "&amp;DM15:VZ15&amp;" *")&gt;0)*1))</f>
        <v>0</v>
      </c>
      <c r="AR51" t="str">
        <f t="shared" si="25"/>
        <v/>
      </c>
      <c r="AS51">
        <f t="array" ref="AS51">IF(P51="",0,SUMPRODUCT((DM13:VZ13="Arachides")*(DM14:VZ14="ALERTE")*(COUNTIF(AD51,"* "&amp;DM15:VZ15&amp;" *")&gt;0)*1))</f>
        <v>0</v>
      </c>
      <c r="AT51" t="str">
        <f t="shared" si="26"/>
        <v/>
      </c>
      <c r="AU51">
        <f t="array" ref="AU51">IF(P51="",0,SUMPRODUCT((DM13:VZ13="Soja")*(DM14:VZ14="INFO")*(COUNTIF(AD51,"* "&amp;DM15:VZ15&amp;" *")&gt;0)*1))</f>
        <v>0</v>
      </c>
      <c r="AV51">
        <f t="array" ref="AV51">IF(P51="",0,SUMPRODUCT((DM13:VZ13="Soja")*(DM14:VZ14="ALERTE")*(COUNTIF(AD51,"* "&amp;DM15:VZ15&amp;" *")&gt;0)*1))</f>
        <v>0</v>
      </c>
      <c r="AW51" t="str">
        <f t="shared" si="27"/>
        <v/>
      </c>
      <c r="AX51">
        <f t="array" ref="AX51">IF(P51="",0,SUMPRODUCT((DM13:VZ13="Lait")*(DM14:VZ14="INFO")*(COUNTIF(AD51,"* "&amp;DM15:VZ15&amp;" *")&gt;0)*1))</f>
        <v>0</v>
      </c>
      <c r="AY51">
        <f t="array" ref="AY51">IF(P51="",0,SUMPRODUCT((DM13:VZ13="Lait")*(DM14:VZ14="EXCL")*(COUNTIF(AD51,"* "&amp;DM15:VZ15&amp;" *")&gt;0)*1))</f>
        <v>0</v>
      </c>
      <c r="AZ51">
        <f t="array" ref="AZ51">IF(P51="",0,SUMPRODUCT((DM13:VZ13="Lait")*(DM14:VZ14="ALERTE")*(COUNTIF(AD51,"* "&amp;DM15:VZ15&amp;" *")&gt;0)*1))</f>
        <v>0</v>
      </c>
      <c r="BA51">
        <f t="array" ref="BA51">IF(P51="",0,SUMPRODUCT((DM13:VZ13="Lait")*(DM14:VZ14="SUSP")*(COUNTIF(AD51,"* "&amp;DM15:VZ15&amp;" *")&gt;0)*1))</f>
        <v>0</v>
      </c>
      <c r="BB51" t="str">
        <f t="shared" si="28"/>
        <v/>
      </c>
      <c r="BC51" t="str">
        <f t="shared" si="29"/>
        <v/>
      </c>
      <c r="BD51">
        <f t="array" ref="BD51">IF(P51="",0,SUMPRODUCT((DM13:VZ13="Fruits a coque")*(DM14:VZ14="EXCL")*(COUNTIF(AD51,"* "&amp;DM15:VZ15&amp;" *")&gt;0)*1))</f>
        <v>0</v>
      </c>
      <c r="BE51">
        <f t="array" ref="BE51">IF(P51="",0,SUMPRODUCT((DM13:VZ13="Fruits a coque")*(DM14:VZ14="ALERTE")*(COUNTIF(AD51,"* "&amp;DM15:VZ15&amp;" *")&gt;0)*1))</f>
        <v>0</v>
      </c>
      <c r="BF51" t="str">
        <f t="shared" si="30"/>
        <v/>
      </c>
      <c r="BG51">
        <f t="array" ref="BG51">IF(P51="",0,SUMPRODUCT((DM13:VZ13="Celeri")*(DM14:VZ14="ALERTE")*(COUNTIF(AD51,"* "&amp;DM15:VZ15&amp;" *")&gt;0)*1))</f>
        <v>0</v>
      </c>
      <c r="BH51" t="str">
        <f t="shared" si="31"/>
        <v/>
      </c>
      <c r="BI51">
        <f t="array" ref="BI51">IF(P51="",0,SUMPRODUCT((DM13:VZ13="Moutarde")*(DM14:VZ14="ALERTE")*(COUNTIF(AD51,"* "&amp;DM15:VZ15&amp;" *")&gt;0)*1))</f>
        <v>0</v>
      </c>
      <c r="BJ51" t="str">
        <f t="shared" si="32"/>
        <v/>
      </c>
      <c r="BK51">
        <f t="array" ref="BK51">IF(P51="",0,SUMPRODUCT((DM13:VZ13="Sesame")*(DM14:VZ14="ALERTE")*(COUNTIF(AD51,"* "&amp;DM15:VZ15&amp;" *")&gt;0)*1))</f>
        <v>0</v>
      </c>
      <c r="BL51" t="str">
        <f t="shared" si="33"/>
        <v/>
      </c>
      <c r="BM51">
        <f t="array" ref="BM51">IF(P51="",0,SUMPRODUCT((DM13:VZ13="Sulfites")*(DM14:VZ14="ALERTE")*(COUNTIF(AD51,"* "&amp;DM15:VZ15&amp;" *")&gt;0)*1))</f>
        <v>0</v>
      </c>
      <c r="BN51" t="str">
        <f t="shared" si="34"/>
        <v/>
      </c>
      <c r="BO51">
        <f t="array" ref="BO51">IF(P51="",0,SUMPRODUCT((DM13:VZ13="Lupin")*(DM14:VZ14="ALERTE")*(COUNTIF(AD51,"* "&amp;DM15:VZ15&amp;" *")&gt;0)*1))</f>
        <v>0</v>
      </c>
      <c r="BP51" t="str">
        <f t="shared" si="35"/>
        <v/>
      </c>
      <c r="BQ51">
        <f t="array" ref="BQ51">IF(P51="",0,SUMPRODUCT((DM13:VZ13="Mollusques")*(DM14:VZ14="EXCL")*(COUNTIF(AD51,"* "&amp;DM15:VZ15&amp;" *")&gt;0)*1))</f>
        <v>0</v>
      </c>
      <c r="BR51">
        <f t="array" ref="BR51">IF(P51="",0,SUMPRODUCT((DM13:VZ13="Mollusques")*(DM14:VZ14="ALERTE")*(COUNTIF(AD51,"* "&amp;DM15:VZ15&amp;" *")&gt;0)*1))</f>
        <v>0</v>
      </c>
      <c r="BS51" t="str">
        <f t="shared" si="36"/>
        <v/>
      </c>
      <c r="BT51" t="str">
        <f t="shared" si="37"/>
        <v/>
      </c>
      <c r="BU51" t="str">
        <f t="shared" si="38"/>
        <v/>
      </c>
      <c r="BV51" t="str">
        <f t="shared" si="39"/>
        <v/>
      </c>
      <c r="BW51" t="str">
        <f t="shared" si="40"/>
        <v/>
      </c>
      <c r="BX51" t="str">
        <f t="shared" si="41"/>
        <v/>
      </c>
      <c r="BY51" t="str">
        <f t="shared" si="42"/>
        <v/>
      </c>
      <c r="BZ51" t="str">
        <f t="shared" si="43"/>
        <v/>
      </c>
      <c r="CA51" t="str">
        <f t="shared" si="44"/>
        <v/>
      </c>
      <c r="CB51" t="str">
        <f t="shared" si="45"/>
        <v/>
      </c>
      <c r="CC51" t="str">
        <f t="shared" si="46"/>
        <v/>
      </c>
      <c r="CD51" t="str">
        <f t="shared" si="47"/>
        <v/>
      </c>
      <c r="CE51" t="str">
        <f t="shared" si="48"/>
        <v/>
      </c>
      <c r="CF51" t="str">
        <f t="shared" si="49"/>
        <v/>
      </c>
      <c r="CG51" t="str">
        <f t="shared" si="50"/>
        <v/>
      </c>
      <c r="CH51" t="str">
        <f t="shared" si="51"/>
        <v/>
      </c>
      <c r="CI51" t="str">
        <f t="shared" si="52"/>
        <v/>
      </c>
      <c r="CJ51" t="str">
        <f t="shared" si="53"/>
        <v/>
      </c>
      <c r="CK51" t="str">
        <f t="shared" si="54"/>
        <v/>
      </c>
    </row>
    <row r="52" spans="2:89" ht="21" customHeight="1">
      <c r="B52" s="759"/>
      <c r="C52" s="784"/>
      <c r="D52" s="780" t="str" cm="1">
        <f t="array" ref="D52">IF(ROW()=ROW(D42),C45,INDEX(E42:E55,ROW()-ROW(D42)))</f>
        <v/>
      </c>
      <c r="E52" s="781" t="str">
        <f>IF(OR(D52="",C44="",C44&lt;=0,F52=""),"",TRIM(MID(D52,LEN(F52)+1+IF(MID(D52,LEN(F52)+1,1)=" ",1,0),99999)))</f>
        <v/>
      </c>
      <c r="F52" s="780" t="str">
        <f>IF(OR(G52="",G52=0,G52="0"),"",IF(LEN(G52)&lt;=C44,G52,IF(LEN(SUBSTITUTE(H52," ",""))=C44+1,LEFT(G52,C44),LEFT(G52,FIND("§",SUBSTITUTE(H52," ","§",LEN(H52)-LEN(SUBSTITUTE(H52," ",""))))-1))))</f>
        <v/>
      </c>
      <c r="G52" s="780" t="str">
        <f t="shared" si="3"/>
        <v/>
      </c>
      <c r="H52" s="780" t="str">
        <f>IF(OR(G52="",G52=0,G52="0"),"",LEFT(G52,C44+1))</f>
        <v/>
      </c>
      <c r="I52" s="804" t="str">
        <f t="shared" si="4"/>
        <v/>
      </c>
      <c r="J52" s="752" t="s">
        <v>1394</v>
      </c>
      <c r="K52" s="759" t="str">
        <f>IF(LEN(TRIM(L52))&gt;0,MAX(K13:K51)+1,"")</f>
        <v/>
      </c>
      <c r="L52" s="783"/>
      <c r="M52" s="812" t="str">
        <f t="shared" si="5"/>
        <v/>
      </c>
      <c r="O52" s="263" t="str">
        <f t="shared" si="6"/>
        <v/>
      </c>
      <c r="P52" s="797" t="str">
        <f t="shared" si="7"/>
        <v/>
      </c>
      <c r="Q52" s="862" t="s">
        <v>945</v>
      </c>
      <c r="R52" s="860" t="str">
        <f t="shared" si="8"/>
        <v/>
      </c>
      <c r="S52" s="800" t="str">
        <f t="shared" si="9"/>
        <v/>
      </c>
      <c r="T52" s="266" t="str">
        <f t="shared" si="10"/>
        <v/>
      </c>
      <c r="U52" s="267" t="str">
        <f t="shared" si="11"/>
        <v/>
      </c>
      <c r="V52" s="268" t="str">
        <f t="shared" si="12"/>
        <v/>
      </c>
      <c r="W52" s="268" t="str">
        <f t="shared" si="13"/>
        <v/>
      </c>
      <c r="X52" s="269" t="str">
        <f t="shared" si="14"/>
        <v/>
      </c>
      <c r="Y52" t="str">
        <f t="shared" si="15"/>
        <v/>
      </c>
      <c r="Z52" t="str">
        <f t="shared" si="16"/>
        <v/>
      </c>
      <c r="AA52" t="str">
        <f t="shared" si="17"/>
        <v/>
      </c>
      <c r="AB52" t="str">
        <f t="shared" si="18"/>
        <v/>
      </c>
      <c r="AC52" t="str">
        <f t="shared" si="19"/>
        <v/>
      </c>
      <c r="AD52" t="str">
        <f t="shared" si="20"/>
        <v/>
      </c>
      <c r="AE52">
        <f t="array" ref="AE52">IF(P52="",0,SUMPRODUCT((DM13:VZ13="Gluten")*(DM14:VZ14="INFO")*(COUNTIF(AD52,"* "&amp;DM15:VZ15&amp;" *")&gt;0)*1))</f>
        <v>0</v>
      </c>
      <c r="AF52">
        <f t="array" ref="AF52">IF(P52="",0,SUMPRODUCT((DM13:VZ13="Gluten")*(DM14:VZ14="EXCL")*(COUNTIF(AD52,"* "&amp;DM15:VZ15&amp;" *")&gt;0)*1))</f>
        <v>0</v>
      </c>
      <c r="AG52">
        <f t="array" ref="AG52">IF(P52="",0,SUMPRODUCT((DM13:VZ13="Gluten")*(DM14:VZ14="ALERTE")*(COUNTIF(AD52,"* "&amp;DM15:VZ15&amp;" *")&gt;0)*1))</f>
        <v>0</v>
      </c>
      <c r="AH52">
        <f t="array" ref="AH52">IF(P52="",0,SUMPRODUCT((DM13:VZ13="Gluten")*(DM14:VZ14="SUSP")*(COUNTIF(AD52,"* "&amp;DM15:VZ15&amp;" *")&gt;0)*1))</f>
        <v>0</v>
      </c>
      <c r="AI52" t="str">
        <f t="shared" si="21"/>
        <v/>
      </c>
      <c r="AJ52" t="str">
        <f t="shared" si="22"/>
        <v/>
      </c>
      <c r="AK52">
        <f t="array" ref="AK52">IF(P52="",0,SUMPRODUCT((DM13:VZ13="Crustaces")*(DM14:VZ14="ALERTE")*(COUNTIF(AD52,"* "&amp;DM15:VZ15&amp;" *")&gt;0)*1))</f>
        <v>0</v>
      </c>
      <c r="AL52" t="str">
        <f t="shared" si="23"/>
        <v/>
      </c>
      <c r="AM52">
        <f t="array" ref="AM52">IF(P52="",0,SUMPRODUCT((DM13:VZ13="Oeufs")*(DM14:VZ14="ALERTE")*(COUNTIF(AD52,"* "&amp;DM15:VZ15&amp;" *")&gt;0)*1))</f>
        <v>0</v>
      </c>
      <c r="AN52" t="str">
        <f t="shared" si="24"/>
        <v/>
      </c>
      <c r="AO52">
        <f t="array" ref="AO52">IF(P52="",0,SUMPRODUCT((DM13:VZ13="Poissons")*(DM14:VZ14="INFO")*(COUNTIF(AD52,"* "&amp;DM15:VZ15&amp;" *")&gt;0)*1))</f>
        <v>0</v>
      </c>
      <c r="AP52">
        <f t="array" ref="AP52">IF(P52="",0,SUMPRODUCT((DM13:VZ13="Poissons")*(DM14:VZ14="EXCL")*(COUNTIF(AD52,"* "&amp;DM15:VZ15&amp;" *")&gt;0)*1))</f>
        <v>0</v>
      </c>
      <c r="AQ52">
        <f t="array" ref="AQ52">IF(P52="",0,SUMPRODUCT((DM13:VZ13="Poissons")*(DM14:VZ14="ALERTE")*(COUNTIF(AD52,"* "&amp;DM15:VZ15&amp;" *")&gt;0)*1))</f>
        <v>0</v>
      </c>
      <c r="AR52" t="str">
        <f t="shared" si="25"/>
        <v/>
      </c>
      <c r="AS52">
        <f t="array" ref="AS52">IF(P52="",0,SUMPRODUCT((DM13:VZ13="Arachides")*(DM14:VZ14="ALERTE")*(COUNTIF(AD52,"* "&amp;DM15:VZ15&amp;" *")&gt;0)*1))</f>
        <v>0</v>
      </c>
      <c r="AT52" t="str">
        <f t="shared" si="26"/>
        <v/>
      </c>
      <c r="AU52">
        <f t="array" ref="AU52">IF(P52="",0,SUMPRODUCT((DM13:VZ13="Soja")*(DM14:VZ14="INFO")*(COUNTIF(AD52,"* "&amp;DM15:VZ15&amp;" *")&gt;0)*1))</f>
        <v>0</v>
      </c>
      <c r="AV52">
        <f t="array" ref="AV52">IF(P52="",0,SUMPRODUCT((DM13:VZ13="Soja")*(DM14:VZ14="ALERTE")*(COUNTIF(AD52,"* "&amp;DM15:VZ15&amp;" *")&gt;0)*1))</f>
        <v>0</v>
      </c>
      <c r="AW52" t="str">
        <f t="shared" si="27"/>
        <v/>
      </c>
      <c r="AX52">
        <f t="array" ref="AX52">IF(P52="",0,SUMPRODUCT((DM13:VZ13="Lait")*(DM14:VZ14="INFO")*(COUNTIF(AD52,"* "&amp;DM15:VZ15&amp;" *")&gt;0)*1))</f>
        <v>0</v>
      </c>
      <c r="AY52">
        <f t="array" ref="AY52">IF(P52="",0,SUMPRODUCT((DM13:VZ13="Lait")*(DM14:VZ14="EXCL")*(COUNTIF(AD52,"* "&amp;DM15:VZ15&amp;" *")&gt;0)*1))</f>
        <v>0</v>
      </c>
      <c r="AZ52">
        <f t="array" ref="AZ52">IF(P52="",0,SUMPRODUCT((DM13:VZ13="Lait")*(DM14:VZ14="ALERTE")*(COUNTIF(AD52,"* "&amp;DM15:VZ15&amp;" *")&gt;0)*1))</f>
        <v>0</v>
      </c>
      <c r="BA52">
        <f t="array" ref="BA52">IF(P52="",0,SUMPRODUCT((DM13:VZ13="Lait")*(DM14:VZ14="SUSP")*(COUNTIF(AD52,"* "&amp;DM15:VZ15&amp;" *")&gt;0)*1))</f>
        <v>0</v>
      </c>
      <c r="BB52" t="str">
        <f t="shared" si="28"/>
        <v/>
      </c>
      <c r="BC52" t="str">
        <f t="shared" si="29"/>
        <v/>
      </c>
      <c r="BD52">
        <f t="array" ref="BD52">IF(P52="",0,SUMPRODUCT((DM13:VZ13="Fruits a coque")*(DM14:VZ14="EXCL")*(COUNTIF(AD52,"* "&amp;DM15:VZ15&amp;" *")&gt;0)*1))</f>
        <v>0</v>
      </c>
      <c r="BE52">
        <f t="array" ref="BE52">IF(P52="",0,SUMPRODUCT((DM13:VZ13="Fruits a coque")*(DM14:VZ14="ALERTE")*(COUNTIF(AD52,"* "&amp;DM15:VZ15&amp;" *")&gt;0)*1))</f>
        <v>0</v>
      </c>
      <c r="BF52" t="str">
        <f t="shared" si="30"/>
        <v/>
      </c>
      <c r="BG52">
        <f t="array" ref="BG52">IF(P52="",0,SUMPRODUCT((DM13:VZ13="Celeri")*(DM14:VZ14="ALERTE")*(COUNTIF(AD52,"* "&amp;DM15:VZ15&amp;" *")&gt;0)*1))</f>
        <v>0</v>
      </c>
      <c r="BH52" t="str">
        <f t="shared" si="31"/>
        <v/>
      </c>
      <c r="BI52">
        <f t="array" ref="BI52">IF(P52="",0,SUMPRODUCT((DM13:VZ13="Moutarde")*(DM14:VZ14="ALERTE")*(COUNTIF(AD52,"* "&amp;DM15:VZ15&amp;" *")&gt;0)*1))</f>
        <v>0</v>
      </c>
      <c r="BJ52" t="str">
        <f t="shared" si="32"/>
        <v/>
      </c>
      <c r="BK52">
        <f t="array" ref="BK52">IF(P52="",0,SUMPRODUCT((DM13:VZ13="Sesame")*(DM14:VZ14="ALERTE")*(COUNTIF(AD52,"* "&amp;DM15:VZ15&amp;" *")&gt;0)*1))</f>
        <v>0</v>
      </c>
      <c r="BL52" t="str">
        <f t="shared" si="33"/>
        <v/>
      </c>
      <c r="BM52">
        <f t="array" ref="BM52">IF(P52="",0,SUMPRODUCT((DM13:VZ13="Sulfites")*(DM14:VZ14="ALERTE")*(COUNTIF(AD52,"* "&amp;DM15:VZ15&amp;" *")&gt;0)*1))</f>
        <v>0</v>
      </c>
      <c r="BN52" t="str">
        <f t="shared" si="34"/>
        <v/>
      </c>
      <c r="BO52">
        <f t="array" ref="BO52">IF(P52="",0,SUMPRODUCT((DM13:VZ13="Lupin")*(DM14:VZ14="ALERTE")*(COUNTIF(AD52,"* "&amp;DM15:VZ15&amp;" *")&gt;0)*1))</f>
        <v>0</v>
      </c>
      <c r="BP52" t="str">
        <f t="shared" si="35"/>
        <v/>
      </c>
      <c r="BQ52">
        <f t="array" ref="BQ52">IF(P52="",0,SUMPRODUCT((DM13:VZ13="Mollusques")*(DM14:VZ14="EXCL")*(COUNTIF(AD52,"* "&amp;DM15:VZ15&amp;" *")&gt;0)*1))</f>
        <v>0</v>
      </c>
      <c r="BR52">
        <f t="array" ref="BR52">IF(P52="",0,SUMPRODUCT((DM13:VZ13="Mollusques")*(DM14:VZ14="ALERTE")*(COUNTIF(AD52,"* "&amp;DM15:VZ15&amp;" *")&gt;0)*1))</f>
        <v>0</v>
      </c>
      <c r="BS52" t="str">
        <f t="shared" si="36"/>
        <v/>
      </c>
      <c r="BT52" t="str">
        <f t="shared" si="37"/>
        <v/>
      </c>
      <c r="BU52" t="str">
        <f t="shared" si="38"/>
        <v/>
      </c>
      <c r="BV52" t="str">
        <f t="shared" si="39"/>
        <v/>
      </c>
      <c r="BW52" t="str">
        <f t="shared" si="40"/>
        <v/>
      </c>
      <c r="BX52" t="str">
        <f t="shared" si="41"/>
        <v/>
      </c>
      <c r="BY52" t="str">
        <f t="shared" si="42"/>
        <v/>
      </c>
      <c r="BZ52" t="str">
        <f t="shared" si="43"/>
        <v/>
      </c>
      <c r="CA52" t="str">
        <f t="shared" si="44"/>
        <v/>
      </c>
      <c r="CB52" t="str">
        <f t="shared" si="45"/>
        <v/>
      </c>
      <c r="CC52" t="str">
        <f t="shared" si="46"/>
        <v/>
      </c>
      <c r="CD52" t="str">
        <f t="shared" si="47"/>
        <v/>
      </c>
      <c r="CE52" t="str">
        <f t="shared" si="48"/>
        <v/>
      </c>
      <c r="CF52" t="str">
        <f t="shared" si="49"/>
        <v/>
      </c>
      <c r="CG52" t="str">
        <f t="shared" si="50"/>
        <v/>
      </c>
      <c r="CH52" t="str">
        <f t="shared" si="51"/>
        <v/>
      </c>
      <c r="CI52" t="str">
        <f t="shared" si="52"/>
        <v/>
      </c>
      <c r="CJ52" t="str">
        <f t="shared" si="53"/>
        <v/>
      </c>
      <c r="CK52" t="str">
        <f t="shared" si="54"/>
        <v/>
      </c>
    </row>
    <row r="53" spans="2:89" ht="21" customHeight="1">
      <c r="B53" s="759"/>
      <c r="C53" s="784"/>
      <c r="D53" s="780" t="str" cm="1">
        <f t="array" ref="D53">IF(ROW()=ROW(D42),C45,INDEX(E42:E55,ROW()-ROW(D42)))</f>
        <v/>
      </c>
      <c r="E53" s="781" t="str">
        <f>IF(OR(D53="",C44="",C44&lt;=0,F53=""),"",TRIM(MID(D53,LEN(F53)+1+IF(MID(D53,LEN(F53)+1,1)=" ",1,0),99999)))</f>
        <v/>
      </c>
      <c r="F53" s="780" t="str">
        <f>IF(OR(G53="",G53=0,G53="0"),"",IF(LEN(G53)&lt;=C44,G53,IF(LEN(SUBSTITUTE(H53," ",""))=C44+1,LEFT(G53,C44),LEFT(G53,FIND("§",SUBSTITUTE(H53," ","§",LEN(H53)-LEN(SUBSTITUTE(H53," ",""))))-1))))</f>
        <v/>
      </c>
      <c r="G53" s="780" t="str">
        <f t="shared" si="3"/>
        <v/>
      </c>
      <c r="H53" s="780" t="str">
        <f>IF(OR(G53="",G53=0,G53="0"),"",LEFT(G53,C44+1))</f>
        <v/>
      </c>
      <c r="I53" s="804" t="str">
        <f t="shared" si="4"/>
        <v/>
      </c>
      <c r="J53" s="752" t="s">
        <v>1394</v>
      </c>
      <c r="K53" s="759" t="str">
        <f>IF(LEN(TRIM(L53))&gt;0,MAX(K13:K52)+1,"")</f>
        <v/>
      </c>
      <c r="L53" s="783"/>
      <c r="M53" s="812" t="str">
        <f t="shared" si="5"/>
        <v/>
      </c>
      <c r="O53" s="263" t="str">
        <f t="shared" si="6"/>
        <v/>
      </c>
      <c r="P53" s="797" t="str">
        <f t="shared" si="7"/>
        <v/>
      </c>
      <c r="Q53" s="862" t="s">
        <v>945</v>
      </c>
      <c r="R53" s="860" t="str">
        <f t="shared" si="8"/>
        <v/>
      </c>
      <c r="S53" s="800" t="str">
        <f t="shared" si="9"/>
        <v/>
      </c>
      <c r="T53" s="266" t="str">
        <f t="shared" si="10"/>
        <v/>
      </c>
      <c r="U53" s="267" t="str">
        <f t="shared" si="11"/>
        <v/>
      </c>
      <c r="V53" s="268" t="str">
        <f t="shared" si="12"/>
        <v/>
      </c>
      <c r="W53" s="268" t="str">
        <f t="shared" si="13"/>
        <v/>
      </c>
      <c r="X53" s="269" t="str">
        <f t="shared" si="14"/>
        <v/>
      </c>
      <c r="Y53" t="str">
        <f t="shared" si="15"/>
        <v/>
      </c>
      <c r="Z53" t="str">
        <f t="shared" si="16"/>
        <v/>
      </c>
      <c r="AA53" t="str">
        <f t="shared" si="17"/>
        <v/>
      </c>
      <c r="AB53" t="str">
        <f t="shared" si="18"/>
        <v/>
      </c>
      <c r="AC53" t="str">
        <f t="shared" si="19"/>
        <v/>
      </c>
      <c r="AD53" t="str">
        <f t="shared" si="20"/>
        <v/>
      </c>
      <c r="AE53">
        <f t="array" ref="AE53">IF(P53="",0,SUMPRODUCT((DM13:VZ13="Gluten")*(DM14:VZ14="INFO")*(COUNTIF(AD53,"* "&amp;DM15:VZ15&amp;" *")&gt;0)*1))</f>
        <v>0</v>
      </c>
      <c r="AF53">
        <f t="array" ref="AF53">IF(P53="",0,SUMPRODUCT((DM13:VZ13="Gluten")*(DM14:VZ14="EXCL")*(COUNTIF(AD53,"* "&amp;DM15:VZ15&amp;" *")&gt;0)*1))</f>
        <v>0</v>
      </c>
      <c r="AG53">
        <f t="array" ref="AG53">IF(P53="",0,SUMPRODUCT((DM13:VZ13="Gluten")*(DM14:VZ14="ALERTE")*(COUNTIF(AD53,"* "&amp;DM15:VZ15&amp;" *")&gt;0)*1))</f>
        <v>0</v>
      </c>
      <c r="AH53">
        <f t="array" ref="AH53">IF(P53="",0,SUMPRODUCT((DM13:VZ13="Gluten")*(DM14:VZ14="SUSP")*(COUNTIF(AD53,"* "&amp;DM15:VZ15&amp;" *")&gt;0)*1))</f>
        <v>0</v>
      </c>
      <c r="AI53" t="str">
        <f t="shared" si="21"/>
        <v/>
      </c>
      <c r="AJ53" t="str">
        <f t="shared" si="22"/>
        <v/>
      </c>
      <c r="AK53">
        <f t="array" ref="AK53">IF(P53="",0,SUMPRODUCT((DM13:VZ13="Crustaces")*(DM14:VZ14="ALERTE")*(COUNTIF(AD53,"* "&amp;DM15:VZ15&amp;" *")&gt;0)*1))</f>
        <v>0</v>
      </c>
      <c r="AL53" t="str">
        <f t="shared" si="23"/>
        <v/>
      </c>
      <c r="AM53">
        <f t="array" ref="AM53">IF(P53="",0,SUMPRODUCT((DM13:VZ13="Oeufs")*(DM14:VZ14="ALERTE")*(COUNTIF(AD53,"* "&amp;DM15:VZ15&amp;" *")&gt;0)*1))</f>
        <v>0</v>
      </c>
      <c r="AN53" t="str">
        <f t="shared" si="24"/>
        <v/>
      </c>
      <c r="AO53">
        <f t="array" ref="AO53">IF(P53="",0,SUMPRODUCT((DM13:VZ13="Poissons")*(DM14:VZ14="INFO")*(COUNTIF(AD53,"* "&amp;DM15:VZ15&amp;" *")&gt;0)*1))</f>
        <v>0</v>
      </c>
      <c r="AP53">
        <f t="array" ref="AP53">IF(P53="",0,SUMPRODUCT((DM13:VZ13="Poissons")*(DM14:VZ14="EXCL")*(COUNTIF(AD53,"* "&amp;DM15:VZ15&amp;" *")&gt;0)*1))</f>
        <v>0</v>
      </c>
      <c r="AQ53">
        <f t="array" ref="AQ53">IF(P53="",0,SUMPRODUCT((DM13:VZ13="Poissons")*(DM14:VZ14="ALERTE")*(COUNTIF(AD53,"* "&amp;DM15:VZ15&amp;" *")&gt;0)*1))</f>
        <v>0</v>
      </c>
      <c r="AR53" t="str">
        <f t="shared" si="25"/>
        <v/>
      </c>
      <c r="AS53">
        <f t="array" ref="AS53">IF(P53="",0,SUMPRODUCT((DM13:VZ13="Arachides")*(DM14:VZ14="ALERTE")*(COUNTIF(AD53,"* "&amp;DM15:VZ15&amp;" *")&gt;0)*1))</f>
        <v>0</v>
      </c>
      <c r="AT53" t="str">
        <f t="shared" si="26"/>
        <v/>
      </c>
      <c r="AU53">
        <f t="array" ref="AU53">IF(P53="",0,SUMPRODUCT((DM13:VZ13="Soja")*(DM14:VZ14="INFO")*(COUNTIF(AD53,"* "&amp;DM15:VZ15&amp;" *")&gt;0)*1))</f>
        <v>0</v>
      </c>
      <c r="AV53">
        <f t="array" ref="AV53">IF(P53="",0,SUMPRODUCT((DM13:VZ13="Soja")*(DM14:VZ14="ALERTE")*(COUNTIF(AD53,"* "&amp;DM15:VZ15&amp;" *")&gt;0)*1))</f>
        <v>0</v>
      </c>
      <c r="AW53" t="str">
        <f t="shared" si="27"/>
        <v/>
      </c>
      <c r="AX53">
        <f t="array" ref="AX53">IF(P53="",0,SUMPRODUCT((DM13:VZ13="Lait")*(DM14:VZ14="INFO")*(COUNTIF(AD53,"* "&amp;DM15:VZ15&amp;" *")&gt;0)*1))</f>
        <v>0</v>
      </c>
      <c r="AY53">
        <f t="array" ref="AY53">IF(P53="",0,SUMPRODUCT((DM13:VZ13="Lait")*(DM14:VZ14="EXCL")*(COUNTIF(AD53,"* "&amp;DM15:VZ15&amp;" *")&gt;0)*1))</f>
        <v>0</v>
      </c>
      <c r="AZ53">
        <f t="array" ref="AZ53">IF(P53="",0,SUMPRODUCT((DM13:VZ13="Lait")*(DM14:VZ14="ALERTE")*(COUNTIF(AD53,"* "&amp;DM15:VZ15&amp;" *")&gt;0)*1))</f>
        <v>0</v>
      </c>
      <c r="BA53">
        <f t="array" ref="BA53">IF(P53="",0,SUMPRODUCT((DM13:VZ13="Lait")*(DM14:VZ14="SUSP")*(COUNTIF(AD53,"* "&amp;DM15:VZ15&amp;" *")&gt;0)*1))</f>
        <v>0</v>
      </c>
      <c r="BB53" t="str">
        <f t="shared" si="28"/>
        <v/>
      </c>
      <c r="BC53" t="str">
        <f t="shared" si="29"/>
        <v/>
      </c>
      <c r="BD53">
        <f t="array" ref="BD53">IF(P53="",0,SUMPRODUCT((DM13:VZ13="Fruits a coque")*(DM14:VZ14="EXCL")*(COUNTIF(AD53,"* "&amp;DM15:VZ15&amp;" *")&gt;0)*1))</f>
        <v>0</v>
      </c>
      <c r="BE53">
        <f t="array" ref="BE53">IF(P53="",0,SUMPRODUCT((DM13:VZ13="Fruits a coque")*(DM14:VZ14="ALERTE")*(COUNTIF(AD53,"* "&amp;DM15:VZ15&amp;" *")&gt;0)*1))</f>
        <v>0</v>
      </c>
      <c r="BF53" t="str">
        <f t="shared" si="30"/>
        <v/>
      </c>
      <c r="BG53">
        <f t="array" ref="BG53">IF(P53="",0,SUMPRODUCT((DM13:VZ13="Celeri")*(DM14:VZ14="ALERTE")*(COUNTIF(AD53,"* "&amp;DM15:VZ15&amp;" *")&gt;0)*1))</f>
        <v>0</v>
      </c>
      <c r="BH53" t="str">
        <f t="shared" si="31"/>
        <v/>
      </c>
      <c r="BI53">
        <f t="array" ref="BI53">IF(P53="",0,SUMPRODUCT((DM13:VZ13="Moutarde")*(DM14:VZ14="ALERTE")*(COUNTIF(AD53,"* "&amp;DM15:VZ15&amp;" *")&gt;0)*1))</f>
        <v>0</v>
      </c>
      <c r="BJ53" t="str">
        <f t="shared" si="32"/>
        <v/>
      </c>
      <c r="BK53">
        <f t="array" ref="BK53">IF(P53="",0,SUMPRODUCT((DM13:VZ13="Sesame")*(DM14:VZ14="ALERTE")*(COUNTIF(AD53,"* "&amp;DM15:VZ15&amp;" *")&gt;0)*1))</f>
        <v>0</v>
      </c>
      <c r="BL53" t="str">
        <f t="shared" si="33"/>
        <v/>
      </c>
      <c r="BM53">
        <f t="array" ref="BM53">IF(P53="",0,SUMPRODUCT((DM13:VZ13="Sulfites")*(DM14:VZ14="ALERTE")*(COUNTIF(AD53,"* "&amp;DM15:VZ15&amp;" *")&gt;0)*1))</f>
        <v>0</v>
      </c>
      <c r="BN53" t="str">
        <f t="shared" si="34"/>
        <v/>
      </c>
      <c r="BO53">
        <f t="array" ref="BO53">IF(P53="",0,SUMPRODUCT((DM13:VZ13="Lupin")*(DM14:VZ14="ALERTE")*(COUNTIF(AD53,"* "&amp;DM15:VZ15&amp;" *")&gt;0)*1))</f>
        <v>0</v>
      </c>
      <c r="BP53" t="str">
        <f t="shared" si="35"/>
        <v/>
      </c>
      <c r="BQ53">
        <f t="array" ref="BQ53">IF(P53="",0,SUMPRODUCT((DM13:VZ13="Mollusques")*(DM14:VZ14="EXCL")*(COUNTIF(AD53,"* "&amp;DM15:VZ15&amp;" *")&gt;0)*1))</f>
        <v>0</v>
      </c>
      <c r="BR53">
        <f t="array" ref="BR53">IF(P53="",0,SUMPRODUCT((DM13:VZ13="Mollusques")*(DM14:VZ14="ALERTE")*(COUNTIF(AD53,"* "&amp;DM15:VZ15&amp;" *")&gt;0)*1))</f>
        <v>0</v>
      </c>
      <c r="BS53" t="str">
        <f t="shared" si="36"/>
        <v/>
      </c>
      <c r="BT53" t="str">
        <f t="shared" si="37"/>
        <v/>
      </c>
      <c r="BU53" t="str">
        <f t="shared" si="38"/>
        <v/>
      </c>
      <c r="BV53" t="str">
        <f t="shared" si="39"/>
        <v/>
      </c>
      <c r="BW53" t="str">
        <f t="shared" si="40"/>
        <v/>
      </c>
      <c r="BX53" t="str">
        <f t="shared" si="41"/>
        <v/>
      </c>
      <c r="BY53" t="str">
        <f t="shared" si="42"/>
        <v/>
      </c>
      <c r="BZ53" t="str">
        <f t="shared" si="43"/>
        <v/>
      </c>
      <c r="CA53" t="str">
        <f t="shared" si="44"/>
        <v/>
      </c>
      <c r="CB53" t="str">
        <f t="shared" si="45"/>
        <v/>
      </c>
      <c r="CC53" t="str">
        <f t="shared" si="46"/>
        <v/>
      </c>
      <c r="CD53" t="str">
        <f t="shared" si="47"/>
        <v/>
      </c>
      <c r="CE53" t="str">
        <f t="shared" si="48"/>
        <v/>
      </c>
      <c r="CF53" t="str">
        <f t="shared" si="49"/>
        <v/>
      </c>
      <c r="CG53" t="str">
        <f t="shared" si="50"/>
        <v/>
      </c>
      <c r="CH53" t="str">
        <f t="shared" si="51"/>
        <v/>
      </c>
      <c r="CI53" t="str">
        <f t="shared" si="52"/>
        <v/>
      </c>
      <c r="CJ53" t="str">
        <f t="shared" si="53"/>
        <v/>
      </c>
      <c r="CK53" t="str">
        <f t="shared" si="54"/>
        <v/>
      </c>
    </row>
    <row r="54" spans="2:89" ht="21" customHeight="1">
      <c r="B54" s="759"/>
      <c r="C54" s="784"/>
      <c r="D54" s="780" t="str" cm="1">
        <f t="array" ref="D54">IF(ROW()=ROW(D42),C45,INDEX(E42:E55,ROW()-ROW(D42)))</f>
        <v/>
      </c>
      <c r="E54" s="781" t="str">
        <f>IF(OR(D54="",C44="",C44&lt;=0,F54=""),"",TRIM(MID(D54,LEN(F54)+1+IF(MID(D54,LEN(F54)+1,1)=" ",1,0),99999)))</f>
        <v/>
      </c>
      <c r="F54" s="780" t="str">
        <f>IF(OR(G54="",G54=0,G54="0"),"",IF(LEN(G54)&lt;=C44,G54,IF(LEN(SUBSTITUTE(H54," ",""))=C44+1,LEFT(G54,C44),LEFT(G54,FIND("§",SUBSTITUTE(H54," ","§",LEN(H54)-LEN(SUBSTITUTE(H54," ",""))))-1))))</f>
        <v/>
      </c>
      <c r="G54" s="780" t="str">
        <f t="shared" si="3"/>
        <v/>
      </c>
      <c r="H54" s="780" t="str">
        <f>IF(OR(G54="",G54=0,G54="0"),"",LEFT(G54,C44+1))</f>
        <v/>
      </c>
      <c r="I54" s="804" t="str">
        <f t="shared" si="4"/>
        <v/>
      </c>
      <c r="J54" s="752" t="s">
        <v>1394</v>
      </c>
      <c r="K54" s="759" t="str">
        <f>IF(LEN(TRIM(L54))&gt;0,MAX(K13:K53)+1,"")</f>
        <v/>
      </c>
      <c r="L54" s="783"/>
      <c r="M54" s="812" t="str">
        <f t="shared" si="5"/>
        <v/>
      </c>
      <c r="O54" s="263" t="str">
        <f t="shared" si="6"/>
        <v/>
      </c>
      <c r="P54" s="797" t="str">
        <f t="shared" si="7"/>
        <v/>
      </c>
      <c r="Q54" s="862" t="s">
        <v>945</v>
      </c>
      <c r="R54" s="860" t="str">
        <f t="shared" si="8"/>
        <v/>
      </c>
      <c r="S54" s="800" t="str">
        <f t="shared" si="9"/>
        <v/>
      </c>
      <c r="T54" s="266" t="str">
        <f t="shared" si="10"/>
        <v/>
      </c>
      <c r="U54" s="267" t="str">
        <f t="shared" si="11"/>
        <v/>
      </c>
      <c r="V54" s="268" t="str">
        <f t="shared" si="12"/>
        <v/>
      </c>
      <c r="W54" s="268" t="str">
        <f t="shared" si="13"/>
        <v/>
      </c>
      <c r="X54" s="269" t="str">
        <f t="shared" si="14"/>
        <v/>
      </c>
      <c r="Y54" t="str">
        <f t="shared" si="15"/>
        <v/>
      </c>
      <c r="Z54" t="str">
        <f t="shared" si="16"/>
        <v/>
      </c>
      <c r="AA54" t="str">
        <f t="shared" si="17"/>
        <v/>
      </c>
      <c r="AB54" t="str">
        <f t="shared" si="18"/>
        <v/>
      </c>
      <c r="AC54" t="str">
        <f t="shared" si="19"/>
        <v/>
      </c>
      <c r="AD54" t="str">
        <f t="shared" si="20"/>
        <v/>
      </c>
      <c r="AE54">
        <f t="array" ref="AE54">IF(P54="",0,SUMPRODUCT((DM13:VZ13="Gluten")*(DM14:VZ14="INFO")*(COUNTIF(AD54,"* "&amp;DM15:VZ15&amp;" *")&gt;0)*1))</f>
        <v>0</v>
      </c>
      <c r="AF54">
        <f t="array" ref="AF54">IF(P54="",0,SUMPRODUCT((DM13:VZ13="Gluten")*(DM14:VZ14="EXCL")*(COUNTIF(AD54,"* "&amp;DM15:VZ15&amp;" *")&gt;0)*1))</f>
        <v>0</v>
      </c>
      <c r="AG54">
        <f t="array" ref="AG54">IF(P54="",0,SUMPRODUCT((DM13:VZ13="Gluten")*(DM14:VZ14="ALERTE")*(COUNTIF(AD54,"* "&amp;DM15:VZ15&amp;" *")&gt;0)*1))</f>
        <v>0</v>
      </c>
      <c r="AH54">
        <f t="array" ref="AH54">IF(P54="",0,SUMPRODUCT((DM13:VZ13="Gluten")*(DM14:VZ14="SUSP")*(COUNTIF(AD54,"* "&amp;DM15:VZ15&amp;" *")&gt;0)*1))</f>
        <v>0</v>
      </c>
      <c r="AI54" t="str">
        <f t="shared" si="21"/>
        <v/>
      </c>
      <c r="AJ54" t="str">
        <f t="shared" si="22"/>
        <v/>
      </c>
      <c r="AK54">
        <f t="array" ref="AK54">IF(P54="",0,SUMPRODUCT((DM13:VZ13="Crustaces")*(DM14:VZ14="ALERTE")*(COUNTIF(AD54,"* "&amp;DM15:VZ15&amp;" *")&gt;0)*1))</f>
        <v>0</v>
      </c>
      <c r="AL54" t="str">
        <f t="shared" si="23"/>
        <v/>
      </c>
      <c r="AM54">
        <f t="array" ref="AM54">IF(P54="",0,SUMPRODUCT((DM13:VZ13="Oeufs")*(DM14:VZ14="ALERTE")*(COUNTIF(AD54,"* "&amp;DM15:VZ15&amp;" *")&gt;0)*1))</f>
        <v>0</v>
      </c>
      <c r="AN54" t="str">
        <f t="shared" si="24"/>
        <v/>
      </c>
      <c r="AO54">
        <f t="array" ref="AO54">IF(P54="",0,SUMPRODUCT((DM13:VZ13="Poissons")*(DM14:VZ14="INFO")*(COUNTIF(AD54,"* "&amp;DM15:VZ15&amp;" *")&gt;0)*1))</f>
        <v>0</v>
      </c>
      <c r="AP54">
        <f t="array" ref="AP54">IF(P54="",0,SUMPRODUCT((DM13:VZ13="Poissons")*(DM14:VZ14="EXCL")*(COUNTIF(AD54,"* "&amp;DM15:VZ15&amp;" *")&gt;0)*1))</f>
        <v>0</v>
      </c>
      <c r="AQ54">
        <f t="array" ref="AQ54">IF(P54="",0,SUMPRODUCT((DM13:VZ13="Poissons")*(DM14:VZ14="ALERTE")*(COUNTIF(AD54,"* "&amp;DM15:VZ15&amp;" *")&gt;0)*1))</f>
        <v>0</v>
      </c>
      <c r="AR54" t="str">
        <f t="shared" si="25"/>
        <v/>
      </c>
      <c r="AS54">
        <f t="array" ref="AS54">IF(P54="",0,SUMPRODUCT((DM13:VZ13="Arachides")*(DM14:VZ14="ALERTE")*(COUNTIF(AD54,"* "&amp;DM15:VZ15&amp;" *")&gt;0)*1))</f>
        <v>0</v>
      </c>
      <c r="AT54" t="str">
        <f t="shared" si="26"/>
        <v/>
      </c>
      <c r="AU54">
        <f t="array" ref="AU54">IF(P54="",0,SUMPRODUCT((DM13:VZ13="Soja")*(DM14:VZ14="INFO")*(COUNTIF(AD54,"* "&amp;DM15:VZ15&amp;" *")&gt;0)*1))</f>
        <v>0</v>
      </c>
      <c r="AV54">
        <f t="array" ref="AV54">IF(P54="",0,SUMPRODUCT((DM13:VZ13="Soja")*(DM14:VZ14="ALERTE")*(COUNTIF(AD54,"* "&amp;DM15:VZ15&amp;" *")&gt;0)*1))</f>
        <v>0</v>
      </c>
      <c r="AW54" t="str">
        <f t="shared" si="27"/>
        <v/>
      </c>
      <c r="AX54">
        <f t="array" ref="AX54">IF(P54="",0,SUMPRODUCT((DM13:VZ13="Lait")*(DM14:VZ14="INFO")*(COUNTIF(AD54,"* "&amp;DM15:VZ15&amp;" *")&gt;0)*1))</f>
        <v>0</v>
      </c>
      <c r="AY54">
        <f t="array" ref="AY54">IF(P54="",0,SUMPRODUCT((DM13:VZ13="Lait")*(DM14:VZ14="EXCL")*(COUNTIF(AD54,"* "&amp;DM15:VZ15&amp;" *")&gt;0)*1))</f>
        <v>0</v>
      </c>
      <c r="AZ54">
        <f t="array" ref="AZ54">IF(P54="",0,SUMPRODUCT((DM13:VZ13="Lait")*(DM14:VZ14="ALERTE")*(COUNTIF(AD54,"* "&amp;DM15:VZ15&amp;" *")&gt;0)*1))</f>
        <v>0</v>
      </c>
      <c r="BA54">
        <f t="array" ref="BA54">IF(P54="",0,SUMPRODUCT((DM13:VZ13="Lait")*(DM14:VZ14="SUSP")*(COUNTIF(AD54,"* "&amp;DM15:VZ15&amp;" *")&gt;0)*1))</f>
        <v>0</v>
      </c>
      <c r="BB54" t="str">
        <f t="shared" si="28"/>
        <v/>
      </c>
      <c r="BC54" t="str">
        <f t="shared" si="29"/>
        <v/>
      </c>
      <c r="BD54">
        <f t="array" ref="BD54">IF(P54="",0,SUMPRODUCT((DM13:VZ13="Fruits a coque")*(DM14:VZ14="EXCL")*(COUNTIF(AD54,"* "&amp;DM15:VZ15&amp;" *")&gt;0)*1))</f>
        <v>0</v>
      </c>
      <c r="BE54">
        <f t="array" ref="BE54">IF(P54="",0,SUMPRODUCT((DM13:VZ13="Fruits a coque")*(DM14:VZ14="ALERTE")*(COUNTIF(AD54,"* "&amp;DM15:VZ15&amp;" *")&gt;0)*1))</f>
        <v>0</v>
      </c>
      <c r="BF54" t="str">
        <f t="shared" si="30"/>
        <v/>
      </c>
      <c r="BG54">
        <f t="array" ref="BG54">IF(P54="",0,SUMPRODUCT((DM13:VZ13="Celeri")*(DM14:VZ14="ALERTE")*(COUNTIF(AD54,"* "&amp;DM15:VZ15&amp;" *")&gt;0)*1))</f>
        <v>0</v>
      </c>
      <c r="BH54" t="str">
        <f t="shared" si="31"/>
        <v/>
      </c>
      <c r="BI54">
        <f t="array" ref="BI54">IF(P54="",0,SUMPRODUCT((DM13:VZ13="Moutarde")*(DM14:VZ14="ALERTE")*(COUNTIF(AD54,"* "&amp;DM15:VZ15&amp;" *")&gt;0)*1))</f>
        <v>0</v>
      </c>
      <c r="BJ54" t="str">
        <f t="shared" si="32"/>
        <v/>
      </c>
      <c r="BK54">
        <f t="array" ref="BK54">IF(P54="",0,SUMPRODUCT((DM13:VZ13="Sesame")*(DM14:VZ14="ALERTE")*(COUNTIF(AD54,"* "&amp;DM15:VZ15&amp;" *")&gt;0)*1))</f>
        <v>0</v>
      </c>
      <c r="BL54" t="str">
        <f t="shared" si="33"/>
        <v/>
      </c>
      <c r="BM54">
        <f t="array" ref="BM54">IF(P54="",0,SUMPRODUCT((DM13:VZ13="Sulfites")*(DM14:VZ14="ALERTE")*(COUNTIF(AD54,"* "&amp;DM15:VZ15&amp;" *")&gt;0)*1))</f>
        <v>0</v>
      </c>
      <c r="BN54" t="str">
        <f t="shared" si="34"/>
        <v/>
      </c>
      <c r="BO54">
        <f t="array" ref="BO54">IF(P54="",0,SUMPRODUCT((DM13:VZ13="Lupin")*(DM14:VZ14="ALERTE")*(COUNTIF(AD54,"* "&amp;DM15:VZ15&amp;" *")&gt;0)*1))</f>
        <v>0</v>
      </c>
      <c r="BP54" t="str">
        <f t="shared" si="35"/>
        <v/>
      </c>
      <c r="BQ54">
        <f t="array" ref="BQ54">IF(P54="",0,SUMPRODUCT((DM13:VZ13="Mollusques")*(DM14:VZ14="EXCL")*(COUNTIF(AD54,"* "&amp;DM15:VZ15&amp;" *")&gt;0)*1))</f>
        <v>0</v>
      </c>
      <c r="BR54">
        <f t="array" ref="BR54">IF(P54="",0,SUMPRODUCT((DM13:VZ13="Mollusques")*(DM14:VZ14="ALERTE")*(COUNTIF(AD54,"* "&amp;DM15:VZ15&amp;" *")&gt;0)*1))</f>
        <v>0</v>
      </c>
      <c r="BS54" t="str">
        <f t="shared" si="36"/>
        <v/>
      </c>
      <c r="BT54" t="str">
        <f t="shared" si="37"/>
        <v/>
      </c>
      <c r="BU54" t="str">
        <f t="shared" si="38"/>
        <v/>
      </c>
      <c r="BV54" t="str">
        <f t="shared" si="39"/>
        <v/>
      </c>
      <c r="BW54" t="str">
        <f t="shared" si="40"/>
        <v/>
      </c>
      <c r="BX54" t="str">
        <f t="shared" si="41"/>
        <v/>
      </c>
      <c r="BY54" t="str">
        <f t="shared" si="42"/>
        <v/>
      </c>
      <c r="BZ54" t="str">
        <f t="shared" si="43"/>
        <v/>
      </c>
      <c r="CA54" t="str">
        <f t="shared" si="44"/>
        <v/>
      </c>
      <c r="CB54" t="str">
        <f t="shared" si="45"/>
        <v/>
      </c>
      <c r="CC54" t="str">
        <f t="shared" si="46"/>
        <v/>
      </c>
      <c r="CD54" t="str">
        <f t="shared" si="47"/>
        <v/>
      </c>
      <c r="CE54" t="str">
        <f t="shared" si="48"/>
        <v/>
      </c>
      <c r="CF54" t="str">
        <f t="shared" si="49"/>
        <v/>
      </c>
      <c r="CG54" t="str">
        <f t="shared" si="50"/>
        <v/>
      </c>
      <c r="CH54" t="str">
        <f t="shared" si="51"/>
        <v/>
      </c>
      <c r="CI54" t="str">
        <f t="shared" si="52"/>
        <v/>
      </c>
      <c r="CJ54" t="str">
        <f t="shared" si="53"/>
        <v/>
      </c>
      <c r="CK54" t="str">
        <f t="shared" si="54"/>
        <v/>
      </c>
    </row>
    <row r="55" spans="2:89" ht="21" customHeight="1">
      <c r="B55" s="759"/>
      <c r="C55" s="784"/>
      <c r="D55" s="780" t="str" cm="1">
        <f t="array" ref="D55">IF(ROW()=ROW(D42),C45,INDEX(E42:E55,ROW()-ROW(D42)))</f>
        <v/>
      </c>
      <c r="E55" s="781" t="str">
        <f>IF(OR(D55="",C44="",C44&lt;=0,F55=""),"",TRIM(MID(D55,LEN(F55)+1+IF(MID(D55,LEN(F55)+1,1)=" ",1,0),99999)))</f>
        <v/>
      </c>
      <c r="F55" s="780" t="str">
        <f>IF(OR(G55="",G55=0,G55="0"),"",IF(LEN(G55)&lt;=C44,G55,IF(LEN(SUBSTITUTE(H55," ",""))=C44+1,LEFT(G55,C44),LEFT(G55,FIND("§",SUBSTITUTE(H55," ","§",LEN(H55)-LEN(SUBSTITUTE(H55," ",""))))-1))))</f>
        <v/>
      </c>
      <c r="G55" s="780" t="str">
        <f t="shared" si="3"/>
        <v/>
      </c>
      <c r="H55" s="780" t="str">
        <f>IF(OR(G55="",G55=0,G55="0"),"",LEFT(G55,C44+1))</f>
        <v/>
      </c>
      <c r="I55" s="804" t="str">
        <f t="shared" si="4"/>
        <v/>
      </c>
      <c r="J55" s="752" t="s">
        <v>1394</v>
      </c>
      <c r="K55" s="759" t="str">
        <f>IF(LEN(TRIM(L55))&gt;0,MAX(K13:K54)+1,"")</f>
        <v/>
      </c>
      <c r="L55" s="783"/>
      <c r="M55" s="812" t="str">
        <f t="shared" si="5"/>
        <v/>
      </c>
      <c r="O55" s="263" t="str">
        <f t="shared" si="6"/>
        <v/>
      </c>
      <c r="P55" s="797" t="str">
        <f t="shared" si="7"/>
        <v/>
      </c>
      <c r="Q55" s="862" t="s">
        <v>945</v>
      </c>
      <c r="R55" s="860" t="str">
        <f t="shared" si="8"/>
        <v/>
      </c>
      <c r="S55" s="800" t="str">
        <f t="shared" si="9"/>
        <v/>
      </c>
      <c r="T55" s="266" t="str">
        <f t="shared" si="10"/>
        <v/>
      </c>
      <c r="U55" s="267" t="str">
        <f t="shared" si="11"/>
        <v/>
      </c>
      <c r="V55" s="268" t="str">
        <f t="shared" si="12"/>
        <v/>
      </c>
      <c r="W55" s="268" t="str">
        <f t="shared" si="13"/>
        <v/>
      </c>
      <c r="X55" s="269" t="str">
        <f t="shared" si="14"/>
        <v/>
      </c>
      <c r="Y55" t="str">
        <f t="shared" si="15"/>
        <v/>
      </c>
      <c r="Z55" t="str">
        <f t="shared" si="16"/>
        <v/>
      </c>
      <c r="AA55" t="str">
        <f t="shared" si="17"/>
        <v/>
      </c>
      <c r="AB55" t="str">
        <f t="shared" si="18"/>
        <v/>
      </c>
      <c r="AC55" t="str">
        <f t="shared" si="19"/>
        <v/>
      </c>
      <c r="AD55" t="str">
        <f t="shared" si="20"/>
        <v/>
      </c>
      <c r="AE55">
        <f t="array" ref="AE55">IF(P55="",0,SUMPRODUCT((DM13:VZ13="Gluten")*(DM14:VZ14="INFO")*(COUNTIF(AD55,"* "&amp;DM15:VZ15&amp;" *")&gt;0)*1))</f>
        <v>0</v>
      </c>
      <c r="AF55">
        <f t="array" ref="AF55">IF(P55="",0,SUMPRODUCT((DM13:VZ13="Gluten")*(DM14:VZ14="EXCL")*(COUNTIF(AD55,"* "&amp;DM15:VZ15&amp;" *")&gt;0)*1))</f>
        <v>0</v>
      </c>
      <c r="AG55">
        <f t="array" ref="AG55">IF(P55="",0,SUMPRODUCT((DM13:VZ13="Gluten")*(DM14:VZ14="ALERTE")*(COUNTIF(AD55,"* "&amp;DM15:VZ15&amp;" *")&gt;0)*1))</f>
        <v>0</v>
      </c>
      <c r="AH55">
        <f t="array" ref="AH55">IF(P55="",0,SUMPRODUCT((DM13:VZ13="Gluten")*(DM14:VZ14="SUSP")*(COUNTIF(AD55,"* "&amp;DM15:VZ15&amp;" *")&gt;0)*1))</f>
        <v>0</v>
      </c>
      <c r="AI55" t="str">
        <f t="shared" si="21"/>
        <v/>
      </c>
      <c r="AJ55" t="str">
        <f t="shared" si="22"/>
        <v/>
      </c>
      <c r="AK55">
        <f t="array" ref="AK55">IF(P55="",0,SUMPRODUCT((DM13:VZ13="Crustaces")*(DM14:VZ14="ALERTE")*(COUNTIF(AD55,"* "&amp;DM15:VZ15&amp;" *")&gt;0)*1))</f>
        <v>0</v>
      </c>
      <c r="AL55" t="str">
        <f t="shared" si="23"/>
        <v/>
      </c>
      <c r="AM55">
        <f t="array" ref="AM55">IF(P55="",0,SUMPRODUCT((DM13:VZ13="Oeufs")*(DM14:VZ14="ALERTE")*(COUNTIF(AD55,"* "&amp;DM15:VZ15&amp;" *")&gt;0)*1))</f>
        <v>0</v>
      </c>
      <c r="AN55" t="str">
        <f t="shared" si="24"/>
        <v/>
      </c>
      <c r="AO55">
        <f t="array" ref="AO55">IF(P55="",0,SUMPRODUCT((DM13:VZ13="Poissons")*(DM14:VZ14="INFO")*(COUNTIF(AD55,"* "&amp;DM15:VZ15&amp;" *")&gt;0)*1))</f>
        <v>0</v>
      </c>
      <c r="AP55">
        <f t="array" ref="AP55">IF(P55="",0,SUMPRODUCT((DM13:VZ13="Poissons")*(DM14:VZ14="EXCL")*(COUNTIF(AD55,"* "&amp;DM15:VZ15&amp;" *")&gt;0)*1))</f>
        <v>0</v>
      </c>
      <c r="AQ55">
        <f t="array" ref="AQ55">IF(P55="",0,SUMPRODUCT((DM13:VZ13="Poissons")*(DM14:VZ14="ALERTE")*(COUNTIF(AD55,"* "&amp;DM15:VZ15&amp;" *")&gt;0)*1))</f>
        <v>0</v>
      </c>
      <c r="AR55" t="str">
        <f t="shared" si="25"/>
        <v/>
      </c>
      <c r="AS55">
        <f t="array" ref="AS55">IF(P55="",0,SUMPRODUCT((DM13:VZ13="Arachides")*(DM14:VZ14="ALERTE")*(COUNTIF(AD55,"* "&amp;DM15:VZ15&amp;" *")&gt;0)*1))</f>
        <v>0</v>
      </c>
      <c r="AT55" t="str">
        <f t="shared" si="26"/>
        <v/>
      </c>
      <c r="AU55">
        <f t="array" ref="AU55">IF(P55="",0,SUMPRODUCT((DM13:VZ13="Soja")*(DM14:VZ14="INFO")*(COUNTIF(AD55,"* "&amp;DM15:VZ15&amp;" *")&gt;0)*1))</f>
        <v>0</v>
      </c>
      <c r="AV55">
        <f t="array" ref="AV55">IF(P55="",0,SUMPRODUCT((DM13:VZ13="Soja")*(DM14:VZ14="ALERTE")*(COUNTIF(AD55,"* "&amp;DM15:VZ15&amp;" *")&gt;0)*1))</f>
        <v>0</v>
      </c>
      <c r="AW55" t="str">
        <f t="shared" si="27"/>
        <v/>
      </c>
      <c r="AX55">
        <f t="array" ref="AX55">IF(P55="",0,SUMPRODUCT((DM13:VZ13="Lait")*(DM14:VZ14="INFO")*(COUNTIF(AD55,"* "&amp;DM15:VZ15&amp;" *")&gt;0)*1))</f>
        <v>0</v>
      </c>
      <c r="AY55">
        <f t="array" ref="AY55">IF(P55="",0,SUMPRODUCT((DM13:VZ13="Lait")*(DM14:VZ14="EXCL")*(COUNTIF(AD55,"* "&amp;DM15:VZ15&amp;" *")&gt;0)*1))</f>
        <v>0</v>
      </c>
      <c r="AZ55">
        <f t="array" ref="AZ55">IF(P55="",0,SUMPRODUCT((DM13:VZ13="Lait")*(DM14:VZ14="ALERTE")*(COUNTIF(AD55,"* "&amp;DM15:VZ15&amp;" *")&gt;0)*1))</f>
        <v>0</v>
      </c>
      <c r="BA55">
        <f t="array" ref="BA55">IF(P55="",0,SUMPRODUCT((DM13:VZ13="Lait")*(DM14:VZ14="SUSP")*(COUNTIF(AD55,"* "&amp;DM15:VZ15&amp;" *")&gt;0)*1))</f>
        <v>0</v>
      </c>
      <c r="BB55" t="str">
        <f t="shared" si="28"/>
        <v/>
      </c>
      <c r="BC55" t="str">
        <f t="shared" si="29"/>
        <v/>
      </c>
      <c r="BD55">
        <f t="array" ref="BD55">IF(P55="",0,SUMPRODUCT((DM13:VZ13="Fruits a coque")*(DM14:VZ14="EXCL")*(COUNTIF(AD55,"* "&amp;DM15:VZ15&amp;" *")&gt;0)*1))</f>
        <v>0</v>
      </c>
      <c r="BE55">
        <f t="array" ref="BE55">IF(P55="",0,SUMPRODUCT((DM13:VZ13="Fruits a coque")*(DM14:VZ14="ALERTE")*(COUNTIF(AD55,"* "&amp;DM15:VZ15&amp;" *")&gt;0)*1))</f>
        <v>0</v>
      </c>
      <c r="BF55" t="str">
        <f t="shared" si="30"/>
        <v/>
      </c>
      <c r="BG55">
        <f t="array" ref="BG55">IF(P55="",0,SUMPRODUCT((DM13:VZ13="Celeri")*(DM14:VZ14="ALERTE")*(COUNTIF(AD55,"* "&amp;DM15:VZ15&amp;" *")&gt;0)*1))</f>
        <v>0</v>
      </c>
      <c r="BH55" t="str">
        <f t="shared" si="31"/>
        <v/>
      </c>
      <c r="BI55">
        <f t="array" ref="BI55">IF(P55="",0,SUMPRODUCT((DM13:VZ13="Moutarde")*(DM14:VZ14="ALERTE")*(COUNTIF(AD55,"* "&amp;DM15:VZ15&amp;" *")&gt;0)*1))</f>
        <v>0</v>
      </c>
      <c r="BJ55" t="str">
        <f t="shared" si="32"/>
        <v/>
      </c>
      <c r="BK55">
        <f t="array" ref="BK55">IF(P55="",0,SUMPRODUCT((DM13:VZ13="Sesame")*(DM14:VZ14="ALERTE")*(COUNTIF(AD55,"* "&amp;DM15:VZ15&amp;" *")&gt;0)*1))</f>
        <v>0</v>
      </c>
      <c r="BL55" t="str">
        <f t="shared" si="33"/>
        <v/>
      </c>
      <c r="BM55">
        <f t="array" ref="BM55">IF(P55="",0,SUMPRODUCT((DM13:VZ13="Sulfites")*(DM14:VZ14="ALERTE")*(COUNTIF(AD55,"* "&amp;DM15:VZ15&amp;" *")&gt;0)*1))</f>
        <v>0</v>
      </c>
      <c r="BN55" t="str">
        <f t="shared" si="34"/>
        <v/>
      </c>
      <c r="BO55">
        <f t="array" ref="BO55">IF(P55="",0,SUMPRODUCT((DM13:VZ13="Lupin")*(DM14:VZ14="ALERTE")*(COUNTIF(AD55,"* "&amp;DM15:VZ15&amp;" *")&gt;0)*1))</f>
        <v>0</v>
      </c>
      <c r="BP55" t="str">
        <f t="shared" si="35"/>
        <v/>
      </c>
      <c r="BQ55">
        <f t="array" ref="BQ55">IF(P55="",0,SUMPRODUCT((DM13:VZ13="Mollusques")*(DM14:VZ14="EXCL")*(COUNTIF(AD55,"* "&amp;DM15:VZ15&amp;" *")&gt;0)*1))</f>
        <v>0</v>
      </c>
      <c r="BR55">
        <f t="array" ref="BR55">IF(P55="",0,SUMPRODUCT((DM13:VZ13="Mollusques")*(DM14:VZ14="ALERTE")*(COUNTIF(AD55,"* "&amp;DM15:VZ15&amp;" *")&gt;0)*1))</f>
        <v>0</v>
      </c>
      <c r="BS55" t="str">
        <f t="shared" si="36"/>
        <v/>
      </c>
      <c r="BT55" t="str">
        <f t="shared" si="37"/>
        <v/>
      </c>
      <c r="BU55" t="str">
        <f t="shared" si="38"/>
        <v/>
      </c>
      <c r="BV55" t="str">
        <f t="shared" si="39"/>
        <v/>
      </c>
      <c r="BW55" t="str">
        <f t="shared" si="40"/>
        <v/>
      </c>
      <c r="BX55" t="str">
        <f t="shared" si="41"/>
        <v/>
      </c>
      <c r="BY55" t="str">
        <f t="shared" si="42"/>
        <v/>
      </c>
      <c r="BZ55" t="str">
        <f t="shared" si="43"/>
        <v/>
      </c>
      <c r="CA55" t="str">
        <f t="shared" si="44"/>
        <v/>
      </c>
      <c r="CB55" t="str">
        <f t="shared" si="45"/>
        <v/>
      </c>
      <c r="CC55" t="str">
        <f t="shared" si="46"/>
        <v/>
      </c>
      <c r="CD55" t="str">
        <f t="shared" si="47"/>
        <v/>
      </c>
      <c r="CE55" t="str">
        <f t="shared" si="48"/>
        <v/>
      </c>
      <c r="CF55" t="str">
        <f t="shared" si="49"/>
        <v/>
      </c>
      <c r="CG55" t="str">
        <f t="shared" si="50"/>
        <v/>
      </c>
      <c r="CH55" t="str">
        <f t="shared" si="51"/>
        <v/>
      </c>
      <c r="CI55" t="str">
        <f t="shared" si="52"/>
        <v/>
      </c>
      <c r="CJ55" t="str">
        <f t="shared" si="53"/>
        <v/>
      </c>
      <c r="CK55" t="str">
        <f t="shared" si="54"/>
        <v/>
      </c>
    </row>
    <row r="56" spans="2:89" ht="21" customHeight="1">
      <c r="B56" s="759"/>
      <c r="C56" s="779" t="str">
        <f>IF(TRIM(SUBSTITUTE(R17,CHAR(160),""))="","",R17)</f>
        <v>gelatine poudre</v>
      </c>
      <c r="D56" s="780" t="str" cm="1">
        <f t="array" ref="D56">IF(ROW()=ROW(D56),C59,INDEX(E56:E69,ROW()-ROW(D56)))</f>
        <v>gelatine poudre</v>
      </c>
      <c r="E56" s="781" t="str">
        <f>IF(OR(D56="",C58="",C58&lt;=0,F56=""),"",TRIM(MID(D56,LEN(F56)+1+IF(MID(D56,LEN(F56)+1,1)=" ",1,0),99999)))</f>
        <v/>
      </c>
      <c r="F56" s="780" t="str">
        <f>IF(OR(G56="",G56=0,G56="0"),"",IF(LEN(G56)&lt;=C58,G56,IF(LEN(SUBSTITUTE(H56," ",""))=C58+1,LEFT(G56,C58),LEFT(G56,FIND("§",SUBSTITUTE(H56," ","§",LEN(H56)-LEN(SUBSTITUTE(H56," ",""))))-1))))</f>
        <v>gelatine poudre</v>
      </c>
      <c r="G56" s="780" t="str">
        <f t="shared" si="3"/>
        <v>gelatine poudre</v>
      </c>
      <c r="H56" s="780" t="str">
        <f>IF(OR(G56="",G56=0,G56="0"),"",LEFT(G56,C58+1))</f>
        <v>gelatine poudre</v>
      </c>
      <c r="I56" s="804" t="str">
        <f t="shared" si="4"/>
        <v/>
      </c>
      <c r="J56" s="752" t="s">
        <v>1394</v>
      </c>
      <c r="K56" s="759" t="str">
        <f>IF(LEN(TRIM(L56))&gt;0,MAX(K13:K55)+1,"")</f>
        <v/>
      </c>
      <c r="L56" s="783"/>
      <c r="M56" s="812" t="str">
        <f t="shared" si="5"/>
        <v/>
      </c>
      <c r="O56" s="263" t="str">
        <f t="shared" si="6"/>
        <v/>
      </c>
      <c r="P56" s="797" t="str">
        <f t="shared" si="7"/>
        <v/>
      </c>
      <c r="Q56" s="862" t="s">
        <v>945</v>
      </c>
      <c r="R56" s="860" t="str">
        <f t="shared" si="8"/>
        <v/>
      </c>
      <c r="S56" s="800" t="str">
        <f t="shared" si="9"/>
        <v/>
      </c>
      <c r="T56" s="266" t="str">
        <f t="shared" si="10"/>
        <v/>
      </c>
      <c r="U56" s="267" t="str">
        <f t="shared" si="11"/>
        <v/>
      </c>
      <c r="V56" s="268" t="str">
        <f t="shared" si="12"/>
        <v/>
      </c>
      <c r="W56" s="268" t="str">
        <f t="shared" si="13"/>
        <v/>
      </c>
      <c r="X56" s="269" t="str">
        <f t="shared" si="14"/>
        <v/>
      </c>
      <c r="Y56" t="str">
        <f t="shared" si="15"/>
        <v/>
      </c>
      <c r="Z56" t="str">
        <f t="shared" si="16"/>
        <v/>
      </c>
      <c r="AA56" t="str">
        <f t="shared" si="17"/>
        <v/>
      </c>
      <c r="AB56" t="str">
        <f t="shared" si="18"/>
        <v/>
      </c>
      <c r="AC56" t="str">
        <f t="shared" si="19"/>
        <v/>
      </c>
      <c r="AD56" t="str">
        <f t="shared" si="20"/>
        <v/>
      </c>
      <c r="AE56">
        <f t="array" ref="AE56">IF(P56="",0,SUMPRODUCT((DM13:VZ13="Gluten")*(DM14:VZ14="INFO")*(COUNTIF(AD56,"* "&amp;DM15:VZ15&amp;" *")&gt;0)*1))</f>
        <v>0</v>
      </c>
      <c r="AF56">
        <f t="array" ref="AF56">IF(P56="",0,SUMPRODUCT((DM13:VZ13="Gluten")*(DM14:VZ14="EXCL")*(COUNTIF(AD56,"* "&amp;DM15:VZ15&amp;" *")&gt;0)*1))</f>
        <v>0</v>
      </c>
      <c r="AG56">
        <f t="array" ref="AG56">IF(P56="",0,SUMPRODUCT((DM13:VZ13="Gluten")*(DM14:VZ14="ALERTE")*(COUNTIF(AD56,"* "&amp;DM15:VZ15&amp;" *")&gt;0)*1))</f>
        <v>0</v>
      </c>
      <c r="AH56">
        <f t="array" ref="AH56">IF(P56="",0,SUMPRODUCT((DM13:VZ13="Gluten")*(DM14:VZ14="SUSP")*(COUNTIF(AD56,"* "&amp;DM15:VZ15&amp;" *")&gt;0)*1))</f>
        <v>0</v>
      </c>
      <c r="AI56" t="str">
        <f t="shared" si="21"/>
        <v/>
      </c>
      <c r="AJ56" t="str">
        <f t="shared" si="22"/>
        <v/>
      </c>
      <c r="AK56">
        <f t="array" ref="AK56">IF(P56="",0,SUMPRODUCT((DM13:VZ13="Crustaces")*(DM14:VZ14="ALERTE")*(COUNTIF(AD56,"* "&amp;DM15:VZ15&amp;" *")&gt;0)*1))</f>
        <v>0</v>
      </c>
      <c r="AL56" t="str">
        <f t="shared" si="23"/>
        <v/>
      </c>
      <c r="AM56">
        <f t="array" ref="AM56">IF(P56="",0,SUMPRODUCT((DM13:VZ13="Oeufs")*(DM14:VZ14="ALERTE")*(COUNTIF(AD56,"* "&amp;DM15:VZ15&amp;" *")&gt;0)*1))</f>
        <v>0</v>
      </c>
      <c r="AN56" t="str">
        <f t="shared" si="24"/>
        <v/>
      </c>
      <c r="AO56">
        <f t="array" ref="AO56">IF(P56="",0,SUMPRODUCT((DM13:VZ13="Poissons")*(DM14:VZ14="INFO")*(COUNTIF(AD56,"* "&amp;DM15:VZ15&amp;" *")&gt;0)*1))</f>
        <v>0</v>
      </c>
      <c r="AP56">
        <f t="array" ref="AP56">IF(P56="",0,SUMPRODUCT((DM13:VZ13="Poissons")*(DM14:VZ14="EXCL")*(COUNTIF(AD56,"* "&amp;DM15:VZ15&amp;" *")&gt;0)*1))</f>
        <v>0</v>
      </c>
      <c r="AQ56">
        <f t="array" ref="AQ56">IF(P56="",0,SUMPRODUCT((DM13:VZ13="Poissons")*(DM14:VZ14="ALERTE")*(COUNTIF(AD56,"* "&amp;DM15:VZ15&amp;" *")&gt;0)*1))</f>
        <v>0</v>
      </c>
      <c r="AR56" t="str">
        <f t="shared" si="25"/>
        <v/>
      </c>
      <c r="AS56">
        <f t="array" ref="AS56">IF(P56="",0,SUMPRODUCT((DM13:VZ13="Arachides")*(DM14:VZ14="ALERTE")*(COUNTIF(AD56,"* "&amp;DM15:VZ15&amp;" *")&gt;0)*1))</f>
        <v>0</v>
      </c>
      <c r="AT56" t="str">
        <f t="shared" si="26"/>
        <v/>
      </c>
      <c r="AU56">
        <f t="array" ref="AU56">IF(P56="",0,SUMPRODUCT((DM13:VZ13="Soja")*(DM14:VZ14="INFO")*(COUNTIF(AD56,"* "&amp;DM15:VZ15&amp;" *")&gt;0)*1))</f>
        <v>0</v>
      </c>
      <c r="AV56">
        <f t="array" ref="AV56">IF(P56="",0,SUMPRODUCT((DM13:VZ13="Soja")*(DM14:VZ14="ALERTE")*(COUNTIF(AD56,"* "&amp;DM15:VZ15&amp;" *")&gt;0)*1))</f>
        <v>0</v>
      </c>
      <c r="AW56" t="str">
        <f t="shared" si="27"/>
        <v/>
      </c>
      <c r="AX56">
        <f t="array" ref="AX56">IF(P56="",0,SUMPRODUCT((DM13:VZ13="Lait")*(DM14:VZ14="INFO")*(COUNTIF(AD56,"* "&amp;DM15:VZ15&amp;" *")&gt;0)*1))</f>
        <v>0</v>
      </c>
      <c r="AY56">
        <f t="array" ref="AY56">IF(P56="",0,SUMPRODUCT((DM13:VZ13="Lait")*(DM14:VZ14="EXCL")*(COUNTIF(AD56,"* "&amp;DM15:VZ15&amp;" *")&gt;0)*1))</f>
        <v>0</v>
      </c>
      <c r="AZ56">
        <f t="array" ref="AZ56">IF(P56="",0,SUMPRODUCT((DM13:VZ13="Lait")*(DM14:VZ14="ALERTE")*(COUNTIF(AD56,"* "&amp;DM15:VZ15&amp;" *")&gt;0)*1))</f>
        <v>0</v>
      </c>
      <c r="BA56">
        <f t="array" ref="BA56">IF(P56="",0,SUMPRODUCT((DM13:VZ13="Lait")*(DM14:VZ14="SUSP")*(COUNTIF(AD56,"* "&amp;DM15:VZ15&amp;" *")&gt;0)*1))</f>
        <v>0</v>
      </c>
      <c r="BB56" t="str">
        <f t="shared" si="28"/>
        <v/>
      </c>
      <c r="BC56" t="str">
        <f t="shared" si="29"/>
        <v/>
      </c>
      <c r="BD56">
        <f t="array" ref="BD56">IF(P56="",0,SUMPRODUCT((DM13:VZ13="Fruits a coque")*(DM14:VZ14="EXCL")*(COUNTIF(AD56,"* "&amp;DM15:VZ15&amp;" *")&gt;0)*1))</f>
        <v>0</v>
      </c>
      <c r="BE56">
        <f t="array" ref="BE56">IF(P56="",0,SUMPRODUCT((DM13:VZ13="Fruits a coque")*(DM14:VZ14="ALERTE")*(COUNTIF(AD56,"* "&amp;DM15:VZ15&amp;" *")&gt;0)*1))</f>
        <v>0</v>
      </c>
      <c r="BF56" t="str">
        <f t="shared" si="30"/>
        <v/>
      </c>
      <c r="BG56">
        <f t="array" ref="BG56">IF(P56="",0,SUMPRODUCT((DM13:VZ13="Celeri")*(DM14:VZ14="ALERTE")*(COUNTIF(AD56,"* "&amp;DM15:VZ15&amp;" *")&gt;0)*1))</f>
        <v>0</v>
      </c>
      <c r="BH56" t="str">
        <f t="shared" si="31"/>
        <v/>
      </c>
      <c r="BI56">
        <f t="array" ref="BI56">IF(P56="",0,SUMPRODUCT((DM13:VZ13="Moutarde")*(DM14:VZ14="ALERTE")*(COUNTIF(AD56,"* "&amp;DM15:VZ15&amp;" *")&gt;0)*1))</f>
        <v>0</v>
      </c>
      <c r="BJ56" t="str">
        <f t="shared" si="32"/>
        <v/>
      </c>
      <c r="BK56">
        <f t="array" ref="BK56">IF(P56="",0,SUMPRODUCT((DM13:VZ13="Sesame")*(DM14:VZ14="ALERTE")*(COUNTIF(AD56,"* "&amp;DM15:VZ15&amp;" *")&gt;0)*1))</f>
        <v>0</v>
      </c>
      <c r="BL56" t="str">
        <f t="shared" si="33"/>
        <v/>
      </c>
      <c r="BM56">
        <f t="array" ref="BM56">IF(P56="",0,SUMPRODUCT((DM13:VZ13="Sulfites")*(DM14:VZ14="ALERTE")*(COUNTIF(AD56,"* "&amp;DM15:VZ15&amp;" *")&gt;0)*1))</f>
        <v>0</v>
      </c>
      <c r="BN56" t="str">
        <f t="shared" si="34"/>
        <v/>
      </c>
      <c r="BO56">
        <f t="array" ref="BO56">IF(P56="",0,SUMPRODUCT((DM13:VZ13="Lupin")*(DM14:VZ14="ALERTE")*(COUNTIF(AD56,"* "&amp;DM15:VZ15&amp;" *")&gt;0)*1))</f>
        <v>0</v>
      </c>
      <c r="BP56" t="str">
        <f t="shared" si="35"/>
        <v/>
      </c>
      <c r="BQ56">
        <f t="array" ref="BQ56">IF(P56="",0,SUMPRODUCT((DM13:VZ13="Mollusques")*(DM14:VZ14="EXCL")*(COUNTIF(AD56,"* "&amp;DM15:VZ15&amp;" *")&gt;0)*1))</f>
        <v>0</v>
      </c>
      <c r="BR56">
        <f t="array" ref="BR56">IF(P56="",0,SUMPRODUCT((DM13:VZ13="Mollusques")*(DM14:VZ14="ALERTE")*(COUNTIF(AD56,"* "&amp;DM15:VZ15&amp;" *")&gt;0)*1))</f>
        <v>0</v>
      </c>
      <c r="BS56" t="str">
        <f t="shared" si="36"/>
        <v/>
      </c>
      <c r="BT56" t="str">
        <f t="shared" si="37"/>
        <v/>
      </c>
      <c r="BU56" t="str">
        <f t="shared" si="38"/>
        <v/>
      </c>
      <c r="BV56" t="str">
        <f t="shared" si="39"/>
        <v/>
      </c>
      <c r="BW56" t="str">
        <f t="shared" si="40"/>
        <v/>
      </c>
      <c r="BX56" t="str">
        <f t="shared" si="41"/>
        <v/>
      </c>
      <c r="BY56" t="str">
        <f t="shared" si="42"/>
        <v/>
      </c>
      <c r="BZ56" t="str">
        <f t="shared" si="43"/>
        <v/>
      </c>
      <c r="CA56" t="str">
        <f t="shared" si="44"/>
        <v/>
      </c>
      <c r="CB56" t="str">
        <f t="shared" si="45"/>
        <v/>
      </c>
      <c r="CC56" t="str">
        <f t="shared" si="46"/>
        <v/>
      </c>
      <c r="CD56" t="str">
        <f t="shared" si="47"/>
        <v/>
      </c>
      <c r="CE56" t="str">
        <f t="shared" si="48"/>
        <v/>
      </c>
      <c r="CF56" t="str">
        <f t="shared" si="49"/>
        <v/>
      </c>
      <c r="CG56" t="str">
        <f t="shared" si="50"/>
        <v/>
      </c>
      <c r="CH56" t="str">
        <f t="shared" si="51"/>
        <v/>
      </c>
      <c r="CI56" t="str">
        <f t="shared" si="52"/>
        <v/>
      </c>
      <c r="CJ56" t="str">
        <f t="shared" si="53"/>
        <v/>
      </c>
      <c r="CK56" t="str">
        <f t="shared" si="54"/>
        <v/>
      </c>
    </row>
    <row r="57" spans="2:89" ht="21" customHeight="1">
      <c r="B57" s="759"/>
      <c r="C57" s="784" t="str">
        <f>TRIM(SUBSTITUTE(SUBSTITUTE(SUBSTITUTE(SUBSTITUTE(SUBSTITUTE(SUBSTITUTE(SUBSTITUTE(SUBSTITUTE(SUBSTITUTE(CLEAN(IF(OR(LEFT(C56,1)="-",LEFT(C56,1)="="),MID(C56,2,99999),C56)),"—","-"),"–","-"),CHAR(160)," "),CHAR(9)," "),CHAR(13)," "),CHAR(10)," ")," "," ")," "," ")," "," "))</f>
        <v>gelatine poudre</v>
      </c>
      <c r="D57" s="780" t="str" cm="1">
        <f t="array" ref="D57">IF(ROW()=ROW(D56),C59,INDEX(E56:E69,ROW()-ROW(D56)))</f>
        <v/>
      </c>
      <c r="E57" s="781" t="str">
        <f>IF(OR(D57="",C58="",C58&lt;=0,F57=""),"",TRIM(MID(D57,LEN(F57)+1+IF(MID(D57,LEN(F57)+1,1)=" ",1,0),99999)))</f>
        <v/>
      </c>
      <c r="F57" s="780" t="str">
        <f>IF(OR(G57="",G57=0,G57="0"),"",IF(LEN(G57)&lt;=C58,G57,IF(LEN(SUBSTITUTE(H57," ",""))=C58+1,LEFT(G57,C58),LEFT(G57,FIND("§",SUBSTITUTE(H57," ","§",LEN(H57)-LEN(SUBSTITUTE(H57," ",""))))-1))))</f>
        <v/>
      </c>
      <c r="G57" s="780" t="str">
        <f t="shared" si="3"/>
        <v/>
      </c>
      <c r="H57" s="780" t="str">
        <f>IF(OR(G57="",G57=0,G57="0"),"",LEFT(G57,C58+1))</f>
        <v/>
      </c>
      <c r="I57" s="804" t="str">
        <f t="shared" si="4"/>
        <v/>
      </c>
      <c r="J57" s="752" t="s">
        <v>1394</v>
      </c>
      <c r="K57" s="759" t="str">
        <f>IF(LEN(TRIM(L57))&gt;0,MAX(K13:K56)+1,"")</f>
        <v/>
      </c>
      <c r="L57" s="783"/>
      <c r="M57" s="812" t="str">
        <f t="shared" si="5"/>
        <v/>
      </c>
      <c r="O57" s="263" t="str">
        <f t="shared" si="6"/>
        <v/>
      </c>
      <c r="P57" s="797" t="str">
        <f t="shared" si="7"/>
        <v/>
      </c>
      <c r="Q57" s="862" t="s">
        <v>945</v>
      </c>
      <c r="R57" s="860" t="str">
        <f t="shared" si="8"/>
        <v/>
      </c>
      <c r="S57" s="800" t="str">
        <f t="shared" si="9"/>
        <v/>
      </c>
      <c r="T57" s="266" t="str">
        <f t="shared" si="10"/>
        <v/>
      </c>
      <c r="U57" s="267" t="str">
        <f t="shared" si="11"/>
        <v/>
      </c>
      <c r="V57" s="268" t="str">
        <f t="shared" si="12"/>
        <v/>
      </c>
      <c r="W57" s="268" t="str">
        <f t="shared" si="13"/>
        <v/>
      </c>
      <c r="X57" s="269" t="str">
        <f t="shared" si="14"/>
        <v/>
      </c>
      <c r="Y57" t="str">
        <f t="shared" si="15"/>
        <v/>
      </c>
      <c r="Z57" t="str">
        <f t="shared" si="16"/>
        <v/>
      </c>
      <c r="AA57" t="str">
        <f t="shared" si="17"/>
        <v/>
      </c>
      <c r="AB57" t="str">
        <f t="shared" si="18"/>
        <v/>
      </c>
      <c r="AC57" t="str">
        <f t="shared" si="19"/>
        <v/>
      </c>
      <c r="AD57" t="str">
        <f t="shared" si="20"/>
        <v/>
      </c>
      <c r="AE57">
        <f t="array" ref="AE57">IF(P57="",0,SUMPRODUCT((DM13:VZ13="Gluten")*(DM14:VZ14="INFO")*(COUNTIF(AD57,"* "&amp;DM15:VZ15&amp;" *")&gt;0)*1))</f>
        <v>0</v>
      </c>
      <c r="AF57">
        <f t="array" ref="AF57">IF(P57="",0,SUMPRODUCT((DM13:VZ13="Gluten")*(DM14:VZ14="EXCL")*(COUNTIF(AD57,"* "&amp;DM15:VZ15&amp;" *")&gt;0)*1))</f>
        <v>0</v>
      </c>
      <c r="AG57">
        <f t="array" ref="AG57">IF(P57="",0,SUMPRODUCT((DM13:VZ13="Gluten")*(DM14:VZ14="ALERTE")*(COUNTIF(AD57,"* "&amp;DM15:VZ15&amp;" *")&gt;0)*1))</f>
        <v>0</v>
      </c>
      <c r="AH57">
        <f t="array" ref="AH57">IF(P57="",0,SUMPRODUCT((DM13:VZ13="Gluten")*(DM14:VZ14="SUSP")*(COUNTIF(AD57,"* "&amp;DM15:VZ15&amp;" *")&gt;0)*1))</f>
        <v>0</v>
      </c>
      <c r="AI57" t="str">
        <f t="shared" si="21"/>
        <v/>
      </c>
      <c r="AJ57" t="str">
        <f t="shared" si="22"/>
        <v/>
      </c>
      <c r="AK57">
        <f t="array" ref="AK57">IF(P57="",0,SUMPRODUCT((DM13:VZ13="Crustaces")*(DM14:VZ14="ALERTE")*(COUNTIF(AD57,"* "&amp;DM15:VZ15&amp;" *")&gt;0)*1))</f>
        <v>0</v>
      </c>
      <c r="AL57" t="str">
        <f t="shared" si="23"/>
        <v/>
      </c>
      <c r="AM57">
        <f t="array" ref="AM57">IF(P57="",0,SUMPRODUCT((DM13:VZ13="Oeufs")*(DM14:VZ14="ALERTE")*(COUNTIF(AD57,"* "&amp;DM15:VZ15&amp;" *")&gt;0)*1))</f>
        <v>0</v>
      </c>
      <c r="AN57" t="str">
        <f t="shared" si="24"/>
        <v/>
      </c>
      <c r="AO57">
        <f t="array" ref="AO57">IF(P57="",0,SUMPRODUCT((DM13:VZ13="Poissons")*(DM14:VZ14="INFO")*(COUNTIF(AD57,"* "&amp;DM15:VZ15&amp;" *")&gt;0)*1))</f>
        <v>0</v>
      </c>
      <c r="AP57">
        <f t="array" ref="AP57">IF(P57="",0,SUMPRODUCT((DM13:VZ13="Poissons")*(DM14:VZ14="EXCL")*(COUNTIF(AD57,"* "&amp;DM15:VZ15&amp;" *")&gt;0)*1))</f>
        <v>0</v>
      </c>
      <c r="AQ57">
        <f t="array" ref="AQ57">IF(P57="",0,SUMPRODUCT((DM13:VZ13="Poissons")*(DM14:VZ14="ALERTE")*(COUNTIF(AD57,"* "&amp;DM15:VZ15&amp;" *")&gt;0)*1))</f>
        <v>0</v>
      </c>
      <c r="AR57" t="str">
        <f t="shared" si="25"/>
        <v/>
      </c>
      <c r="AS57">
        <f t="array" ref="AS57">IF(P57="",0,SUMPRODUCT((DM13:VZ13="Arachides")*(DM14:VZ14="ALERTE")*(COUNTIF(AD57,"* "&amp;DM15:VZ15&amp;" *")&gt;0)*1))</f>
        <v>0</v>
      </c>
      <c r="AT57" t="str">
        <f t="shared" si="26"/>
        <v/>
      </c>
      <c r="AU57">
        <f t="array" ref="AU57">IF(P57="",0,SUMPRODUCT((DM13:VZ13="Soja")*(DM14:VZ14="INFO")*(COUNTIF(AD57,"* "&amp;DM15:VZ15&amp;" *")&gt;0)*1))</f>
        <v>0</v>
      </c>
      <c r="AV57">
        <f t="array" ref="AV57">IF(P57="",0,SUMPRODUCT((DM13:VZ13="Soja")*(DM14:VZ14="ALERTE")*(COUNTIF(AD57,"* "&amp;DM15:VZ15&amp;" *")&gt;0)*1))</f>
        <v>0</v>
      </c>
      <c r="AW57" t="str">
        <f t="shared" si="27"/>
        <v/>
      </c>
      <c r="AX57">
        <f t="array" ref="AX57">IF(P57="",0,SUMPRODUCT((DM13:VZ13="Lait")*(DM14:VZ14="INFO")*(COUNTIF(AD57,"* "&amp;DM15:VZ15&amp;" *")&gt;0)*1))</f>
        <v>0</v>
      </c>
      <c r="AY57">
        <f t="array" ref="AY57">IF(P57="",0,SUMPRODUCT((DM13:VZ13="Lait")*(DM14:VZ14="EXCL")*(COUNTIF(AD57,"* "&amp;DM15:VZ15&amp;" *")&gt;0)*1))</f>
        <v>0</v>
      </c>
      <c r="AZ57">
        <f t="array" ref="AZ57">IF(P57="",0,SUMPRODUCT((DM13:VZ13="Lait")*(DM14:VZ14="ALERTE")*(COUNTIF(AD57,"* "&amp;DM15:VZ15&amp;" *")&gt;0)*1))</f>
        <v>0</v>
      </c>
      <c r="BA57">
        <f t="array" ref="BA57">IF(P57="",0,SUMPRODUCT((DM13:VZ13="Lait")*(DM14:VZ14="SUSP")*(COUNTIF(AD57,"* "&amp;DM15:VZ15&amp;" *")&gt;0)*1))</f>
        <v>0</v>
      </c>
      <c r="BB57" t="str">
        <f t="shared" si="28"/>
        <v/>
      </c>
      <c r="BC57" t="str">
        <f t="shared" si="29"/>
        <v/>
      </c>
      <c r="BD57">
        <f t="array" ref="BD57">IF(P57="",0,SUMPRODUCT((DM13:VZ13="Fruits a coque")*(DM14:VZ14="EXCL")*(COUNTIF(AD57,"* "&amp;DM15:VZ15&amp;" *")&gt;0)*1))</f>
        <v>0</v>
      </c>
      <c r="BE57">
        <f t="array" ref="BE57">IF(P57="",0,SUMPRODUCT((DM13:VZ13="Fruits a coque")*(DM14:VZ14="ALERTE")*(COUNTIF(AD57,"* "&amp;DM15:VZ15&amp;" *")&gt;0)*1))</f>
        <v>0</v>
      </c>
      <c r="BF57" t="str">
        <f t="shared" si="30"/>
        <v/>
      </c>
      <c r="BG57">
        <f t="array" ref="BG57">IF(P57="",0,SUMPRODUCT((DM13:VZ13="Celeri")*(DM14:VZ14="ALERTE")*(COUNTIF(AD57,"* "&amp;DM15:VZ15&amp;" *")&gt;0)*1))</f>
        <v>0</v>
      </c>
      <c r="BH57" t="str">
        <f t="shared" si="31"/>
        <v/>
      </c>
      <c r="BI57">
        <f t="array" ref="BI57">IF(P57="",0,SUMPRODUCT((DM13:VZ13="Moutarde")*(DM14:VZ14="ALERTE")*(COUNTIF(AD57,"* "&amp;DM15:VZ15&amp;" *")&gt;0)*1))</f>
        <v>0</v>
      </c>
      <c r="BJ57" t="str">
        <f t="shared" si="32"/>
        <v/>
      </c>
      <c r="BK57">
        <f t="array" ref="BK57">IF(P57="",0,SUMPRODUCT((DM13:VZ13="Sesame")*(DM14:VZ14="ALERTE")*(COUNTIF(AD57,"* "&amp;DM15:VZ15&amp;" *")&gt;0)*1))</f>
        <v>0</v>
      </c>
      <c r="BL57" t="str">
        <f t="shared" si="33"/>
        <v/>
      </c>
      <c r="BM57">
        <f t="array" ref="BM57">IF(P57="",0,SUMPRODUCT((DM13:VZ13="Sulfites")*(DM14:VZ14="ALERTE")*(COUNTIF(AD57,"* "&amp;DM15:VZ15&amp;" *")&gt;0)*1))</f>
        <v>0</v>
      </c>
      <c r="BN57" t="str">
        <f t="shared" si="34"/>
        <v/>
      </c>
      <c r="BO57">
        <f t="array" ref="BO57">IF(P57="",0,SUMPRODUCT((DM13:VZ13="Lupin")*(DM14:VZ14="ALERTE")*(COUNTIF(AD57,"* "&amp;DM15:VZ15&amp;" *")&gt;0)*1))</f>
        <v>0</v>
      </c>
      <c r="BP57" t="str">
        <f t="shared" si="35"/>
        <v/>
      </c>
      <c r="BQ57">
        <f t="array" ref="BQ57">IF(P57="",0,SUMPRODUCT((DM13:VZ13="Mollusques")*(DM14:VZ14="EXCL")*(COUNTIF(AD57,"* "&amp;DM15:VZ15&amp;" *")&gt;0)*1))</f>
        <v>0</v>
      </c>
      <c r="BR57">
        <f t="array" ref="BR57">IF(P57="",0,SUMPRODUCT((DM13:VZ13="Mollusques")*(DM14:VZ14="ALERTE")*(COUNTIF(AD57,"* "&amp;DM15:VZ15&amp;" *")&gt;0)*1))</f>
        <v>0</v>
      </c>
      <c r="BS57" t="str">
        <f t="shared" si="36"/>
        <v/>
      </c>
      <c r="BT57" t="str">
        <f t="shared" si="37"/>
        <v/>
      </c>
      <c r="BU57" t="str">
        <f t="shared" si="38"/>
        <v/>
      </c>
      <c r="BV57" t="str">
        <f t="shared" si="39"/>
        <v/>
      </c>
      <c r="BW57" t="str">
        <f t="shared" si="40"/>
        <v/>
      </c>
      <c r="BX57" t="str">
        <f t="shared" si="41"/>
        <v/>
      </c>
      <c r="BY57" t="str">
        <f t="shared" si="42"/>
        <v/>
      </c>
      <c r="BZ57" t="str">
        <f t="shared" si="43"/>
        <v/>
      </c>
      <c r="CA57" t="str">
        <f t="shared" si="44"/>
        <v/>
      </c>
      <c r="CB57" t="str">
        <f t="shared" si="45"/>
        <v/>
      </c>
      <c r="CC57" t="str">
        <f t="shared" si="46"/>
        <v/>
      </c>
      <c r="CD57" t="str">
        <f t="shared" si="47"/>
        <v/>
      </c>
      <c r="CE57" t="str">
        <f t="shared" si="48"/>
        <v/>
      </c>
      <c r="CF57" t="str">
        <f t="shared" si="49"/>
        <v/>
      </c>
      <c r="CG57" t="str">
        <f t="shared" si="50"/>
        <v/>
      </c>
      <c r="CH57" t="str">
        <f t="shared" si="51"/>
        <v/>
      </c>
      <c r="CI57" t="str">
        <f t="shared" si="52"/>
        <v/>
      </c>
      <c r="CJ57" t="str">
        <f t="shared" si="53"/>
        <v/>
      </c>
      <c r="CK57" t="str">
        <f t="shared" si="54"/>
        <v/>
      </c>
    </row>
    <row r="58" spans="2:89" ht="21" customHeight="1" thickBot="1">
      <c r="B58" s="759"/>
      <c r="C58" s="785">
        <f>K10</f>
        <v>120</v>
      </c>
      <c r="D58" s="780" t="str" cm="1">
        <f t="array" ref="D58">IF(ROW()=ROW(D56),C59,INDEX(E56:E69,ROW()-ROW(D56)))</f>
        <v/>
      </c>
      <c r="E58" s="781" t="str">
        <f>IF(OR(D58="",C58="",C58&lt;=0,F58=""),"",TRIM(MID(D58,LEN(F58)+1+IF(MID(D58,LEN(F58)+1,1)=" ",1,0),99999)))</f>
        <v/>
      </c>
      <c r="F58" s="780" t="str">
        <f>IF(OR(G58="",G58=0,G58="0"),"",IF(LEN(G58)&lt;=C58,G58,IF(LEN(SUBSTITUTE(H58," ",""))=C58+1,LEFT(G58,C58),LEFT(G58,FIND("§",SUBSTITUTE(H58," ","§",LEN(H58)-LEN(SUBSTITUTE(H58," ",""))))-1))))</f>
        <v/>
      </c>
      <c r="G58" s="780" t="str">
        <f t="shared" si="3"/>
        <v/>
      </c>
      <c r="H58" s="780" t="str">
        <f>IF(OR(G58="",G58=0,G58="0"),"",LEFT(G58,C58+1))</f>
        <v/>
      </c>
      <c r="I58" s="804">
        <f t="shared" si="4"/>
        <v>50</v>
      </c>
      <c r="J58" s="752" t="s">
        <v>1397</v>
      </c>
      <c r="K58" s="759" t="str">
        <f>IF(LEN(TRIM(L58))&gt;0,MAX(K13:K57)+1,"")</f>
        <v/>
      </c>
      <c r="L58" s="783"/>
      <c r="M58" s="812" t="str">
        <f t="shared" si="5"/>
        <v/>
      </c>
      <c r="O58" s="263">
        <f t="shared" si="6"/>
        <v>50</v>
      </c>
      <c r="P58" s="797" t="str">
        <f t="shared" si="7"/>
        <v>fin</v>
      </c>
      <c r="Q58" s="862" t="s">
        <v>945</v>
      </c>
      <c r="R58" s="860" t="str">
        <f t="shared" si="8"/>
        <v>fin</v>
      </c>
      <c r="S58" s="800" t="str">
        <f t="shared" si="9"/>
        <v/>
      </c>
      <c r="T58" s="266" t="str">
        <f t="shared" si="10"/>
        <v>fin</v>
      </c>
      <c r="U58" s="267" t="str">
        <f t="shared" si="11"/>
        <v/>
      </c>
      <c r="V58" s="268">
        <f t="shared" si="12"/>
        <v>0</v>
      </c>
      <c r="W58" s="268">
        <f t="shared" si="13"/>
        <v>0</v>
      </c>
      <c r="X58" s="269" t="str">
        <f t="shared" si="14"/>
        <v>aucun match</v>
      </c>
      <c r="Y58" t="str">
        <f t="shared" si="15"/>
        <v>fin</v>
      </c>
      <c r="Z58" t="str">
        <f t="shared" si="16"/>
        <v>fin</v>
      </c>
      <c r="AA58" t="str">
        <f t="shared" si="17"/>
        <v>fin</v>
      </c>
      <c r="AB58" t="str">
        <f t="shared" si="18"/>
        <v>fin</v>
      </c>
      <c r="AC58" t="str">
        <f t="shared" si="19"/>
        <v>fin</v>
      </c>
      <c r="AD58" t="str">
        <f t="shared" si="20"/>
        <v xml:space="preserve"> fin </v>
      </c>
      <c r="AE58">
        <f t="array" ref="AE58">IF(P58="",0,SUMPRODUCT((DM13:VZ13="Gluten")*(DM14:VZ14="INFO")*(COUNTIF(AD58,"* "&amp;DM15:VZ15&amp;" *")&gt;0)*1))</f>
        <v>0</v>
      </c>
      <c r="AF58">
        <f t="array" ref="AF58">IF(P58="",0,SUMPRODUCT((DM13:VZ13="Gluten")*(DM14:VZ14="EXCL")*(COUNTIF(AD58,"* "&amp;DM15:VZ15&amp;" *")&gt;0)*1))</f>
        <v>0</v>
      </c>
      <c r="AG58">
        <f t="array" ref="AG58">IF(P58="",0,SUMPRODUCT((DM13:VZ13="Gluten")*(DM14:VZ14="ALERTE")*(COUNTIF(AD58,"* "&amp;DM15:VZ15&amp;" *")&gt;0)*1))</f>
        <v>0</v>
      </c>
      <c r="AH58">
        <f t="array" ref="AH58">IF(P58="",0,SUMPRODUCT((DM13:VZ13="Gluten")*(DM14:VZ14="SUSP")*(COUNTIF(AD58,"* "&amp;DM15:VZ15&amp;" *")&gt;0)*1))</f>
        <v>0</v>
      </c>
      <c r="AI58" t="str">
        <f t="shared" si="21"/>
        <v/>
      </c>
      <c r="AJ58" t="str">
        <f t="shared" si="22"/>
        <v/>
      </c>
      <c r="AK58">
        <f t="array" ref="AK58">IF(P58="",0,SUMPRODUCT((DM13:VZ13="Crustaces")*(DM14:VZ14="ALERTE")*(COUNTIF(AD58,"* "&amp;DM15:VZ15&amp;" *")&gt;0)*1))</f>
        <v>0</v>
      </c>
      <c r="AL58" t="str">
        <f t="shared" si="23"/>
        <v/>
      </c>
      <c r="AM58">
        <f t="array" ref="AM58">IF(P58="",0,SUMPRODUCT((DM13:VZ13="Oeufs")*(DM14:VZ14="ALERTE")*(COUNTIF(AD58,"* "&amp;DM15:VZ15&amp;" *")&gt;0)*1))</f>
        <v>0</v>
      </c>
      <c r="AN58" t="str">
        <f t="shared" si="24"/>
        <v/>
      </c>
      <c r="AO58">
        <f t="array" ref="AO58">IF(P58="",0,SUMPRODUCT((DM13:VZ13="Poissons")*(DM14:VZ14="INFO")*(COUNTIF(AD58,"* "&amp;DM15:VZ15&amp;" *")&gt;0)*1))</f>
        <v>0</v>
      </c>
      <c r="AP58">
        <f t="array" ref="AP58">IF(P58="",0,SUMPRODUCT((DM13:VZ13="Poissons")*(DM14:VZ14="EXCL")*(COUNTIF(AD58,"* "&amp;DM15:VZ15&amp;" *")&gt;0)*1))</f>
        <v>0</v>
      </c>
      <c r="AQ58">
        <f t="array" ref="AQ58">IF(P58="",0,SUMPRODUCT((DM13:VZ13="Poissons")*(DM14:VZ14="ALERTE")*(COUNTIF(AD58,"* "&amp;DM15:VZ15&amp;" *")&gt;0)*1))</f>
        <v>0</v>
      </c>
      <c r="AR58" t="str">
        <f t="shared" si="25"/>
        <v/>
      </c>
      <c r="AS58">
        <f t="array" ref="AS58">IF(P58="",0,SUMPRODUCT((DM13:VZ13="Arachides")*(DM14:VZ14="ALERTE")*(COUNTIF(AD58,"* "&amp;DM15:VZ15&amp;" *")&gt;0)*1))</f>
        <v>0</v>
      </c>
      <c r="AT58" t="str">
        <f t="shared" si="26"/>
        <v/>
      </c>
      <c r="AU58">
        <f t="array" ref="AU58">IF(P58="",0,SUMPRODUCT((DM13:VZ13="Soja")*(DM14:VZ14="INFO")*(COUNTIF(AD58,"* "&amp;DM15:VZ15&amp;" *")&gt;0)*1))</f>
        <v>0</v>
      </c>
      <c r="AV58">
        <f t="array" ref="AV58">IF(P58="",0,SUMPRODUCT((DM13:VZ13="Soja")*(DM14:VZ14="ALERTE")*(COUNTIF(AD58,"* "&amp;DM15:VZ15&amp;" *")&gt;0)*1))</f>
        <v>0</v>
      </c>
      <c r="AW58" t="str">
        <f t="shared" si="27"/>
        <v/>
      </c>
      <c r="AX58">
        <f t="array" ref="AX58">IF(P58="",0,SUMPRODUCT((DM13:VZ13="Lait")*(DM14:VZ14="INFO")*(COUNTIF(AD58,"* "&amp;DM15:VZ15&amp;" *")&gt;0)*1))</f>
        <v>0</v>
      </c>
      <c r="AY58">
        <f t="array" ref="AY58">IF(P58="",0,SUMPRODUCT((DM13:VZ13="Lait")*(DM14:VZ14="EXCL")*(COUNTIF(AD58,"* "&amp;DM15:VZ15&amp;" *")&gt;0)*1))</f>
        <v>0</v>
      </c>
      <c r="AZ58">
        <f t="array" ref="AZ58">IF(P58="",0,SUMPRODUCT((DM13:VZ13="Lait")*(DM14:VZ14="ALERTE")*(COUNTIF(AD58,"* "&amp;DM15:VZ15&amp;" *")&gt;0)*1))</f>
        <v>0</v>
      </c>
      <c r="BA58">
        <f t="array" ref="BA58">IF(P58="",0,SUMPRODUCT((DM13:VZ13="Lait")*(DM14:VZ14="SUSP")*(COUNTIF(AD58,"* "&amp;DM15:VZ15&amp;" *")&gt;0)*1))</f>
        <v>0</v>
      </c>
      <c r="BB58" t="str">
        <f t="shared" si="28"/>
        <v/>
      </c>
      <c r="BC58" t="str">
        <f t="shared" si="29"/>
        <v/>
      </c>
      <c r="BD58">
        <f t="array" ref="BD58">IF(P58="",0,SUMPRODUCT((DM13:VZ13="Fruits a coque")*(DM14:VZ14="EXCL")*(COUNTIF(AD58,"* "&amp;DM15:VZ15&amp;" *")&gt;0)*1))</f>
        <v>0</v>
      </c>
      <c r="BE58">
        <f t="array" ref="BE58">IF(P58="",0,SUMPRODUCT((DM13:VZ13="Fruits a coque")*(DM14:VZ14="ALERTE")*(COUNTIF(AD58,"* "&amp;DM15:VZ15&amp;" *")&gt;0)*1))</f>
        <v>0</v>
      </c>
      <c r="BF58" t="str">
        <f t="shared" si="30"/>
        <v/>
      </c>
      <c r="BG58">
        <f t="array" ref="BG58">IF(P58="",0,SUMPRODUCT((DM13:VZ13="Celeri")*(DM14:VZ14="ALERTE")*(COUNTIF(AD58,"* "&amp;DM15:VZ15&amp;" *")&gt;0)*1))</f>
        <v>0</v>
      </c>
      <c r="BH58" t="str">
        <f t="shared" si="31"/>
        <v/>
      </c>
      <c r="BI58">
        <f t="array" ref="BI58">IF(P58="",0,SUMPRODUCT((DM13:VZ13="Moutarde")*(DM14:VZ14="ALERTE")*(COUNTIF(AD58,"* "&amp;DM15:VZ15&amp;" *")&gt;0)*1))</f>
        <v>0</v>
      </c>
      <c r="BJ58" t="str">
        <f t="shared" si="32"/>
        <v/>
      </c>
      <c r="BK58">
        <f t="array" ref="BK58">IF(P58="",0,SUMPRODUCT((DM13:VZ13="Sesame")*(DM14:VZ14="ALERTE")*(COUNTIF(AD58,"* "&amp;DM15:VZ15&amp;" *")&gt;0)*1))</f>
        <v>0</v>
      </c>
      <c r="BL58" t="str">
        <f t="shared" si="33"/>
        <v/>
      </c>
      <c r="BM58">
        <f t="array" ref="BM58">IF(P58="",0,SUMPRODUCT((DM13:VZ13="Sulfites")*(DM14:VZ14="ALERTE")*(COUNTIF(AD58,"* "&amp;DM15:VZ15&amp;" *")&gt;0)*1))</f>
        <v>0</v>
      </c>
      <c r="BN58" t="str">
        <f t="shared" si="34"/>
        <v/>
      </c>
      <c r="BO58">
        <f t="array" ref="BO58">IF(P58="",0,SUMPRODUCT((DM13:VZ13="Lupin")*(DM14:VZ14="ALERTE")*(COUNTIF(AD58,"* "&amp;DM15:VZ15&amp;" *")&gt;0)*1))</f>
        <v>0</v>
      </c>
      <c r="BP58" t="str">
        <f t="shared" si="35"/>
        <v/>
      </c>
      <c r="BQ58">
        <f t="array" ref="BQ58">IF(P58="",0,SUMPRODUCT((DM13:VZ13="Mollusques")*(DM14:VZ14="EXCL")*(COUNTIF(AD58,"* "&amp;DM15:VZ15&amp;" *")&gt;0)*1))</f>
        <v>0</v>
      </c>
      <c r="BR58">
        <f t="array" ref="BR58">IF(P58="",0,SUMPRODUCT((DM13:VZ13="Mollusques")*(DM14:VZ14="ALERTE")*(COUNTIF(AD58,"* "&amp;DM15:VZ15&amp;" *")&gt;0)*1))</f>
        <v>0</v>
      </c>
      <c r="BS58" t="str">
        <f t="shared" si="36"/>
        <v/>
      </c>
      <c r="BT58" t="str">
        <f t="shared" si="37"/>
        <v/>
      </c>
      <c r="BU58" t="str">
        <f t="shared" si="38"/>
        <v/>
      </c>
      <c r="BV58" t="str">
        <f t="shared" si="39"/>
        <v/>
      </c>
      <c r="BW58" t="str">
        <f t="shared" si="40"/>
        <v/>
      </c>
      <c r="BX58" t="str">
        <f t="shared" si="41"/>
        <v/>
      </c>
      <c r="BY58" t="str">
        <f t="shared" si="42"/>
        <v/>
      </c>
      <c r="BZ58" t="str">
        <f t="shared" si="43"/>
        <v/>
      </c>
      <c r="CA58" t="str">
        <f t="shared" si="44"/>
        <v/>
      </c>
      <c r="CB58" t="str">
        <f t="shared" si="45"/>
        <v/>
      </c>
      <c r="CC58" t="str">
        <f t="shared" si="46"/>
        <v/>
      </c>
      <c r="CD58" t="str">
        <f t="shared" si="47"/>
        <v/>
      </c>
      <c r="CE58" t="str">
        <f t="shared" si="48"/>
        <v/>
      </c>
      <c r="CF58" t="str">
        <f t="shared" si="49"/>
        <v/>
      </c>
      <c r="CG58" t="str">
        <f t="shared" si="50"/>
        <v/>
      </c>
      <c r="CH58" t="str">
        <f t="shared" si="51"/>
        <v/>
      </c>
      <c r="CI58" t="str">
        <f t="shared" si="52"/>
        <v/>
      </c>
      <c r="CJ58" t="str">
        <f t="shared" si="53"/>
        <v/>
      </c>
      <c r="CK58" t="str">
        <f t="shared" si="54"/>
        <v/>
      </c>
    </row>
    <row r="59" spans="2:89" ht="15.75">
      <c r="B59" s="759"/>
      <c r="C59" s="784" t="str">
        <f>IF(UPPER(TRIM(K11))="X",C63,C57)</f>
        <v>gelatine poudre</v>
      </c>
      <c r="D59" s="780" t="str" cm="1">
        <f t="array" ref="D59">IF(ROW()=ROW(D56),C59,INDEX(E56:E69,ROW()-ROW(D56)))</f>
        <v/>
      </c>
      <c r="E59" s="787" t="str">
        <f>IF(OR(D59="",C58="",C58&lt;=0,F59=""),"",TRIM(MID(D59,LEN(F59)+1+IF(MID(D59,LEN(F59)+1,1)=" ",1,0),99999)))</f>
        <v/>
      </c>
      <c r="F59" s="788" t="str">
        <f>IF(OR(G59="",G59=0,G59="0"),"",IF(LEN(G59)&lt;=C58,G59,IF(LEN(SUBSTITUTE(H59," ",""))=C58+1,LEFT(G59,C58),LEFT(G59,FIND("§",SUBSTITUTE(H59," ","§",LEN(H59)-LEN(SUBSTITUTE(H59," ",""))))-1))))</f>
        <v/>
      </c>
      <c r="G59" s="788" t="str">
        <f t="shared" si="3"/>
        <v/>
      </c>
      <c r="H59" s="788" t="str">
        <f>IF(OR(G59="",G59=0,G59="0"),"",LEFT(G59,C58+1))</f>
        <v/>
      </c>
      <c r="I59" s="788"/>
      <c r="J59" s="789">
        <f t="shared" ref="J59" ca="1" si="55">INDEX(CELL("largeur",J59),1,1)</f>
        <v>115</v>
      </c>
      <c r="K59" s="759" t="str">
        <f>IF(LEN(TRIM(L59))&gt;0,MAX(K13:K58)+1,"")</f>
        <v/>
      </c>
      <c r="L59" s="790"/>
      <c r="M59" s="790" t="str">
        <f t="shared" si="5"/>
        <v/>
      </c>
      <c r="O59" s="263" t="str">
        <f t="shared" si="6"/>
        <v/>
      </c>
      <c r="P59" s="752"/>
      <c r="Q59" s="862" t="s">
        <v>945</v>
      </c>
      <c r="R59" s="863" t="str">
        <f t="shared" si="8"/>
        <v/>
      </c>
      <c r="S59" s="264" t="str">
        <f t="shared" si="9"/>
        <v/>
      </c>
      <c r="T59" s="266" t="str">
        <f t="shared" si="10"/>
        <v/>
      </c>
      <c r="U59" s="267" t="str">
        <f t="shared" si="11"/>
        <v/>
      </c>
      <c r="V59" s="268" t="str">
        <f t="shared" si="12"/>
        <v/>
      </c>
      <c r="W59" s="268" t="str">
        <f t="shared" si="13"/>
        <v/>
      </c>
      <c r="X59" s="269" t="str">
        <f t="shared" si="14"/>
        <v/>
      </c>
      <c r="Y59" t="str">
        <f t="shared" si="15"/>
        <v/>
      </c>
      <c r="Z59" t="str">
        <f t="shared" si="16"/>
        <v/>
      </c>
      <c r="AA59" t="str">
        <f t="shared" si="17"/>
        <v/>
      </c>
      <c r="AB59" t="str">
        <f t="shared" si="18"/>
        <v/>
      </c>
      <c r="AC59" t="str">
        <f t="shared" si="19"/>
        <v/>
      </c>
      <c r="AD59" t="str">
        <f t="shared" si="20"/>
        <v/>
      </c>
      <c r="AE59">
        <f t="array" ref="AE59">IF(P59="",0,SUMPRODUCT((DM13:VZ13="Gluten")*(DM14:VZ14="INFO")*(COUNTIF(AD59,"* "&amp;DM15:VZ15&amp;" *")&gt;0)*1))</f>
        <v>0</v>
      </c>
      <c r="AF59">
        <f t="array" ref="AF59">IF(P59="",0,SUMPRODUCT((DM13:VZ13="Gluten")*(DM14:VZ14="EXCL")*(COUNTIF(AD59,"* "&amp;DM15:VZ15&amp;" *")&gt;0)*1))</f>
        <v>0</v>
      </c>
      <c r="AG59">
        <f t="array" ref="AG59">IF(P59="",0,SUMPRODUCT((DM13:VZ13="Gluten")*(DM14:VZ14="ALERTE")*(COUNTIF(AD59,"* "&amp;DM15:VZ15&amp;" *")&gt;0)*1))</f>
        <v>0</v>
      </c>
      <c r="AH59">
        <f t="array" ref="AH59">IF(P59="",0,SUMPRODUCT((DM13:VZ13="Gluten")*(DM14:VZ14="SUSP")*(COUNTIF(AD59,"* "&amp;DM15:VZ15&amp;" *")&gt;0)*1))</f>
        <v>0</v>
      </c>
      <c r="AI59" t="str">
        <f t="shared" si="21"/>
        <v/>
      </c>
      <c r="AJ59" t="str">
        <f t="shared" si="22"/>
        <v/>
      </c>
      <c r="AK59">
        <f t="array" ref="AK59">IF(P59="",0,SUMPRODUCT((DM13:VZ13="Crustaces")*(DM14:VZ14="ALERTE")*(COUNTIF(AD59,"* "&amp;DM15:VZ15&amp;" *")&gt;0)*1))</f>
        <v>0</v>
      </c>
      <c r="AL59" t="str">
        <f t="shared" si="23"/>
        <v/>
      </c>
      <c r="AM59">
        <f t="array" ref="AM59">IF(P59="",0,SUMPRODUCT((DM13:VZ13="Oeufs")*(DM14:VZ14="ALERTE")*(COUNTIF(AD59,"* "&amp;DM15:VZ15&amp;" *")&gt;0)*1))</f>
        <v>0</v>
      </c>
      <c r="AN59" t="str">
        <f t="shared" si="24"/>
        <v/>
      </c>
      <c r="AO59">
        <f t="array" ref="AO59">IF(P59="",0,SUMPRODUCT((DM13:VZ13="Poissons")*(DM14:VZ14="INFO")*(COUNTIF(AD59,"* "&amp;DM15:VZ15&amp;" *")&gt;0)*1))</f>
        <v>0</v>
      </c>
      <c r="AP59">
        <f t="array" ref="AP59">IF(P59="",0,SUMPRODUCT((DM13:VZ13="Poissons")*(DM14:VZ14="EXCL")*(COUNTIF(AD59,"* "&amp;DM15:VZ15&amp;" *")&gt;0)*1))</f>
        <v>0</v>
      </c>
      <c r="AQ59">
        <f t="array" ref="AQ59">IF(P59="",0,SUMPRODUCT((DM13:VZ13="Poissons")*(DM14:VZ14="ALERTE")*(COUNTIF(AD59,"* "&amp;DM15:VZ15&amp;" *")&gt;0)*1))</f>
        <v>0</v>
      </c>
      <c r="AR59" t="str">
        <f t="shared" si="25"/>
        <v/>
      </c>
      <c r="AS59">
        <f t="array" ref="AS59">IF(P59="",0,SUMPRODUCT((DM13:VZ13="Arachides")*(DM14:VZ14="ALERTE")*(COUNTIF(AD59,"* "&amp;DM15:VZ15&amp;" *")&gt;0)*1))</f>
        <v>0</v>
      </c>
      <c r="AT59" t="str">
        <f t="shared" si="26"/>
        <v/>
      </c>
      <c r="AU59">
        <f t="array" ref="AU59">IF(P59="",0,SUMPRODUCT((DM13:VZ13="Soja")*(DM14:VZ14="INFO")*(COUNTIF(AD59,"* "&amp;DM15:VZ15&amp;" *")&gt;0)*1))</f>
        <v>0</v>
      </c>
      <c r="AV59">
        <f t="array" ref="AV59">IF(P59="",0,SUMPRODUCT((DM13:VZ13="Soja")*(DM14:VZ14="ALERTE")*(COUNTIF(AD59,"* "&amp;DM15:VZ15&amp;" *")&gt;0)*1))</f>
        <v>0</v>
      </c>
      <c r="AW59" t="str">
        <f t="shared" si="27"/>
        <v/>
      </c>
      <c r="AX59">
        <f t="array" ref="AX59">IF(P59="",0,SUMPRODUCT((DM13:VZ13="Lait")*(DM14:VZ14="INFO")*(COUNTIF(AD59,"* "&amp;DM15:VZ15&amp;" *")&gt;0)*1))</f>
        <v>0</v>
      </c>
      <c r="AY59">
        <f t="array" ref="AY59">IF(P59="",0,SUMPRODUCT((DM13:VZ13="Lait")*(DM14:VZ14="EXCL")*(COUNTIF(AD59,"* "&amp;DM15:VZ15&amp;" *")&gt;0)*1))</f>
        <v>0</v>
      </c>
      <c r="AZ59">
        <f t="array" ref="AZ59">IF(P59="",0,SUMPRODUCT((DM13:VZ13="Lait")*(DM14:VZ14="ALERTE")*(COUNTIF(AD59,"* "&amp;DM15:VZ15&amp;" *")&gt;0)*1))</f>
        <v>0</v>
      </c>
      <c r="BA59">
        <f t="array" ref="BA59">IF(P59="",0,SUMPRODUCT((DM13:VZ13="Lait")*(DM14:VZ14="SUSP")*(COUNTIF(AD59,"* "&amp;DM15:VZ15&amp;" *")&gt;0)*1))</f>
        <v>0</v>
      </c>
      <c r="BB59" t="str">
        <f t="shared" si="28"/>
        <v/>
      </c>
      <c r="BC59" t="str">
        <f t="shared" si="29"/>
        <v/>
      </c>
      <c r="BD59">
        <f t="array" ref="BD59">IF(P59="",0,SUMPRODUCT((DM13:VZ13="Fruits a coque")*(DM14:VZ14="EXCL")*(COUNTIF(AD59,"* "&amp;DM15:VZ15&amp;" *")&gt;0)*1))</f>
        <v>0</v>
      </c>
      <c r="BE59">
        <f t="array" ref="BE59">IF(P59="",0,SUMPRODUCT((DM13:VZ13="Fruits a coque")*(DM14:VZ14="ALERTE")*(COUNTIF(AD59,"* "&amp;DM15:VZ15&amp;" *")&gt;0)*1))</f>
        <v>0</v>
      </c>
      <c r="BF59" t="str">
        <f t="shared" si="30"/>
        <v/>
      </c>
      <c r="BG59">
        <f t="array" ref="BG59">IF(P59="",0,SUMPRODUCT((DM13:VZ13="Celeri")*(DM14:VZ14="ALERTE")*(COUNTIF(AD59,"* "&amp;DM15:VZ15&amp;" *")&gt;0)*1))</f>
        <v>0</v>
      </c>
      <c r="BH59" t="str">
        <f t="shared" si="31"/>
        <v/>
      </c>
      <c r="BI59">
        <f t="array" ref="BI59">IF(P59="",0,SUMPRODUCT((DM13:VZ13="Moutarde")*(DM14:VZ14="ALERTE")*(COUNTIF(AD59,"* "&amp;DM15:VZ15&amp;" *")&gt;0)*1))</f>
        <v>0</v>
      </c>
      <c r="BJ59" t="str">
        <f t="shared" si="32"/>
        <v/>
      </c>
      <c r="BK59">
        <f t="array" ref="BK59">IF(P59="",0,SUMPRODUCT((DM13:VZ13="Sesame")*(DM14:VZ14="ALERTE")*(COUNTIF(AD59,"* "&amp;DM15:VZ15&amp;" *")&gt;0)*1))</f>
        <v>0</v>
      </c>
      <c r="BL59" t="str">
        <f t="shared" si="33"/>
        <v/>
      </c>
      <c r="BM59">
        <f t="array" ref="BM59">IF(P59="",0,SUMPRODUCT((DM13:VZ13="Sulfites")*(DM14:VZ14="ALERTE")*(COUNTIF(AD59,"* "&amp;DM15:VZ15&amp;" *")&gt;0)*1))</f>
        <v>0</v>
      </c>
      <c r="BN59" t="str">
        <f t="shared" si="34"/>
        <v/>
      </c>
      <c r="BO59">
        <f t="array" ref="BO59">IF(P59="",0,SUMPRODUCT((DM13:VZ13="Lupin")*(DM14:VZ14="ALERTE")*(COUNTIF(AD59,"* "&amp;DM15:VZ15&amp;" *")&gt;0)*1))</f>
        <v>0</v>
      </c>
      <c r="BP59" t="str">
        <f t="shared" si="35"/>
        <v/>
      </c>
      <c r="BQ59">
        <f t="array" ref="BQ59">IF(P59="",0,SUMPRODUCT((DM13:VZ13="Mollusques")*(DM14:VZ14="EXCL")*(COUNTIF(AD59,"* "&amp;DM15:VZ15&amp;" *")&gt;0)*1))</f>
        <v>0</v>
      </c>
      <c r="BR59">
        <f t="array" ref="BR59">IF(P59="",0,SUMPRODUCT((DM13:VZ13="Mollusques")*(DM14:VZ14="ALERTE")*(COUNTIF(AD59,"* "&amp;DM15:VZ15&amp;" *")&gt;0)*1))</f>
        <v>0</v>
      </c>
      <c r="BS59" t="str">
        <f t="shared" si="36"/>
        <v/>
      </c>
      <c r="BT59" t="str">
        <f t="shared" si="37"/>
        <v/>
      </c>
      <c r="BU59" t="str">
        <f t="shared" si="38"/>
        <v/>
      </c>
      <c r="BV59" t="str">
        <f t="shared" si="39"/>
        <v/>
      </c>
      <c r="BW59" t="str">
        <f t="shared" si="40"/>
        <v/>
      </c>
      <c r="BX59" t="str">
        <f t="shared" si="41"/>
        <v/>
      </c>
      <c r="BY59" t="str">
        <f t="shared" si="42"/>
        <v/>
      </c>
      <c r="BZ59" t="str">
        <f t="shared" si="43"/>
        <v/>
      </c>
      <c r="CA59" t="str">
        <f t="shared" si="44"/>
        <v/>
      </c>
      <c r="CB59" t="str">
        <f t="shared" si="45"/>
        <v/>
      </c>
      <c r="CC59" t="str">
        <f t="shared" si="46"/>
        <v/>
      </c>
      <c r="CD59" t="str">
        <f t="shared" si="47"/>
        <v/>
      </c>
      <c r="CE59" t="str">
        <f t="shared" si="48"/>
        <v/>
      </c>
      <c r="CF59" t="str">
        <f t="shared" si="49"/>
        <v/>
      </c>
      <c r="CG59" t="str">
        <f t="shared" si="50"/>
        <v/>
      </c>
      <c r="CH59" t="str">
        <f t="shared" si="51"/>
        <v/>
      </c>
      <c r="CI59" t="str">
        <f t="shared" si="52"/>
        <v/>
      </c>
      <c r="CJ59" t="str">
        <f t="shared" si="53"/>
        <v/>
      </c>
      <c r="CK59" t="str">
        <f t="shared" si="54"/>
        <v/>
      </c>
    </row>
    <row r="60" spans="2:89" ht="15.75">
      <c r="B60" s="759"/>
      <c r="C60" s="791" t="str">
        <f>TRIM(SUBSTITUTE(SUBSTITUTE(SUBSTITUTE(SUBSTITUTE(SUBSTITUTE(SUBSTITUTE(SUBSTITUTE(SUBSTITUTE(SUBSTITUTE(SUBSTITUTE(C57,","," "),";"," "),":"," "),"!"," "),"?"," "),"…"," "),"»"," "),"«"," "),"/"," "),"."," "))</f>
        <v>gelatine poudre</v>
      </c>
      <c r="D60" s="792" t="str" cm="1">
        <f t="array" ref="D60">IF(ROW()=ROW(D56),C59,INDEX(E56:E69,ROW()-ROW(D56)))</f>
        <v/>
      </c>
      <c r="E60" s="793" t="str">
        <f>IF(OR(D60="",C58="",C58&lt;=0,F60=""),"",TRIM(MID(D60,LEN(F60)+1+IF(MID(D60,LEN(F60)+1,1)=" ",1,0),99999)))</f>
        <v/>
      </c>
      <c r="F60" s="792" t="str">
        <f>IF(OR(G60="",G60=0,G60="0"),"",IF(LEN(G60)&lt;=C58,G60,IF(LEN(SUBSTITUTE(H60," ",""))=C58+1,LEFT(G60,C58),LEFT(G60,FIND("§",SUBSTITUTE(H60," ","§",LEN(H60)-LEN(SUBSTITUTE(H60," ",""))))-1))))</f>
        <v/>
      </c>
      <c r="G60" s="792" t="str">
        <f t="shared" si="3"/>
        <v/>
      </c>
      <c r="H60" s="792" t="str">
        <f>IF(OR(G60="",G60=0,G60="0"),"",LEFT(G60,C58+1))</f>
        <v/>
      </c>
      <c r="I60" s="792"/>
      <c r="J60" s="794">
        <f ca="1">J59</f>
        <v>115</v>
      </c>
      <c r="K60" s="759" t="str">
        <f>IF(LEN(TRIM(L60))&gt;0,MAX(K13:K59)+1,"")</f>
        <v/>
      </c>
      <c r="L60" s="795"/>
      <c r="M60" s="795" t="str">
        <f t="shared" si="5"/>
        <v/>
      </c>
      <c r="O60" s="263" t="str">
        <f t="shared" si="6"/>
        <v/>
      </c>
      <c r="P60" s="752"/>
      <c r="Q60" s="862" t="s">
        <v>945</v>
      </c>
      <c r="R60" s="863" t="str">
        <f t="shared" si="8"/>
        <v/>
      </c>
      <c r="S60" s="264" t="str">
        <f t="shared" si="9"/>
        <v/>
      </c>
      <c r="T60" s="266" t="str">
        <f t="shared" si="10"/>
        <v/>
      </c>
      <c r="U60" s="267" t="str">
        <f t="shared" si="11"/>
        <v/>
      </c>
      <c r="V60" s="268" t="str">
        <f t="shared" si="12"/>
        <v/>
      </c>
      <c r="W60" s="268" t="str">
        <f t="shared" si="13"/>
        <v/>
      </c>
      <c r="X60" s="269" t="str">
        <f t="shared" si="14"/>
        <v/>
      </c>
      <c r="Y60" t="str">
        <f t="shared" si="15"/>
        <v/>
      </c>
      <c r="Z60" t="str">
        <f t="shared" si="16"/>
        <v/>
      </c>
      <c r="AA60" t="str">
        <f t="shared" si="17"/>
        <v/>
      </c>
      <c r="AB60" t="str">
        <f t="shared" si="18"/>
        <v/>
      </c>
      <c r="AC60" t="str">
        <f t="shared" si="19"/>
        <v/>
      </c>
      <c r="AD60" t="str">
        <f t="shared" si="20"/>
        <v/>
      </c>
      <c r="AE60">
        <f t="array" ref="AE60">IF(P60="",0,SUMPRODUCT((DM13:VZ13="Gluten")*(DM14:VZ14="INFO")*(COUNTIF(AD60,"* "&amp;DM15:VZ15&amp;" *")&gt;0)*1))</f>
        <v>0</v>
      </c>
      <c r="AF60">
        <f t="array" ref="AF60">IF(P60="",0,SUMPRODUCT((DM13:VZ13="Gluten")*(DM14:VZ14="EXCL")*(COUNTIF(AD60,"* "&amp;DM15:VZ15&amp;" *")&gt;0)*1))</f>
        <v>0</v>
      </c>
      <c r="AG60">
        <f t="array" ref="AG60">IF(P60="",0,SUMPRODUCT((DM13:VZ13="Gluten")*(DM14:VZ14="ALERTE")*(COUNTIF(AD60,"* "&amp;DM15:VZ15&amp;" *")&gt;0)*1))</f>
        <v>0</v>
      </c>
      <c r="AH60">
        <f t="array" ref="AH60">IF(P60="",0,SUMPRODUCT((DM13:VZ13="Gluten")*(DM14:VZ14="SUSP")*(COUNTIF(AD60,"* "&amp;DM15:VZ15&amp;" *")&gt;0)*1))</f>
        <v>0</v>
      </c>
      <c r="AI60" t="str">
        <f t="shared" si="21"/>
        <v/>
      </c>
      <c r="AJ60" t="str">
        <f t="shared" si="22"/>
        <v/>
      </c>
      <c r="AK60">
        <f t="array" ref="AK60">IF(P60="",0,SUMPRODUCT((DM13:VZ13="Crustaces")*(DM14:VZ14="ALERTE")*(COUNTIF(AD60,"* "&amp;DM15:VZ15&amp;" *")&gt;0)*1))</f>
        <v>0</v>
      </c>
      <c r="AL60" t="str">
        <f t="shared" si="23"/>
        <v/>
      </c>
      <c r="AM60">
        <f t="array" ref="AM60">IF(P60="",0,SUMPRODUCT((DM13:VZ13="Oeufs")*(DM14:VZ14="ALERTE")*(COUNTIF(AD60,"* "&amp;DM15:VZ15&amp;" *")&gt;0)*1))</f>
        <v>0</v>
      </c>
      <c r="AN60" t="str">
        <f t="shared" si="24"/>
        <v/>
      </c>
      <c r="AO60">
        <f t="array" ref="AO60">IF(P60="",0,SUMPRODUCT((DM13:VZ13="Poissons")*(DM14:VZ14="INFO")*(COUNTIF(AD60,"* "&amp;DM15:VZ15&amp;" *")&gt;0)*1))</f>
        <v>0</v>
      </c>
      <c r="AP60">
        <f t="array" ref="AP60">IF(P60="",0,SUMPRODUCT((DM13:VZ13="Poissons")*(DM14:VZ14="EXCL")*(COUNTIF(AD60,"* "&amp;DM15:VZ15&amp;" *")&gt;0)*1))</f>
        <v>0</v>
      </c>
      <c r="AQ60">
        <f t="array" ref="AQ60">IF(P60="",0,SUMPRODUCT((DM13:VZ13="Poissons")*(DM14:VZ14="ALERTE")*(COUNTIF(AD60,"* "&amp;DM15:VZ15&amp;" *")&gt;0)*1))</f>
        <v>0</v>
      </c>
      <c r="AR60" t="str">
        <f t="shared" si="25"/>
        <v/>
      </c>
      <c r="AS60">
        <f t="array" ref="AS60">IF(P60="",0,SUMPRODUCT((DM13:VZ13="Arachides")*(DM14:VZ14="ALERTE")*(COUNTIF(AD60,"* "&amp;DM15:VZ15&amp;" *")&gt;0)*1))</f>
        <v>0</v>
      </c>
      <c r="AT60" t="str">
        <f t="shared" si="26"/>
        <v/>
      </c>
      <c r="AU60">
        <f t="array" ref="AU60">IF(P60="",0,SUMPRODUCT((DM13:VZ13="Soja")*(DM14:VZ14="INFO")*(COUNTIF(AD60,"* "&amp;DM15:VZ15&amp;" *")&gt;0)*1))</f>
        <v>0</v>
      </c>
      <c r="AV60">
        <f t="array" ref="AV60">IF(P60="",0,SUMPRODUCT((DM13:VZ13="Soja")*(DM14:VZ14="ALERTE")*(COUNTIF(AD60,"* "&amp;DM15:VZ15&amp;" *")&gt;0)*1))</f>
        <v>0</v>
      </c>
      <c r="AW60" t="str">
        <f t="shared" si="27"/>
        <v/>
      </c>
      <c r="AX60">
        <f t="array" ref="AX60">IF(P60="",0,SUMPRODUCT((DM13:VZ13="Lait")*(DM14:VZ14="INFO")*(COUNTIF(AD60,"* "&amp;DM15:VZ15&amp;" *")&gt;0)*1))</f>
        <v>0</v>
      </c>
      <c r="AY60">
        <f t="array" ref="AY60">IF(P60="",0,SUMPRODUCT((DM13:VZ13="Lait")*(DM14:VZ14="EXCL")*(COUNTIF(AD60,"* "&amp;DM15:VZ15&amp;" *")&gt;0)*1))</f>
        <v>0</v>
      </c>
      <c r="AZ60">
        <f t="array" ref="AZ60">IF(P60="",0,SUMPRODUCT((DM13:VZ13="Lait")*(DM14:VZ14="ALERTE")*(COUNTIF(AD60,"* "&amp;DM15:VZ15&amp;" *")&gt;0)*1))</f>
        <v>0</v>
      </c>
      <c r="BA60">
        <f t="array" ref="BA60">IF(P60="",0,SUMPRODUCT((DM13:VZ13="Lait")*(DM14:VZ14="SUSP")*(COUNTIF(AD60,"* "&amp;DM15:VZ15&amp;" *")&gt;0)*1))</f>
        <v>0</v>
      </c>
      <c r="BB60" t="str">
        <f t="shared" si="28"/>
        <v/>
      </c>
      <c r="BC60" t="str">
        <f t="shared" si="29"/>
        <v/>
      </c>
      <c r="BD60">
        <f t="array" ref="BD60">IF(P60="",0,SUMPRODUCT((DM13:VZ13="Fruits a coque")*(DM14:VZ14="EXCL")*(COUNTIF(AD60,"* "&amp;DM15:VZ15&amp;" *")&gt;0)*1))</f>
        <v>0</v>
      </c>
      <c r="BE60">
        <f t="array" ref="BE60">IF(P60="",0,SUMPRODUCT((DM13:VZ13="Fruits a coque")*(DM14:VZ14="ALERTE")*(COUNTIF(AD60,"* "&amp;DM15:VZ15&amp;" *")&gt;0)*1))</f>
        <v>0</v>
      </c>
      <c r="BF60" t="str">
        <f t="shared" si="30"/>
        <v/>
      </c>
      <c r="BG60">
        <f t="array" ref="BG60">IF(P60="",0,SUMPRODUCT((DM13:VZ13="Celeri")*(DM14:VZ14="ALERTE")*(COUNTIF(AD60,"* "&amp;DM15:VZ15&amp;" *")&gt;0)*1))</f>
        <v>0</v>
      </c>
      <c r="BH60" t="str">
        <f t="shared" si="31"/>
        <v/>
      </c>
      <c r="BI60">
        <f t="array" ref="BI60">IF(P60="",0,SUMPRODUCT((DM13:VZ13="Moutarde")*(DM14:VZ14="ALERTE")*(COUNTIF(AD60,"* "&amp;DM15:VZ15&amp;" *")&gt;0)*1))</f>
        <v>0</v>
      </c>
      <c r="BJ60" t="str">
        <f t="shared" si="32"/>
        <v/>
      </c>
      <c r="BK60">
        <f t="array" ref="BK60">IF(P60="",0,SUMPRODUCT((DM13:VZ13="Sesame")*(DM14:VZ14="ALERTE")*(COUNTIF(AD60,"* "&amp;DM15:VZ15&amp;" *")&gt;0)*1))</f>
        <v>0</v>
      </c>
      <c r="BL60" t="str">
        <f t="shared" si="33"/>
        <v/>
      </c>
      <c r="BM60">
        <f t="array" ref="BM60">IF(P60="",0,SUMPRODUCT((DM13:VZ13="Sulfites")*(DM14:VZ14="ALERTE")*(COUNTIF(AD60,"* "&amp;DM15:VZ15&amp;" *")&gt;0)*1))</f>
        <v>0</v>
      </c>
      <c r="BN60" t="str">
        <f t="shared" si="34"/>
        <v/>
      </c>
      <c r="BO60">
        <f t="array" ref="BO60">IF(P60="",0,SUMPRODUCT((DM13:VZ13="Lupin")*(DM14:VZ14="ALERTE")*(COUNTIF(AD60,"* "&amp;DM15:VZ15&amp;" *")&gt;0)*1))</f>
        <v>0</v>
      </c>
      <c r="BP60" t="str">
        <f t="shared" si="35"/>
        <v/>
      </c>
      <c r="BQ60">
        <f t="array" ref="BQ60">IF(P60="",0,SUMPRODUCT((DM13:VZ13="Mollusques")*(DM14:VZ14="EXCL")*(COUNTIF(AD60,"* "&amp;DM15:VZ15&amp;" *")&gt;0)*1))</f>
        <v>0</v>
      </c>
      <c r="BR60">
        <f t="array" ref="BR60">IF(P60="",0,SUMPRODUCT((DM13:VZ13="Mollusques")*(DM14:VZ14="ALERTE")*(COUNTIF(AD60,"* "&amp;DM15:VZ15&amp;" *")&gt;0)*1))</f>
        <v>0</v>
      </c>
      <c r="BS60" t="str">
        <f t="shared" si="36"/>
        <v/>
      </c>
      <c r="BT60" t="str">
        <f t="shared" si="37"/>
        <v/>
      </c>
      <c r="BU60" t="str">
        <f t="shared" si="38"/>
        <v/>
      </c>
      <c r="BV60" t="str">
        <f t="shared" si="39"/>
        <v/>
      </c>
      <c r="BW60" t="str">
        <f t="shared" si="40"/>
        <v/>
      </c>
      <c r="BX60" t="str">
        <f t="shared" si="41"/>
        <v/>
      </c>
      <c r="BY60" t="str">
        <f t="shared" si="42"/>
        <v/>
      </c>
      <c r="BZ60" t="str">
        <f t="shared" si="43"/>
        <v/>
      </c>
      <c r="CA60" t="str">
        <f t="shared" si="44"/>
        <v/>
      </c>
      <c r="CB60" t="str">
        <f t="shared" si="45"/>
        <v/>
      </c>
      <c r="CC60" t="str">
        <f t="shared" si="46"/>
        <v/>
      </c>
      <c r="CD60" t="str">
        <f t="shared" si="47"/>
        <v/>
      </c>
      <c r="CE60" t="str">
        <f t="shared" si="48"/>
        <v/>
      </c>
      <c r="CF60" t="str">
        <f t="shared" si="49"/>
        <v/>
      </c>
      <c r="CG60" t="str">
        <f t="shared" si="50"/>
        <v/>
      </c>
      <c r="CH60" t="str">
        <f t="shared" si="51"/>
        <v/>
      </c>
      <c r="CI60" t="str">
        <f t="shared" si="52"/>
        <v/>
      </c>
      <c r="CJ60" t="str">
        <f t="shared" si="53"/>
        <v/>
      </c>
      <c r="CK60" t="str">
        <f t="shared" si="54"/>
        <v/>
      </c>
    </row>
    <row r="61" spans="2:89" ht="15.75">
      <c r="B61" s="759"/>
      <c r="C61" s="784" t="str">
        <f>TRIM(SUBSTITUTE(SUBSTITUTE(SUBSTITUTE(SUBSTITUTE(SUBSTITUTE(SUBSTITUTE(SUBSTITUTE(SUBSTITUTE(C60,"("," "),")"," "),CHAR(34)," "),"-"," "),"_"," "),"&lt;"," "),"&gt;"," "),"="," "))</f>
        <v>gelatine poudre</v>
      </c>
      <c r="D61" s="780" t="str" cm="1">
        <f t="array" ref="D61">IF(ROW()=ROW(D56),C59,INDEX(E56:E69,ROW()-ROW(D56)))</f>
        <v/>
      </c>
      <c r="E61" s="781" t="str">
        <f>IF(OR(D61="",C58="",C58&lt;=0,F61=""),"",TRIM(MID(D61,LEN(F61)+1+IF(MID(D61,LEN(F61)+1,1)=" ",1,0),99999)))</f>
        <v/>
      </c>
      <c r="F61" s="780" t="str">
        <f>IF(OR(G61="",G61=0,G61="0"),"",IF(LEN(G61)&lt;=C58,G61,IF(LEN(SUBSTITUTE(H61," ",""))=C58+1,LEFT(G61,C58),LEFT(G61,FIND("§",SUBSTITUTE(H61," ","§",LEN(H61)-LEN(SUBSTITUTE(H61," ",""))))-1))))</f>
        <v/>
      </c>
      <c r="G61" s="780" t="str">
        <f t="shared" si="3"/>
        <v/>
      </c>
      <c r="H61" s="780" t="str">
        <f>IF(OR(G61="",G61=0,G61="0"),"",LEFT(G61,C58+1))</f>
        <v/>
      </c>
      <c r="I61" s="782"/>
      <c r="J61" s="796"/>
      <c r="K61" s="759" t="str">
        <f>IF(LEN(TRIM(L61))&gt;0,MAX(K13:K60)+1,"")</f>
        <v/>
      </c>
      <c r="L61" s="864"/>
      <c r="M61" s="864" t="str">
        <f>IF(J61="","",BZ61)</f>
        <v/>
      </c>
      <c r="O61" s="263" t="str">
        <f t="shared" si="6"/>
        <v/>
      </c>
      <c r="P61" s="752"/>
      <c r="Q61" s="862" t="s">
        <v>945</v>
      </c>
      <c r="R61" s="863" t="str">
        <f t="shared" si="8"/>
        <v/>
      </c>
      <c r="S61" s="264" t="str">
        <f t="shared" si="9"/>
        <v/>
      </c>
      <c r="T61" s="266" t="str">
        <f t="shared" si="10"/>
        <v/>
      </c>
      <c r="U61" s="267" t="str">
        <f t="shared" si="11"/>
        <v/>
      </c>
      <c r="V61" s="268" t="str">
        <f t="shared" si="12"/>
        <v/>
      </c>
      <c r="W61" s="268" t="str">
        <f t="shared" si="13"/>
        <v/>
      </c>
      <c r="X61" s="269" t="str">
        <f t="shared" si="14"/>
        <v/>
      </c>
      <c r="Y61" t="str">
        <f t="shared" si="15"/>
        <v/>
      </c>
      <c r="Z61" t="str">
        <f t="shared" si="16"/>
        <v/>
      </c>
      <c r="AA61" t="str">
        <f t="shared" si="17"/>
        <v/>
      </c>
      <c r="AB61" t="str">
        <f t="shared" si="18"/>
        <v/>
      </c>
      <c r="AC61" t="str">
        <f t="shared" si="19"/>
        <v/>
      </c>
      <c r="AD61" t="str">
        <f t="shared" si="20"/>
        <v/>
      </c>
      <c r="AE61">
        <f t="array" ref="AE61">IF(P61="",0,SUMPRODUCT((DM13:VZ13="Gluten")*(DM14:VZ14="INFO")*(COUNTIF(AD61,"* "&amp;DM15:VZ15&amp;" *")&gt;0)*1))</f>
        <v>0</v>
      </c>
      <c r="AF61">
        <f t="array" ref="AF61">IF(P61="",0,SUMPRODUCT((DM13:VZ13="Gluten")*(DM14:VZ14="EXCL")*(COUNTIF(AD61,"* "&amp;DM15:VZ15&amp;" *")&gt;0)*1))</f>
        <v>0</v>
      </c>
      <c r="AG61">
        <f t="array" ref="AG61">IF(P61="",0,SUMPRODUCT((DM13:VZ13="Gluten")*(DM14:VZ14="ALERTE")*(COUNTIF(AD61,"* "&amp;DM15:VZ15&amp;" *")&gt;0)*1))</f>
        <v>0</v>
      </c>
      <c r="AH61">
        <f t="array" ref="AH61">IF(P61="",0,SUMPRODUCT((DM13:VZ13="Gluten")*(DM14:VZ14="SUSP")*(COUNTIF(AD61,"* "&amp;DM15:VZ15&amp;" *")&gt;0)*1))</f>
        <v>0</v>
      </c>
      <c r="AI61" t="str">
        <f t="shared" si="21"/>
        <v/>
      </c>
      <c r="AJ61" t="str">
        <f t="shared" si="22"/>
        <v/>
      </c>
      <c r="AK61">
        <f t="array" ref="AK61">IF(P61="",0,SUMPRODUCT((DM13:VZ13="Crustaces")*(DM14:VZ14="ALERTE")*(COUNTIF(AD61,"* "&amp;DM15:VZ15&amp;" *")&gt;0)*1))</f>
        <v>0</v>
      </c>
      <c r="AL61" t="str">
        <f t="shared" si="23"/>
        <v/>
      </c>
      <c r="AM61">
        <f t="array" ref="AM61">IF(P61="",0,SUMPRODUCT((DM13:VZ13="Oeufs")*(DM14:VZ14="ALERTE")*(COUNTIF(AD61,"* "&amp;DM15:VZ15&amp;" *")&gt;0)*1))</f>
        <v>0</v>
      </c>
      <c r="AN61" t="str">
        <f t="shared" si="24"/>
        <v/>
      </c>
      <c r="AO61">
        <f t="array" ref="AO61">IF(P61="",0,SUMPRODUCT((DM13:VZ13="Poissons")*(DM14:VZ14="INFO")*(COUNTIF(AD61,"* "&amp;DM15:VZ15&amp;" *")&gt;0)*1))</f>
        <v>0</v>
      </c>
      <c r="AP61">
        <f t="array" ref="AP61">IF(P61="",0,SUMPRODUCT((DM13:VZ13="Poissons")*(DM14:VZ14="EXCL")*(COUNTIF(AD61,"* "&amp;DM15:VZ15&amp;" *")&gt;0)*1))</f>
        <v>0</v>
      </c>
      <c r="AQ61">
        <f t="array" ref="AQ61">IF(P61="",0,SUMPRODUCT((DM13:VZ13="Poissons")*(DM14:VZ14="ALERTE")*(COUNTIF(AD61,"* "&amp;DM15:VZ15&amp;" *")&gt;0)*1))</f>
        <v>0</v>
      </c>
      <c r="AR61" t="str">
        <f t="shared" si="25"/>
        <v/>
      </c>
      <c r="AS61">
        <f t="array" ref="AS61">IF(P61="",0,SUMPRODUCT((DM13:VZ13="Arachides")*(DM14:VZ14="ALERTE")*(COUNTIF(AD61,"* "&amp;DM15:VZ15&amp;" *")&gt;0)*1))</f>
        <v>0</v>
      </c>
      <c r="AT61" t="str">
        <f t="shared" si="26"/>
        <v/>
      </c>
      <c r="AU61">
        <f t="array" ref="AU61">IF(P61="",0,SUMPRODUCT((DM13:VZ13="Soja")*(DM14:VZ14="INFO")*(COUNTIF(AD61,"* "&amp;DM15:VZ15&amp;" *")&gt;0)*1))</f>
        <v>0</v>
      </c>
      <c r="AV61">
        <f t="array" ref="AV61">IF(P61="",0,SUMPRODUCT((DM13:VZ13="Soja")*(DM14:VZ14="ALERTE")*(COUNTIF(AD61,"* "&amp;DM15:VZ15&amp;" *")&gt;0)*1))</f>
        <v>0</v>
      </c>
      <c r="AW61" t="str">
        <f t="shared" si="27"/>
        <v/>
      </c>
      <c r="AX61">
        <f t="array" ref="AX61">IF(P61="",0,SUMPRODUCT((DM13:VZ13="Lait")*(DM14:VZ14="INFO")*(COUNTIF(AD61,"* "&amp;DM15:VZ15&amp;" *")&gt;0)*1))</f>
        <v>0</v>
      </c>
      <c r="AY61">
        <f t="array" ref="AY61">IF(P61="",0,SUMPRODUCT((DM13:VZ13="Lait")*(DM14:VZ14="EXCL")*(COUNTIF(AD61,"* "&amp;DM15:VZ15&amp;" *")&gt;0)*1))</f>
        <v>0</v>
      </c>
      <c r="AZ61">
        <f t="array" ref="AZ61">IF(P61="",0,SUMPRODUCT((DM13:VZ13="Lait")*(DM14:VZ14="ALERTE")*(COUNTIF(AD61,"* "&amp;DM15:VZ15&amp;" *")&gt;0)*1))</f>
        <v>0</v>
      </c>
      <c r="BA61">
        <f t="array" ref="BA61">IF(P61="",0,SUMPRODUCT((DM13:VZ13="Lait")*(DM14:VZ14="SUSP")*(COUNTIF(AD61,"* "&amp;DM15:VZ15&amp;" *")&gt;0)*1))</f>
        <v>0</v>
      </c>
      <c r="BB61" t="str">
        <f t="shared" si="28"/>
        <v/>
      </c>
      <c r="BC61" t="str">
        <f t="shared" si="29"/>
        <v/>
      </c>
      <c r="BD61">
        <f t="array" ref="BD61">IF(P61="",0,SUMPRODUCT((DM13:VZ13="Fruits a coque")*(DM14:VZ14="EXCL")*(COUNTIF(AD61,"* "&amp;DM15:VZ15&amp;" *")&gt;0)*1))</f>
        <v>0</v>
      </c>
      <c r="BE61">
        <f t="array" ref="BE61">IF(P61="",0,SUMPRODUCT((DM13:VZ13="Fruits a coque")*(DM14:VZ14="ALERTE")*(COUNTIF(AD61,"* "&amp;DM15:VZ15&amp;" *")&gt;0)*1))</f>
        <v>0</v>
      </c>
      <c r="BF61" t="str">
        <f t="shared" si="30"/>
        <v/>
      </c>
      <c r="BG61">
        <f t="array" ref="BG61">IF(P61="",0,SUMPRODUCT((DM13:VZ13="Celeri")*(DM14:VZ14="ALERTE")*(COUNTIF(AD61,"* "&amp;DM15:VZ15&amp;" *")&gt;0)*1))</f>
        <v>0</v>
      </c>
      <c r="BH61" t="str">
        <f t="shared" si="31"/>
        <v/>
      </c>
      <c r="BI61">
        <f t="array" ref="BI61">IF(P61="",0,SUMPRODUCT((DM13:VZ13="Moutarde")*(DM14:VZ14="ALERTE")*(COUNTIF(AD61,"* "&amp;DM15:VZ15&amp;" *")&gt;0)*1))</f>
        <v>0</v>
      </c>
      <c r="BJ61" t="str">
        <f t="shared" si="32"/>
        <v/>
      </c>
      <c r="BK61">
        <f t="array" ref="BK61">IF(P61="",0,SUMPRODUCT((DM13:VZ13="Sesame")*(DM14:VZ14="ALERTE")*(COUNTIF(AD61,"* "&amp;DM15:VZ15&amp;" *")&gt;0)*1))</f>
        <v>0</v>
      </c>
      <c r="BL61" t="str">
        <f t="shared" si="33"/>
        <v/>
      </c>
      <c r="BM61">
        <f t="array" ref="BM61">IF(P61="",0,SUMPRODUCT((DM13:VZ13="Sulfites")*(DM14:VZ14="ALERTE")*(COUNTIF(AD61,"* "&amp;DM15:VZ15&amp;" *")&gt;0)*1))</f>
        <v>0</v>
      </c>
      <c r="BN61" t="str">
        <f t="shared" si="34"/>
        <v/>
      </c>
      <c r="BO61">
        <f t="array" ref="BO61">IF(P61="",0,SUMPRODUCT((DM13:VZ13="Lupin")*(DM14:VZ14="ALERTE")*(COUNTIF(AD61,"* "&amp;DM15:VZ15&amp;" *")&gt;0)*1))</f>
        <v>0</v>
      </c>
      <c r="BP61" t="str">
        <f t="shared" si="35"/>
        <v/>
      </c>
      <c r="BQ61">
        <f t="array" ref="BQ61">IF(P61="",0,SUMPRODUCT((DM13:VZ13="Mollusques")*(DM14:VZ14="EXCL")*(COUNTIF(AD61,"* "&amp;DM15:VZ15&amp;" *")&gt;0)*1))</f>
        <v>0</v>
      </c>
      <c r="BR61">
        <f t="array" ref="BR61">IF(P61="",0,SUMPRODUCT((DM13:VZ13="Mollusques")*(DM14:VZ14="ALERTE")*(COUNTIF(AD61,"* "&amp;DM15:VZ15&amp;" *")&gt;0)*1))</f>
        <v>0</v>
      </c>
      <c r="BS61" t="str">
        <f t="shared" si="36"/>
        <v/>
      </c>
      <c r="BT61" t="str">
        <f t="shared" si="37"/>
        <v/>
      </c>
      <c r="BU61" t="str">
        <f t="shared" si="38"/>
        <v/>
      </c>
      <c r="BV61" t="str">
        <f t="shared" si="39"/>
        <v/>
      </c>
      <c r="BW61" t="str">
        <f t="shared" si="40"/>
        <v/>
      </c>
      <c r="BX61" t="str">
        <f t="shared" si="41"/>
        <v/>
      </c>
      <c r="BY61" t="str">
        <f t="shared" si="42"/>
        <v/>
      </c>
      <c r="BZ61" t="str">
        <f t="shared" si="43"/>
        <v/>
      </c>
      <c r="CA61" t="str">
        <f t="shared" si="44"/>
        <v/>
      </c>
      <c r="CB61" t="str">
        <f t="shared" si="45"/>
        <v/>
      </c>
      <c r="CC61" t="str">
        <f t="shared" si="46"/>
        <v/>
      </c>
      <c r="CD61" t="str">
        <f t="shared" si="47"/>
        <v/>
      </c>
      <c r="CE61" t="str">
        <f t="shared" si="48"/>
        <v/>
      </c>
      <c r="CF61" t="str">
        <f t="shared" si="49"/>
        <v/>
      </c>
      <c r="CG61" t="str">
        <f t="shared" si="50"/>
        <v/>
      </c>
      <c r="CH61" t="str">
        <f t="shared" si="51"/>
        <v/>
      </c>
      <c r="CI61" t="str">
        <f t="shared" si="52"/>
        <v/>
      </c>
      <c r="CJ61" t="str">
        <f t="shared" si="53"/>
        <v/>
      </c>
      <c r="CK61" t="str">
        <f t="shared" si="54"/>
        <v/>
      </c>
    </row>
    <row r="62" spans="2:89" ht="15.75">
      <c r="B62" s="759"/>
      <c r="C62" s="784" t="str">
        <f>TRIM(SUBSTITUTE(SUBSTITUTE(SUBSTITUTE(SUBSTITUTE(C61,"►"," "),"▼"," "),"▲"," "),"◄"," "))</f>
        <v>gelatine poudre</v>
      </c>
      <c r="D62" s="780" t="str" cm="1">
        <f t="array" ref="D62">IF(ROW()=ROW(D56),C59,INDEX(E56:E69,ROW()-ROW(D56)))</f>
        <v/>
      </c>
      <c r="E62" s="781" t="str">
        <f>IF(OR(D62="",C58="",C58&lt;=0,F62=""),"",TRIM(MID(D62,LEN(F62)+1+IF(MID(D62,LEN(F62)+1,1)=" ",1,0),99999)))</f>
        <v/>
      </c>
      <c r="F62" s="780" t="str">
        <f>IF(OR(G62="",G62=0,G62="0"),"",IF(LEN(G62)&lt;=C58,G62,IF(LEN(SUBSTITUTE(H62," ",""))=C58+1,LEFT(G62,C58),LEFT(G62,FIND("§",SUBSTITUTE(H62," ","§",LEN(H62)-LEN(SUBSTITUTE(H62," ",""))))-1))))</f>
        <v/>
      </c>
      <c r="G62" s="780" t="str">
        <f t="shared" si="3"/>
        <v/>
      </c>
      <c r="H62" s="780" t="str">
        <f>IF(OR(G62="",G62=0,G62="0"),"",LEFT(G62,C58+1))</f>
        <v/>
      </c>
      <c r="I62" s="782"/>
      <c r="J62" s="796"/>
      <c r="K62" s="759" t="str">
        <f>IF(LEN(TRIM(L62))&gt;0,MAX(K13:K61)+1,"")</f>
        <v/>
      </c>
      <c r="L62" s="864"/>
      <c r="M62" s="864"/>
      <c r="O62" s="263" t="str">
        <f t="shared" si="6"/>
        <v/>
      </c>
      <c r="P62" s="752"/>
      <c r="Q62" s="862" t="s">
        <v>945</v>
      </c>
      <c r="R62" s="863" t="str">
        <f t="shared" si="8"/>
        <v/>
      </c>
      <c r="S62" s="264" t="str">
        <f t="shared" si="9"/>
        <v/>
      </c>
      <c r="T62" s="266" t="str">
        <f t="shared" si="10"/>
        <v/>
      </c>
      <c r="U62" s="267" t="str">
        <f t="shared" si="11"/>
        <v/>
      </c>
      <c r="V62" s="268" t="str">
        <f t="shared" si="12"/>
        <v/>
      </c>
      <c r="W62" s="268" t="str">
        <f t="shared" si="13"/>
        <v/>
      </c>
      <c r="X62" s="269" t="str">
        <f t="shared" si="14"/>
        <v/>
      </c>
      <c r="Y62" t="str">
        <f t="shared" si="15"/>
        <v/>
      </c>
      <c r="Z62" t="str">
        <f t="shared" si="16"/>
        <v/>
      </c>
      <c r="AA62" t="str">
        <f t="shared" si="17"/>
        <v/>
      </c>
      <c r="AB62" t="str">
        <f t="shared" si="18"/>
        <v/>
      </c>
      <c r="AC62" t="str">
        <f t="shared" si="19"/>
        <v/>
      </c>
      <c r="AD62" t="str">
        <f t="shared" si="20"/>
        <v/>
      </c>
      <c r="AE62">
        <f t="array" ref="AE62">IF(P62="",0,SUMPRODUCT((DM13:VZ13="Gluten")*(DM14:VZ14="INFO")*(COUNTIF(AD62,"* "&amp;DM15:VZ15&amp;" *")&gt;0)*1))</f>
        <v>0</v>
      </c>
      <c r="AF62">
        <f t="array" ref="AF62">IF(P62="",0,SUMPRODUCT((DM13:VZ13="Gluten")*(DM14:VZ14="EXCL")*(COUNTIF(AD62,"* "&amp;DM15:VZ15&amp;" *")&gt;0)*1))</f>
        <v>0</v>
      </c>
      <c r="AG62">
        <f t="array" ref="AG62">IF(P62="",0,SUMPRODUCT((DM13:VZ13="Gluten")*(DM14:VZ14="ALERTE")*(COUNTIF(AD62,"* "&amp;DM15:VZ15&amp;" *")&gt;0)*1))</f>
        <v>0</v>
      </c>
      <c r="AH62">
        <f t="array" ref="AH62">IF(P62="",0,SUMPRODUCT((DM13:VZ13="Gluten")*(DM14:VZ14="SUSP")*(COUNTIF(AD62,"* "&amp;DM15:VZ15&amp;" *")&gt;0)*1))</f>
        <v>0</v>
      </c>
      <c r="AI62" t="str">
        <f t="shared" si="21"/>
        <v/>
      </c>
      <c r="AJ62" t="str">
        <f t="shared" si="22"/>
        <v/>
      </c>
      <c r="AK62">
        <f t="array" ref="AK62">IF(P62="",0,SUMPRODUCT((DM13:VZ13="Crustaces")*(DM14:VZ14="ALERTE")*(COUNTIF(AD62,"* "&amp;DM15:VZ15&amp;" *")&gt;0)*1))</f>
        <v>0</v>
      </c>
      <c r="AL62" t="str">
        <f t="shared" si="23"/>
        <v/>
      </c>
      <c r="AM62">
        <f t="array" ref="AM62">IF(P62="",0,SUMPRODUCT((DM13:VZ13="Oeufs")*(DM14:VZ14="ALERTE")*(COUNTIF(AD62,"* "&amp;DM15:VZ15&amp;" *")&gt;0)*1))</f>
        <v>0</v>
      </c>
      <c r="AN62" t="str">
        <f t="shared" si="24"/>
        <v/>
      </c>
      <c r="AO62">
        <f t="array" ref="AO62">IF(P62="",0,SUMPRODUCT((DM13:VZ13="Poissons")*(DM14:VZ14="INFO")*(COUNTIF(AD62,"* "&amp;DM15:VZ15&amp;" *")&gt;0)*1))</f>
        <v>0</v>
      </c>
      <c r="AP62">
        <f t="array" ref="AP62">IF(P62="",0,SUMPRODUCT((DM13:VZ13="Poissons")*(DM14:VZ14="EXCL")*(COUNTIF(AD62,"* "&amp;DM15:VZ15&amp;" *")&gt;0)*1))</f>
        <v>0</v>
      </c>
      <c r="AQ62">
        <f t="array" ref="AQ62">IF(P62="",0,SUMPRODUCT((DM13:VZ13="Poissons")*(DM14:VZ14="ALERTE")*(COUNTIF(AD62,"* "&amp;DM15:VZ15&amp;" *")&gt;0)*1))</f>
        <v>0</v>
      </c>
      <c r="AR62" t="str">
        <f t="shared" si="25"/>
        <v/>
      </c>
      <c r="AS62">
        <f t="array" ref="AS62">IF(P62="",0,SUMPRODUCT((DM13:VZ13="Arachides")*(DM14:VZ14="ALERTE")*(COUNTIF(AD62,"* "&amp;DM15:VZ15&amp;" *")&gt;0)*1))</f>
        <v>0</v>
      </c>
      <c r="AT62" t="str">
        <f t="shared" si="26"/>
        <v/>
      </c>
      <c r="AU62">
        <f t="array" ref="AU62">IF(P62="",0,SUMPRODUCT((DM13:VZ13="Soja")*(DM14:VZ14="INFO")*(COUNTIF(AD62,"* "&amp;DM15:VZ15&amp;" *")&gt;0)*1))</f>
        <v>0</v>
      </c>
      <c r="AV62">
        <f t="array" ref="AV62">IF(P62="",0,SUMPRODUCT((DM13:VZ13="Soja")*(DM14:VZ14="ALERTE")*(COUNTIF(AD62,"* "&amp;DM15:VZ15&amp;" *")&gt;0)*1))</f>
        <v>0</v>
      </c>
      <c r="AW62" t="str">
        <f t="shared" si="27"/>
        <v/>
      </c>
      <c r="AX62">
        <f t="array" ref="AX62">IF(P62="",0,SUMPRODUCT((DM13:VZ13="Lait")*(DM14:VZ14="INFO")*(COUNTIF(AD62,"* "&amp;DM15:VZ15&amp;" *")&gt;0)*1))</f>
        <v>0</v>
      </c>
      <c r="AY62">
        <f t="array" ref="AY62">IF(P62="",0,SUMPRODUCT((DM13:VZ13="Lait")*(DM14:VZ14="EXCL")*(COUNTIF(AD62,"* "&amp;DM15:VZ15&amp;" *")&gt;0)*1))</f>
        <v>0</v>
      </c>
      <c r="AZ62">
        <f t="array" ref="AZ62">IF(P62="",0,SUMPRODUCT((DM13:VZ13="Lait")*(DM14:VZ14="ALERTE")*(COUNTIF(AD62,"* "&amp;DM15:VZ15&amp;" *")&gt;0)*1))</f>
        <v>0</v>
      </c>
      <c r="BA62">
        <f t="array" ref="BA62">IF(P62="",0,SUMPRODUCT((DM13:VZ13="Lait")*(DM14:VZ14="SUSP")*(COUNTIF(AD62,"* "&amp;DM15:VZ15&amp;" *")&gt;0)*1))</f>
        <v>0</v>
      </c>
      <c r="BB62" t="str">
        <f t="shared" si="28"/>
        <v/>
      </c>
      <c r="BC62" t="str">
        <f t="shared" si="29"/>
        <v/>
      </c>
      <c r="BD62">
        <f t="array" ref="BD62">IF(P62="",0,SUMPRODUCT((DM13:VZ13="Fruits a coque")*(DM14:VZ14="EXCL")*(COUNTIF(AD62,"* "&amp;DM15:VZ15&amp;" *")&gt;0)*1))</f>
        <v>0</v>
      </c>
      <c r="BE62">
        <f t="array" ref="BE62">IF(P62="",0,SUMPRODUCT((DM13:VZ13="Fruits a coque")*(DM14:VZ14="ALERTE")*(COUNTIF(AD62,"* "&amp;DM15:VZ15&amp;" *")&gt;0)*1))</f>
        <v>0</v>
      </c>
      <c r="BF62" t="str">
        <f t="shared" si="30"/>
        <v/>
      </c>
      <c r="BG62">
        <f t="array" ref="BG62">IF(P62="",0,SUMPRODUCT((DM13:VZ13="Celeri")*(DM14:VZ14="ALERTE")*(COUNTIF(AD62,"* "&amp;DM15:VZ15&amp;" *")&gt;0)*1))</f>
        <v>0</v>
      </c>
      <c r="BH62" t="str">
        <f t="shared" si="31"/>
        <v/>
      </c>
      <c r="BI62">
        <f t="array" ref="BI62">IF(P62="",0,SUMPRODUCT((DM13:VZ13="Moutarde")*(DM14:VZ14="ALERTE")*(COUNTIF(AD62,"* "&amp;DM15:VZ15&amp;" *")&gt;0)*1))</f>
        <v>0</v>
      </c>
      <c r="BJ62" t="str">
        <f t="shared" si="32"/>
        <v/>
      </c>
      <c r="BK62">
        <f t="array" ref="BK62">IF(P62="",0,SUMPRODUCT((DM13:VZ13="Sesame")*(DM14:VZ14="ALERTE")*(COUNTIF(AD62,"* "&amp;DM15:VZ15&amp;" *")&gt;0)*1))</f>
        <v>0</v>
      </c>
      <c r="BL62" t="str">
        <f t="shared" si="33"/>
        <v/>
      </c>
      <c r="BM62">
        <f t="array" ref="BM62">IF(P62="",0,SUMPRODUCT((DM13:VZ13="Sulfites")*(DM14:VZ14="ALERTE")*(COUNTIF(AD62,"* "&amp;DM15:VZ15&amp;" *")&gt;0)*1))</f>
        <v>0</v>
      </c>
      <c r="BN62" t="str">
        <f t="shared" si="34"/>
        <v/>
      </c>
      <c r="BO62">
        <f t="array" ref="BO62">IF(P62="",0,SUMPRODUCT((DM13:VZ13="Lupin")*(DM14:VZ14="ALERTE")*(COUNTIF(AD62,"* "&amp;DM15:VZ15&amp;" *")&gt;0)*1))</f>
        <v>0</v>
      </c>
      <c r="BP62" t="str">
        <f t="shared" si="35"/>
        <v/>
      </c>
      <c r="BQ62">
        <f t="array" ref="BQ62">IF(P62="",0,SUMPRODUCT((DM13:VZ13="Mollusques")*(DM14:VZ14="EXCL")*(COUNTIF(AD62,"* "&amp;DM15:VZ15&amp;" *")&gt;0)*1))</f>
        <v>0</v>
      </c>
      <c r="BR62">
        <f t="array" ref="BR62">IF(P62="",0,SUMPRODUCT((DM13:VZ13="Mollusques")*(DM14:VZ14="ALERTE")*(COUNTIF(AD62,"* "&amp;DM15:VZ15&amp;" *")&gt;0)*1))</f>
        <v>0</v>
      </c>
      <c r="BS62" t="str">
        <f t="shared" si="36"/>
        <v/>
      </c>
      <c r="BT62" t="str">
        <f t="shared" si="37"/>
        <v/>
      </c>
      <c r="BU62" t="str">
        <f t="shared" si="38"/>
        <v/>
      </c>
      <c r="BV62" t="str">
        <f t="shared" si="39"/>
        <v/>
      </c>
      <c r="BW62" t="str">
        <f t="shared" si="40"/>
        <v/>
      </c>
      <c r="BX62" t="str">
        <f t="shared" si="41"/>
        <v/>
      </c>
      <c r="BY62" t="str">
        <f t="shared" si="42"/>
        <v/>
      </c>
      <c r="BZ62" t="str">
        <f t="shared" si="43"/>
        <v/>
      </c>
      <c r="CA62" t="str">
        <f t="shared" si="44"/>
        <v/>
      </c>
      <c r="CB62" t="str">
        <f t="shared" si="45"/>
        <v/>
      </c>
      <c r="CC62" t="str">
        <f t="shared" si="46"/>
        <v/>
      </c>
      <c r="CD62" t="str">
        <f t="shared" si="47"/>
        <v/>
      </c>
      <c r="CE62" t="str">
        <f t="shared" si="48"/>
        <v/>
      </c>
      <c r="CF62" t="str">
        <f t="shared" si="49"/>
        <v/>
      </c>
      <c r="CG62" t="str">
        <f t="shared" si="50"/>
        <v/>
      </c>
      <c r="CH62" t="str">
        <f t="shared" si="51"/>
        <v/>
      </c>
      <c r="CI62" t="str">
        <f t="shared" si="52"/>
        <v/>
      </c>
      <c r="CJ62" t="str">
        <f t="shared" si="53"/>
        <v/>
      </c>
      <c r="CK62" t="str">
        <f t="shared" si="54"/>
        <v/>
      </c>
    </row>
    <row r="63" spans="2:89" ht="15.75">
      <c r="B63" s="759"/>
      <c r="C63" s="784" t="str">
        <f>TRIM(SUBSTITUTE(SUBSTITUTE(C62,"“"," "),"”"," "))</f>
        <v>gelatine poudre</v>
      </c>
      <c r="D63" s="780" t="str" cm="1">
        <f t="array" ref="D63">IF(ROW()=ROW(D56),C59,INDEX(E56:E69,ROW()-ROW(D56)))</f>
        <v/>
      </c>
      <c r="E63" s="781" t="str">
        <f>IF(OR(D63="",C58="",C58&lt;=0,F63=""),"",TRIM(MID(D63,LEN(F63)+1+IF(MID(D63,LEN(F63)+1,1)=" ",1,0),99999)))</f>
        <v/>
      </c>
      <c r="F63" s="780" t="str">
        <f>IF(OR(G63="",G63=0,G63="0"),"",IF(LEN(G63)&lt;=C58,G63,IF(LEN(SUBSTITUTE(H63," ",""))=C58+1,LEFT(G63,C58),LEFT(G63,FIND("§",SUBSTITUTE(H63," ","§",LEN(H63)-LEN(SUBSTITUTE(H63," ",""))))-1))))</f>
        <v/>
      </c>
      <c r="G63" s="780" t="str">
        <f t="shared" si="3"/>
        <v/>
      </c>
      <c r="H63" s="780" t="str">
        <f>IF(OR(G63="",G63=0,G63="0"),"",LEFT(G63,C58+1))</f>
        <v/>
      </c>
      <c r="I63" s="782"/>
      <c r="J63" s="796"/>
      <c r="K63" s="759" t="str">
        <f>IF(LEN(TRIM(L63))&gt;0,MAX(K13:K62)+1,"")</f>
        <v/>
      </c>
      <c r="L63" s="864"/>
      <c r="M63" s="864"/>
      <c r="N63" s="864"/>
      <c r="O63" s="263" t="str">
        <f t="shared" si="6"/>
        <v/>
      </c>
      <c r="P63" s="752"/>
      <c r="Q63" s="862" t="s">
        <v>945</v>
      </c>
      <c r="R63" s="863" t="str">
        <f t="shared" si="8"/>
        <v/>
      </c>
      <c r="S63" s="264" t="str">
        <f t="shared" si="9"/>
        <v/>
      </c>
      <c r="T63" s="266" t="str">
        <f t="shared" si="10"/>
        <v/>
      </c>
      <c r="U63" s="267" t="str">
        <f t="shared" si="11"/>
        <v/>
      </c>
      <c r="V63" s="268" t="str">
        <f t="shared" si="12"/>
        <v/>
      </c>
      <c r="W63" s="268" t="str">
        <f t="shared" si="13"/>
        <v/>
      </c>
      <c r="X63" s="269" t="str">
        <f t="shared" si="14"/>
        <v/>
      </c>
      <c r="Y63" t="str">
        <f t="shared" si="15"/>
        <v/>
      </c>
      <c r="Z63" t="str">
        <f t="shared" si="16"/>
        <v/>
      </c>
      <c r="AA63" t="str">
        <f t="shared" si="17"/>
        <v/>
      </c>
      <c r="AB63" t="str">
        <f t="shared" si="18"/>
        <v/>
      </c>
      <c r="AC63" t="str">
        <f t="shared" si="19"/>
        <v/>
      </c>
      <c r="AD63" t="str">
        <f t="shared" si="20"/>
        <v/>
      </c>
      <c r="AE63">
        <f t="array" ref="AE63">IF(P63="",0,SUMPRODUCT((DM13:VZ13="Gluten")*(DM14:VZ14="INFO")*(COUNTIF(AD63,"* "&amp;DM15:VZ15&amp;" *")&gt;0)*1))</f>
        <v>0</v>
      </c>
      <c r="AF63">
        <f t="array" ref="AF63">IF(P63="",0,SUMPRODUCT((DM13:VZ13="Gluten")*(DM14:VZ14="EXCL")*(COUNTIF(AD63,"* "&amp;DM15:VZ15&amp;" *")&gt;0)*1))</f>
        <v>0</v>
      </c>
      <c r="AG63">
        <f t="array" ref="AG63">IF(P63="",0,SUMPRODUCT((DM13:VZ13="Gluten")*(DM14:VZ14="ALERTE")*(COUNTIF(AD63,"* "&amp;DM15:VZ15&amp;" *")&gt;0)*1))</f>
        <v>0</v>
      </c>
      <c r="AH63">
        <f t="array" ref="AH63">IF(P63="",0,SUMPRODUCT((DM13:VZ13="Gluten")*(DM14:VZ14="SUSP")*(COUNTIF(AD63,"* "&amp;DM15:VZ15&amp;" *")&gt;0)*1))</f>
        <v>0</v>
      </c>
      <c r="AI63" t="str">
        <f t="shared" si="21"/>
        <v/>
      </c>
      <c r="AJ63" t="str">
        <f t="shared" si="22"/>
        <v/>
      </c>
      <c r="AK63">
        <f t="array" ref="AK63">IF(P63="",0,SUMPRODUCT((DM13:VZ13="Crustaces")*(DM14:VZ14="ALERTE")*(COUNTIF(AD63,"* "&amp;DM15:VZ15&amp;" *")&gt;0)*1))</f>
        <v>0</v>
      </c>
      <c r="AL63" t="str">
        <f t="shared" si="23"/>
        <v/>
      </c>
      <c r="AM63">
        <f t="array" ref="AM63">IF(P63="",0,SUMPRODUCT((DM13:VZ13="Oeufs")*(DM14:VZ14="ALERTE")*(COUNTIF(AD63,"* "&amp;DM15:VZ15&amp;" *")&gt;0)*1))</f>
        <v>0</v>
      </c>
      <c r="AN63" t="str">
        <f t="shared" si="24"/>
        <v/>
      </c>
      <c r="AO63">
        <f t="array" ref="AO63">IF(P63="",0,SUMPRODUCT((DM13:VZ13="Poissons")*(DM14:VZ14="INFO")*(COUNTIF(AD63,"* "&amp;DM15:VZ15&amp;" *")&gt;0)*1))</f>
        <v>0</v>
      </c>
      <c r="AP63">
        <f t="array" ref="AP63">IF(P63="",0,SUMPRODUCT((DM13:VZ13="Poissons")*(DM14:VZ14="EXCL")*(COUNTIF(AD63,"* "&amp;DM15:VZ15&amp;" *")&gt;0)*1))</f>
        <v>0</v>
      </c>
      <c r="AQ63">
        <f t="array" ref="AQ63">IF(P63="",0,SUMPRODUCT((DM13:VZ13="Poissons")*(DM14:VZ14="ALERTE")*(COUNTIF(AD63,"* "&amp;DM15:VZ15&amp;" *")&gt;0)*1))</f>
        <v>0</v>
      </c>
      <c r="AR63" t="str">
        <f t="shared" si="25"/>
        <v/>
      </c>
      <c r="AS63">
        <f t="array" ref="AS63">IF(P63="",0,SUMPRODUCT((DM13:VZ13="Arachides")*(DM14:VZ14="ALERTE")*(COUNTIF(AD63,"* "&amp;DM15:VZ15&amp;" *")&gt;0)*1))</f>
        <v>0</v>
      </c>
      <c r="AT63" t="str">
        <f t="shared" si="26"/>
        <v/>
      </c>
      <c r="AU63">
        <f t="array" ref="AU63">IF(P63="",0,SUMPRODUCT((DM13:VZ13="Soja")*(DM14:VZ14="INFO")*(COUNTIF(AD63,"* "&amp;DM15:VZ15&amp;" *")&gt;0)*1))</f>
        <v>0</v>
      </c>
      <c r="AV63">
        <f t="array" ref="AV63">IF(P63="",0,SUMPRODUCT((DM13:VZ13="Soja")*(DM14:VZ14="ALERTE")*(COUNTIF(AD63,"* "&amp;DM15:VZ15&amp;" *")&gt;0)*1))</f>
        <v>0</v>
      </c>
      <c r="AW63" t="str">
        <f t="shared" si="27"/>
        <v/>
      </c>
      <c r="AX63">
        <f t="array" ref="AX63">IF(P63="",0,SUMPRODUCT((DM13:VZ13="Lait")*(DM14:VZ14="INFO")*(COUNTIF(AD63,"* "&amp;DM15:VZ15&amp;" *")&gt;0)*1))</f>
        <v>0</v>
      </c>
      <c r="AY63">
        <f t="array" ref="AY63">IF(P63="",0,SUMPRODUCT((DM13:VZ13="Lait")*(DM14:VZ14="EXCL")*(COUNTIF(AD63,"* "&amp;DM15:VZ15&amp;" *")&gt;0)*1))</f>
        <v>0</v>
      </c>
      <c r="AZ63">
        <f t="array" ref="AZ63">IF(P63="",0,SUMPRODUCT((DM13:VZ13="Lait")*(DM14:VZ14="ALERTE")*(COUNTIF(AD63,"* "&amp;DM15:VZ15&amp;" *")&gt;0)*1))</f>
        <v>0</v>
      </c>
      <c r="BA63">
        <f t="array" ref="BA63">IF(P63="",0,SUMPRODUCT((DM13:VZ13="Lait")*(DM14:VZ14="SUSP")*(COUNTIF(AD63,"* "&amp;DM15:VZ15&amp;" *")&gt;0)*1))</f>
        <v>0</v>
      </c>
      <c r="BB63" t="str">
        <f t="shared" si="28"/>
        <v/>
      </c>
      <c r="BC63" t="str">
        <f t="shared" si="29"/>
        <v/>
      </c>
      <c r="BD63">
        <f t="array" ref="BD63">IF(P63="",0,SUMPRODUCT((DM13:VZ13="Fruits a coque")*(DM14:VZ14="EXCL")*(COUNTIF(AD63,"* "&amp;DM15:VZ15&amp;" *")&gt;0)*1))</f>
        <v>0</v>
      </c>
      <c r="BE63">
        <f t="array" ref="BE63">IF(P63="",0,SUMPRODUCT((DM13:VZ13="Fruits a coque")*(DM14:VZ14="ALERTE")*(COUNTIF(AD63,"* "&amp;DM15:VZ15&amp;" *")&gt;0)*1))</f>
        <v>0</v>
      </c>
      <c r="BF63" t="str">
        <f t="shared" si="30"/>
        <v/>
      </c>
      <c r="BG63">
        <f t="array" ref="BG63">IF(P63="",0,SUMPRODUCT((DM13:VZ13="Celeri")*(DM14:VZ14="ALERTE")*(COUNTIF(AD63,"* "&amp;DM15:VZ15&amp;" *")&gt;0)*1))</f>
        <v>0</v>
      </c>
      <c r="BH63" t="str">
        <f t="shared" si="31"/>
        <v/>
      </c>
      <c r="BI63">
        <f t="array" ref="BI63">IF(P63="",0,SUMPRODUCT((DM13:VZ13="Moutarde")*(DM14:VZ14="ALERTE")*(COUNTIF(AD63,"* "&amp;DM15:VZ15&amp;" *")&gt;0)*1))</f>
        <v>0</v>
      </c>
      <c r="BJ63" t="str">
        <f t="shared" si="32"/>
        <v/>
      </c>
      <c r="BK63">
        <f t="array" ref="BK63">IF(P63="",0,SUMPRODUCT((DM13:VZ13="Sesame")*(DM14:VZ14="ALERTE")*(COUNTIF(AD63,"* "&amp;DM15:VZ15&amp;" *")&gt;0)*1))</f>
        <v>0</v>
      </c>
      <c r="BL63" t="str">
        <f t="shared" si="33"/>
        <v/>
      </c>
      <c r="BM63">
        <f t="array" ref="BM63">IF(P63="",0,SUMPRODUCT((DM13:VZ13="Sulfites")*(DM14:VZ14="ALERTE")*(COUNTIF(AD63,"* "&amp;DM15:VZ15&amp;" *")&gt;0)*1))</f>
        <v>0</v>
      </c>
      <c r="BN63" t="str">
        <f t="shared" si="34"/>
        <v/>
      </c>
      <c r="BO63">
        <f t="array" ref="BO63">IF(P63="",0,SUMPRODUCT((DM13:VZ13="Lupin")*(DM14:VZ14="ALERTE")*(COUNTIF(AD63,"* "&amp;DM15:VZ15&amp;" *")&gt;0)*1))</f>
        <v>0</v>
      </c>
      <c r="BP63" t="str">
        <f t="shared" si="35"/>
        <v/>
      </c>
      <c r="BQ63">
        <f t="array" ref="BQ63">IF(P63="",0,SUMPRODUCT((DM13:VZ13="Mollusques")*(DM14:VZ14="EXCL")*(COUNTIF(AD63,"* "&amp;DM15:VZ15&amp;" *")&gt;0)*1))</f>
        <v>0</v>
      </c>
      <c r="BR63">
        <f t="array" ref="BR63">IF(P63="",0,SUMPRODUCT((DM13:VZ13="Mollusques")*(DM14:VZ14="ALERTE")*(COUNTIF(AD63,"* "&amp;DM15:VZ15&amp;" *")&gt;0)*1))</f>
        <v>0</v>
      </c>
      <c r="BS63" t="str">
        <f t="shared" si="36"/>
        <v/>
      </c>
      <c r="BT63" t="str">
        <f t="shared" si="37"/>
        <v/>
      </c>
      <c r="BU63" t="str">
        <f t="shared" si="38"/>
        <v/>
      </c>
      <c r="BV63" t="str">
        <f t="shared" si="39"/>
        <v/>
      </c>
      <c r="BW63" t="str">
        <f t="shared" si="40"/>
        <v/>
      </c>
      <c r="BX63" t="str">
        <f t="shared" si="41"/>
        <v/>
      </c>
      <c r="BY63" t="str">
        <f t="shared" si="42"/>
        <v/>
      </c>
      <c r="BZ63" t="str">
        <f t="shared" si="43"/>
        <v/>
      </c>
      <c r="CA63" t="str">
        <f t="shared" si="44"/>
        <v/>
      </c>
      <c r="CB63" t="str">
        <f t="shared" si="45"/>
        <v/>
      </c>
      <c r="CC63" t="str">
        <f t="shared" si="46"/>
        <v/>
      </c>
      <c r="CD63" t="str">
        <f t="shared" si="47"/>
        <v/>
      </c>
      <c r="CE63" t="str">
        <f t="shared" si="48"/>
        <v/>
      </c>
      <c r="CF63" t="str">
        <f t="shared" si="49"/>
        <v/>
      </c>
      <c r="CG63" t="str">
        <f t="shared" si="50"/>
        <v/>
      </c>
      <c r="CH63" t="str">
        <f t="shared" si="51"/>
        <v/>
      </c>
      <c r="CI63" t="str">
        <f t="shared" si="52"/>
        <v/>
      </c>
      <c r="CJ63" t="str">
        <f t="shared" si="53"/>
        <v/>
      </c>
      <c r="CK63" t="str">
        <f t="shared" si="54"/>
        <v/>
      </c>
    </row>
    <row r="64" spans="2:89" ht="15.75">
      <c r="B64" s="759"/>
      <c r="C64" s="784"/>
      <c r="D64" s="780" t="str" cm="1">
        <f t="array" ref="D64">IF(ROW()=ROW(D56),C59,INDEX(E56:E69,ROW()-ROW(D56)))</f>
        <v/>
      </c>
      <c r="E64" s="781" t="str">
        <f>IF(OR(D64="",C58="",C58&lt;=0,F64=""),"",TRIM(MID(D64,LEN(F64)+1+IF(MID(D64,LEN(F64)+1,1)=" ",1,0),99999)))</f>
        <v/>
      </c>
      <c r="F64" s="780" t="str">
        <f>IF(OR(G64="",G64=0,G64="0"),"",IF(LEN(G64)&lt;=C58,G64,IF(LEN(SUBSTITUTE(H64," ",""))=C58+1,LEFT(G64,C58),LEFT(G64,FIND("§",SUBSTITUTE(H64," ","§",LEN(H64)-LEN(SUBSTITUTE(H64," ",""))))-1))))</f>
        <v/>
      </c>
      <c r="G64" s="780" t="str">
        <f t="shared" si="3"/>
        <v/>
      </c>
      <c r="H64" s="780" t="str">
        <f>IF(OR(G64="",G64=0,G64="0"),"",LEFT(G64,C58+1))</f>
        <v/>
      </c>
      <c r="I64" s="782"/>
      <c r="J64" s="796"/>
      <c r="K64" s="759" t="str">
        <f>IF(LEN(TRIM(L64))&gt;0,MAX(K13:K63)+1,"")</f>
        <v/>
      </c>
      <c r="L64" s="864"/>
      <c r="M64" s="864"/>
      <c r="N64" s="864"/>
      <c r="O64" s="263" t="str">
        <f t="shared" si="6"/>
        <v/>
      </c>
      <c r="P64" s="752"/>
      <c r="Q64" s="862" t="s">
        <v>945</v>
      </c>
      <c r="R64" s="863" t="str">
        <f t="shared" si="8"/>
        <v/>
      </c>
      <c r="S64" s="264" t="str">
        <f t="shared" si="9"/>
        <v/>
      </c>
      <c r="T64" s="266" t="str">
        <f t="shared" si="10"/>
        <v/>
      </c>
      <c r="U64" s="267" t="str">
        <f t="shared" si="11"/>
        <v/>
      </c>
      <c r="V64" s="268" t="str">
        <f t="shared" si="12"/>
        <v/>
      </c>
      <c r="W64" s="268" t="str">
        <f t="shared" si="13"/>
        <v/>
      </c>
      <c r="X64" s="269" t="str">
        <f t="shared" si="14"/>
        <v/>
      </c>
      <c r="Y64" t="str">
        <f t="shared" si="15"/>
        <v/>
      </c>
      <c r="Z64" t="str">
        <f t="shared" si="16"/>
        <v/>
      </c>
      <c r="AA64" t="str">
        <f t="shared" si="17"/>
        <v/>
      </c>
      <c r="AB64" t="str">
        <f t="shared" si="18"/>
        <v/>
      </c>
      <c r="AC64" t="str">
        <f t="shared" si="19"/>
        <v/>
      </c>
      <c r="AD64" t="str">
        <f t="shared" si="20"/>
        <v/>
      </c>
      <c r="AE64">
        <f t="array" ref="AE64">IF(P64="",0,SUMPRODUCT((DM13:VZ13="Gluten")*(DM14:VZ14="INFO")*(COUNTIF(AD64,"* "&amp;DM15:VZ15&amp;" *")&gt;0)*1))</f>
        <v>0</v>
      </c>
      <c r="AF64">
        <f t="array" ref="AF64">IF(P64="",0,SUMPRODUCT((DM13:VZ13="Gluten")*(DM14:VZ14="EXCL")*(COUNTIF(AD64,"* "&amp;DM15:VZ15&amp;" *")&gt;0)*1))</f>
        <v>0</v>
      </c>
      <c r="AG64">
        <f t="array" ref="AG64">IF(P64="",0,SUMPRODUCT((DM13:VZ13="Gluten")*(DM14:VZ14="ALERTE")*(COUNTIF(AD64,"* "&amp;DM15:VZ15&amp;" *")&gt;0)*1))</f>
        <v>0</v>
      </c>
      <c r="AH64">
        <f t="array" ref="AH64">IF(P64="",0,SUMPRODUCT((DM13:VZ13="Gluten")*(DM14:VZ14="SUSP")*(COUNTIF(AD64,"* "&amp;DM15:VZ15&amp;" *")&gt;0)*1))</f>
        <v>0</v>
      </c>
      <c r="AI64" t="str">
        <f t="shared" si="21"/>
        <v/>
      </c>
      <c r="AJ64" t="str">
        <f t="shared" si="22"/>
        <v/>
      </c>
      <c r="AK64">
        <f t="array" ref="AK64">IF(P64="",0,SUMPRODUCT((DM13:VZ13="Crustaces")*(DM14:VZ14="ALERTE")*(COUNTIF(AD64,"* "&amp;DM15:VZ15&amp;" *")&gt;0)*1))</f>
        <v>0</v>
      </c>
      <c r="AL64" t="str">
        <f t="shared" si="23"/>
        <v/>
      </c>
      <c r="AM64">
        <f t="array" ref="AM64">IF(P64="",0,SUMPRODUCT((DM13:VZ13="Oeufs")*(DM14:VZ14="ALERTE")*(COUNTIF(AD64,"* "&amp;DM15:VZ15&amp;" *")&gt;0)*1))</f>
        <v>0</v>
      </c>
      <c r="AN64" t="str">
        <f t="shared" si="24"/>
        <v/>
      </c>
      <c r="AO64">
        <f t="array" ref="AO64">IF(P64="",0,SUMPRODUCT((DM13:VZ13="Poissons")*(DM14:VZ14="INFO")*(COUNTIF(AD64,"* "&amp;DM15:VZ15&amp;" *")&gt;0)*1))</f>
        <v>0</v>
      </c>
      <c r="AP64">
        <f t="array" ref="AP64">IF(P64="",0,SUMPRODUCT((DM13:VZ13="Poissons")*(DM14:VZ14="EXCL")*(COUNTIF(AD64,"* "&amp;DM15:VZ15&amp;" *")&gt;0)*1))</f>
        <v>0</v>
      </c>
      <c r="AQ64">
        <f t="array" ref="AQ64">IF(P64="",0,SUMPRODUCT((DM13:VZ13="Poissons")*(DM14:VZ14="ALERTE")*(COUNTIF(AD64,"* "&amp;DM15:VZ15&amp;" *")&gt;0)*1))</f>
        <v>0</v>
      </c>
      <c r="AR64" t="str">
        <f t="shared" si="25"/>
        <v/>
      </c>
      <c r="AS64">
        <f t="array" ref="AS64">IF(P64="",0,SUMPRODUCT((DM13:VZ13="Arachides")*(DM14:VZ14="ALERTE")*(COUNTIF(AD64,"* "&amp;DM15:VZ15&amp;" *")&gt;0)*1))</f>
        <v>0</v>
      </c>
      <c r="AT64" t="str">
        <f t="shared" si="26"/>
        <v/>
      </c>
      <c r="AU64">
        <f t="array" ref="AU64">IF(P64="",0,SUMPRODUCT((DM13:VZ13="Soja")*(DM14:VZ14="INFO")*(COUNTIF(AD64,"* "&amp;DM15:VZ15&amp;" *")&gt;0)*1))</f>
        <v>0</v>
      </c>
      <c r="AV64">
        <f t="array" ref="AV64">IF(P64="",0,SUMPRODUCT((DM13:VZ13="Soja")*(DM14:VZ14="ALERTE")*(COUNTIF(AD64,"* "&amp;DM15:VZ15&amp;" *")&gt;0)*1))</f>
        <v>0</v>
      </c>
      <c r="AW64" t="str">
        <f t="shared" si="27"/>
        <v/>
      </c>
      <c r="AX64">
        <f t="array" ref="AX64">IF(P64="",0,SUMPRODUCT((DM13:VZ13="Lait")*(DM14:VZ14="INFO")*(COUNTIF(AD64,"* "&amp;DM15:VZ15&amp;" *")&gt;0)*1))</f>
        <v>0</v>
      </c>
      <c r="AY64">
        <f t="array" ref="AY64">IF(P64="",0,SUMPRODUCT((DM13:VZ13="Lait")*(DM14:VZ14="EXCL")*(COUNTIF(AD64,"* "&amp;DM15:VZ15&amp;" *")&gt;0)*1))</f>
        <v>0</v>
      </c>
      <c r="AZ64">
        <f t="array" ref="AZ64">IF(P64="",0,SUMPRODUCT((DM13:VZ13="Lait")*(DM14:VZ14="ALERTE")*(COUNTIF(AD64,"* "&amp;DM15:VZ15&amp;" *")&gt;0)*1))</f>
        <v>0</v>
      </c>
      <c r="BA64">
        <f t="array" ref="BA64">IF(P64="",0,SUMPRODUCT((DM13:VZ13="Lait")*(DM14:VZ14="SUSP")*(COUNTIF(AD64,"* "&amp;DM15:VZ15&amp;" *")&gt;0)*1))</f>
        <v>0</v>
      </c>
      <c r="BB64" t="str">
        <f t="shared" si="28"/>
        <v/>
      </c>
      <c r="BC64" t="str">
        <f t="shared" si="29"/>
        <v/>
      </c>
      <c r="BD64">
        <f t="array" ref="BD64">IF(P64="",0,SUMPRODUCT((DM13:VZ13="Fruits a coque")*(DM14:VZ14="EXCL")*(COUNTIF(AD64,"* "&amp;DM15:VZ15&amp;" *")&gt;0)*1))</f>
        <v>0</v>
      </c>
      <c r="BE64">
        <f t="array" ref="BE64">IF(P64="",0,SUMPRODUCT((DM13:VZ13="Fruits a coque")*(DM14:VZ14="ALERTE")*(COUNTIF(AD64,"* "&amp;DM15:VZ15&amp;" *")&gt;0)*1))</f>
        <v>0</v>
      </c>
      <c r="BF64" t="str">
        <f t="shared" si="30"/>
        <v/>
      </c>
      <c r="BG64">
        <f t="array" ref="BG64">IF(P64="",0,SUMPRODUCT((DM13:VZ13="Celeri")*(DM14:VZ14="ALERTE")*(COUNTIF(AD64,"* "&amp;DM15:VZ15&amp;" *")&gt;0)*1))</f>
        <v>0</v>
      </c>
      <c r="BH64" t="str">
        <f t="shared" si="31"/>
        <v/>
      </c>
      <c r="BI64">
        <f t="array" ref="BI64">IF(P64="",0,SUMPRODUCT((DM13:VZ13="Moutarde")*(DM14:VZ14="ALERTE")*(COUNTIF(AD64,"* "&amp;DM15:VZ15&amp;" *")&gt;0)*1))</f>
        <v>0</v>
      </c>
      <c r="BJ64" t="str">
        <f t="shared" si="32"/>
        <v/>
      </c>
      <c r="BK64">
        <f t="array" ref="BK64">IF(P64="",0,SUMPRODUCT((DM13:VZ13="Sesame")*(DM14:VZ14="ALERTE")*(COUNTIF(AD64,"* "&amp;DM15:VZ15&amp;" *")&gt;0)*1))</f>
        <v>0</v>
      </c>
      <c r="BL64" t="str">
        <f t="shared" si="33"/>
        <v/>
      </c>
      <c r="BM64">
        <f t="array" ref="BM64">IF(P64="",0,SUMPRODUCT((DM13:VZ13="Sulfites")*(DM14:VZ14="ALERTE")*(COUNTIF(AD64,"* "&amp;DM15:VZ15&amp;" *")&gt;0)*1))</f>
        <v>0</v>
      </c>
      <c r="BN64" t="str">
        <f t="shared" si="34"/>
        <v/>
      </c>
      <c r="BO64">
        <f t="array" ref="BO64">IF(P64="",0,SUMPRODUCT((DM13:VZ13="Lupin")*(DM14:VZ14="ALERTE")*(COUNTIF(AD64,"* "&amp;DM15:VZ15&amp;" *")&gt;0)*1))</f>
        <v>0</v>
      </c>
      <c r="BP64" t="str">
        <f t="shared" si="35"/>
        <v/>
      </c>
      <c r="BQ64">
        <f t="array" ref="BQ64">IF(P64="",0,SUMPRODUCT((DM13:VZ13="Mollusques")*(DM14:VZ14="EXCL")*(COUNTIF(AD64,"* "&amp;DM15:VZ15&amp;" *")&gt;0)*1))</f>
        <v>0</v>
      </c>
      <c r="BR64">
        <f t="array" ref="BR64">IF(P64="",0,SUMPRODUCT((DM13:VZ13="Mollusques")*(DM14:VZ14="ALERTE")*(COUNTIF(AD64,"* "&amp;DM15:VZ15&amp;" *")&gt;0)*1))</f>
        <v>0</v>
      </c>
      <c r="BS64" t="str">
        <f t="shared" si="36"/>
        <v/>
      </c>
      <c r="BT64" t="str">
        <f t="shared" si="37"/>
        <v/>
      </c>
      <c r="BU64" t="str">
        <f t="shared" si="38"/>
        <v/>
      </c>
      <c r="BV64" t="str">
        <f t="shared" si="39"/>
        <v/>
      </c>
      <c r="BW64" t="str">
        <f t="shared" si="40"/>
        <v/>
      </c>
      <c r="BX64" t="str">
        <f t="shared" si="41"/>
        <v/>
      </c>
      <c r="BY64" t="str">
        <f t="shared" si="42"/>
        <v/>
      </c>
      <c r="BZ64" t="str">
        <f t="shared" si="43"/>
        <v/>
      </c>
      <c r="CA64" t="str">
        <f t="shared" si="44"/>
        <v/>
      </c>
      <c r="CB64" t="str">
        <f t="shared" si="45"/>
        <v/>
      </c>
      <c r="CC64" t="str">
        <f t="shared" si="46"/>
        <v/>
      </c>
      <c r="CD64" t="str">
        <f t="shared" si="47"/>
        <v/>
      </c>
      <c r="CE64" t="str">
        <f t="shared" si="48"/>
        <v/>
      </c>
      <c r="CF64" t="str">
        <f t="shared" si="49"/>
        <v/>
      </c>
      <c r="CG64" t="str">
        <f t="shared" si="50"/>
        <v/>
      </c>
      <c r="CH64" t="str">
        <f t="shared" si="51"/>
        <v/>
      </c>
      <c r="CI64" t="str">
        <f t="shared" si="52"/>
        <v/>
      </c>
      <c r="CJ64" t="str">
        <f t="shared" si="53"/>
        <v/>
      </c>
      <c r="CK64" t="str">
        <f t="shared" si="54"/>
        <v/>
      </c>
    </row>
    <row r="65" spans="2:89" ht="15.75">
      <c r="B65" s="759"/>
      <c r="C65" s="784"/>
      <c r="D65" s="780" t="str" cm="1">
        <f t="array" ref="D65">IF(ROW()=ROW(D56),C59,INDEX(E56:E69,ROW()-ROW(D56)))</f>
        <v/>
      </c>
      <c r="E65" s="781" t="str">
        <f>IF(OR(D65="",C58="",C58&lt;=0,F65=""),"",TRIM(MID(D65,LEN(F65)+1+IF(MID(D65,LEN(F65)+1,1)=" ",1,0),99999)))</f>
        <v/>
      </c>
      <c r="F65" s="780" t="str">
        <f>IF(OR(G65="",G65=0,G65="0"),"",IF(LEN(G65)&lt;=C58,G65,IF(LEN(SUBSTITUTE(H65," ",""))=C58+1,LEFT(G65,C58),LEFT(G65,FIND("§",SUBSTITUTE(H65," ","§",LEN(H65)-LEN(SUBSTITUTE(H65," ",""))))-1))))</f>
        <v/>
      </c>
      <c r="G65" s="780" t="str">
        <f t="shared" si="3"/>
        <v/>
      </c>
      <c r="H65" s="780" t="str">
        <f>IF(OR(G65="",G65=0,G65="0"),"",LEFT(G65,C58+1))</f>
        <v/>
      </c>
      <c r="I65" s="782"/>
      <c r="J65" s="796"/>
      <c r="K65" s="759" t="str">
        <f>IF(LEN(TRIM(L65))&gt;0,MAX(K13:K64)+1,"")</f>
        <v/>
      </c>
      <c r="L65" s="864"/>
      <c r="M65" s="864"/>
      <c r="N65" s="864"/>
      <c r="O65" s="263" t="str">
        <f t="shared" si="6"/>
        <v/>
      </c>
      <c r="P65" s="752"/>
      <c r="Q65" s="862" t="s">
        <v>945</v>
      </c>
      <c r="R65" s="863" t="str">
        <f t="shared" si="8"/>
        <v/>
      </c>
      <c r="S65" s="264" t="str">
        <f t="shared" si="9"/>
        <v/>
      </c>
      <c r="T65" s="266" t="str">
        <f t="shared" si="10"/>
        <v/>
      </c>
      <c r="U65" s="267" t="str">
        <f t="shared" si="11"/>
        <v/>
      </c>
      <c r="V65" s="268" t="str">
        <f t="shared" si="12"/>
        <v/>
      </c>
      <c r="W65" s="268" t="str">
        <f t="shared" si="13"/>
        <v/>
      </c>
      <c r="X65" s="269" t="str">
        <f t="shared" si="14"/>
        <v/>
      </c>
      <c r="Y65" t="str">
        <f t="shared" si="15"/>
        <v/>
      </c>
      <c r="Z65" t="str">
        <f t="shared" si="16"/>
        <v/>
      </c>
      <c r="AA65" t="str">
        <f t="shared" si="17"/>
        <v/>
      </c>
      <c r="AB65" t="str">
        <f t="shared" si="18"/>
        <v/>
      </c>
      <c r="AC65" t="str">
        <f t="shared" si="19"/>
        <v/>
      </c>
      <c r="AD65" t="str">
        <f t="shared" si="20"/>
        <v/>
      </c>
      <c r="AE65">
        <f t="array" ref="AE65">IF(P65="",0,SUMPRODUCT((DM13:VZ13="Gluten")*(DM14:VZ14="INFO")*(COUNTIF(AD65,"* "&amp;DM15:VZ15&amp;" *")&gt;0)*1))</f>
        <v>0</v>
      </c>
      <c r="AF65">
        <f t="array" ref="AF65">IF(P65="",0,SUMPRODUCT((DM13:VZ13="Gluten")*(DM14:VZ14="EXCL")*(COUNTIF(AD65,"* "&amp;DM15:VZ15&amp;" *")&gt;0)*1))</f>
        <v>0</v>
      </c>
      <c r="AG65">
        <f t="array" ref="AG65">IF(P65="",0,SUMPRODUCT((DM13:VZ13="Gluten")*(DM14:VZ14="ALERTE")*(COUNTIF(AD65,"* "&amp;DM15:VZ15&amp;" *")&gt;0)*1))</f>
        <v>0</v>
      </c>
      <c r="AH65">
        <f t="array" ref="AH65">IF(P65="",0,SUMPRODUCT((DM13:VZ13="Gluten")*(DM14:VZ14="SUSP")*(COUNTIF(AD65,"* "&amp;DM15:VZ15&amp;" *")&gt;0)*1))</f>
        <v>0</v>
      </c>
      <c r="AI65" t="str">
        <f t="shared" si="21"/>
        <v/>
      </c>
      <c r="AJ65" t="str">
        <f t="shared" si="22"/>
        <v/>
      </c>
      <c r="AK65">
        <f t="array" ref="AK65">IF(P65="",0,SUMPRODUCT((DM13:VZ13="Crustaces")*(DM14:VZ14="ALERTE")*(COUNTIF(AD65,"* "&amp;DM15:VZ15&amp;" *")&gt;0)*1))</f>
        <v>0</v>
      </c>
      <c r="AL65" t="str">
        <f t="shared" si="23"/>
        <v/>
      </c>
      <c r="AM65">
        <f t="array" ref="AM65">IF(P65="",0,SUMPRODUCT((DM13:VZ13="Oeufs")*(DM14:VZ14="ALERTE")*(COUNTIF(AD65,"* "&amp;DM15:VZ15&amp;" *")&gt;0)*1))</f>
        <v>0</v>
      </c>
      <c r="AN65" t="str">
        <f t="shared" si="24"/>
        <v/>
      </c>
      <c r="AO65">
        <f t="array" ref="AO65">IF(P65="",0,SUMPRODUCT((DM13:VZ13="Poissons")*(DM14:VZ14="INFO")*(COUNTIF(AD65,"* "&amp;DM15:VZ15&amp;" *")&gt;0)*1))</f>
        <v>0</v>
      </c>
      <c r="AP65">
        <f t="array" ref="AP65">IF(P65="",0,SUMPRODUCT((DM13:VZ13="Poissons")*(DM14:VZ14="EXCL")*(COUNTIF(AD65,"* "&amp;DM15:VZ15&amp;" *")&gt;0)*1))</f>
        <v>0</v>
      </c>
      <c r="AQ65">
        <f t="array" ref="AQ65">IF(P65="",0,SUMPRODUCT((DM13:VZ13="Poissons")*(DM14:VZ14="ALERTE")*(COUNTIF(AD65,"* "&amp;DM15:VZ15&amp;" *")&gt;0)*1))</f>
        <v>0</v>
      </c>
      <c r="AR65" t="str">
        <f t="shared" si="25"/>
        <v/>
      </c>
      <c r="AS65">
        <f t="array" ref="AS65">IF(P65="",0,SUMPRODUCT((DM13:VZ13="Arachides")*(DM14:VZ14="ALERTE")*(COUNTIF(AD65,"* "&amp;DM15:VZ15&amp;" *")&gt;0)*1))</f>
        <v>0</v>
      </c>
      <c r="AT65" t="str">
        <f t="shared" si="26"/>
        <v/>
      </c>
      <c r="AU65">
        <f t="array" ref="AU65">IF(P65="",0,SUMPRODUCT((DM13:VZ13="Soja")*(DM14:VZ14="INFO")*(COUNTIF(AD65,"* "&amp;DM15:VZ15&amp;" *")&gt;0)*1))</f>
        <v>0</v>
      </c>
      <c r="AV65">
        <f t="array" ref="AV65">IF(P65="",0,SUMPRODUCT((DM13:VZ13="Soja")*(DM14:VZ14="ALERTE")*(COUNTIF(AD65,"* "&amp;DM15:VZ15&amp;" *")&gt;0)*1))</f>
        <v>0</v>
      </c>
      <c r="AW65" t="str">
        <f t="shared" si="27"/>
        <v/>
      </c>
      <c r="AX65">
        <f t="array" ref="AX65">IF(P65="",0,SUMPRODUCT((DM13:VZ13="Lait")*(DM14:VZ14="INFO")*(COUNTIF(AD65,"* "&amp;DM15:VZ15&amp;" *")&gt;0)*1))</f>
        <v>0</v>
      </c>
      <c r="AY65">
        <f t="array" ref="AY65">IF(P65="",0,SUMPRODUCT((DM13:VZ13="Lait")*(DM14:VZ14="EXCL")*(COUNTIF(AD65,"* "&amp;DM15:VZ15&amp;" *")&gt;0)*1))</f>
        <v>0</v>
      </c>
      <c r="AZ65">
        <f t="array" ref="AZ65">IF(P65="",0,SUMPRODUCT((DM13:VZ13="Lait")*(DM14:VZ14="ALERTE")*(COUNTIF(AD65,"* "&amp;DM15:VZ15&amp;" *")&gt;0)*1))</f>
        <v>0</v>
      </c>
      <c r="BA65">
        <f t="array" ref="BA65">IF(P65="",0,SUMPRODUCT((DM13:VZ13="Lait")*(DM14:VZ14="SUSP")*(COUNTIF(AD65,"* "&amp;DM15:VZ15&amp;" *")&gt;0)*1))</f>
        <v>0</v>
      </c>
      <c r="BB65" t="str">
        <f t="shared" si="28"/>
        <v/>
      </c>
      <c r="BC65" t="str">
        <f t="shared" si="29"/>
        <v/>
      </c>
      <c r="BD65">
        <f t="array" ref="BD65">IF(P65="",0,SUMPRODUCT((DM13:VZ13="Fruits a coque")*(DM14:VZ14="EXCL")*(COUNTIF(AD65,"* "&amp;DM15:VZ15&amp;" *")&gt;0)*1))</f>
        <v>0</v>
      </c>
      <c r="BE65">
        <f t="array" ref="BE65">IF(P65="",0,SUMPRODUCT((DM13:VZ13="Fruits a coque")*(DM14:VZ14="ALERTE")*(COUNTIF(AD65,"* "&amp;DM15:VZ15&amp;" *")&gt;0)*1))</f>
        <v>0</v>
      </c>
      <c r="BF65" t="str">
        <f t="shared" si="30"/>
        <v/>
      </c>
      <c r="BG65">
        <f t="array" ref="BG65">IF(P65="",0,SUMPRODUCT((DM13:VZ13="Celeri")*(DM14:VZ14="ALERTE")*(COUNTIF(AD65,"* "&amp;DM15:VZ15&amp;" *")&gt;0)*1))</f>
        <v>0</v>
      </c>
      <c r="BH65" t="str">
        <f t="shared" si="31"/>
        <v/>
      </c>
      <c r="BI65">
        <f t="array" ref="BI65">IF(P65="",0,SUMPRODUCT((DM13:VZ13="Moutarde")*(DM14:VZ14="ALERTE")*(COUNTIF(AD65,"* "&amp;DM15:VZ15&amp;" *")&gt;0)*1))</f>
        <v>0</v>
      </c>
      <c r="BJ65" t="str">
        <f t="shared" si="32"/>
        <v/>
      </c>
      <c r="BK65">
        <f t="array" ref="BK65">IF(P65="",0,SUMPRODUCT((DM13:VZ13="Sesame")*(DM14:VZ14="ALERTE")*(COUNTIF(AD65,"* "&amp;DM15:VZ15&amp;" *")&gt;0)*1))</f>
        <v>0</v>
      </c>
      <c r="BL65" t="str">
        <f t="shared" si="33"/>
        <v/>
      </c>
      <c r="BM65">
        <f t="array" ref="BM65">IF(P65="",0,SUMPRODUCT((DM13:VZ13="Sulfites")*(DM14:VZ14="ALERTE")*(COUNTIF(AD65,"* "&amp;DM15:VZ15&amp;" *")&gt;0)*1))</f>
        <v>0</v>
      </c>
      <c r="BN65" t="str">
        <f t="shared" si="34"/>
        <v/>
      </c>
      <c r="BO65">
        <f t="array" ref="BO65">IF(P65="",0,SUMPRODUCT((DM13:VZ13="Lupin")*(DM14:VZ14="ALERTE")*(COUNTIF(AD65,"* "&amp;DM15:VZ15&amp;" *")&gt;0)*1))</f>
        <v>0</v>
      </c>
      <c r="BP65" t="str">
        <f t="shared" si="35"/>
        <v/>
      </c>
      <c r="BQ65">
        <f t="array" ref="BQ65">IF(P65="",0,SUMPRODUCT((DM13:VZ13="Mollusques")*(DM14:VZ14="EXCL")*(COUNTIF(AD65,"* "&amp;DM15:VZ15&amp;" *")&gt;0)*1))</f>
        <v>0</v>
      </c>
      <c r="BR65">
        <f t="array" ref="BR65">IF(P65="",0,SUMPRODUCT((DM13:VZ13="Mollusques")*(DM14:VZ14="ALERTE")*(COUNTIF(AD65,"* "&amp;DM15:VZ15&amp;" *")&gt;0)*1))</f>
        <v>0</v>
      </c>
      <c r="BS65" t="str">
        <f t="shared" si="36"/>
        <v/>
      </c>
      <c r="BT65" t="str">
        <f t="shared" si="37"/>
        <v/>
      </c>
      <c r="BU65" t="str">
        <f t="shared" si="38"/>
        <v/>
      </c>
      <c r="BV65" t="str">
        <f t="shared" si="39"/>
        <v/>
      </c>
      <c r="BW65" t="str">
        <f t="shared" si="40"/>
        <v/>
      </c>
      <c r="BX65" t="str">
        <f t="shared" si="41"/>
        <v/>
      </c>
      <c r="BY65" t="str">
        <f t="shared" si="42"/>
        <v/>
      </c>
      <c r="BZ65" t="str">
        <f t="shared" si="43"/>
        <v/>
      </c>
      <c r="CA65" t="str">
        <f t="shared" si="44"/>
        <v/>
      </c>
      <c r="CB65" t="str">
        <f t="shared" si="45"/>
        <v/>
      </c>
      <c r="CC65" t="str">
        <f t="shared" si="46"/>
        <v/>
      </c>
      <c r="CD65" t="str">
        <f t="shared" si="47"/>
        <v/>
      </c>
      <c r="CE65" t="str">
        <f t="shared" si="48"/>
        <v/>
      </c>
      <c r="CF65" t="str">
        <f t="shared" si="49"/>
        <v/>
      </c>
      <c r="CG65" t="str">
        <f t="shared" si="50"/>
        <v/>
      </c>
      <c r="CH65" t="str">
        <f t="shared" si="51"/>
        <v/>
      </c>
      <c r="CI65" t="str">
        <f t="shared" si="52"/>
        <v/>
      </c>
      <c r="CJ65" t="str">
        <f t="shared" si="53"/>
        <v/>
      </c>
      <c r="CK65" t="str">
        <f t="shared" si="54"/>
        <v/>
      </c>
    </row>
    <row r="66" spans="2:89" ht="15.75">
      <c r="B66" s="759"/>
      <c r="C66" s="784"/>
      <c r="D66" s="780" t="str" cm="1">
        <f t="array" ref="D66">IF(ROW()=ROW(D56),C59,INDEX(E56:E69,ROW()-ROW(D56)))</f>
        <v/>
      </c>
      <c r="E66" s="781" t="str">
        <f>IF(OR(D66="",C58="",C58&lt;=0,F66=""),"",TRIM(MID(D66,LEN(F66)+1+IF(MID(D66,LEN(F66)+1,1)=" ",1,0),99999)))</f>
        <v/>
      </c>
      <c r="F66" s="780" t="str">
        <f>IF(OR(G66="",G66=0,G66="0"),"",IF(LEN(G66)&lt;=C58,G66,IF(LEN(SUBSTITUTE(H66," ",""))=C58+1,LEFT(G66,C58),LEFT(G66,FIND("§",SUBSTITUTE(H66," ","§",LEN(H66)-LEN(SUBSTITUTE(H66," ",""))))-1))))</f>
        <v/>
      </c>
      <c r="G66" s="780" t="str">
        <f t="shared" si="3"/>
        <v/>
      </c>
      <c r="H66" s="780" t="str">
        <f>IF(OR(G66="",G66=0,G66="0"),"",LEFT(G66,C58+1))</f>
        <v/>
      </c>
      <c r="I66" s="782"/>
      <c r="J66" s="796"/>
      <c r="K66" s="759" t="str">
        <f>IF(LEN(TRIM(L66))&gt;0,MAX(K13:K65)+1,"")</f>
        <v/>
      </c>
      <c r="L66" s="864"/>
      <c r="M66" s="864"/>
      <c r="N66" s="864"/>
      <c r="O66" s="263" t="str">
        <f t="shared" si="6"/>
        <v/>
      </c>
      <c r="P66" s="752"/>
      <c r="Q66" s="862" t="s">
        <v>945</v>
      </c>
      <c r="R66" s="863" t="str">
        <f t="shared" si="8"/>
        <v/>
      </c>
      <c r="S66" s="264" t="str">
        <f t="shared" si="9"/>
        <v/>
      </c>
      <c r="T66" s="266" t="str">
        <f t="shared" si="10"/>
        <v/>
      </c>
      <c r="U66" s="267" t="str">
        <f t="shared" si="11"/>
        <v/>
      </c>
      <c r="V66" s="268" t="str">
        <f t="shared" si="12"/>
        <v/>
      </c>
      <c r="W66" s="268" t="str">
        <f t="shared" si="13"/>
        <v/>
      </c>
      <c r="X66" s="269" t="str">
        <f t="shared" si="14"/>
        <v/>
      </c>
      <c r="Y66" t="str">
        <f t="shared" si="15"/>
        <v/>
      </c>
      <c r="Z66" t="str">
        <f t="shared" si="16"/>
        <v/>
      </c>
      <c r="AA66" t="str">
        <f t="shared" si="17"/>
        <v/>
      </c>
      <c r="AB66" t="str">
        <f t="shared" si="18"/>
        <v/>
      </c>
      <c r="AC66" t="str">
        <f t="shared" si="19"/>
        <v/>
      </c>
      <c r="AD66" t="str">
        <f t="shared" si="20"/>
        <v/>
      </c>
      <c r="AE66">
        <f t="array" ref="AE66">IF(P66="",0,SUMPRODUCT((DM13:VZ13="Gluten")*(DM14:VZ14="INFO")*(COUNTIF(AD66,"* "&amp;DM15:VZ15&amp;" *")&gt;0)*1))</f>
        <v>0</v>
      </c>
      <c r="AF66">
        <f t="array" ref="AF66">IF(P66="",0,SUMPRODUCT((DM13:VZ13="Gluten")*(DM14:VZ14="EXCL")*(COUNTIF(AD66,"* "&amp;DM15:VZ15&amp;" *")&gt;0)*1))</f>
        <v>0</v>
      </c>
      <c r="AG66">
        <f t="array" ref="AG66">IF(P66="",0,SUMPRODUCT((DM13:VZ13="Gluten")*(DM14:VZ14="ALERTE")*(COUNTIF(AD66,"* "&amp;DM15:VZ15&amp;" *")&gt;0)*1))</f>
        <v>0</v>
      </c>
      <c r="AH66">
        <f t="array" ref="AH66">IF(P66="",0,SUMPRODUCT((DM13:VZ13="Gluten")*(DM14:VZ14="SUSP")*(COUNTIF(AD66,"* "&amp;DM15:VZ15&amp;" *")&gt;0)*1))</f>
        <v>0</v>
      </c>
      <c r="AI66" t="str">
        <f t="shared" si="21"/>
        <v/>
      </c>
      <c r="AJ66" t="str">
        <f t="shared" si="22"/>
        <v/>
      </c>
      <c r="AK66">
        <f t="array" ref="AK66">IF(P66="",0,SUMPRODUCT((DM13:VZ13="Crustaces")*(DM14:VZ14="ALERTE")*(COUNTIF(AD66,"* "&amp;DM15:VZ15&amp;" *")&gt;0)*1))</f>
        <v>0</v>
      </c>
      <c r="AL66" t="str">
        <f t="shared" si="23"/>
        <v/>
      </c>
      <c r="AM66">
        <f t="array" ref="AM66">IF(P66="",0,SUMPRODUCT((DM13:VZ13="Oeufs")*(DM14:VZ14="ALERTE")*(COUNTIF(AD66,"* "&amp;DM15:VZ15&amp;" *")&gt;0)*1))</f>
        <v>0</v>
      </c>
      <c r="AN66" t="str">
        <f t="shared" si="24"/>
        <v/>
      </c>
      <c r="AO66">
        <f t="array" ref="AO66">IF(P66="",0,SUMPRODUCT((DM13:VZ13="Poissons")*(DM14:VZ14="INFO")*(COUNTIF(AD66,"* "&amp;DM15:VZ15&amp;" *")&gt;0)*1))</f>
        <v>0</v>
      </c>
      <c r="AP66">
        <f t="array" ref="AP66">IF(P66="",0,SUMPRODUCT((DM13:VZ13="Poissons")*(DM14:VZ14="EXCL")*(COUNTIF(AD66,"* "&amp;DM15:VZ15&amp;" *")&gt;0)*1))</f>
        <v>0</v>
      </c>
      <c r="AQ66">
        <f t="array" ref="AQ66">IF(P66="",0,SUMPRODUCT((DM13:VZ13="Poissons")*(DM14:VZ14="ALERTE")*(COUNTIF(AD66,"* "&amp;DM15:VZ15&amp;" *")&gt;0)*1))</f>
        <v>0</v>
      </c>
      <c r="AR66" t="str">
        <f t="shared" si="25"/>
        <v/>
      </c>
      <c r="AS66">
        <f t="array" ref="AS66">IF(P66="",0,SUMPRODUCT((DM13:VZ13="Arachides")*(DM14:VZ14="ALERTE")*(COUNTIF(AD66,"* "&amp;DM15:VZ15&amp;" *")&gt;0)*1))</f>
        <v>0</v>
      </c>
      <c r="AT66" t="str">
        <f t="shared" si="26"/>
        <v/>
      </c>
      <c r="AU66">
        <f t="array" ref="AU66">IF(P66="",0,SUMPRODUCT((DM13:VZ13="Soja")*(DM14:VZ14="INFO")*(COUNTIF(AD66,"* "&amp;DM15:VZ15&amp;" *")&gt;0)*1))</f>
        <v>0</v>
      </c>
      <c r="AV66">
        <f t="array" ref="AV66">IF(P66="",0,SUMPRODUCT((DM13:VZ13="Soja")*(DM14:VZ14="ALERTE")*(COUNTIF(AD66,"* "&amp;DM15:VZ15&amp;" *")&gt;0)*1))</f>
        <v>0</v>
      </c>
      <c r="AW66" t="str">
        <f t="shared" si="27"/>
        <v/>
      </c>
      <c r="AX66">
        <f t="array" ref="AX66">IF(P66="",0,SUMPRODUCT((DM13:VZ13="Lait")*(DM14:VZ14="INFO")*(COUNTIF(AD66,"* "&amp;DM15:VZ15&amp;" *")&gt;0)*1))</f>
        <v>0</v>
      </c>
      <c r="AY66">
        <f t="array" ref="AY66">IF(P66="",0,SUMPRODUCT((DM13:VZ13="Lait")*(DM14:VZ14="EXCL")*(COUNTIF(AD66,"* "&amp;DM15:VZ15&amp;" *")&gt;0)*1))</f>
        <v>0</v>
      </c>
      <c r="AZ66">
        <f t="array" ref="AZ66">IF(P66="",0,SUMPRODUCT((DM13:VZ13="Lait")*(DM14:VZ14="ALERTE")*(COUNTIF(AD66,"* "&amp;DM15:VZ15&amp;" *")&gt;0)*1))</f>
        <v>0</v>
      </c>
      <c r="BA66">
        <f t="array" ref="BA66">IF(P66="",0,SUMPRODUCT((DM13:VZ13="Lait")*(DM14:VZ14="SUSP")*(COUNTIF(AD66,"* "&amp;DM15:VZ15&amp;" *")&gt;0)*1))</f>
        <v>0</v>
      </c>
      <c r="BB66" t="str">
        <f t="shared" si="28"/>
        <v/>
      </c>
      <c r="BC66" t="str">
        <f t="shared" si="29"/>
        <v/>
      </c>
      <c r="BD66">
        <f t="array" ref="BD66">IF(P66="",0,SUMPRODUCT((DM13:VZ13="Fruits a coque")*(DM14:VZ14="EXCL")*(COUNTIF(AD66,"* "&amp;DM15:VZ15&amp;" *")&gt;0)*1))</f>
        <v>0</v>
      </c>
      <c r="BE66">
        <f t="array" ref="BE66">IF(P66="",0,SUMPRODUCT((DM13:VZ13="Fruits a coque")*(DM14:VZ14="ALERTE")*(COUNTIF(AD66,"* "&amp;DM15:VZ15&amp;" *")&gt;0)*1))</f>
        <v>0</v>
      </c>
      <c r="BF66" t="str">
        <f t="shared" si="30"/>
        <v/>
      </c>
      <c r="BG66">
        <f t="array" ref="BG66">IF(P66="",0,SUMPRODUCT((DM13:VZ13="Celeri")*(DM14:VZ14="ALERTE")*(COUNTIF(AD66,"* "&amp;DM15:VZ15&amp;" *")&gt;0)*1))</f>
        <v>0</v>
      </c>
      <c r="BH66" t="str">
        <f t="shared" si="31"/>
        <v/>
      </c>
      <c r="BI66">
        <f t="array" ref="BI66">IF(P66="",0,SUMPRODUCT((DM13:VZ13="Moutarde")*(DM14:VZ14="ALERTE")*(COUNTIF(AD66,"* "&amp;DM15:VZ15&amp;" *")&gt;0)*1))</f>
        <v>0</v>
      </c>
      <c r="BJ66" t="str">
        <f t="shared" si="32"/>
        <v/>
      </c>
      <c r="BK66">
        <f t="array" ref="BK66">IF(P66="",0,SUMPRODUCT((DM13:VZ13="Sesame")*(DM14:VZ14="ALERTE")*(COUNTIF(AD66,"* "&amp;DM15:VZ15&amp;" *")&gt;0)*1))</f>
        <v>0</v>
      </c>
      <c r="BL66" t="str">
        <f t="shared" si="33"/>
        <v/>
      </c>
      <c r="BM66">
        <f t="array" ref="BM66">IF(P66="",0,SUMPRODUCT((DM13:VZ13="Sulfites")*(DM14:VZ14="ALERTE")*(COUNTIF(AD66,"* "&amp;DM15:VZ15&amp;" *")&gt;0)*1))</f>
        <v>0</v>
      </c>
      <c r="BN66" t="str">
        <f t="shared" si="34"/>
        <v/>
      </c>
      <c r="BO66">
        <f t="array" ref="BO66">IF(P66="",0,SUMPRODUCT((DM13:VZ13="Lupin")*(DM14:VZ14="ALERTE")*(COUNTIF(AD66,"* "&amp;DM15:VZ15&amp;" *")&gt;0)*1))</f>
        <v>0</v>
      </c>
      <c r="BP66" t="str">
        <f t="shared" si="35"/>
        <v/>
      </c>
      <c r="BQ66">
        <f t="array" ref="BQ66">IF(P66="",0,SUMPRODUCT((DM13:VZ13="Mollusques")*(DM14:VZ14="EXCL")*(COUNTIF(AD66,"* "&amp;DM15:VZ15&amp;" *")&gt;0)*1))</f>
        <v>0</v>
      </c>
      <c r="BR66">
        <f t="array" ref="BR66">IF(P66="",0,SUMPRODUCT((DM13:VZ13="Mollusques")*(DM14:VZ14="ALERTE")*(COUNTIF(AD66,"* "&amp;DM15:VZ15&amp;" *")&gt;0)*1))</f>
        <v>0</v>
      </c>
      <c r="BS66" t="str">
        <f t="shared" si="36"/>
        <v/>
      </c>
      <c r="BT66" t="str">
        <f t="shared" si="37"/>
        <v/>
      </c>
      <c r="BU66" t="str">
        <f t="shared" si="38"/>
        <v/>
      </c>
      <c r="BV66" t="str">
        <f t="shared" si="39"/>
        <v/>
      </c>
      <c r="BW66" t="str">
        <f t="shared" si="40"/>
        <v/>
      </c>
      <c r="BX66" t="str">
        <f t="shared" si="41"/>
        <v/>
      </c>
      <c r="BY66" t="str">
        <f t="shared" si="42"/>
        <v/>
      </c>
      <c r="BZ66" t="str">
        <f t="shared" si="43"/>
        <v/>
      </c>
      <c r="CA66" t="str">
        <f t="shared" si="44"/>
        <v/>
      </c>
      <c r="CB66" t="str">
        <f t="shared" si="45"/>
        <v/>
      </c>
      <c r="CC66" t="str">
        <f t="shared" si="46"/>
        <v/>
      </c>
      <c r="CD66" t="str">
        <f t="shared" si="47"/>
        <v/>
      </c>
      <c r="CE66" t="str">
        <f t="shared" si="48"/>
        <v/>
      </c>
      <c r="CF66" t="str">
        <f t="shared" si="49"/>
        <v/>
      </c>
      <c r="CG66" t="str">
        <f t="shared" si="50"/>
        <v/>
      </c>
      <c r="CH66" t="str">
        <f t="shared" si="51"/>
        <v/>
      </c>
      <c r="CI66" t="str">
        <f t="shared" si="52"/>
        <v/>
      </c>
      <c r="CJ66" t="str">
        <f t="shared" si="53"/>
        <v/>
      </c>
      <c r="CK66" t="str">
        <f t="shared" si="54"/>
        <v/>
      </c>
    </row>
    <row r="67" spans="2:89" ht="15.75">
      <c r="B67" s="759"/>
      <c r="C67" s="784"/>
      <c r="D67" s="780" t="str" cm="1">
        <f t="array" ref="D67">IF(ROW()=ROW(D56),C59,INDEX(E56:E69,ROW()-ROW(D56)))</f>
        <v/>
      </c>
      <c r="E67" s="781" t="str">
        <f>IF(OR(D67="",C58="",C58&lt;=0,F67=""),"",TRIM(MID(D67,LEN(F67)+1+IF(MID(D67,LEN(F67)+1,1)=" ",1,0),99999)))</f>
        <v/>
      </c>
      <c r="F67" s="780" t="str">
        <f>IF(OR(G67="",G67=0,G67="0"),"",IF(LEN(G67)&lt;=C58,G67,IF(LEN(SUBSTITUTE(H67," ",""))=C58+1,LEFT(G67,C58),LEFT(G67,FIND("§",SUBSTITUTE(H67," ","§",LEN(H67)-LEN(SUBSTITUTE(H67," ",""))))-1))))</f>
        <v/>
      </c>
      <c r="G67" s="780" t="str">
        <f t="shared" si="3"/>
        <v/>
      </c>
      <c r="H67" s="780" t="str">
        <f>IF(OR(G67="",G67=0,G67="0"),"",LEFT(G67,C58+1))</f>
        <v/>
      </c>
      <c r="I67" s="782"/>
      <c r="J67" s="796"/>
      <c r="K67" s="759" t="str">
        <f>IF(LEN(TRIM(L67))&gt;0,MAX(K13:K66)+1,"")</f>
        <v/>
      </c>
      <c r="L67" s="864"/>
      <c r="M67" s="864"/>
      <c r="N67" s="864"/>
      <c r="O67" s="263" t="str">
        <f t="shared" si="6"/>
        <v/>
      </c>
      <c r="P67" s="752"/>
      <c r="Q67" s="862" t="s">
        <v>945</v>
      </c>
      <c r="R67" s="863" t="str">
        <f t="shared" si="8"/>
        <v/>
      </c>
      <c r="S67" s="264" t="str">
        <f t="shared" si="9"/>
        <v/>
      </c>
      <c r="T67" s="266" t="str">
        <f t="shared" si="10"/>
        <v/>
      </c>
      <c r="U67" s="267" t="str">
        <f t="shared" si="11"/>
        <v/>
      </c>
      <c r="V67" s="268" t="str">
        <f t="shared" si="12"/>
        <v/>
      </c>
      <c r="W67" s="268" t="str">
        <f t="shared" si="13"/>
        <v/>
      </c>
      <c r="X67" s="269" t="str">
        <f t="shared" si="14"/>
        <v/>
      </c>
      <c r="Y67" t="str">
        <f t="shared" si="15"/>
        <v/>
      </c>
      <c r="Z67" t="str">
        <f t="shared" si="16"/>
        <v/>
      </c>
      <c r="AA67" t="str">
        <f t="shared" si="17"/>
        <v/>
      </c>
      <c r="AB67" t="str">
        <f t="shared" si="18"/>
        <v/>
      </c>
      <c r="AC67" t="str">
        <f t="shared" si="19"/>
        <v/>
      </c>
      <c r="AD67" t="str">
        <f t="shared" si="20"/>
        <v/>
      </c>
      <c r="AE67">
        <f t="array" ref="AE67">IF(P67="",0,SUMPRODUCT((DM13:VZ13="Gluten")*(DM14:VZ14="INFO")*(COUNTIF(AD67,"* "&amp;DM15:VZ15&amp;" *")&gt;0)*1))</f>
        <v>0</v>
      </c>
      <c r="AF67">
        <f t="array" ref="AF67">IF(P67="",0,SUMPRODUCT((DM13:VZ13="Gluten")*(DM14:VZ14="EXCL")*(COUNTIF(AD67,"* "&amp;DM15:VZ15&amp;" *")&gt;0)*1))</f>
        <v>0</v>
      </c>
      <c r="AG67">
        <f t="array" ref="AG67">IF(P67="",0,SUMPRODUCT((DM13:VZ13="Gluten")*(DM14:VZ14="ALERTE")*(COUNTIF(AD67,"* "&amp;DM15:VZ15&amp;" *")&gt;0)*1))</f>
        <v>0</v>
      </c>
      <c r="AH67">
        <f t="array" ref="AH67">IF(P67="",0,SUMPRODUCT((DM13:VZ13="Gluten")*(DM14:VZ14="SUSP")*(COUNTIF(AD67,"* "&amp;DM15:VZ15&amp;" *")&gt;0)*1))</f>
        <v>0</v>
      </c>
      <c r="AI67" t="str">
        <f t="shared" si="21"/>
        <v/>
      </c>
      <c r="AJ67" t="str">
        <f t="shared" si="22"/>
        <v/>
      </c>
      <c r="AK67">
        <f t="array" ref="AK67">IF(P67="",0,SUMPRODUCT((DM13:VZ13="Crustaces")*(DM14:VZ14="ALERTE")*(COUNTIF(AD67,"* "&amp;DM15:VZ15&amp;" *")&gt;0)*1))</f>
        <v>0</v>
      </c>
      <c r="AL67" t="str">
        <f t="shared" si="23"/>
        <v/>
      </c>
      <c r="AM67">
        <f t="array" ref="AM67">IF(P67="",0,SUMPRODUCT((DM13:VZ13="Oeufs")*(DM14:VZ14="ALERTE")*(COUNTIF(AD67,"* "&amp;DM15:VZ15&amp;" *")&gt;0)*1))</f>
        <v>0</v>
      </c>
      <c r="AN67" t="str">
        <f t="shared" si="24"/>
        <v/>
      </c>
      <c r="AO67">
        <f t="array" ref="AO67">IF(P67="",0,SUMPRODUCT((DM13:VZ13="Poissons")*(DM14:VZ14="INFO")*(COUNTIF(AD67,"* "&amp;DM15:VZ15&amp;" *")&gt;0)*1))</f>
        <v>0</v>
      </c>
      <c r="AP67">
        <f t="array" ref="AP67">IF(P67="",0,SUMPRODUCT((DM13:VZ13="Poissons")*(DM14:VZ14="EXCL")*(COUNTIF(AD67,"* "&amp;DM15:VZ15&amp;" *")&gt;0)*1))</f>
        <v>0</v>
      </c>
      <c r="AQ67">
        <f t="array" ref="AQ67">IF(P67="",0,SUMPRODUCT((DM13:VZ13="Poissons")*(DM14:VZ14="ALERTE")*(COUNTIF(AD67,"* "&amp;DM15:VZ15&amp;" *")&gt;0)*1))</f>
        <v>0</v>
      </c>
      <c r="AR67" t="str">
        <f t="shared" si="25"/>
        <v/>
      </c>
      <c r="AS67">
        <f t="array" ref="AS67">IF(P67="",0,SUMPRODUCT((DM13:VZ13="Arachides")*(DM14:VZ14="ALERTE")*(COUNTIF(AD67,"* "&amp;DM15:VZ15&amp;" *")&gt;0)*1))</f>
        <v>0</v>
      </c>
      <c r="AT67" t="str">
        <f t="shared" si="26"/>
        <v/>
      </c>
      <c r="AU67">
        <f t="array" ref="AU67">IF(P67="",0,SUMPRODUCT((DM13:VZ13="Soja")*(DM14:VZ14="INFO")*(COUNTIF(AD67,"* "&amp;DM15:VZ15&amp;" *")&gt;0)*1))</f>
        <v>0</v>
      </c>
      <c r="AV67">
        <f t="array" ref="AV67">IF(P67="",0,SUMPRODUCT((DM13:VZ13="Soja")*(DM14:VZ14="ALERTE")*(COUNTIF(AD67,"* "&amp;DM15:VZ15&amp;" *")&gt;0)*1))</f>
        <v>0</v>
      </c>
      <c r="AW67" t="str">
        <f t="shared" si="27"/>
        <v/>
      </c>
      <c r="AX67">
        <f t="array" ref="AX67">IF(P67="",0,SUMPRODUCT((DM13:VZ13="Lait")*(DM14:VZ14="INFO")*(COUNTIF(AD67,"* "&amp;DM15:VZ15&amp;" *")&gt;0)*1))</f>
        <v>0</v>
      </c>
      <c r="AY67">
        <f t="array" ref="AY67">IF(P67="",0,SUMPRODUCT((DM13:VZ13="Lait")*(DM14:VZ14="EXCL")*(COUNTIF(AD67,"* "&amp;DM15:VZ15&amp;" *")&gt;0)*1))</f>
        <v>0</v>
      </c>
      <c r="AZ67">
        <f t="array" ref="AZ67">IF(P67="",0,SUMPRODUCT((DM13:VZ13="Lait")*(DM14:VZ14="ALERTE")*(COUNTIF(AD67,"* "&amp;DM15:VZ15&amp;" *")&gt;0)*1))</f>
        <v>0</v>
      </c>
      <c r="BA67">
        <f t="array" ref="BA67">IF(P67="",0,SUMPRODUCT((DM13:VZ13="Lait")*(DM14:VZ14="SUSP")*(COUNTIF(AD67,"* "&amp;DM15:VZ15&amp;" *")&gt;0)*1))</f>
        <v>0</v>
      </c>
      <c r="BB67" t="str">
        <f t="shared" si="28"/>
        <v/>
      </c>
      <c r="BC67" t="str">
        <f t="shared" si="29"/>
        <v/>
      </c>
      <c r="BD67">
        <f t="array" ref="BD67">IF(P67="",0,SUMPRODUCT((DM13:VZ13="Fruits a coque")*(DM14:VZ14="EXCL")*(COUNTIF(AD67,"* "&amp;DM15:VZ15&amp;" *")&gt;0)*1))</f>
        <v>0</v>
      </c>
      <c r="BE67">
        <f t="array" ref="BE67">IF(P67="",0,SUMPRODUCT((DM13:VZ13="Fruits a coque")*(DM14:VZ14="ALERTE")*(COUNTIF(AD67,"* "&amp;DM15:VZ15&amp;" *")&gt;0)*1))</f>
        <v>0</v>
      </c>
      <c r="BF67" t="str">
        <f t="shared" si="30"/>
        <v/>
      </c>
      <c r="BG67">
        <f t="array" ref="BG67">IF(P67="",0,SUMPRODUCT((DM13:VZ13="Celeri")*(DM14:VZ14="ALERTE")*(COUNTIF(AD67,"* "&amp;DM15:VZ15&amp;" *")&gt;0)*1))</f>
        <v>0</v>
      </c>
      <c r="BH67" t="str">
        <f t="shared" si="31"/>
        <v/>
      </c>
      <c r="BI67">
        <f t="array" ref="BI67">IF(P67="",0,SUMPRODUCT((DM13:VZ13="Moutarde")*(DM14:VZ14="ALERTE")*(COUNTIF(AD67,"* "&amp;DM15:VZ15&amp;" *")&gt;0)*1))</f>
        <v>0</v>
      </c>
      <c r="BJ67" t="str">
        <f t="shared" si="32"/>
        <v/>
      </c>
      <c r="BK67">
        <f t="array" ref="BK67">IF(P67="",0,SUMPRODUCT((DM13:VZ13="Sesame")*(DM14:VZ14="ALERTE")*(COUNTIF(AD67,"* "&amp;DM15:VZ15&amp;" *")&gt;0)*1))</f>
        <v>0</v>
      </c>
      <c r="BL67" t="str">
        <f t="shared" si="33"/>
        <v/>
      </c>
      <c r="BM67">
        <f t="array" ref="BM67">IF(P67="",0,SUMPRODUCT((DM13:VZ13="Sulfites")*(DM14:VZ14="ALERTE")*(COUNTIF(AD67,"* "&amp;DM15:VZ15&amp;" *")&gt;0)*1))</f>
        <v>0</v>
      </c>
      <c r="BN67" t="str">
        <f t="shared" si="34"/>
        <v/>
      </c>
      <c r="BO67">
        <f t="array" ref="BO67">IF(P67="",0,SUMPRODUCT((DM13:VZ13="Lupin")*(DM14:VZ14="ALERTE")*(COUNTIF(AD67,"* "&amp;DM15:VZ15&amp;" *")&gt;0)*1))</f>
        <v>0</v>
      </c>
      <c r="BP67" t="str">
        <f t="shared" si="35"/>
        <v/>
      </c>
      <c r="BQ67">
        <f t="array" ref="BQ67">IF(P67="",0,SUMPRODUCT((DM13:VZ13="Mollusques")*(DM14:VZ14="EXCL")*(COUNTIF(AD67,"* "&amp;DM15:VZ15&amp;" *")&gt;0)*1))</f>
        <v>0</v>
      </c>
      <c r="BR67">
        <f t="array" ref="BR67">IF(P67="",0,SUMPRODUCT((DM13:VZ13="Mollusques")*(DM14:VZ14="ALERTE")*(COUNTIF(AD67,"* "&amp;DM15:VZ15&amp;" *")&gt;0)*1))</f>
        <v>0</v>
      </c>
      <c r="BS67" t="str">
        <f t="shared" si="36"/>
        <v/>
      </c>
      <c r="BT67" t="str">
        <f t="shared" si="37"/>
        <v/>
      </c>
      <c r="BU67" t="str">
        <f t="shared" si="38"/>
        <v/>
      </c>
      <c r="BV67" t="str">
        <f t="shared" si="39"/>
        <v/>
      </c>
      <c r="BW67" t="str">
        <f t="shared" si="40"/>
        <v/>
      </c>
      <c r="BX67" t="str">
        <f t="shared" si="41"/>
        <v/>
      </c>
      <c r="BY67" t="str">
        <f t="shared" si="42"/>
        <v/>
      </c>
      <c r="BZ67" t="str">
        <f t="shared" si="43"/>
        <v/>
      </c>
      <c r="CA67" t="str">
        <f t="shared" si="44"/>
        <v/>
      </c>
      <c r="CB67" t="str">
        <f t="shared" si="45"/>
        <v/>
      </c>
      <c r="CC67" t="str">
        <f t="shared" si="46"/>
        <v/>
      </c>
      <c r="CD67" t="str">
        <f t="shared" si="47"/>
        <v/>
      </c>
      <c r="CE67" t="str">
        <f t="shared" si="48"/>
        <v/>
      </c>
      <c r="CF67" t="str">
        <f t="shared" si="49"/>
        <v/>
      </c>
      <c r="CG67" t="str">
        <f t="shared" si="50"/>
        <v/>
      </c>
      <c r="CH67" t="str">
        <f t="shared" si="51"/>
        <v/>
      </c>
      <c r="CI67" t="str">
        <f t="shared" si="52"/>
        <v/>
      </c>
      <c r="CJ67" t="str">
        <f t="shared" si="53"/>
        <v/>
      </c>
      <c r="CK67" t="str">
        <f t="shared" si="54"/>
        <v/>
      </c>
    </row>
    <row r="68" spans="2:89" ht="15.75">
      <c r="B68" s="759"/>
      <c r="C68" s="784"/>
      <c r="D68" s="780" t="str" cm="1">
        <f t="array" ref="D68">IF(ROW()=ROW(D56),C59,INDEX(E56:E69,ROW()-ROW(D56)))</f>
        <v/>
      </c>
      <c r="E68" s="781" t="str">
        <f>IF(OR(D68="",C58="",C58&lt;=0,F68=""),"",TRIM(MID(D68,LEN(F68)+1+IF(MID(D68,LEN(F68)+1,1)=" ",1,0),99999)))</f>
        <v/>
      </c>
      <c r="F68" s="780" t="str">
        <f>IF(OR(G68="",G68=0,G68="0"),"",IF(LEN(G68)&lt;=C58,G68,IF(LEN(SUBSTITUTE(H68," ",""))=C58+1,LEFT(G68,C58),LEFT(G68,FIND("§",SUBSTITUTE(H68," ","§",LEN(H68)-LEN(SUBSTITUTE(H68," ",""))))-1))))</f>
        <v/>
      </c>
      <c r="G68" s="780" t="str">
        <f t="shared" si="3"/>
        <v/>
      </c>
      <c r="H68" s="780" t="str">
        <f>IF(OR(G68="",G68=0,G68="0"),"",LEFT(G68,C58+1))</f>
        <v/>
      </c>
      <c r="I68" s="782"/>
      <c r="J68" s="796"/>
      <c r="K68" s="759" t="str">
        <f>IF(LEN(TRIM(L68))&gt;0,MAX(K13:K67)+1,"")</f>
        <v/>
      </c>
      <c r="L68" s="864"/>
      <c r="M68" s="864"/>
      <c r="N68" s="864"/>
      <c r="O68" s="263" t="str">
        <f t="shared" si="6"/>
        <v/>
      </c>
      <c r="P68" s="752"/>
      <c r="Q68" s="862" t="s">
        <v>945</v>
      </c>
      <c r="R68" s="863" t="str">
        <f t="shared" si="8"/>
        <v/>
      </c>
      <c r="S68" s="264" t="str">
        <f t="shared" si="9"/>
        <v/>
      </c>
      <c r="T68" s="266" t="str">
        <f t="shared" si="10"/>
        <v/>
      </c>
      <c r="U68" s="267" t="str">
        <f t="shared" si="11"/>
        <v/>
      </c>
      <c r="V68" s="268" t="str">
        <f t="shared" si="12"/>
        <v/>
      </c>
      <c r="W68" s="268" t="str">
        <f t="shared" si="13"/>
        <v/>
      </c>
      <c r="X68" s="269" t="str">
        <f t="shared" si="14"/>
        <v/>
      </c>
      <c r="Y68" t="str">
        <f t="shared" si="15"/>
        <v/>
      </c>
      <c r="Z68" t="str">
        <f t="shared" si="16"/>
        <v/>
      </c>
      <c r="AA68" t="str">
        <f t="shared" si="17"/>
        <v/>
      </c>
      <c r="AB68" t="str">
        <f t="shared" si="18"/>
        <v/>
      </c>
      <c r="AC68" t="str">
        <f t="shared" si="19"/>
        <v/>
      </c>
      <c r="AD68" t="str">
        <f t="shared" si="20"/>
        <v/>
      </c>
      <c r="AE68">
        <f t="array" ref="AE68">IF(P68="",0,SUMPRODUCT((DM13:VZ13="Gluten")*(DM14:VZ14="INFO")*(COUNTIF(AD68,"* "&amp;DM15:VZ15&amp;" *")&gt;0)*1))</f>
        <v>0</v>
      </c>
      <c r="AF68">
        <f t="array" ref="AF68">IF(P68="",0,SUMPRODUCT((DM13:VZ13="Gluten")*(DM14:VZ14="EXCL")*(COUNTIF(AD68,"* "&amp;DM15:VZ15&amp;" *")&gt;0)*1))</f>
        <v>0</v>
      </c>
      <c r="AG68">
        <f t="array" ref="AG68">IF(P68="",0,SUMPRODUCT((DM13:VZ13="Gluten")*(DM14:VZ14="ALERTE")*(COUNTIF(AD68,"* "&amp;DM15:VZ15&amp;" *")&gt;0)*1))</f>
        <v>0</v>
      </c>
      <c r="AH68">
        <f t="array" ref="AH68">IF(P68="",0,SUMPRODUCT((DM13:VZ13="Gluten")*(DM14:VZ14="SUSP")*(COUNTIF(AD68,"* "&amp;DM15:VZ15&amp;" *")&gt;0)*1))</f>
        <v>0</v>
      </c>
      <c r="AI68" t="str">
        <f t="shared" si="21"/>
        <v/>
      </c>
      <c r="AJ68" t="str">
        <f t="shared" si="22"/>
        <v/>
      </c>
      <c r="AK68">
        <f t="array" ref="AK68">IF(P68="",0,SUMPRODUCT((DM13:VZ13="Crustaces")*(DM14:VZ14="ALERTE")*(COUNTIF(AD68,"* "&amp;DM15:VZ15&amp;" *")&gt;0)*1))</f>
        <v>0</v>
      </c>
      <c r="AL68" t="str">
        <f t="shared" si="23"/>
        <v/>
      </c>
      <c r="AM68">
        <f t="array" ref="AM68">IF(P68="",0,SUMPRODUCT((DM13:VZ13="Oeufs")*(DM14:VZ14="ALERTE")*(COUNTIF(AD68,"* "&amp;DM15:VZ15&amp;" *")&gt;0)*1))</f>
        <v>0</v>
      </c>
      <c r="AN68" t="str">
        <f t="shared" si="24"/>
        <v/>
      </c>
      <c r="AO68">
        <f t="array" ref="AO68">IF(P68="",0,SUMPRODUCT((DM13:VZ13="Poissons")*(DM14:VZ14="INFO")*(COUNTIF(AD68,"* "&amp;DM15:VZ15&amp;" *")&gt;0)*1))</f>
        <v>0</v>
      </c>
      <c r="AP68">
        <f t="array" ref="AP68">IF(P68="",0,SUMPRODUCT((DM13:VZ13="Poissons")*(DM14:VZ14="EXCL")*(COUNTIF(AD68,"* "&amp;DM15:VZ15&amp;" *")&gt;0)*1))</f>
        <v>0</v>
      </c>
      <c r="AQ68">
        <f t="array" ref="AQ68">IF(P68="",0,SUMPRODUCT((DM13:VZ13="Poissons")*(DM14:VZ14="ALERTE")*(COUNTIF(AD68,"* "&amp;DM15:VZ15&amp;" *")&gt;0)*1))</f>
        <v>0</v>
      </c>
      <c r="AR68" t="str">
        <f t="shared" si="25"/>
        <v/>
      </c>
      <c r="AS68">
        <f t="array" ref="AS68">IF(P68="",0,SUMPRODUCT((DM13:VZ13="Arachides")*(DM14:VZ14="ALERTE")*(COUNTIF(AD68,"* "&amp;DM15:VZ15&amp;" *")&gt;0)*1))</f>
        <v>0</v>
      </c>
      <c r="AT68" t="str">
        <f t="shared" si="26"/>
        <v/>
      </c>
      <c r="AU68">
        <f t="array" ref="AU68">IF(P68="",0,SUMPRODUCT((DM13:VZ13="Soja")*(DM14:VZ14="INFO")*(COUNTIF(AD68,"* "&amp;DM15:VZ15&amp;" *")&gt;0)*1))</f>
        <v>0</v>
      </c>
      <c r="AV68">
        <f t="array" ref="AV68">IF(P68="",0,SUMPRODUCT((DM13:VZ13="Soja")*(DM14:VZ14="ALERTE")*(COUNTIF(AD68,"* "&amp;DM15:VZ15&amp;" *")&gt;0)*1))</f>
        <v>0</v>
      </c>
      <c r="AW68" t="str">
        <f t="shared" si="27"/>
        <v/>
      </c>
      <c r="AX68">
        <f t="array" ref="AX68">IF(P68="",0,SUMPRODUCT((DM13:VZ13="Lait")*(DM14:VZ14="INFO")*(COUNTIF(AD68,"* "&amp;DM15:VZ15&amp;" *")&gt;0)*1))</f>
        <v>0</v>
      </c>
      <c r="AY68">
        <f t="array" ref="AY68">IF(P68="",0,SUMPRODUCT((DM13:VZ13="Lait")*(DM14:VZ14="EXCL")*(COUNTIF(AD68,"* "&amp;DM15:VZ15&amp;" *")&gt;0)*1))</f>
        <v>0</v>
      </c>
      <c r="AZ68">
        <f t="array" ref="AZ68">IF(P68="",0,SUMPRODUCT((DM13:VZ13="Lait")*(DM14:VZ14="ALERTE")*(COUNTIF(AD68,"* "&amp;DM15:VZ15&amp;" *")&gt;0)*1))</f>
        <v>0</v>
      </c>
      <c r="BA68">
        <f t="array" ref="BA68">IF(P68="",0,SUMPRODUCT((DM13:VZ13="Lait")*(DM14:VZ14="SUSP")*(COUNTIF(AD68,"* "&amp;DM15:VZ15&amp;" *")&gt;0)*1))</f>
        <v>0</v>
      </c>
      <c r="BB68" t="str">
        <f t="shared" si="28"/>
        <v/>
      </c>
      <c r="BC68" t="str">
        <f t="shared" si="29"/>
        <v/>
      </c>
      <c r="BD68">
        <f t="array" ref="BD68">IF(P68="",0,SUMPRODUCT((DM13:VZ13="Fruits a coque")*(DM14:VZ14="EXCL")*(COUNTIF(AD68,"* "&amp;DM15:VZ15&amp;" *")&gt;0)*1))</f>
        <v>0</v>
      </c>
      <c r="BE68">
        <f t="array" ref="BE68">IF(P68="",0,SUMPRODUCT((DM13:VZ13="Fruits a coque")*(DM14:VZ14="ALERTE")*(COUNTIF(AD68,"* "&amp;DM15:VZ15&amp;" *")&gt;0)*1))</f>
        <v>0</v>
      </c>
      <c r="BF68" t="str">
        <f t="shared" si="30"/>
        <v/>
      </c>
      <c r="BG68">
        <f t="array" ref="BG68">IF(P68="",0,SUMPRODUCT((DM13:VZ13="Celeri")*(DM14:VZ14="ALERTE")*(COUNTIF(AD68,"* "&amp;DM15:VZ15&amp;" *")&gt;0)*1))</f>
        <v>0</v>
      </c>
      <c r="BH68" t="str">
        <f t="shared" si="31"/>
        <v/>
      </c>
      <c r="BI68">
        <f t="array" ref="BI68">IF(P68="",0,SUMPRODUCT((DM13:VZ13="Moutarde")*(DM14:VZ14="ALERTE")*(COUNTIF(AD68,"* "&amp;DM15:VZ15&amp;" *")&gt;0)*1))</f>
        <v>0</v>
      </c>
      <c r="BJ68" t="str">
        <f t="shared" si="32"/>
        <v/>
      </c>
      <c r="BK68">
        <f t="array" ref="BK68">IF(P68="",0,SUMPRODUCT((DM13:VZ13="Sesame")*(DM14:VZ14="ALERTE")*(COUNTIF(AD68,"* "&amp;DM15:VZ15&amp;" *")&gt;0)*1))</f>
        <v>0</v>
      </c>
      <c r="BL68" t="str">
        <f t="shared" si="33"/>
        <v/>
      </c>
      <c r="BM68">
        <f t="array" ref="BM68">IF(P68="",0,SUMPRODUCT((DM13:VZ13="Sulfites")*(DM14:VZ14="ALERTE")*(COUNTIF(AD68,"* "&amp;DM15:VZ15&amp;" *")&gt;0)*1))</f>
        <v>0</v>
      </c>
      <c r="BN68" t="str">
        <f t="shared" si="34"/>
        <v/>
      </c>
      <c r="BO68">
        <f t="array" ref="BO68">IF(P68="",0,SUMPRODUCT((DM13:VZ13="Lupin")*(DM14:VZ14="ALERTE")*(COUNTIF(AD68,"* "&amp;DM15:VZ15&amp;" *")&gt;0)*1))</f>
        <v>0</v>
      </c>
      <c r="BP68" t="str">
        <f t="shared" si="35"/>
        <v/>
      </c>
      <c r="BQ68">
        <f t="array" ref="BQ68">IF(P68="",0,SUMPRODUCT((DM13:VZ13="Mollusques")*(DM14:VZ14="EXCL")*(COUNTIF(AD68,"* "&amp;DM15:VZ15&amp;" *")&gt;0)*1))</f>
        <v>0</v>
      </c>
      <c r="BR68">
        <f t="array" ref="BR68">IF(P68="",0,SUMPRODUCT((DM13:VZ13="Mollusques")*(DM14:VZ14="ALERTE")*(COUNTIF(AD68,"* "&amp;DM15:VZ15&amp;" *")&gt;0)*1))</f>
        <v>0</v>
      </c>
      <c r="BS68" t="str">
        <f t="shared" si="36"/>
        <v/>
      </c>
      <c r="BT68" t="str">
        <f t="shared" si="37"/>
        <v/>
      </c>
      <c r="BU68" t="str">
        <f t="shared" si="38"/>
        <v/>
      </c>
      <c r="BV68" t="str">
        <f t="shared" si="39"/>
        <v/>
      </c>
      <c r="BW68" t="str">
        <f t="shared" si="40"/>
        <v/>
      </c>
      <c r="BX68" t="str">
        <f t="shared" si="41"/>
        <v/>
      </c>
      <c r="BY68" t="str">
        <f t="shared" si="42"/>
        <v/>
      </c>
      <c r="BZ68" t="str">
        <f t="shared" si="43"/>
        <v/>
      </c>
      <c r="CA68" t="str">
        <f t="shared" si="44"/>
        <v/>
      </c>
      <c r="CB68" t="str">
        <f t="shared" si="45"/>
        <v/>
      </c>
      <c r="CC68" t="str">
        <f t="shared" si="46"/>
        <v/>
      </c>
      <c r="CD68" t="str">
        <f t="shared" si="47"/>
        <v/>
      </c>
      <c r="CE68" t="str">
        <f t="shared" si="48"/>
        <v/>
      </c>
      <c r="CF68" t="str">
        <f t="shared" si="49"/>
        <v/>
      </c>
      <c r="CG68" t="str">
        <f t="shared" si="50"/>
        <v/>
      </c>
      <c r="CH68" t="str">
        <f t="shared" si="51"/>
        <v/>
      </c>
      <c r="CI68" t="str">
        <f t="shared" si="52"/>
        <v/>
      </c>
      <c r="CJ68" t="str">
        <f t="shared" si="53"/>
        <v/>
      </c>
      <c r="CK68" t="str">
        <f t="shared" si="54"/>
        <v/>
      </c>
    </row>
    <row r="69" spans="2:89" ht="15.75">
      <c r="B69" s="759"/>
      <c r="C69" s="784"/>
      <c r="D69" s="780" t="str" cm="1">
        <f t="array" ref="D69">IF(ROW()=ROW(D56),C59,INDEX(E56:E69,ROW()-ROW(D56)))</f>
        <v/>
      </c>
      <c r="E69" s="781" t="str">
        <f>IF(OR(D69="",C58="",C58&lt;=0,F69=""),"",TRIM(MID(D69,LEN(F69)+1+IF(MID(D69,LEN(F69)+1,1)=" ",1,0),99999)))</f>
        <v/>
      </c>
      <c r="F69" s="780" t="str">
        <f>IF(OR(G69="",G69=0,G69="0"),"",IF(LEN(G69)&lt;=C58,G69,IF(LEN(SUBSTITUTE(H69," ",""))=C58+1,LEFT(G69,C58),LEFT(G69,FIND("§",SUBSTITUTE(H69," ","§",LEN(H69)-LEN(SUBSTITUTE(H69," ",""))))-1))))</f>
        <v/>
      </c>
      <c r="G69" s="780" t="str">
        <f t="shared" si="3"/>
        <v/>
      </c>
      <c r="H69" s="780" t="str">
        <f>IF(OR(G69="",G69=0,G69="0"),"",LEFT(G69,C58+1))</f>
        <v/>
      </c>
      <c r="I69" s="782"/>
      <c r="J69" s="796"/>
      <c r="K69" s="759" t="str">
        <f>IF(LEN(TRIM(L69))&gt;0,MAX(K13:K68)+1,"")</f>
        <v/>
      </c>
      <c r="L69" s="864"/>
      <c r="M69" s="864"/>
      <c r="N69" s="864"/>
      <c r="O69" s="263" t="str">
        <f t="shared" si="6"/>
        <v/>
      </c>
      <c r="P69" s="752"/>
      <c r="Q69" s="862" t="s">
        <v>945</v>
      </c>
      <c r="R69" s="863" t="str">
        <f t="shared" si="8"/>
        <v/>
      </c>
      <c r="S69" s="264" t="str">
        <f t="shared" si="9"/>
        <v/>
      </c>
      <c r="T69" s="266" t="str">
        <f t="shared" si="10"/>
        <v/>
      </c>
      <c r="U69" s="267" t="str">
        <f t="shared" si="11"/>
        <v/>
      </c>
      <c r="V69" s="268" t="str">
        <f t="shared" si="12"/>
        <v/>
      </c>
      <c r="W69" s="268" t="str">
        <f t="shared" si="13"/>
        <v/>
      </c>
      <c r="X69" s="269" t="str">
        <f t="shared" si="14"/>
        <v/>
      </c>
      <c r="Y69" t="str">
        <f t="shared" si="15"/>
        <v/>
      </c>
      <c r="Z69" t="str">
        <f t="shared" si="16"/>
        <v/>
      </c>
      <c r="AA69" t="str">
        <f t="shared" si="17"/>
        <v/>
      </c>
      <c r="AB69" t="str">
        <f t="shared" si="18"/>
        <v/>
      </c>
      <c r="AC69" t="str">
        <f t="shared" si="19"/>
        <v/>
      </c>
      <c r="AD69" t="str">
        <f t="shared" si="20"/>
        <v/>
      </c>
      <c r="AE69">
        <f t="array" ref="AE69">IF(P69="",0,SUMPRODUCT((DM13:VZ13="Gluten")*(DM14:VZ14="INFO")*(COUNTIF(AD69,"* "&amp;DM15:VZ15&amp;" *")&gt;0)*1))</f>
        <v>0</v>
      </c>
      <c r="AF69">
        <f t="array" ref="AF69">IF(P69="",0,SUMPRODUCT((DM13:VZ13="Gluten")*(DM14:VZ14="EXCL")*(COUNTIF(AD69,"* "&amp;DM15:VZ15&amp;" *")&gt;0)*1))</f>
        <v>0</v>
      </c>
      <c r="AG69">
        <f t="array" ref="AG69">IF(P69="",0,SUMPRODUCT((DM13:VZ13="Gluten")*(DM14:VZ14="ALERTE")*(COUNTIF(AD69,"* "&amp;DM15:VZ15&amp;" *")&gt;0)*1))</f>
        <v>0</v>
      </c>
      <c r="AH69">
        <f t="array" ref="AH69">IF(P69="",0,SUMPRODUCT((DM13:VZ13="Gluten")*(DM14:VZ14="SUSP")*(COUNTIF(AD69,"* "&amp;DM15:VZ15&amp;" *")&gt;0)*1))</f>
        <v>0</v>
      </c>
      <c r="AI69" t="str">
        <f t="shared" si="21"/>
        <v/>
      </c>
      <c r="AJ69" t="str">
        <f t="shared" si="22"/>
        <v/>
      </c>
      <c r="AK69">
        <f t="array" ref="AK69">IF(P69="",0,SUMPRODUCT((DM13:VZ13="Crustaces")*(DM14:VZ14="ALERTE")*(COUNTIF(AD69,"* "&amp;DM15:VZ15&amp;" *")&gt;0)*1))</f>
        <v>0</v>
      </c>
      <c r="AL69" t="str">
        <f t="shared" si="23"/>
        <v/>
      </c>
      <c r="AM69">
        <f t="array" ref="AM69">IF(P69="",0,SUMPRODUCT((DM13:VZ13="Oeufs")*(DM14:VZ14="ALERTE")*(COUNTIF(AD69,"* "&amp;DM15:VZ15&amp;" *")&gt;0)*1))</f>
        <v>0</v>
      </c>
      <c r="AN69" t="str">
        <f t="shared" si="24"/>
        <v/>
      </c>
      <c r="AO69">
        <f t="array" ref="AO69">IF(P69="",0,SUMPRODUCT((DM13:VZ13="Poissons")*(DM14:VZ14="INFO")*(COUNTIF(AD69,"* "&amp;DM15:VZ15&amp;" *")&gt;0)*1))</f>
        <v>0</v>
      </c>
      <c r="AP69">
        <f t="array" ref="AP69">IF(P69="",0,SUMPRODUCT((DM13:VZ13="Poissons")*(DM14:VZ14="EXCL")*(COUNTIF(AD69,"* "&amp;DM15:VZ15&amp;" *")&gt;0)*1))</f>
        <v>0</v>
      </c>
      <c r="AQ69">
        <f t="array" ref="AQ69">IF(P69="",0,SUMPRODUCT((DM13:VZ13="Poissons")*(DM14:VZ14="ALERTE")*(COUNTIF(AD69,"* "&amp;DM15:VZ15&amp;" *")&gt;0)*1))</f>
        <v>0</v>
      </c>
      <c r="AR69" t="str">
        <f t="shared" si="25"/>
        <v/>
      </c>
      <c r="AS69">
        <f t="array" ref="AS69">IF(P69="",0,SUMPRODUCT((DM13:VZ13="Arachides")*(DM14:VZ14="ALERTE")*(COUNTIF(AD69,"* "&amp;DM15:VZ15&amp;" *")&gt;0)*1))</f>
        <v>0</v>
      </c>
      <c r="AT69" t="str">
        <f t="shared" si="26"/>
        <v/>
      </c>
      <c r="AU69">
        <f t="array" ref="AU69">IF(P69="",0,SUMPRODUCT((DM13:VZ13="Soja")*(DM14:VZ14="INFO")*(COUNTIF(AD69,"* "&amp;DM15:VZ15&amp;" *")&gt;0)*1))</f>
        <v>0</v>
      </c>
      <c r="AV69">
        <f t="array" ref="AV69">IF(P69="",0,SUMPRODUCT((DM13:VZ13="Soja")*(DM14:VZ14="ALERTE")*(COUNTIF(AD69,"* "&amp;DM15:VZ15&amp;" *")&gt;0)*1))</f>
        <v>0</v>
      </c>
      <c r="AW69" t="str">
        <f t="shared" si="27"/>
        <v/>
      </c>
      <c r="AX69">
        <f t="array" ref="AX69">IF(P69="",0,SUMPRODUCT((DM13:VZ13="Lait")*(DM14:VZ14="INFO")*(COUNTIF(AD69,"* "&amp;DM15:VZ15&amp;" *")&gt;0)*1))</f>
        <v>0</v>
      </c>
      <c r="AY69">
        <f t="array" ref="AY69">IF(P69="",0,SUMPRODUCT((DM13:VZ13="Lait")*(DM14:VZ14="EXCL")*(COUNTIF(AD69,"* "&amp;DM15:VZ15&amp;" *")&gt;0)*1))</f>
        <v>0</v>
      </c>
      <c r="AZ69">
        <f t="array" ref="AZ69">IF(P69="",0,SUMPRODUCT((DM13:VZ13="Lait")*(DM14:VZ14="ALERTE")*(COUNTIF(AD69,"* "&amp;DM15:VZ15&amp;" *")&gt;0)*1))</f>
        <v>0</v>
      </c>
      <c r="BA69">
        <f t="array" ref="BA69">IF(P69="",0,SUMPRODUCT((DM13:VZ13="Lait")*(DM14:VZ14="SUSP")*(COUNTIF(AD69,"* "&amp;DM15:VZ15&amp;" *")&gt;0)*1))</f>
        <v>0</v>
      </c>
      <c r="BB69" t="str">
        <f t="shared" si="28"/>
        <v/>
      </c>
      <c r="BC69" t="str">
        <f t="shared" si="29"/>
        <v/>
      </c>
      <c r="BD69">
        <f t="array" ref="BD69">IF(P69="",0,SUMPRODUCT((DM13:VZ13="Fruits a coque")*(DM14:VZ14="EXCL")*(COUNTIF(AD69,"* "&amp;DM15:VZ15&amp;" *")&gt;0)*1))</f>
        <v>0</v>
      </c>
      <c r="BE69">
        <f t="array" ref="BE69">IF(P69="",0,SUMPRODUCT((DM13:VZ13="Fruits a coque")*(DM14:VZ14="ALERTE")*(COUNTIF(AD69,"* "&amp;DM15:VZ15&amp;" *")&gt;0)*1))</f>
        <v>0</v>
      </c>
      <c r="BF69" t="str">
        <f t="shared" si="30"/>
        <v/>
      </c>
      <c r="BG69">
        <f t="array" ref="BG69">IF(P69="",0,SUMPRODUCT((DM13:VZ13="Celeri")*(DM14:VZ14="ALERTE")*(COUNTIF(AD69,"* "&amp;DM15:VZ15&amp;" *")&gt;0)*1))</f>
        <v>0</v>
      </c>
      <c r="BH69" t="str">
        <f t="shared" si="31"/>
        <v/>
      </c>
      <c r="BI69">
        <f t="array" ref="BI69">IF(P69="",0,SUMPRODUCT((DM13:VZ13="Moutarde")*(DM14:VZ14="ALERTE")*(COUNTIF(AD69,"* "&amp;DM15:VZ15&amp;" *")&gt;0)*1))</f>
        <v>0</v>
      </c>
      <c r="BJ69" t="str">
        <f t="shared" si="32"/>
        <v/>
      </c>
      <c r="BK69">
        <f t="array" ref="BK69">IF(P69="",0,SUMPRODUCT((DM13:VZ13="Sesame")*(DM14:VZ14="ALERTE")*(COUNTIF(AD69,"* "&amp;DM15:VZ15&amp;" *")&gt;0)*1))</f>
        <v>0</v>
      </c>
      <c r="BL69" t="str">
        <f t="shared" si="33"/>
        <v/>
      </c>
      <c r="BM69">
        <f t="array" ref="BM69">IF(P69="",0,SUMPRODUCT((DM13:VZ13="Sulfites")*(DM14:VZ14="ALERTE")*(COUNTIF(AD69,"* "&amp;DM15:VZ15&amp;" *")&gt;0)*1))</f>
        <v>0</v>
      </c>
      <c r="BN69" t="str">
        <f t="shared" si="34"/>
        <v/>
      </c>
      <c r="BO69">
        <f t="array" ref="BO69">IF(P69="",0,SUMPRODUCT((DM13:VZ13="Lupin")*(DM14:VZ14="ALERTE")*(COUNTIF(AD69,"* "&amp;DM15:VZ15&amp;" *")&gt;0)*1))</f>
        <v>0</v>
      </c>
      <c r="BP69" t="str">
        <f t="shared" si="35"/>
        <v/>
      </c>
      <c r="BQ69">
        <f t="array" ref="BQ69">IF(P69="",0,SUMPRODUCT((DM13:VZ13="Mollusques")*(DM14:VZ14="EXCL")*(COUNTIF(AD69,"* "&amp;DM15:VZ15&amp;" *")&gt;0)*1))</f>
        <v>0</v>
      </c>
      <c r="BR69">
        <f t="array" ref="BR69">IF(P69="",0,SUMPRODUCT((DM13:VZ13="Mollusques")*(DM14:VZ14="ALERTE")*(COUNTIF(AD69,"* "&amp;DM15:VZ15&amp;" *")&gt;0)*1))</f>
        <v>0</v>
      </c>
      <c r="BS69" t="str">
        <f t="shared" si="36"/>
        <v/>
      </c>
      <c r="BT69" t="str">
        <f t="shared" si="37"/>
        <v/>
      </c>
      <c r="BU69" t="str">
        <f t="shared" si="38"/>
        <v/>
      </c>
      <c r="BV69" t="str">
        <f t="shared" si="39"/>
        <v/>
      </c>
      <c r="BW69" t="str">
        <f t="shared" si="40"/>
        <v/>
      </c>
      <c r="BX69" t="str">
        <f t="shared" si="41"/>
        <v/>
      </c>
      <c r="BY69" t="str">
        <f t="shared" si="42"/>
        <v/>
      </c>
      <c r="BZ69" t="str">
        <f t="shared" si="43"/>
        <v/>
      </c>
      <c r="CA69" t="str">
        <f t="shared" si="44"/>
        <v/>
      </c>
      <c r="CB69" t="str">
        <f t="shared" si="45"/>
        <v/>
      </c>
      <c r="CC69" t="str">
        <f t="shared" si="46"/>
        <v/>
      </c>
      <c r="CD69" t="str">
        <f t="shared" si="47"/>
        <v/>
      </c>
      <c r="CE69" t="str">
        <f t="shared" si="48"/>
        <v/>
      </c>
      <c r="CF69" t="str">
        <f t="shared" si="49"/>
        <v/>
      </c>
      <c r="CG69" t="str">
        <f t="shared" si="50"/>
        <v/>
      </c>
      <c r="CH69" t="str">
        <f t="shared" si="51"/>
        <v/>
      </c>
      <c r="CI69" t="str">
        <f t="shared" si="52"/>
        <v/>
      </c>
      <c r="CJ69" t="str">
        <f t="shared" si="53"/>
        <v/>
      </c>
      <c r="CK69" t="str">
        <f t="shared" si="54"/>
        <v/>
      </c>
    </row>
    <row r="70" spans="2:89" ht="15.75">
      <c r="B70" s="759"/>
      <c r="C70" s="779" t="str">
        <f>IF(TRIM(SUBSTITUTE(R18,CHAR(160),""))="","",R18)</f>
        <v>basilic coupe surgelé</v>
      </c>
      <c r="D70" s="780" t="str" cm="1">
        <f t="array" ref="D70">IF(ROW()=ROW(D70),C73,INDEX(E70:E83,ROW()-ROW(D70)))</f>
        <v>basilic coupe surgelé</v>
      </c>
      <c r="E70" s="781" t="str">
        <f>IF(OR(D70="",C72="",C72&lt;=0,F70=""),"",TRIM(MID(D70,LEN(F70)+1+IF(MID(D70,LEN(F70)+1,1)=" ",1,0),99999)))</f>
        <v/>
      </c>
      <c r="F70" s="780" t="str">
        <f>IF(OR(G70="",G70=0,G70="0"),"",IF(LEN(G70)&lt;=C72,G70,IF(LEN(SUBSTITUTE(H70," ",""))=C72+1,LEFT(G70,C72),LEFT(G70,FIND("§",SUBSTITUTE(H70," ","§",LEN(H70)-LEN(SUBSTITUTE(H70," ",""))))-1))))</f>
        <v>basilic coupe surgelé</v>
      </c>
      <c r="G70" s="780" t="str">
        <f t="shared" si="3"/>
        <v>basilic coupe surgelé</v>
      </c>
      <c r="H70" s="780" t="str">
        <f>IF(OR(G70="",G70=0,G70="0"),"",LEFT(G70,C72+1))</f>
        <v>basilic coupe surgelé</v>
      </c>
      <c r="I70" s="782"/>
      <c r="J70" s="796"/>
      <c r="K70" s="759" t="str">
        <f>IF(LEN(TRIM(L70))&gt;0,MAX(K13:K69)+1,"")</f>
        <v/>
      </c>
      <c r="L70" s="864"/>
      <c r="M70" s="864"/>
      <c r="N70" s="864"/>
      <c r="O70" s="263" t="str">
        <f t="shared" si="6"/>
        <v/>
      </c>
      <c r="P70" s="752"/>
      <c r="Q70" s="862" t="s">
        <v>945</v>
      </c>
      <c r="R70" s="863" t="str">
        <f t="shared" si="8"/>
        <v/>
      </c>
      <c r="S70" s="264" t="str">
        <f t="shared" si="9"/>
        <v/>
      </c>
      <c r="T70" s="266" t="str">
        <f t="shared" si="10"/>
        <v/>
      </c>
      <c r="U70" s="267" t="str">
        <f t="shared" si="11"/>
        <v/>
      </c>
      <c r="V70" s="268" t="str">
        <f t="shared" si="12"/>
        <v/>
      </c>
      <c r="W70" s="268" t="str">
        <f t="shared" si="13"/>
        <v/>
      </c>
      <c r="X70" s="269" t="str">
        <f t="shared" si="14"/>
        <v/>
      </c>
      <c r="Y70" t="str">
        <f t="shared" si="15"/>
        <v/>
      </c>
      <c r="Z70" t="str">
        <f t="shared" si="16"/>
        <v/>
      </c>
      <c r="AA70" t="str">
        <f t="shared" si="17"/>
        <v/>
      </c>
      <c r="AB70" t="str">
        <f t="shared" si="18"/>
        <v/>
      </c>
      <c r="AC70" t="str">
        <f t="shared" si="19"/>
        <v/>
      </c>
      <c r="AD70" t="str">
        <f t="shared" si="20"/>
        <v/>
      </c>
      <c r="AE70">
        <f t="array" ref="AE70">IF(P70="",0,SUMPRODUCT((DM13:VZ13="Gluten")*(DM14:VZ14="INFO")*(COUNTIF(AD70,"* "&amp;DM15:VZ15&amp;" *")&gt;0)*1))</f>
        <v>0</v>
      </c>
      <c r="AF70">
        <f t="array" ref="AF70">IF(P70="",0,SUMPRODUCT((DM13:VZ13="Gluten")*(DM14:VZ14="EXCL")*(COUNTIF(AD70,"* "&amp;DM15:VZ15&amp;" *")&gt;0)*1))</f>
        <v>0</v>
      </c>
      <c r="AG70">
        <f t="array" ref="AG70">IF(P70="",0,SUMPRODUCT((DM13:VZ13="Gluten")*(DM14:VZ14="ALERTE")*(COUNTIF(AD70,"* "&amp;DM15:VZ15&amp;" *")&gt;0)*1))</f>
        <v>0</v>
      </c>
      <c r="AH70">
        <f t="array" ref="AH70">IF(P70="",0,SUMPRODUCT((DM13:VZ13="Gluten")*(DM14:VZ14="SUSP")*(COUNTIF(AD70,"* "&amp;DM15:VZ15&amp;" *")&gt;0)*1))</f>
        <v>0</v>
      </c>
      <c r="AI70" t="str">
        <f t="shared" si="21"/>
        <v/>
      </c>
      <c r="AJ70" t="str">
        <f t="shared" si="22"/>
        <v/>
      </c>
      <c r="AK70">
        <f t="array" ref="AK70">IF(P70="",0,SUMPRODUCT((DM13:VZ13="Crustaces")*(DM14:VZ14="ALERTE")*(COUNTIF(AD70,"* "&amp;DM15:VZ15&amp;" *")&gt;0)*1))</f>
        <v>0</v>
      </c>
      <c r="AL70" t="str">
        <f t="shared" si="23"/>
        <v/>
      </c>
      <c r="AM70">
        <f t="array" ref="AM70">IF(P70="",0,SUMPRODUCT((DM13:VZ13="Oeufs")*(DM14:VZ14="ALERTE")*(COUNTIF(AD70,"* "&amp;DM15:VZ15&amp;" *")&gt;0)*1))</f>
        <v>0</v>
      </c>
      <c r="AN70" t="str">
        <f t="shared" si="24"/>
        <v/>
      </c>
      <c r="AO70">
        <f t="array" ref="AO70">IF(P70="",0,SUMPRODUCT((DM13:VZ13="Poissons")*(DM14:VZ14="INFO")*(COUNTIF(AD70,"* "&amp;DM15:VZ15&amp;" *")&gt;0)*1))</f>
        <v>0</v>
      </c>
      <c r="AP70">
        <f t="array" ref="AP70">IF(P70="",0,SUMPRODUCT((DM13:VZ13="Poissons")*(DM14:VZ14="EXCL")*(COUNTIF(AD70,"* "&amp;DM15:VZ15&amp;" *")&gt;0)*1))</f>
        <v>0</v>
      </c>
      <c r="AQ70">
        <f t="array" ref="AQ70">IF(P70="",0,SUMPRODUCT((DM13:VZ13="Poissons")*(DM14:VZ14="ALERTE")*(COUNTIF(AD70,"* "&amp;DM15:VZ15&amp;" *")&gt;0)*1))</f>
        <v>0</v>
      </c>
      <c r="AR70" t="str">
        <f t="shared" si="25"/>
        <v/>
      </c>
      <c r="AS70">
        <f t="array" ref="AS70">IF(P70="",0,SUMPRODUCT((DM13:VZ13="Arachides")*(DM14:VZ14="ALERTE")*(COUNTIF(AD70,"* "&amp;DM15:VZ15&amp;" *")&gt;0)*1))</f>
        <v>0</v>
      </c>
      <c r="AT70" t="str">
        <f t="shared" si="26"/>
        <v/>
      </c>
      <c r="AU70">
        <f t="array" ref="AU70">IF(P70="",0,SUMPRODUCT((DM13:VZ13="Soja")*(DM14:VZ14="INFO")*(COUNTIF(AD70,"* "&amp;DM15:VZ15&amp;" *")&gt;0)*1))</f>
        <v>0</v>
      </c>
      <c r="AV70">
        <f t="array" ref="AV70">IF(P70="",0,SUMPRODUCT((DM13:VZ13="Soja")*(DM14:VZ14="ALERTE")*(COUNTIF(AD70,"* "&amp;DM15:VZ15&amp;" *")&gt;0)*1))</f>
        <v>0</v>
      </c>
      <c r="AW70" t="str">
        <f t="shared" si="27"/>
        <v/>
      </c>
      <c r="AX70">
        <f t="array" ref="AX70">IF(P70="",0,SUMPRODUCT((DM13:VZ13="Lait")*(DM14:VZ14="INFO")*(COUNTIF(AD70,"* "&amp;DM15:VZ15&amp;" *")&gt;0)*1))</f>
        <v>0</v>
      </c>
      <c r="AY70">
        <f t="array" ref="AY70">IF(P70="",0,SUMPRODUCT((DM13:VZ13="Lait")*(DM14:VZ14="EXCL")*(COUNTIF(AD70,"* "&amp;DM15:VZ15&amp;" *")&gt;0)*1))</f>
        <v>0</v>
      </c>
      <c r="AZ70">
        <f t="array" ref="AZ70">IF(P70="",0,SUMPRODUCT((DM13:VZ13="Lait")*(DM14:VZ14="ALERTE")*(COUNTIF(AD70,"* "&amp;DM15:VZ15&amp;" *")&gt;0)*1))</f>
        <v>0</v>
      </c>
      <c r="BA70">
        <f t="array" ref="BA70">IF(P70="",0,SUMPRODUCT((DM13:VZ13="Lait")*(DM14:VZ14="SUSP")*(COUNTIF(AD70,"* "&amp;DM15:VZ15&amp;" *")&gt;0)*1))</f>
        <v>0</v>
      </c>
      <c r="BB70" t="str">
        <f t="shared" si="28"/>
        <v/>
      </c>
      <c r="BC70" t="str">
        <f t="shared" si="29"/>
        <v/>
      </c>
      <c r="BD70">
        <f t="array" ref="BD70">IF(P70="",0,SUMPRODUCT((DM13:VZ13="Fruits a coque")*(DM14:VZ14="EXCL")*(COUNTIF(AD70,"* "&amp;DM15:VZ15&amp;" *")&gt;0)*1))</f>
        <v>0</v>
      </c>
      <c r="BE70">
        <f t="array" ref="BE70">IF(P70="",0,SUMPRODUCT((DM13:VZ13="Fruits a coque")*(DM14:VZ14="ALERTE")*(COUNTIF(AD70,"* "&amp;DM15:VZ15&amp;" *")&gt;0)*1))</f>
        <v>0</v>
      </c>
      <c r="BF70" t="str">
        <f t="shared" si="30"/>
        <v/>
      </c>
      <c r="BG70">
        <f t="array" ref="BG70">IF(P70="",0,SUMPRODUCT((DM13:VZ13="Celeri")*(DM14:VZ14="ALERTE")*(COUNTIF(AD70,"* "&amp;DM15:VZ15&amp;" *")&gt;0)*1))</f>
        <v>0</v>
      </c>
      <c r="BH70" t="str">
        <f t="shared" si="31"/>
        <v/>
      </c>
      <c r="BI70">
        <f t="array" ref="BI70">IF(P70="",0,SUMPRODUCT((DM13:VZ13="Moutarde")*(DM14:VZ14="ALERTE")*(COUNTIF(AD70,"* "&amp;DM15:VZ15&amp;" *")&gt;0)*1))</f>
        <v>0</v>
      </c>
      <c r="BJ70" t="str">
        <f t="shared" si="32"/>
        <v/>
      </c>
      <c r="BK70">
        <f t="array" ref="BK70">IF(P70="",0,SUMPRODUCT((DM13:VZ13="Sesame")*(DM14:VZ14="ALERTE")*(COUNTIF(AD70,"* "&amp;DM15:VZ15&amp;" *")&gt;0)*1))</f>
        <v>0</v>
      </c>
      <c r="BL70" t="str">
        <f t="shared" si="33"/>
        <v/>
      </c>
      <c r="BM70">
        <f t="array" ref="BM70">IF(P70="",0,SUMPRODUCT((DM13:VZ13="Sulfites")*(DM14:VZ14="ALERTE")*(COUNTIF(AD70,"* "&amp;DM15:VZ15&amp;" *")&gt;0)*1))</f>
        <v>0</v>
      </c>
      <c r="BN70" t="str">
        <f t="shared" si="34"/>
        <v/>
      </c>
      <c r="BO70">
        <f t="array" ref="BO70">IF(P70="",0,SUMPRODUCT((DM13:VZ13="Lupin")*(DM14:VZ14="ALERTE")*(COUNTIF(AD70,"* "&amp;DM15:VZ15&amp;" *")&gt;0)*1))</f>
        <v>0</v>
      </c>
      <c r="BP70" t="str">
        <f t="shared" si="35"/>
        <v/>
      </c>
      <c r="BQ70">
        <f t="array" ref="BQ70">IF(P70="",0,SUMPRODUCT((DM13:VZ13="Mollusques")*(DM14:VZ14="EXCL")*(COUNTIF(AD70,"* "&amp;DM15:VZ15&amp;" *")&gt;0)*1))</f>
        <v>0</v>
      </c>
      <c r="BR70">
        <f t="array" ref="BR70">IF(P70="",0,SUMPRODUCT((DM13:VZ13="Mollusques")*(DM14:VZ14="ALERTE")*(COUNTIF(AD70,"* "&amp;DM15:VZ15&amp;" *")&gt;0)*1))</f>
        <v>0</v>
      </c>
      <c r="BS70" t="str">
        <f t="shared" si="36"/>
        <v/>
      </c>
      <c r="BT70" t="str">
        <f t="shared" si="37"/>
        <v/>
      </c>
      <c r="BU70" t="str">
        <f t="shared" si="38"/>
        <v/>
      </c>
      <c r="BV70" t="str">
        <f t="shared" si="39"/>
        <v/>
      </c>
      <c r="BW70" t="str">
        <f t="shared" si="40"/>
        <v/>
      </c>
      <c r="BX70" t="str">
        <f t="shared" si="41"/>
        <v/>
      </c>
      <c r="BY70" t="str">
        <f t="shared" si="42"/>
        <v/>
      </c>
      <c r="BZ70" t="str">
        <f t="shared" si="43"/>
        <v/>
      </c>
      <c r="CA70" t="str">
        <f t="shared" si="44"/>
        <v/>
      </c>
      <c r="CB70" t="str">
        <f t="shared" si="45"/>
        <v/>
      </c>
      <c r="CC70" t="str">
        <f t="shared" si="46"/>
        <v/>
      </c>
      <c r="CD70" t="str">
        <f t="shared" si="47"/>
        <v/>
      </c>
      <c r="CE70" t="str">
        <f t="shared" si="48"/>
        <v/>
      </c>
      <c r="CF70" t="str">
        <f t="shared" si="49"/>
        <v/>
      </c>
      <c r="CG70" t="str">
        <f t="shared" si="50"/>
        <v/>
      </c>
      <c r="CH70" t="str">
        <f t="shared" si="51"/>
        <v/>
      </c>
      <c r="CI70" t="str">
        <f t="shared" si="52"/>
        <v/>
      </c>
      <c r="CJ70" t="str">
        <f t="shared" si="53"/>
        <v/>
      </c>
      <c r="CK70" t="str">
        <f t="shared" si="54"/>
        <v/>
      </c>
    </row>
    <row r="71" spans="2:89" ht="15.75">
      <c r="B71" s="759"/>
      <c r="C71" s="784" t="str">
        <f>TRIM(SUBSTITUTE(SUBSTITUTE(SUBSTITUTE(SUBSTITUTE(SUBSTITUTE(SUBSTITUTE(SUBSTITUTE(SUBSTITUTE(SUBSTITUTE(CLEAN(IF(OR(LEFT(C70,1)="-",LEFT(C70,1)="="),MID(C70,2,99999),C70)),"—","-"),"–","-"),CHAR(160)," "),CHAR(9)," "),CHAR(13)," "),CHAR(10)," ")," "," ")," "," ")," "," "))</f>
        <v>basilic coupe surgelé</v>
      </c>
      <c r="D71" s="780" t="str" cm="1">
        <f t="array" ref="D71">IF(ROW()=ROW(D70),C73,INDEX(E70:E83,ROW()-ROW(D70)))</f>
        <v/>
      </c>
      <c r="E71" s="781" t="str">
        <f>IF(OR(D71="",C72="",C72&lt;=0,F71=""),"",TRIM(MID(D71,LEN(F71)+1+IF(MID(D71,LEN(F71)+1,1)=" ",1,0),99999)))</f>
        <v/>
      </c>
      <c r="F71" s="780" t="str">
        <f>IF(OR(G71="",G71=0,G71="0"),"",IF(LEN(G71)&lt;=C72,G71,IF(LEN(SUBSTITUTE(H71," ",""))=C72+1,LEFT(G71,C72),LEFT(G71,FIND("§",SUBSTITUTE(H71," ","§",LEN(H71)-LEN(SUBSTITUTE(H71," ",""))))-1))))</f>
        <v/>
      </c>
      <c r="G71" s="780" t="str">
        <f t="shared" si="3"/>
        <v/>
      </c>
      <c r="H71" s="780" t="str">
        <f>IF(OR(G71="",G71=0,G71="0"),"",LEFT(G71,C72+1))</f>
        <v/>
      </c>
      <c r="I71" s="782"/>
      <c r="J71" s="796"/>
      <c r="K71" s="759" t="str">
        <f>IF(LEN(TRIM(L71))&gt;0,MAX(K13:K70)+1,"")</f>
        <v/>
      </c>
      <c r="L71" s="864"/>
      <c r="M71" s="864"/>
      <c r="N71" s="864"/>
      <c r="O71" s="263" t="str">
        <f t="shared" si="6"/>
        <v/>
      </c>
      <c r="P71" s="752"/>
      <c r="Q71" s="862" t="s">
        <v>945</v>
      </c>
      <c r="R71" s="863" t="str">
        <f t="shared" si="8"/>
        <v/>
      </c>
      <c r="S71" s="264" t="str">
        <f t="shared" si="9"/>
        <v/>
      </c>
      <c r="T71" s="266" t="str">
        <f t="shared" si="10"/>
        <v/>
      </c>
      <c r="U71" s="267" t="str">
        <f t="shared" si="11"/>
        <v/>
      </c>
      <c r="V71" s="268" t="str">
        <f t="shared" si="12"/>
        <v/>
      </c>
      <c r="W71" s="268" t="str">
        <f t="shared" si="13"/>
        <v/>
      </c>
      <c r="X71" s="269" t="str">
        <f t="shared" si="14"/>
        <v/>
      </c>
      <c r="Y71" t="str">
        <f t="shared" si="15"/>
        <v/>
      </c>
      <c r="Z71" t="str">
        <f t="shared" si="16"/>
        <v/>
      </c>
      <c r="AA71" t="str">
        <f t="shared" si="17"/>
        <v/>
      </c>
      <c r="AB71" t="str">
        <f t="shared" si="18"/>
        <v/>
      </c>
      <c r="AC71" t="str">
        <f t="shared" si="19"/>
        <v/>
      </c>
      <c r="AD71" t="str">
        <f t="shared" si="20"/>
        <v/>
      </c>
      <c r="AE71">
        <f t="array" ref="AE71">IF(P71="",0,SUMPRODUCT((DM13:VZ13="Gluten")*(DM14:VZ14="INFO")*(COUNTIF(AD71,"* "&amp;DM15:VZ15&amp;" *")&gt;0)*1))</f>
        <v>0</v>
      </c>
      <c r="AF71">
        <f t="array" ref="AF71">IF(P71="",0,SUMPRODUCT((DM13:VZ13="Gluten")*(DM14:VZ14="EXCL")*(COUNTIF(AD71,"* "&amp;DM15:VZ15&amp;" *")&gt;0)*1))</f>
        <v>0</v>
      </c>
      <c r="AG71">
        <f t="array" ref="AG71">IF(P71="",0,SUMPRODUCT((DM13:VZ13="Gluten")*(DM14:VZ14="ALERTE")*(COUNTIF(AD71,"* "&amp;DM15:VZ15&amp;" *")&gt;0)*1))</f>
        <v>0</v>
      </c>
      <c r="AH71">
        <f t="array" ref="AH71">IF(P71="",0,SUMPRODUCT((DM13:VZ13="Gluten")*(DM14:VZ14="SUSP")*(COUNTIF(AD71,"* "&amp;DM15:VZ15&amp;" *")&gt;0)*1))</f>
        <v>0</v>
      </c>
      <c r="AI71" t="str">
        <f t="shared" si="21"/>
        <v/>
      </c>
      <c r="AJ71" t="str">
        <f t="shared" si="22"/>
        <v/>
      </c>
      <c r="AK71">
        <f t="array" ref="AK71">IF(P71="",0,SUMPRODUCT((DM13:VZ13="Crustaces")*(DM14:VZ14="ALERTE")*(COUNTIF(AD71,"* "&amp;DM15:VZ15&amp;" *")&gt;0)*1))</f>
        <v>0</v>
      </c>
      <c r="AL71" t="str">
        <f t="shared" si="23"/>
        <v/>
      </c>
      <c r="AM71">
        <f t="array" ref="AM71">IF(P71="",0,SUMPRODUCT((DM13:VZ13="Oeufs")*(DM14:VZ14="ALERTE")*(COUNTIF(AD71,"* "&amp;DM15:VZ15&amp;" *")&gt;0)*1))</f>
        <v>0</v>
      </c>
      <c r="AN71" t="str">
        <f t="shared" si="24"/>
        <v/>
      </c>
      <c r="AO71">
        <f t="array" ref="AO71">IF(P71="",0,SUMPRODUCT((DM13:VZ13="Poissons")*(DM14:VZ14="INFO")*(COUNTIF(AD71,"* "&amp;DM15:VZ15&amp;" *")&gt;0)*1))</f>
        <v>0</v>
      </c>
      <c r="AP71">
        <f t="array" ref="AP71">IF(P71="",0,SUMPRODUCT((DM13:VZ13="Poissons")*(DM14:VZ14="EXCL")*(COUNTIF(AD71,"* "&amp;DM15:VZ15&amp;" *")&gt;0)*1))</f>
        <v>0</v>
      </c>
      <c r="AQ71">
        <f t="array" ref="AQ71">IF(P71="",0,SUMPRODUCT((DM13:VZ13="Poissons")*(DM14:VZ14="ALERTE")*(COUNTIF(AD71,"* "&amp;DM15:VZ15&amp;" *")&gt;0)*1))</f>
        <v>0</v>
      </c>
      <c r="AR71" t="str">
        <f t="shared" si="25"/>
        <v/>
      </c>
      <c r="AS71">
        <f t="array" ref="AS71">IF(P71="",0,SUMPRODUCT((DM13:VZ13="Arachides")*(DM14:VZ14="ALERTE")*(COUNTIF(AD71,"* "&amp;DM15:VZ15&amp;" *")&gt;0)*1))</f>
        <v>0</v>
      </c>
      <c r="AT71" t="str">
        <f t="shared" si="26"/>
        <v/>
      </c>
      <c r="AU71">
        <f t="array" ref="AU71">IF(P71="",0,SUMPRODUCT((DM13:VZ13="Soja")*(DM14:VZ14="INFO")*(COUNTIF(AD71,"* "&amp;DM15:VZ15&amp;" *")&gt;0)*1))</f>
        <v>0</v>
      </c>
      <c r="AV71">
        <f t="array" ref="AV71">IF(P71="",0,SUMPRODUCT((DM13:VZ13="Soja")*(DM14:VZ14="ALERTE")*(COUNTIF(AD71,"* "&amp;DM15:VZ15&amp;" *")&gt;0)*1))</f>
        <v>0</v>
      </c>
      <c r="AW71" t="str">
        <f t="shared" si="27"/>
        <v/>
      </c>
      <c r="AX71">
        <f t="array" ref="AX71">IF(P71="",0,SUMPRODUCT((DM13:VZ13="Lait")*(DM14:VZ14="INFO")*(COUNTIF(AD71,"* "&amp;DM15:VZ15&amp;" *")&gt;0)*1))</f>
        <v>0</v>
      </c>
      <c r="AY71">
        <f t="array" ref="AY71">IF(P71="",0,SUMPRODUCT((DM13:VZ13="Lait")*(DM14:VZ14="EXCL")*(COUNTIF(AD71,"* "&amp;DM15:VZ15&amp;" *")&gt;0)*1))</f>
        <v>0</v>
      </c>
      <c r="AZ71">
        <f t="array" ref="AZ71">IF(P71="",0,SUMPRODUCT((DM13:VZ13="Lait")*(DM14:VZ14="ALERTE")*(COUNTIF(AD71,"* "&amp;DM15:VZ15&amp;" *")&gt;0)*1))</f>
        <v>0</v>
      </c>
      <c r="BA71">
        <f t="array" ref="BA71">IF(P71="",0,SUMPRODUCT((DM13:VZ13="Lait")*(DM14:VZ14="SUSP")*(COUNTIF(AD71,"* "&amp;DM15:VZ15&amp;" *")&gt;0)*1))</f>
        <v>0</v>
      </c>
      <c r="BB71" t="str">
        <f t="shared" si="28"/>
        <v/>
      </c>
      <c r="BC71" t="str">
        <f t="shared" si="29"/>
        <v/>
      </c>
      <c r="BD71">
        <f t="array" ref="BD71">IF(P71="",0,SUMPRODUCT((DM13:VZ13="Fruits a coque")*(DM14:VZ14="EXCL")*(COUNTIF(AD71,"* "&amp;DM15:VZ15&amp;" *")&gt;0)*1))</f>
        <v>0</v>
      </c>
      <c r="BE71">
        <f t="array" ref="BE71">IF(P71="",0,SUMPRODUCT((DM13:VZ13="Fruits a coque")*(DM14:VZ14="ALERTE")*(COUNTIF(AD71,"* "&amp;DM15:VZ15&amp;" *")&gt;0)*1))</f>
        <v>0</v>
      </c>
      <c r="BF71" t="str">
        <f t="shared" si="30"/>
        <v/>
      </c>
      <c r="BG71">
        <f t="array" ref="BG71">IF(P71="",0,SUMPRODUCT((DM13:VZ13="Celeri")*(DM14:VZ14="ALERTE")*(COUNTIF(AD71,"* "&amp;DM15:VZ15&amp;" *")&gt;0)*1))</f>
        <v>0</v>
      </c>
      <c r="BH71" t="str">
        <f t="shared" si="31"/>
        <v/>
      </c>
      <c r="BI71">
        <f t="array" ref="BI71">IF(P71="",0,SUMPRODUCT((DM13:VZ13="Moutarde")*(DM14:VZ14="ALERTE")*(COUNTIF(AD71,"* "&amp;DM15:VZ15&amp;" *")&gt;0)*1))</f>
        <v>0</v>
      </c>
      <c r="BJ71" t="str">
        <f t="shared" si="32"/>
        <v/>
      </c>
      <c r="BK71">
        <f t="array" ref="BK71">IF(P71="",0,SUMPRODUCT((DM13:VZ13="Sesame")*(DM14:VZ14="ALERTE")*(COUNTIF(AD71,"* "&amp;DM15:VZ15&amp;" *")&gt;0)*1))</f>
        <v>0</v>
      </c>
      <c r="BL71" t="str">
        <f t="shared" si="33"/>
        <v/>
      </c>
      <c r="BM71">
        <f t="array" ref="BM71">IF(P71="",0,SUMPRODUCT((DM13:VZ13="Sulfites")*(DM14:VZ14="ALERTE")*(COUNTIF(AD71,"* "&amp;DM15:VZ15&amp;" *")&gt;0)*1))</f>
        <v>0</v>
      </c>
      <c r="BN71" t="str">
        <f t="shared" si="34"/>
        <v/>
      </c>
      <c r="BO71">
        <f t="array" ref="BO71">IF(P71="",0,SUMPRODUCT((DM13:VZ13="Lupin")*(DM14:VZ14="ALERTE")*(COUNTIF(AD71,"* "&amp;DM15:VZ15&amp;" *")&gt;0)*1))</f>
        <v>0</v>
      </c>
      <c r="BP71" t="str">
        <f t="shared" si="35"/>
        <v/>
      </c>
      <c r="BQ71">
        <f t="array" ref="BQ71">IF(P71="",0,SUMPRODUCT((DM13:VZ13="Mollusques")*(DM14:VZ14="EXCL")*(COUNTIF(AD71,"* "&amp;DM15:VZ15&amp;" *")&gt;0)*1))</f>
        <v>0</v>
      </c>
      <c r="BR71">
        <f t="array" ref="BR71">IF(P71="",0,SUMPRODUCT((DM13:VZ13="Mollusques")*(DM14:VZ14="ALERTE")*(COUNTIF(AD71,"* "&amp;DM15:VZ15&amp;" *")&gt;0)*1))</f>
        <v>0</v>
      </c>
      <c r="BS71" t="str">
        <f t="shared" si="36"/>
        <v/>
      </c>
      <c r="BT71" t="str">
        <f t="shared" si="37"/>
        <v/>
      </c>
      <c r="BU71" t="str">
        <f t="shared" si="38"/>
        <v/>
      </c>
      <c r="BV71" t="str">
        <f t="shared" si="39"/>
        <v/>
      </c>
      <c r="BW71" t="str">
        <f t="shared" si="40"/>
        <v/>
      </c>
      <c r="BX71" t="str">
        <f t="shared" si="41"/>
        <v/>
      </c>
      <c r="BY71" t="str">
        <f t="shared" si="42"/>
        <v/>
      </c>
      <c r="BZ71" t="str">
        <f t="shared" si="43"/>
        <v/>
      </c>
      <c r="CA71" t="str">
        <f t="shared" si="44"/>
        <v/>
      </c>
      <c r="CB71" t="str">
        <f t="shared" si="45"/>
        <v/>
      </c>
      <c r="CC71" t="str">
        <f t="shared" si="46"/>
        <v/>
      </c>
      <c r="CD71" t="str">
        <f t="shared" si="47"/>
        <v/>
      </c>
      <c r="CE71" t="str">
        <f t="shared" si="48"/>
        <v/>
      </c>
      <c r="CF71" t="str">
        <f t="shared" si="49"/>
        <v/>
      </c>
      <c r="CG71" t="str">
        <f t="shared" si="50"/>
        <v/>
      </c>
      <c r="CH71" t="str">
        <f t="shared" si="51"/>
        <v/>
      </c>
      <c r="CI71" t="str">
        <f t="shared" si="52"/>
        <v/>
      </c>
      <c r="CJ71" t="str">
        <f t="shared" si="53"/>
        <v/>
      </c>
      <c r="CK71" t="str">
        <f t="shared" si="54"/>
        <v/>
      </c>
    </row>
    <row r="72" spans="2:89" ht="15.75">
      <c r="B72" s="759"/>
      <c r="C72" s="785">
        <f>K10</f>
        <v>120</v>
      </c>
      <c r="D72" s="780" t="str" cm="1">
        <f t="array" ref="D72">IF(ROW()=ROW(D70),C73,INDEX(E70:E83,ROW()-ROW(D70)))</f>
        <v/>
      </c>
      <c r="E72" s="781" t="str">
        <f>IF(OR(D72="",C72="",C72&lt;=0,F72=""),"",TRIM(MID(D72,LEN(F72)+1+IF(MID(D72,LEN(F72)+1,1)=" ",1,0),99999)))</f>
        <v/>
      </c>
      <c r="F72" s="780" t="str">
        <f>IF(OR(G72="",G72=0,G72="0"),"",IF(LEN(G72)&lt;=C72,G72,IF(LEN(SUBSTITUTE(H72," ",""))=C72+1,LEFT(G72,C72),LEFT(G72,FIND("§",SUBSTITUTE(H72," ","§",LEN(H72)-LEN(SUBSTITUTE(H72," ",""))))-1))))</f>
        <v/>
      </c>
      <c r="G72" s="780" t="str">
        <f t="shared" si="3"/>
        <v/>
      </c>
      <c r="H72" s="780" t="str">
        <f>IF(OR(G72="",G72=0,G72="0"),"",LEFT(G72,C72+1))</f>
        <v/>
      </c>
      <c r="I72" s="782"/>
      <c r="J72" s="796"/>
      <c r="K72" s="759" t="str">
        <f>IF(LEN(TRIM(L72))&gt;0,MAX(K13:K71)+1,"")</f>
        <v/>
      </c>
      <c r="L72" s="864"/>
      <c r="M72" s="864"/>
      <c r="N72" s="864"/>
      <c r="O72" s="263" t="str">
        <f t="shared" si="6"/>
        <v/>
      </c>
      <c r="P72" s="752"/>
      <c r="Q72" s="862" t="s">
        <v>945</v>
      </c>
      <c r="R72" s="863" t="str">
        <f t="shared" si="8"/>
        <v/>
      </c>
      <c r="S72" s="264" t="str">
        <f t="shared" si="9"/>
        <v/>
      </c>
      <c r="T72" s="266" t="str">
        <f t="shared" si="10"/>
        <v/>
      </c>
      <c r="U72" s="267" t="str">
        <f t="shared" si="11"/>
        <v/>
      </c>
      <c r="V72" s="268" t="str">
        <f t="shared" si="12"/>
        <v/>
      </c>
      <c r="W72" s="268" t="str">
        <f t="shared" si="13"/>
        <v/>
      </c>
      <c r="X72" s="269" t="str">
        <f t="shared" si="14"/>
        <v/>
      </c>
      <c r="Y72" t="str">
        <f t="shared" si="15"/>
        <v/>
      </c>
      <c r="Z72" t="str">
        <f t="shared" si="16"/>
        <v/>
      </c>
      <c r="AA72" t="str">
        <f t="shared" si="17"/>
        <v/>
      </c>
      <c r="AB72" t="str">
        <f t="shared" si="18"/>
        <v/>
      </c>
      <c r="AC72" t="str">
        <f t="shared" si="19"/>
        <v/>
      </c>
      <c r="AD72" t="str">
        <f t="shared" si="20"/>
        <v/>
      </c>
      <c r="AE72">
        <f t="array" ref="AE72">IF(P72="",0,SUMPRODUCT((DM13:VZ13="Gluten")*(DM14:VZ14="INFO")*(COUNTIF(AD72,"* "&amp;DM15:VZ15&amp;" *")&gt;0)*1))</f>
        <v>0</v>
      </c>
      <c r="AF72">
        <f t="array" ref="AF72">IF(P72="",0,SUMPRODUCT((DM13:VZ13="Gluten")*(DM14:VZ14="EXCL")*(COUNTIF(AD72,"* "&amp;DM15:VZ15&amp;" *")&gt;0)*1))</f>
        <v>0</v>
      </c>
      <c r="AG72">
        <f t="array" ref="AG72">IF(P72="",0,SUMPRODUCT((DM13:VZ13="Gluten")*(DM14:VZ14="ALERTE")*(COUNTIF(AD72,"* "&amp;DM15:VZ15&amp;" *")&gt;0)*1))</f>
        <v>0</v>
      </c>
      <c r="AH72">
        <f t="array" ref="AH72">IF(P72="",0,SUMPRODUCT((DM13:VZ13="Gluten")*(DM14:VZ14="SUSP")*(COUNTIF(AD72,"* "&amp;DM15:VZ15&amp;" *")&gt;0)*1))</f>
        <v>0</v>
      </c>
      <c r="AI72" t="str">
        <f t="shared" si="21"/>
        <v/>
      </c>
      <c r="AJ72" t="str">
        <f t="shared" si="22"/>
        <v/>
      </c>
      <c r="AK72">
        <f t="array" ref="AK72">IF(P72="",0,SUMPRODUCT((DM13:VZ13="Crustaces")*(DM14:VZ14="ALERTE")*(COUNTIF(AD72,"* "&amp;DM15:VZ15&amp;" *")&gt;0)*1))</f>
        <v>0</v>
      </c>
      <c r="AL72" t="str">
        <f t="shared" si="23"/>
        <v/>
      </c>
      <c r="AM72">
        <f t="array" ref="AM72">IF(P72="",0,SUMPRODUCT((DM13:VZ13="Oeufs")*(DM14:VZ14="ALERTE")*(COUNTIF(AD72,"* "&amp;DM15:VZ15&amp;" *")&gt;0)*1))</f>
        <v>0</v>
      </c>
      <c r="AN72" t="str">
        <f t="shared" si="24"/>
        <v/>
      </c>
      <c r="AO72">
        <f t="array" ref="AO72">IF(P72="",0,SUMPRODUCT((DM13:VZ13="Poissons")*(DM14:VZ14="INFO")*(COUNTIF(AD72,"* "&amp;DM15:VZ15&amp;" *")&gt;0)*1))</f>
        <v>0</v>
      </c>
      <c r="AP72">
        <f t="array" ref="AP72">IF(P72="",0,SUMPRODUCT((DM13:VZ13="Poissons")*(DM14:VZ14="EXCL")*(COUNTIF(AD72,"* "&amp;DM15:VZ15&amp;" *")&gt;0)*1))</f>
        <v>0</v>
      </c>
      <c r="AQ72">
        <f t="array" ref="AQ72">IF(P72="",0,SUMPRODUCT((DM13:VZ13="Poissons")*(DM14:VZ14="ALERTE")*(COUNTIF(AD72,"* "&amp;DM15:VZ15&amp;" *")&gt;0)*1))</f>
        <v>0</v>
      </c>
      <c r="AR72" t="str">
        <f t="shared" si="25"/>
        <v/>
      </c>
      <c r="AS72">
        <f t="array" ref="AS72">IF(P72="",0,SUMPRODUCT((DM13:VZ13="Arachides")*(DM14:VZ14="ALERTE")*(COUNTIF(AD72,"* "&amp;DM15:VZ15&amp;" *")&gt;0)*1))</f>
        <v>0</v>
      </c>
      <c r="AT72" t="str">
        <f t="shared" si="26"/>
        <v/>
      </c>
      <c r="AU72">
        <f t="array" ref="AU72">IF(P72="",0,SUMPRODUCT((DM13:VZ13="Soja")*(DM14:VZ14="INFO")*(COUNTIF(AD72,"* "&amp;DM15:VZ15&amp;" *")&gt;0)*1))</f>
        <v>0</v>
      </c>
      <c r="AV72">
        <f t="array" ref="AV72">IF(P72="",0,SUMPRODUCT((DM13:VZ13="Soja")*(DM14:VZ14="ALERTE")*(COUNTIF(AD72,"* "&amp;DM15:VZ15&amp;" *")&gt;0)*1))</f>
        <v>0</v>
      </c>
      <c r="AW72" t="str">
        <f t="shared" si="27"/>
        <v/>
      </c>
      <c r="AX72">
        <f t="array" ref="AX72">IF(P72="",0,SUMPRODUCT((DM13:VZ13="Lait")*(DM14:VZ14="INFO")*(COUNTIF(AD72,"* "&amp;DM15:VZ15&amp;" *")&gt;0)*1))</f>
        <v>0</v>
      </c>
      <c r="AY72">
        <f t="array" ref="AY72">IF(P72="",0,SUMPRODUCT((DM13:VZ13="Lait")*(DM14:VZ14="EXCL")*(COUNTIF(AD72,"* "&amp;DM15:VZ15&amp;" *")&gt;0)*1))</f>
        <v>0</v>
      </c>
      <c r="AZ72">
        <f t="array" ref="AZ72">IF(P72="",0,SUMPRODUCT((DM13:VZ13="Lait")*(DM14:VZ14="ALERTE")*(COUNTIF(AD72,"* "&amp;DM15:VZ15&amp;" *")&gt;0)*1))</f>
        <v>0</v>
      </c>
      <c r="BA72">
        <f t="array" ref="BA72">IF(P72="",0,SUMPRODUCT((DM13:VZ13="Lait")*(DM14:VZ14="SUSP")*(COUNTIF(AD72,"* "&amp;DM15:VZ15&amp;" *")&gt;0)*1))</f>
        <v>0</v>
      </c>
      <c r="BB72" t="str">
        <f t="shared" si="28"/>
        <v/>
      </c>
      <c r="BC72" t="str">
        <f t="shared" si="29"/>
        <v/>
      </c>
      <c r="BD72">
        <f t="array" ref="BD72">IF(P72="",0,SUMPRODUCT((DM13:VZ13="Fruits a coque")*(DM14:VZ14="EXCL")*(COUNTIF(AD72,"* "&amp;DM15:VZ15&amp;" *")&gt;0)*1))</f>
        <v>0</v>
      </c>
      <c r="BE72">
        <f t="array" ref="BE72">IF(P72="",0,SUMPRODUCT((DM13:VZ13="Fruits a coque")*(DM14:VZ14="ALERTE")*(COUNTIF(AD72,"* "&amp;DM15:VZ15&amp;" *")&gt;0)*1))</f>
        <v>0</v>
      </c>
      <c r="BF72" t="str">
        <f t="shared" si="30"/>
        <v/>
      </c>
      <c r="BG72">
        <f t="array" ref="BG72">IF(P72="",0,SUMPRODUCT((DM13:VZ13="Celeri")*(DM14:VZ14="ALERTE")*(COUNTIF(AD72,"* "&amp;DM15:VZ15&amp;" *")&gt;0)*1))</f>
        <v>0</v>
      </c>
      <c r="BH72" t="str">
        <f t="shared" si="31"/>
        <v/>
      </c>
      <c r="BI72">
        <f t="array" ref="BI72">IF(P72="",0,SUMPRODUCT((DM13:VZ13="Moutarde")*(DM14:VZ14="ALERTE")*(COUNTIF(AD72,"* "&amp;DM15:VZ15&amp;" *")&gt;0)*1))</f>
        <v>0</v>
      </c>
      <c r="BJ72" t="str">
        <f t="shared" si="32"/>
        <v/>
      </c>
      <c r="BK72">
        <f t="array" ref="BK72">IF(P72="",0,SUMPRODUCT((DM13:VZ13="Sesame")*(DM14:VZ14="ALERTE")*(COUNTIF(AD72,"* "&amp;DM15:VZ15&amp;" *")&gt;0)*1))</f>
        <v>0</v>
      </c>
      <c r="BL72" t="str">
        <f t="shared" si="33"/>
        <v/>
      </c>
      <c r="BM72">
        <f t="array" ref="BM72">IF(P72="",0,SUMPRODUCT((DM13:VZ13="Sulfites")*(DM14:VZ14="ALERTE")*(COUNTIF(AD72,"* "&amp;DM15:VZ15&amp;" *")&gt;0)*1))</f>
        <v>0</v>
      </c>
      <c r="BN72" t="str">
        <f t="shared" si="34"/>
        <v/>
      </c>
      <c r="BO72">
        <f t="array" ref="BO72">IF(P72="",0,SUMPRODUCT((DM13:VZ13="Lupin")*(DM14:VZ14="ALERTE")*(COUNTIF(AD72,"* "&amp;DM15:VZ15&amp;" *")&gt;0)*1))</f>
        <v>0</v>
      </c>
      <c r="BP72" t="str">
        <f t="shared" si="35"/>
        <v/>
      </c>
      <c r="BQ72">
        <f t="array" ref="BQ72">IF(P72="",0,SUMPRODUCT((DM13:VZ13="Mollusques")*(DM14:VZ14="EXCL")*(COUNTIF(AD72,"* "&amp;DM15:VZ15&amp;" *")&gt;0)*1))</f>
        <v>0</v>
      </c>
      <c r="BR72">
        <f t="array" ref="BR72">IF(P72="",0,SUMPRODUCT((DM13:VZ13="Mollusques")*(DM14:VZ14="ALERTE")*(COUNTIF(AD72,"* "&amp;DM15:VZ15&amp;" *")&gt;0)*1))</f>
        <v>0</v>
      </c>
      <c r="BS72" t="str">
        <f t="shared" si="36"/>
        <v/>
      </c>
      <c r="BT72" t="str">
        <f t="shared" si="37"/>
        <v/>
      </c>
      <c r="BU72" t="str">
        <f t="shared" si="38"/>
        <v/>
      </c>
      <c r="BV72" t="str">
        <f t="shared" si="39"/>
        <v/>
      </c>
      <c r="BW72" t="str">
        <f t="shared" si="40"/>
        <v/>
      </c>
      <c r="BX72" t="str">
        <f t="shared" si="41"/>
        <v/>
      </c>
      <c r="BY72" t="str">
        <f t="shared" si="42"/>
        <v/>
      </c>
      <c r="BZ72" t="str">
        <f t="shared" si="43"/>
        <v/>
      </c>
      <c r="CA72" t="str">
        <f t="shared" si="44"/>
        <v/>
      </c>
      <c r="CB72" t="str">
        <f t="shared" si="45"/>
        <v/>
      </c>
      <c r="CC72" t="str">
        <f t="shared" si="46"/>
        <v/>
      </c>
      <c r="CD72" t="str">
        <f t="shared" si="47"/>
        <v/>
      </c>
      <c r="CE72" t="str">
        <f t="shared" si="48"/>
        <v/>
      </c>
      <c r="CF72" t="str">
        <f t="shared" si="49"/>
        <v/>
      </c>
      <c r="CG72" t="str">
        <f t="shared" si="50"/>
        <v/>
      </c>
      <c r="CH72" t="str">
        <f t="shared" si="51"/>
        <v/>
      </c>
      <c r="CI72" t="str">
        <f t="shared" si="52"/>
        <v/>
      </c>
      <c r="CJ72" t="str">
        <f t="shared" si="53"/>
        <v/>
      </c>
      <c r="CK72" t="str">
        <f t="shared" si="54"/>
        <v/>
      </c>
    </row>
    <row r="73" spans="2:89" ht="15.75">
      <c r="B73" s="759"/>
      <c r="C73" s="784" t="str">
        <f>IF(UPPER(TRIM(K11))="X",C77,C71)</f>
        <v>basilic coupe surgelé</v>
      </c>
      <c r="D73" s="780" t="str" cm="1">
        <f t="array" ref="D73">IF(ROW()=ROW(D70),C73,INDEX(E70:E83,ROW()-ROW(D70)))</f>
        <v/>
      </c>
      <c r="E73" s="781" t="str">
        <f>IF(OR(D73="",C72="",C72&lt;=0,F73=""),"",TRIM(MID(D73,LEN(F73)+1+IF(MID(D73,LEN(F73)+1,1)=" ",1,0),99999)))</f>
        <v/>
      </c>
      <c r="F73" s="780" t="str">
        <f>IF(OR(G73="",G73=0,G73="0"),"",IF(LEN(G73)&lt;=C72,G73,IF(LEN(SUBSTITUTE(H73," ",""))=C72+1,LEFT(G73,C72),LEFT(G73,FIND("§",SUBSTITUTE(H73," ","§",LEN(H73)-LEN(SUBSTITUTE(H73," ",""))))-1))))</f>
        <v/>
      </c>
      <c r="G73" s="780" t="str">
        <f t="shared" si="3"/>
        <v/>
      </c>
      <c r="H73" s="780" t="str">
        <f>IF(OR(G73="",G73=0,G73="0"),"",LEFT(G73,C72+1))</f>
        <v/>
      </c>
      <c r="I73" s="782"/>
      <c r="J73" s="796"/>
      <c r="K73" s="759" t="str">
        <f>IF(LEN(TRIM(L73))&gt;0,MAX(K13:K72)+1,"")</f>
        <v/>
      </c>
      <c r="L73" s="864"/>
      <c r="M73" s="864"/>
      <c r="N73" s="864"/>
      <c r="O73" s="263" t="str">
        <f t="shared" si="6"/>
        <v/>
      </c>
      <c r="P73" s="752"/>
      <c r="Q73" s="862" t="s">
        <v>945</v>
      </c>
      <c r="R73" s="863" t="str">
        <f t="shared" si="8"/>
        <v/>
      </c>
      <c r="S73" s="264" t="str">
        <f t="shared" si="9"/>
        <v/>
      </c>
      <c r="T73" s="266" t="str">
        <f t="shared" si="10"/>
        <v/>
      </c>
      <c r="U73" s="267" t="str">
        <f t="shared" si="11"/>
        <v/>
      </c>
      <c r="V73" s="268" t="str">
        <f t="shared" si="12"/>
        <v/>
      </c>
      <c r="W73" s="268" t="str">
        <f t="shared" si="13"/>
        <v/>
      </c>
      <c r="X73" s="269" t="str">
        <f t="shared" si="14"/>
        <v/>
      </c>
      <c r="Y73" t="str">
        <f t="shared" si="15"/>
        <v/>
      </c>
      <c r="Z73" t="str">
        <f t="shared" si="16"/>
        <v/>
      </c>
      <c r="AA73" t="str">
        <f t="shared" si="17"/>
        <v/>
      </c>
      <c r="AB73" t="str">
        <f t="shared" si="18"/>
        <v/>
      </c>
      <c r="AC73" t="str">
        <f t="shared" si="19"/>
        <v/>
      </c>
      <c r="AD73" t="str">
        <f t="shared" si="20"/>
        <v/>
      </c>
      <c r="AE73">
        <f t="array" ref="AE73">IF(P73="",0,SUMPRODUCT((DM13:VZ13="Gluten")*(DM14:VZ14="INFO")*(COUNTIF(AD73,"* "&amp;DM15:VZ15&amp;" *")&gt;0)*1))</f>
        <v>0</v>
      </c>
      <c r="AF73">
        <f t="array" ref="AF73">IF(P73="",0,SUMPRODUCT((DM13:VZ13="Gluten")*(DM14:VZ14="EXCL")*(COUNTIF(AD73,"* "&amp;DM15:VZ15&amp;" *")&gt;0)*1))</f>
        <v>0</v>
      </c>
      <c r="AG73">
        <f t="array" ref="AG73">IF(P73="",0,SUMPRODUCT((DM13:VZ13="Gluten")*(DM14:VZ14="ALERTE")*(COUNTIF(AD73,"* "&amp;DM15:VZ15&amp;" *")&gt;0)*1))</f>
        <v>0</v>
      </c>
      <c r="AH73">
        <f t="array" ref="AH73">IF(P73="",0,SUMPRODUCT((DM13:VZ13="Gluten")*(DM14:VZ14="SUSP")*(COUNTIF(AD73,"* "&amp;DM15:VZ15&amp;" *")&gt;0)*1))</f>
        <v>0</v>
      </c>
      <c r="AI73" t="str">
        <f t="shared" si="21"/>
        <v/>
      </c>
      <c r="AJ73" t="str">
        <f t="shared" si="22"/>
        <v/>
      </c>
      <c r="AK73">
        <f t="array" ref="AK73">IF(P73="",0,SUMPRODUCT((DM13:VZ13="Crustaces")*(DM14:VZ14="ALERTE")*(COUNTIF(AD73,"* "&amp;DM15:VZ15&amp;" *")&gt;0)*1))</f>
        <v>0</v>
      </c>
      <c r="AL73" t="str">
        <f t="shared" si="23"/>
        <v/>
      </c>
      <c r="AM73">
        <f t="array" ref="AM73">IF(P73="",0,SUMPRODUCT((DM13:VZ13="Oeufs")*(DM14:VZ14="ALERTE")*(COUNTIF(AD73,"* "&amp;DM15:VZ15&amp;" *")&gt;0)*1))</f>
        <v>0</v>
      </c>
      <c r="AN73" t="str">
        <f t="shared" si="24"/>
        <v/>
      </c>
      <c r="AO73">
        <f t="array" ref="AO73">IF(P73="",0,SUMPRODUCT((DM13:VZ13="Poissons")*(DM14:VZ14="INFO")*(COUNTIF(AD73,"* "&amp;DM15:VZ15&amp;" *")&gt;0)*1))</f>
        <v>0</v>
      </c>
      <c r="AP73">
        <f t="array" ref="AP73">IF(P73="",0,SUMPRODUCT((DM13:VZ13="Poissons")*(DM14:VZ14="EXCL")*(COUNTIF(AD73,"* "&amp;DM15:VZ15&amp;" *")&gt;0)*1))</f>
        <v>0</v>
      </c>
      <c r="AQ73">
        <f t="array" ref="AQ73">IF(P73="",0,SUMPRODUCT((DM13:VZ13="Poissons")*(DM14:VZ14="ALERTE")*(COUNTIF(AD73,"* "&amp;DM15:VZ15&amp;" *")&gt;0)*1))</f>
        <v>0</v>
      </c>
      <c r="AR73" t="str">
        <f t="shared" si="25"/>
        <v/>
      </c>
      <c r="AS73">
        <f t="array" ref="AS73">IF(P73="",0,SUMPRODUCT((DM13:VZ13="Arachides")*(DM14:VZ14="ALERTE")*(COUNTIF(AD73,"* "&amp;DM15:VZ15&amp;" *")&gt;0)*1))</f>
        <v>0</v>
      </c>
      <c r="AT73" t="str">
        <f t="shared" si="26"/>
        <v/>
      </c>
      <c r="AU73">
        <f t="array" ref="AU73">IF(P73="",0,SUMPRODUCT((DM13:VZ13="Soja")*(DM14:VZ14="INFO")*(COUNTIF(AD73,"* "&amp;DM15:VZ15&amp;" *")&gt;0)*1))</f>
        <v>0</v>
      </c>
      <c r="AV73">
        <f t="array" ref="AV73">IF(P73="",0,SUMPRODUCT((DM13:VZ13="Soja")*(DM14:VZ14="ALERTE")*(COUNTIF(AD73,"* "&amp;DM15:VZ15&amp;" *")&gt;0)*1))</f>
        <v>0</v>
      </c>
      <c r="AW73" t="str">
        <f t="shared" si="27"/>
        <v/>
      </c>
      <c r="AX73">
        <f t="array" ref="AX73">IF(P73="",0,SUMPRODUCT((DM13:VZ13="Lait")*(DM14:VZ14="INFO")*(COUNTIF(AD73,"* "&amp;DM15:VZ15&amp;" *")&gt;0)*1))</f>
        <v>0</v>
      </c>
      <c r="AY73">
        <f t="array" ref="AY73">IF(P73="",0,SUMPRODUCT((DM13:VZ13="Lait")*(DM14:VZ14="EXCL")*(COUNTIF(AD73,"* "&amp;DM15:VZ15&amp;" *")&gt;0)*1))</f>
        <v>0</v>
      </c>
      <c r="AZ73">
        <f t="array" ref="AZ73">IF(P73="",0,SUMPRODUCT((DM13:VZ13="Lait")*(DM14:VZ14="ALERTE")*(COUNTIF(AD73,"* "&amp;DM15:VZ15&amp;" *")&gt;0)*1))</f>
        <v>0</v>
      </c>
      <c r="BA73">
        <f t="array" ref="BA73">IF(P73="",0,SUMPRODUCT((DM13:VZ13="Lait")*(DM14:VZ14="SUSP")*(COUNTIF(AD73,"* "&amp;DM15:VZ15&amp;" *")&gt;0)*1))</f>
        <v>0</v>
      </c>
      <c r="BB73" t="str">
        <f t="shared" si="28"/>
        <v/>
      </c>
      <c r="BC73" t="str">
        <f t="shared" si="29"/>
        <v/>
      </c>
      <c r="BD73">
        <f t="array" ref="BD73">IF(P73="",0,SUMPRODUCT((DM13:VZ13="Fruits a coque")*(DM14:VZ14="EXCL")*(COUNTIF(AD73,"* "&amp;DM15:VZ15&amp;" *")&gt;0)*1))</f>
        <v>0</v>
      </c>
      <c r="BE73">
        <f t="array" ref="BE73">IF(P73="",0,SUMPRODUCT((DM13:VZ13="Fruits a coque")*(DM14:VZ14="ALERTE")*(COUNTIF(AD73,"* "&amp;DM15:VZ15&amp;" *")&gt;0)*1))</f>
        <v>0</v>
      </c>
      <c r="BF73" t="str">
        <f t="shared" si="30"/>
        <v/>
      </c>
      <c r="BG73">
        <f t="array" ref="BG73">IF(P73="",0,SUMPRODUCT((DM13:VZ13="Celeri")*(DM14:VZ14="ALERTE")*(COUNTIF(AD73,"* "&amp;DM15:VZ15&amp;" *")&gt;0)*1))</f>
        <v>0</v>
      </c>
      <c r="BH73" t="str">
        <f t="shared" si="31"/>
        <v/>
      </c>
      <c r="BI73">
        <f t="array" ref="BI73">IF(P73="",0,SUMPRODUCT((DM13:VZ13="Moutarde")*(DM14:VZ14="ALERTE")*(COUNTIF(AD73,"* "&amp;DM15:VZ15&amp;" *")&gt;0)*1))</f>
        <v>0</v>
      </c>
      <c r="BJ73" t="str">
        <f t="shared" si="32"/>
        <v/>
      </c>
      <c r="BK73">
        <f t="array" ref="BK73">IF(P73="",0,SUMPRODUCT((DM13:VZ13="Sesame")*(DM14:VZ14="ALERTE")*(COUNTIF(AD73,"* "&amp;DM15:VZ15&amp;" *")&gt;0)*1))</f>
        <v>0</v>
      </c>
      <c r="BL73" t="str">
        <f t="shared" si="33"/>
        <v/>
      </c>
      <c r="BM73">
        <f t="array" ref="BM73">IF(P73="",0,SUMPRODUCT((DM13:VZ13="Sulfites")*(DM14:VZ14="ALERTE")*(COUNTIF(AD73,"* "&amp;DM15:VZ15&amp;" *")&gt;0)*1))</f>
        <v>0</v>
      </c>
      <c r="BN73" t="str">
        <f t="shared" si="34"/>
        <v/>
      </c>
      <c r="BO73">
        <f t="array" ref="BO73">IF(P73="",0,SUMPRODUCT((DM13:VZ13="Lupin")*(DM14:VZ14="ALERTE")*(COUNTIF(AD73,"* "&amp;DM15:VZ15&amp;" *")&gt;0)*1))</f>
        <v>0</v>
      </c>
      <c r="BP73" t="str">
        <f t="shared" si="35"/>
        <v/>
      </c>
      <c r="BQ73">
        <f t="array" ref="BQ73">IF(P73="",0,SUMPRODUCT((DM13:VZ13="Mollusques")*(DM14:VZ14="EXCL")*(COUNTIF(AD73,"* "&amp;DM15:VZ15&amp;" *")&gt;0)*1))</f>
        <v>0</v>
      </c>
      <c r="BR73">
        <f t="array" ref="BR73">IF(P73="",0,SUMPRODUCT((DM13:VZ13="Mollusques")*(DM14:VZ14="ALERTE")*(COUNTIF(AD73,"* "&amp;DM15:VZ15&amp;" *")&gt;0)*1))</f>
        <v>0</v>
      </c>
      <c r="BS73" t="str">
        <f t="shared" si="36"/>
        <v/>
      </c>
      <c r="BT73" t="str">
        <f t="shared" si="37"/>
        <v/>
      </c>
      <c r="BU73" t="str">
        <f t="shared" si="38"/>
        <v/>
      </c>
      <c r="BV73" t="str">
        <f t="shared" si="39"/>
        <v/>
      </c>
      <c r="BW73" t="str">
        <f t="shared" si="40"/>
        <v/>
      </c>
      <c r="BX73" t="str">
        <f t="shared" si="41"/>
        <v/>
      </c>
      <c r="BY73" t="str">
        <f t="shared" si="42"/>
        <v/>
      </c>
      <c r="BZ73" t="str">
        <f t="shared" si="43"/>
        <v/>
      </c>
      <c r="CA73" t="str">
        <f t="shared" si="44"/>
        <v/>
      </c>
      <c r="CB73" t="str">
        <f t="shared" si="45"/>
        <v/>
      </c>
      <c r="CC73" t="str">
        <f t="shared" si="46"/>
        <v/>
      </c>
      <c r="CD73" t="str">
        <f t="shared" si="47"/>
        <v/>
      </c>
      <c r="CE73" t="str">
        <f t="shared" si="48"/>
        <v/>
      </c>
      <c r="CF73" t="str">
        <f t="shared" si="49"/>
        <v/>
      </c>
      <c r="CG73" t="str">
        <f t="shared" si="50"/>
        <v/>
      </c>
      <c r="CH73" t="str">
        <f t="shared" si="51"/>
        <v/>
      </c>
      <c r="CI73" t="str">
        <f t="shared" si="52"/>
        <v/>
      </c>
      <c r="CJ73" t="str">
        <f t="shared" si="53"/>
        <v/>
      </c>
      <c r="CK73" t="str">
        <f t="shared" si="54"/>
        <v/>
      </c>
    </row>
    <row r="74" spans="2:89" ht="15.75">
      <c r="B74" s="759"/>
      <c r="C74" s="786" t="str">
        <f>TRIM(SUBSTITUTE(SUBSTITUTE(SUBSTITUTE(SUBSTITUTE(SUBSTITUTE(SUBSTITUTE(SUBSTITUTE(SUBSTITUTE(SUBSTITUTE(SUBSTITUTE(C71,","," "),";"," "),":"," "),"!"," "),"?"," "),"…"," "),"»"," "),"«"," "),"/"," "),"."," "))</f>
        <v>basilic coupe surgelé</v>
      </c>
      <c r="D74" s="780" t="str" cm="1">
        <f t="array" ref="D74">IF(ROW()=ROW(D70),C73,INDEX(E70:E83,ROW()-ROW(D70)))</f>
        <v/>
      </c>
      <c r="E74" s="781" t="str">
        <f>IF(OR(D74="",C72="",C72&lt;=0,F74=""),"",TRIM(MID(D74,LEN(F74)+1+IF(MID(D74,LEN(F74)+1,1)=" ",1,0),99999)))</f>
        <v/>
      </c>
      <c r="F74" s="780" t="str">
        <f>IF(OR(G74="",G74=0,G74="0"),"",IF(LEN(G74)&lt;=C72,G74,IF(LEN(SUBSTITUTE(H74," ",""))=C72+1,LEFT(G74,C72),LEFT(G74,FIND("§",SUBSTITUTE(H74," ","§",LEN(H74)-LEN(SUBSTITUTE(H74," ",""))))-1))))</f>
        <v/>
      </c>
      <c r="G74" s="780" t="str">
        <f t="shared" si="3"/>
        <v/>
      </c>
      <c r="H74" s="780" t="str">
        <f>IF(OR(G74="",G74=0,G74="0"),"",LEFT(G74,C72+1))</f>
        <v/>
      </c>
      <c r="I74" s="782"/>
      <c r="J74" s="796"/>
      <c r="K74" s="759" t="str">
        <f>IF(LEN(TRIM(L74))&gt;0,MAX(K13:K73)+1,"")</f>
        <v/>
      </c>
      <c r="L74" s="864"/>
      <c r="M74" s="864"/>
      <c r="N74" s="864"/>
      <c r="O74" s="263" t="str">
        <f t="shared" si="6"/>
        <v/>
      </c>
      <c r="P74" s="752"/>
      <c r="Q74" s="862" t="s">
        <v>945</v>
      </c>
      <c r="R74" s="863" t="str">
        <f t="shared" si="8"/>
        <v/>
      </c>
      <c r="S74" s="264" t="str">
        <f t="shared" si="9"/>
        <v/>
      </c>
      <c r="T74" s="266" t="str">
        <f t="shared" si="10"/>
        <v/>
      </c>
      <c r="U74" s="267" t="str">
        <f t="shared" si="11"/>
        <v/>
      </c>
      <c r="V74" s="268" t="str">
        <f t="shared" si="12"/>
        <v/>
      </c>
      <c r="W74" s="268" t="str">
        <f t="shared" si="13"/>
        <v/>
      </c>
      <c r="X74" s="269" t="str">
        <f t="shared" si="14"/>
        <v/>
      </c>
      <c r="Y74" t="str">
        <f t="shared" si="15"/>
        <v/>
      </c>
      <c r="Z74" t="str">
        <f t="shared" si="16"/>
        <v/>
      </c>
      <c r="AA74" t="str">
        <f t="shared" si="17"/>
        <v/>
      </c>
      <c r="AB74" t="str">
        <f t="shared" si="18"/>
        <v/>
      </c>
      <c r="AC74" t="str">
        <f t="shared" si="19"/>
        <v/>
      </c>
      <c r="AD74" t="str">
        <f t="shared" si="20"/>
        <v/>
      </c>
      <c r="AE74">
        <f t="array" ref="AE74">IF(P74="",0,SUMPRODUCT((DM13:VZ13="Gluten")*(DM14:VZ14="INFO")*(COUNTIF(AD74,"* "&amp;DM15:VZ15&amp;" *")&gt;0)*1))</f>
        <v>0</v>
      </c>
      <c r="AF74">
        <f t="array" ref="AF74">IF(P74="",0,SUMPRODUCT((DM13:VZ13="Gluten")*(DM14:VZ14="EXCL")*(COUNTIF(AD74,"* "&amp;DM15:VZ15&amp;" *")&gt;0)*1))</f>
        <v>0</v>
      </c>
      <c r="AG74">
        <f t="array" ref="AG74">IF(P74="",0,SUMPRODUCT((DM13:VZ13="Gluten")*(DM14:VZ14="ALERTE")*(COUNTIF(AD74,"* "&amp;DM15:VZ15&amp;" *")&gt;0)*1))</f>
        <v>0</v>
      </c>
      <c r="AH74">
        <f t="array" ref="AH74">IF(P74="",0,SUMPRODUCT((DM13:VZ13="Gluten")*(DM14:VZ14="SUSP")*(COUNTIF(AD74,"* "&amp;DM15:VZ15&amp;" *")&gt;0)*1))</f>
        <v>0</v>
      </c>
      <c r="AI74" t="str">
        <f t="shared" si="21"/>
        <v/>
      </c>
      <c r="AJ74" t="str">
        <f t="shared" si="22"/>
        <v/>
      </c>
      <c r="AK74">
        <f t="array" ref="AK74">IF(P74="",0,SUMPRODUCT((DM13:VZ13="Crustaces")*(DM14:VZ14="ALERTE")*(COUNTIF(AD74,"* "&amp;DM15:VZ15&amp;" *")&gt;0)*1))</f>
        <v>0</v>
      </c>
      <c r="AL74" t="str">
        <f t="shared" si="23"/>
        <v/>
      </c>
      <c r="AM74">
        <f t="array" ref="AM74">IF(P74="",0,SUMPRODUCT((DM13:VZ13="Oeufs")*(DM14:VZ14="ALERTE")*(COUNTIF(AD74,"* "&amp;DM15:VZ15&amp;" *")&gt;0)*1))</f>
        <v>0</v>
      </c>
      <c r="AN74" t="str">
        <f t="shared" si="24"/>
        <v/>
      </c>
      <c r="AO74">
        <f t="array" ref="AO74">IF(P74="",0,SUMPRODUCT((DM13:VZ13="Poissons")*(DM14:VZ14="INFO")*(COUNTIF(AD74,"* "&amp;DM15:VZ15&amp;" *")&gt;0)*1))</f>
        <v>0</v>
      </c>
      <c r="AP74">
        <f t="array" ref="AP74">IF(P74="",0,SUMPRODUCT((DM13:VZ13="Poissons")*(DM14:VZ14="EXCL")*(COUNTIF(AD74,"* "&amp;DM15:VZ15&amp;" *")&gt;0)*1))</f>
        <v>0</v>
      </c>
      <c r="AQ74">
        <f t="array" ref="AQ74">IF(P74="",0,SUMPRODUCT((DM13:VZ13="Poissons")*(DM14:VZ14="ALERTE")*(COUNTIF(AD74,"* "&amp;DM15:VZ15&amp;" *")&gt;0)*1))</f>
        <v>0</v>
      </c>
      <c r="AR74" t="str">
        <f t="shared" si="25"/>
        <v/>
      </c>
      <c r="AS74">
        <f t="array" ref="AS74">IF(P74="",0,SUMPRODUCT((DM13:VZ13="Arachides")*(DM14:VZ14="ALERTE")*(COUNTIF(AD74,"* "&amp;DM15:VZ15&amp;" *")&gt;0)*1))</f>
        <v>0</v>
      </c>
      <c r="AT74" t="str">
        <f t="shared" si="26"/>
        <v/>
      </c>
      <c r="AU74">
        <f t="array" ref="AU74">IF(P74="",0,SUMPRODUCT((DM13:VZ13="Soja")*(DM14:VZ14="INFO")*(COUNTIF(AD74,"* "&amp;DM15:VZ15&amp;" *")&gt;0)*1))</f>
        <v>0</v>
      </c>
      <c r="AV74">
        <f t="array" ref="AV74">IF(P74="",0,SUMPRODUCT((DM13:VZ13="Soja")*(DM14:VZ14="ALERTE")*(COUNTIF(AD74,"* "&amp;DM15:VZ15&amp;" *")&gt;0)*1))</f>
        <v>0</v>
      </c>
      <c r="AW74" t="str">
        <f t="shared" si="27"/>
        <v/>
      </c>
      <c r="AX74">
        <f t="array" ref="AX74">IF(P74="",0,SUMPRODUCT((DM13:VZ13="Lait")*(DM14:VZ14="INFO")*(COUNTIF(AD74,"* "&amp;DM15:VZ15&amp;" *")&gt;0)*1))</f>
        <v>0</v>
      </c>
      <c r="AY74">
        <f t="array" ref="AY74">IF(P74="",0,SUMPRODUCT((DM13:VZ13="Lait")*(DM14:VZ14="EXCL")*(COUNTIF(AD74,"* "&amp;DM15:VZ15&amp;" *")&gt;0)*1))</f>
        <v>0</v>
      </c>
      <c r="AZ74">
        <f t="array" ref="AZ74">IF(P74="",0,SUMPRODUCT((DM13:VZ13="Lait")*(DM14:VZ14="ALERTE")*(COUNTIF(AD74,"* "&amp;DM15:VZ15&amp;" *")&gt;0)*1))</f>
        <v>0</v>
      </c>
      <c r="BA74">
        <f t="array" ref="BA74">IF(P74="",0,SUMPRODUCT((DM13:VZ13="Lait")*(DM14:VZ14="SUSP")*(COUNTIF(AD74,"* "&amp;DM15:VZ15&amp;" *")&gt;0)*1))</f>
        <v>0</v>
      </c>
      <c r="BB74" t="str">
        <f t="shared" si="28"/>
        <v/>
      </c>
      <c r="BC74" t="str">
        <f t="shared" si="29"/>
        <v/>
      </c>
      <c r="BD74">
        <f t="array" ref="BD74">IF(P74="",0,SUMPRODUCT((DM13:VZ13="Fruits a coque")*(DM14:VZ14="EXCL")*(COUNTIF(AD74,"* "&amp;DM15:VZ15&amp;" *")&gt;0)*1))</f>
        <v>0</v>
      </c>
      <c r="BE74">
        <f t="array" ref="BE74">IF(P74="",0,SUMPRODUCT((DM13:VZ13="Fruits a coque")*(DM14:VZ14="ALERTE")*(COUNTIF(AD74,"* "&amp;DM15:VZ15&amp;" *")&gt;0)*1))</f>
        <v>0</v>
      </c>
      <c r="BF74" t="str">
        <f t="shared" si="30"/>
        <v/>
      </c>
      <c r="BG74">
        <f t="array" ref="BG74">IF(P74="",0,SUMPRODUCT((DM13:VZ13="Celeri")*(DM14:VZ14="ALERTE")*(COUNTIF(AD74,"* "&amp;DM15:VZ15&amp;" *")&gt;0)*1))</f>
        <v>0</v>
      </c>
      <c r="BH74" t="str">
        <f t="shared" si="31"/>
        <v/>
      </c>
      <c r="BI74">
        <f t="array" ref="BI74">IF(P74="",0,SUMPRODUCT((DM13:VZ13="Moutarde")*(DM14:VZ14="ALERTE")*(COUNTIF(AD74,"* "&amp;DM15:VZ15&amp;" *")&gt;0)*1))</f>
        <v>0</v>
      </c>
      <c r="BJ74" t="str">
        <f t="shared" si="32"/>
        <v/>
      </c>
      <c r="BK74">
        <f t="array" ref="BK74">IF(P74="",0,SUMPRODUCT((DM13:VZ13="Sesame")*(DM14:VZ14="ALERTE")*(COUNTIF(AD74,"* "&amp;DM15:VZ15&amp;" *")&gt;0)*1))</f>
        <v>0</v>
      </c>
      <c r="BL74" t="str">
        <f t="shared" si="33"/>
        <v/>
      </c>
      <c r="BM74">
        <f t="array" ref="BM74">IF(P74="",0,SUMPRODUCT((DM13:VZ13="Sulfites")*(DM14:VZ14="ALERTE")*(COUNTIF(AD74,"* "&amp;DM15:VZ15&amp;" *")&gt;0)*1))</f>
        <v>0</v>
      </c>
      <c r="BN74" t="str">
        <f t="shared" si="34"/>
        <v/>
      </c>
      <c r="BO74">
        <f t="array" ref="BO74">IF(P74="",0,SUMPRODUCT((DM13:VZ13="Lupin")*(DM14:VZ14="ALERTE")*(COUNTIF(AD74,"* "&amp;DM15:VZ15&amp;" *")&gt;0)*1))</f>
        <v>0</v>
      </c>
      <c r="BP74" t="str">
        <f t="shared" si="35"/>
        <v/>
      </c>
      <c r="BQ74">
        <f t="array" ref="BQ74">IF(P74="",0,SUMPRODUCT((DM13:VZ13="Mollusques")*(DM14:VZ14="EXCL")*(COUNTIF(AD74,"* "&amp;DM15:VZ15&amp;" *")&gt;0)*1))</f>
        <v>0</v>
      </c>
      <c r="BR74">
        <f t="array" ref="BR74">IF(P74="",0,SUMPRODUCT((DM13:VZ13="Mollusques")*(DM14:VZ14="ALERTE")*(COUNTIF(AD74,"* "&amp;DM15:VZ15&amp;" *")&gt;0)*1))</f>
        <v>0</v>
      </c>
      <c r="BS74" t="str">
        <f t="shared" si="36"/>
        <v/>
      </c>
      <c r="BT74" t="str">
        <f t="shared" si="37"/>
        <v/>
      </c>
      <c r="BU74" t="str">
        <f t="shared" si="38"/>
        <v/>
      </c>
      <c r="BV74" t="str">
        <f t="shared" si="39"/>
        <v/>
      </c>
      <c r="BW74" t="str">
        <f t="shared" si="40"/>
        <v/>
      </c>
      <c r="BX74" t="str">
        <f t="shared" si="41"/>
        <v/>
      </c>
      <c r="BY74" t="str">
        <f t="shared" si="42"/>
        <v/>
      </c>
      <c r="BZ74" t="str">
        <f t="shared" si="43"/>
        <v/>
      </c>
      <c r="CA74" t="str">
        <f t="shared" si="44"/>
        <v/>
      </c>
      <c r="CB74" t="str">
        <f t="shared" si="45"/>
        <v/>
      </c>
      <c r="CC74" t="str">
        <f t="shared" si="46"/>
        <v/>
      </c>
      <c r="CD74" t="str">
        <f t="shared" si="47"/>
        <v/>
      </c>
      <c r="CE74" t="str">
        <f t="shared" si="48"/>
        <v/>
      </c>
      <c r="CF74" t="str">
        <f t="shared" si="49"/>
        <v/>
      </c>
      <c r="CG74" t="str">
        <f t="shared" si="50"/>
        <v/>
      </c>
      <c r="CH74" t="str">
        <f t="shared" si="51"/>
        <v/>
      </c>
      <c r="CI74" t="str">
        <f t="shared" si="52"/>
        <v/>
      </c>
      <c r="CJ74" t="str">
        <f t="shared" si="53"/>
        <v/>
      </c>
      <c r="CK74" t="str">
        <f t="shared" si="54"/>
        <v/>
      </c>
    </row>
    <row r="75" spans="2:89" ht="15.75">
      <c r="B75" s="759"/>
      <c r="C75" s="780" t="str">
        <f>TRIM(SUBSTITUTE(SUBSTITUTE(SUBSTITUTE(SUBSTITUTE(SUBSTITUTE(SUBSTITUTE(SUBSTITUTE(SUBSTITUTE(C74,"("," "),")"," "),CHAR(34)," "),"-"," "),"_"," "),"&lt;"," "),"&gt;"," "),"="," "))</f>
        <v>basilic coupe surgelé</v>
      </c>
      <c r="D75" s="780" t="str" cm="1">
        <f t="array" ref="D75">IF(ROW()=ROW(D70),C73,INDEX(E70:E83,ROW()-ROW(D70)))</f>
        <v/>
      </c>
      <c r="E75" s="781" t="str">
        <f>IF(OR(D75="",C72="",C72&lt;=0,F75=""),"",TRIM(MID(D75,LEN(F75)+1+IF(MID(D75,LEN(F75)+1,1)=" ",1,0),99999)))</f>
        <v/>
      </c>
      <c r="F75" s="780" t="str">
        <f>IF(OR(G75="",G75=0,G75="0"),"",IF(LEN(G75)&lt;=C72,G75,IF(LEN(SUBSTITUTE(H75," ",""))=C72+1,LEFT(G75,C72),LEFT(G75,FIND("§",SUBSTITUTE(H75," ","§",LEN(H75)-LEN(SUBSTITUTE(H75," ",""))))-1))))</f>
        <v/>
      </c>
      <c r="G75" s="780" t="str">
        <f t="shared" si="3"/>
        <v/>
      </c>
      <c r="H75" s="780" t="str">
        <f>IF(OR(G75="",G75=0,G75="0"),"",LEFT(G75,C72+1))</f>
        <v/>
      </c>
      <c r="I75" s="782"/>
      <c r="J75" s="796"/>
      <c r="K75" s="759" t="str">
        <f>IF(LEN(TRIM(L75))&gt;0,MAX(K13:K74)+1,"")</f>
        <v/>
      </c>
      <c r="L75" s="864"/>
      <c r="M75" s="864"/>
      <c r="N75" s="864"/>
      <c r="O75" s="263" t="str">
        <f t="shared" si="6"/>
        <v/>
      </c>
      <c r="P75" s="752"/>
      <c r="Q75" s="862" t="s">
        <v>945</v>
      </c>
      <c r="R75" s="863" t="str">
        <f t="shared" si="8"/>
        <v/>
      </c>
      <c r="S75" s="264" t="str">
        <f t="shared" si="9"/>
        <v/>
      </c>
      <c r="T75" s="266" t="str">
        <f t="shared" si="10"/>
        <v/>
      </c>
      <c r="U75" s="267" t="str">
        <f t="shared" si="11"/>
        <v/>
      </c>
      <c r="V75" s="268" t="str">
        <f t="shared" si="12"/>
        <v/>
      </c>
      <c r="W75" s="268" t="str">
        <f t="shared" si="13"/>
        <v/>
      </c>
      <c r="X75" s="269" t="str">
        <f t="shared" si="14"/>
        <v/>
      </c>
      <c r="Y75" t="str">
        <f t="shared" si="15"/>
        <v/>
      </c>
      <c r="Z75" t="str">
        <f t="shared" si="16"/>
        <v/>
      </c>
      <c r="AA75" t="str">
        <f t="shared" si="17"/>
        <v/>
      </c>
      <c r="AB75" t="str">
        <f t="shared" si="18"/>
        <v/>
      </c>
      <c r="AC75" t="str">
        <f t="shared" si="19"/>
        <v/>
      </c>
      <c r="AD75" t="str">
        <f t="shared" si="20"/>
        <v/>
      </c>
      <c r="AE75">
        <f t="array" ref="AE75">IF(P75="",0,SUMPRODUCT((DM13:VZ13="Gluten")*(DM14:VZ14="INFO")*(COUNTIF(AD75,"* "&amp;DM15:VZ15&amp;" *")&gt;0)*1))</f>
        <v>0</v>
      </c>
      <c r="AF75">
        <f t="array" ref="AF75">IF(P75="",0,SUMPRODUCT((DM13:VZ13="Gluten")*(DM14:VZ14="EXCL")*(COUNTIF(AD75,"* "&amp;DM15:VZ15&amp;" *")&gt;0)*1))</f>
        <v>0</v>
      </c>
      <c r="AG75">
        <f t="array" ref="AG75">IF(P75="",0,SUMPRODUCT((DM13:VZ13="Gluten")*(DM14:VZ14="ALERTE")*(COUNTIF(AD75,"* "&amp;DM15:VZ15&amp;" *")&gt;0)*1))</f>
        <v>0</v>
      </c>
      <c r="AH75">
        <f t="array" ref="AH75">IF(P75="",0,SUMPRODUCT((DM13:VZ13="Gluten")*(DM14:VZ14="SUSP")*(COUNTIF(AD75,"* "&amp;DM15:VZ15&amp;" *")&gt;0)*1))</f>
        <v>0</v>
      </c>
      <c r="AI75" t="str">
        <f t="shared" si="21"/>
        <v/>
      </c>
      <c r="AJ75" t="str">
        <f t="shared" si="22"/>
        <v/>
      </c>
      <c r="AK75">
        <f t="array" ref="AK75">IF(P75="",0,SUMPRODUCT((DM13:VZ13="Crustaces")*(DM14:VZ14="ALERTE")*(COUNTIF(AD75,"* "&amp;DM15:VZ15&amp;" *")&gt;0)*1))</f>
        <v>0</v>
      </c>
      <c r="AL75" t="str">
        <f t="shared" si="23"/>
        <v/>
      </c>
      <c r="AM75">
        <f t="array" ref="AM75">IF(P75="",0,SUMPRODUCT((DM13:VZ13="Oeufs")*(DM14:VZ14="ALERTE")*(COUNTIF(AD75,"* "&amp;DM15:VZ15&amp;" *")&gt;0)*1))</f>
        <v>0</v>
      </c>
      <c r="AN75" t="str">
        <f t="shared" si="24"/>
        <v/>
      </c>
      <c r="AO75">
        <f t="array" ref="AO75">IF(P75="",0,SUMPRODUCT((DM13:VZ13="Poissons")*(DM14:VZ14="INFO")*(COUNTIF(AD75,"* "&amp;DM15:VZ15&amp;" *")&gt;0)*1))</f>
        <v>0</v>
      </c>
      <c r="AP75">
        <f t="array" ref="AP75">IF(P75="",0,SUMPRODUCT((DM13:VZ13="Poissons")*(DM14:VZ14="EXCL")*(COUNTIF(AD75,"* "&amp;DM15:VZ15&amp;" *")&gt;0)*1))</f>
        <v>0</v>
      </c>
      <c r="AQ75">
        <f t="array" ref="AQ75">IF(P75="",0,SUMPRODUCT((DM13:VZ13="Poissons")*(DM14:VZ14="ALERTE")*(COUNTIF(AD75,"* "&amp;DM15:VZ15&amp;" *")&gt;0)*1))</f>
        <v>0</v>
      </c>
      <c r="AR75" t="str">
        <f t="shared" si="25"/>
        <v/>
      </c>
      <c r="AS75">
        <f t="array" ref="AS75">IF(P75="",0,SUMPRODUCT((DM13:VZ13="Arachides")*(DM14:VZ14="ALERTE")*(COUNTIF(AD75,"* "&amp;DM15:VZ15&amp;" *")&gt;0)*1))</f>
        <v>0</v>
      </c>
      <c r="AT75" t="str">
        <f t="shared" si="26"/>
        <v/>
      </c>
      <c r="AU75">
        <f t="array" ref="AU75">IF(P75="",0,SUMPRODUCT((DM13:VZ13="Soja")*(DM14:VZ14="INFO")*(COUNTIF(AD75,"* "&amp;DM15:VZ15&amp;" *")&gt;0)*1))</f>
        <v>0</v>
      </c>
      <c r="AV75">
        <f t="array" ref="AV75">IF(P75="",0,SUMPRODUCT((DM13:VZ13="Soja")*(DM14:VZ14="ALERTE")*(COUNTIF(AD75,"* "&amp;DM15:VZ15&amp;" *")&gt;0)*1))</f>
        <v>0</v>
      </c>
      <c r="AW75" t="str">
        <f t="shared" si="27"/>
        <v/>
      </c>
      <c r="AX75">
        <f t="array" ref="AX75">IF(P75="",0,SUMPRODUCT((DM13:VZ13="Lait")*(DM14:VZ14="INFO")*(COUNTIF(AD75,"* "&amp;DM15:VZ15&amp;" *")&gt;0)*1))</f>
        <v>0</v>
      </c>
      <c r="AY75">
        <f t="array" ref="AY75">IF(P75="",0,SUMPRODUCT((DM13:VZ13="Lait")*(DM14:VZ14="EXCL")*(COUNTIF(AD75,"* "&amp;DM15:VZ15&amp;" *")&gt;0)*1))</f>
        <v>0</v>
      </c>
      <c r="AZ75">
        <f t="array" ref="AZ75">IF(P75="",0,SUMPRODUCT((DM13:VZ13="Lait")*(DM14:VZ14="ALERTE")*(COUNTIF(AD75,"* "&amp;DM15:VZ15&amp;" *")&gt;0)*1))</f>
        <v>0</v>
      </c>
      <c r="BA75">
        <f t="array" ref="BA75">IF(P75="",0,SUMPRODUCT((DM13:VZ13="Lait")*(DM14:VZ14="SUSP")*(COUNTIF(AD75,"* "&amp;DM15:VZ15&amp;" *")&gt;0)*1))</f>
        <v>0</v>
      </c>
      <c r="BB75" t="str">
        <f t="shared" si="28"/>
        <v/>
      </c>
      <c r="BC75" t="str">
        <f t="shared" si="29"/>
        <v/>
      </c>
      <c r="BD75">
        <f t="array" ref="BD75">IF(P75="",0,SUMPRODUCT((DM13:VZ13="Fruits a coque")*(DM14:VZ14="EXCL")*(COUNTIF(AD75,"* "&amp;DM15:VZ15&amp;" *")&gt;0)*1))</f>
        <v>0</v>
      </c>
      <c r="BE75">
        <f t="array" ref="BE75">IF(P75="",0,SUMPRODUCT((DM13:VZ13="Fruits a coque")*(DM14:VZ14="ALERTE")*(COUNTIF(AD75,"* "&amp;DM15:VZ15&amp;" *")&gt;0)*1))</f>
        <v>0</v>
      </c>
      <c r="BF75" t="str">
        <f t="shared" si="30"/>
        <v/>
      </c>
      <c r="BG75">
        <f t="array" ref="BG75">IF(P75="",0,SUMPRODUCT((DM13:VZ13="Celeri")*(DM14:VZ14="ALERTE")*(COUNTIF(AD75,"* "&amp;DM15:VZ15&amp;" *")&gt;0)*1))</f>
        <v>0</v>
      </c>
      <c r="BH75" t="str">
        <f t="shared" si="31"/>
        <v/>
      </c>
      <c r="BI75">
        <f t="array" ref="BI75">IF(P75="",0,SUMPRODUCT((DM13:VZ13="Moutarde")*(DM14:VZ14="ALERTE")*(COUNTIF(AD75,"* "&amp;DM15:VZ15&amp;" *")&gt;0)*1))</f>
        <v>0</v>
      </c>
      <c r="BJ75" t="str">
        <f t="shared" si="32"/>
        <v/>
      </c>
      <c r="BK75">
        <f t="array" ref="BK75">IF(P75="",0,SUMPRODUCT((DM13:VZ13="Sesame")*(DM14:VZ14="ALERTE")*(COUNTIF(AD75,"* "&amp;DM15:VZ15&amp;" *")&gt;0)*1))</f>
        <v>0</v>
      </c>
      <c r="BL75" t="str">
        <f t="shared" si="33"/>
        <v/>
      </c>
      <c r="BM75">
        <f t="array" ref="BM75">IF(P75="",0,SUMPRODUCT((DM13:VZ13="Sulfites")*(DM14:VZ14="ALERTE")*(COUNTIF(AD75,"* "&amp;DM15:VZ15&amp;" *")&gt;0)*1))</f>
        <v>0</v>
      </c>
      <c r="BN75" t="str">
        <f t="shared" si="34"/>
        <v/>
      </c>
      <c r="BO75">
        <f t="array" ref="BO75">IF(P75="",0,SUMPRODUCT((DM13:VZ13="Lupin")*(DM14:VZ14="ALERTE")*(COUNTIF(AD75,"* "&amp;DM15:VZ15&amp;" *")&gt;0)*1))</f>
        <v>0</v>
      </c>
      <c r="BP75" t="str">
        <f t="shared" si="35"/>
        <v/>
      </c>
      <c r="BQ75">
        <f t="array" ref="BQ75">IF(P75="",0,SUMPRODUCT((DM13:VZ13="Mollusques")*(DM14:VZ14="EXCL")*(COUNTIF(AD75,"* "&amp;DM15:VZ15&amp;" *")&gt;0)*1))</f>
        <v>0</v>
      </c>
      <c r="BR75">
        <f t="array" ref="BR75">IF(P75="",0,SUMPRODUCT((DM13:VZ13="Mollusques")*(DM14:VZ14="ALERTE")*(COUNTIF(AD75,"* "&amp;DM15:VZ15&amp;" *")&gt;0)*1))</f>
        <v>0</v>
      </c>
      <c r="BS75" t="str">
        <f t="shared" si="36"/>
        <v/>
      </c>
      <c r="BT75" t="str">
        <f t="shared" si="37"/>
        <v/>
      </c>
      <c r="BU75" t="str">
        <f t="shared" si="38"/>
        <v/>
      </c>
      <c r="BV75" t="str">
        <f t="shared" si="39"/>
        <v/>
      </c>
      <c r="BW75" t="str">
        <f t="shared" si="40"/>
        <v/>
      </c>
      <c r="BX75" t="str">
        <f t="shared" si="41"/>
        <v/>
      </c>
      <c r="BY75" t="str">
        <f t="shared" si="42"/>
        <v/>
      </c>
      <c r="BZ75" t="str">
        <f t="shared" si="43"/>
        <v/>
      </c>
      <c r="CA75" t="str">
        <f t="shared" si="44"/>
        <v/>
      </c>
      <c r="CB75" t="str">
        <f t="shared" si="45"/>
        <v/>
      </c>
      <c r="CC75" t="str">
        <f t="shared" si="46"/>
        <v/>
      </c>
      <c r="CD75" t="str">
        <f t="shared" si="47"/>
        <v/>
      </c>
      <c r="CE75" t="str">
        <f t="shared" si="48"/>
        <v/>
      </c>
      <c r="CF75" t="str">
        <f t="shared" si="49"/>
        <v/>
      </c>
      <c r="CG75" t="str">
        <f t="shared" si="50"/>
        <v/>
      </c>
      <c r="CH75" t="str">
        <f t="shared" si="51"/>
        <v/>
      </c>
      <c r="CI75" t="str">
        <f t="shared" si="52"/>
        <v/>
      </c>
      <c r="CJ75" t="str">
        <f t="shared" si="53"/>
        <v/>
      </c>
      <c r="CK75" t="str">
        <f t="shared" si="54"/>
        <v/>
      </c>
    </row>
    <row r="76" spans="2:89" ht="15.75">
      <c r="B76" s="759"/>
      <c r="C76" s="784" t="str">
        <f>TRIM(SUBSTITUTE(SUBSTITUTE(SUBSTITUTE(SUBSTITUTE(C75,"►"," "),"▼"," "),"▲"," "),"◄"," "))</f>
        <v>basilic coupe surgelé</v>
      </c>
      <c r="D76" s="780" t="str" cm="1">
        <f t="array" ref="D76">IF(ROW()=ROW(D70),C73,INDEX(E70:E83,ROW()-ROW(D70)))</f>
        <v/>
      </c>
      <c r="E76" s="781" t="str">
        <f>IF(OR(D76="",C72="",C72&lt;=0,F76=""),"",TRIM(MID(D76,LEN(F76)+1+IF(MID(D76,LEN(F76)+1,1)=" ",1,0),99999)))</f>
        <v/>
      </c>
      <c r="F76" s="780" t="str">
        <f>IF(OR(G76="",G76=0,G76="0"),"",IF(LEN(G76)&lt;=C72,G76,IF(LEN(SUBSTITUTE(H76," ",""))=C72+1,LEFT(G76,C72),LEFT(G76,FIND("§",SUBSTITUTE(H76," ","§",LEN(H76)-LEN(SUBSTITUTE(H76," ",""))))-1))))</f>
        <v/>
      </c>
      <c r="G76" s="780" t="str">
        <f t="shared" si="3"/>
        <v/>
      </c>
      <c r="H76" s="780" t="str">
        <f>IF(OR(G76="",G76=0,G76="0"),"",LEFT(G76,C72+1))</f>
        <v/>
      </c>
      <c r="I76" s="782"/>
      <c r="J76" s="796"/>
      <c r="K76" s="759" t="str">
        <f>IF(LEN(TRIM(L76))&gt;0,MAX(K13:K75)+1,"")</f>
        <v/>
      </c>
      <c r="L76" s="864"/>
      <c r="M76" s="864"/>
      <c r="N76" s="864"/>
      <c r="O76" s="263" t="str">
        <f t="shared" si="6"/>
        <v/>
      </c>
      <c r="P76" s="752"/>
      <c r="Q76" s="862" t="s">
        <v>945</v>
      </c>
      <c r="R76" s="863" t="str">
        <f t="shared" si="8"/>
        <v/>
      </c>
      <c r="S76" s="264" t="str">
        <f t="shared" si="9"/>
        <v/>
      </c>
      <c r="T76" s="266" t="str">
        <f t="shared" si="10"/>
        <v/>
      </c>
      <c r="U76" s="267" t="str">
        <f t="shared" si="11"/>
        <v/>
      </c>
      <c r="V76" s="268" t="str">
        <f t="shared" si="12"/>
        <v/>
      </c>
      <c r="W76" s="268" t="str">
        <f t="shared" si="13"/>
        <v/>
      </c>
      <c r="X76" s="269" t="str">
        <f t="shared" si="14"/>
        <v/>
      </c>
      <c r="Y76" t="str">
        <f t="shared" si="15"/>
        <v/>
      </c>
      <c r="Z76" t="str">
        <f t="shared" si="16"/>
        <v/>
      </c>
      <c r="AA76" t="str">
        <f t="shared" si="17"/>
        <v/>
      </c>
      <c r="AB76" t="str">
        <f t="shared" si="18"/>
        <v/>
      </c>
      <c r="AC76" t="str">
        <f t="shared" si="19"/>
        <v/>
      </c>
      <c r="AD76" t="str">
        <f t="shared" si="20"/>
        <v/>
      </c>
      <c r="AE76">
        <f t="array" ref="AE76">IF(P76="",0,SUMPRODUCT((DM13:VZ13="Gluten")*(DM14:VZ14="INFO")*(COUNTIF(AD76,"* "&amp;DM15:VZ15&amp;" *")&gt;0)*1))</f>
        <v>0</v>
      </c>
      <c r="AF76">
        <f t="array" ref="AF76">IF(P76="",0,SUMPRODUCT((DM13:VZ13="Gluten")*(DM14:VZ14="EXCL")*(COUNTIF(AD76,"* "&amp;DM15:VZ15&amp;" *")&gt;0)*1))</f>
        <v>0</v>
      </c>
      <c r="AG76">
        <f t="array" ref="AG76">IF(P76="",0,SUMPRODUCT((DM13:VZ13="Gluten")*(DM14:VZ14="ALERTE")*(COUNTIF(AD76,"* "&amp;DM15:VZ15&amp;" *")&gt;0)*1))</f>
        <v>0</v>
      </c>
      <c r="AH76">
        <f t="array" ref="AH76">IF(P76="",0,SUMPRODUCT((DM13:VZ13="Gluten")*(DM14:VZ14="SUSP")*(COUNTIF(AD76,"* "&amp;DM15:VZ15&amp;" *")&gt;0)*1))</f>
        <v>0</v>
      </c>
      <c r="AI76" t="str">
        <f t="shared" si="21"/>
        <v/>
      </c>
      <c r="AJ76" t="str">
        <f t="shared" si="22"/>
        <v/>
      </c>
      <c r="AK76">
        <f t="array" ref="AK76">IF(P76="",0,SUMPRODUCT((DM13:VZ13="Crustaces")*(DM14:VZ14="ALERTE")*(COUNTIF(AD76,"* "&amp;DM15:VZ15&amp;" *")&gt;0)*1))</f>
        <v>0</v>
      </c>
      <c r="AL76" t="str">
        <f t="shared" si="23"/>
        <v/>
      </c>
      <c r="AM76">
        <f t="array" ref="AM76">IF(P76="",0,SUMPRODUCT((DM13:VZ13="Oeufs")*(DM14:VZ14="ALERTE")*(COUNTIF(AD76,"* "&amp;DM15:VZ15&amp;" *")&gt;0)*1))</f>
        <v>0</v>
      </c>
      <c r="AN76" t="str">
        <f t="shared" si="24"/>
        <v/>
      </c>
      <c r="AO76">
        <f t="array" ref="AO76">IF(P76="",0,SUMPRODUCT((DM13:VZ13="Poissons")*(DM14:VZ14="INFO")*(COUNTIF(AD76,"* "&amp;DM15:VZ15&amp;" *")&gt;0)*1))</f>
        <v>0</v>
      </c>
      <c r="AP76">
        <f t="array" ref="AP76">IF(P76="",0,SUMPRODUCT((DM13:VZ13="Poissons")*(DM14:VZ14="EXCL")*(COUNTIF(AD76,"* "&amp;DM15:VZ15&amp;" *")&gt;0)*1))</f>
        <v>0</v>
      </c>
      <c r="AQ76">
        <f t="array" ref="AQ76">IF(P76="",0,SUMPRODUCT((DM13:VZ13="Poissons")*(DM14:VZ14="ALERTE")*(COUNTIF(AD76,"* "&amp;DM15:VZ15&amp;" *")&gt;0)*1))</f>
        <v>0</v>
      </c>
      <c r="AR76" t="str">
        <f t="shared" si="25"/>
        <v/>
      </c>
      <c r="AS76">
        <f t="array" ref="AS76">IF(P76="",0,SUMPRODUCT((DM13:VZ13="Arachides")*(DM14:VZ14="ALERTE")*(COUNTIF(AD76,"* "&amp;DM15:VZ15&amp;" *")&gt;0)*1))</f>
        <v>0</v>
      </c>
      <c r="AT76" t="str">
        <f t="shared" si="26"/>
        <v/>
      </c>
      <c r="AU76">
        <f t="array" ref="AU76">IF(P76="",0,SUMPRODUCT((DM13:VZ13="Soja")*(DM14:VZ14="INFO")*(COUNTIF(AD76,"* "&amp;DM15:VZ15&amp;" *")&gt;0)*1))</f>
        <v>0</v>
      </c>
      <c r="AV76">
        <f t="array" ref="AV76">IF(P76="",0,SUMPRODUCT((DM13:VZ13="Soja")*(DM14:VZ14="ALERTE")*(COUNTIF(AD76,"* "&amp;DM15:VZ15&amp;" *")&gt;0)*1))</f>
        <v>0</v>
      </c>
      <c r="AW76" t="str">
        <f t="shared" si="27"/>
        <v/>
      </c>
      <c r="AX76">
        <f t="array" ref="AX76">IF(P76="",0,SUMPRODUCT((DM13:VZ13="Lait")*(DM14:VZ14="INFO")*(COUNTIF(AD76,"* "&amp;DM15:VZ15&amp;" *")&gt;0)*1))</f>
        <v>0</v>
      </c>
      <c r="AY76">
        <f t="array" ref="AY76">IF(P76="",0,SUMPRODUCT((DM13:VZ13="Lait")*(DM14:VZ14="EXCL")*(COUNTIF(AD76,"* "&amp;DM15:VZ15&amp;" *")&gt;0)*1))</f>
        <v>0</v>
      </c>
      <c r="AZ76">
        <f t="array" ref="AZ76">IF(P76="",0,SUMPRODUCT((DM13:VZ13="Lait")*(DM14:VZ14="ALERTE")*(COUNTIF(AD76,"* "&amp;DM15:VZ15&amp;" *")&gt;0)*1))</f>
        <v>0</v>
      </c>
      <c r="BA76">
        <f t="array" ref="BA76">IF(P76="",0,SUMPRODUCT((DM13:VZ13="Lait")*(DM14:VZ14="SUSP")*(COUNTIF(AD76,"* "&amp;DM15:VZ15&amp;" *")&gt;0)*1))</f>
        <v>0</v>
      </c>
      <c r="BB76" t="str">
        <f t="shared" si="28"/>
        <v/>
      </c>
      <c r="BC76" t="str">
        <f t="shared" si="29"/>
        <v/>
      </c>
      <c r="BD76">
        <f t="array" ref="BD76">IF(P76="",0,SUMPRODUCT((DM13:VZ13="Fruits a coque")*(DM14:VZ14="EXCL")*(COUNTIF(AD76,"* "&amp;DM15:VZ15&amp;" *")&gt;0)*1))</f>
        <v>0</v>
      </c>
      <c r="BE76">
        <f t="array" ref="BE76">IF(P76="",0,SUMPRODUCT((DM13:VZ13="Fruits a coque")*(DM14:VZ14="ALERTE")*(COUNTIF(AD76,"* "&amp;DM15:VZ15&amp;" *")&gt;0)*1))</f>
        <v>0</v>
      </c>
      <c r="BF76" t="str">
        <f t="shared" si="30"/>
        <v/>
      </c>
      <c r="BG76">
        <f t="array" ref="BG76">IF(P76="",0,SUMPRODUCT((DM13:VZ13="Celeri")*(DM14:VZ14="ALERTE")*(COUNTIF(AD76,"* "&amp;DM15:VZ15&amp;" *")&gt;0)*1))</f>
        <v>0</v>
      </c>
      <c r="BH76" t="str">
        <f t="shared" si="31"/>
        <v/>
      </c>
      <c r="BI76">
        <f t="array" ref="BI76">IF(P76="",0,SUMPRODUCT((DM13:VZ13="Moutarde")*(DM14:VZ14="ALERTE")*(COUNTIF(AD76,"* "&amp;DM15:VZ15&amp;" *")&gt;0)*1))</f>
        <v>0</v>
      </c>
      <c r="BJ76" t="str">
        <f t="shared" si="32"/>
        <v/>
      </c>
      <c r="BK76">
        <f t="array" ref="BK76">IF(P76="",0,SUMPRODUCT((DM13:VZ13="Sesame")*(DM14:VZ14="ALERTE")*(COUNTIF(AD76,"* "&amp;DM15:VZ15&amp;" *")&gt;0)*1))</f>
        <v>0</v>
      </c>
      <c r="BL76" t="str">
        <f t="shared" si="33"/>
        <v/>
      </c>
      <c r="BM76">
        <f t="array" ref="BM76">IF(P76="",0,SUMPRODUCT((DM13:VZ13="Sulfites")*(DM14:VZ14="ALERTE")*(COUNTIF(AD76,"* "&amp;DM15:VZ15&amp;" *")&gt;0)*1))</f>
        <v>0</v>
      </c>
      <c r="BN76" t="str">
        <f t="shared" si="34"/>
        <v/>
      </c>
      <c r="BO76">
        <f t="array" ref="BO76">IF(P76="",0,SUMPRODUCT((DM13:VZ13="Lupin")*(DM14:VZ14="ALERTE")*(COUNTIF(AD76,"* "&amp;DM15:VZ15&amp;" *")&gt;0)*1))</f>
        <v>0</v>
      </c>
      <c r="BP76" t="str">
        <f t="shared" si="35"/>
        <v/>
      </c>
      <c r="BQ76">
        <f t="array" ref="BQ76">IF(P76="",0,SUMPRODUCT((DM13:VZ13="Mollusques")*(DM14:VZ14="EXCL")*(COUNTIF(AD76,"* "&amp;DM15:VZ15&amp;" *")&gt;0)*1))</f>
        <v>0</v>
      </c>
      <c r="BR76">
        <f t="array" ref="BR76">IF(P76="",0,SUMPRODUCT((DM13:VZ13="Mollusques")*(DM14:VZ14="ALERTE")*(COUNTIF(AD76,"* "&amp;DM15:VZ15&amp;" *")&gt;0)*1))</f>
        <v>0</v>
      </c>
      <c r="BS76" t="str">
        <f t="shared" si="36"/>
        <v/>
      </c>
      <c r="BT76" t="str">
        <f t="shared" si="37"/>
        <v/>
      </c>
      <c r="BU76" t="str">
        <f t="shared" si="38"/>
        <v/>
      </c>
      <c r="BV76" t="str">
        <f t="shared" si="39"/>
        <v/>
      </c>
      <c r="BW76" t="str">
        <f t="shared" si="40"/>
        <v/>
      </c>
      <c r="BX76" t="str">
        <f t="shared" si="41"/>
        <v/>
      </c>
      <c r="BY76" t="str">
        <f t="shared" si="42"/>
        <v/>
      </c>
      <c r="BZ76" t="str">
        <f t="shared" si="43"/>
        <v/>
      </c>
      <c r="CA76" t="str">
        <f t="shared" si="44"/>
        <v/>
      </c>
      <c r="CB76" t="str">
        <f t="shared" si="45"/>
        <v/>
      </c>
      <c r="CC76" t="str">
        <f t="shared" si="46"/>
        <v/>
      </c>
      <c r="CD76" t="str">
        <f t="shared" si="47"/>
        <v/>
      </c>
      <c r="CE76" t="str">
        <f t="shared" si="48"/>
        <v/>
      </c>
      <c r="CF76" t="str">
        <f t="shared" si="49"/>
        <v/>
      </c>
      <c r="CG76" t="str">
        <f t="shared" si="50"/>
        <v/>
      </c>
      <c r="CH76" t="str">
        <f t="shared" si="51"/>
        <v/>
      </c>
      <c r="CI76" t="str">
        <f t="shared" si="52"/>
        <v/>
      </c>
      <c r="CJ76" t="str">
        <f t="shared" si="53"/>
        <v/>
      </c>
      <c r="CK76" t="str">
        <f t="shared" si="54"/>
        <v/>
      </c>
    </row>
    <row r="77" spans="2:89" ht="15.75">
      <c r="B77" s="759"/>
      <c r="C77" s="784" t="str">
        <f>TRIM(SUBSTITUTE(SUBSTITUTE(C76,"“"," "),"”"," "))</f>
        <v>basilic coupe surgelé</v>
      </c>
      <c r="D77" s="780" t="str" cm="1">
        <f t="array" ref="D77">IF(ROW()=ROW(D70),C73,INDEX(E70:E83,ROW()-ROW(D70)))</f>
        <v/>
      </c>
      <c r="E77" s="781" t="str">
        <f>IF(OR(D77="",C72="",C72&lt;=0,F77=""),"",TRIM(MID(D77,LEN(F77)+1+IF(MID(D77,LEN(F77)+1,1)=" ",1,0),99999)))</f>
        <v/>
      </c>
      <c r="F77" s="780" t="str">
        <f>IF(OR(G77="",G77=0,G77="0"),"",IF(LEN(G77)&lt;=C72,G77,IF(LEN(SUBSTITUTE(H77," ",""))=C72+1,LEFT(G77,C72),LEFT(G77,FIND("§",SUBSTITUTE(H77," ","§",LEN(H77)-LEN(SUBSTITUTE(H77," ",""))))-1))))</f>
        <v/>
      </c>
      <c r="G77" s="780" t="str">
        <f t="shared" si="3"/>
        <v/>
      </c>
      <c r="H77" s="780" t="str">
        <f>IF(OR(G77="",G77=0,G77="0"),"",LEFT(G77,C72+1))</f>
        <v/>
      </c>
      <c r="I77" s="782"/>
      <c r="J77" s="796"/>
      <c r="K77" s="759" t="str">
        <f>IF(LEN(TRIM(L77))&gt;0,MAX(K13:K76)+1,"")</f>
        <v/>
      </c>
      <c r="L77" s="864"/>
      <c r="M77" s="864"/>
      <c r="N77" s="864"/>
      <c r="O77" s="263" t="str">
        <f t="shared" si="6"/>
        <v/>
      </c>
      <c r="P77" s="752"/>
      <c r="Q77" s="862" t="s">
        <v>945</v>
      </c>
      <c r="R77" s="863" t="str">
        <f t="shared" si="8"/>
        <v/>
      </c>
      <c r="S77" s="264" t="str">
        <f t="shared" si="9"/>
        <v/>
      </c>
      <c r="T77" s="266" t="str">
        <f t="shared" si="10"/>
        <v/>
      </c>
      <c r="U77" s="267" t="str">
        <f t="shared" si="11"/>
        <v/>
      </c>
      <c r="V77" s="268" t="str">
        <f t="shared" si="12"/>
        <v/>
      </c>
      <c r="W77" s="268" t="str">
        <f t="shared" si="13"/>
        <v/>
      </c>
      <c r="X77" s="269" t="str">
        <f t="shared" si="14"/>
        <v/>
      </c>
      <c r="Y77" t="str">
        <f t="shared" si="15"/>
        <v/>
      </c>
      <c r="Z77" t="str">
        <f t="shared" si="16"/>
        <v/>
      </c>
      <c r="AA77" t="str">
        <f t="shared" si="17"/>
        <v/>
      </c>
      <c r="AB77" t="str">
        <f t="shared" si="18"/>
        <v/>
      </c>
      <c r="AC77" t="str">
        <f t="shared" si="19"/>
        <v/>
      </c>
      <c r="AD77" t="str">
        <f t="shared" si="20"/>
        <v/>
      </c>
      <c r="AE77">
        <f t="array" ref="AE77">IF(P77="",0,SUMPRODUCT((DM13:VZ13="Gluten")*(DM14:VZ14="INFO")*(COUNTIF(AD77,"* "&amp;DM15:VZ15&amp;" *")&gt;0)*1))</f>
        <v>0</v>
      </c>
      <c r="AF77">
        <f t="array" ref="AF77">IF(P77="",0,SUMPRODUCT((DM13:VZ13="Gluten")*(DM14:VZ14="EXCL")*(COUNTIF(AD77,"* "&amp;DM15:VZ15&amp;" *")&gt;0)*1))</f>
        <v>0</v>
      </c>
      <c r="AG77">
        <f t="array" ref="AG77">IF(P77="",0,SUMPRODUCT((DM13:VZ13="Gluten")*(DM14:VZ14="ALERTE")*(COUNTIF(AD77,"* "&amp;DM15:VZ15&amp;" *")&gt;0)*1))</f>
        <v>0</v>
      </c>
      <c r="AH77">
        <f t="array" ref="AH77">IF(P77="",0,SUMPRODUCT((DM13:VZ13="Gluten")*(DM14:VZ14="SUSP")*(COUNTIF(AD77,"* "&amp;DM15:VZ15&amp;" *")&gt;0)*1))</f>
        <v>0</v>
      </c>
      <c r="AI77" t="str">
        <f t="shared" si="21"/>
        <v/>
      </c>
      <c r="AJ77" t="str">
        <f t="shared" si="22"/>
        <v/>
      </c>
      <c r="AK77">
        <f t="array" ref="AK77">IF(P77="",0,SUMPRODUCT((DM13:VZ13="Crustaces")*(DM14:VZ14="ALERTE")*(COUNTIF(AD77,"* "&amp;DM15:VZ15&amp;" *")&gt;0)*1))</f>
        <v>0</v>
      </c>
      <c r="AL77" t="str">
        <f t="shared" si="23"/>
        <v/>
      </c>
      <c r="AM77">
        <f t="array" ref="AM77">IF(P77="",0,SUMPRODUCT((DM13:VZ13="Oeufs")*(DM14:VZ14="ALERTE")*(COUNTIF(AD77,"* "&amp;DM15:VZ15&amp;" *")&gt;0)*1))</f>
        <v>0</v>
      </c>
      <c r="AN77" t="str">
        <f t="shared" si="24"/>
        <v/>
      </c>
      <c r="AO77">
        <f t="array" ref="AO77">IF(P77="",0,SUMPRODUCT((DM13:VZ13="Poissons")*(DM14:VZ14="INFO")*(COUNTIF(AD77,"* "&amp;DM15:VZ15&amp;" *")&gt;0)*1))</f>
        <v>0</v>
      </c>
      <c r="AP77">
        <f t="array" ref="AP77">IF(P77="",0,SUMPRODUCT((DM13:VZ13="Poissons")*(DM14:VZ14="EXCL")*(COUNTIF(AD77,"* "&amp;DM15:VZ15&amp;" *")&gt;0)*1))</f>
        <v>0</v>
      </c>
      <c r="AQ77">
        <f t="array" ref="AQ77">IF(P77="",0,SUMPRODUCT((DM13:VZ13="Poissons")*(DM14:VZ14="ALERTE")*(COUNTIF(AD77,"* "&amp;DM15:VZ15&amp;" *")&gt;0)*1))</f>
        <v>0</v>
      </c>
      <c r="AR77" t="str">
        <f t="shared" si="25"/>
        <v/>
      </c>
      <c r="AS77">
        <f t="array" ref="AS77">IF(P77="",0,SUMPRODUCT((DM13:VZ13="Arachides")*(DM14:VZ14="ALERTE")*(COUNTIF(AD77,"* "&amp;DM15:VZ15&amp;" *")&gt;0)*1))</f>
        <v>0</v>
      </c>
      <c r="AT77" t="str">
        <f t="shared" si="26"/>
        <v/>
      </c>
      <c r="AU77">
        <f t="array" ref="AU77">IF(P77="",0,SUMPRODUCT((DM13:VZ13="Soja")*(DM14:VZ14="INFO")*(COUNTIF(AD77,"* "&amp;DM15:VZ15&amp;" *")&gt;0)*1))</f>
        <v>0</v>
      </c>
      <c r="AV77">
        <f t="array" ref="AV77">IF(P77="",0,SUMPRODUCT((DM13:VZ13="Soja")*(DM14:VZ14="ALERTE")*(COUNTIF(AD77,"* "&amp;DM15:VZ15&amp;" *")&gt;0)*1))</f>
        <v>0</v>
      </c>
      <c r="AW77" t="str">
        <f t="shared" si="27"/>
        <v/>
      </c>
      <c r="AX77">
        <f t="array" ref="AX77">IF(P77="",0,SUMPRODUCT((DM13:VZ13="Lait")*(DM14:VZ14="INFO")*(COUNTIF(AD77,"* "&amp;DM15:VZ15&amp;" *")&gt;0)*1))</f>
        <v>0</v>
      </c>
      <c r="AY77">
        <f t="array" ref="AY77">IF(P77="",0,SUMPRODUCT((DM13:VZ13="Lait")*(DM14:VZ14="EXCL")*(COUNTIF(AD77,"* "&amp;DM15:VZ15&amp;" *")&gt;0)*1))</f>
        <v>0</v>
      </c>
      <c r="AZ77">
        <f t="array" ref="AZ77">IF(P77="",0,SUMPRODUCT((DM13:VZ13="Lait")*(DM14:VZ14="ALERTE")*(COUNTIF(AD77,"* "&amp;DM15:VZ15&amp;" *")&gt;0)*1))</f>
        <v>0</v>
      </c>
      <c r="BA77">
        <f t="array" ref="BA77">IF(P77="",0,SUMPRODUCT((DM13:VZ13="Lait")*(DM14:VZ14="SUSP")*(COUNTIF(AD77,"* "&amp;DM15:VZ15&amp;" *")&gt;0)*1))</f>
        <v>0</v>
      </c>
      <c r="BB77" t="str">
        <f t="shared" si="28"/>
        <v/>
      </c>
      <c r="BC77" t="str">
        <f t="shared" si="29"/>
        <v/>
      </c>
      <c r="BD77">
        <f t="array" ref="BD77">IF(P77="",0,SUMPRODUCT((DM13:VZ13="Fruits a coque")*(DM14:VZ14="EXCL")*(COUNTIF(AD77,"* "&amp;DM15:VZ15&amp;" *")&gt;0)*1))</f>
        <v>0</v>
      </c>
      <c r="BE77">
        <f t="array" ref="BE77">IF(P77="",0,SUMPRODUCT((DM13:VZ13="Fruits a coque")*(DM14:VZ14="ALERTE")*(COUNTIF(AD77,"* "&amp;DM15:VZ15&amp;" *")&gt;0)*1))</f>
        <v>0</v>
      </c>
      <c r="BF77" t="str">
        <f t="shared" si="30"/>
        <v/>
      </c>
      <c r="BG77">
        <f t="array" ref="BG77">IF(P77="",0,SUMPRODUCT((DM13:VZ13="Celeri")*(DM14:VZ14="ALERTE")*(COUNTIF(AD77,"* "&amp;DM15:VZ15&amp;" *")&gt;0)*1))</f>
        <v>0</v>
      </c>
      <c r="BH77" t="str">
        <f t="shared" si="31"/>
        <v/>
      </c>
      <c r="BI77">
        <f t="array" ref="BI77">IF(P77="",0,SUMPRODUCT((DM13:VZ13="Moutarde")*(DM14:VZ14="ALERTE")*(COUNTIF(AD77,"* "&amp;DM15:VZ15&amp;" *")&gt;0)*1))</f>
        <v>0</v>
      </c>
      <c r="BJ77" t="str">
        <f t="shared" si="32"/>
        <v/>
      </c>
      <c r="BK77">
        <f t="array" ref="BK77">IF(P77="",0,SUMPRODUCT((DM13:VZ13="Sesame")*(DM14:VZ14="ALERTE")*(COUNTIF(AD77,"* "&amp;DM15:VZ15&amp;" *")&gt;0)*1))</f>
        <v>0</v>
      </c>
      <c r="BL77" t="str">
        <f t="shared" si="33"/>
        <v/>
      </c>
      <c r="BM77">
        <f t="array" ref="BM77">IF(P77="",0,SUMPRODUCT((DM13:VZ13="Sulfites")*(DM14:VZ14="ALERTE")*(COUNTIF(AD77,"* "&amp;DM15:VZ15&amp;" *")&gt;0)*1))</f>
        <v>0</v>
      </c>
      <c r="BN77" t="str">
        <f t="shared" si="34"/>
        <v/>
      </c>
      <c r="BO77">
        <f t="array" ref="BO77">IF(P77="",0,SUMPRODUCT((DM13:VZ13="Lupin")*(DM14:VZ14="ALERTE")*(COUNTIF(AD77,"* "&amp;DM15:VZ15&amp;" *")&gt;0)*1))</f>
        <v>0</v>
      </c>
      <c r="BP77" t="str">
        <f t="shared" si="35"/>
        <v/>
      </c>
      <c r="BQ77">
        <f t="array" ref="BQ77">IF(P77="",0,SUMPRODUCT((DM13:VZ13="Mollusques")*(DM14:VZ14="EXCL")*(COUNTIF(AD77,"* "&amp;DM15:VZ15&amp;" *")&gt;0)*1))</f>
        <v>0</v>
      </c>
      <c r="BR77">
        <f t="array" ref="BR77">IF(P77="",0,SUMPRODUCT((DM13:VZ13="Mollusques")*(DM14:VZ14="ALERTE")*(COUNTIF(AD77,"* "&amp;DM15:VZ15&amp;" *")&gt;0)*1))</f>
        <v>0</v>
      </c>
      <c r="BS77" t="str">
        <f t="shared" si="36"/>
        <v/>
      </c>
      <c r="BT77" t="str">
        <f t="shared" si="37"/>
        <v/>
      </c>
      <c r="BU77" t="str">
        <f t="shared" si="38"/>
        <v/>
      </c>
      <c r="BV77" t="str">
        <f t="shared" si="39"/>
        <v/>
      </c>
      <c r="BW77" t="str">
        <f t="shared" si="40"/>
        <v/>
      </c>
      <c r="BX77" t="str">
        <f t="shared" si="41"/>
        <v/>
      </c>
      <c r="BY77" t="str">
        <f t="shared" si="42"/>
        <v/>
      </c>
      <c r="BZ77" t="str">
        <f t="shared" si="43"/>
        <v/>
      </c>
      <c r="CA77" t="str">
        <f t="shared" si="44"/>
        <v/>
      </c>
      <c r="CB77" t="str">
        <f t="shared" si="45"/>
        <v/>
      </c>
      <c r="CC77" t="str">
        <f t="shared" si="46"/>
        <v/>
      </c>
      <c r="CD77" t="str">
        <f t="shared" si="47"/>
        <v/>
      </c>
      <c r="CE77" t="str">
        <f t="shared" si="48"/>
        <v/>
      </c>
      <c r="CF77" t="str">
        <f t="shared" si="49"/>
        <v/>
      </c>
      <c r="CG77" t="str">
        <f t="shared" si="50"/>
        <v/>
      </c>
      <c r="CH77" t="str">
        <f t="shared" si="51"/>
        <v/>
      </c>
      <c r="CI77" t="str">
        <f t="shared" si="52"/>
        <v/>
      </c>
      <c r="CJ77" t="str">
        <f t="shared" si="53"/>
        <v/>
      </c>
      <c r="CK77" t="str">
        <f t="shared" si="54"/>
        <v/>
      </c>
    </row>
    <row r="78" spans="2:89" ht="15.75">
      <c r="B78" s="759"/>
      <c r="C78" s="784"/>
      <c r="D78" s="780" t="str" cm="1">
        <f t="array" ref="D78">IF(ROW()=ROW(D70),C73,INDEX(E70:E83,ROW()-ROW(D70)))</f>
        <v/>
      </c>
      <c r="E78" s="781" t="str">
        <f>IF(OR(D78="",C72="",C72&lt;=0,F78=""),"",TRIM(MID(D78,LEN(F78)+1+IF(MID(D78,LEN(F78)+1,1)=" ",1,0),99999)))</f>
        <v/>
      </c>
      <c r="F78" s="780" t="str">
        <f>IF(OR(G78="",G78=0,G78="0"),"",IF(LEN(G78)&lt;=C72,G78,IF(LEN(SUBSTITUTE(H78," ",""))=C72+1,LEFT(G78,C72),LEFT(G78,FIND("§",SUBSTITUTE(H78," ","§",LEN(H78)-LEN(SUBSTITUTE(H78," ",""))))-1))))</f>
        <v/>
      </c>
      <c r="G78" s="780" t="str">
        <f t="shared" ref="G78:G141" si="56">IF(OR(D78="",D78=0),"",TRIM(SUBSTITUTE(SUBSTITUTE(D78,CHAR(160)," "),CHAR(10)," ")))</f>
        <v/>
      </c>
      <c r="H78" s="780" t="str">
        <f>IF(OR(G78="",G78=0,G78="0"),"",LEFT(G78,C72+1))</f>
        <v/>
      </c>
      <c r="I78" s="782"/>
      <c r="J78" s="796"/>
      <c r="K78" s="759" t="str">
        <f>IF(LEN(TRIM(L78))&gt;0,MAX(K13:K77)+1,"")</f>
        <v/>
      </c>
      <c r="L78" s="864"/>
      <c r="M78" s="864"/>
      <c r="N78" s="864"/>
      <c r="O78" s="263" t="str">
        <f t="shared" ref="O78:O141" si="57">IF(P78="","",ROW()-8)</f>
        <v/>
      </c>
      <c r="P78" s="752"/>
      <c r="Q78" s="862" t="s">
        <v>945</v>
      </c>
      <c r="R78" s="863" t="str">
        <f t="shared" ref="R78:R141" si="58">IF(P78="","",TRIM(SUBSTITUTE(P78,"*",""))&amp;IF(COUNTIF(S78,"*⚠*")&gt;0," *",""))</f>
        <v/>
      </c>
      <c r="S78" s="264" t="str">
        <f t="shared" ref="S78:S141" si="59">IF(P78="","",CH78)</f>
        <v/>
      </c>
      <c r="T78" s="266" t="str">
        <f t="shared" ref="T78:T141" si="60">IF(P78="","",TRIM(SUBSTITUTE(P78,"*",""))&amp;IF(V78&gt;0," *",""))</f>
        <v/>
      </c>
      <c r="U78" s="267" t="str">
        <f t="shared" ref="U78:U141" si="61">IF(P78="","",CK78)</f>
        <v/>
      </c>
      <c r="V78" s="268" t="str">
        <f t="shared" ref="V78:V141" si="62">IF(P78="","",IF(AI78&lt;&gt;"",1,0)+IF(AL78&lt;&gt;"",1,0)+IF(AN78&lt;&gt;"",1,0)+IF(AR78&lt;&gt;"",1,0)+IF(AT78&lt;&gt;"",1,0)+IF(AW78&lt;&gt;"",1,0)+IF(BB78&lt;&gt;"",1,0)+IF(BF78&lt;&gt;"",1,0)+IF(BH78&lt;&gt;"",1,0)+IF(BJ78&lt;&gt;"",1,0)+IF(BL78&lt;&gt;"",1,0)+IF(BN78&lt;&gt;"",1,0)+IF(BP78&lt;&gt;"",1,0)+IF(BS78&lt;&gt;"",1,0))</f>
        <v/>
      </c>
      <c r="W78" s="268" t="str">
        <f t="shared" ref="W78:W141" si="63">IF(P78="","",IF(AJ78&lt;&gt;"",1,0)+IF(BC78&lt;&gt;"",1,0))</f>
        <v/>
      </c>
      <c r="X78" s="269" t="str">
        <f t="shared" ref="X78:X141" si="64">IF(P78="","",IF(S78&lt;&gt;"",S78,IF(U78&lt;&gt;"",U78,"aucun match")))</f>
        <v/>
      </c>
      <c r="Y78" t="str">
        <f t="shared" ref="Y78:Y141" si="65">IF(P78="","",LOWER(P78))</f>
        <v/>
      </c>
      <c r="Z78" t="str">
        <f t="shared" ref="Z78:Z141" si="66">IF(Y78="","",SUBSTITUTE(SUBSTITUTE(SUBSTITUTE(SUBSTITUTE(SUBSTITUTE(SUBSTITUTE(SUBSTITUTE(SUBSTITUTE(Y78,"œ","oe"),"æ","ae"),"à","a"),"á","a"),"â","a"),"ä","a"),"ã","a"),"å","a"))</f>
        <v/>
      </c>
      <c r="AA78" t="str">
        <f t="shared" ref="AA78:AA141" si="67">IF(Z78="","",SUBSTITUTE(SUBSTITUTE(SUBSTITUTE(SUBSTITUTE(SUBSTITUTE(SUBSTITUTE(SUBSTITUTE(SUBSTITUTE(SUBSTITUTE(SUBSTITUTE(SUBSTITUTE(SUBSTITUTE(SUBSTITUTE(SUBSTITUTE(SUBSTITUTE(SUBSTITUTE(SUBSTITUTE(SUBSTITUTE(SUBSTITUTE(SUBSTITUTE(SUBSTITUTE(Z78,"ç","c"),"è","e"),"é","e"),"ê","e"),"ë","e"),"ì","i"),"í","i"),"î","i"),"ï","i"),"ñ","n"),"ò","o"),"ó","o"),"ô","o"),"ö","o"),"õ","o"),"ù","u"),"ú","u"),"û","u"),"ü","u"),"ý","y"),"ÿ","y"))</f>
        <v/>
      </c>
      <c r="AB78" t="str">
        <f t="shared" ref="AB78:AB141" si="68">IF(AA78="","",SUBSTITUTE(SUBSTITUTE(SUBSTITUTE(SUBSTITUTE(SUBSTITUTE(SUBSTITUTE(SUBSTITUTE(SUBSTITUTE(SUBSTITUTE(SUBSTITUTE(AA78,CHAR(10)," "),CHAR(13)," "),","," "),"."," "),":"," "),"/"," "),"-"," "),"_"," "),""""," "),";"," "))</f>
        <v/>
      </c>
      <c r="AC78" t="str">
        <f t="shared" ref="AC78:AC141" si="69">IF(AB78="","",SUBSTITUTE(SUBSTITUTE(SUBSTITUTE(SUBSTITUTE(SUBSTITUTE(SUBSTITUTE(SUBSTITUTE(SUBSTITUTE(AB78,CHAR(40)," "),CHAR(41)," "),CHAR(39)," "),"?"," "),"!"," "),"+"," "),"*"," "),"&amp;"," "))</f>
        <v/>
      </c>
      <c r="AD78" t="str">
        <f t="shared" ref="AD78:AD141" si="70">IF(AC78="",""," "&amp;TRIM(SUBSTITUTE(SUBSTITUTE(SUBSTITUTE(AC78,"  "," "),"  "," "),"  "," "))&amp;" ")</f>
        <v/>
      </c>
      <c r="AE78">
        <f t="array" ref="AE78">IF(P78="",0,SUMPRODUCT((DM13:VZ13="Gluten")*(DM14:VZ14="INFO")*(COUNTIF(AD78,"* "&amp;DM15:VZ15&amp;" *")&gt;0)*1))</f>
        <v>0</v>
      </c>
      <c r="AF78">
        <f t="array" ref="AF78">IF(P78="",0,SUMPRODUCT((DM13:VZ13="Gluten")*(DM14:VZ14="EXCL")*(COUNTIF(AD78,"* "&amp;DM15:VZ15&amp;" *")&gt;0)*1))</f>
        <v>0</v>
      </c>
      <c r="AG78">
        <f t="array" ref="AG78">IF(P78="",0,SUMPRODUCT((DM13:VZ13="Gluten")*(DM14:VZ14="ALERTE")*(COUNTIF(AD78,"* "&amp;DM15:VZ15&amp;" *")&gt;0)*1))</f>
        <v>0</v>
      </c>
      <c r="AH78">
        <f t="array" ref="AH78">IF(P78="",0,SUMPRODUCT((DM13:VZ13="Gluten")*(DM14:VZ14="SUSP")*(COUNTIF(AD78,"* "&amp;DM15:VZ15&amp;" *")&gt;0)*1))</f>
        <v>0</v>
      </c>
      <c r="AI78" t="str">
        <f t="shared" ref="AI78:AI141" si="71">IF(P78="","",IF(AE78&gt;0,"info Gluten",IF(AND(AG78&gt;0,AF78=0),"⚠ Gluten","")))</f>
        <v/>
      </c>
      <c r="AJ78" t="str">
        <f t="shared" ref="AJ78:AJ141" si="72">IF(P78="","",IF(AND(AI78="",AH78&gt;0,AF78=0),"suspicion Gluten",""))</f>
        <v/>
      </c>
      <c r="AK78">
        <f t="array" ref="AK78">IF(P78="",0,SUMPRODUCT((DM13:VZ13="Crustaces")*(DM14:VZ14="ALERTE")*(COUNTIF(AD78,"* "&amp;DM15:VZ15&amp;" *")&gt;0)*1))</f>
        <v>0</v>
      </c>
      <c r="AL78" t="str">
        <f t="shared" ref="AL78:AL141" si="73">IF(P78="","",IF(AK78&gt;0,"⚠ Crustaces",""))</f>
        <v/>
      </c>
      <c r="AM78">
        <f t="array" ref="AM78">IF(P78="",0,SUMPRODUCT((DM13:VZ13="Oeufs")*(DM14:VZ14="ALERTE")*(COUNTIF(AD78,"* "&amp;DM15:VZ15&amp;" *")&gt;0)*1))</f>
        <v>0</v>
      </c>
      <c r="AN78" t="str">
        <f t="shared" ref="AN78:AN141" si="74">IF(P78="","",IF(AM78&gt;0,"⚠ Oeufs",""))</f>
        <v/>
      </c>
      <c r="AO78">
        <f t="array" ref="AO78">IF(P78="",0,SUMPRODUCT((DM13:VZ13="Poissons")*(DM14:VZ14="INFO")*(COUNTIF(AD78,"* "&amp;DM15:VZ15&amp;" *")&gt;0)*1))</f>
        <v>0</v>
      </c>
      <c r="AP78">
        <f t="array" ref="AP78">IF(P78="",0,SUMPRODUCT((DM13:VZ13="Poissons")*(DM14:VZ14="EXCL")*(COUNTIF(AD78,"* "&amp;DM15:VZ15&amp;" *")&gt;0)*1))</f>
        <v>0</v>
      </c>
      <c r="AQ78">
        <f t="array" ref="AQ78">IF(P78="",0,SUMPRODUCT((DM13:VZ13="Poissons")*(DM14:VZ14="ALERTE")*(COUNTIF(AD78,"* "&amp;DM15:VZ15&amp;" *")&gt;0)*1))</f>
        <v>0</v>
      </c>
      <c r="AR78" t="str">
        <f t="shared" ref="AR78:AR141" si="75">IF(P78="","",IF(AO78&gt;0,"info Poissons",IF(AND(AQ78&gt;0,AP78=0),"⚠ Poissons","")))</f>
        <v/>
      </c>
      <c r="AS78">
        <f t="array" ref="AS78">IF(P78="",0,SUMPRODUCT((DM13:VZ13="Arachides")*(DM14:VZ14="ALERTE")*(COUNTIF(AD78,"* "&amp;DM15:VZ15&amp;" *")&gt;0)*1))</f>
        <v>0</v>
      </c>
      <c r="AT78" t="str">
        <f t="shared" ref="AT78:AT141" si="76">IF(P78="","",IF(AS78&gt;0,"⚠ Arachides",""))</f>
        <v/>
      </c>
      <c r="AU78">
        <f t="array" ref="AU78">IF(P78="",0,SUMPRODUCT((DM13:VZ13="Soja")*(DM14:VZ14="INFO")*(COUNTIF(AD78,"* "&amp;DM15:VZ15&amp;" *")&gt;0)*1))</f>
        <v>0</v>
      </c>
      <c r="AV78">
        <f t="array" ref="AV78">IF(P78="",0,SUMPRODUCT((DM13:VZ13="Soja")*(DM14:VZ14="ALERTE")*(COUNTIF(AD78,"* "&amp;DM15:VZ15&amp;" *")&gt;0)*1))</f>
        <v>0</v>
      </c>
      <c r="AW78" t="str">
        <f t="shared" ref="AW78:AW141" si="77">IF(P78="","",IF(AU78&gt;0,"info Soja",IF(AV78&gt;0,"⚠ Soja","")))</f>
        <v/>
      </c>
      <c r="AX78">
        <f t="array" ref="AX78">IF(P78="",0,SUMPRODUCT((DM13:VZ13="Lait")*(DM14:VZ14="INFO")*(COUNTIF(AD78,"* "&amp;DM15:VZ15&amp;" *")&gt;0)*1))</f>
        <v>0</v>
      </c>
      <c r="AY78">
        <f t="array" ref="AY78">IF(P78="",0,SUMPRODUCT((DM13:VZ13="Lait")*(DM14:VZ14="EXCL")*(COUNTIF(AD78,"* "&amp;DM15:VZ15&amp;" *")&gt;0)*1))</f>
        <v>0</v>
      </c>
      <c r="AZ78">
        <f t="array" ref="AZ78">IF(P78="",0,SUMPRODUCT((DM13:VZ13="Lait")*(DM14:VZ14="ALERTE")*(COUNTIF(AD78,"* "&amp;DM15:VZ15&amp;" *")&gt;0)*1))</f>
        <v>0</v>
      </c>
      <c r="BA78">
        <f t="array" ref="BA78">IF(P78="",0,SUMPRODUCT((DM13:VZ13="Lait")*(DM14:VZ14="SUSP")*(COUNTIF(AD78,"* "&amp;DM15:VZ15&amp;" *")&gt;0)*1))</f>
        <v>0</v>
      </c>
      <c r="BB78" t="str">
        <f t="shared" ref="BB78:BB141" si="78">IF(P78="","",IF(AX78&gt;0,"info Lait",IF(AND(AZ78&gt;0,AY78=0),"⚠ Lait","")))</f>
        <v/>
      </c>
      <c r="BC78" t="str">
        <f t="shared" ref="BC78:BC141" si="79">IF(P78="","",IF(AND(BB78="",BA78&gt;0,AY78=0),"suspicion Lait",""))</f>
        <v/>
      </c>
      <c r="BD78">
        <f t="array" ref="BD78">IF(P78="",0,SUMPRODUCT((DM13:VZ13="Fruits a coque")*(DM14:VZ14="EXCL")*(COUNTIF(AD78,"* "&amp;DM15:VZ15&amp;" *")&gt;0)*1))</f>
        <v>0</v>
      </c>
      <c r="BE78">
        <f t="array" ref="BE78">IF(P78="",0,SUMPRODUCT((DM13:VZ13="Fruits a coque")*(DM14:VZ14="ALERTE")*(COUNTIF(AD78,"* "&amp;DM15:VZ15&amp;" *")&gt;0)*1))</f>
        <v>0</v>
      </c>
      <c r="BF78" t="str">
        <f t="shared" ref="BF78:BF141" si="80">IF(P78="","",IF(AND(BE78&gt;0,BD78=0),"⚠ Fruits a coque",""))</f>
        <v/>
      </c>
      <c r="BG78">
        <f t="array" ref="BG78">IF(P78="",0,SUMPRODUCT((DM13:VZ13="Celeri")*(DM14:VZ14="ALERTE")*(COUNTIF(AD78,"* "&amp;DM15:VZ15&amp;" *")&gt;0)*1))</f>
        <v>0</v>
      </c>
      <c r="BH78" t="str">
        <f t="shared" ref="BH78:BH141" si="81">IF(P78="","",IF(BG78&gt;0,"⚠ Celeri",""))</f>
        <v/>
      </c>
      <c r="BI78">
        <f t="array" ref="BI78">IF(P78="",0,SUMPRODUCT((DM13:VZ13="Moutarde")*(DM14:VZ14="ALERTE")*(COUNTIF(AD78,"* "&amp;DM15:VZ15&amp;" *")&gt;0)*1))</f>
        <v>0</v>
      </c>
      <c r="BJ78" t="str">
        <f t="shared" ref="BJ78:BJ141" si="82">IF(P78="","",IF(BI78&gt;0,"⚠ Moutarde",""))</f>
        <v/>
      </c>
      <c r="BK78">
        <f t="array" ref="BK78">IF(P78="",0,SUMPRODUCT((DM13:VZ13="Sesame")*(DM14:VZ14="ALERTE")*(COUNTIF(AD78,"* "&amp;DM15:VZ15&amp;" *")&gt;0)*1))</f>
        <v>0</v>
      </c>
      <c r="BL78" t="str">
        <f t="shared" ref="BL78:BL141" si="83">IF(P78="","",IF(BK78&gt;0,"⚠ Sesame",""))</f>
        <v/>
      </c>
      <c r="BM78">
        <f t="array" ref="BM78">IF(P78="",0,SUMPRODUCT((DM13:VZ13="Sulfites")*(DM14:VZ14="ALERTE")*(COUNTIF(AD78,"* "&amp;DM15:VZ15&amp;" *")&gt;0)*1))</f>
        <v>0</v>
      </c>
      <c r="BN78" t="str">
        <f t="shared" ref="BN78:BN141" si="84">IF(P78="","",IF(BM78&gt;0,"⚠ Sulfites",""))</f>
        <v/>
      </c>
      <c r="BO78">
        <f t="array" ref="BO78">IF(P78="",0,SUMPRODUCT((DM13:VZ13="Lupin")*(DM14:VZ14="ALERTE")*(COUNTIF(AD78,"* "&amp;DM15:VZ15&amp;" *")&gt;0)*1))</f>
        <v>0</v>
      </c>
      <c r="BP78" t="str">
        <f t="shared" ref="BP78:BP141" si="85">IF(P78="","",IF(BO78&gt;0,"⚠ Lupin",""))</f>
        <v/>
      </c>
      <c r="BQ78">
        <f t="array" ref="BQ78">IF(P78="",0,SUMPRODUCT((DM13:VZ13="Mollusques")*(DM14:VZ14="EXCL")*(COUNTIF(AD78,"* "&amp;DM15:VZ15&amp;" *")&gt;0)*1))</f>
        <v>0</v>
      </c>
      <c r="BR78">
        <f t="array" ref="BR78">IF(P78="",0,SUMPRODUCT((DM13:VZ13="Mollusques")*(DM14:VZ14="ALERTE")*(COUNTIF(AD78,"* "&amp;DM15:VZ15&amp;" *")&gt;0)*1))</f>
        <v>0</v>
      </c>
      <c r="BS78" t="str">
        <f t="shared" ref="BS78:BS141" si="86">IF(P78="","",IF(AND(BR78&gt;0,BQ78=0),"⚠ Mollusques",""))</f>
        <v/>
      </c>
      <c r="BT78" t="str">
        <f t="shared" ref="BT78:BT141" si="87">IF(P78="","",AI78)</f>
        <v/>
      </c>
      <c r="BU78" t="str">
        <f t="shared" ref="BU78:BU141" si="88">IF(P78="","",IF(AL78="",BT78,IF(BT78="",AL78,BT78&amp;" • "&amp;AL78)))</f>
        <v/>
      </c>
      <c r="BV78" t="str">
        <f t="shared" ref="BV78:BV141" si="89">IF(P78="","",IF(AN78="",BU78,IF(BU78="",AN78,BU78&amp;" • "&amp;AN78)))</f>
        <v/>
      </c>
      <c r="BW78" t="str">
        <f t="shared" ref="BW78:BW141" si="90">IF(P78="","",IF(AR78="",BV78,IF(BV78="",AR78,BV78&amp;" • "&amp;AR78)))</f>
        <v/>
      </c>
      <c r="BX78" t="str">
        <f t="shared" ref="BX78:BX141" si="91">IF(P78="","",IF(AT78="",BW78,IF(BW78="",AT78,BW78&amp;" • "&amp;AT78)))</f>
        <v/>
      </c>
      <c r="BY78" t="str">
        <f t="shared" ref="BY78:BY141" si="92">IF(P78="","",IF(AW78="",BX78,IF(BX78="",AW78,BX78&amp;" • "&amp;AW78)))</f>
        <v/>
      </c>
      <c r="BZ78" t="str">
        <f t="shared" ref="BZ78:BZ141" si="93">IF(P78="","",IF(BB78="",BY78,IF(BY78="",BB78,BY78&amp;" • "&amp;BB78)))</f>
        <v/>
      </c>
      <c r="CA78" t="str">
        <f t="shared" ref="CA78:CA141" si="94">IF(P78="","",IF(BF78="",BZ78,IF(BZ78="",BF78,BZ78&amp;" • "&amp;BF78)))</f>
        <v/>
      </c>
      <c r="CB78" t="str">
        <f t="shared" ref="CB78:CB141" si="95">IF(P78="","",IF(BH78="",CA78,IF(CA78="",BH78,CA78&amp;" • "&amp;BH78)))</f>
        <v/>
      </c>
      <c r="CC78" t="str">
        <f t="shared" ref="CC78:CC141" si="96">IF(P78="","",IF(BJ78="",CB78,IF(CB78="",BJ78,CB78&amp;" • "&amp;BJ78)))</f>
        <v/>
      </c>
      <c r="CD78" t="str">
        <f t="shared" ref="CD78:CD141" si="97">IF(P78="","",IF(BL78="",CC78,IF(CC78="",BL78,CC78&amp;" • "&amp;BL78)))</f>
        <v/>
      </c>
      <c r="CE78" t="str">
        <f t="shared" ref="CE78:CE141" si="98">IF(P78="","",IF(BN78="",CD78,IF(CD78="",BN78,CD78&amp;" • "&amp;BN78)))</f>
        <v/>
      </c>
      <c r="CF78" t="str">
        <f t="shared" ref="CF78:CF141" si="99">IF(P78="","",IF(BP78="",CE78,IF(CE78="",BP78,CE78&amp;" • "&amp;BP78)))</f>
        <v/>
      </c>
      <c r="CG78" t="str">
        <f t="shared" ref="CG78:CG141" si="100">IF(P78="","",IF(BS78="",CF78,IF(CF78="",BS78,CF78&amp;" • "&amp;BS78)))</f>
        <v/>
      </c>
      <c r="CH78" t="str">
        <f t="shared" ref="CH78:CH141" si="101">IF(P78="","",CG78)</f>
        <v/>
      </c>
      <c r="CI78" t="str">
        <f t="shared" ref="CI78:CI141" si="102">IF(P78="","",AJ78)</f>
        <v/>
      </c>
      <c r="CJ78" t="str">
        <f t="shared" ref="CJ78:CJ141" si="103">IF(P78="","",IF(BC78="",CI78,IF(CI78="",BC78,CI78&amp;" • "&amp;BC78)))</f>
        <v/>
      </c>
      <c r="CK78" t="str">
        <f t="shared" ref="CK78:CK141" si="104">IF(P78="","",CJ78)</f>
        <v/>
      </c>
    </row>
    <row r="79" spans="2:89" ht="15.75">
      <c r="B79" s="759"/>
      <c r="C79" s="784"/>
      <c r="D79" s="780" t="str" cm="1">
        <f t="array" ref="D79">IF(ROW()=ROW(D70),C73,INDEX(E70:E83,ROW()-ROW(D70)))</f>
        <v/>
      </c>
      <c r="E79" s="781" t="str">
        <f>IF(OR(D79="",C72="",C72&lt;=0,F79=""),"",TRIM(MID(D79,LEN(F79)+1+IF(MID(D79,LEN(F79)+1,1)=" ",1,0),99999)))</f>
        <v/>
      </c>
      <c r="F79" s="780" t="str">
        <f>IF(OR(G79="",G79=0,G79="0"),"",IF(LEN(G79)&lt;=C72,G79,IF(LEN(SUBSTITUTE(H79," ",""))=C72+1,LEFT(G79,C72),LEFT(G79,FIND("§",SUBSTITUTE(H79," ","§",LEN(H79)-LEN(SUBSTITUTE(H79," ",""))))-1))))</f>
        <v/>
      </c>
      <c r="G79" s="780" t="str">
        <f t="shared" si="56"/>
        <v/>
      </c>
      <c r="H79" s="780" t="str">
        <f>IF(OR(G79="",G79=0,G79="0"),"",LEFT(G79,C72+1))</f>
        <v/>
      </c>
      <c r="I79" s="782"/>
      <c r="J79" s="796"/>
      <c r="K79" s="759" t="str">
        <f>IF(LEN(TRIM(L79))&gt;0,MAX(K13:K78)+1,"")</f>
        <v/>
      </c>
      <c r="L79" s="864"/>
      <c r="M79" s="864"/>
      <c r="N79" s="864"/>
      <c r="O79" s="263" t="str">
        <f t="shared" si="57"/>
        <v/>
      </c>
      <c r="P79" s="752"/>
      <c r="Q79" s="862" t="s">
        <v>945</v>
      </c>
      <c r="R79" s="863" t="str">
        <f t="shared" si="58"/>
        <v/>
      </c>
      <c r="S79" s="264" t="str">
        <f t="shared" si="59"/>
        <v/>
      </c>
      <c r="T79" s="266" t="str">
        <f t="shared" si="60"/>
        <v/>
      </c>
      <c r="U79" s="267" t="str">
        <f t="shared" si="61"/>
        <v/>
      </c>
      <c r="V79" s="268" t="str">
        <f t="shared" si="62"/>
        <v/>
      </c>
      <c r="W79" s="268" t="str">
        <f t="shared" si="63"/>
        <v/>
      </c>
      <c r="X79" s="269" t="str">
        <f t="shared" si="64"/>
        <v/>
      </c>
      <c r="Y79" t="str">
        <f t="shared" si="65"/>
        <v/>
      </c>
      <c r="Z79" t="str">
        <f t="shared" si="66"/>
        <v/>
      </c>
      <c r="AA79" t="str">
        <f t="shared" si="67"/>
        <v/>
      </c>
      <c r="AB79" t="str">
        <f t="shared" si="68"/>
        <v/>
      </c>
      <c r="AC79" t="str">
        <f t="shared" si="69"/>
        <v/>
      </c>
      <c r="AD79" t="str">
        <f t="shared" si="70"/>
        <v/>
      </c>
      <c r="AE79">
        <f t="array" ref="AE79">IF(P79="",0,SUMPRODUCT((DM13:VZ13="Gluten")*(DM14:VZ14="INFO")*(COUNTIF(AD79,"* "&amp;DM15:VZ15&amp;" *")&gt;0)*1))</f>
        <v>0</v>
      </c>
      <c r="AF79">
        <f t="array" ref="AF79">IF(P79="",0,SUMPRODUCT((DM13:VZ13="Gluten")*(DM14:VZ14="EXCL")*(COUNTIF(AD79,"* "&amp;DM15:VZ15&amp;" *")&gt;0)*1))</f>
        <v>0</v>
      </c>
      <c r="AG79">
        <f t="array" ref="AG79">IF(P79="",0,SUMPRODUCT((DM13:VZ13="Gluten")*(DM14:VZ14="ALERTE")*(COUNTIF(AD79,"* "&amp;DM15:VZ15&amp;" *")&gt;0)*1))</f>
        <v>0</v>
      </c>
      <c r="AH79">
        <f t="array" ref="AH79">IF(P79="",0,SUMPRODUCT((DM13:VZ13="Gluten")*(DM14:VZ14="SUSP")*(COUNTIF(AD79,"* "&amp;DM15:VZ15&amp;" *")&gt;0)*1))</f>
        <v>0</v>
      </c>
      <c r="AI79" t="str">
        <f t="shared" si="71"/>
        <v/>
      </c>
      <c r="AJ79" t="str">
        <f t="shared" si="72"/>
        <v/>
      </c>
      <c r="AK79">
        <f t="array" ref="AK79">IF(P79="",0,SUMPRODUCT((DM13:VZ13="Crustaces")*(DM14:VZ14="ALERTE")*(COUNTIF(AD79,"* "&amp;DM15:VZ15&amp;" *")&gt;0)*1))</f>
        <v>0</v>
      </c>
      <c r="AL79" t="str">
        <f t="shared" si="73"/>
        <v/>
      </c>
      <c r="AM79">
        <f t="array" ref="AM79">IF(P79="",0,SUMPRODUCT((DM13:VZ13="Oeufs")*(DM14:VZ14="ALERTE")*(COUNTIF(AD79,"* "&amp;DM15:VZ15&amp;" *")&gt;0)*1))</f>
        <v>0</v>
      </c>
      <c r="AN79" t="str">
        <f t="shared" si="74"/>
        <v/>
      </c>
      <c r="AO79">
        <f t="array" ref="AO79">IF(P79="",0,SUMPRODUCT((DM13:VZ13="Poissons")*(DM14:VZ14="INFO")*(COUNTIF(AD79,"* "&amp;DM15:VZ15&amp;" *")&gt;0)*1))</f>
        <v>0</v>
      </c>
      <c r="AP79">
        <f t="array" ref="AP79">IF(P79="",0,SUMPRODUCT((DM13:VZ13="Poissons")*(DM14:VZ14="EXCL")*(COUNTIF(AD79,"* "&amp;DM15:VZ15&amp;" *")&gt;0)*1))</f>
        <v>0</v>
      </c>
      <c r="AQ79">
        <f t="array" ref="AQ79">IF(P79="",0,SUMPRODUCT((DM13:VZ13="Poissons")*(DM14:VZ14="ALERTE")*(COUNTIF(AD79,"* "&amp;DM15:VZ15&amp;" *")&gt;0)*1))</f>
        <v>0</v>
      </c>
      <c r="AR79" t="str">
        <f t="shared" si="75"/>
        <v/>
      </c>
      <c r="AS79">
        <f t="array" ref="AS79">IF(P79="",0,SUMPRODUCT((DM13:VZ13="Arachides")*(DM14:VZ14="ALERTE")*(COUNTIF(AD79,"* "&amp;DM15:VZ15&amp;" *")&gt;0)*1))</f>
        <v>0</v>
      </c>
      <c r="AT79" t="str">
        <f t="shared" si="76"/>
        <v/>
      </c>
      <c r="AU79">
        <f t="array" ref="AU79">IF(P79="",0,SUMPRODUCT((DM13:VZ13="Soja")*(DM14:VZ14="INFO")*(COUNTIF(AD79,"* "&amp;DM15:VZ15&amp;" *")&gt;0)*1))</f>
        <v>0</v>
      </c>
      <c r="AV79">
        <f t="array" ref="AV79">IF(P79="",0,SUMPRODUCT((DM13:VZ13="Soja")*(DM14:VZ14="ALERTE")*(COUNTIF(AD79,"* "&amp;DM15:VZ15&amp;" *")&gt;0)*1))</f>
        <v>0</v>
      </c>
      <c r="AW79" t="str">
        <f t="shared" si="77"/>
        <v/>
      </c>
      <c r="AX79">
        <f t="array" ref="AX79">IF(P79="",0,SUMPRODUCT((DM13:VZ13="Lait")*(DM14:VZ14="INFO")*(COUNTIF(AD79,"* "&amp;DM15:VZ15&amp;" *")&gt;0)*1))</f>
        <v>0</v>
      </c>
      <c r="AY79">
        <f t="array" ref="AY79">IF(P79="",0,SUMPRODUCT((DM13:VZ13="Lait")*(DM14:VZ14="EXCL")*(COUNTIF(AD79,"* "&amp;DM15:VZ15&amp;" *")&gt;0)*1))</f>
        <v>0</v>
      </c>
      <c r="AZ79">
        <f t="array" ref="AZ79">IF(P79="",0,SUMPRODUCT((DM13:VZ13="Lait")*(DM14:VZ14="ALERTE")*(COUNTIF(AD79,"* "&amp;DM15:VZ15&amp;" *")&gt;0)*1))</f>
        <v>0</v>
      </c>
      <c r="BA79">
        <f t="array" ref="BA79">IF(P79="",0,SUMPRODUCT((DM13:VZ13="Lait")*(DM14:VZ14="SUSP")*(COUNTIF(AD79,"* "&amp;DM15:VZ15&amp;" *")&gt;0)*1))</f>
        <v>0</v>
      </c>
      <c r="BB79" t="str">
        <f t="shared" si="78"/>
        <v/>
      </c>
      <c r="BC79" t="str">
        <f t="shared" si="79"/>
        <v/>
      </c>
      <c r="BD79">
        <f t="array" ref="BD79">IF(P79="",0,SUMPRODUCT((DM13:VZ13="Fruits a coque")*(DM14:VZ14="EXCL")*(COUNTIF(AD79,"* "&amp;DM15:VZ15&amp;" *")&gt;0)*1))</f>
        <v>0</v>
      </c>
      <c r="BE79">
        <f t="array" ref="BE79">IF(P79="",0,SUMPRODUCT((DM13:VZ13="Fruits a coque")*(DM14:VZ14="ALERTE")*(COUNTIF(AD79,"* "&amp;DM15:VZ15&amp;" *")&gt;0)*1))</f>
        <v>0</v>
      </c>
      <c r="BF79" t="str">
        <f t="shared" si="80"/>
        <v/>
      </c>
      <c r="BG79">
        <f t="array" ref="BG79">IF(P79="",0,SUMPRODUCT((DM13:VZ13="Celeri")*(DM14:VZ14="ALERTE")*(COUNTIF(AD79,"* "&amp;DM15:VZ15&amp;" *")&gt;0)*1))</f>
        <v>0</v>
      </c>
      <c r="BH79" t="str">
        <f t="shared" si="81"/>
        <v/>
      </c>
      <c r="BI79">
        <f t="array" ref="BI79">IF(P79="",0,SUMPRODUCT((DM13:VZ13="Moutarde")*(DM14:VZ14="ALERTE")*(COUNTIF(AD79,"* "&amp;DM15:VZ15&amp;" *")&gt;0)*1))</f>
        <v>0</v>
      </c>
      <c r="BJ79" t="str">
        <f t="shared" si="82"/>
        <v/>
      </c>
      <c r="BK79">
        <f t="array" ref="BK79">IF(P79="",0,SUMPRODUCT((DM13:VZ13="Sesame")*(DM14:VZ14="ALERTE")*(COUNTIF(AD79,"* "&amp;DM15:VZ15&amp;" *")&gt;0)*1))</f>
        <v>0</v>
      </c>
      <c r="BL79" t="str">
        <f t="shared" si="83"/>
        <v/>
      </c>
      <c r="BM79">
        <f t="array" ref="BM79">IF(P79="",0,SUMPRODUCT((DM13:VZ13="Sulfites")*(DM14:VZ14="ALERTE")*(COUNTIF(AD79,"* "&amp;DM15:VZ15&amp;" *")&gt;0)*1))</f>
        <v>0</v>
      </c>
      <c r="BN79" t="str">
        <f t="shared" si="84"/>
        <v/>
      </c>
      <c r="BO79">
        <f t="array" ref="BO79">IF(P79="",0,SUMPRODUCT((DM13:VZ13="Lupin")*(DM14:VZ14="ALERTE")*(COUNTIF(AD79,"* "&amp;DM15:VZ15&amp;" *")&gt;0)*1))</f>
        <v>0</v>
      </c>
      <c r="BP79" t="str">
        <f t="shared" si="85"/>
        <v/>
      </c>
      <c r="BQ79">
        <f t="array" ref="BQ79">IF(P79="",0,SUMPRODUCT((DM13:VZ13="Mollusques")*(DM14:VZ14="EXCL")*(COUNTIF(AD79,"* "&amp;DM15:VZ15&amp;" *")&gt;0)*1))</f>
        <v>0</v>
      </c>
      <c r="BR79">
        <f t="array" ref="BR79">IF(P79="",0,SUMPRODUCT((DM13:VZ13="Mollusques")*(DM14:VZ14="ALERTE")*(COUNTIF(AD79,"* "&amp;DM15:VZ15&amp;" *")&gt;0)*1))</f>
        <v>0</v>
      </c>
      <c r="BS79" t="str">
        <f t="shared" si="86"/>
        <v/>
      </c>
      <c r="BT79" t="str">
        <f t="shared" si="87"/>
        <v/>
      </c>
      <c r="BU79" t="str">
        <f t="shared" si="88"/>
        <v/>
      </c>
      <c r="BV79" t="str">
        <f t="shared" si="89"/>
        <v/>
      </c>
      <c r="BW79" t="str">
        <f t="shared" si="90"/>
        <v/>
      </c>
      <c r="BX79" t="str">
        <f t="shared" si="91"/>
        <v/>
      </c>
      <c r="BY79" t="str">
        <f t="shared" si="92"/>
        <v/>
      </c>
      <c r="BZ79" t="str">
        <f t="shared" si="93"/>
        <v/>
      </c>
      <c r="CA79" t="str">
        <f t="shared" si="94"/>
        <v/>
      </c>
      <c r="CB79" t="str">
        <f t="shared" si="95"/>
        <v/>
      </c>
      <c r="CC79" t="str">
        <f t="shared" si="96"/>
        <v/>
      </c>
      <c r="CD79" t="str">
        <f t="shared" si="97"/>
        <v/>
      </c>
      <c r="CE79" t="str">
        <f t="shared" si="98"/>
        <v/>
      </c>
      <c r="CF79" t="str">
        <f t="shared" si="99"/>
        <v/>
      </c>
      <c r="CG79" t="str">
        <f t="shared" si="100"/>
        <v/>
      </c>
      <c r="CH79" t="str">
        <f t="shared" si="101"/>
        <v/>
      </c>
      <c r="CI79" t="str">
        <f t="shared" si="102"/>
        <v/>
      </c>
      <c r="CJ79" t="str">
        <f t="shared" si="103"/>
        <v/>
      </c>
      <c r="CK79" t="str">
        <f t="shared" si="104"/>
        <v/>
      </c>
    </row>
    <row r="80" spans="2:89" ht="15.75">
      <c r="B80" s="759"/>
      <c r="C80" s="784"/>
      <c r="D80" s="780" t="str" cm="1">
        <f t="array" ref="D80">IF(ROW()=ROW(D70),C73,INDEX(E70:E83,ROW()-ROW(D70)))</f>
        <v/>
      </c>
      <c r="E80" s="781" t="str">
        <f>IF(OR(D80="",C72="",C72&lt;=0,F80=""),"",TRIM(MID(D80,LEN(F80)+1+IF(MID(D80,LEN(F80)+1,1)=" ",1,0),99999)))</f>
        <v/>
      </c>
      <c r="F80" s="780" t="str">
        <f>IF(OR(G80="",G80=0,G80="0"),"",IF(LEN(G80)&lt;=C72,G80,IF(LEN(SUBSTITUTE(H80," ",""))=C72+1,LEFT(G80,C72),LEFT(G80,FIND("§",SUBSTITUTE(H80," ","§",LEN(H80)-LEN(SUBSTITUTE(H80," ",""))))-1))))</f>
        <v/>
      </c>
      <c r="G80" s="780" t="str">
        <f t="shared" si="56"/>
        <v/>
      </c>
      <c r="H80" s="780" t="str">
        <f>IF(OR(G80="",G80=0,G80="0"),"",LEFT(G80,C72+1))</f>
        <v/>
      </c>
      <c r="I80" s="782"/>
      <c r="J80" s="796"/>
      <c r="K80" s="759" t="str">
        <f>IF(LEN(TRIM(L80))&gt;0,MAX(K13:K79)+1,"")</f>
        <v/>
      </c>
      <c r="L80" s="864"/>
      <c r="M80" s="864"/>
      <c r="N80" s="864"/>
      <c r="O80" s="263" t="str">
        <f t="shared" si="57"/>
        <v/>
      </c>
      <c r="P80" s="752"/>
      <c r="Q80" s="862" t="s">
        <v>945</v>
      </c>
      <c r="R80" s="863" t="str">
        <f t="shared" si="58"/>
        <v/>
      </c>
      <c r="S80" s="264" t="str">
        <f t="shared" si="59"/>
        <v/>
      </c>
      <c r="T80" s="266" t="str">
        <f t="shared" si="60"/>
        <v/>
      </c>
      <c r="U80" s="267" t="str">
        <f t="shared" si="61"/>
        <v/>
      </c>
      <c r="V80" s="268" t="str">
        <f t="shared" si="62"/>
        <v/>
      </c>
      <c r="W80" s="268" t="str">
        <f t="shared" si="63"/>
        <v/>
      </c>
      <c r="X80" s="269" t="str">
        <f t="shared" si="64"/>
        <v/>
      </c>
      <c r="Y80" t="str">
        <f t="shared" si="65"/>
        <v/>
      </c>
      <c r="Z80" t="str">
        <f t="shared" si="66"/>
        <v/>
      </c>
      <c r="AA80" t="str">
        <f t="shared" si="67"/>
        <v/>
      </c>
      <c r="AB80" t="str">
        <f t="shared" si="68"/>
        <v/>
      </c>
      <c r="AC80" t="str">
        <f t="shared" si="69"/>
        <v/>
      </c>
      <c r="AD80" t="str">
        <f t="shared" si="70"/>
        <v/>
      </c>
      <c r="AE80">
        <f t="array" ref="AE80">IF(P80="",0,SUMPRODUCT((DM13:VZ13="Gluten")*(DM14:VZ14="INFO")*(COUNTIF(AD80,"* "&amp;DM15:VZ15&amp;" *")&gt;0)*1))</f>
        <v>0</v>
      </c>
      <c r="AF80">
        <f t="array" ref="AF80">IF(P80="",0,SUMPRODUCT((DM13:VZ13="Gluten")*(DM14:VZ14="EXCL")*(COUNTIF(AD80,"* "&amp;DM15:VZ15&amp;" *")&gt;0)*1))</f>
        <v>0</v>
      </c>
      <c r="AG80">
        <f t="array" ref="AG80">IF(P80="",0,SUMPRODUCT((DM13:VZ13="Gluten")*(DM14:VZ14="ALERTE")*(COUNTIF(AD80,"* "&amp;DM15:VZ15&amp;" *")&gt;0)*1))</f>
        <v>0</v>
      </c>
      <c r="AH80">
        <f t="array" ref="AH80">IF(P80="",0,SUMPRODUCT((DM13:VZ13="Gluten")*(DM14:VZ14="SUSP")*(COUNTIF(AD80,"* "&amp;DM15:VZ15&amp;" *")&gt;0)*1))</f>
        <v>0</v>
      </c>
      <c r="AI80" t="str">
        <f t="shared" si="71"/>
        <v/>
      </c>
      <c r="AJ80" t="str">
        <f t="shared" si="72"/>
        <v/>
      </c>
      <c r="AK80">
        <f t="array" ref="AK80">IF(P80="",0,SUMPRODUCT((DM13:VZ13="Crustaces")*(DM14:VZ14="ALERTE")*(COUNTIF(AD80,"* "&amp;DM15:VZ15&amp;" *")&gt;0)*1))</f>
        <v>0</v>
      </c>
      <c r="AL80" t="str">
        <f t="shared" si="73"/>
        <v/>
      </c>
      <c r="AM80">
        <f t="array" ref="AM80">IF(P80="",0,SUMPRODUCT((DM13:VZ13="Oeufs")*(DM14:VZ14="ALERTE")*(COUNTIF(AD80,"* "&amp;DM15:VZ15&amp;" *")&gt;0)*1))</f>
        <v>0</v>
      </c>
      <c r="AN80" t="str">
        <f t="shared" si="74"/>
        <v/>
      </c>
      <c r="AO80">
        <f t="array" ref="AO80">IF(P80="",0,SUMPRODUCT((DM13:VZ13="Poissons")*(DM14:VZ14="INFO")*(COUNTIF(AD80,"* "&amp;DM15:VZ15&amp;" *")&gt;0)*1))</f>
        <v>0</v>
      </c>
      <c r="AP80">
        <f t="array" ref="AP80">IF(P80="",0,SUMPRODUCT((DM13:VZ13="Poissons")*(DM14:VZ14="EXCL")*(COUNTIF(AD80,"* "&amp;DM15:VZ15&amp;" *")&gt;0)*1))</f>
        <v>0</v>
      </c>
      <c r="AQ80">
        <f t="array" ref="AQ80">IF(P80="",0,SUMPRODUCT((DM13:VZ13="Poissons")*(DM14:VZ14="ALERTE")*(COUNTIF(AD80,"* "&amp;DM15:VZ15&amp;" *")&gt;0)*1))</f>
        <v>0</v>
      </c>
      <c r="AR80" t="str">
        <f t="shared" si="75"/>
        <v/>
      </c>
      <c r="AS80">
        <f t="array" ref="AS80">IF(P80="",0,SUMPRODUCT((DM13:VZ13="Arachides")*(DM14:VZ14="ALERTE")*(COUNTIF(AD80,"* "&amp;DM15:VZ15&amp;" *")&gt;0)*1))</f>
        <v>0</v>
      </c>
      <c r="AT80" t="str">
        <f t="shared" si="76"/>
        <v/>
      </c>
      <c r="AU80">
        <f t="array" ref="AU80">IF(P80="",0,SUMPRODUCT((DM13:VZ13="Soja")*(DM14:VZ14="INFO")*(COUNTIF(AD80,"* "&amp;DM15:VZ15&amp;" *")&gt;0)*1))</f>
        <v>0</v>
      </c>
      <c r="AV80">
        <f t="array" ref="AV80">IF(P80="",0,SUMPRODUCT((DM13:VZ13="Soja")*(DM14:VZ14="ALERTE")*(COUNTIF(AD80,"* "&amp;DM15:VZ15&amp;" *")&gt;0)*1))</f>
        <v>0</v>
      </c>
      <c r="AW80" t="str">
        <f t="shared" si="77"/>
        <v/>
      </c>
      <c r="AX80">
        <f t="array" ref="AX80">IF(P80="",0,SUMPRODUCT((DM13:VZ13="Lait")*(DM14:VZ14="INFO")*(COUNTIF(AD80,"* "&amp;DM15:VZ15&amp;" *")&gt;0)*1))</f>
        <v>0</v>
      </c>
      <c r="AY80">
        <f t="array" ref="AY80">IF(P80="",0,SUMPRODUCT((DM13:VZ13="Lait")*(DM14:VZ14="EXCL")*(COUNTIF(AD80,"* "&amp;DM15:VZ15&amp;" *")&gt;0)*1))</f>
        <v>0</v>
      </c>
      <c r="AZ80">
        <f t="array" ref="AZ80">IF(P80="",0,SUMPRODUCT((DM13:VZ13="Lait")*(DM14:VZ14="ALERTE")*(COUNTIF(AD80,"* "&amp;DM15:VZ15&amp;" *")&gt;0)*1))</f>
        <v>0</v>
      </c>
      <c r="BA80">
        <f t="array" ref="BA80">IF(P80="",0,SUMPRODUCT((DM13:VZ13="Lait")*(DM14:VZ14="SUSP")*(COUNTIF(AD80,"* "&amp;DM15:VZ15&amp;" *")&gt;0)*1))</f>
        <v>0</v>
      </c>
      <c r="BB80" t="str">
        <f t="shared" si="78"/>
        <v/>
      </c>
      <c r="BC80" t="str">
        <f t="shared" si="79"/>
        <v/>
      </c>
      <c r="BD80">
        <f t="array" ref="BD80">IF(P80="",0,SUMPRODUCT((DM13:VZ13="Fruits a coque")*(DM14:VZ14="EXCL")*(COUNTIF(AD80,"* "&amp;DM15:VZ15&amp;" *")&gt;0)*1))</f>
        <v>0</v>
      </c>
      <c r="BE80">
        <f t="array" ref="BE80">IF(P80="",0,SUMPRODUCT((DM13:VZ13="Fruits a coque")*(DM14:VZ14="ALERTE")*(COUNTIF(AD80,"* "&amp;DM15:VZ15&amp;" *")&gt;0)*1))</f>
        <v>0</v>
      </c>
      <c r="BF80" t="str">
        <f t="shared" si="80"/>
        <v/>
      </c>
      <c r="BG80">
        <f t="array" ref="BG80">IF(P80="",0,SUMPRODUCT((DM13:VZ13="Celeri")*(DM14:VZ14="ALERTE")*(COUNTIF(AD80,"* "&amp;DM15:VZ15&amp;" *")&gt;0)*1))</f>
        <v>0</v>
      </c>
      <c r="BH80" t="str">
        <f t="shared" si="81"/>
        <v/>
      </c>
      <c r="BI80">
        <f t="array" ref="BI80">IF(P80="",0,SUMPRODUCT((DM13:VZ13="Moutarde")*(DM14:VZ14="ALERTE")*(COUNTIF(AD80,"* "&amp;DM15:VZ15&amp;" *")&gt;0)*1))</f>
        <v>0</v>
      </c>
      <c r="BJ80" t="str">
        <f t="shared" si="82"/>
        <v/>
      </c>
      <c r="BK80">
        <f t="array" ref="BK80">IF(P80="",0,SUMPRODUCT((DM13:VZ13="Sesame")*(DM14:VZ14="ALERTE")*(COUNTIF(AD80,"* "&amp;DM15:VZ15&amp;" *")&gt;0)*1))</f>
        <v>0</v>
      </c>
      <c r="BL80" t="str">
        <f t="shared" si="83"/>
        <v/>
      </c>
      <c r="BM80">
        <f t="array" ref="BM80">IF(P80="",0,SUMPRODUCT((DM13:VZ13="Sulfites")*(DM14:VZ14="ALERTE")*(COUNTIF(AD80,"* "&amp;DM15:VZ15&amp;" *")&gt;0)*1))</f>
        <v>0</v>
      </c>
      <c r="BN80" t="str">
        <f t="shared" si="84"/>
        <v/>
      </c>
      <c r="BO80">
        <f t="array" ref="BO80">IF(P80="",0,SUMPRODUCT((DM13:VZ13="Lupin")*(DM14:VZ14="ALERTE")*(COUNTIF(AD80,"* "&amp;DM15:VZ15&amp;" *")&gt;0)*1))</f>
        <v>0</v>
      </c>
      <c r="BP80" t="str">
        <f t="shared" si="85"/>
        <v/>
      </c>
      <c r="BQ80">
        <f t="array" ref="BQ80">IF(P80="",0,SUMPRODUCT((DM13:VZ13="Mollusques")*(DM14:VZ14="EXCL")*(COUNTIF(AD80,"* "&amp;DM15:VZ15&amp;" *")&gt;0)*1))</f>
        <v>0</v>
      </c>
      <c r="BR80">
        <f t="array" ref="BR80">IF(P80="",0,SUMPRODUCT((DM13:VZ13="Mollusques")*(DM14:VZ14="ALERTE")*(COUNTIF(AD80,"* "&amp;DM15:VZ15&amp;" *")&gt;0)*1))</f>
        <v>0</v>
      </c>
      <c r="BS80" t="str">
        <f t="shared" si="86"/>
        <v/>
      </c>
      <c r="BT80" t="str">
        <f t="shared" si="87"/>
        <v/>
      </c>
      <c r="BU80" t="str">
        <f t="shared" si="88"/>
        <v/>
      </c>
      <c r="BV80" t="str">
        <f t="shared" si="89"/>
        <v/>
      </c>
      <c r="BW80" t="str">
        <f t="shared" si="90"/>
        <v/>
      </c>
      <c r="BX80" t="str">
        <f t="shared" si="91"/>
        <v/>
      </c>
      <c r="BY80" t="str">
        <f t="shared" si="92"/>
        <v/>
      </c>
      <c r="BZ80" t="str">
        <f t="shared" si="93"/>
        <v/>
      </c>
      <c r="CA80" t="str">
        <f t="shared" si="94"/>
        <v/>
      </c>
      <c r="CB80" t="str">
        <f t="shared" si="95"/>
        <v/>
      </c>
      <c r="CC80" t="str">
        <f t="shared" si="96"/>
        <v/>
      </c>
      <c r="CD80" t="str">
        <f t="shared" si="97"/>
        <v/>
      </c>
      <c r="CE80" t="str">
        <f t="shared" si="98"/>
        <v/>
      </c>
      <c r="CF80" t="str">
        <f t="shared" si="99"/>
        <v/>
      </c>
      <c r="CG80" t="str">
        <f t="shared" si="100"/>
        <v/>
      </c>
      <c r="CH80" t="str">
        <f t="shared" si="101"/>
        <v/>
      </c>
      <c r="CI80" t="str">
        <f t="shared" si="102"/>
        <v/>
      </c>
      <c r="CJ80" t="str">
        <f t="shared" si="103"/>
        <v/>
      </c>
      <c r="CK80" t="str">
        <f t="shared" si="104"/>
        <v/>
      </c>
    </row>
    <row r="81" spans="2:89" ht="15.75">
      <c r="B81" s="759"/>
      <c r="C81" s="784"/>
      <c r="D81" s="780" t="str" cm="1">
        <f t="array" ref="D81">IF(ROW()=ROW(D70),C73,INDEX(E70:E83,ROW()-ROW(D70)))</f>
        <v/>
      </c>
      <c r="E81" s="781" t="str">
        <f>IF(OR(D81="",C72="",C72&lt;=0,F81=""),"",TRIM(MID(D81,LEN(F81)+1+IF(MID(D81,LEN(F81)+1,1)=" ",1,0),99999)))</f>
        <v/>
      </c>
      <c r="F81" s="780" t="str">
        <f>IF(OR(G81="",G81=0,G81="0"),"",IF(LEN(G81)&lt;=C72,G81,IF(LEN(SUBSTITUTE(H81," ",""))=C72+1,LEFT(G81,C72),LEFT(G81,FIND("§",SUBSTITUTE(H81," ","§",LEN(H81)-LEN(SUBSTITUTE(H81," ",""))))-1))))</f>
        <v/>
      </c>
      <c r="G81" s="780" t="str">
        <f t="shared" si="56"/>
        <v/>
      </c>
      <c r="H81" s="780" t="str">
        <f>IF(OR(G81="",G81=0,G81="0"),"",LEFT(G81,C72+1))</f>
        <v/>
      </c>
      <c r="I81" s="782"/>
      <c r="J81" s="796"/>
      <c r="K81" s="759" t="str">
        <f>IF(LEN(TRIM(L81))&gt;0,MAX(K13:K80)+1,"")</f>
        <v/>
      </c>
      <c r="L81" s="864"/>
      <c r="M81" s="864"/>
      <c r="N81" s="864"/>
      <c r="O81" s="263" t="str">
        <f t="shared" si="57"/>
        <v/>
      </c>
      <c r="P81" s="752"/>
      <c r="Q81" s="862" t="s">
        <v>945</v>
      </c>
      <c r="R81" s="863" t="str">
        <f t="shared" si="58"/>
        <v/>
      </c>
      <c r="S81" s="264" t="str">
        <f t="shared" si="59"/>
        <v/>
      </c>
      <c r="T81" s="266" t="str">
        <f t="shared" si="60"/>
        <v/>
      </c>
      <c r="U81" s="267" t="str">
        <f t="shared" si="61"/>
        <v/>
      </c>
      <c r="V81" s="268" t="str">
        <f t="shared" si="62"/>
        <v/>
      </c>
      <c r="W81" s="268" t="str">
        <f t="shared" si="63"/>
        <v/>
      </c>
      <c r="X81" s="269" t="str">
        <f t="shared" si="64"/>
        <v/>
      </c>
      <c r="Y81" t="str">
        <f t="shared" si="65"/>
        <v/>
      </c>
      <c r="Z81" t="str">
        <f t="shared" si="66"/>
        <v/>
      </c>
      <c r="AA81" t="str">
        <f t="shared" si="67"/>
        <v/>
      </c>
      <c r="AB81" t="str">
        <f t="shared" si="68"/>
        <v/>
      </c>
      <c r="AC81" t="str">
        <f t="shared" si="69"/>
        <v/>
      </c>
      <c r="AD81" t="str">
        <f t="shared" si="70"/>
        <v/>
      </c>
      <c r="AE81">
        <f t="array" ref="AE81">IF(P81="",0,SUMPRODUCT((DM13:VZ13="Gluten")*(DM14:VZ14="INFO")*(COUNTIF(AD81,"* "&amp;DM15:VZ15&amp;" *")&gt;0)*1))</f>
        <v>0</v>
      </c>
      <c r="AF81">
        <f t="array" ref="AF81">IF(P81="",0,SUMPRODUCT((DM13:VZ13="Gluten")*(DM14:VZ14="EXCL")*(COUNTIF(AD81,"* "&amp;DM15:VZ15&amp;" *")&gt;0)*1))</f>
        <v>0</v>
      </c>
      <c r="AG81">
        <f t="array" ref="AG81">IF(P81="",0,SUMPRODUCT((DM13:VZ13="Gluten")*(DM14:VZ14="ALERTE")*(COUNTIF(AD81,"* "&amp;DM15:VZ15&amp;" *")&gt;0)*1))</f>
        <v>0</v>
      </c>
      <c r="AH81">
        <f t="array" ref="AH81">IF(P81="",0,SUMPRODUCT((DM13:VZ13="Gluten")*(DM14:VZ14="SUSP")*(COUNTIF(AD81,"* "&amp;DM15:VZ15&amp;" *")&gt;0)*1))</f>
        <v>0</v>
      </c>
      <c r="AI81" t="str">
        <f t="shared" si="71"/>
        <v/>
      </c>
      <c r="AJ81" t="str">
        <f t="shared" si="72"/>
        <v/>
      </c>
      <c r="AK81">
        <f t="array" ref="AK81">IF(P81="",0,SUMPRODUCT((DM13:VZ13="Crustaces")*(DM14:VZ14="ALERTE")*(COUNTIF(AD81,"* "&amp;DM15:VZ15&amp;" *")&gt;0)*1))</f>
        <v>0</v>
      </c>
      <c r="AL81" t="str">
        <f t="shared" si="73"/>
        <v/>
      </c>
      <c r="AM81">
        <f t="array" ref="AM81">IF(P81="",0,SUMPRODUCT((DM13:VZ13="Oeufs")*(DM14:VZ14="ALERTE")*(COUNTIF(AD81,"* "&amp;DM15:VZ15&amp;" *")&gt;0)*1))</f>
        <v>0</v>
      </c>
      <c r="AN81" t="str">
        <f t="shared" si="74"/>
        <v/>
      </c>
      <c r="AO81">
        <f t="array" ref="AO81">IF(P81="",0,SUMPRODUCT((DM13:VZ13="Poissons")*(DM14:VZ14="INFO")*(COUNTIF(AD81,"* "&amp;DM15:VZ15&amp;" *")&gt;0)*1))</f>
        <v>0</v>
      </c>
      <c r="AP81">
        <f t="array" ref="AP81">IF(P81="",0,SUMPRODUCT((DM13:VZ13="Poissons")*(DM14:VZ14="EXCL")*(COUNTIF(AD81,"* "&amp;DM15:VZ15&amp;" *")&gt;0)*1))</f>
        <v>0</v>
      </c>
      <c r="AQ81">
        <f t="array" ref="AQ81">IF(P81="",0,SUMPRODUCT((DM13:VZ13="Poissons")*(DM14:VZ14="ALERTE")*(COUNTIF(AD81,"* "&amp;DM15:VZ15&amp;" *")&gt;0)*1))</f>
        <v>0</v>
      </c>
      <c r="AR81" t="str">
        <f t="shared" si="75"/>
        <v/>
      </c>
      <c r="AS81">
        <f t="array" ref="AS81">IF(P81="",0,SUMPRODUCT((DM13:VZ13="Arachides")*(DM14:VZ14="ALERTE")*(COUNTIF(AD81,"* "&amp;DM15:VZ15&amp;" *")&gt;0)*1))</f>
        <v>0</v>
      </c>
      <c r="AT81" t="str">
        <f t="shared" si="76"/>
        <v/>
      </c>
      <c r="AU81">
        <f t="array" ref="AU81">IF(P81="",0,SUMPRODUCT((DM13:VZ13="Soja")*(DM14:VZ14="INFO")*(COUNTIF(AD81,"* "&amp;DM15:VZ15&amp;" *")&gt;0)*1))</f>
        <v>0</v>
      </c>
      <c r="AV81">
        <f t="array" ref="AV81">IF(P81="",0,SUMPRODUCT((DM13:VZ13="Soja")*(DM14:VZ14="ALERTE")*(COUNTIF(AD81,"* "&amp;DM15:VZ15&amp;" *")&gt;0)*1))</f>
        <v>0</v>
      </c>
      <c r="AW81" t="str">
        <f t="shared" si="77"/>
        <v/>
      </c>
      <c r="AX81">
        <f t="array" ref="AX81">IF(P81="",0,SUMPRODUCT((DM13:VZ13="Lait")*(DM14:VZ14="INFO")*(COUNTIF(AD81,"* "&amp;DM15:VZ15&amp;" *")&gt;0)*1))</f>
        <v>0</v>
      </c>
      <c r="AY81">
        <f t="array" ref="AY81">IF(P81="",0,SUMPRODUCT((DM13:VZ13="Lait")*(DM14:VZ14="EXCL")*(COUNTIF(AD81,"* "&amp;DM15:VZ15&amp;" *")&gt;0)*1))</f>
        <v>0</v>
      </c>
      <c r="AZ81">
        <f t="array" ref="AZ81">IF(P81="",0,SUMPRODUCT((DM13:VZ13="Lait")*(DM14:VZ14="ALERTE")*(COUNTIF(AD81,"* "&amp;DM15:VZ15&amp;" *")&gt;0)*1))</f>
        <v>0</v>
      </c>
      <c r="BA81">
        <f t="array" ref="BA81">IF(P81="",0,SUMPRODUCT((DM13:VZ13="Lait")*(DM14:VZ14="SUSP")*(COUNTIF(AD81,"* "&amp;DM15:VZ15&amp;" *")&gt;0)*1))</f>
        <v>0</v>
      </c>
      <c r="BB81" t="str">
        <f t="shared" si="78"/>
        <v/>
      </c>
      <c r="BC81" t="str">
        <f t="shared" si="79"/>
        <v/>
      </c>
      <c r="BD81">
        <f t="array" ref="BD81">IF(P81="",0,SUMPRODUCT((DM13:VZ13="Fruits a coque")*(DM14:VZ14="EXCL")*(COUNTIF(AD81,"* "&amp;DM15:VZ15&amp;" *")&gt;0)*1))</f>
        <v>0</v>
      </c>
      <c r="BE81">
        <f t="array" ref="BE81">IF(P81="",0,SUMPRODUCT((DM13:VZ13="Fruits a coque")*(DM14:VZ14="ALERTE")*(COUNTIF(AD81,"* "&amp;DM15:VZ15&amp;" *")&gt;0)*1))</f>
        <v>0</v>
      </c>
      <c r="BF81" t="str">
        <f t="shared" si="80"/>
        <v/>
      </c>
      <c r="BG81">
        <f t="array" ref="BG81">IF(P81="",0,SUMPRODUCT((DM13:VZ13="Celeri")*(DM14:VZ14="ALERTE")*(COUNTIF(AD81,"* "&amp;DM15:VZ15&amp;" *")&gt;0)*1))</f>
        <v>0</v>
      </c>
      <c r="BH81" t="str">
        <f t="shared" si="81"/>
        <v/>
      </c>
      <c r="BI81">
        <f t="array" ref="BI81">IF(P81="",0,SUMPRODUCT((DM13:VZ13="Moutarde")*(DM14:VZ14="ALERTE")*(COUNTIF(AD81,"* "&amp;DM15:VZ15&amp;" *")&gt;0)*1))</f>
        <v>0</v>
      </c>
      <c r="BJ81" t="str">
        <f t="shared" si="82"/>
        <v/>
      </c>
      <c r="BK81">
        <f t="array" ref="BK81">IF(P81="",0,SUMPRODUCT((DM13:VZ13="Sesame")*(DM14:VZ14="ALERTE")*(COUNTIF(AD81,"* "&amp;DM15:VZ15&amp;" *")&gt;0)*1))</f>
        <v>0</v>
      </c>
      <c r="BL81" t="str">
        <f t="shared" si="83"/>
        <v/>
      </c>
      <c r="BM81">
        <f t="array" ref="BM81">IF(P81="",0,SUMPRODUCT((DM13:VZ13="Sulfites")*(DM14:VZ14="ALERTE")*(COUNTIF(AD81,"* "&amp;DM15:VZ15&amp;" *")&gt;0)*1))</f>
        <v>0</v>
      </c>
      <c r="BN81" t="str">
        <f t="shared" si="84"/>
        <v/>
      </c>
      <c r="BO81">
        <f t="array" ref="BO81">IF(P81="",0,SUMPRODUCT((DM13:VZ13="Lupin")*(DM14:VZ14="ALERTE")*(COUNTIF(AD81,"* "&amp;DM15:VZ15&amp;" *")&gt;0)*1))</f>
        <v>0</v>
      </c>
      <c r="BP81" t="str">
        <f t="shared" si="85"/>
        <v/>
      </c>
      <c r="BQ81">
        <f t="array" ref="BQ81">IF(P81="",0,SUMPRODUCT((DM13:VZ13="Mollusques")*(DM14:VZ14="EXCL")*(COUNTIF(AD81,"* "&amp;DM15:VZ15&amp;" *")&gt;0)*1))</f>
        <v>0</v>
      </c>
      <c r="BR81">
        <f t="array" ref="BR81">IF(P81="",0,SUMPRODUCT((DM13:VZ13="Mollusques")*(DM14:VZ14="ALERTE")*(COUNTIF(AD81,"* "&amp;DM15:VZ15&amp;" *")&gt;0)*1))</f>
        <v>0</v>
      </c>
      <c r="BS81" t="str">
        <f t="shared" si="86"/>
        <v/>
      </c>
      <c r="BT81" t="str">
        <f t="shared" si="87"/>
        <v/>
      </c>
      <c r="BU81" t="str">
        <f t="shared" si="88"/>
        <v/>
      </c>
      <c r="BV81" t="str">
        <f t="shared" si="89"/>
        <v/>
      </c>
      <c r="BW81" t="str">
        <f t="shared" si="90"/>
        <v/>
      </c>
      <c r="BX81" t="str">
        <f t="shared" si="91"/>
        <v/>
      </c>
      <c r="BY81" t="str">
        <f t="shared" si="92"/>
        <v/>
      </c>
      <c r="BZ81" t="str">
        <f t="shared" si="93"/>
        <v/>
      </c>
      <c r="CA81" t="str">
        <f t="shared" si="94"/>
        <v/>
      </c>
      <c r="CB81" t="str">
        <f t="shared" si="95"/>
        <v/>
      </c>
      <c r="CC81" t="str">
        <f t="shared" si="96"/>
        <v/>
      </c>
      <c r="CD81" t="str">
        <f t="shared" si="97"/>
        <v/>
      </c>
      <c r="CE81" t="str">
        <f t="shared" si="98"/>
        <v/>
      </c>
      <c r="CF81" t="str">
        <f t="shared" si="99"/>
        <v/>
      </c>
      <c r="CG81" t="str">
        <f t="shared" si="100"/>
        <v/>
      </c>
      <c r="CH81" t="str">
        <f t="shared" si="101"/>
        <v/>
      </c>
      <c r="CI81" t="str">
        <f t="shared" si="102"/>
        <v/>
      </c>
      <c r="CJ81" t="str">
        <f t="shared" si="103"/>
        <v/>
      </c>
      <c r="CK81" t="str">
        <f t="shared" si="104"/>
        <v/>
      </c>
    </row>
    <row r="82" spans="2:89" ht="15.75">
      <c r="B82" s="759"/>
      <c r="C82" s="784"/>
      <c r="D82" s="780" t="str" cm="1">
        <f t="array" ref="D82">IF(ROW()=ROW(D70),C73,INDEX(E70:E83,ROW()-ROW(D70)))</f>
        <v/>
      </c>
      <c r="E82" s="781" t="str">
        <f>IF(OR(D82="",C72="",C72&lt;=0,F82=""),"",TRIM(MID(D82,LEN(F82)+1+IF(MID(D82,LEN(F82)+1,1)=" ",1,0),99999)))</f>
        <v/>
      </c>
      <c r="F82" s="780" t="str">
        <f>IF(OR(G82="",G82=0,G82="0"),"",IF(LEN(G82)&lt;=C72,G82,IF(LEN(SUBSTITUTE(H82," ",""))=C72+1,LEFT(G82,C72),LEFT(G82,FIND("§",SUBSTITUTE(H82," ","§",LEN(H82)-LEN(SUBSTITUTE(H82," ",""))))-1))))</f>
        <v/>
      </c>
      <c r="G82" s="780" t="str">
        <f t="shared" si="56"/>
        <v/>
      </c>
      <c r="H82" s="780" t="str">
        <f>IF(OR(G82="",G82=0,G82="0"),"",LEFT(G82,C72+1))</f>
        <v/>
      </c>
      <c r="I82" s="782"/>
      <c r="J82" s="796"/>
      <c r="K82" s="759" t="str">
        <f>IF(LEN(TRIM(L82))&gt;0,MAX(K13:K81)+1,"")</f>
        <v/>
      </c>
      <c r="L82" s="864"/>
      <c r="M82" s="864"/>
      <c r="N82" s="864"/>
      <c r="O82" s="263" t="str">
        <f t="shared" si="57"/>
        <v/>
      </c>
      <c r="P82" s="752"/>
      <c r="Q82" s="862" t="s">
        <v>945</v>
      </c>
      <c r="R82" s="863" t="str">
        <f t="shared" si="58"/>
        <v/>
      </c>
      <c r="S82" s="264" t="str">
        <f t="shared" si="59"/>
        <v/>
      </c>
      <c r="T82" s="266" t="str">
        <f t="shared" si="60"/>
        <v/>
      </c>
      <c r="U82" s="267" t="str">
        <f t="shared" si="61"/>
        <v/>
      </c>
      <c r="V82" s="268" t="str">
        <f t="shared" si="62"/>
        <v/>
      </c>
      <c r="W82" s="268" t="str">
        <f t="shared" si="63"/>
        <v/>
      </c>
      <c r="X82" s="269" t="str">
        <f t="shared" si="64"/>
        <v/>
      </c>
      <c r="Y82" t="str">
        <f t="shared" si="65"/>
        <v/>
      </c>
      <c r="Z82" t="str">
        <f t="shared" si="66"/>
        <v/>
      </c>
      <c r="AA82" t="str">
        <f t="shared" si="67"/>
        <v/>
      </c>
      <c r="AB82" t="str">
        <f t="shared" si="68"/>
        <v/>
      </c>
      <c r="AC82" t="str">
        <f t="shared" si="69"/>
        <v/>
      </c>
      <c r="AD82" t="str">
        <f t="shared" si="70"/>
        <v/>
      </c>
      <c r="AE82">
        <f t="array" ref="AE82">IF(P82="",0,SUMPRODUCT((DM13:VZ13="Gluten")*(DM14:VZ14="INFO")*(COUNTIF(AD82,"* "&amp;DM15:VZ15&amp;" *")&gt;0)*1))</f>
        <v>0</v>
      </c>
      <c r="AF82">
        <f t="array" ref="AF82">IF(P82="",0,SUMPRODUCT((DM13:VZ13="Gluten")*(DM14:VZ14="EXCL")*(COUNTIF(AD82,"* "&amp;DM15:VZ15&amp;" *")&gt;0)*1))</f>
        <v>0</v>
      </c>
      <c r="AG82">
        <f t="array" ref="AG82">IF(P82="",0,SUMPRODUCT((DM13:VZ13="Gluten")*(DM14:VZ14="ALERTE")*(COUNTIF(AD82,"* "&amp;DM15:VZ15&amp;" *")&gt;0)*1))</f>
        <v>0</v>
      </c>
      <c r="AH82">
        <f t="array" ref="AH82">IF(P82="",0,SUMPRODUCT((DM13:VZ13="Gluten")*(DM14:VZ14="SUSP")*(COUNTIF(AD82,"* "&amp;DM15:VZ15&amp;" *")&gt;0)*1))</f>
        <v>0</v>
      </c>
      <c r="AI82" t="str">
        <f t="shared" si="71"/>
        <v/>
      </c>
      <c r="AJ82" t="str">
        <f t="shared" si="72"/>
        <v/>
      </c>
      <c r="AK82">
        <f t="array" ref="AK82">IF(P82="",0,SUMPRODUCT((DM13:VZ13="Crustaces")*(DM14:VZ14="ALERTE")*(COUNTIF(AD82,"* "&amp;DM15:VZ15&amp;" *")&gt;0)*1))</f>
        <v>0</v>
      </c>
      <c r="AL82" t="str">
        <f t="shared" si="73"/>
        <v/>
      </c>
      <c r="AM82">
        <f t="array" ref="AM82">IF(P82="",0,SUMPRODUCT((DM13:VZ13="Oeufs")*(DM14:VZ14="ALERTE")*(COUNTIF(AD82,"* "&amp;DM15:VZ15&amp;" *")&gt;0)*1))</f>
        <v>0</v>
      </c>
      <c r="AN82" t="str">
        <f t="shared" si="74"/>
        <v/>
      </c>
      <c r="AO82">
        <f t="array" ref="AO82">IF(P82="",0,SUMPRODUCT((DM13:VZ13="Poissons")*(DM14:VZ14="INFO")*(COUNTIF(AD82,"* "&amp;DM15:VZ15&amp;" *")&gt;0)*1))</f>
        <v>0</v>
      </c>
      <c r="AP82">
        <f t="array" ref="AP82">IF(P82="",0,SUMPRODUCT((DM13:VZ13="Poissons")*(DM14:VZ14="EXCL")*(COUNTIF(AD82,"* "&amp;DM15:VZ15&amp;" *")&gt;0)*1))</f>
        <v>0</v>
      </c>
      <c r="AQ82">
        <f t="array" ref="AQ82">IF(P82="",0,SUMPRODUCT((DM13:VZ13="Poissons")*(DM14:VZ14="ALERTE")*(COUNTIF(AD82,"* "&amp;DM15:VZ15&amp;" *")&gt;0)*1))</f>
        <v>0</v>
      </c>
      <c r="AR82" t="str">
        <f t="shared" si="75"/>
        <v/>
      </c>
      <c r="AS82">
        <f t="array" ref="AS82">IF(P82="",0,SUMPRODUCT((DM13:VZ13="Arachides")*(DM14:VZ14="ALERTE")*(COUNTIF(AD82,"* "&amp;DM15:VZ15&amp;" *")&gt;0)*1))</f>
        <v>0</v>
      </c>
      <c r="AT82" t="str">
        <f t="shared" si="76"/>
        <v/>
      </c>
      <c r="AU82">
        <f t="array" ref="AU82">IF(P82="",0,SUMPRODUCT((DM13:VZ13="Soja")*(DM14:VZ14="INFO")*(COUNTIF(AD82,"* "&amp;DM15:VZ15&amp;" *")&gt;0)*1))</f>
        <v>0</v>
      </c>
      <c r="AV82">
        <f t="array" ref="AV82">IF(P82="",0,SUMPRODUCT((DM13:VZ13="Soja")*(DM14:VZ14="ALERTE")*(COUNTIF(AD82,"* "&amp;DM15:VZ15&amp;" *")&gt;0)*1))</f>
        <v>0</v>
      </c>
      <c r="AW82" t="str">
        <f t="shared" si="77"/>
        <v/>
      </c>
      <c r="AX82">
        <f t="array" ref="AX82">IF(P82="",0,SUMPRODUCT((DM13:VZ13="Lait")*(DM14:VZ14="INFO")*(COUNTIF(AD82,"* "&amp;DM15:VZ15&amp;" *")&gt;0)*1))</f>
        <v>0</v>
      </c>
      <c r="AY82">
        <f t="array" ref="AY82">IF(P82="",0,SUMPRODUCT((DM13:VZ13="Lait")*(DM14:VZ14="EXCL")*(COUNTIF(AD82,"* "&amp;DM15:VZ15&amp;" *")&gt;0)*1))</f>
        <v>0</v>
      </c>
      <c r="AZ82">
        <f t="array" ref="AZ82">IF(P82="",0,SUMPRODUCT((DM13:VZ13="Lait")*(DM14:VZ14="ALERTE")*(COUNTIF(AD82,"* "&amp;DM15:VZ15&amp;" *")&gt;0)*1))</f>
        <v>0</v>
      </c>
      <c r="BA82">
        <f t="array" ref="BA82">IF(P82="",0,SUMPRODUCT((DM13:VZ13="Lait")*(DM14:VZ14="SUSP")*(COUNTIF(AD82,"* "&amp;DM15:VZ15&amp;" *")&gt;0)*1))</f>
        <v>0</v>
      </c>
      <c r="BB82" t="str">
        <f t="shared" si="78"/>
        <v/>
      </c>
      <c r="BC82" t="str">
        <f t="shared" si="79"/>
        <v/>
      </c>
      <c r="BD82">
        <f t="array" ref="BD82">IF(P82="",0,SUMPRODUCT((DM13:VZ13="Fruits a coque")*(DM14:VZ14="EXCL")*(COUNTIF(AD82,"* "&amp;DM15:VZ15&amp;" *")&gt;0)*1))</f>
        <v>0</v>
      </c>
      <c r="BE82">
        <f t="array" ref="BE82">IF(P82="",0,SUMPRODUCT((DM13:VZ13="Fruits a coque")*(DM14:VZ14="ALERTE")*(COUNTIF(AD82,"* "&amp;DM15:VZ15&amp;" *")&gt;0)*1))</f>
        <v>0</v>
      </c>
      <c r="BF82" t="str">
        <f t="shared" si="80"/>
        <v/>
      </c>
      <c r="BG82">
        <f t="array" ref="BG82">IF(P82="",0,SUMPRODUCT((DM13:VZ13="Celeri")*(DM14:VZ14="ALERTE")*(COUNTIF(AD82,"* "&amp;DM15:VZ15&amp;" *")&gt;0)*1))</f>
        <v>0</v>
      </c>
      <c r="BH82" t="str">
        <f t="shared" si="81"/>
        <v/>
      </c>
      <c r="BI82">
        <f t="array" ref="BI82">IF(P82="",0,SUMPRODUCT((DM13:VZ13="Moutarde")*(DM14:VZ14="ALERTE")*(COUNTIF(AD82,"* "&amp;DM15:VZ15&amp;" *")&gt;0)*1))</f>
        <v>0</v>
      </c>
      <c r="BJ82" t="str">
        <f t="shared" si="82"/>
        <v/>
      </c>
      <c r="BK82">
        <f t="array" ref="BK82">IF(P82="",0,SUMPRODUCT((DM13:VZ13="Sesame")*(DM14:VZ14="ALERTE")*(COUNTIF(AD82,"* "&amp;DM15:VZ15&amp;" *")&gt;0)*1))</f>
        <v>0</v>
      </c>
      <c r="BL82" t="str">
        <f t="shared" si="83"/>
        <v/>
      </c>
      <c r="BM82">
        <f t="array" ref="BM82">IF(P82="",0,SUMPRODUCT((DM13:VZ13="Sulfites")*(DM14:VZ14="ALERTE")*(COUNTIF(AD82,"* "&amp;DM15:VZ15&amp;" *")&gt;0)*1))</f>
        <v>0</v>
      </c>
      <c r="BN82" t="str">
        <f t="shared" si="84"/>
        <v/>
      </c>
      <c r="BO82">
        <f t="array" ref="BO82">IF(P82="",0,SUMPRODUCT((DM13:VZ13="Lupin")*(DM14:VZ14="ALERTE")*(COUNTIF(AD82,"* "&amp;DM15:VZ15&amp;" *")&gt;0)*1))</f>
        <v>0</v>
      </c>
      <c r="BP82" t="str">
        <f t="shared" si="85"/>
        <v/>
      </c>
      <c r="BQ82">
        <f t="array" ref="BQ82">IF(P82="",0,SUMPRODUCT((DM13:VZ13="Mollusques")*(DM14:VZ14="EXCL")*(COUNTIF(AD82,"* "&amp;DM15:VZ15&amp;" *")&gt;0)*1))</f>
        <v>0</v>
      </c>
      <c r="BR82">
        <f t="array" ref="BR82">IF(P82="",0,SUMPRODUCT((DM13:VZ13="Mollusques")*(DM14:VZ14="ALERTE")*(COUNTIF(AD82,"* "&amp;DM15:VZ15&amp;" *")&gt;0)*1))</f>
        <v>0</v>
      </c>
      <c r="BS82" t="str">
        <f t="shared" si="86"/>
        <v/>
      </c>
      <c r="BT82" t="str">
        <f t="shared" si="87"/>
        <v/>
      </c>
      <c r="BU82" t="str">
        <f t="shared" si="88"/>
        <v/>
      </c>
      <c r="BV82" t="str">
        <f t="shared" si="89"/>
        <v/>
      </c>
      <c r="BW82" t="str">
        <f t="shared" si="90"/>
        <v/>
      </c>
      <c r="BX82" t="str">
        <f t="shared" si="91"/>
        <v/>
      </c>
      <c r="BY82" t="str">
        <f t="shared" si="92"/>
        <v/>
      </c>
      <c r="BZ82" t="str">
        <f t="shared" si="93"/>
        <v/>
      </c>
      <c r="CA82" t="str">
        <f t="shared" si="94"/>
        <v/>
      </c>
      <c r="CB82" t="str">
        <f t="shared" si="95"/>
        <v/>
      </c>
      <c r="CC82" t="str">
        <f t="shared" si="96"/>
        <v/>
      </c>
      <c r="CD82" t="str">
        <f t="shared" si="97"/>
        <v/>
      </c>
      <c r="CE82" t="str">
        <f t="shared" si="98"/>
        <v/>
      </c>
      <c r="CF82" t="str">
        <f t="shared" si="99"/>
        <v/>
      </c>
      <c r="CG82" t="str">
        <f t="shared" si="100"/>
        <v/>
      </c>
      <c r="CH82" t="str">
        <f t="shared" si="101"/>
        <v/>
      </c>
      <c r="CI82" t="str">
        <f t="shared" si="102"/>
        <v/>
      </c>
      <c r="CJ82" t="str">
        <f t="shared" si="103"/>
        <v/>
      </c>
      <c r="CK82" t="str">
        <f t="shared" si="104"/>
        <v/>
      </c>
    </row>
    <row r="83" spans="2:89" ht="15.75">
      <c r="B83" s="759"/>
      <c r="C83" s="784"/>
      <c r="D83" s="780" t="str" cm="1">
        <f t="array" ref="D83">IF(ROW()=ROW(D70),C73,INDEX(E70:E83,ROW()-ROW(D70)))</f>
        <v/>
      </c>
      <c r="E83" s="781" t="str">
        <f>IF(OR(D83="",C72="",C72&lt;=0,F83=""),"",TRIM(MID(D83,LEN(F83)+1+IF(MID(D83,LEN(F83)+1,1)=" ",1,0),99999)))</f>
        <v/>
      </c>
      <c r="F83" s="780" t="str">
        <f>IF(OR(G83="",G83=0,G83="0"),"",IF(LEN(G83)&lt;=C72,G83,IF(LEN(SUBSTITUTE(H83," ",""))=C72+1,LEFT(G83,C72),LEFT(G83,FIND("§",SUBSTITUTE(H83," ","§",LEN(H83)-LEN(SUBSTITUTE(H83," ",""))))-1))))</f>
        <v/>
      </c>
      <c r="G83" s="780" t="str">
        <f t="shared" si="56"/>
        <v/>
      </c>
      <c r="H83" s="780" t="str">
        <f>IF(OR(G83="",G83=0,G83="0"),"",LEFT(G83,C72+1))</f>
        <v/>
      </c>
      <c r="I83" s="782"/>
      <c r="J83" s="796"/>
      <c r="K83" s="759" t="str">
        <f>IF(LEN(TRIM(L83))&gt;0,MAX(K13:K82)+1,"")</f>
        <v/>
      </c>
      <c r="L83" s="864"/>
      <c r="M83" s="864"/>
      <c r="N83" s="864"/>
      <c r="O83" s="263" t="str">
        <f t="shared" si="57"/>
        <v/>
      </c>
      <c r="P83" s="752"/>
      <c r="Q83" s="862" t="s">
        <v>945</v>
      </c>
      <c r="R83" s="863" t="str">
        <f t="shared" si="58"/>
        <v/>
      </c>
      <c r="S83" s="264" t="str">
        <f t="shared" si="59"/>
        <v/>
      </c>
      <c r="T83" s="266" t="str">
        <f t="shared" si="60"/>
        <v/>
      </c>
      <c r="U83" s="267" t="str">
        <f t="shared" si="61"/>
        <v/>
      </c>
      <c r="V83" s="268" t="str">
        <f t="shared" si="62"/>
        <v/>
      </c>
      <c r="W83" s="268" t="str">
        <f t="shared" si="63"/>
        <v/>
      </c>
      <c r="X83" s="269" t="str">
        <f t="shared" si="64"/>
        <v/>
      </c>
      <c r="Y83" t="str">
        <f t="shared" si="65"/>
        <v/>
      </c>
      <c r="Z83" t="str">
        <f t="shared" si="66"/>
        <v/>
      </c>
      <c r="AA83" t="str">
        <f t="shared" si="67"/>
        <v/>
      </c>
      <c r="AB83" t="str">
        <f t="shared" si="68"/>
        <v/>
      </c>
      <c r="AC83" t="str">
        <f t="shared" si="69"/>
        <v/>
      </c>
      <c r="AD83" t="str">
        <f t="shared" si="70"/>
        <v/>
      </c>
      <c r="AE83">
        <f t="array" ref="AE83">IF(P83="",0,SUMPRODUCT((DM13:VZ13="Gluten")*(DM14:VZ14="INFO")*(COUNTIF(AD83,"* "&amp;DM15:VZ15&amp;" *")&gt;0)*1))</f>
        <v>0</v>
      </c>
      <c r="AF83">
        <f t="array" ref="AF83">IF(P83="",0,SUMPRODUCT((DM13:VZ13="Gluten")*(DM14:VZ14="EXCL")*(COUNTIF(AD83,"* "&amp;DM15:VZ15&amp;" *")&gt;0)*1))</f>
        <v>0</v>
      </c>
      <c r="AG83">
        <f t="array" ref="AG83">IF(P83="",0,SUMPRODUCT((DM13:VZ13="Gluten")*(DM14:VZ14="ALERTE")*(COUNTIF(AD83,"* "&amp;DM15:VZ15&amp;" *")&gt;0)*1))</f>
        <v>0</v>
      </c>
      <c r="AH83">
        <f t="array" ref="AH83">IF(P83="",0,SUMPRODUCT((DM13:VZ13="Gluten")*(DM14:VZ14="SUSP")*(COUNTIF(AD83,"* "&amp;DM15:VZ15&amp;" *")&gt;0)*1))</f>
        <v>0</v>
      </c>
      <c r="AI83" t="str">
        <f t="shared" si="71"/>
        <v/>
      </c>
      <c r="AJ83" t="str">
        <f t="shared" si="72"/>
        <v/>
      </c>
      <c r="AK83">
        <f t="array" ref="AK83">IF(P83="",0,SUMPRODUCT((DM13:VZ13="Crustaces")*(DM14:VZ14="ALERTE")*(COUNTIF(AD83,"* "&amp;DM15:VZ15&amp;" *")&gt;0)*1))</f>
        <v>0</v>
      </c>
      <c r="AL83" t="str">
        <f t="shared" si="73"/>
        <v/>
      </c>
      <c r="AM83">
        <f t="array" ref="AM83">IF(P83="",0,SUMPRODUCT((DM13:VZ13="Oeufs")*(DM14:VZ14="ALERTE")*(COUNTIF(AD83,"* "&amp;DM15:VZ15&amp;" *")&gt;0)*1))</f>
        <v>0</v>
      </c>
      <c r="AN83" t="str">
        <f t="shared" si="74"/>
        <v/>
      </c>
      <c r="AO83">
        <f t="array" ref="AO83">IF(P83="",0,SUMPRODUCT((DM13:VZ13="Poissons")*(DM14:VZ14="INFO")*(COUNTIF(AD83,"* "&amp;DM15:VZ15&amp;" *")&gt;0)*1))</f>
        <v>0</v>
      </c>
      <c r="AP83">
        <f t="array" ref="AP83">IF(P83="",0,SUMPRODUCT((DM13:VZ13="Poissons")*(DM14:VZ14="EXCL")*(COUNTIF(AD83,"* "&amp;DM15:VZ15&amp;" *")&gt;0)*1))</f>
        <v>0</v>
      </c>
      <c r="AQ83">
        <f t="array" ref="AQ83">IF(P83="",0,SUMPRODUCT((DM13:VZ13="Poissons")*(DM14:VZ14="ALERTE")*(COUNTIF(AD83,"* "&amp;DM15:VZ15&amp;" *")&gt;0)*1))</f>
        <v>0</v>
      </c>
      <c r="AR83" t="str">
        <f t="shared" si="75"/>
        <v/>
      </c>
      <c r="AS83">
        <f t="array" ref="AS83">IF(P83="",0,SUMPRODUCT((DM13:VZ13="Arachides")*(DM14:VZ14="ALERTE")*(COUNTIF(AD83,"* "&amp;DM15:VZ15&amp;" *")&gt;0)*1))</f>
        <v>0</v>
      </c>
      <c r="AT83" t="str">
        <f t="shared" si="76"/>
        <v/>
      </c>
      <c r="AU83">
        <f t="array" ref="AU83">IF(P83="",0,SUMPRODUCT((DM13:VZ13="Soja")*(DM14:VZ14="INFO")*(COUNTIF(AD83,"* "&amp;DM15:VZ15&amp;" *")&gt;0)*1))</f>
        <v>0</v>
      </c>
      <c r="AV83">
        <f t="array" ref="AV83">IF(P83="",0,SUMPRODUCT((DM13:VZ13="Soja")*(DM14:VZ14="ALERTE")*(COUNTIF(AD83,"* "&amp;DM15:VZ15&amp;" *")&gt;0)*1))</f>
        <v>0</v>
      </c>
      <c r="AW83" t="str">
        <f t="shared" si="77"/>
        <v/>
      </c>
      <c r="AX83">
        <f t="array" ref="AX83">IF(P83="",0,SUMPRODUCT((DM13:VZ13="Lait")*(DM14:VZ14="INFO")*(COUNTIF(AD83,"* "&amp;DM15:VZ15&amp;" *")&gt;0)*1))</f>
        <v>0</v>
      </c>
      <c r="AY83">
        <f t="array" ref="AY83">IF(P83="",0,SUMPRODUCT((DM13:VZ13="Lait")*(DM14:VZ14="EXCL")*(COUNTIF(AD83,"* "&amp;DM15:VZ15&amp;" *")&gt;0)*1))</f>
        <v>0</v>
      </c>
      <c r="AZ83">
        <f t="array" ref="AZ83">IF(P83="",0,SUMPRODUCT((DM13:VZ13="Lait")*(DM14:VZ14="ALERTE")*(COUNTIF(AD83,"* "&amp;DM15:VZ15&amp;" *")&gt;0)*1))</f>
        <v>0</v>
      </c>
      <c r="BA83">
        <f t="array" ref="BA83">IF(P83="",0,SUMPRODUCT((DM13:VZ13="Lait")*(DM14:VZ14="SUSP")*(COUNTIF(AD83,"* "&amp;DM15:VZ15&amp;" *")&gt;0)*1))</f>
        <v>0</v>
      </c>
      <c r="BB83" t="str">
        <f t="shared" si="78"/>
        <v/>
      </c>
      <c r="BC83" t="str">
        <f t="shared" si="79"/>
        <v/>
      </c>
      <c r="BD83">
        <f t="array" ref="BD83">IF(P83="",0,SUMPRODUCT((DM13:VZ13="Fruits a coque")*(DM14:VZ14="EXCL")*(COUNTIF(AD83,"* "&amp;DM15:VZ15&amp;" *")&gt;0)*1))</f>
        <v>0</v>
      </c>
      <c r="BE83">
        <f t="array" ref="BE83">IF(P83="",0,SUMPRODUCT((DM13:VZ13="Fruits a coque")*(DM14:VZ14="ALERTE")*(COUNTIF(AD83,"* "&amp;DM15:VZ15&amp;" *")&gt;0)*1))</f>
        <v>0</v>
      </c>
      <c r="BF83" t="str">
        <f t="shared" si="80"/>
        <v/>
      </c>
      <c r="BG83">
        <f t="array" ref="BG83">IF(P83="",0,SUMPRODUCT((DM13:VZ13="Celeri")*(DM14:VZ14="ALERTE")*(COUNTIF(AD83,"* "&amp;DM15:VZ15&amp;" *")&gt;0)*1))</f>
        <v>0</v>
      </c>
      <c r="BH83" t="str">
        <f t="shared" si="81"/>
        <v/>
      </c>
      <c r="BI83">
        <f t="array" ref="BI83">IF(P83="",0,SUMPRODUCT((DM13:VZ13="Moutarde")*(DM14:VZ14="ALERTE")*(COUNTIF(AD83,"* "&amp;DM15:VZ15&amp;" *")&gt;0)*1))</f>
        <v>0</v>
      </c>
      <c r="BJ83" t="str">
        <f t="shared" si="82"/>
        <v/>
      </c>
      <c r="BK83">
        <f t="array" ref="BK83">IF(P83="",0,SUMPRODUCT((DM13:VZ13="Sesame")*(DM14:VZ14="ALERTE")*(COUNTIF(AD83,"* "&amp;DM15:VZ15&amp;" *")&gt;0)*1))</f>
        <v>0</v>
      </c>
      <c r="BL83" t="str">
        <f t="shared" si="83"/>
        <v/>
      </c>
      <c r="BM83">
        <f t="array" ref="BM83">IF(P83="",0,SUMPRODUCT((DM13:VZ13="Sulfites")*(DM14:VZ14="ALERTE")*(COUNTIF(AD83,"* "&amp;DM15:VZ15&amp;" *")&gt;0)*1))</f>
        <v>0</v>
      </c>
      <c r="BN83" t="str">
        <f t="shared" si="84"/>
        <v/>
      </c>
      <c r="BO83">
        <f t="array" ref="BO83">IF(P83="",0,SUMPRODUCT((DM13:VZ13="Lupin")*(DM14:VZ14="ALERTE")*(COUNTIF(AD83,"* "&amp;DM15:VZ15&amp;" *")&gt;0)*1))</f>
        <v>0</v>
      </c>
      <c r="BP83" t="str">
        <f t="shared" si="85"/>
        <v/>
      </c>
      <c r="BQ83">
        <f t="array" ref="BQ83">IF(P83="",0,SUMPRODUCT((DM13:VZ13="Mollusques")*(DM14:VZ14="EXCL")*(COUNTIF(AD83,"* "&amp;DM15:VZ15&amp;" *")&gt;0)*1))</f>
        <v>0</v>
      </c>
      <c r="BR83">
        <f t="array" ref="BR83">IF(P83="",0,SUMPRODUCT((DM13:VZ13="Mollusques")*(DM14:VZ14="ALERTE")*(COUNTIF(AD83,"* "&amp;DM15:VZ15&amp;" *")&gt;0)*1))</f>
        <v>0</v>
      </c>
      <c r="BS83" t="str">
        <f t="shared" si="86"/>
        <v/>
      </c>
      <c r="BT83" t="str">
        <f t="shared" si="87"/>
        <v/>
      </c>
      <c r="BU83" t="str">
        <f t="shared" si="88"/>
        <v/>
      </c>
      <c r="BV83" t="str">
        <f t="shared" si="89"/>
        <v/>
      </c>
      <c r="BW83" t="str">
        <f t="shared" si="90"/>
        <v/>
      </c>
      <c r="BX83" t="str">
        <f t="shared" si="91"/>
        <v/>
      </c>
      <c r="BY83" t="str">
        <f t="shared" si="92"/>
        <v/>
      </c>
      <c r="BZ83" t="str">
        <f t="shared" si="93"/>
        <v/>
      </c>
      <c r="CA83" t="str">
        <f t="shared" si="94"/>
        <v/>
      </c>
      <c r="CB83" t="str">
        <f t="shared" si="95"/>
        <v/>
      </c>
      <c r="CC83" t="str">
        <f t="shared" si="96"/>
        <v/>
      </c>
      <c r="CD83" t="str">
        <f t="shared" si="97"/>
        <v/>
      </c>
      <c r="CE83" t="str">
        <f t="shared" si="98"/>
        <v/>
      </c>
      <c r="CF83" t="str">
        <f t="shared" si="99"/>
        <v/>
      </c>
      <c r="CG83" t="str">
        <f t="shared" si="100"/>
        <v/>
      </c>
      <c r="CH83" t="str">
        <f t="shared" si="101"/>
        <v/>
      </c>
      <c r="CI83" t="str">
        <f t="shared" si="102"/>
        <v/>
      </c>
      <c r="CJ83" t="str">
        <f t="shared" si="103"/>
        <v/>
      </c>
      <c r="CK83" t="str">
        <f t="shared" si="104"/>
        <v/>
      </c>
    </row>
    <row r="84" spans="2:89" ht="15.75">
      <c r="B84" s="759"/>
      <c r="C84" s="779" t="str">
        <f>IF(TRIM(SUBSTITUTE(R19,CHAR(160),""))="","",R19)</f>
        <v>sel fin</v>
      </c>
      <c r="D84" s="780" t="str" cm="1">
        <f t="array" ref="D84">IF(ROW()=ROW(D84),C87,INDEX(E84:E97,ROW()-ROW(D84)))</f>
        <v>sel fin</v>
      </c>
      <c r="E84" s="781" t="str">
        <f>IF(OR(D84="",C86="",C86&lt;=0,F84=""),"",TRIM(MID(D84,LEN(F84)+1+IF(MID(D84,LEN(F84)+1,1)=" ",1,0),99999)))</f>
        <v/>
      </c>
      <c r="F84" s="780" t="str">
        <f>IF(OR(G84="",G84=0,G84="0"),"",IF(LEN(G84)&lt;=C86,G84,IF(LEN(SUBSTITUTE(H84," ",""))=C86+1,LEFT(G84,C86),LEFT(G84,FIND("§",SUBSTITUTE(H84," ","§",LEN(H84)-LEN(SUBSTITUTE(H84," ",""))))-1))))</f>
        <v>sel fin</v>
      </c>
      <c r="G84" s="780" t="str">
        <f t="shared" si="56"/>
        <v>sel fin</v>
      </c>
      <c r="H84" s="780" t="str">
        <f>IF(OR(G84="",G84=0,G84="0"),"",LEFT(G84,C86+1))</f>
        <v>sel fin</v>
      </c>
      <c r="I84" s="782"/>
      <c r="J84" s="796"/>
      <c r="K84" s="759" t="str">
        <f>IF(LEN(TRIM(L84))&gt;0,MAX(K13:K83)+1,"")</f>
        <v/>
      </c>
      <c r="L84" s="864"/>
      <c r="M84" s="864"/>
      <c r="N84" s="864"/>
      <c r="O84" s="263" t="str">
        <f t="shared" si="57"/>
        <v/>
      </c>
      <c r="P84" s="752"/>
      <c r="Q84" s="862" t="s">
        <v>945</v>
      </c>
      <c r="R84" s="863" t="str">
        <f t="shared" si="58"/>
        <v/>
      </c>
      <c r="S84" s="264" t="str">
        <f t="shared" si="59"/>
        <v/>
      </c>
      <c r="T84" s="266" t="str">
        <f t="shared" si="60"/>
        <v/>
      </c>
      <c r="U84" s="267" t="str">
        <f t="shared" si="61"/>
        <v/>
      </c>
      <c r="V84" s="268" t="str">
        <f t="shared" si="62"/>
        <v/>
      </c>
      <c r="W84" s="268" t="str">
        <f t="shared" si="63"/>
        <v/>
      </c>
      <c r="X84" s="269" t="str">
        <f t="shared" si="64"/>
        <v/>
      </c>
      <c r="Y84" t="str">
        <f t="shared" si="65"/>
        <v/>
      </c>
      <c r="Z84" t="str">
        <f t="shared" si="66"/>
        <v/>
      </c>
      <c r="AA84" t="str">
        <f t="shared" si="67"/>
        <v/>
      </c>
      <c r="AB84" t="str">
        <f t="shared" si="68"/>
        <v/>
      </c>
      <c r="AC84" t="str">
        <f t="shared" si="69"/>
        <v/>
      </c>
      <c r="AD84" t="str">
        <f t="shared" si="70"/>
        <v/>
      </c>
      <c r="AE84">
        <f t="array" ref="AE84">IF(P84="",0,SUMPRODUCT((DM13:VZ13="Gluten")*(DM14:VZ14="INFO")*(COUNTIF(AD84,"* "&amp;DM15:VZ15&amp;" *")&gt;0)*1))</f>
        <v>0</v>
      </c>
      <c r="AF84">
        <f t="array" ref="AF84">IF(P84="",0,SUMPRODUCT((DM13:VZ13="Gluten")*(DM14:VZ14="EXCL")*(COUNTIF(AD84,"* "&amp;DM15:VZ15&amp;" *")&gt;0)*1))</f>
        <v>0</v>
      </c>
      <c r="AG84">
        <f t="array" ref="AG84">IF(P84="",0,SUMPRODUCT((DM13:VZ13="Gluten")*(DM14:VZ14="ALERTE")*(COUNTIF(AD84,"* "&amp;DM15:VZ15&amp;" *")&gt;0)*1))</f>
        <v>0</v>
      </c>
      <c r="AH84">
        <f t="array" ref="AH84">IF(P84="",0,SUMPRODUCT((DM13:VZ13="Gluten")*(DM14:VZ14="SUSP")*(COUNTIF(AD84,"* "&amp;DM15:VZ15&amp;" *")&gt;0)*1))</f>
        <v>0</v>
      </c>
      <c r="AI84" t="str">
        <f t="shared" si="71"/>
        <v/>
      </c>
      <c r="AJ84" t="str">
        <f t="shared" si="72"/>
        <v/>
      </c>
      <c r="AK84">
        <f t="array" ref="AK84">IF(P84="",0,SUMPRODUCT((DM13:VZ13="Crustaces")*(DM14:VZ14="ALERTE")*(COUNTIF(AD84,"* "&amp;DM15:VZ15&amp;" *")&gt;0)*1))</f>
        <v>0</v>
      </c>
      <c r="AL84" t="str">
        <f t="shared" si="73"/>
        <v/>
      </c>
      <c r="AM84">
        <f t="array" ref="AM84">IF(P84="",0,SUMPRODUCT((DM13:VZ13="Oeufs")*(DM14:VZ14="ALERTE")*(COUNTIF(AD84,"* "&amp;DM15:VZ15&amp;" *")&gt;0)*1))</f>
        <v>0</v>
      </c>
      <c r="AN84" t="str">
        <f t="shared" si="74"/>
        <v/>
      </c>
      <c r="AO84">
        <f t="array" ref="AO84">IF(P84="",0,SUMPRODUCT((DM13:VZ13="Poissons")*(DM14:VZ14="INFO")*(COUNTIF(AD84,"* "&amp;DM15:VZ15&amp;" *")&gt;0)*1))</f>
        <v>0</v>
      </c>
      <c r="AP84">
        <f t="array" ref="AP84">IF(P84="",0,SUMPRODUCT((DM13:VZ13="Poissons")*(DM14:VZ14="EXCL")*(COUNTIF(AD84,"* "&amp;DM15:VZ15&amp;" *")&gt;0)*1))</f>
        <v>0</v>
      </c>
      <c r="AQ84">
        <f t="array" ref="AQ84">IF(P84="",0,SUMPRODUCT((DM13:VZ13="Poissons")*(DM14:VZ14="ALERTE")*(COUNTIF(AD84,"* "&amp;DM15:VZ15&amp;" *")&gt;0)*1))</f>
        <v>0</v>
      </c>
      <c r="AR84" t="str">
        <f t="shared" si="75"/>
        <v/>
      </c>
      <c r="AS84">
        <f t="array" ref="AS84">IF(P84="",0,SUMPRODUCT((DM13:VZ13="Arachides")*(DM14:VZ14="ALERTE")*(COUNTIF(AD84,"* "&amp;DM15:VZ15&amp;" *")&gt;0)*1))</f>
        <v>0</v>
      </c>
      <c r="AT84" t="str">
        <f t="shared" si="76"/>
        <v/>
      </c>
      <c r="AU84">
        <f t="array" ref="AU84">IF(P84="",0,SUMPRODUCT((DM13:VZ13="Soja")*(DM14:VZ14="INFO")*(COUNTIF(AD84,"* "&amp;DM15:VZ15&amp;" *")&gt;0)*1))</f>
        <v>0</v>
      </c>
      <c r="AV84">
        <f t="array" ref="AV84">IF(P84="",0,SUMPRODUCT((DM13:VZ13="Soja")*(DM14:VZ14="ALERTE")*(COUNTIF(AD84,"* "&amp;DM15:VZ15&amp;" *")&gt;0)*1))</f>
        <v>0</v>
      </c>
      <c r="AW84" t="str">
        <f t="shared" si="77"/>
        <v/>
      </c>
      <c r="AX84">
        <f t="array" ref="AX84">IF(P84="",0,SUMPRODUCT((DM13:VZ13="Lait")*(DM14:VZ14="INFO")*(COUNTIF(AD84,"* "&amp;DM15:VZ15&amp;" *")&gt;0)*1))</f>
        <v>0</v>
      </c>
      <c r="AY84">
        <f t="array" ref="AY84">IF(P84="",0,SUMPRODUCT((DM13:VZ13="Lait")*(DM14:VZ14="EXCL")*(COUNTIF(AD84,"* "&amp;DM15:VZ15&amp;" *")&gt;0)*1))</f>
        <v>0</v>
      </c>
      <c r="AZ84">
        <f t="array" ref="AZ84">IF(P84="",0,SUMPRODUCT((DM13:VZ13="Lait")*(DM14:VZ14="ALERTE")*(COUNTIF(AD84,"* "&amp;DM15:VZ15&amp;" *")&gt;0)*1))</f>
        <v>0</v>
      </c>
      <c r="BA84">
        <f t="array" ref="BA84">IF(P84="",0,SUMPRODUCT((DM13:VZ13="Lait")*(DM14:VZ14="SUSP")*(COUNTIF(AD84,"* "&amp;DM15:VZ15&amp;" *")&gt;0)*1))</f>
        <v>0</v>
      </c>
      <c r="BB84" t="str">
        <f t="shared" si="78"/>
        <v/>
      </c>
      <c r="BC84" t="str">
        <f t="shared" si="79"/>
        <v/>
      </c>
      <c r="BD84">
        <f t="array" ref="BD84">IF(P84="",0,SUMPRODUCT((DM13:VZ13="Fruits a coque")*(DM14:VZ14="EXCL")*(COUNTIF(AD84,"* "&amp;DM15:VZ15&amp;" *")&gt;0)*1))</f>
        <v>0</v>
      </c>
      <c r="BE84">
        <f t="array" ref="BE84">IF(P84="",0,SUMPRODUCT((DM13:VZ13="Fruits a coque")*(DM14:VZ14="ALERTE")*(COUNTIF(AD84,"* "&amp;DM15:VZ15&amp;" *")&gt;0)*1))</f>
        <v>0</v>
      </c>
      <c r="BF84" t="str">
        <f t="shared" si="80"/>
        <v/>
      </c>
      <c r="BG84">
        <f t="array" ref="BG84">IF(P84="",0,SUMPRODUCT((DM13:VZ13="Celeri")*(DM14:VZ14="ALERTE")*(COUNTIF(AD84,"* "&amp;DM15:VZ15&amp;" *")&gt;0)*1))</f>
        <v>0</v>
      </c>
      <c r="BH84" t="str">
        <f t="shared" si="81"/>
        <v/>
      </c>
      <c r="BI84">
        <f t="array" ref="BI84">IF(P84="",0,SUMPRODUCT((DM13:VZ13="Moutarde")*(DM14:VZ14="ALERTE")*(COUNTIF(AD84,"* "&amp;DM15:VZ15&amp;" *")&gt;0)*1))</f>
        <v>0</v>
      </c>
      <c r="BJ84" t="str">
        <f t="shared" si="82"/>
        <v/>
      </c>
      <c r="BK84">
        <f t="array" ref="BK84">IF(P84="",0,SUMPRODUCT((DM13:VZ13="Sesame")*(DM14:VZ14="ALERTE")*(COUNTIF(AD84,"* "&amp;DM15:VZ15&amp;" *")&gt;0)*1))</f>
        <v>0</v>
      </c>
      <c r="BL84" t="str">
        <f t="shared" si="83"/>
        <v/>
      </c>
      <c r="BM84">
        <f t="array" ref="BM84">IF(P84="",0,SUMPRODUCT((DM13:VZ13="Sulfites")*(DM14:VZ14="ALERTE")*(COUNTIF(AD84,"* "&amp;DM15:VZ15&amp;" *")&gt;0)*1))</f>
        <v>0</v>
      </c>
      <c r="BN84" t="str">
        <f t="shared" si="84"/>
        <v/>
      </c>
      <c r="BO84">
        <f t="array" ref="BO84">IF(P84="",0,SUMPRODUCT((DM13:VZ13="Lupin")*(DM14:VZ14="ALERTE")*(COUNTIF(AD84,"* "&amp;DM15:VZ15&amp;" *")&gt;0)*1))</f>
        <v>0</v>
      </c>
      <c r="BP84" t="str">
        <f t="shared" si="85"/>
        <v/>
      </c>
      <c r="BQ84">
        <f t="array" ref="BQ84">IF(P84="",0,SUMPRODUCT((DM13:VZ13="Mollusques")*(DM14:VZ14="EXCL")*(COUNTIF(AD84,"* "&amp;DM15:VZ15&amp;" *")&gt;0)*1))</f>
        <v>0</v>
      </c>
      <c r="BR84">
        <f t="array" ref="BR84">IF(P84="",0,SUMPRODUCT((DM13:VZ13="Mollusques")*(DM14:VZ14="ALERTE")*(COUNTIF(AD84,"* "&amp;DM15:VZ15&amp;" *")&gt;0)*1))</f>
        <v>0</v>
      </c>
      <c r="BS84" t="str">
        <f t="shared" si="86"/>
        <v/>
      </c>
      <c r="BT84" t="str">
        <f t="shared" si="87"/>
        <v/>
      </c>
      <c r="BU84" t="str">
        <f t="shared" si="88"/>
        <v/>
      </c>
      <c r="BV84" t="str">
        <f t="shared" si="89"/>
        <v/>
      </c>
      <c r="BW84" t="str">
        <f t="shared" si="90"/>
        <v/>
      </c>
      <c r="BX84" t="str">
        <f t="shared" si="91"/>
        <v/>
      </c>
      <c r="BY84" t="str">
        <f t="shared" si="92"/>
        <v/>
      </c>
      <c r="BZ84" t="str">
        <f t="shared" si="93"/>
        <v/>
      </c>
      <c r="CA84" t="str">
        <f t="shared" si="94"/>
        <v/>
      </c>
      <c r="CB84" t="str">
        <f t="shared" si="95"/>
        <v/>
      </c>
      <c r="CC84" t="str">
        <f t="shared" si="96"/>
        <v/>
      </c>
      <c r="CD84" t="str">
        <f t="shared" si="97"/>
        <v/>
      </c>
      <c r="CE84" t="str">
        <f t="shared" si="98"/>
        <v/>
      </c>
      <c r="CF84" t="str">
        <f t="shared" si="99"/>
        <v/>
      </c>
      <c r="CG84" t="str">
        <f t="shared" si="100"/>
        <v/>
      </c>
      <c r="CH84" t="str">
        <f t="shared" si="101"/>
        <v/>
      </c>
      <c r="CI84" t="str">
        <f t="shared" si="102"/>
        <v/>
      </c>
      <c r="CJ84" t="str">
        <f t="shared" si="103"/>
        <v/>
      </c>
      <c r="CK84" t="str">
        <f t="shared" si="104"/>
        <v/>
      </c>
    </row>
    <row r="85" spans="2:89" ht="15.75">
      <c r="B85" s="759"/>
      <c r="C85" s="784" t="str">
        <f>TRIM(SUBSTITUTE(SUBSTITUTE(SUBSTITUTE(SUBSTITUTE(SUBSTITUTE(SUBSTITUTE(SUBSTITUTE(SUBSTITUTE(SUBSTITUTE(CLEAN(IF(OR(LEFT(C84,1)="-",LEFT(C84,1)="="),MID(C84,2,99999),C84)),"—","-"),"–","-"),CHAR(160)," "),CHAR(9)," "),CHAR(13)," "),CHAR(10)," ")," "," ")," "," ")," "," "))</f>
        <v>sel fin</v>
      </c>
      <c r="D85" s="780" t="str" cm="1">
        <f t="array" ref="D85">IF(ROW()=ROW(D84),C87,INDEX(E84:E97,ROW()-ROW(D84)))</f>
        <v/>
      </c>
      <c r="E85" s="781" t="str">
        <f>IF(OR(D85="",C86="",C86&lt;=0,F85=""),"",TRIM(MID(D85,LEN(F85)+1+IF(MID(D85,LEN(F85)+1,1)=" ",1,0),99999)))</f>
        <v/>
      </c>
      <c r="F85" s="780" t="str">
        <f>IF(OR(G85="",G85=0,G85="0"),"",IF(LEN(G85)&lt;=C86,G85,IF(LEN(SUBSTITUTE(H85," ",""))=C86+1,LEFT(G85,C86),LEFT(G85,FIND("§",SUBSTITUTE(H85," ","§",LEN(H85)-LEN(SUBSTITUTE(H85," ",""))))-1))))</f>
        <v/>
      </c>
      <c r="G85" s="780" t="str">
        <f t="shared" si="56"/>
        <v/>
      </c>
      <c r="H85" s="780" t="str">
        <f>IF(OR(G85="",G85=0,G85="0"),"",LEFT(G85,C86+1))</f>
        <v/>
      </c>
      <c r="I85" s="782"/>
      <c r="J85" s="796"/>
      <c r="K85" s="759" t="str">
        <f>IF(LEN(TRIM(L85))&gt;0,MAX(K13:K84)+1,"")</f>
        <v/>
      </c>
      <c r="L85" s="864"/>
      <c r="M85" s="864"/>
      <c r="N85" s="864"/>
      <c r="O85" s="263" t="str">
        <f t="shared" si="57"/>
        <v/>
      </c>
      <c r="P85" s="752"/>
      <c r="Q85" s="862" t="s">
        <v>945</v>
      </c>
      <c r="R85" s="863" t="str">
        <f t="shared" si="58"/>
        <v/>
      </c>
      <c r="S85" s="264" t="str">
        <f t="shared" si="59"/>
        <v/>
      </c>
      <c r="T85" s="266" t="str">
        <f t="shared" si="60"/>
        <v/>
      </c>
      <c r="U85" s="267" t="str">
        <f t="shared" si="61"/>
        <v/>
      </c>
      <c r="V85" s="268" t="str">
        <f t="shared" si="62"/>
        <v/>
      </c>
      <c r="W85" s="268" t="str">
        <f t="shared" si="63"/>
        <v/>
      </c>
      <c r="X85" s="269" t="str">
        <f t="shared" si="64"/>
        <v/>
      </c>
      <c r="Y85" t="str">
        <f t="shared" si="65"/>
        <v/>
      </c>
      <c r="Z85" t="str">
        <f t="shared" si="66"/>
        <v/>
      </c>
      <c r="AA85" t="str">
        <f t="shared" si="67"/>
        <v/>
      </c>
      <c r="AB85" t="str">
        <f t="shared" si="68"/>
        <v/>
      </c>
      <c r="AC85" t="str">
        <f t="shared" si="69"/>
        <v/>
      </c>
      <c r="AD85" t="str">
        <f t="shared" si="70"/>
        <v/>
      </c>
      <c r="AE85">
        <f t="array" ref="AE85">IF(P85="",0,SUMPRODUCT((DM13:VZ13="Gluten")*(DM14:VZ14="INFO")*(COUNTIF(AD85,"* "&amp;DM15:VZ15&amp;" *")&gt;0)*1))</f>
        <v>0</v>
      </c>
      <c r="AF85">
        <f t="array" ref="AF85">IF(P85="",0,SUMPRODUCT((DM13:VZ13="Gluten")*(DM14:VZ14="EXCL")*(COUNTIF(AD85,"* "&amp;DM15:VZ15&amp;" *")&gt;0)*1))</f>
        <v>0</v>
      </c>
      <c r="AG85">
        <f t="array" ref="AG85">IF(P85="",0,SUMPRODUCT((DM13:VZ13="Gluten")*(DM14:VZ14="ALERTE")*(COUNTIF(AD85,"* "&amp;DM15:VZ15&amp;" *")&gt;0)*1))</f>
        <v>0</v>
      </c>
      <c r="AH85">
        <f t="array" ref="AH85">IF(P85="",0,SUMPRODUCT((DM13:VZ13="Gluten")*(DM14:VZ14="SUSP")*(COUNTIF(AD85,"* "&amp;DM15:VZ15&amp;" *")&gt;0)*1))</f>
        <v>0</v>
      </c>
      <c r="AI85" t="str">
        <f t="shared" si="71"/>
        <v/>
      </c>
      <c r="AJ85" t="str">
        <f t="shared" si="72"/>
        <v/>
      </c>
      <c r="AK85">
        <f t="array" ref="AK85">IF(P85="",0,SUMPRODUCT((DM13:VZ13="Crustaces")*(DM14:VZ14="ALERTE")*(COUNTIF(AD85,"* "&amp;DM15:VZ15&amp;" *")&gt;0)*1))</f>
        <v>0</v>
      </c>
      <c r="AL85" t="str">
        <f t="shared" si="73"/>
        <v/>
      </c>
      <c r="AM85">
        <f t="array" ref="AM85">IF(P85="",0,SUMPRODUCT((DM13:VZ13="Oeufs")*(DM14:VZ14="ALERTE")*(COUNTIF(AD85,"* "&amp;DM15:VZ15&amp;" *")&gt;0)*1))</f>
        <v>0</v>
      </c>
      <c r="AN85" t="str">
        <f t="shared" si="74"/>
        <v/>
      </c>
      <c r="AO85">
        <f t="array" ref="AO85">IF(P85="",0,SUMPRODUCT((DM13:VZ13="Poissons")*(DM14:VZ14="INFO")*(COUNTIF(AD85,"* "&amp;DM15:VZ15&amp;" *")&gt;0)*1))</f>
        <v>0</v>
      </c>
      <c r="AP85">
        <f t="array" ref="AP85">IF(P85="",0,SUMPRODUCT((DM13:VZ13="Poissons")*(DM14:VZ14="EXCL")*(COUNTIF(AD85,"* "&amp;DM15:VZ15&amp;" *")&gt;0)*1))</f>
        <v>0</v>
      </c>
      <c r="AQ85">
        <f t="array" ref="AQ85">IF(P85="",0,SUMPRODUCT((DM13:VZ13="Poissons")*(DM14:VZ14="ALERTE")*(COUNTIF(AD85,"* "&amp;DM15:VZ15&amp;" *")&gt;0)*1))</f>
        <v>0</v>
      </c>
      <c r="AR85" t="str">
        <f t="shared" si="75"/>
        <v/>
      </c>
      <c r="AS85">
        <f t="array" ref="AS85">IF(P85="",0,SUMPRODUCT((DM13:VZ13="Arachides")*(DM14:VZ14="ALERTE")*(COUNTIF(AD85,"* "&amp;DM15:VZ15&amp;" *")&gt;0)*1))</f>
        <v>0</v>
      </c>
      <c r="AT85" t="str">
        <f t="shared" si="76"/>
        <v/>
      </c>
      <c r="AU85">
        <f t="array" ref="AU85">IF(P85="",0,SUMPRODUCT((DM13:VZ13="Soja")*(DM14:VZ14="INFO")*(COUNTIF(AD85,"* "&amp;DM15:VZ15&amp;" *")&gt;0)*1))</f>
        <v>0</v>
      </c>
      <c r="AV85">
        <f t="array" ref="AV85">IF(P85="",0,SUMPRODUCT((DM13:VZ13="Soja")*(DM14:VZ14="ALERTE")*(COUNTIF(AD85,"* "&amp;DM15:VZ15&amp;" *")&gt;0)*1))</f>
        <v>0</v>
      </c>
      <c r="AW85" t="str">
        <f t="shared" si="77"/>
        <v/>
      </c>
      <c r="AX85">
        <f t="array" ref="AX85">IF(P85="",0,SUMPRODUCT((DM13:VZ13="Lait")*(DM14:VZ14="INFO")*(COUNTIF(AD85,"* "&amp;DM15:VZ15&amp;" *")&gt;0)*1))</f>
        <v>0</v>
      </c>
      <c r="AY85">
        <f t="array" ref="AY85">IF(P85="",0,SUMPRODUCT((DM13:VZ13="Lait")*(DM14:VZ14="EXCL")*(COUNTIF(AD85,"* "&amp;DM15:VZ15&amp;" *")&gt;0)*1))</f>
        <v>0</v>
      </c>
      <c r="AZ85">
        <f t="array" ref="AZ85">IF(P85="",0,SUMPRODUCT((DM13:VZ13="Lait")*(DM14:VZ14="ALERTE")*(COUNTIF(AD85,"* "&amp;DM15:VZ15&amp;" *")&gt;0)*1))</f>
        <v>0</v>
      </c>
      <c r="BA85">
        <f t="array" ref="BA85">IF(P85="",0,SUMPRODUCT((DM13:VZ13="Lait")*(DM14:VZ14="SUSP")*(COUNTIF(AD85,"* "&amp;DM15:VZ15&amp;" *")&gt;0)*1))</f>
        <v>0</v>
      </c>
      <c r="BB85" t="str">
        <f t="shared" si="78"/>
        <v/>
      </c>
      <c r="BC85" t="str">
        <f t="shared" si="79"/>
        <v/>
      </c>
      <c r="BD85">
        <f t="array" ref="BD85">IF(P85="",0,SUMPRODUCT((DM13:VZ13="Fruits a coque")*(DM14:VZ14="EXCL")*(COUNTIF(AD85,"* "&amp;DM15:VZ15&amp;" *")&gt;0)*1))</f>
        <v>0</v>
      </c>
      <c r="BE85">
        <f t="array" ref="BE85">IF(P85="",0,SUMPRODUCT((DM13:VZ13="Fruits a coque")*(DM14:VZ14="ALERTE")*(COUNTIF(AD85,"* "&amp;DM15:VZ15&amp;" *")&gt;0)*1))</f>
        <v>0</v>
      </c>
      <c r="BF85" t="str">
        <f t="shared" si="80"/>
        <v/>
      </c>
      <c r="BG85">
        <f t="array" ref="BG85">IF(P85="",0,SUMPRODUCT((DM13:VZ13="Celeri")*(DM14:VZ14="ALERTE")*(COUNTIF(AD85,"* "&amp;DM15:VZ15&amp;" *")&gt;0)*1))</f>
        <v>0</v>
      </c>
      <c r="BH85" t="str">
        <f t="shared" si="81"/>
        <v/>
      </c>
      <c r="BI85">
        <f t="array" ref="BI85">IF(P85="",0,SUMPRODUCT((DM13:VZ13="Moutarde")*(DM14:VZ14="ALERTE")*(COUNTIF(AD85,"* "&amp;DM15:VZ15&amp;" *")&gt;0)*1))</f>
        <v>0</v>
      </c>
      <c r="BJ85" t="str">
        <f t="shared" si="82"/>
        <v/>
      </c>
      <c r="BK85">
        <f t="array" ref="BK85">IF(P85="",0,SUMPRODUCT((DM13:VZ13="Sesame")*(DM14:VZ14="ALERTE")*(COUNTIF(AD85,"* "&amp;DM15:VZ15&amp;" *")&gt;0)*1))</f>
        <v>0</v>
      </c>
      <c r="BL85" t="str">
        <f t="shared" si="83"/>
        <v/>
      </c>
      <c r="BM85">
        <f t="array" ref="BM85">IF(P85="",0,SUMPRODUCT((DM13:VZ13="Sulfites")*(DM14:VZ14="ALERTE")*(COUNTIF(AD85,"* "&amp;DM15:VZ15&amp;" *")&gt;0)*1))</f>
        <v>0</v>
      </c>
      <c r="BN85" t="str">
        <f t="shared" si="84"/>
        <v/>
      </c>
      <c r="BO85">
        <f t="array" ref="BO85">IF(P85="",0,SUMPRODUCT((DM13:VZ13="Lupin")*(DM14:VZ14="ALERTE")*(COUNTIF(AD85,"* "&amp;DM15:VZ15&amp;" *")&gt;0)*1))</f>
        <v>0</v>
      </c>
      <c r="BP85" t="str">
        <f t="shared" si="85"/>
        <v/>
      </c>
      <c r="BQ85">
        <f t="array" ref="BQ85">IF(P85="",0,SUMPRODUCT((DM13:VZ13="Mollusques")*(DM14:VZ14="EXCL")*(COUNTIF(AD85,"* "&amp;DM15:VZ15&amp;" *")&gt;0)*1))</f>
        <v>0</v>
      </c>
      <c r="BR85">
        <f t="array" ref="BR85">IF(P85="",0,SUMPRODUCT((DM13:VZ13="Mollusques")*(DM14:VZ14="ALERTE")*(COUNTIF(AD85,"* "&amp;DM15:VZ15&amp;" *")&gt;0)*1))</f>
        <v>0</v>
      </c>
      <c r="BS85" t="str">
        <f t="shared" si="86"/>
        <v/>
      </c>
      <c r="BT85" t="str">
        <f t="shared" si="87"/>
        <v/>
      </c>
      <c r="BU85" t="str">
        <f t="shared" si="88"/>
        <v/>
      </c>
      <c r="BV85" t="str">
        <f t="shared" si="89"/>
        <v/>
      </c>
      <c r="BW85" t="str">
        <f t="shared" si="90"/>
        <v/>
      </c>
      <c r="BX85" t="str">
        <f t="shared" si="91"/>
        <v/>
      </c>
      <c r="BY85" t="str">
        <f t="shared" si="92"/>
        <v/>
      </c>
      <c r="BZ85" t="str">
        <f t="shared" si="93"/>
        <v/>
      </c>
      <c r="CA85" t="str">
        <f t="shared" si="94"/>
        <v/>
      </c>
      <c r="CB85" t="str">
        <f t="shared" si="95"/>
        <v/>
      </c>
      <c r="CC85" t="str">
        <f t="shared" si="96"/>
        <v/>
      </c>
      <c r="CD85" t="str">
        <f t="shared" si="97"/>
        <v/>
      </c>
      <c r="CE85" t="str">
        <f t="shared" si="98"/>
        <v/>
      </c>
      <c r="CF85" t="str">
        <f t="shared" si="99"/>
        <v/>
      </c>
      <c r="CG85" t="str">
        <f t="shared" si="100"/>
        <v/>
      </c>
      <c r="CH85" t="str">
        <f t="shared" si="101"/>
        <v/>
      </c>
      <c r="CI85" t="str">
        <f t="shared" si="102"/>
        <v/>
      </c>
      <c r="CJ85" t="str">
        <f t="shared" si="103"/>
        <v/>
      </c>
      <c r="CK85" t="str">
        <f t="shared" si="104"/>
        <v/>
      </c>
    </row>
    <row r="86" spans="2:89" ht="15.75">
      <c r="B86" s="759"/>
      <c r="C86" s="785">
        <f>K10</f>
        <v>120</v>
      </c>
      <c r="D86" s="780" t="str" cm="1">
        <f t="array" ref="D86">IF(ROW()=ROW(D84),C87,INDEX(E84:E97,ROW()-ROW(D84)))</f>
        <v/>
      </c>
      <c r="E86" s="781" t="str">
        <f>IF(OR(D86="",C86="",C86&lt;=0,F86=""),"",TRIM(MID(D86,LEN(F86)+1+IF(MID(D86,LEN(F86)+1,1)=" ",1,0),99999)))</f>
        <v/>
      </c>
      <c r="F86" s="780" t="str">
        <f>IF(OR(G86="",G86=0,G86="0"),"",IF(LEN(G86)&lt;=C86,G86,IF(LEN(SUBSTITUTE(H86," ",""))=C86+1,LEFT(G86,C86),LEFT(G86,FIND("§",SUBSTITUTE(H86," ","§",LEN(H86)-LEN(SUBSTITUTE(H86," ",""))))-1))))</f>
        <v/>
      </c>
      <c r="G86" s="780" t="str">
        <f t="shared" si="56"/>
        <v/>
      </c>
      <c r="H86" s="780" t="str">
        <f>IF(OR(G86="",G86=0,G86="0"),"",LEFT(G86,C86+1))</f>
        <v/>
      </c>
      <c r="I86" s="782"/>
      <c r="J86" s="796"/>
      <c r="K86" s="759" t="str">
        <f>IF(LEN(TRIM(L86))&gt;0,MAX(K13:K85)+1,"")</f>
        <v/>
      </c>
      <c r="L86" s="864"/>
      <c r="M86" s="864"/>
      <c r="N86" s="864"/>
      <c r="O86" s="263" t="str">
        <f t="shared" si="57"/>
        <v/>
      </c>
      <c r="P86" s="752"/>
      <c r="Q86" s="862" t="s">
        <v>945</v>
      </c>
      <c r="R86" s="863" t="str">
        <f t="shared" si="58"/>
        <v/>
      </c>
      <c r="S86" s="264" t="str">
        <f t="shared" si="59"/>
        <v/>
      </c>
      <c r="T86" s="266" t="str">
        <f t="shared" si="60"/>
        <v/>
      </c>
      <c r="U86" s="267" t="str">
        <f t="shared" si="61"/>
        <v/>
      </c>
      <c r="V86" s="268" t="str">
        <f t="shared" si="62"/>
        <v/>
      </c>
      <c r="W86" s="268" t="str">
        <f t="shared" si="63"/>
        <v/>
      </c>
      <c r="X86" s="269" t="str">
        <f t="shared" si="64"/>
        <v/>
      </c>
      <c r="Y86" t="str">
        <f t="shared" si="65"/>
        <v/>
      </c>
      <c r="Z86" t="str">
        <f t="shared" si="66"/>
        <v/>
      </c>
      <c r="AA86" t="str">
        <f t="shared" si="67"/>
        <v/>
      </c>
      <c r="AB86" t="str">
        <f t="shared" si="68"/>
        <v/>
      </c>
      <c r="AC86" t="str">
        <f t="shared" si="69"/>
        <v/>
      </c>
      <c r="AD86" t="str">
        <f t="shared" si="70"/>
        <v/>
      </c>
      <c r="AE86">
        <f t="array" ref="AE86">IF(P86="",0,SUMPRODUCT((DM13:VZ13="Gluten")*(DM14:VZ14="INFO")*(COUNTIF(AD86,"* "&amp;DM15:VZ15&amp;" *")&gt;0)*1))</f>
        <v>0</v>
      </c>
      <c r="AF86">
        <f t="array" ref="AF86">IF(P86="",0,SUMPRODUCT((DM13:VZ13="Gluten")*(DM14:VZ14="EXCL")*(COUNTIF(AD86,"* "&amp;DM15:VZ15&amp;" *")&gt;0)*1))</f>
        <v>0</v>
      </c>
      <c r="AG86">
        <f t="array" ref="AG86">IF(P86="",0,SUMPRODUCT((DM13:VZ13="Gluten")*(DM14:VZ14="ALERTE")*(COUNTIF(AD86,"* "&amp;DM15:VZ15&amp;" *")&gt;0)*1))</f>
        <v>0</v>
      </c>
      <c r="AH86">
        <f t="array" ref="AH86">IF(P86="",0,SUMPRODUCT((DM13:VZ13="Gluten")*(DM14:VZ14="SUSP")*(COUNTIF(AD86,"* "&amp;DM15:VZ15&amp;" *")&gt;0)*1))</f>
        <v>0</v>
      </c>
      <c r="AI86" t="str">
        <f t="shared" si="71"/>
        <v/>
      </c>
      <c r="AJ86" t="str">
        <f t="shared" si="72"/>
        <v/>
      </c>
      <c r="AK86">
        <f t="array" ref="AK86">IF(P86="",0,SUMPRODUCT((DM13:VZ13="Crustaces")*(DM14:VZ14="ALERTE")*(COUNTIF(AD86,"* "&amp;DM15:VZ15&amp;" *")&gt;0)*1))</f>
        <v>0</v>
      </c>
      <c r="AL86" t="str">
        <f t="shared" si="73"/>
        <v/>
      </c>
      <c r="AM86">
        <f t="array" ref="AM86">IF(P86="",0,SUMPRODUCT((DM13:VZ13="Oeufs")*(DM14:VZ14="ALERTE")*(COUNTIF(AD86,"* "&amp;DM15:VZ15&amp;" *")&gt;0)*1))</f>
        <v>0</v>
      </c>
      <c r="AN86" t="str">
        <f t="shared" si="74"/>
        <v/>
      </c>
      <c r="AO86">
        <f t="array" ref="AO86">IF(P86="",0,SUMPRODUCT((DM13:VZ13="Poissons")*(DM14:VZ14="INFO")*(COUNTIF(AD86,"* "&amp;DM15:VZ15&amp;" *")&gt;0)*1))</f>
        <v>0</v>
      </c>
      <c r="AP86">
        <f t="array" ref="AP86">IF(P86="",0,SUMPRODUCT((DM13:VZ13="Poissons")*(DM14:VZ14="EXCL")*(COUNTIF(AD86,"* "&amp;DM15:VZ15&amp;" *")&gt;0)*1))</f>
        <v>0</v>
      </c>
      <c r="AQ86">
        <f t="array" ref="AQ86">IF(P86="",0,SUMPRODUCT((DM13:VZ13="Poissons")*(DM14:VZ14="ALERTE")*(COUNTIF(AD86,"* "&amp;DM15:VZ15&amp;" *")&gt;0)*1))</f>
        <v>0</v>
      </c>
      <c r="AR86" t="str">
        <f t="shared" si="75"/>
        <v/>
      </c>
      <c r="AS86">
        <f t="array" ref="AS86">IF(P86="",0,SUMPRODUCT((DM13:VZ13="Arachides")*(DM14:VZ14="ALERTE")*(COUNTIF(AD86,"* "&amp;DM15:VZ15&amp;" *")&gt;0)*1))</f>
        <v>0</v>
      </c>
      <c r="AT86" t="str">
        <f t="shared" si="76"/>
        <v/>
      </c>
      <c r="AU86">
        <f t="array" ref="AU86">IF(P86="",0,SUMPRODUCT((DM13:VZ13="Soja")*(DM14:VZ14="INFO")*(COUNTIF(AD86,"* "&amp;DM15:VZ15&amp;" *")&gt;0)*1))</f>
        <v>0</v>
      </c>
      <c r="AV86">
        <f t="array" ref="AV86">IF(P86="",0,SUMPRODUCT((DM13:VZ13="Soja")*(DM14:VZ14="ALERTE")*(COUNTIF(AD86,"* "&amp;DM15:VZ15&amp;" *")&gt;0)*1))</f>
        <v>0</v>
      </c>
      <c r="AW86" t="str">
        <f t="shared" si="77"/>
        <v/>
      </c>
      <c r="AX86">
        <f t="array" ref="AX86">IF(P86="",0,SUMPRODUCT((DM13:VZ13="Lait")*(DM14:VZ14="INFO")*(COUNTIF(AD86,"* "&amp;DM15:VZ15&amp;" *")&gt;0)*1))</f>
        <v>0</v>
      </c>
      <c r="AY86">
        <f t="array" ref="AY86">IF(P86="",0,SUMPRODUCT((DM13:VZ13="Lait")*(DM14:VZ14="EXCL")*(COUNTIF(AD86,"* "&amp;DM15:VZ15&amp;" *")&gt;0)*1))</f>
        <v>0</v>
      </c>
      <c r="AZ86">
        <f t="array" ref="AZ86">IF(P86="",0,SUMPRODUCT((DM13:VZ13="Lait")*(DM14:VZ14="ALERTE")*(COUNTIF(AD86,"* "&amp;DM15:VZ15&amp;" *")&gt;0)*1))</f>
        <v>0</v>
      </c>
      <c r="BA86">
        <f t="array" ref="BA86">IF(P86="",0,SUMPRODUCT((DM13:VZ13="Lait")*(DM14:VZ14="SUSP")*(COUNTIF(AD86,"* "&amp;DM15:VZ15&amp;" *")&gt;0)*1))</f>
        <v>0</v>
      </c>
      <c r="BB86" t="str">
        <f t="shared" si="78"/>
        <v/>
      </c>
      <c r="BC86" t="str">
        <f t="shared" si="79"/>
        <v/>
      </c>
      <c r="BD86">
        <f t="array" ref="BD86">IF(P86="",0,SUMPRODUCT((DM13:VZ13="Fruits a coque")*(DM14:VZ14="EXCL")*(COUNTIF(AD86,"* "&amp;DM15:VZ15&amp;" *")&gt;0)*1))</f>
        <v>0</v>
      </c>
      <c r="BE86">
        <f t="array" ref="BE86">IF(P86="",0,SUMPRODUCT((DM13:VZ13="Fruits a coque")*(DM14:VZ14="ALERTE")*(COUNTIF(AD86,"* "&amp;DM15:VZ15&amp;" *")&gt;0)*1))</f>
        <v>0</v>
      </c>
      <c r="BF86" t="str">
        <f t="shared" si="80"/>
        <v/>
      </c>
      <c r="BG86">
        <f t="array" ref="BG86">IF(P86="",0,SUMPRODUCT((DM13:VZ13="Celeri")*(DM14:VZ14="ALERTE")*(COUNTIF(AD86,"* "&amp;DM15:VZ15&amp;" *")&gt;0)*1))</f>
        <v>0</v>
      </c>
      <c r="BH86" t="str">
        <f t="shared" si="81"/>
        <v/>
      </c>
      <c r="BI86">
        <f t="array" ref="BI86">IF(P86="",0,SUMPRODUCT((DM13:VZ13="Moutarde")*(DM14:VZ14="ALERTE")*(COUNTIF(AD86,"* "&amp;DM15:VZ15&amp;" *")&gt;0)*1))</f>
        <v>0</v>
      </c>
      <c r="BJ86" t="str">
        <f t="shared" si="82"/>
        <v/>
      </c>
      <c r="BK86">
        <f t="array" ref="BK86">IF(P86="",0,SUMPRODUCT((DM13:VZ13="Sesame")*(DM14:VZ14="ALERTE")*(COUNTIF(AD86,"* "&amp;DM15:VZ15&amp;" *")&gt;0)*1))</f>
        <v>0</v>
      </c>
      <c r="BL86" t="str">
        <f t="shared" si="83"/>
        <v/>
      </c>
      <c r="BM86">
        <f t="array" ref="BM86">IF(P86="",0,SUMPRODUCT((DM13:VZ13="Sulfites")*(DM14:VZ14="ALERTE")*(COUNTIF(AD86,"* "&amp;DM15:VZ15&amp;" *")&gt;0)*1))</f>
        <v>0</v>
      </c>
      <c r="BN86" t="str">
        <f t="shared" si="84"/>
        <v/>
      </c>
      <c r="BO86">
        <f t="array" ref="BO86">IF(P86="",0,SUMPRODUCT((DM13:VZ13="Lupin")*(DM14:VZ14="ALERTE")*(COUNTIF(AD86,"* "&amp;DM15:VZ15&amp;" *")&gt;0)*1))</f>
        <v>0</v>
      </c>
      <c r="BP86" t="str">
        <f t="shared" si="85"/>
        <v/>
      </c>
      <c r="BQ86">
        <f t="array" ref="BQ86">IF(P86="",0,SUMPRODUCT((DM13:VZ13="Mollusques")*(DM14:VZ14="EXCL")*(COUNTIF(AD86,"* "&amp;DM15:VZ15&amp;" *")&gt;0)*1))</f>
        <v>0</v>
      </c>
      <c r="BR86">
        <f t="array" ref="BR86">IF(P86="",0,SUMPRODUCT((DM13:VZ13="Mollusques")*(DM14:VZ14="ALERTE")*(COUNTIF(AD86,"* "&amp;DM15:VZ15&amp;" *")&gt;0)*1))</f>
        <v>0</v>
      </c>
      <c r="BS86" t="str">
        <f t="shared" si="86"/>
        <v/>
      </c>
      <c r="BT86" t="str">
        <f t="shared" si="87"/>
        <v/>
      </c>
      <c r="BU86" t="str">
        <f t="shared" si="88"/>
        <v/>
      </c>
      <c r="BV86" t="str">
        <f t="shared" si="89"/>
        <v/>
      </c>
      <c r="BW86" t="str">
        <f t="shared" si="90"/>
        <v/>
      </c>
      <c r="BX86" t="str">
        <f t="shared" si="91"/>
        <v/>
      </c>
      <c r="BY86" t="str">
        <f t="shared" si="92"/>
        <v/>
      </c>
      <c r="BZ86" t="str">
        <f t="shared" si="93"/>
        <v/>
      </c>
      <c r="CA86" t="str">
        <f t="shared" si="94"/>
        <v/>
      </c>
      <c r="CB86" t="str">
        <f t="shared" si="95"/>
        <v/>
      </c>
      <c r="CC86" t="str">
        <f t="shared" si="96"/>
        <v/>
      </c>
      <c r="CD86" t="str">
        <f t="shared" si="97"/>
        <v/>
      </c>
      <c r="CE86" t="str">
        <f t="shared" si="98"/>
        <v/>
      </c>
      <c r="CF86" t="str">
        <f t="shared" si="99"/>
        <v/>
      </c>
      <c r="CG86" t="str">
        <f t="shared" si="100"/>
        <v/>
      </c>
      <c r="CH86" t="str">
        <f t="shared" si="101"/>
        <v/>
      </c>
      <c r="CI86" t="str">
        <f t="shared" si="102"/>
        <v/>
      </c>
      <c r="CJ86" t="str">
        <f t="shared" si="103"/>
        <v/>
      </c>
      <c r="CK86" t="str">
        <f t="shared" si="104"/>
        <v/>
      </c>
    </row>
    <row r="87" spans="2:89" ht="15.75">
      <c r="B87" s="759"/>
      <c r="C87" s="784" t="str">
        <f>IF(UPPER(TRIM(K11))="X",C91,C85)</f>
        <v>sel fin</v>
      </c>
      <c r="D87" s="780" t="str" cm="1">
        <f t="array" ref="D87">IF(ROW()=ROW(D84),C87,INDEX(E84:E97,ROW()-ROW(D84)))</f>
        <v/>
      </c>
      <c r="E87" s="781" t="str">
        <f>IF(OR(D87="",C86="",C86&lt;=0,F87=""),"",TRIM(MID(D87,LEN(F87)+1+IF(MID(D87,LEN(F87)+1,1)=" ",1,0),99999)))</f>
        <v/>
      </c>
      <c r="F87" s="780" t="str">
        <f>IF(OR(G87="",G87=0,G87="0"),"",IF(LEN(G87)&lt;=C86,G87,IF(LEN(SUBSTITUTE(H87," ",""))=C86+1,LEFT(G87,C86),LEFT(G87,FIND("§",SUBSTITUTE(H87," ","§",LEN(H87)-LEN(SUBSTITUTE(H87," ",""))))-1))))</f>
        <v/>
      </c>
      <c r="G87" s="780" t="str">
        <f t="shared" si="56"/>
        <v/>
      </c>
      <c r="H87" s="780" t="str">
        <f>IF(OR(G87="",G87=0,G87="0"),"",LEFT(G87,C86+1))</f>
        <v/>
      </c>
      <c r="I87" s="782"/>
      <c r="J87" s="796"/>
      <c r="K87" s="759" t="str">
        <f>IF(LEN(TRIM(L87))&gt;0,MAX(K13:K86)+1,"")</f>
        <v/>
      </c>
      <c r="L87" s="864"/>
      <c r="M87" s="864"/>
      <c r="N87" s="864"/>
      <c r="O87" s="263" t="str">
        <f t="shared" si="57"/>
        <v/>
      </c>
      <c r="P87" s="752"/>
      <c r="Q87" s="862" t="s">
        <v>945</v>
      </c>
      <c r="R87" s="863" t="str">
        <f t="shared" si="58"/>
        <v/>
      </c>
      <c r="S87" s="264" t="str">
        <f t="shared" si="59"/>
        <v/>
      </c>
      <c r="T87" s="266" t="str">
        <f t="shared" si="60"/>
        <v/>
      </c>
      <c r="U87" s="267" t="str">
        <f t="shared" si="61"/>
        <v/>
      </c>
      <c r="V87" s="268" t="str">
        <f t="shared" si="62"/>
        <v/>
      </c>
      <c r="W87" s="268" t="str">
        <f t="shared" si="63"/>
        <v/>
      </c>
      <c r="X87" s="269" t="str">
        <f t="shared" si="64"/>
        <v/>
      </c>
      <c r="Y87" t="str">
        <f t="shared" si="65"/>
        <v/>
      </c>
      <c r="Z87" t="str">
        <f t="shared" si="66"/>
        <v/>
      </c>
      <c r="AA87" t="str">
        <f t="shared" si="67"/>
        <v/>
      </c>
      <c r="AB87" t="str">
        <f t="shared" si="68"/>
        <v/>
      </c>
      <c r="AC87" t="str">
        <f t="shared" si="69"/>
        <v/>
      </c>
      <c r="AD87" t="str">
        <f t="shared" si="70"/>
        <v/>
      </c>
      <c r="AE87">
        <f t="array" ref="AE87">IF(P87="",0,SUMPRODUCT((DM13:VZ13="Gluten")*(DM14:VZ14="INFO")*(COUNTIF(AD87,"* "&amp;DM15:VZ15&amp;" *")&gt;0)*1))</f>
        <v>0</v>
      </c>
      <c r="AF87">
        <f t="array" ref="AF87">IF(P87="",0,SUMPRODUCT((DM13:VZ13="Gluten")*(DM14:VZ14="EXCL")*(COUNTIF(AD87,"* "&amp;DM15:VZ15&amp;" *")&gt;0)*1))</f>
        <v>0</v>
      </c>
      <c r="AG87">
        <f t="array" ref="AG87">IF(P87="",0,SUMPRODUCT((DM13:VZ13="Gluten")*(DM14:VZ14="ALERTE")*(COUNTIF(AD87,"* "&amp;DM15:VZ15&amp;" *")&gt;0)*1))</f>
        <v>0</v>
      </c>
      <c r="AH87">
        <f t="array" ref="AH87">IF(P87="",0,SUMPRODUCT((DM13:VZ13="Gluten")*(DM14:VZ14="SUSP")*(COUNTIF(AD87,"* "&amp;DM15:VZ15&amp;" *")&gt;0)*1))</f>
        <v>0</v>
      </c>
      <c r="AI87" t="str">
        <f t="shared" si="71"/>
        <v/>
      </c>
      <c r="AJ87" t="str">
        <f t="shared" si="72"/>
        <v/>
      </c>
      <c r="AK87">
        <f t="array" ref="AK87">IF(P87="",0,SUMPRODUCT((DM13:VZ13="Crustaces")*(DM14:VZ14="ALERTE")*(COUNTIF(AD87,"* "&amp;DM15:VZ15&amp;" *")&gt;0)*1))</f>
        <v>0</v>
      </c>
      <c r="AL87" t="str">
        <f t="shared" si="73"/>
        <v/>
      </c>
      <c r="AM87">
        <f t="array" ref="AM87">IF(P87="",0,SUMPRODUCT((DM13:VZ13="Oeufs")*(DM14:VZ14="ALERTE")*(COUNTIF(AD87,"* "&amp;DM15:VZ15&amp;" *")&gt;0)*1))</f>
        <v>0</v>
      </c>
      <c r="AN87" t="str">
        <f t="shared" si="74"/>
        <v/>
      </c>
      <c r="AO87">
        <f t="array" ref="AO87">IF(P87="",0,SUMPRODUCT((DM13:VZ13="Poissons")*(DM14:VZ14="INFO")*(COUNTIF(AD87,"* "&amp;DM15:VZ15&amp;" *")&gt;0)*1))</f>
        <v>0</v>
      </c>
      <c r="AP87">
        <f t="array" ref="AP87">IF(P87="",0,SUMPRODUCT((DM13:VZ13="Poissons")*(DM14:VZ14="EXCL")*(COUNTIF(AD87,"* "&amp;DM15:VZ15&amp;" *")&gt;0)*1))</f>
        <v>0</v>
      </c>
      <c r="AQ87">
        <f t="array" ref="AQ87">IF(P87="",0,SUMPRODUCT((DM13:VZ13="Poissons")*(DM14:VZ14="ALERTE")*(COUNTIF(AD87,"* "&amp;DM15:VZ15&amp;" *")&gt;0)*1))</f>
        <v>0</v>
      </c>
      <c r="AR87" t="str">
        <f t="shared" si="75"/>
        <v/>
      </c>
      <c r="AS87">
        <f t="array" ref="AS87">IF(P87="",0,SUMPRODUCT((DM13:VZ13="Arachides")*(DM14:VZ14="ALERTE")*(COUNTIF(AD87,"* "&amp;DM15:VZ15&amp;" *")&gt;0)*1))</f>
        <v>0</v>
      </c>
      <c r="AT87" t="str">
        <f t="shared" si="76"/>
        <v/>
      </c>
      <c r="AU87">
        <f t="array" ref="AU87">IF(P87="",0,SUMPRODUCT((DM13:VZ13="Soja")*(DM14:VZ14="INFO")*(COUNTIF(AD87,"* "&amp;DM15:VZ15&amp;" *")&gt;0)*1))</f>
        <v>0</v>
      </c>
      <c r="AV87">
        <f t="array" ref="AV87">IF(P87="",0,SUMPRODUCT((DM13:VZ13="Soja")*(DM14:VZ14="ALERTE")*(COUNTIF(AD87,"* "&amp;DM15:VZ15&amp;" *")&gt;0)*1))</f>
        <v>0</v>
      </c>
      <c r="AW87" t="str">
        <f t="shared" si="77"/>
        <v/>
      </c>
      <c r="AX87">
        <f t="array" ref="AX87">IF(P87="",0,SUMPRODUCT((DM13:VZ13="Lait")*(DM14:VZ14="INFO")*(COUNTIF(AD87,"* "&amp;DM15:VZ15&amp;" *")&gt;0)*1))</f>
        <v>0</v>
      </c>
      <c r="AY87">
        <f t="array" ref="AY87">IF(P87="",0,SUMPRODUCT((DM13:VZ13="Lait")*(DM14:VZ14="EXCL")*(COUNTIF(AD87,"* "&amp;DM15:VZ15&amp;" *")&gt;0)*1))</f>
        <v>0</v>
      </c>
      <c r="AZ87">
        <f t="array" ref="AZ87">IF(P87="",0,SUMPRODUCT((DM13:VZ13="Lait")*(DM14:VZ14="ALERTE")*(COUNTIF(AD87,"* "&amp;DM15:VZ15&amp;" *")&gt;0)*1))</f>
        <v>0</v>
      </c>
      <c r="BA87">
        <f t="array" ref="BA87">IF(P87="",0,SUMPRODUCT((DM13:VZ13="Lait")*(DM14:VZ14="SUSP")*(COUNTIF(AD87,"* "&amp;DM15:VZ15&amp;" *")&gt;0)*1))</f>
        <v>0</v>
      </c>
      <c r="BB87" t="str">
        <f t="shared" si="78"/>
        <v/>
      </c>
      <c r="BC87" t="str">
        <f t="shared" si="79"/>
        <v/>
      </c>
      <c r="BD87">
        <f t="array" ref="BD87">IF(P87="",0,SUMPRODUCT((DM13:VZ13="Fruits a coque")*(DM14:VZ14="EXCL")*(COUNTIF(AD87,"* "&amp;DM15:VZ15&amp;" *")&gt;0)*1))</f>
        <v>0</v>
      </c>
      <c r="BE87">
        <f t="array" ref="BE87">IF(P87="",0,SUMPRODUCT((DM13:VZ13="Fruits a coque")*(DM14:VZ14="ALERTE")*(COUNTIF(AD87,"* "&amp;DM15:VZ15&amp;" *")&gt;0)*1))</f>
        <v>0</v>
      </c>
      <c r="BF87" t="str">
        <f t="shared" si="80"/>
        <v/>
      </c>
      <c r="BG87">
        <f t="array" ref="BG87">IF(P87="",0,SUMPRODUCT((DM13:VZ13="Celeri")*(DM14:VZ14="ALERTE")*(COUNTIF(AD87,"* "&amp;DM15:VZ15&amp;" *")&gt;0)*1))</f>
        <v>0</v>
      </c>
      <c r="BH87" t="str">
        <f t="shared" si="81"/>
        <v/>
      </c>
      <c r="BI87">
        <f t="array" ref="BI87">IF(P87="",0,SUMPRODUCT((DM13:VZ13="Moutarde")*(DM14:VZ14="ALERTE")*(COUNTIF(AD87,"* "&amp;DM15:VZ15&amp;" *")&gt;0)*1))</f>
        <v>0</v>
      </c>
      <c r="BJ87" t="str">
        <f t="shared" si="82"/>
        <v/>
      </c>
      <c r="BK87">
        <f t="array" ref="BK87">IF(P87="",0,SUMPRODUCT((DM13:VZ13="Sesame")*(DM14:VZ14="ALERTE")*(COUNTIF(AD87,"* "&amp;DM15:VZ15&amp;" *")&gt;0)*1))</f>
        <v>0</v>
      </c>
      <c r="BL87" t="str">
        <f t="shared" si="83"/>
        <v/>
      </c>
      <c r="BM87">
        <f t="array" ref="BM87">IF(P87="",0,SUMPRODUCT((DM13:VZ13="Sulfites")*(DM14:VZ14="ALERTE")*(COUNTIF(AD87,"* "&amp;DM15:VZ15&amp;" *")&gt;0)*1))</f>
        <v>0</v>
      </c>
      <c r="BN87" t="str">
        <f t="shared" si="84"/>
        <v/>
      </c>
      <c r="BO87">
        <f t="array" ref="BO87">IF(P87="",0,SUMPRODUCT((DM13:VZ13="Lupin")*(DM14:VZ14="ALERTE")*(COUNTIF(AD87,"* "&amp;DM15:VZ15&amp;" *")&gt;0)*1))</f>
        <v>0</v>
      </c>
      <c r="BP87" t="str">
        <f t="shared" si="85"/>
        <v/>
      </c>
      <c r="BQ87">
        <f t="array" ref="BQ87">IF(P87="",0,SUMPRODUCT((DM13:VZ13="Mollusques")*(DM14:VZ14="EXCL")*(COUNTIF(AD87,"* "&amp;DM15:VZ15&amp;" *")&gt;0)*1))</f>
        <v>0</v>
      </c>
      <c r="BR87">
        <f t="array" ref="BR87">IF(P87="",0,SUMPRODUCT((DM13:VZ13="Mollusques")*(DM14:VZ14="ALERTE")*(COUNTIF(AD87,"* "&amp;DM15:VZ15&amp;" *")&gt;0)*1))</f>
        <v>0</v>
      </c>
      <c r="BS87" t="str">
        <f t="shared" si="86"/>
        <v/>
      </c>
      <c r="BT87" t="str">
        <f t="shared" si="87"/>
        <v/>
      </c>
      <c r="BU87" t="str">
        <f t="shared" si="88"/>
        <v/>
      </c>
      <c r="BV87" t="str">
        <f t="shared" si="89"/>
        <v/>
      </c>
      <c r="BW87" t="str">
        <f t="shared" si="90"/>
        <v/>
      </c>
      <c r="BX87" t="str">
        <f t="shared" si="91"/>
        <v/>
      </c>
      <c r="BY87" t="str">
        <f t="shared" si="92"/>
        <v/>
      </c>
      <c r="BZ87" t="str">
        <f t="shared" si="93"/>
        <v/>
      </c>
      <c r="CA87" t="str">
        <f t="shared" si="94"/>
        <v/>
      </c>
      <c r="CB87" t="str">
        <f t="shared" si="95"/>
        <v/>
      </c>
      <c r="CC87" t="str">
        <f t="shared" si="96"/>
        <v/>
      </c>
      <c r="CD87" t="str">
        <f t="shared" si="97"/>
        <v/>
      </c>
      <c r="CE87" t="str">
        <f t="shared" si="98"/>
        <v/>
      </c>
      <c r="CF87" t="str">
        <f t="shared" si="99"/>
        <v/>
      </c>
      <c r="CG87" t="str">
        <f t="shared" si="100"/>
        <v/>
      </c>
      <c r="CH87" t="str">
        <f t="shared" si="101"/>
        <v/>
      </c>
      <c r="CI87" t="str">
        <f t="shared" si="102"/>
        <v/>
      </c>
      <c r="CJ87" t="str">
        <f t="shared" si="103"/>
        <v/>
      </c>
      <c r="CK87" t="str">
        <f t="shared" si="104"/>
        <v/>
      </c>
    </row>
    <row r="88" spans="2:89" ht="15.75">
      <c r="B88" s="759"/>
      <c r="C88" s="786" t="str">
        <f>TRIM(SUBSTITUTE(SUBSTITUTE(SUBSTITUTE(SUBSTITUTE(SUBSTITUTE(SUBSTITUTE(SUBSTITUTE(SUBSTITUTE(SUBSTITUTE(SUBSTITUTE(C85,","," "),";"," "),":"," "),"!"," "),"?"," "),"…"," "),"»"," "),"«"," "),"/"," "),"."," "))</f>
        <v>sel fin</v>
      </c>
      <c r="D88" s="780" t="str" cm="1">
        <f t="array" ref="D88">IF(ROW()=ROW(D84),C87,INDEX(E84:E97,ROW()-ROW(D84)))</f>
        <v/>
      </c>
      <c r="E88" s="781" t="str">
        <f>IF(OR(D88="",C86="",C86&lt;=0,F88=""),"",TRIM(MID(D88,LEN(F88)+1+IF(MID(D88,LEN(F88)+1,1)=" ",1,0),99999)))</f>
        <v/>
      </c>
      <c r="F88" s="780" t="str">
        <f>IF(OR(G88="",G88=0,G88="0"),"",IF(LEN(G88)&lt;=C86,G88,IF(LEN(SUBSTITUTE(H88," ",""))=C86+1,LEFT(G88,C86),LEFT(G88,FIND("§",SUBSTITUTE(H88," ","§",LEN(H88)-LEN(SUBSTITUTE(H88," ",""))))-1))))</f>
        <v/>
      </c>
      <c r="G88" s="780" t="str">
        <f t="shared" si="56"/>
        <v/>
      </c>
      <c r="H88" s="780" t="str">
        <f>IF(OR(G88="",G88=0,G88="0"),"",LEFT(G88,C86+1))</f>
        <v/>
      </c>
      <c r="I88" s="782"/>
      <c r="J88" s="796"/>
      <c r="K88" s="759" t="str">
        <f>IF(LEN(TRIM(L88))&gt;0,MAX(K13:K87)+1,"")</f>
        <v/>
      </c>
      <c r="L88" s="864"/>
      <c r="M88" s="864"/>
      <c r="N88" s="864"/>
      <c r="O88" s="263" t="str">
        <f t="shared" si="57"/>
        <v/>
      </c>
      <c r="P88" s="752"/>
      <c r="Q88" s="862" t="s">
        <v>945</v>
      </c>
      <c r="R88" s="863" t="str">
        <f t="shared" si="58"/>
        <v/>
      </c>
      <c r="S88" s="264" t="str">
        <f t="shared" si="59"/>
        <v/>
      </c>
      <c r="T88" s="266" t="str">
        <f t="shared" si="60"/>
        <v/>
      </c>
      <c r="U88" s="267" t="str">
        <f t="shared" si="61"/>
        <v/>
      </c>
      <c r="V88" s="268" t="str">
        <f t="shared" si="62"/>
        <v/>
      </c>
      <c r="W88" s="268" t="str">
        <f t="shared" si="63"/>
        <v/>
      </c>
      <c r="X88" s="269" t="str">
        <f t="shared" si="64"/>
        <v/>
      </c>
      <c r="Y88" t="str">
        <f t="shared" si="65"/>
        <v/>
      </c>
      <c r="Z88" t="str">
        <f t="shared" si="66"/>
        <v/>
      </c>
      <c r="AA88" t="str">
        <f t="shared" si="67"/>
        <v/>
      </c>
      <c r="AB88" t="str">
        <f t="shared" si="68"/>
        <v/>
      </c>
      <c r="AC88" t="str">
        <f t="shared" si="69"/>
        <v/>
      </c>
      <c r="AD88" t="str">
        <f t="shared" si="70"/>
        <v/>
      </c>
      <c r="AE88">
        <f t="array" ref="AE88">IF(P88="",0,SUMPRODUCT((DM13:VZ13="Gluten")*(DM14:VZ14="INFO")*(COUNTIF(AD88,"* "&amp;DM15:VZ15&amp;" *")&gt;0)*1))</f>
        <v>0</v>
      </c>
      <c r="AF88">
        <f t="array" ref="AF88">IF(P88="",0,SUMPRODUCT((DM13:VZ13="Gluten")*(DM14:VZ14="EXCL")*(COUNTIF(AD88,"* "&amp;DM15:VZ15&amp;" *")&gt;0)*1))</f>
        <v>0</v>
      </c>
      <c r="AG88">
        <f t="array" ref="AG88">IF(P88="",0,SUMPRODUCT((DM13:VZ13="Gluten")*(DM14:VZ14="ALERTE")*(COUNTIF(AD88,"* "&amp;DM15:VZ15&amp;" *")&gt;0)*1))</f>
        <v>0</v>
      </c>
      <c r="AH88">
        <f t="array" ref="AH88">IF(P88="",0,SUMPRODUCT((DM13:VZ13="Gluten")*(DM14:VZ14="SUSP")*(COUNTIF(AD88,"* "&amp;DM15:VZ15&amp;" *")&gt;0)*1))</f>
        <v>0</v>
      </c>
      <c r="AI88" t="str">
        <f t="shared" si="71"/>
        <v/>
      </c>
      <c r="AJ88" t="str">
        <f t="shared" si="72"/>
        <v/>
      </c>
      <c r="AK88">
        <f t="array" ref="AK88">IF(P88="",0,SUMPRODUCT((DM13:VZ13="Crustaces")*(DM14:VZ14="ALERTE")*(COUNTIF(AD88,"* "&amp;DM15:VZ15&amp;" *")&gt;0)*1))</f>
        <v>0</v>
      </c>
      <c r="AL88" t="str">
        <f t="shared" si="73"/>
        <v/>
      </c>
      <c r="AM88">
        <f t="array" ref="AM88">IF(P88="",0,SUMPRODUCT((DM13:VZ13="Oeufs")*(DM14:VZ14="ALERTE")*(COUNTIF(AD88,"* "&amp;DM15:VZ15&amp;" *")&gt;0)*1))</f>
        <v>0</v>
      </c>
      <c r="AN88" t="str">
        <f t="shared" si="74"/>
        <v/>
      </c>
      <c r="AO88">
        <f t="array" ref="AO88">IF(P88="",0,SUMPRODUCT((DM13:VZ13="Poissons")*(DM14:VZ14="INFO")*(COUNTIF(AD88,"* "&amp;DM15:VZ15&amp;" *")&gt;0)*1))</f>
        <v>0</v>
      </c>
      <c r="AP88">
        <f t="array" ref="AP88">IF(P88="",0,SUMPRODUCT((DM13:VZ13="Poissons")*(DM14:VZ14="EXCL")*(COUNTIF(AD88,"* "&amp;DM15:VZ15&amp;" *")&gt;0)*1))</f>
        <v>0</v>
      </c>
      <c r="AQ88">
        <f t="array" ref="AQ88">IF(P88="",0,SUMPRODUCT((DM13:VZ13="Poissons")*(DM14:VZ14="ALERTE")*(COUNTIF(AD88,"* "&amp;DM15:VZ15&amp;" *")&gt;0)*1))</f>
        <v>0</v>
      </c>
      <c r="AR88" t="str">
        <f t="shared" si="75"/>
        <v/>
      </c>
      <c r="AS88">
        <f t="array" ref="AS88">IF(P88="",0,SUMPRODUCT((DM13:VZ13="Arachides")*(DM14:VZ14="ALERTE")*(COUNTIF(AD88,"* "&amp;DM15:VZ15&amp;" *")&gt;0)*1))</f>
        <v>0</v>
      </c>
      <c r="AT88" t="str">
        <f t="shared" si="76"/>
        <v/>
      </c>
      <c r="AU88">
        <f t="array" ref="AU88">IF(P88="",0,SUMPRODUCT((DM13:VZ13="Soja")*(DM14:VZ14="INFO")*(COUNTIF(AD88,"* "&amp;DM15:VZ15&amp;" *")&gt;0)*1))</f>
        <v>0</v>
      </c>
      <c r="AV88">
        <f t="array" ref="AV88">IF(P88="",0,SUMPRODUCT((DM13:VZ13="Soja")*(DM14:VZ14="ALERTE")*(COUNTIF(AD88,"* "&amp;DM15:VZ15&amp;" *")&gt;0)*1))</f>
        <v>0</v>
      </c>
      <c r="AW88" t="str">
        <f t="shared" si="77"/>
        <v/>
      </c>
      <c r="AX88">
        <f t="array" ref="AX88">IF(P88="",0,SUMPRODUCT((DM13:VZ13="Lait")*(DM14:VZ14="INFO")*(COUNTIF(AD88,"* "&amp;DM15:VZ15&amp;" *")&gt;0)*1))</f>
        <v>0</v>
      </c>
      <c r="AY88">
        <f t="array" ref="AY88">IF(P88="",0,SUMPRODUCT((DM13:VZ13="Lait")*(DM14:VZ14="EXCL")*(COUNTIF(AD88,"* "&amp;DM15:VZ15&amp;" *")&gt;0)*1))</f>
        <v>0</v>
      </c>
      <c r="AZ88">
        <f t="array" ref="AZ88">IF(P88="",0,SUMPRODUCT((DM13:VZ13="Lait")*(DM14:VZ14="ALERTE")*(COUNTIF(AD88,"* "&amp;DM15:VZ15&amp;" *")&gt;0)*1))</f>
        <v>0</v>
      </c>
      <c r="BA88">
        <f t="array" ref="BA88">IF(P88="",0,SUMPRODUCT((DM13:VZ13="Lait")*(DM14:VZ14="SUSP")*(COUNTIF(AD88,"* "&amp;DM15:VZ15&amp;" *")&gt;0)*1))</f>
        <v>0</v>
      </c>
      <c r="BB88" t="str">
        <f t="shared" si="78"/>
        <v/>
      </c>
      <c r="BC88" t="str">
        <f t="shared" si="79"/>
        <v/>
      </c>
      <c r="BD88">
        <f t="array" ref="BD88">IF(P88="",0,SUMPRODUCT((DM13:VZ13="Fruits a coque")*(DM14:VZ14="EXCL")*(COUNTIF(AD88,"* "&amp;DM15:VZ15&amp;" *")&gt;0)*1))</f>
        <v>0</v>
      </c>
      <c r="BE88">
        <f t="array" ref="BE88">IF(P88="",0,SUMPRODUCT((DM13:VZ13="Fruits a coque")*(DM14:VZ14="ALERTE")*(COUNTIF(AD88,"* "&amp;DM15:VZ15&amp;" *")&gt;0)*1))</f>
        <v>0</v>
      </c>
      <c r="BF88" t="str">
        <f t="shared" si="80"/>
        <v/>
      </c>
      <c r="BG88">
        <f t="array" ref="BG88">IF(P88="",0,SUMPRODUCT((DM13:VZ13="Celeri")*(DM14:VZ14="ALERTE")*(COUNTIF(AD88,"* "&amp;DM15:VZ15&amp;" *")&gt;0)*1))</f>
        <v>0</v>
      </c>
      <c r="BH88" t="str">
        <f t="shared" si="81"/>
        <v/>
      </c>
      <c r="BI88">
        <f t="array" ref="BI88">IF(P88="",0,SUMPRODUCT((DM13:VZ13="Moutarde")*(DM14:VZ14="ALERTE")*(COUNTIF(AD88,"* "&amp;DM15:VZ15&amp;" *")&gt;0)*1))</f>
        <v>0</v>
      </c>
      <c r="BJ88" t="str">
        <f t="shared" si="82"/>
        <v/>
      </c>
      <c r="BK88">
        <f t="array" ref="BK88">IF(P88="",0,SUMPRODUCT((DM13:VZ13="Sesame")*(DM14:VZ14="ALERTE")*(COUNTIF(AD88,"* "&amp;DM15:VZ15&amp;" *")&gt;0)*1))</f>
        <v>0</v>
      </c>
      <c r="BL88" t="str">
        <f t="shared" si="83"/>
        <v/>
      </c>
      <c r="BM88">
        <f t="array" ref="BM88">IF(P88="",0,SUMPRODUCT((DM13:VZ13="Sulfites")*(DM14:VZ14="ALERTE")*(COUNTIF(AD88,"* "&amp;DM15:VZ15&amp;" *")&gt;0)*1))</f>
        <v>0</v>
      </c>
      <c r="BN88" t="str">
        <f t="shared" si="84"/>
        <v/>
      </c>
      <c r="BO88">
        <f t="array" ref="BO88">IF(P88="",0,SUMPRODUCT((DM13:VZ13="Lupin")*(DM14:VZ14="ALERTE")*(COUNTIF(AD88,"* "&amp;DM15:VZ15&amp;" *")&gt;0)*1))</f>
        <v>0</v>
      </c>
      <c r="BP88" t="str">
        <f t="shared" si="85"/>
        <v/>
      </c>
      <c r="BQ88">
        <f t="array" ref="BQ88">IF(P88="",0,SUMPRODUCT((DM13:VZ13="Mollusques")*(DM14:VZ14="EXCL")*(COUNTIF(AD88,"* "&amp;DM15:VZ15&amp;" *")&gt;0)*1))</f>
        <v>0</v>
      </c>
      <c r="BR88">
        <f t="array" ref="BR88">IF(P88="",0,SUMPRODUCT((DM13:VZ13="Mollusques")*(DM14:VZ14="ALERTE")*(COUNTIF(AD88,"* "&amp;DM15:VZ15&amp;" *")&gt;0)*1))</f>
        <v>0</v>
      </c>
      <c r="BS88" t="str">
        <f t="shared" si="86"/>
        <v/>
      </c>
      <c r="BT88" t="str">
        <f t="shared" si="87"/>
        <v/>
      </c>
      <c r="BU88" t="str">
        <f t="shared" si="88"/>
        <v/>
      </c>
      <c r="BV88" t="str">
        <f t="shared" si="89"/>
        <v/>
      </c>
      <c r="BW88" t="str">
        <f t="shared" si="90"/>
        <v/>
      </c>
      <c r="BX88" t="str">
        <f t="shared" si="91"/>
        <v/>
      </c>
      <c r="BY88" t="str">
        <f t="shared" si="92"/>
        <v/>
      </c>
      <c r="BZ88" t="str">
        <f t="shared" si="93"/>
        <v/>
      </c>
      <c r="CA88" t="str">
        <f t="shared" si="94"/>
        <v/>
      </c>
      <c r="CB88" t="str">
        <f t="shared" si="95"/>
        <v/>
      </c>
      <c r="CC88" t="str">
        <f t="shared" si="96"/>
        <v/>
      </c>
      <c r="CD88" t="str">
        <f t="shared" si="97"/>
        <v/>
      </c>
      <c r="CE88" t="str">
        <f t="shared" si="98"/>
        <v/>
      </c>
      <c r="CF88" t="str">
        <f t="shared" si="99"/>
        <v/>
      </c>
      <c r="CG88" t="str">
        <f t="shared" si="100"/>
        <v/>
      </c>
      <c r="CH88" t="str">
        <f t="shared" si="101"/>
        <v/>
      </c>
      <c r="CI88" t="str">
        <f t="shared" si="102"/>
        <v/>
      </c>
      <c r="CJ88" t="str">
        <f t="shared" si="103"/>
        <v/>
      </c>
      <c r="CK88" t="str">
        <f t="shared" si="104"/>
        <v/>
      </c>
    </row>
    <row r="89" spans="2:89" ht="15.75">
      <c r="B89" s="759"/>
      <c r="C89" s="780" t="str">
        <f>TRIM(SUBSTITUTE(SUBSTITUTE(SUBSTITUTE(SUBSTITUTE(SUBSTITUTE(SUBSTITUTE(SUBSTITUTE(SUBSTITUTE(C88,"("," "),")"," "),CHAR(34)," "),"-"," "),"_"," "),"&lt;"," "),"&gt;"," "),"="," "))</f>
        <v>sel fin</v>
      </c>
      <c r="D89" s="780" t="str" cm="1">
        <f t="array" ref="D89">IF(ROW()=ROW(D84),C87,INDEX(E84:E97,ROW()-ROW(D84)))</f>
        <v/>
      </c>
      <c r="E89" s="781" t="str">
        <f>IF(OR(D89="",C86="",C86&lt;=0,F89=""),"",TRIM(MID(D89,LEN(F89)+1+IF(MID(D89,LEN(F89)+1,1)=" ",1,0),99999)))</f>
        <v/>
      </c>
      <c r="F89" s="780" t="str">
        <f>IF(OR(G89="",G89=0,G89="0"),"",IF(LEN(G89)&lt;=C86,G89,IF(LEN(SUBSTITUTE(H89," ",""))=C86+1,LEFT(G89,C86),LEFT(G89,FIND("§",SUBSTITUTE(H89," ","§",LEN(H89)-LEN(SUBSTITUTE(H89," ",""))))-1))))</f>
        <v/>
      </c>
      <c r="G89" s="780" t="str">
        <f t="shared" si="56"/>
        <v/>
      </c>
      <c r="H89" s="780" t="str">
        <f>IF(OR(G89="",G89=0,G89="0"),"",LEFT(G89,C86+1))</f>
        <v/>
      </c>
      <c r="I89" s="782"/>
      <c r="J89" s="796"/>
      <c r="K89" s="759" t="str">
        <f>IF(LEN(TRIM(L89))&gt;0,MAX(K13:K88)+1,"")</f>
        <v/>
      </c>
      <c r="L89" s="864"/>
      <c r="M89" s="864"/>
      <c r="N89" s="864"/>
      <c r="O89" s="263" t="str">
        <f t="shared" si="57"/>
        <v/>
      </c>
      <c r="P89" s="752"/>
      <c r="Q89" s="862" t="s">
        <v>945</v>
      </c>
      <c r="R89" s="863" t="str">
        <f t="shared" si="58"/>
        <v/>
      </c>
      <c r="S89" s="264" t="str">
        <f t="shared" si="59"/>
        <v/>
      </c>
      <c r="T89" s="266" t="str">
        <f t="shared" si="60"/>
        <v/>
      </c>
      <c r="U89" s="267" t="str">
        <f t="shared" si="61"/>
        <v/>
      </c>
      <c r="V89" s="268" t="str">
        <f t="shared" si="62"/>
        <v/>
      </c>
      <c r="W89" s="268" t="str">
        <f t="shared" si="63"/>
        <v/>
      </c>
      <c r="X89" s="269" t="str">
        <f t="shared" si="64"/>
        <v/>
      </c>
      <c r="Y89" t="str">
        <f t="shared" si="65"/>
        <v/>
      </c>
      <c r="Z89" t="str">
        <f t="shared" si="66"/>
        <v/>
      </c>
      <c r="AA89" t="str">
        <f t="shared" si="67"/>
        <v/>
      </c>
      <c r="AB89" t="str">
        <f t="shared" si="68"/>
        <v/>
      </c>
      <c r="AC89" t="str">
        <f t="shared" si="69"/>
        <v/>
      </c>
      <c r="AD89" t="str">
        <f t="shared" si="70"/>
        <v/>
      </c>
      <c r="AE89">
        <f t="array" ref="AE89">IF(P89="",0,SUMPRODUCT((DM13:VZ13="Gluten")*(DM14:VZ14="INFO")*(COUNTIF(AD89,"* "&amp;DM15:VZ15&amp;" *")&gt;0)*1))</f>
        <v>0</v>
      </c>
      <c r="AF89">
        <f t="array" ref="AF89">IF(P89="",0,SUMPRODUCT((DM13:VZ13="Gluten")*(DM14:VZ14="EXCL")*(COUNTIF(AD89,"* "&amp;DM15:VZ15&amp;" *")&gt;0)*1))</f>
        <v>0</v>
      </c>
      <c r="AG89">
        <f t="array" ref="AG89">IF(P89="",0,SUMPRODUCT((DM13:VZ13="Gluten")*(DM14:VZ14="ALERTE")*(COUNTIF(AD89,"* "&amp;DM15:VZ15&amp;" *")&gt;0)*1))</f>
        <v>0</v>
      </c>
      <c r="AH89">
        <f t="array" ref="AH89">IF(P89="",0,SUMPRODUCT((DM13:VZ13="Gluten")*(DM14:VZ14="SUSP")*(COUNTIF(AD89,"* "&amp;DM15:VZ15&amp;" *")&gt;0)*1))</f>
        <v>0</v>
      </c>
      <c r="AI89" t="str">
        <f t="shared" si="71"/>
        <v/>
      </c>
      <c r="AJ89" t="str">
        <f t="shared" si="72"/>
        <v/>
      </c>
      <c r="AK89">
        <f t="array" ref="AK89">IF(P89="",0,SUMPRODUCT((DM13:VZ13="Crustaces")*(DM14:VZ14="ALERTE")*(COUNTIF(AD89,"* "&amp;DM15:VZ15&amp;" *")&gt;0)*1))</f>
        <v>0</v>
      </c>
      <c r="AL89" t="str">
        <f t="shared" si="73"/>
        <v/>
      </c>
      <c r="AM89">
        <f t="array" ref="AM89">IF(P89="",0,SUMPRODUCT((DM13:VZ13="Oeufs")*(DM14:VZ14="ALERTE")*(COUNTIF(AD89,"* "&amp;DM15:VZ15&amp;" *")&gt;0)*1))</f>
        <v>0</v>
      </c>
      <c r="AN89" t="str">
        <f t="shared" si="74"/>
        <v/>
      </c>
      <c r="AO89">
        <f t="array" ref="AO89">IF(P89="",0,SUMPRODUCT((DM13:VZ13="Poissons")*(DM14:VZ14="INFO")*(COUNTIF(AD89,"* "&amp;DM15:VZ15&amp;" *")&gt;0)*1))</f>
        <v>0</v>
      </c>
      <c r="AP89">
        <f t="array" ref="AP89">IF(P89="",0,SUMPRODUCT((DM13:VZ13="Poissons")*(DM14:VZ14="EXCL")*(COUNTIF(AD89,"* "&amp;DM15:VZ15&amp;" *")&gt;0)*1))</f>
        <v>0</v>
      </c>
      <c r="AQ89">
        <f t="array" ref="AQ89">IF(P89="",0,SUMPRODUCT((DM13:VZ13="Poissons")*(DM14:VZ14="ALERTE")*(COUNTIF(AD89,"* "&amp;DM15:VZ15&amp;" *")&gt;0)*1))</f>
        <v>0</v>
      </c>
      <c r="AR89" t="str">
        <f t="shared" si="75"/>
        <v/>
      </c>
      <c r="AS89">
        <f t="array" ref="AS89">IF(P89="",0,SUMPRODUCT((DM13:VZ13="Arachides")*(DM14:VZ14="ALERTE")*(COUNTIF(AD89,"* "&amp;DM15:VZ15&amp;" *")&gt;0)*1))</f>
        <v>0</v>
      </c>
      <c r="AT89" t="str">
        <f t="shared" si="76"/>
        <v/>
      </c>
      <c r="AU89">
        <f t="array" ref="AU89">IF(P89="",0,SUMPRODUCT((DM13:VZ13="Soja")*(DM14:VZ14="INFO")*(COUNTIF(AD89,"* "&amp;DM15:VZ15&amp;" *")&gt;0)*1))</f>
        <v>0</v>
      </c>
      <c r="AV89">
        <f t="array" ref="AV89">IF(P89="",0,SUMPRODUCT((DM13:VZ13="Soja")*(DM14:VZ14="ALERTE")*(COUNTIF(AD89,"* "&amp;DM15:VZ15&amp;" *")&gt;0)*1))</f>
        <v>0</v>
      </c>
      <c r="AW89" t="str">
        <f t="shared" si="77"/>
        <v/>
      </c>
      <c r="AX89">
        <f t="array" ref="AX89">IF(P89="",0,SUMPRODUCT((DM13:VZ13="Lait")*(DM14:VZ14="INFO")*(COUNTIF(AD89,"* "&amp;DM15:VZ15&amp;" *")&gt;0)*1))</f>
        <v>0</v>
      </c>
      <c r="AY89">
        <f t="array" ref="AY89">IF(P89="",0,SUMPRODUCT((DM13:VZ13="Lait")*(DM14:VZ14="EXCL")*(COUNTIF(AD89,"* "&amp;DM15:VZ15&amp;" *")&gt;0)*1))</f>
        <v>0</v>
      </c>
      <c r="AZ89">
        <f t="array" ref="AZ89">IF(P89="",0,SUMPRODUCT((DM13:VZ13="Lait")*(DM14:VZ14="ALERTE")*(COUNTIF(AD89,"* "&amp;DM15:VZ15&amp;" *")&gt;0)*1))</f>
        <v>0</v>
      </c>
      <c r="BA89">
        <f t="array" ref="BA89">IF(P89="",0,SUMPRODUCT((DM13:VZ13="Lait")*(DM14:VZ14="SUSP")*(COUNTIF(AD89,"* "&amp;DM15:VZ15&amp;" *")&gt;0)*1))</f>
        <v>0</v>
      </c>
      <c r="BB89" t="str">
        <f t="shared" si="78"/>
        <v/>
      </c>
      <c r="BC89" t="str">
        <f t="shared" si="79"/>
        <v/>
      </c>
      <c r="BD89">
        <f t="array" ref="BD89">IF(P89="",0,SUMPRODUCT((DM13:VZ13="Fruits a coque")*(DM14:VZ14="EXCL")*(COUNTIF(AD89,"* "&amp;DM15:VZ15&amp;" *")&gt;0)*1))</f>
        <v>0</v>
      </c>
      <c r="BE89">
        <f t="array" ref="BE89">IF(P89="",0,SUMPRODUCT((DM13:VZ13="Fruits a coque")*(DM14:VZ14="ALERTE")*(COUNTIF(AD89,"* "&amp;DM15:VZ15&amp;" *")&gt;0)*1))</f>
        <v>0</v>
      </c>
      <c r="BF89" t="str">
        <f t="shared" si="80"/>
        <v/>
      </c>
      <c r="BG89">
        <f t="array" ref="BG89">IF(P89="",0,SUMPRODUCT((DM13:VZ13="Celeri")*(DM14:VZ14="ALERTE")*(COUNTIF(AD89,"* "&amp;DM15:VZ15&amp;" *")&gt;0)*1))</f>
        <v>0</v>
      </c>
      <c r="BH89" t="str">
        <f t="shared" si="81"/>
        <v/>
      </c>
      <c r="BI89">
        <f t="array" ref="BI89">IF(P89="",0,SUMPRODUCT((DM13:VZ13="Moutarde")*(DM14:VZ14="ALERTE")*(COUNTIF(AD89,"* "&amp;DM15:VZ15&amp;" *")&gt;0)*1))</f>
        <v>0</v>
      </c>
      <c r="BJ89" t="str">
        <f t="shared" si="82"/>
        <v/>
      </c>
      <c r="BK89">
        <f t="array" ref="BK89">IF(P89="",0,SUMPRODUCT((DM13:VZ13="Sesame")*(DM14:VZ14="ALERTE")*(COUNTIF(AD89,"* "&amp;DM15:VZ15&amp;" *")&gt;0)*1))</f>
        <v>0</v>
      </c>
      <c r="BL89" t="str">
        <f t="shared" si="83"/>
        <v/>
      </c>
      <c r="BM89">
        <f t="array" ref="BM89">IF(P89="",0,SUMPRODUCT((DM13:VZ13="Sulfites")*(DM14:VZ14="ALERTE")*(COUNTIF(AD89,"* "&amp;DM15:VZ15&amp;" *")&gt;0)*1))</f>
        <v>0</v>
      </c>
      <c r="BN89" t="str">
        <f t="shared" si="84"/>
        <v/>
      </c>
      <c r="BO89">
        <f t="array" ref="BO89">IF(P89="",0,SUMPRODUCT((DM13:VZ13="Lupin")*(DM14:VZ14="ALERTE")*(COUNTIF(AD89,"* "&amp;DM15:VZ15&amp;" *")&gt;0)*1))</f>
        <v>0</v>
      </c>
      <c r="BP89" t="str">
        <f t="shared" si="85"/>
        <v/>
      </c>
      <c r="BQ89">
        <f t="array" ref="BQ89">IF(P89="",0,SUMPRODUCT((DM13:VZ13="Mollusques")*(DM14:VZ14="EXCL")*(COUNTIF(AD89,"* "&amp;DM15:VZ15&amp;" *")&gt;0)*1))</f>
        <v>0</v>
      </c>
      <c r="BR89">
        <f t="array" ref="BR89">IF(P89="",0,SUMPRODUCT((DM13:VZ13="Mollusques")*(DM14:VZ14="ALERTE")*(COUNTIF(AD89,"* "&amp;DM15:VZ15&amp;" *")&gt;0)*1))</f>
        <v>0</v>
      </c>
      <c r="BS89" t="str">
        <f t="shared" si="86"/>
        <v/>
      </c>
      <c r="BT89" t="str">
        <f t="shared" si="87"/>
        <v/>
      </c>
      <c r="BU89" t="str">
        <f t="shared" si="88"/>
        <v/>
      </c>
      <c r="BV89" t="str">
        <f t="shared" si="89"/>
        <v/>
      </c>
      <c r="BW89" t="str">
        <f t="shared" si="90"/>
        <v/>
      </c>
      <c r="BX89" t="str">
        <f t="shared" si="91"/>
        <v/>
      </c>
      <c r="BY89" t="str">
        <f t="shared" si="92"/>
        <v/>
      </c>
      <c r="BZ89" t="str">
        <f t="shared" si="93"/>
        <v/>
      </c>
      <c r="CA89" t="str">
        <f t="shared" si="94"/>
        <v/>
      </c>
      <c r="CB89" t="str">
        <f t="shared" si="95"/>
        <v/>
      </c>
      <c r="CC89" t="str">
        <f t="shared" si="96"/>
        <v/>
      </c>
      <c r="CD89" t="str">
        <f t="shared" si="97"/>
        <v/>
      </c>
      <c r="CE89" t="str">
        <f t="shared" si="98"/>
        <v/>
      </c>
      <c r="CF89" t="str">
        <f t="shared" si="99"/>
        <v/>
      </c>
      <c r="CG89" t="str">
        <f t="shared" si="100"/>
        <v/>
      </c>
      <c r="CH89" t="str">
        <f t="shared" si="101"/>
        <v/>
      </c>
      <c r="CI89" t="str">
        <f t="shared" si="102"/>
        <v/>
      </c>
      <c r="CJ89" t="str">
        <f t="shared" si="103"/>
        <v/>
      </c>
      <c r="CK89" t="str">
        <f t="shared" si="104"/>
        <v/>
      </c>
    </row>
    <row r="90" spans="2:89" ht="15.75">
      <c r="B90" s="759"/>
      <c r="C90" s="784" t="str">
        <f>TRIM(SUBSTITUTE(SUBSTITUTE(SUBSTITUTE(SUBSTITUTE(C89,"►"," "),"▼"," "),"▲"," "),"◄"," "))</f>
        <v>sel fin</v>
      </c>
      <c r="D90" s="780" t="str" cm="1">
        <f t="array" ref="D90">IF(ROW()=ROW(D84),C87,INDEX(E84:E97,ROW()-ROW(D84)))</f>
        <v/>
      </c>
      <c r="E90" s="781" t="str">
        <f>IF(OR(D90="",C86="",C86&lt;=0,F90=""),"",TRIM(MID(D90,LEN(F90)+1+IF(MID(D90,LEN(F90)+1,1)=" ",1,0),99999)))</f>
        <v/>
      </c>
      <c r="F90" s="780" t="str">
        <f>IF(OR(G90="",G90=0,G90="0"),"",IF(LEN(G90)&lt;=C86,G90,IF(LEN(SUBSTITUTE(H90," ",""))=C86+1,LEFT(G90,C86),LEFT(G90,FIND("§",SUBSTITUTE(H90," ","§",LEN(H90)-LEN(SUBSTITUTE(H90," ",""))))-1))))</f>
        <v/>
      </c>
      <c r="G90" s="780" t="str">
        <f t="shared" si="56"/>
        <v/>
      </c>
      <c r="H90" s="780" t="str">
        <f>IF(OR(G90="",G90=0,G90="0"),"",LEFT(G90,C86+1))</f>
        <v/>
      </c>
      <c r="I90" s="782"/>
      <c r="J90" s="796"/>
      <c r="K90" s="759" t="str">
        <f>IF(LEN(TRIM(L90))&gt;0,MAX(K13:K89)+1,"")</f>
        <v/>
      </c>
      <c r="L90" s="864"/>
      <c r="M90" s="864"/>
      <c r="N90" s="864"/>
      <c r="O90" s="263" t="str">
        <f t="shared" si="57"/>
        <v/>
      </c>
      <c r="P90" s="752"/>
      <c r="Q90" s="862" t="s">
        <v>945</v>
      </c>
      <c r="R90" s="863" t="str">
        <f t="shared" si="58"/>
        <v/>
      </c>
      <c r="S90" s="264" t="str">
        <f t="shared" si="59"/>
        <v/>
      </c>
      <c r="T90" s="266" t="str">
        <f t="shared" si="60"/>
        <v/>
      </c>
      <c r="U90" s="267" t="str">
        <f t="shared" si="61"/>
        <v/>
      </c>
      <c r="V90" s="268" t="str">
        <f t="shared" si="62"/>
        <v/>
      </c>
      <c r="W90" s="268" t="str">
        <f t="shared" si="63"/>
        <v/>
      </c>
      <c r="X90" s="269" t="str">
        <f t="shared" si="64"/>
        <v/>
      </c>
      <c r="Y90" t="str">
        <f t="shared" si="65"/>
        <v/>
      </c>
      <c r="Z90" t="str">
        <f t="shared" si="66"/>
        <v/>
      </c>
      <c r="AA90" t="str">
        <f t="shared" si="67"/>
        <v/>
      </c>
      <c r="AB90" t="str">
        <f t="shared" si="68"/>
        <v/>
      </c>
      <c r="AC90" t="str">
        <f t="shared" si="69"/>
        <v/>
      </c>
      <c r="AD90" t="str">
        <f t="shared" si="70"/>
        <v/>
      </c>
      <c r="AE90">
        <f t="array" ref="AE90">IF(P90="",0,SUMPRODUCT((DM13:VZ13="Gluten")*(DM14:VZ14="INFO")*(COUNTIF(AD90,"* "&amp;DM15:VZ15&amp;" *")&gt;0)*1))</f>
        <v>0</v>
      </c>
      <c r="AF90">
        <f t="array" ref="AF90">IF(P90="",0,SUMPRODUCT((DM13:VZ13="Gluten")*(DM14:VZ14="EXCL")*(COUNTIF(AD90,"* "&amp;DM15:VZ15&amp;" *")&gt;0)*1))</f>
        <v>0</v>
      </c>
      <c r="AG90">
        <f t="array" ref="AG90">IF(P90="",0,SUMPRODUCT((DM13:VZ13="Gluten")*(DM14:VZ14="ALERTE")*(COUNTIF(AD90,"* "&amp;DM15:VZ15&amp;" *")&gt;0)*1))</f>
        <v>0</v>
      </c>
      <c r="AH90">
        <f t="array" ref="AH90">IF(P90="",0,SUMPRODUCT((DM13:VZ13="Gluten")*(DM14:VZ14="SUSP")*(COUNTIF(AD90,"* "&amp;DM15:VZ15&amp;" *")&gt;0)*1))</f>
        <v>0</v>
      </c>
      <c r="AI90" t="str">
        <f t="shared" si="71"/>
        <v/>
      </c>
      <c r="AJ90" t="str">
        <f t="shared" si="72"/>
        <v/>
      </c>
      <c r="AK90">
        <f t="array" ref="AK90">IF(P90="",0,SUMPRODUCT((DM13:VZ13="Crustaces")*(DM14:VZ14="ALERTE")*(COUNTIF(AD90,"* "&amp;DM15:VZ15&amp;" *")&gt;0)*1))</f>
        <v>0</v>
      </c>
      <c r="AL90" t="str">
        <f t="shared" si="73"/>
        <v/>
      </c>
      <c r="AM90">
        <f t="array" ref="AM90">IF(P90="",0,SUMPRODUCT((DM13:VZ13="Oeufs")*(DM14:VZ14="ALERTE")*(COUNTIF(AD90,"* "&amp;DM15:VZ15&amp;" *")&gt;0)*1))</f>
        <v>0</v>
      </c>
      <c r="AN90" t="str">
        <f t="shared" si="74"/>
        <v/>
      </c>
      <c r="AO90">
        <f t="array" ref="AO90">IF(P90="",0,SUMPRODUCT((DM13:VZ13="Poissons")*(DM14:VZ14="INFO")*(COUNTIF(AD90,"* "&amp;DM15:VZ15&amp;" *")&gt;0)*1))</f>
        <v>0</v>
      </c>
      <c r="AP90">
        <f t="array" ref="AP90">IF(P90="",0,SUMPRODUCT((DM13:VZ13="Poissons")*(DM14:VZ14="EXCL")*(COUNTIF(AD90,"* "&amp;DM15:VZ15&amp;" *")&gt;0)*1))</f>
        <v>0</v>
      </c>
      <c r="AQ90">
        <f t="array" ref="AQ90">IF(P90="",0,SUMPRODUCT((DM13:VZ13="Poissons")*(DM14:VZ14="ALERTE")*(COUNTIF(AD90,"* "&amp;DM15:VZ15&amp;" *")&gt;0)*1))</f>
        <v>0</v>
      </c>
      <c r="AR90" t="str">
        <f t="shared" si="75"/>
        <v/>
      </c>
      <c r="AS90">
        <f t="array" ref="AS90">IF(P90="",0,SUMPRODUCT((DM13:VZ13="Arachides")*(DM14:VZ14="ALERTE")*(COUNTIF(AD90,"* "&amp;DM15:VZ15&amp;" *")&gt;0)*1))</f>
        <v>0</v>
      </c>
      <c r="AT90" t="str">
        <f t="shared" si="76"/>
        <v/>
      </c>
      <c r="AU90">
        <f t="array" ref="AU90">IF(P90="",0,SUMPRODUCT((DM13:VZ13="Soja")*(DM14:VZ14="INFO")*(COUNTIF(AD90,"* "&amp;DM15:VZ15&amp;" *")&gt;0)*1))</f>
        <v>0</v>
      </c>
      <c r="AV90">
        <f t="array" ref="AV90">IF(P90="",0,SUMPRODUCT((DM13:VZ13="Soja")*(DM14:VZ14="ALERTE")*(COUNTIF(AD90,"* "&amp;DM15:VZ15&amp;" *")&gt;0)*1))</f>
        <v>0</v>
      </c>
      <c r="AW90" t="str">
        <f t="shared" si="77"/>
        <v/>
      </c>
      <c r="AX90">
        <f t="array" ref="AX90">IF(P90="",0,SUMPRODUCT((DM13:VZ13="Lait")*(DM14:VZ14="INFO")*(COUNTIF(AD90,"* "&amp;DM15:VZ15&amp;" *")&gt;0)*1))</f>
        <v>0</v>
      </c>
      <c r="AY90">
        <f t="array" ref="AY90">IF(P90="",0,SUMPRODUCT((DM13:VZ13="Lait")*(DM14:VZ14="EXCL")*(COUNTIF(AD90,"* "&amp;DM15:VZ15&amp;" *")&gt;0)*1))</f>
        <v>0</v>
      </c>
      <c r="AZ90">
        <f t="array" ref="AZ90">IF(P90="",0,SUMPRODUCT((DM13:VZ13="Lait")*(DM14:VZ14="ALERTE")*(COUNTIF(AD90,"* "&amp;DM15:VZ15&amp;" *")&gt;0)*1))</f>
        <v>0</v>
      </c>
      <c r="BA90">
        <f t="array" ref="BA90">IF(P90="",0,SUMPRODUCT((DM13:VZ13="Lait")*(DM14:VZ14="SUSP")*(COUNTIF(AD90,"* "&amp;DM15:VZ15&amp;" *")&gt;0)*1))</f>
        <v>0</v>
      </c>
      <c r="BB90" t="str">
        <f t="shared" si="78"/>
        <v/>
      </c>
      <c r="BC90" t="str">
        <f t="shared" si="79"/>
        <v/>
      </c>
      <c r="BD90">
        <f t="array" ref="BD90">IF(P90="",0,SUMPRODUCT((DM13:VZ13="Fruits a coque")*(DM14:VZ14="EXCL")*(COUNTIF(AD90,"* "&amp;DM15:VZ15&amp;" *")&gt;0)*1))</f>
        <v>0</v>
      </c>
      <c r="BE90">
        <f t="array" ref="BE90">IF(P90="",0,SUMPRODUCT((DM13:VZ13="Fruits a coque")*(DM14:VZ14="ALERTE")*(COUNTIF(AD90,"* "&amp;DM15:VZ15&amp;" *")&gt;0)*1))</f>
        <v>0</v>
      </c>
      <c r="BF90" t="str">
        <f t="shared" si="80"/>
        <v/>
      </c>
      <c r="BG90">
        <f t="array" ref="BG90">IF(P90="",0,SUMPRODUCT((DM13:VZ13="Celeri")*(DM14:VZ14="ALERTE")*(COUNTIF(AD90,"* "&amp;DM15:VZ15&amp;" *")&gt;0)*1))</f>
        <v>0</v>
      </c>
      <c r="BH90" t="str">
        <f t="shared" si="81"/>
        <v/>
      </c>
      <c r="BI90">
        <f t="array" ref="BI90">IF(P90="",0,SUMPRODUCT((DM13:VZ13="Moutarde")*(DM14:VZ14="ALERTE")*(COUNTIF(AD90,"* "&amp;DM15:VZ15&amp;" *")&gt;0)*1))</f>
        <v>0</v>
      </c>
      <c r="BJ90" t="str">
        <f t="shared" si="82"/>
        <v/>
      </c>
      <c r="BK90">
        <f t="array" ref="BK90">IF(P90="",0,SUMPRODUCT((DM13:VZ13="Sesame")*(DM14:VZ14="ALERTE")*(COUNTIF(AD90,"* "&amp;DM15:VZ15&amp;" *")&gt;0)*1))</f>
        <v>0</v>
      </c>
      <c r="BL90" t="str">
        <f t="shared" si="83"/>
        <v/>
      </c>
      <c r="BM90">
        <f t="array" ref="BM90">IF(P90="",0,SUMPRODUCT((DM13:VZ13="Sulfites")*(DM14:VZ14="ALERTE")*(COUNTIF(AD90,"* "&amp;DM15:VZ15&amp;" *")&gt;0)*1))</f>
        <v>0</v>
      </c>
      <c r="BN90" t="str">
        <f t="shared" si="84"/>
        <v/>
      </c>
      <c r="BO90">
        <f t="array" ref="BO90">IF(P90="",0,SUMPRODUCT((DM13:VZ13="Lupin")*(DM14:VZ14="ALERTE")*(COUNTIF(AD90,"* "&amp;DM15:VZ15&amp;" *")&gt;0)*1))</f>
        <v>0</v>
      </c>
      <c r="BP90" t="str">
        <f t="shared" si="85"/>
        <v/>
      </c>
      <c r="BQ90">
        <f t="array" ref="BQ90">IF(P90="",0,SUMPRODUCT((DM13:VZ13="Mollusques")*(DM14:VZ14="EXCL")*(COUNTIF(AD90,"* "&amp;DM15:VZ15&amp;" *")&gt;0)*1))</f>
        <v>0</v>
      </c>
      <c r="BR90">
        <f t="array" ref="BR90">IF(P90="",0,SUMPRODUCT((DM13:VZ13="Mollusques")*(DM14:VZ14="ALERTE")*(COUNTIF(AD90,"* "&amp;DM15:VZ15&amp;" *")&gt;0)*1))</f>
        <v>0</v>
      </c>
      <c r="BS90" t="str">
        <f t="shared" si="86"/>
        <v/>
      </c>
      <c r="BT90" t="str">
        <f t="shared" si="87"/>
        <v/>
      </c>
      <c r="BU90" t="str">
        <f t="shared" si="88"/>
        <v/>
      </c>
      <c r="BV90" t="str">
        <f t="shared" si="89"/>
        <v/>
      </c>
      <c r="BW90" t="str">
        <f t="shared" si="90"/>
        <v/>
      </c>
      <c r="BX90" t="str">
        <f t="shared" si="91"/>
        <v/>
      </c>
      <c r="BY90" t="str">
        <f t="shared" si="92"/>
        <v/>
      </c>
      <c r="BZ90" t="str">
        <f t="shared" si="93"/>
        <v/>
      </c>
      <c r="CA90" t="str">
        <f t="shared" si="94"/>
        <v/>
      </c>
      <c r="CB90" t="str">
        <f t="shared" si="95"/>
        <v/>
      </c>
      <c r="CC90" t="str">
        <f t="shared" si="96"/>
        <v/>
      </c>
      <c r="CD90" t="str">
        <f t="shared" si="97"/>
        <v/>
      </c>
      <c r="CE90" t="str">
        <f t="shared" si="98"/>
        <v/>
      </c>
      <c r="CF90" t="str">
        <f t="shared" si="99"/>
        <v/>
      </c>
      <c r="CG90" t="str">
        <f t="shared" si="100"/>
        <v/>
      </c>
      <c r="CH90" t="str">
        <f t="shared" si="101"/>
        <v/>
      </c>
      <c r="CI90" t="str">
        <f t="shared" si="102"/>
        <v/>
      </c>
      <c r="CJ90" t="str">
        <f t="shared" si="103"/>
        <v/>
      </c>
      <c r="CK90" t="str">
        <f t="shared" si="104"/>
        <v/>
      </c>
    </row>
    <row r="91" spans="2:89" ht="15.75">
      <c r="B91" s="759"/>
      <c r="C91" s="784" t="str">
        <f>TRIM(SUBSTITUTE(SUBSTITUTE(C90,"“"," "),"”"," "))</f>
        <v>sel fin</v>
      </c>
      <c r="D91" s="780" t="str" cm="1">
        <f t="array" ref="D91">IF(ROW()=ROW(D84),C87,INDEX(E84:E97,ROW()-ROW(D84)))</f>
        <v/>
      </c>
      <c r="E91" s="781" t="str">
        <f>IF(OR(D91="",C86="",C86&lt;=0,F91=""),"",TRIM(MID(D91,LEN(F91)+1+IF(MID(D91,LEN(F91)+1,1)=" ",1,0),99999)))</f>
        <v/>
      </c>
      <c r="F91" s="780" t="str">
        <f>IF(OR(G91="",G91=0,G91="0"),"",IF(LEN(G91)&lt;=C86,G91,IF(LEN(SUBSTITUTE(H91," ",""))=C86+1,LEFT(G91,C86),LEFT(G91,FIND("§",SUBSTITUTE(H91," ","§",LEN(H91)-LEN(SUBSTITUTE(H91," ",""))))-1))))</f>
        <v/>
      </c>
      <c r="G91" s="780" t="str">
        <f t="shared" si="56"/>
        <v/>
      </c>
      <c r="H91" s="780" t="str">
        <f>IF(OR(G91="",G91=0,G91="0"),"",LEFT(G91,C86+1))</f>
        <v/>
      </c>
      <c r="I91" s="782"/>
      <c r="J91" s="796"/>
      <c r="K91" s="759" t="str">
        <f>IF(LEN(TRIM(L91))&gt;0,MAX(K13:K90)+1,"")</f>
        <v/>
      </c>
      <c r="L91" s="864"/>
      <c r="M91" s="864"/>
      <c r="N91" s="864"/>
      <c r="O91" s="263" t="str">
        <f t="shared" si="57"/>
        <v/>
      </c>
      <c r="P91" s="752"/>
      <c r="Q91" s="862" t="s">
        <v>945</v>
      </c>
      <c r="R91" s="863" t="str">
        <f t="shared" si="58"/>
        <v/>
      </c>
      <c r="S91" s="264" t="str">
        <f t="shared" si="59"/>
        <v/>
      </c>
      <c r="T91" s="266" t="str">
        <f t="shared" si="60"/>
        <v/>
      </c>
      <c r="U91" s="267" t="str">
        <f t="shared" si="61"/>
        <v/>
      </c>
      <c r="V91" s="268" t="str">
        <f t="shared" si="62"/>
        <v/>
      </c>
      <c r="W91" s="268" t="str">
        <f t="shared" si="63"/>
        <v/>
      </c>
      <c r="X91" s="269" t="str">
        <f t="shared" si="64"/>
        <v/>
      </c>
      <c r="Y91" t="str">
        <f t="shared" si="65"/>
        <v/>
      </c>
      <c r="Z91" t="str">
        <f t="shared" si="66"/>
        <v/>
      </c>
      <c r="AA91" t="str">
        <f t="shared" si="67"/>
        <v/>
      </c>
      <c r="AB91" t="str">
        <f t="shared" si="68"/>
        <v/>
      </c>
      <c r="AC91" t="str">
        <f t="shared" si="69"/>
        <v/>
      </c>
      <c r="AD91" t="str">
        <f t="shared" si="70"/>
        <v/>
      </c>
      <c r="AE91">
        <f t="array" ref="AE91">IF(P91="",0,SUMPRODUCT((DM13:VZ13="Gluten")*(DM14:VZ14="INFO")*(COUNTIF(AD91,"* "&amp;DM15:VZ15&amp;" *")&gt;0)*1))</f>
        <v>0</v>
      </c>
      <c r="AF91">
        <f t="array" ref="AF91">IF(P91="",0,SUMPRODUCT((DM13:VZ13="Gluten")*(DM14:VZ14="EXCL")*(COUNTIF(AD91,"* "&amp;DM15:VZ15&amp;" *")&gt;0)*1))</f>
        <v>0</v>
      </c>
      <c r="AG91">
        <f t="array" ref="AG91">IF(P91="",0,SUMPRODUCT((DM13:VZ13="Gluten")*(DM14:VZ14="ALERTE")*(COUNTIF(AD91,"* "&amp;DM15:VZ15&amp;" *")&gt;0)*1))</f>
        <v>0</v>
      </c>
      <c r="AH91">
        <f t="array" ref="AH91">IF(P91="",0,SUMPRODUCT((DM13:VZ13="Gluten")*(DM14:VZ14="SUSP")*(COUNTIF(AD91,"* "&amp;DM15:VZ15&amp;" *")&gt;0)*1))</f>
        <v>0</v>
      </c>
      <c r="AI91" t="str">
        <f t="shared" si="71"/>
        <v/>
      </c>
      <c r="AJ91" t="str">
        <f t="shared" si="72"/>
        <v/>
      </c>
      <c r="AK91">
        <f t="array" ref="AK91">IF(P91="",0,SUMPRODUCT((DM13:VZ13="Crustaces")*(DM14:VZ14="ALERTE")*(COUNTIF(AD91,"* "&amp;DM15:VZ15&amp;" *")&gt;0)*1))</f>
        <v>0</v>
      </c>
      <c r="AL91" t="str">
        <f t="shared" si="73"/>
        <v/>
      </c>
      <c r="AM91">
        <f t="array" ref="AM91">IF(P91="",0,SUMPRODUCT((DM13:VZ13="Oeufs")*(DM14:VZ14="ALERTE")*(COUNTIF(AD91,"* "&amp;DM15:VZ15&amp;" *")&gt;0)*1))</f>
        <v>0</v>
      </c>
      <c r="AN91" t="str">
        <f t="shared" si="74"/>
        <v/>
      </c>
      <c r="AO91">
        <f t="array" ref="AO91">IF(P91="",0,SUMPRODUCT((DM13:VZ13="Poissons")*(DM14:VZ14="INFO")*(COUNTIF(AD91,"* "&amp;DM15:VZ15&amp;" *")&gt;0)*1))</f>
        <v>0</v>
      </c>
      <c r="AP91">
        <f t="array" ref="AP91">IF(P91="",0,SUMPRODUCT((DM13:VZ13="Poissons")*(DM14:VZ14="EXCL")*(COUNTIF(AD91,"* "&amp;DM15:VZ15&amp;" *")&gt;0)*1))</f>
        <v>0</v>
      </c>
      <c r="AQ91">
        <f t="array" ref="AQ91">IF(P91="",0,SUMPRODUCT((DM13:VZ13="Poissons")*(DM14:VZ14="ALERTE")*(COUNTIF(AD91,"* "&amp;DM15:VZ15&amp;" *")&gt;0)*1))</f>
        <v>0</v>
      </c>
      <c r="AR91" t="str">
        <f t="shared" si="75"/>
        <v/>
      </c>
      <c r="AS91">
        <f t="array" ref="AS91">IF(P91="",0,SUMPRODUCT((DM13:VZ13="Arachides")*(DM14:VZ14="ALERTE")*(COUNTIF(AD91,"* "&amp;DM15:VZ15&amp;" *")&gt;0)*1))</f>
        <v>0</v>
      </c>
      <c r="AT91" t="str">
        <f t="shared" si="76"/>
        <v/>
      </c>
      <c r="AU91">
        <f t="array" ref="AU91">IF(P91="",0,SUMPRODUCT((DM13:VZ13="Soja")*(DM14:VZ14="INFO")*(COUNTIF(AD91,"* "&amp;DM15:VZ15&amp;" *")&gt;0)*1))</f>
        <v>0</v>
      </c>
      <c r="AV91">
        <f t="array" ref="AV91">IF(P91="",0,SUMPRODUCT((DM13:VZ13="Soja")*(DM14:VZ14="ALERTE")*(COUNTIF(AD91,"* "&amp;DM15:VZ15&amp;" *")&gt;0)*1))</f>
        <v>0</v>
      </c>
      <c r="AW91" t="str">
        <f t="shared" si="77"/>
        <v/>
      </c>
      <c r="AX91">
        <f t="array" ref="AX91">IF(P91="",0,SUMPRODUCT((DM13:VZ13="Lait")*(DM14:VZ14="INFO")*(COUNTIF(AD91,"* "&amp;DM15:VZ15&amp;" *")&gt;0)*1))</f>
        <v>0</v>
      </c>
      <c r="AY91">
        <f t="array" ref="AY91">IF(P91="",0,SUMPRODUCT((DM13:VZ13="Lait")*(DM14:VZ14="EXCL")*(COUNTIF(AD91,"* "&amp;DM15:VZ15&amp;" *")&gt;0)*1))</f>
        <v>0</v>
      </c>
      <c r="AZ91">
        <f t="array" ref="AZ91">IF(P91="",0,SUMPRODUCT((DM13:VZ13="Lait")*(DM14:VZ14="ALERTE")*(COUNTIF(AD91,"* "&amp;DM15:VZ15&amp;" *")&gt;0)*1))</f>
        <v>0</v>
      </c>
      <c r="BA91">
        <f t="array" ref="BA91">IF(P91="",0,SUMPRODUCT((DM13:VZ13="Lait")*(DM14:VZ14="SUSP")*(COUNTIF(AD91,"* "&amp;DM15:VZ15&amp;" *")&gt;0)*1))</f>
        <v>0</v>
      </c>
      <c r="BB91" t="str">
        <f t="shared" si="78"/>
        <v/>
      </c>
      <c r="BC91" t="str">
        <f t="shared" si="79"/>
        <v/>
      </c>
      <c r="BD91">
        <f t="array" ref="BD91">IF(P91="",0,SUMPRODUCT((DM13:VZ13="Fruits a coque")*(DM14:VZ14="EXCL")*(COUNTIF(AD91,"* "&amp;DM15:VZ15&amp;" *")&gt;0)*1))</f>
        <v>0</v>
      </c>
      <c r="BE91">
        <f t="array" ref="BE91">IF(P91="",0,SUMPRODUCT((DM13:VZ13="Fruits a coque")*(DM14:VZ14="ALERTE")*(COUNTIF(AD91,"* "&amp;DM15:VZ15&amp;" *")&gt;0)*1))</f>
        <v>0</v>
      </c>
      <c r="BF91" t="str">
        <f t="shared" si="80"/>
        <v/>
      </c>
      <c r="BG91">
        <f t="array" ref="BG91">IF(P91="",0,SUMPRODUCT((DM13:VZ13="Celeri")*(DM14:VZ14="ALERTE")*(COUNTIF(AD91,"* "&amp;DM15:VZ15&amp;" *")&gt;0)*1))</f>
        <v>0</v>
      </c>
      <c r="BH91" t="str">
        <f t="shared" si="81"/>
        <v/>
      </c>
      <c r="BI91">
        <f t="array" ref="BI91">IF(P91="",0,SUMPRODUCT((DM13:VZ13="Moutarde")*(DM14:VZ14="ALERTE")*(COUNTIF(AD91,"* "&amp;DM15:VZ15&amp;" *")&gt;0)*1))</f>
        <v>0</v>
      </c>
      <c r="BJ91" t="str">
        <f t="shared" si="82"/>
        <v/>
      </c>
      <c r="BK91">
        <f t="array" ref="BK91">IF(P91="",0,SUMPRODUCT((DM13:VZ13="Sesame")*(DM14:VZ14="ALERTE")*(COUNTIF(AD91,"* "&amp;DM15:VZ15&amp;" *")&gt;0)*1))</f>
        <v>0</v>
      </c>
      <c r="BL91" t="str">
        <f t="shared" si="83"/>
        <v/>
      </c>
      <c r="BM91">
        <f t="array" ref="BM91">IF(P91="",0,SUMPRODUCT((DM13:VZ13="Sulfites")*(DM14:VZ14="ALERTE")*(COUNTIF(AD91,"* "&amp;DM15:VZ15&amp;" *")&gt;0)*1))</f>
        <v>0</v>
      </c>
      <c r="BN91" t="str">
        <f t="shared" si="84"/>
        <v/>
      </c>
      <c r="BO91">
        <f t="array" ref="BO91">IF(P91="",0,SUMPRODUCT((DM13:VZ13="Lupin")*(DM14:VZ14="ALERTE")*(COUNTIF(AD91,"* "&amp;DM15:VZ15&amp;" *")&gt;0)*1))</f>
        <v>0</v>
      </c>
      <c r="BP91" t="str">
        <f t="shared" si="85"/>
        <v/>
      </c>
      <c r="BQ91">
        <f t="array" ref="BQ91">IF(P91="",0,SUMPRODUCT((DM13:VZ13="Mollusques")*(DM14:VZ14="EXCL")*(COUNTIF(AD91,"* "&amp;DM15:VZ15&amp;" *")&gt;0)*1))</f>
        <v>0</v>
      </c>
      <c r="BR91">
        <f t="array" ref="BR91">IF(P91="",0,SUMPRODUCT((DM13:VZ13="Mollusques")*(DM14:VZ14="ALERTE")*(COUNTIF(AD91,"* "&amp;DM15:VZ15&amp;" *")&gt;0)*1))</f>
        <v>0</v>
      </c>
      <c r="BS91" t="str">
        <f t="shared" si="86"/>
        <v/>
      </c>
      <c r="BT91" t="str">
        <f t="shared" si="87"/>
        <v/>
      </c>
      <c r="BU91" t="str">
        <f t="shared" si="88"/>
        <v/>
      </c>
      <c r="BV91" t="str">
        <f t="shared" si="89"/>
        <v/>
      </c>
      <c r="BW91" t="str">
        <f t="shared" si="90"/>
        <v/>
      </c>
      <c r="BX91" t="str">
        <f t="shared" si="91"/>
        <v/>
      </c>
      <c r="BY91" t="str">
        <f t="shared" si="92"/>
        <v/>
      </c>
      <c r="BZ91" t="str">
        <f t="shared" si="93"/>
        <v/>
      </c>
      <c r="CA91" t="str">
        <f t="shared" si="94"/>
        <v/>
      </c>
      <c r="CB91" t="str">
        <f t="shared" si="95"/>
        <v/>
      </c>
      <c r="CC91" t="str">
        <f t="shared" si="96"/>
        <v/>
      </c>
      <c r="CD91" t="str">
        <f t="shared" si="97"/>
        <v/>
      </c>
      <c r="CE91" t="str">
        <f t="shared" si="98"/>
        <v/>
      </c>
      <c r="CF91" t="str">
        <f t="shared" si="99"/>
        <v/>
      </c>
      <c r="CG91" t="str">
        <f t="shared" si="100"/>
        <v/>
      </c>
      <c r="CH91" t="str">
        <f t="shared" si="101"/>
        <v/>
      </c>
      <c r="CI91" t="str">
        <f t="shared" si="102"/>
        <v/>
      </c>
      <c r="CJ91" t="str">
        <f t="shared" si="103"/>
        <v/>
      </c>
      <c r="CK91" t="str">
        <f t="shared" si="104"/>
        <v/>
      </c>
    </row>
    <row r="92" spans="2:89" ht="15.75">
      <c r="B92" s="759"/>
      <c r="C92" s="784"/>
      <c r="D92" s="780" t="str" cm="1">
        <f t="array" ref="D92">IF(ROW()=ROW(D84),C87,INDEX(E84:E97,ROW()-ROW(D84)))</f>
        <v/>
      </c>
      <c r="E92" s="781" t="str">
        <f>IF(OR(D92="",C86="",C86&lt;=0,F92=""),"",TRIM(MID(D92,LEN(F92)+1+IF(MID(D92,LEN(F92)+1,1)=" ",1,0),99999)))</f>
        <v/>
      </c>
      <c r="F92" s="780" t="str">
        <f>IF(OR(G92="",G92=0,G92="0"),"",IF(LEN(G92)&lt;=C86,G92,IF(LEN(SUBSTITUTE(H92," ",""))=C86+1,LEFT(G92,C86),LEFT(G92,FIND("§",SUBSTITUTE(H92," ","§",LEN(H92)-LEN(SUBSTITUTE(H92," ",""))))-1))))</f>
        <v/>
      </c>
      <c r="G92" s="780" t="str">
        <f t="shared" si="56"/>
        <v/>
      </c>
      <c r="H92" s="780" t="str">
        <f>IF(OR(G92="",G92=0,G92="0"),"",LEFT(G92,C86+1))</f>
        <v/>
      </c>
      <c r="I92" s="782"/>
      <c r="J92" s="796"/>
      <c r="K92" s="759" t="str">
        <f>IF(LEN(TRIM(L92))&gt;0,MAX(K13:K91)+1,"")</f>
        <v/>
      </c>
      <c r="L92" s="864"/>
      <c r="M92" s="864"/>
      <c r="N92" s="864"/>
      <c r="O92" s="263" t="str">
        <f t="shared" si="57"/>
        <v/>
      </c>
      <c r="P92" s="752"/>
      <c r="Q92" s="862" t="s">
        <v>945</v>
      </c>
      <c r="R92" s="863" t="str">
        <f t="shared" si="58"/>
        <v/>
      </c>
      <c r="S92" s="264" t="str">
        <f t="shared" si="59"/>
        <v/>
      </c>
      <c r="T92" s="266" t="str">
        <f t="shared" si="60"/>
        <v/>
      </c>
      <c r="U92" s="267" t="str">
        <f t="shared" si="61"/>
        <v/>
      </c>
      <c r="V92" s="268" t="str">
        <f t="shared" si="62"/>
        <v/>
      </c>
      <c r="W92" s="268" t="str">
        <f t="shared" si="63"/>
        <v/>
      </c>
      <c r="X92" s="269" t="str">
        <f t="shared" si="64"/>
        <v/>
      </c>
      <c r="Y92" t="str">
        <f t="shared" si="65"/>
        <v/>
      </c>
      <c r="Z92" t="str">
        <f t="shared" si="66"/>
        <v/>
      </c>
      <c r="AA92" t="str">
        <f t="shared" si="67"/>
        <v/>
      </c>
      <c r="AB92" t="str">
        <f t="shared" si="68"/>
        <v/>
      </c>
      <c r="AC92" t="str">
        <f t="shared" si="69"/>
        <v/>
      </c>
      <c r="AD92" t="str">
        <f t="shared" si="70"/>
        <v/>
      </c>
      <c r="AE92">
        <f t="array" ref="AE92">IF(P92="",0,SUMPRODUCT((DM13:VZ13="Gluten")*(DM14:VZ14="INFO")*(COUNTIF(AD92,"* "&amp;DM15:VZ15&amp;" *")&gt;0)*1))</f>
        <v>0</v>
      </c>
      <c r="AF92">
        <f t="array" ref="AF92">IF(P92="",0,SUMPRODUCT((DM13:VZ13="Gluten")*(DM14:VZ14="EXCL")*(COUNTIF(AD92,"* "&amp;DM15:VZ15&amp;" *")&gt;0)*1))</f>
        <v>0</v>
      </c>
      <c r="AG92">
        <f t="array" ref="AG92">IF(P92="",0,SUMPRODUCT((DM13:VZ13="Gluten")*(DM14:VZ14="ALERTE")*(COUNTIF(AD92,"* "&amp;DM15:VZ15&amp;" *")&gt;0)*1))</f>
        <v>0</v>
      </c>
      <c r="AH92">
        <f t="array" ref="AH92">IF(P92="",0,SUMPRODUCT((DM13:VZ13="Gluten")*(DM14:VZ14="SUSP")*(COUNTIF(AD92,"* "&amp;DM15:VZ15&amp;" *")&gt;0)*1))</f>
        <v>0</v>
      </c>
      <c r="AI92" t="str">
        <f t="shared" si="71"/>
        <v/>
      </c>
      <c r="AJ92" t="str">
        <f t="shared" si="72"/>
        <v/>
      </c>
      <c r="AK92">
        <f t="array" ref="AK92">IF(P92="",0,SUMPRODUCT((DM13:VZ13="Crustaces")*(DM14:VZ14="ALERTE")*(COUNTIF(AD92,"* "&amp;DM15:VZ15&amp;" *")&gt;0)*1))</f>
        <v>0</v>
      </c>
      <c r="AL92" t="str">
        <f t="shared" si="73"/>
        <v/>
      </c>
      <c r="AM92">
        <f t="array" ref="AM92">IF(P92="",0,SUMPRODUCT((DM13:VZ13="Oeufs")*(DM14:VZ14="ALERTE")*(COUNTIF(AD92,"* "&amp;DM15:VZ15&amp;" *")&gt;0)*1))</f>
        <v>0</v>
      </c>
      <c r="AN92" t="str">
        <f t="shared" si="74"/>
        <v/>
      </c>
      <c r="AO92">
        <f t="array" ref="AO92">IF(P92="",0,SUMPRODUCT((DM13:VZ13="Poissons")*(DM14:VZ14="INFO")*(COUNTIF(AD92,"* "&amp;DM15:VZ15&amp;" *")&gt;0)*1))</f>
        <v>0</v>
      </c>
      <c r="AP92">
        <f t="array" ref="AP92">IF(P92="",0,SUMPRODUCT((DM13:VZ13="Poissons")*(DM14:VZ14="EXCL")*(COUNTIF(AD92,"* "&amp;DM15:VZ15&amp;" *")&gt;0)*1))</f>
        <v>0</v>
      </c>
      <c r="AQ92">
        <f t="array" ref="AQ92">IF(P92="",0,SUMPRODUCT((DM13:VZ13="Poissons")*(DM14:VZ14="ALERTE")*(COUNTIF(AD92,"* "&amp;DM15:VZ15&amp;" *")&gt;0)*1))</f>
        <v>0</v>
      </c>
      <c r="AR92" t="str">
        <f t="shared" si="75"/>
        <v/>
      </c>
      <c r="AS92">
        <f t="array" ref="AS92">IF(P92="",0,SUMPRODUCT((DM13:VZ13="Arachides")*(DM14:VZ14="ALERTE")*(COUNTIF(AD92,"* "&amp;DM15:VZ15&amp;" *")&gt;0)*1))</f>
        <v>0</v>
      </c>
      <c r="AT92" t="str">
        <f t="shared" si="76"/>
        <v/>
      </c>
      <c r="AU92">
        <f t="array" ref="AU92">IF(P92="",0,SUMPRODUCT((DM13:VZ13="Soja")*(DM14:VZ14="INFO")*(COUNTIF(AD92,"* "&amp;DM15:VZ15&amp;" *")&gt;0)*1))</f>
        <v>0</v>
      </c>
      <c r="AV92">
        <f t="array" ref="AV92">IF(P92="",0,SUMPRODUCT((DM13:VZ13="Soja")*(DM14:VZ14="ALERTE")*(COUNTIF(AD92,"* "&amp;DM15:VZ15&amp;" *")&gt;0)*1))</f>
        <v>0</v>
      </c>
      <c r="AW92" t="str">
        <f t="shared" si="77"/>
        <v/>
      </c>
      <c r="AX92">
        <f t="array" ref="AX92">IF(P92="",0,SUMPRODUCT((DM13:VZ13="Lait")*(DM14:VZ14="INFO")*(COUNTIF(AD92,"* "&amp;DM15:VZ15&amp;" *")&gt;0)*1))</f>
        <v>0</v>
      </c>
      <c r="AY92">
        <f t="array" ref="AY92">IF(P92="",0,SUMPRODUCT((DM13:VZ13="Lait")*(DM14:VZ14="EXCL")*(COUNTIF(AD92,"* "&amp;DM15:VZ15&amp;" *")&gt;0)*1))</f>
        <v>0</v>
      </c>
      <c r="AZ92">
        <f t="array" ref="AZ92">IF(P92="",0,SUMPRODUCT((DM13:VZ13="Lait")*(DM14:VZ14="ALERTE")*(COUNTIF(AD92,"* "&amp;DM15:VZ15&amp;" *")&gt;0)*1))</f>
        <v>0</v>
      </c>
      <c r="BA92">
        <f t="array" ref="BA92">IF(P92="",0,SUMPRODUCT((DM13:VZ13="Lait")*(DM14:VZ14="SUSP")*(COUNTIF(AD92,"* "&amp;DM15:VZ15&amp;" *")&gt;0)*1))</f>
        <v>0</v>
      </c>
      <c r="BB92" t="str">
        <f t="shared" si="78"/>
        <v/>
      </c>
      <c r="BC92" t="str">
        <f t="shared" si="79"/>
        <v/>
      </c>
      <c r="BD92">
        <f t="array" ref="BD92">IF(P92="",0,SUMPRODUCT((DM13:VZ13="Fruits a coque")*(DM14:VZ14="EXCL")*(COUNTIF(AD92,"* "&amp;DM15:VZ15&amp;" *")&gt;0)*1))</f>
        <v>0</v>
      </c>
      <c r="BE92">
        <f t="array" ref="BE92">IF(P92="",0,SUMPRODUCT((DM13:VZ13="Fruits a coque")*(DM14:VZ14="ALERTE")*(COUNTIF(AD92,"* "&amp;DM15:VZ15&amp;" *")&gt;0)*1))</f>
        <v>0</v>
      </c>
      <c r="BF92" t="str">
        <f t="shared" si="80"/>
        <v/>
      </c>
      <c r="BG92">
        <f t="array" ref="BG92">IF(P92="",0,SUMPRODUCT((DM13:VZ13="Celeri")*(DM14:VZ14="ALERTE")*(COUNTIF(AD92,"* "&amp;DM15:VZ15&amp;" *")&gt;0)*1))</f>
        <v>0</v>
      </c>
      <c r="BH92" t="str">
        <f t="shared" si="81"/>
        <v/>
      </c>
      <c r="BI92">
        <f t="array" ref="BI92">IF(P92="",0,SUMPRODUCT((DM13:VZ13="Moutarde")*(DM14:VZ14="ALERTE")*(COUNTIF(AD92,"* "&amp;DM15:VZ15&amp;" *")&gt;0)*1))</f>
        <v>0</v>
      </c>
      <c r="BJ92" t="str">
        <f t="shared" si="82"/>
        <v/>
      </c>
      <c r="BK92">
        <f t="array" ref="BK92">IF(P92="",0,SUMPRODUCT((DM13:VZ13="Sesame")*(DM14:VZ14="ALERTE")*(COUNTIF(AD92,"* "&amp;DM15:VZ15&amp;" *")&gt;0)*1))</f>
        <v>0</v>
      </c>
      <c r="BL92" t="str">
        <f t="shared" si="83"/>
        <v/>
      </c>
      <c r="BM92">
        <f t="array" ref="BM92">IF(P92="",0,SUMPRODUCT((DM13:VZ13="Sulfites")*(DM14:VZ14="ALERTE")*(COUNTIF(AD92,"* "&amp;DM15:VZ15&amp;" *")&gt;0)*1))</f>
        <v>0</v>
      </c>
      <c r="BN92" t="str">
        <f t="shared" si="84"/>
        <v/>
      </c>
      <c r="BO92">
        <f t="array" ref="BO92">IF(P92="",0,SUMPRODUCT((DM13:VZ13="Lupin")*(DM14:VZ14="ALERTE")*(COUNTIF(AD92,"* "&amp;DM15:VZ15&amp;" *")&gt;0)*1))</f>
        <v>0</v>
      </c>
      <c r="BP92" t="str">
        <f t="shared" si="85"/>
        <v/>
      </c>
      <c r="BQ92">
        <f t="array" ref="BQ92">IF(P92="",0,SUMPRODUCT((DM13:VZ13="Mollusques")*(DM14:VZ14="EXCL")*(COUNTIF(AD92,"* "&amp;DM15:VZ15&amp;" *")&gt;0)*1))</f>
        <v>0</v>
      </c>
      <c r="BR92">
        <f t="array" ref="BR92">IF(P92="",0,SUMPRODUCT((DM13:VZ13="Mollusques")*(DM14:VZ14="ALERTE")*(COUNTIF(AD92,"* "&amp;DM15:VZ15&amp;" *")&gt;0)*1))</f>
        <v>0</v>
      </c>
      <c r="BS92" t="str">
        <f t="shared" si="86"/>
        <v/>
      </c>
      <c r="BT92" t="str">
        <f t="shared" si="87"/>
        <v/>
      </c>
      <c r="BU92" t="str">
        <f t="shared" si="88"/>
        <v/>
      </c>
      <c r="BV92" t="str">
        <f t="shared" si="89"/>
        <v/>
      </c>
      <c r="BW92" t="str">
        <f t="shared" si="90"/>
        <v/>
      </c>
      <c r="BX92" t="str">
        <f t="shared" si="91"/>
        <v/>
      </c>
      <c r="BY92" t="str">
        <f t="shared" si="92"/>
        <v/>
      </c>
      <c r="BZ92" t="str">
        <f t="shared" si="93"/>
        <v/>
      </c>
      <c r="CA92" t="str">
        <f t="shared" si="94"/>
        <v/>
      </c>
      <c r="CB92" t="str">
        <f t="shared" si="95"/>
        <v/>
      </c>
      <c r="CC92" t="str">
        <f t="shared" si="96"/>
        <v/>
      </c>
      <c r="CD92" t="str">
        <f t="shared" si="97"/>
        <v/>
      </c>
      <c r="CE92" t="str">
        <f t="shared" si="98"/>
        <v/>
      </c>
      <c r="CF92" t="str">
        <f t="shared" si="99"/>
        <v/>
      </c>
      <c r="CG92" t="str">
        <f t="shared" si="100"/>
        <v/>
      </c>
      <c r="CH92" t="str">
        <f t="shared" si="101"/>
        <v/>
      </c>
      <c r="CI92" t="str">
        <f t="shared" si="102"/>
        <v/>
      </c>
      <c r="CJ92" t="str">
        <f t="shared" si="103"/>
        <v/>
      </c>
      <c r="CK92" t="str">
        <f t="shared" si="104"/>
        <v/>
      </c>
    </row>
    <row r="93" spans="2:89" ht="15.75">
      <c r="B93" s="759"/>
      <c r="C93" s="784"/>
      <c r="D93" s="780" t="str" cm="1">
        <f t="array" ref="D93">IF(ROW()=ROW(D84),C87,INDEX(E84:E97,ROW()-ROW(D84)))</f>
        <v/>
      </c>
      <c r="E93" s="781" t="str">
        <f>IF(OR(D93="",C86="",C86&lt;=0,F93=""),"",TRIM(MID(D93,LEN(F93)+1+IF(MID(D93,LEN(F93)+1,1)=" ",1,0),99999)))</f>
        <v/>
      </c>
      <c r="F93" s="780" t="str">
        <f>IF(OR(G93="",G93=0,G93="0"),"",IF(LEN(G93)&lt;=C86,G93,IF(LEN(SUBSTITUTE(H93," ",""))=C86+1,LEFT(G93,C86),LEFT(G93,FIND("§",SUBSTITUTE(H93," ","§",LEN(H93)-LEN(SUBSTITUTE(H93," ",""))))-1))))</f>
        <v/>
      </c>
      <c r="G93" s="780" t="str">
        <f t="shared" si="56"/>
        <v/>
      </c>
      <c r="H93" s="780" t="str">
        <f>IF(OR(G93="",G93=0,G93="0"),"",LEFT(G93,C86+1))</f>
        <v/>
      </c>
      <c r="I93" s="782"/>
      <c r="J93" s="796"/>
      <c r="K93" s="759" t="str">
        <f>IF(LEN(TRIM(L93))&gt;0,MAX(K13:K92)+1,"")</f>
        <v/>
      </c>
      <c r="L93" s="864"/>
      <c r="M93" s="864"/>
      <c r="N93" s="864"/>
      <c r="O93" s="263" t="str">
        <f t="shared" si="57"/>
        <v/>
      </c>
      <c r="P93" s="752"/>
      <c r="Q93" s="862" t="s">
        <v>945</v>
      </c>
      <c r="R93" s="863" t="str">
        <f t="shared" si="58"/>
        <v/>
      </c>
      <c r="S93" s="264" t="str">
        <f t="shared" si="59"/>
        <v/>
      </c>
      <c r="T93" s="266" t="str">
        <f t="shared" si="60"/>
        <v/>
      </c>
      <c r="U93" s="267" t="str">
        <f t="shared" si="61"/>
        <v/>
      </c>
      <c r="V93" s="268" t="str">
        <f t="shared" si="62"/>
        <v/>
      </c>
      <c r="W93" s="268" t="str">
        <f t="shared" si="63"/>
        <v/>
      </c>
      <c r="X93" s="269" t="str">
        <f t="shared" si="64"/>
        <v/>
      </c>
      <c r="Y93" t="str">
        <f t="shared" si="65"/>
        <v/>
      </c>
      <c r="Z93" t="str">
        <f t="shared" si="66"/>
        <v/>
      </c>
      <c r="AA93" t="str">
        <f t="shared" si="67"/>
        <v/>
      </c>
      <c r="AB93" t="str">
        <f t="shared" si="68"/>
        <v/>
      </c>
      <c r="AC93" t="str">
        <f t="shared" si="69"/>
        <v/>
      </c>
      <c r="AD93" t="str">
        <f t="shared" si="70"/>
        <v/>
      </c>
      <c r="AE93">
        <f t="array" ref="AE93">IF(P93="",0,SUMPRODUCT((DM13:VZ13="Gluten")*(DM14:VZ14="INFO")*(COUNTIF(AD93,"* "&amp;DM15:VZ15&amp;" *")&gt;0)*1))</f>
        <v>0</v>
      </c>
      <c r="AF93">
        <f t="array" ref="AF93">IF(P93="",0,SUMPRODUCT((DM13:VZ13="Gluten")*(DM14:VZ14="EXCL")*(COUNTIF(AD93,"* "&amp;DM15:VZ15&amp;" *")&gt;0)*1))</f>
        <v>0</v>
      </c>
      <c r="AG93">
        <f t="array" ref="AG93">IF(P93="",0,SUMPRODUCT((DM13:VZ13="Gluten")*(DM14:VZ14="ALERTE")*(COUNTIF(AD93,"* "&amp;DM15:VZ15&amp;" *")&gt;0)*1))</f>
        <v>0</v>
      </c>
      <c r="AH93">
        <f t="array" ref="AH93">IF(P93="",0,SUMPRODUCT((DM13:VZ13="Gluten")*(DM14:VZ14="SUSP")*(COUNTIF(AD93,"* "&amp;DM15:VZ15&amp;" *")&gt;0)*1))</f>
        <v>0</v>
      </c>
      <c r="AI93" t="str">
        <f t="shared" si="71"/>
        <v/>
      </c>
      <c r="AJ93" t="str">
        <f t="shared" si="72"/>
        <v/>
      </c>
      <c r="AK93">
        <f t="array" ref="AK93">IF(P93="",0,SUMPRODUCT((DM13:VZ13="Crustaces")*(DM14:VZ14="ALERTE")*(COUNTIF(AD93,"* "&amp;DM15:VZ15&amp;" *")&gt;0)*1))</f>
        <v>0</v>
      </c>
      <c r="AL93" t="str">
        <f t="shared" si="73"/>
        <v/>
      </c>
      <c r="AM93">
        <f t="array" ref="AM93">IF(P93="",0,SUMPRODUCT((DM13:VZ13="Oeufs")*(DM14:VZ14="ALERTE")*(COUNTIF(AD93,"* "&amp;DM15:VZ15&amp;" *")&gt;0)*1))</f>
        <v>0</v>
      </c>
      <c r="AN93" t="str">
        <f t="shared" si="74"/>
        <v/>
      </c>
      <c r="AO93">
        <f t="array" ref="AO93">IF(P93="",0,SUMPRODUCT((DM13:VZ13="Poissons")*(DM14:VZ14="INFO")*(COUNTIF(AD93,"* "&amp;DM15:VZ15&amp;" *")&gt;0)*1))</f>
        <v>0</v>
      </c>
      <c r="AP93">
        <f t="array" ref="AP93">IF(P93="",0,SUMPRODUCT((DM13:VZ13="Poissons")*(DM14:VZ14="EXCL")*(COUNTIF(AD93,"* "&amp;DM15:VZ15&amp;" *")&gt;0)*1))</f>
        <v>0</v>
      </c>
      <c r="AQ93">
        <f t="array" ref="AQ93">IF(P93="",0,SUMPRODUCT((DM13:VZ13="Poissons")*(DM14:VZ14="ALERTE")*(COUNTIF(AD93,"* "&amp;DM15:VZ15&amp;" *")&gt;0)*1))</f>
        <v>0</v>
      </c>
      <c r="AR93" t="str">
        <f t="shared" si="75"/>
        <v/>
      </c>
      <c r="AS93">
        <f t="array" ref="AS93">IF(P93="",0,SUMPRODUCT((DM13:VZ13="Arachides")*(DM14:VZ14="ALERTE")*(COUNTIF(AD93,"* "&amp;DM15:VZ15&amp;" *")&gt;0)*1))</f>
        <v>0</v>
      </c>
      <c r="AT93" t="str">
        <f t="shared" si="76"/>
        <v/>
      </c>
      <c r="AU93">
        <f t="array" ref="AU93">IF(P93="",0,SUMPRODUCT((DM13:VZ13="Soja")*(DM14:VZ14="INFO")*(COUNTIF(AD93,"* "&amp;DM15:VZ15&amp;" *")&gt;0)*1))</f>
        <v>0</v>
      </c>
      <c r="AV93">
        <f t="array" ref="AV93">IF(P93="",0,SUMPRODUCT((DM13:VZ13="Soja")*(DM14:VZ14="ALERTE")*(COUNTIF(AD93,"* "&amp;DM15:VZ15&amp;" *")&gt;0)*1))</f>
        <v>0</v>
      </c>
      <c r="AW93" t="str">
        <f t="shared" si="77"/>
        <v/>
      </c>
      <c r="AX93">
        <f t="array" ref="AX93">IF(P93="",0,SUMPRODUCT((DM13:VZ13="Lait")*(DM14:VZ14="INFO")*(COUNTIF(AD93,"* "&amp;DM15:VZ15&amp;" *")&gt;0)*1))</f>
        <v>0</v>
      </c>
      <c r="AY93">
        <f t="array" ref="AY93">IF(P93="",0,SUMPRODUCT((DM13:VZ13="Lait")*(DM14:VZ14="EXCL")*(COUNTIF(AD93,"* "&amp;DM15:VZ15&amp;" *")&gt;0)*1))</f>
        <v>0</v>
      </c>
      <c r="AZ93">
        <f t="array" ref="AZ93">IF(P93="",0,SUMPRODUCT((DM13:VZ13="Lait")*(DM14:VZ14="ALERTE")*(COUNTIF(AD93,"* "&amp;DM15:VZ15&amp;" *")&gt;0)*1))</f>
        <v>0</v>
      </c>
      <c r="BA93">
        <f t="array" ref="BA93">IF(P93="",0,SUMPRODUCT((DM13:VZ13="Lait")*(DM14:VZ14="SUSP")*(COUNTIF(AD93,"* "&amp;DM15:VZ15&amp;" *")&gt;0)*1))</f>
        <v>0</v>
      </c>
      <c r="BB93" t="str">
        <f t="shared" si="78"/>
        <v/>
      </c>
      <c r="BC93" t="str">
        <f t="shared" si="79"/>
        <v/>
      </c>
      <c r="BD93">
        <f t="array" ref="BD93">IF(P93="",0,SUMPRODUCT((DM13:VZ13="Fruits a coque")*(DM14:VZ14="EXCL")*(COUNTIF(AD93,"* "&amp;DM15:VZ15&amp;" *")&gt;0)*1))</f>
        <v>0</v>
      </c>
      <c r="BE93">
        <f t="array" ref="BE93">IF(P93="",0,SUMPRODUCT((DM13:VZ13="Fruits a coque")*(DM14:VZ14="ALERTE")*(COUNTIF(AD93,"* "&amp;DM15:VZ15&amp;" *")&gt;0)*1))</f>
        <v>0</v>
      </c>
      <c r="BF93" t="str">
        <f t="shared" si="80"/>
        <v/>
      </c>
      <c r="BG93">
        <f t="array" ref="BG93">IF(P93="",0,SUMPRODUCT((DM13:VZ13="Celeri")*(DM14:VZ14="ALERTE")*(COUNTIF(AD93,"* "&amp;DM15:VZ15&amp;" *")&gt;0)*1))</f>
        <v>0</v>
      </c>
      <c r="BH93" t="str">
        <f t="shared" si="81"/>
        <v/>
      </c>
      <c r="BI93">
        <f t="array" ref="BI93">IF(P93="",0,SUMPRODUCT((DM13:VZ13="Moutarde")*(DM14:VZ14="ALERTE")*(COUNTIF(AD93,"* "&amp;DM15:VZ15&amp;" *")&gt;0)*1))</f>
        <v>0</v>
      </c>
      <c r="BJ93" t="str">
        <f t="shared" si="82"/>
        <v/>
      </c>
      <c r="BK93">
        <f t="array" ref="BK93">IF(P93="",0,SUMPRODUCT((DM13:VZ13="Sesame")*(DM14:VZ14="ALERTE")*(COUNTIF(AD93,"* "&amp;DM15:VZ15&amp;" *")&gt;0)*1))</f>
        <v>0</v>
      </c>
      <c r="BL93" t="str">
        <f t="shared" si="83"/>
        <v/>
      </c>
      <c r="BM93">
        <f t="array" ref="BM93">IF(P93="",0,SUMPRODUCT((DM13:VZ13="Sulfites")*(DM14:VZ14="ALERTE")*(COUNTIF(AD93,"* "&amp;DM15:VZ15&amp;" *")&gt;0)*1))</f>
        <v>0</v>
      </c>
      <c r="BN93" t="str">
        <f t="shared" si="84"/>
        <v/>
      </c>
      <c r="BO93">
        <f t="array" ref="BO93">IF(P93="",0,SUMPRODUCT((DM13:VZ13="Lupin")*(DM14:VZ14="ALERTE")*(COUNTIF(AD93,"* "&amp;DM15:VZ15&amp;" *")&gt;0)*1))</f>
        <v>0</v>
      </c>
      <c r="BP93" t="str">
        <f t="shared" si="85"/>
        <v/>
      </c>
      <c r="BQ93">
        <f t="array" ref="BQ93">IF(P93="",0,SUMPRODUCT((DM13:VZ13="Mollusques")*(DM14:VZ14="EXCL")*(COUNTIF(AD93,"* "&amp;DM15:VZ15&amp;" *")&gt;0)*1))</f>
        <v>0</v>
      </c>
      <c r="BR93">
        <f t="array" ref="BR93">IF(P93="",0,SUMPRODUCT((DM13:VZ13="Mollusques")*(DM14:VZ14="ALERTE")*(COUNTIF(AD93,"* "&amp;DM15:VZ15&amp;" *")&gt;0)*1))</f>
        <v>0</v>
      </c>
      <c r="BS93" t="str">
        <f t="shared" si="86"/>
        <v/>
      </c>
      <c r="BT93" t="str">
        <f t="shared" si="87"/>
        <v/>
      </c>
      <c r="BU93" t="str">
        <f t="shared" si="88"/>
        <v/>
      </c>
      <c r="BV93" t="str">
        <f t="shared" si="89"/>
        <v/>
      </c>
      <c r="BW93" t="str">
        <f t="shared" si="90"/>
        <v/>
      </c>
      <c r="BX93" t="str">
        <f t="shared" si="91"/>
        <v/>
      </c>
      <c r="BY93" t="str">
        <f t="shared" si="92"/>
        <v/>
      </c>
      <c r="BZ93" t="str">
        <f t="shared" si="93"/>
        <v/>
      </c>
      <c r="CA93" t="str">
        <f t="shared" si="94"/>
        <v/>
      </c>
      <c r="CB93" t="str">
        <f t="shared" si="95"/>
        <v/>
      </c>
      <c r="CC93" t="str">
        <f t="shared" si="96"/>
        <v/>
      </c>
      <c r="CD93" t="str">
        <f t="shared" si="97"/>
        <v/>
      </c>
      <c r="CE93" t="str">
        <f t="shared" si="98"/>
        <v/>
      </c>
      <c r="CF93" t="str">
        <f t="shared" si="99"/>
        <v/>
      </c>
      <c r="CG93" t="str">
        <f t="shared" si="100"/>
        <v/>
      </c>
      <c r="CH93" t="str">
        <f t="shared" si="101"/>
        <v/>
      </c>
      <c r="CI93" t="str">
        <f t="shared" si="102"/>
        <v/>
      </c>
      <c r="CJ93" t="str">
        <f t="shared" si="103"/>
        <v/>
      </c>
      <c r="CK93" t="str">
        <f t="shared" si="104"/>
        <v/>
      </c>
    </row>
    <row r="94" spans="2:89" ht="15.75">
      <c r="B94" s="759"/>
      <c r="C94" s="784"/>
      <c r="D94" s="780" t="str" cm="1">
        <f t="array" ref="D94">IF(ROW()=ROW(D84),C87,INDEX(E84:E97,ROW()-ROW(D84)))</f>
        <v/>
      </c>
      <c r="E94" s="781" t="str">
        <f>IF(OR(D94="",C86="",C86&lt;=0,F94=""),"",TRIM(MID(D94,LEN(F94)+1+IF(MID(D94,LEN(F94)+1,1)=" ",1,0),99999)))</f>
        <v/>
      </c>
      <c r="F94" s="780" t="str">
        <f>IF(OR(G94="",G94=0,G94="0"),"",IF(LEN(G94)&lt;=C86,G94,IF(LEN(SUBSTITUTE(H94," ",""))=C86+1,LEFT(G94,C86),LEFT(G94,FIND("§",SUBSTITUTE(H94," ","§",LEN(H94)-LEN(SUBSTITUTE(H94," ",""))))-1))))</f>
        <v/>
      </c>
      <c r="G94" s="780" t="str">
        <f t="shared" si="56"/>
        <v/>
      </c>
      <c r="H94" s="780" t="str">
        <f>IF(OR(G94="",G94=0,G94="0"),"",LEFT(G94,C86+1))</f>
        <v/>
      </c>
      <c r="I94" s="782"/>
      <c r="J94" s="796"/>
      <c r="K94" s="759" t="str">
        <f>IF(LEN(TRIM(L94))&gt;0,MAX(K13:K93)+1,"")</f>
        <v/>
      </c>
      <c r="L94" s="864"/>
      <c r="M94" s="864"/>
      <c r="N94" s="864"/>
      <c r="O94" s="263" t="str">
        <f t="shared" si="57"/>
        <v/>
      </c>
      <c r="P94" s="752"/>
      <c r="Q94" s="862" t="s">
        <v>945</v>
      </c>
      <c r="R94" s="863" t="str">
        <f t="shared" si="58"/>
        <v/>
      </c>
      <c r="S94" s="264" t="str">
        <f t="shared" si="59"/>
        <v/>
      </c>
      <c r="T94" s="266" t="str">
        <f t="shared" si="60"/>
        <v/>
      </c>
      <c r="U94" s="267" t="str">
        <f t="shared" si="61"/>
        <v/>
      </c>
      <c r="V94" s="268" t="str">
        <f t="shared" si="62"/>
        <v/>
      </c>
      <c r="W94" s="268" t="str">
        <f t="shared" si="63"/>
        <v/>
      </c>
      <c r="X94" s="269" t="str">
        <f t="shared" si="64"/>
        <v/>
      </c>
      <c r="Y94" t="str">
        <f t="shared" si="65"/>
        <v/>
      </c>
      <c r="Z94" t="str">
        <f t="shared" si="66"/>
        <v/>
      </c>
      <c r="AA94" t="str">
        <f t="shared" si="67"/>
        <v/>
      </c>
      <c r="AB94" t="str">
        <f t="shared" si="68"/>
        <v/>
      </c>
      <c r="AC94" t="str">
        <f t="shared" si="69"/>
        <v/>
      </c>
      <c r="AD94" t="str">
        <f t="shared" si="70"/>
        <v/>
      </c>
      <c r="AE94">
        <f t="array" ref="AE94">IF(P94="",0,SUMPRODUCT((DM13:VZ13="Gluten")*(DM14:VZ14="INFO")*(COUNTIF(AD94,"* "&amp;DM15:VZ15&amp;" *")&gt;0)*1))</f>
        <v>0</v>
      </c>
      <c r="AF94">
        <f t="array" ref="AF94">IF(P94="",0,SUMPRODUCT((DM13:VZ13="Gluten")*(DM14:VZ14="EXCL")*(COUNTIF(AD94,"* "&amp;DM15:VZ15&amp;" *")&gt;0)*1))</f>
        <v>0</v>
      </c>
      <c r="AG94">
        <f t="array" ref="AG94">IF(P94="",0,SUMPRODUCT((DM13:VZ13="Gluten")*(DM14:VZ14="ALERTE")*(COUNTIF(AD94,"* "&amp;DM15:VZ15&amp;" *")&gt;0)*1))</f>
        <v>0</v>
      </c>
      <c r="AH94">
        <f t="array" ref="AH94">IF(P94="",0,SUMPRODUCT((DM13:VZ13="Gluten")*(DM14:VZ14="SUSP")*(COUNTIF(AD94,"* "&amp;DM15:VZ15&amp;" *")&gt;0)*1))</f>
        <v>0</v>
      </c>
      <c r="AI94" t="str">
        <f t="shared" si="71"/>
        <v/>
      </c>
      <c r="AJ94" t="str">
        <f t="shared" si="72"/>
        <v/>
      </c>
      <c r="AK94">
        <f t="array" ref="AK94">IF(P94="",0,SUMPRODUCT((DM13:VZ13="Crustaces")*(DM14:VZ14="ALERTE")*(COUNTIF(AD94,"* "&amp;DM15:VZ15&amp;" *")&gt;0)*1))</f>
        <v>0</v>
      </c>
      <c r="AL94" t="str">
        <f t="shared" si="73"/>
        <v/>
      </c>
      <c r="AM94">
        <f t="array" ref="AM94">IF(P94="",0,SUMPRODUCT((DM13:VZ13="Oeufs")*(DM14:VZ14="ALERTE")*(COUNTIF(AD94,"* "&amp;DM15:VZ15&amp;" *")&gt;0)*1))</f>
        <v>0</v>
      </c>
      <c r="AN94" t="str">
        <f t="shared" si="74"/>
        <v/>
      </c>
      <c r="AO94">
        <f t="array" ref="AO94">IF(P94="",0,SUMPRODUCT((DM13:VZ13="Poissons")*(DM14:VZ14="INFO")*(COUNTIF(AD94,"* "&amp;DM15:VZ15&amp;" *")&gt;0)*1))</f>
        <v>0</v>
      </c>
      <c r="AP94">
        <f t="array" ref="AP94">IF(P94="",0,SUMPRODUCT((DM13:VZ13="Poissons")*(DM14:VZ14="EXCL")*(COUNTIF(AD94,"* "&amp;DM15:VZ15&amp;" *")&gt;0)*1))</f>
        <v>0</v>
      </c>
      <c r="AQ94">
        <f t="array" ref="AQ94">IF(P94="",0,SUMPRODUCT((DM13:VZ13="Poissons")*(DM14:VZ14="ALERTE")*(COUNTIF(AD94,"* "&amp;DM15:VZ15&amp;" *")&gt;0)*1))</f>
        <v>0</v>
      </c>
      <c r="AR94" t="str">
        <f t="shared" si="75"/>
        <v/>
      </c>
      <c r="AS94">
        <f t="array" ref="AS94">IF(P94="",0,SUMPRODUCT((DM13:VZ13="Arachides")*(DM14:VZ14="ALERTE")*(COUNTIF(AD94,"* "&amp;DM15:VZ15&amp;" *")&gt;0)*1))</f>
        <v>0</v>
      </c>
      <c r="AT94" t="str">
        <f t="shared" si="76"/>
        <v/>
      </c>
      <c r="AU94">
        <f t="array" ref="AU94">IF(P94="",0,SUMPRODUCT((DM13:VZ13="Soja")*(DM14:VZ14="INFO")*(COUNTIF(AD94,"* "&amp;DM15:VZ15&amp;" *")&gt;0)*1))</f>
        <v>0</v>
      </c>
      <c r="AV94">
        <f t="array" ref="AV94">IF(P94="",0,SUMPRODUCT((DM13:VZ13="Soja")*(DM14:VZ14="ALERTE")*(COUNTIF(AD94,"* "&amp;DM15:VZ15&amp;" *")&gt;0)*1))</f>
        <v>0</v>
      </c>
      <c r="AW94" t="str">
        <f t="shared" si="77"/>
        <v/>
      </c>
      <c r="AX94">
        <f t="array" ref="AX94">IF(P94="",0,SUMPRODUCT((DM13:VZ13="Lait")*(DM14:VZ14="INFO")*(COUNTIF(AD94,"* "&amp;DM15:VZ15&amp;" *")&gt;0)*1))</f>
        <v>0</v>
      </c>
      <c r="AY94">
        <f t="array" ref="AY94">IF(P94="",0,SUMPRODUCT((DM13:VZ13="Lait")*(DM14:VZ14="EXCL")*(COUNTIF(AD94,"* "&amp;DM15:VZ15&amp;" *")&gt;0)*1))</f>
        <v>0</v>
      </c>
      <c r="AZ94">
        <f t="array" ref="AZ94">IF(P94="",0,SUMPRODUCT((DM13:VZ13="Lait")*(DM14:VZ14="ALERTE")*(COUNTIF(AD94,"* "&amp;DM15:VZ15&amp;" *")&gt;0)*1))</f>
        <v>0</v>
      </c>
      <c r="BA94">
        <f t="array" ref="BA94">IF(P94="",0,SUMPRODUCT((DM13:VZ13="Lait")*(DM14:VZ14="SUSP")*(COUNTIF(AD94,"* "&amp;DM15:VZ15&amp;" *")&gt;0)*1))</f>
        <v>0</v>
      </c>
      <c r="BB94" t="str">
        <f t="shared" si="78"/>
        <v/>
      </c>
      <c r="BC94" t="str">
        <f t="shared" si="79"/>
        <v/>
      </c>
      <c r="BD94">
        <f t="array" ref="BD94">IF(P94="",0,SUMPRODUCT((DM13:VZ13="Fruits a coque")*(DM14:VZ14="EXCL")*(COUNTIF(AD94,"* "&amp;DM15:VZ15&amp;" *")&gt;0)*1))</f>
        <v>0</v>
      </c>
      <c r="BE94">
        <f t="array" ref="BE94">IF(P94="",0,SUMPRODUCT((DM13:VZ13="Fruits a coque")*(DM14:VZ14="ALERTE")*(COUNTIF(AD94,"* "&amp;DM15:VZ15&amp;" *")&gt;0)*1))</f>
        <v>0</v>
      </c>
      <c r="BF94" t="str">
        <f t="shared" si="80"/>
        <v/>
      </c>
      <c r="BG94">
        <f t="array" ref="BG94">IF(P94="",0,SUMPRODUCT((DM13:VZ13="Celeri")*(DM14:VZ14="ALERTE")*(COUNTIF(AD94,"* "&amp;DM15:VZ15&amp;" *")&gt;0)*1))</f>
        <v>0</v>
      </c>
      <c r="BH94" t="str">
        <f t="shared" si="81"/>
        <v/>
      </c>
      <c r="BI94">
        <f t="array" ref="BI94">IF(P94="",0,SUMPRODUCT((DM13:VZ13="Moutarde")*(DM14:VZ14="ALERTE")*(COUNTIF(AD94,"* "&amp;DM15:VZ15&amp;" *")&gt;0)*1))</f>
        <v>0</v>
      </c>
      <c r="BJ94" t="str">
        <f t="shared" si="82"/>
        <v/>
      </c>
      <c r="BK94">
        <f t="array" ref="BK94">IF(P94="",0,SUMPRODUCT((DM13:VZ13="Sesame")*(DM14:VZ14="ALERTE")*(COUNTIF(AD94,"* "&amp;DM15:VZ15&amp;" *")&gt;0)*1))</f>
        <v>0</v>
      </c>
      <c r="BL94" t="str">
        <f t="shared" si="83"/>
        <v/>
      </c>
      <c r="BM94">
        <f t="array" ref="BM94">IF(P94="",0,SUMPRODUCT((DM13:VZ13="Sulfites")*(DM14:VZ14="ALERTE")*(COUNTIF(AD94,"* "&amp;DM15:VZ15&amp;" *")&gt;0)*1))</f>
        <v>0</v>
      </c>
      <c r="BN94" t="str">
        <f t="shared" si="84"/>
        <v/>
      </c>
      <c r="BO94">
        <f t="array" ref="BO94">IF(P94="",0,SUMPRODUCT((DM13:VZ13="Lupin")*(DM14:VZ14="ALERTE")*(COUNTIF(AD94,"* "&amp;DM15:VZ15&amp;" *")&gt;0)*1))</f>
        <v>0</v>
      </c>
      <c r="BP94" t="str">
        <f t="shared" si="85"/>
        <v/>
      </c>
      <c r="BQ94">
        <f t="array" ref="BQ94">IF(P94="",0,SUMPRODUCT((DM13:VZ13="Mollusques")*(DM14:VZ14="EXCL")*(COUNTIF(AD94,"* "&amp;DM15:VZ15&amp;" *")&gt;0)*1))</f>
        <v>0</v>
      </c>
      <c r="BR94">
        <f t="array" ref="BR94">IF(P94="",0,SUMPRODUCT((DM13:VZ13="Mollusques")*(DM14:VZ14="ALERTE")*(COUNTIF(AD94,"* "&amp;DM15:VZ15&amp;" *")&gt;0)*1))</f>
        <v>0</v>
      </c>
      <c r="BS94" t="str">
        <f t="shared" si="86"/>
        <v/>
      </c>
      <c r="BT94" t="str">
        <f t="shared" si="87"/>
        <v/>
      </c>
      <c r="BU94" t="str">
        <f t="shared" si="88"/>
        <v/>
      </c>
      <c r="BV94" t="str">
        <f t="shared" si="89"/>
        <v/>
      </c>
      <c r="BW94" t="str">
        <f t="shared" si="90"/>
        <v/>
      </c>
      <c r="BX94" t="str">
        <f t="shared" si="91"/>
        <v/>
      </c>
      <c r="BY94" t="str">
        <f t="shared" si="92"/>
        <v/>
      </c>
      <c r="BZ94" t="str">
        <f t="shared" si="93"/>
        <v/>
      </c>
      <c r="CA94" t="str">
        <f t="shared" si="94"/>
        <v/>
      </c>
      <c r="CB94" t="str">
        <f t="shared" si="95"/>
        <v/>
      </c>
      <c r="CC94" t="str">
        <f t="shared" si="96"/>
        <v/>
      </c>
      <c r="CD94" t="str">
        <f t="shared" si="97"/>
        <v/>
      </c>
      <c r="CE94" t="str">
        <f t="shared" si="98"/>
        <v/>
      </c>
      <c r="CF94" t="str">
        <f t="shared" si="99"/>
        <v/>
      </c>
      <c r="CG94" t="str">
        <f t="shared" si="100"/>
        <v/>
      </c>
      <c r="CH94" t="str">
        <f t="shared" si="101"/>
        <v/>
      </c>
      <c r="CI94" t="str">
        <f t="shared" si="102"/>
        <v/>
      </c>
      <c r="CJ94" t="str">
        <f t="shared" si="103"/>
        <v/>
      </c>
      <c r="CK94" t="str">
        <f t="shared" si="104"/>
        <v/>
      </c>
    </row>
    <row r="95" spans="2:89" ht="15.75">
      <c r="B95" s="759"/>
      <c r="C95" s="784"/>
      <c r="D95" s="780" t="str" cm="1">
        <f t="array" ref="D95">IF(ROW()=ROW(D84),C87,INDEX(E84:E97,ROW()-ROW(D84)))</f>
        <v/>
      </c>
      <c r="E95" s="781" t="str">
        <f>IF(OR(D95="",C86="",C86&lt;=0,F95=""),"",TRIM(MID(D95,LEN(F95)+1+IF(MID(D95,LEN(F95)+1,1)=" ",1,0),99999)))</f>
        <v/>
      </c>
      <c r="F95" s="780" t="str">
        <f>IF(OR(G95="",G95=0,G95="0"),"",IF(LEN(G95)&lt;=C86,G95,IF(LEN(SUBSTITUTE(H95," ",""))=C86+1,LEFT(G95,C86),LEFT(G95,FIND("§",SUBSTITUTE(H95," ","§",LEN(H95)-LEN(SUBSTITUTE(H95," ",""))))-1))))</f>
        <v/>
      </c>
      <c r="G95" s="780" t="str">
        <f t="shared" si="56"/>
        <v/>
      </c>
      <c r="H95" s="780" t="str">
        <f>IF(OR(G95="",G95=0,G95="0"),"",LEFT(G95,C86+1))</f>
        <v/>
      </c>
      <c r="I95" s="782"/>
      <c r="J95" s="796"/>
      <c r="K95" s="759" t="str">
        <f>IF(LEN(TRIM(L95))&gt;0,MAX(K13:K94)+1,"")</f>
        <v/>
      </c>
      <c r="L95" s="864"/>
      <c r="M95" s="864"/>
      <c r="N95" s="864"/>
      <c r="O95" s="263" t="str">
        <f t="shared" si="57"/>
        <v/>
      </c>
      <c r="P95" s="752"/>
      <c r="Q95" s="862" t="s">
        <v>945</v>
      </c>
      <c r="R95" s="863" t="str">
        <f t="shared" si="58"/>
        <v/>
      </c>
      <c r="S95" s="264" t="str">
        <f t="shared" si="59"/>
        <v/>
      </c>
      <c r="T95" s="266" t="str">
        <f t="shared" si="60"/>
        <v/>
      </c>
      <c r="U95" s="267" t="str">
        <f t="shared" si="61"/>
        <v/>
      </c>
      <c r="V95" s="268" t="str">
        <f t="shared" si="62"/>
        <v/>
      </c>
      <c r="W95" s="268" t="str">
        <f t="shared" si="63"/>
        <v/>
      </c>
      <c r="X95" s="269" t="str">
        <f t="shared" si="64"/>
        <v/>
      </c>
      <c r="Y95" t="str">
        <f t="shared" si="65"/>
        <v/>
      </c>
      <c r="Z95" t="str">
        <f t="shared" si="66"/>
        <v/>
      </c>
      <c r="AA95" t="str">
        <f t="shared" si="67"/>
        <v/>
      </c>
      <c r="AB95" t="str">
        <f t="shared" si="68"/>
        <v/>
      </c>
      <c r="AC95" t="str">
        <f t="shared" si="69"/>
        <v/>
      </c>
      <c r="AD95" t="str">
        <f t="shared" si="70"/>
        <v/>
      </c>
      <c r="AE95">
        <f t="array" ref="AE95">IF(P95="",0,SUMPRODUCT((DM13:VZ13="Gluten")*(DM14:VZ14="INFO")*(COUNTIF(AD95,"* "&amp;DM15:VZ15&amp;" *")&gt;0)*1))</f>
        <v>0</v>
      </c>
      <c r="AF95">
        <f t="array" ref="AF95">IF(P95="",0,SUMPRODUCT((DM13:VZ13="Gluten")*(DM14:VZ14="EXCL")*(COUNTIF(AD95,"* "&amp;DM15:VZ15&amp;" *")&gt;0)*1))</f>
        <v>0</v>
      </c>
      <c r="AG95">
        <f t="array" ref="AG95">IF(P95="",0,SUMPRODUCT((DM13:VZ13="Gluten")*(DM14:VZ14="ALERTE")*(COUNTIF(AD95,"* "&amp;DM15:VZ15&amp;" *")&gt;0)*1))</f>
        <v>0</v>
      </c>
      <c r="AH95">
        <f t="array" ref="AH95">IF(P95="",0,SUMPRODUCT((DM13:VZ13="Gluten")*(DM14:VZ14="SUSP")*(COUNTIF(AD95,"* "&amp;DM15:VZ15&amp;" *")&gt;0)*1))</f>
        <v>0</v>
      </c>
      <c r="AI95" t="str">
        <f t="shared" si="71"/>
        <v/>
      </c>
      <c r="AJ95" t="str">
        <f t="shared" si="72"/>
        <v/>
      </c>
      <c r="AK95">
        <f t="array" ref="AK95">IF(P95="",0,SUMPRODUCT((DM13:VZ13="Crustaces")*(DM14:VZ14="ALERTE")*(COUNTIF(AD95,"* "&amp;DM15:VZ15&amp;" *")&gt;0)*1))</f>
        <v>0</v>
      </c>
      <c r="AL95" t="str">
        <f t="shared" si="73"/>
        <v/>
      </c>
      <c r="AM95">
        <f t="array" ref="AM95">IF(P95="",0,SUMPRODUCT((DM13:VZ13="Oeufs")*(DM14:VZ14="ALERTE")*(COUNTIF(AD95,"* "&amp;DM15:VZ15&amp;" *")&gt;0)*1))</f>
        <v>0</v>
      </c>
      <c r="AN95" t="str">
        <f t="shared" si="74"/>
        <v/>
      </c>
      <c r="AO95">
        <f t="array" ref="AO95">IF(P95="",0,SUMPRODUCT((DM13:VZ13="Poissons")*(DM14:VZ14="INFO")*(COUNTIF(AD95,"* "&amp;DM15:VZ15&amp;" *")&gt;0)*1))</f>
        <v>0</v>
      </c>
      <c r="AP95">
        <f t="array" ref="AP95">IF(P95="",0,SUMPRODUCT((DM13:VZ13="Poissons")*(DM14:VZ14="EXCL")*(COUNTIF(AD95,"* "&amp;DM15:VZ15&amp;" *")&gt;0)*1))</f>
        <v>0</v>
      </c>
      <c r="AQ95">
        <f t="array" ref="AQ95">IF(P95="",0,SUMPRODUCT((DM13:VZ13="Poissons")*(DM14:VZ14="ALERTE")*(COUNTIF(AD95,"* "&amp;DM15:VZ15&amp;" *")&gt;0)*1))</f>
        <v>0</v>
      </c>
      <c r="AR95" t="str">
        <f t="shared" si="75"/>
        <v/>
      </c>
      <c r="AS95">
        <f t="array" ref="AS95">IF(P95="",0,SUMPRODUCT((DM13:VZ13="Arachides")*(DM14:VZ14="ALERTE")*(COUNTIF(AD95,"* "&amp;DM15:VZ15&amp;" *")&gt;0)*1))</f>
        <v>0</v>
      </c>
      <c r="AT95" t="str">
        <f t="shared" si="76"/>
        <v/>
      </c>
      <c r="AU95">
        <f t="array" ref="AU95">IF(P95="",0,SUMPRODUCT((DM13:VZ13="Soja")*(DM14:VZ14="INFO")*(COUNTIF(AD95,"* "&amp;DM15:VZ15&amp;" *")&gt;0)*1))</f>
        <v>0</v>
      </c>
      <c r="AV95">
        <f t="array" ref="AV95">IF(P95="",0,SUMPRODUCT((DM13:VZ13="Soja")*(DM14:VZ14="ALERTE")*(COUNTIF(AD95,"* "&amp;DM15:VZ15&amp;" *")&gt;0)*1))</f>
        <v>0</v>
      </c>
      <c r="AW95" t="str">
        <f t="shared" si="77"/>
        <v/>
      </c>
      <c r="AX95">
        <f t="array" ref="AX95">IF(P95="",0,SUMPRODUCT((DM13:VZ13="Lait")*(DM14:VZ14="INFO")*(COUNTIF(AD95,"* "&amp;DM15:VZ15&amp;" *")&gt;0)*1))</f>
        <v>0</v>
      </c>
      <c r="AY95">
        <f t="array" ref="AY95">IF(P95="",0,SUMPRODUCT((DM13:VZ13="Lait")*(DM14:VZ14="EXCL")*(COUNTIF(AD95,"* "&amp;DM15:VZ15&amp;" *")&gt;0)*1))</f>
        <v>0</v>
      </c>
      <c r="AZ95">
        <f t="array" ref="AZ95">IF(P95="",0,SUMPRODUCT((DM13:VZ13="Lait")*(DM14:VZ14="ALERTE")*(COUNTIF(AD95,"* "&amp;DM15:VZ15&amp;" *")&gt;0)*1))</f>
        <v>0</v>
      </c>
      <c r="BA95">
        <f t="array" ref="BA95">IF(P95="",0,SUMPRODUCT((DM13:VZ13="Lait")*(DM14:VZ14="SUSP")*(COUNTIF(AD95,"* "&amp;DM15:VZ15&amp;" *")&gt;0)*1))</f>
        <v>0</v>
      </c>
      <c r="BB95" t="str">
        <f t="shared" si="78"/>
        <v/>
      </c>
      <c r="BC95" t="str">
        <f t="shared" si="79"/>
        <v/>
      </c>
      <c r="BD95">
        <f t="array" ref="BD95">IF(P95="",0,SUMPRODUCT((DM13:VZ13="Fruits a coque")*(DM14:VZ14="EXCL")*(COUNTIF(AD95,"* "&amp;DM15:VZ15&amp;" *")&gt;0)*1))</f>
        <v>0</v>
      </c>
      <c r="BE95">
        <f t="array" ref="BE95">IF(P95="",0,SUMPRODUCT((DM13:VZ13="Fruits a coque")*(DM14:VZ14="ALERTE")*(COUNTIF(AD95,"* "&amp;DM15:VZ15&amp;" *")&gt;0)*1))</f>
        <v>0</v>
      </c>
      <c r="BF95" t="str">
        <f t="shared" si="80"/>
        <v/>
      </c>
      <c r="BG95">
        <f t="array" ref="BG95">IF(P95="",0,SUMPRODUCT((DM13:VZ13="Celeri")*(DM14:VZ14="ALERTE")*(COUNTIF(AD95,"* "&amp;DM15:VZ15&amp;" *")&gt;0)*1))</f>
        <v>0</v>
      </c>
      <c r="BH95" t="str">
        <f t="shared" si="81"/>
        <v/>
      </c>
      <c r="BI95">
        <f t="array" ref="BI95">IF(P95="",0,SUMPRODUCT((DM13:VZ13="Moutarde")*(DM14:VZ14="ALERTE")*(COUNTIF(AD95,"* "&amp;DM15:VZ15&amp;" *")&gt;0)*1))</f>
        <v>0</v>
      </c>
      <c r="BJ95" t="str">
        <f t="shared" si="82"/>
        <v/>
      </c>
      <c r="BK95">
        <f t="array" ref="BK95">IF(P95="",0,SUMPRODUCT((DM13:VZ13="Sesame")*(DM14:VZ14="ALERTE")*(COUNTIF(AD95,"* "&amp;DM15:VZ15&amp;" *")&gt;0)*1))</f>
        <v>0</v>
      </c>
      <c r="BL95" t="str">
        <f t="shared" si="83"/>
        <v/>
      </c>
      <c r="BM95">
        <f t="array" ref="BM95">IF(P95="",0,SUMPRODUCT((DM13:VZ13="Sulfites")*(DM14:VZ14="ALERTE")*(COUNTIF(AD95,"* "&amp;DM15:VZ15&amp;" *")&gt;0)*1))</f>
        <v>0</v>
      </c>
      <c r="BN95" t="str">
        <f t="shared" si="84"/>
        <v/>
      </c>
      <c r="BO95">
        <f t="array" ref="BO95">IF(P95="",0,SUMPRODUCT((DM13:VZ13="Lupin")*(DM14:VZ14="ALERTE")*(COUNTIF(AD95,"* "&amp;DM15:VZ15&amp;" *")&gt;0)*1))</f>
        <v>0</v>
      </c>
      <c r="BP95" t="str">
        <f t="shared" si="85"/>
        <v/>
      </c>
      <c r="BQ95">
        <f t="array" ref="BQ95">IF(P95="",0,SUMPRODUCT((DM13:VZ13="Mollusques")*(DM14:VZ14="EXCL")*(COUNTIF(AD95,"* "&amp;DM15:VZ15&amp;" *")&gt;0)*1))</f>
        <v>0</v>
      </c>
      <c r="BR95">
        <f t="array" ref="BR95">IF(P95="",0,SUMPRODUCT((DM13:VZ13="Mollusques")*(DM14:VZ14="ALERTE")*(COUNTIF(AD95,"* "&amp;DM15:VZ15&amp;" *")&gt;0)*1))</f>
        <v>0</v>
      </c>
      <c r="BS95" t="str">
        <f t="shared" si="86"/>
        <v/>
      </c>
      <c r="BT95" t="str">
        <f t="shared" si="87"/>
        <v/>
      </c>
      <c r="BU95" t="str">
        <f t="shared" si="88"/>
        <v/>
      </c>
      <c r="BV95" t="str">
        <f t="shared" si="89"/>
        <v/>
      </c>
      <c r="BW95" t="str">
        <f t="shared" si="90"/>
        <v/>
      </c>
      <c r="BX95" t="str">
        <f t="shared" si="91"/>
        <v/>
      </c>
      <c r="BY95" t="str">
        <f t="shared" si="92"/>
        <v/>
      </c>
      <c r="BZ95" t="str">
        <f t="shared" si="93"/>
        <v/>
      </c>
      <c r="CA95" t="str">
        <f t="shared" si="94"/>
        <v/>
      </c>
      <c r="CB95" t="str">
        <f t="shared" si="95"/>
        <v/>
      </c>
      <c r="CC95" t="str">
        <f t="shared" si="96"/>
        <v/>
      </c>
      <c r="CD95" t="str">
        <f t="shared" si="97"/>
        <v/>
      </c>
      <c r="CE95" t="str">
        <f t="shared" si="98"/>
        <v/>
      </c>
      <c r="CF95" t="str">
        <f t="shared" si="99"/>
        <v/>
      </c>
      <c r="CG95" t="str">
        <f t="shared" si="100"/>
        <v/>
      </c>
      <c r="CH95" t="str">
        <f t="shared" si="101"/>
        <v/>
      </c>
      <c r="CI95" t="str">
        <f t="shared" si="102"/>
        <v/>
      </c>
      <c r="CJ95" t="str">
        <f t="shared" si="103"/>
        <v/>
      </c>
      <c r="CK95" t="str">
        <f t="shared" si="104"/>
        <v/>
      </c>
    </row>
    <row r="96" spans="2:89" ht="15.75">
      <c r="B96" s="759"/>
      <c r="C96" s="784"/>
      <c r="D96" s="780" t="str" cm="1">
        <f t="array" ref="D96">IF(ROW()=ROW(D84),C87,INDEX(E84:E97,ROW()-ROW(D84)))</f>
        <v/>
      </c>
      <c r="E96" s="781" t="str">
        <f>IF(OR(D96="",C86="",C86&lt;=0,F96=""),"",TRIM(MID(D96,LEN(F96)+1+IF(MID(D96,LEN(F96)+1,1)=" ",1,0),99999)))</f>
        <v/>
      </c>
      <c r="F96" s="780" t="str">
        <f>IF(OR(G96="",G96=0,G96="0"),"",IF(LEN(G96)&lt;=C86,G96,IF(LEN(SUBSTITUTE(H96," ",""))=C86+1,LEFT(G96,C86),LEFT(G96,FIND("§",SUBSTITUTE(H96," ","§",LEN(H96)-LEN(SUBSTITUTE(H96," ",""))))-1))))</f>
        <v/>
      </c>
      <c r="G96" s="780" t="str">
        <f t="shared" si="56"/>
        <v/>
      </c>
      <c r="H96" s="780" t="str">
        <f>IF(OR(G96="",G96=0,G96="0"),"",LEFT(G96,C86+1))</f>
        <v/>
      </c>
      <c r="I96" s="782"/>
      <c r="J96" s="796"/>
      <c r="K96" s="759" t="str">
        <f>IF(LEN(TRIM(L96))&gt;0,MAX(K13:K95)+1,"")</f>
        <v/>
      </c>
      <c r="L96" s="864"/>
      <c r="M96" s="864"/>
      <c r="N96" s="864"/>
      <c r="O96" s="263" t="str">
        <f t="shared" si="57"/>
        <v/>
      </c>
      <c r="P96" s="752"/>
      <c r="Q96" s="862" t="s">
        <v>945</v>
      </c>
      <c r="R96" s="863" t="str">
        <f t="shared" si="58"/>
        <v/>
      </c>
      <c r="S96" s="264" t="str">
        <f t="shared" si="59"/>
        <v/>
      </c>
      <c r="T96" s="266" t="str">
        <f t="shared" si="60"/>
        <v/>
      </c>
      <c r="U96" s="267" t="str">
        <f t="shared" si="61"/>
        <v/>
      </c>
      <c r="V96" s="268" t="str">
        <f t="shared" si="62"/>
        <v/>
      </c>
      <c r="W96" s="268" t="str">
        <f t="shared" si="63"/>
        <v/>
      </c>
      <c r="X96" s="269" t="str">
        <f t="shared" si="64"/>
        <v/>
      </c>
      <c r="Y96" t="str">
        <f t="shared" si="65"/>
        <v/>
      </c>
      <c r="Z96" t="str">
        <f t="shared" si="66"/>
        <v/>
      </c>
      <c r="AA96" t="str">
        <f t="shared" si="67"/>
        <v/>
      </c>
      <c r="AB96" t="str">
        <f t="shared" si="68"/>
        <v/>
      </c>
      <c r="AC96" t="str">
        <f t="shared" si="69"/>
        <v/>
      </c>
      <c r="AD96" t="str">
        <f t="shared" si="70"/>
        <v/>
      </c>
      <c r="AE96">
        <f t="array" ref="AE96">IF(P96="",0,SUMPRODUCT((DM13:VZ13="Gluten")*(DM14:VZ14="INFO")*(COUNTIF(AD96,"* "&amp;DM15:VZ15&amp;" *")&gt;0)*1))</f>
        <v>0</v>
      </c>
      <c r="AF96">
        <f t="array" ref="AF96">IF(P96="",0,SUMPRODUCT((DM13:VZ13="Gluten")*(DM14:VZ14="EXCL")*(COUNTIF(AD96,"* "&amp;DM15:VZ15&amp;" *")&gt;0)*1))</f>
        <v>0</v>
      </c>
      <c r="AG96">
        <f t="array" ref="AG96">IF(P96="",0,SUMPRODUCT((DM13:VZ13="Gluten")*(DM14:VZ14="ALERTE")*(COUNTIF(AD96,"* "&amp;DM15:VZ15&amp;" *")&gt;0)*1))</f>
        <v>0</v>
      </c>
      <c r="AH96">
        <f t="array" ref="AH96">IF(P96="",0,SUMPRODUCT((DM13:VZ13="Gluten")*(DM14:VZ14="SUSP")*(COUNTIF(AD96,"* "&amp;DM15:VZ15&amp;" *")&gt;0)*1))</f>
        <v>0</v>
      </c>
      <c r="AI96" t="str">
        <f t="shared" si="71"/>
        <v/>
      </c>
      <c r="AJ96" t="str">
        <f t="shared" si="72"/>
        <v/>
      </c>
      <c r="AK96">
        <f t="array" ref="AK96">IF(P96="",0,SUMPRODUCT((DM13:VZ13="Crustaces")*(DM14:VZ14="ALERTE")*(COUNTIF(AD96,"* "&amp;DM15:VZ15&amp;" *")&gt;0)*1))</f>
        <v>0</v>
      </c>
      <c r="AL96" t="str">
        <f t="shared" si="73"/>
        <v/>
      </c>
      <c r="AM96">
        <f t="array" ref="AM96">IF(P96="",0,SUMPRODUCT((DM13:VZ13="Oeufs")*(DM14:VZ14="ALERTE")*(COUNTIF(AD96,"* "&amp;DM15:VZ15&amp;" *")&gt;0)*1))</f>
        <v>0</v>
      </c>
      <c r="AN96" t="str">
        <f t="shared" si="74"/>
        <v/>
      </c>
      <c r="AO96">
        <f t="array" ref="AO96">IF(P96="",0,SUMPRODUCT((DM13:VZ13="Poissons")*(DM14:VZ14="INFO")*(COUNTIF(AD96,"* "&amp;DM15:VZ15&amp;" *")&gt;0)*1))</f>
        <v>0</v>
      </c>
      <c r="AP96">
        <f t="array" ref="AP96">IF(P96="",0,SUMPRODUCT((DM13:VZ13="Poissons")*(DM14:VZ14="EXCL")*(COUNTIF(AD96,"* "&amp;DM15:VZ15&amp;" *")&gt;0)*1))</f>
        <v>0</v>
      </c>
      <c r="AQ96">
        <f t="array" ref="AQ96">IF(P96="",0,SUMPRODUCT((DM13:VZ13="Poissons")*(DM14:VZ14="ALERTE")*(COUNTIF(AD96,"* "&amp;DM15:VZ15&amp;" *")&gt;0)*1))</f>
        <v>0</v>
      </c>
      <c r="AR96" t="str">
        <f t="shared" si="75"/>
        <v/>
      </c>
      <c r="AS96">
        <f t="array" ref="AS96">IF(P96="",0,SUMPRODUCT((DM13:VZ13="Arachides")*(DM14:VZ14="ALERTE")*(COUNTIF(AD96,"* "&amp;DM15:VZ15&amp;" *")&gt;0)*1))</f>
        <v>0</v>
      </c>
      <c r="AT96" t="str">
        <f t="shared" si="76"/>
        <v/>
      </c>
      <c r="AU96">
        <f t="array" ref="AU96">IF(P96="",0,SUMPRODUCT((DM13:VZ13="Soja")*(DM14:VZ14="INFO")*(COUNTIF(AD96,"* "&amp;DM15:VZ15&amp;" *")&gt;0)*1))</f>
        <v>0</v>
      </c>
      <c r="AV96">
        <f t="array" ref="AV96">IF(P96="",0,SUMPRODUCT((DM13:VZ13="Soja")*(DM14:VZ14="ALERTE")*(COUNTIF(AD96,"* "&amp;DM15:VZ15&amp;" *")&gt;0)*1))</f>
        <v>0</v>
      </c>
      <c r="AW96" t="str">
        <f t="shared" si="77"/>
        <v/>
      </c>
      <c r="AX96">
        <f t="array" ref="AX96">IF(P96="",0,SUMPRODUCT((DM13:VZ13="Lait")*(DM14:VZ14="INFO")*(COUNTIF(AD96,"* "&amp;DM15:VZ15&amp;" *")&gt;0)*1))</f>
        <v>0</v>
      </c>
      <c r="AY96">
        <f t="array" ref="AY96">IF(P96="",0,SUMPRODUCT((DM13:VZ13="Lait")*(DM14:VZ14="EXCL")*(COUNTIF(AD96,"* "&amp;DM15:VZ15&amp;" *")&gt;0)*1))</f>
        <v>0</v>
      </c>
      <c r="AZ96">
        <f t="array" ref="AZ96">IF(P96="",0,SUMPRODUCT((DM13:VZ13="Lait")*(DM14:VZ14="ALERTE")*(COUNTIF(AD96,"* "&amp;DM15:VZ15&amp;" *")&gt;0)*1))</f>
        <v>0</v>
      </c>
      <c r="BA96">
        <f t="array" ref="BA96">IF(P96="",0,SUMPRODUCT((DM13:VZ13="Lait")*(DM14:VZ14="SUSP")*(COUNTIF(AD96,"* "&amp;DM15:VZ15&amp;" *")&gt;0)*1))</f>
        <v>0</v>
      </c>
      <c r="BB96" t="str">
        <f t="shared" si="78"/>
        <v/>
      </c>
      <c r="BC96" t="str">
        <f t="shared" si="79"/>
        <v/>
      </c>
      <c r="BD96">
        <f t="array" ref="BD96">IF(P96="",0,SUMPRODUCT((DM13:VZ13="Fruits a coque")*(DM14:VZ14="EXCL")*(COUNTIF(AD96,"* "&amp;DM15:VZ15&amp;" *")&gt;0)*1))</f>
        <v>0</v>
      </c>
      <c r="BE96">
        <f t="array" ref="BE96">IF(P96="",0,SUMPRODUCT((DM13:VZ13="Fruits a coque")*(DM14:VZ14="ALERTE")*(COUNTIF(AD96,"* "&amp;DM15:VZ15&amp;" *")&gt;0)*1))</f>
        <v>0</v>
      </c>
      <c r="BF96" t="str">
        <f t="shared" si="80"/>
        <v/>
      </c>
      <c r="BG96">
        <f t="array" ref="BG96">IF(P96="",0,SUMPRODUCT((DM13:VZ13="Celeri")*(DM14:VZ14="ALERTE")*(COUNTIF(AD96,"* "&amp;DM15:VZ15&amp;" *")&gt;0)*1))</f>
        <v>0</v>
      </c>
      <c r="BH96" t="str">
        <f t="shared" si="81"/>
        <v/>
      </c>
      <c r="BI96">
        <f t="array" ref="BI96">IF(P96="",0,SUMPRODUCT((DM13:VZ13="Moutarde")*(DM14:VZ14="ALERTE")*(COUNTIF(AD96,"* "&amp;DM15:VZ15&amp;" *")&gt;0)*1))</f>
        <v>0</v>
      </c>
      <c r="BJ96" t="str">
        <f t="shared" si="82"/>
        <v/>
      </c>
      <c r="BK96">
        <f t="array" ref="BK96">IF(P96="",0,SUMPRODUCT((DM13:VZ13="Sesame")*(DM14:VZ14="ALERTE")*(COUNTIF(AD96,"* "&amp;DM15:VZ15&amp;" *")&gt;0)*1))</f>
        <v>0</v>
      </c>
      <c r="BL96" t="str">
        <f t="shared" si="83"/>
        <v/>
      </c>
      <c r="BM96">
        <f t="array" ref="BM96">IF(P96="",0,SUMPRODUCT((DM13:VZ13="Sulfites")*(DM14:VZ14="ALERTE")*(COUNTIF(AD96,"* "&amp;DM15:VZ15&amp;" *")&gt;0)*1))</f>
        <v>0</v>
      </c>
      <c r="BN96" t="str">
        <f t="shared" si="84"/>
        <v/>
      </c>
      <c r="BO96">
        <f t="array" ref="BO96">IF(P96="",0,SUMPRODUCT((DM13:VZ13="Lupin")*(DM14:VZ14="ALERTE")*(COUNTIF(AD96,"* "&amp;DM15:VZ15&amp;" *")&gt;0)*1))</f>
        <v>0</v>
      </c>
      <c r="BP96" t="str">
        <f t="shared" si="85"/>
        <v/>
      </c>
      <c r="BQ96">
        <f t="array" ref="BQ96">IF(P96="",0,SUMPRODUCT((DM13:VZ13="Mollusques")*(DM14:VZ14="EXCL")*(COUNTIF(AD96,"* "&amp;DM15:VZ15&amp;" *")&gt;0)*1))</f>
        <v>0</v>
      </c>
      <c r="BR96">
        <f t="array" ref="BR96">IF(P96="",0,SUMPRODUCT((DM13:VZ13="Mollusques")*(DM14:VZ14="ALERTE")*(COUNTIF(AD96,"* "&amp;DM15:VZ15&amp;" *")&gt;0)*1))</f>
        <v>0</v>
      </c>
      <c r="BS96" t="str">
        <f t="shared" si="86"/>
        <v/>
      </c>
      <c r="BT96" t="str">
        <f t="shared" si="87"/>
        <v/>
      </c>
      <c r="BU96" t="str">
        <f t="shared" si="88"/>
        <v/>
      </c>
      <c r="BV96" t="str">
        <f t="shared" si="89"/>
        <v/>
      </c>
      <c r="BW96" t="str">
        <f t="shared" si="90"/>
        <v/>
      </c>
      <c r="BX96" t="str">
        <f t="shared" si="91"/>
        <v/>
      </c>
      <c r="BY96" t="str">
        <f t="shared" si="92"/>
        <v/>
      </c>
      <c r="BZ96" t="str">
        <f t="shared" si="93"/>
        <v/>
      </c>
      <c r="CA96" t="str">
        <f t="shared" si="94"/>
        <v/>
      </c>
      <c r="CB96" t="str">
        <f t="shared" si="95"/>
        <v/>
      </c>
      <c r="CC96" t="str">
        <f t="shared" si="96"/>
        <v/>
      </c>
      <c r="CD96" t="str">
        <f t="shared" si="97"/>
        <v/>
      </c>
      <c r="CE96" t="str">
        <f t="shared" si="98"/>
        <v/>
      </c>
      <c r="CF96" t="str">
        <f t="shared" si="99"/>
        <v/>
      </c>
      <c r="CG96" t="str">
        <f t="shared" si="100"/>
        <v/>
      </c>
      <c r="CH96" t="str">
        <f t="shared" si="101"/>
        <v/>
      </c>
      <c r="CI96" t="str">
        <f t="shared" si="102"/>
        <v/>
      </c>
      <c r="CJ96" t="str">
        <f t="shared" si="103"/>
        <v/>
      </c>
      <c r="CK96" t="str">
        <f t="shared" si="104"/>
        <v/>
      </c>
    </row>
    <row r="97" spans="2:89" ht="15.75">
      <c r="B97" s="759"/>
      <c r="C97" s="784"/>
      <c r="D97" s="780" t="str" cm="1">
        <f t="array" ref="D97">IF(ROW()=ROW(D84),C87,INDEX(E84:E97,ROW()-ROW(D84)))</f>
        <v/>
      </c>
      <c r="E97" s="781" t="str">
        <f>IF(OR(D97="",C86="",C86&lt;=0,F97=""),"",TRIM(MID(D97,LEN(F97)+1+IF(MID(D97,LEN(F97)+1,1)=" ",1,0),99999)))</f>
        <v/>
      </c>
      <c r="F97" s="780" t="str">
        <f>IF(OR(G97="",G97=0,G97="0"),"",IF(LEN(G97)&lt;=C86,G97,IF(LEN(SUBSTITUTE(H97," ",""))=C86+1,LEFT(G97,C86),LEFT(G97,FIND("§",SUBSTITUTE(H97," ","§",LEN(H97)-LEN(SUBSTITUTE(H97," ",""))))-1))))</f>
        <v/>
      </c>
      <c r="G97" s="780" t="str">
        <f t="shared" si="56"/>
        <v/>
      </c>
      <c r="H97" s="780" t="str">
        <f>IF(OR(G97="",G97=0,G97="0"),"",LEFT(G97,C86+1))</f>
        <v/>
      </c>
      <c r="I97" s="782"/>
      <c r="J97" s="796"/>
      <c r="K97" s="759" t="str">
        <f>IF(LEN(TRIM(L97))&gt;0,MAX(K13:K96)+1,"")</f>
        <v/>
      </c>
      <c r="L97" s="864"/>
      <c r="M97" s="864"/>
      <c r="N97" s="864"/>
      <c r="O97" s="263" t="str">
        <f t="shared" si="57"/>
        <v/>
      </c>
      <c r="P97" s="752"/>
      <c r="Q97" s="862" t="s">
        <v>945</v>
      </c>
      <c r="R97" s="863" t="str">
        <f t="shared" si="58"/>
        <v/>
      </c>
      <c r="S97" s="264" t="str">
        <f t="shared" si="59"/>
        <v/>
      </c>
      <c r="T97" s="266" t="str">
        <f t="shared" si="60"/>
        <v/>
      </c>
      <c r="U97" s="267" t="str">
        <f t="shared" si="61"/>
        <v/>
      </c>
      <c r="V97" s="268" t="str">
        <f t="shared" si="62"/>
        <v/>
      </c>
      <c r="W97" s="268" t="str">
        <f t="shared" si="63"/>
        <v/>
      </c>
      <c r="X97" s="269" t="str">
        <f t="shared" si="64"/>
        <v/>
      </c>
      <c r="Y97" t="str">
        <f t="shared" si="65"/>
        <v/>
      </c>
      <c r="Z97" t="str">
        <f t="shared" si="66"/>
        <v/>
      </c>
      <c r="AA97" t="str">
        <f t="shared" si="67"/>
        <v/>
      </c>
      <c r="AB97" t="str">
        <f t="shared" si="68"/>
        <v/>
      </c>
      <c r="AC97" t="str">
        <f t="shared" si="69"/>
        <v/>
      </c>
      <c r="AD97" t="str">
        <f t="shared" si="70"/>
        <v/>
      </c>
      <c r="AE97">
        <f t="array" ref="AE97">IF(P97="",0,SUMPRODUCT((DM13:VZ13="Gluten")*(DM14:VZ14="INFO")*(COUNTIF(AD97,"* "&amp;DM15:VZ15&amp;" *")&gt;0)*1))</f>
        <v>0</v>
      </c>
      <c r="AF97">
        <f t="array" ref="AF97">IF(P97="",0,SUMPRODUCT((DM13:VZ13="Gluten")*(DM14:VZ14="EXCL")*(COUNTIF(AD97,"* "&amp;DM15:VZ15&amp;" *")&gt;0)*1))</f>
        <v>0</v>
      </c>
      <c r="AG97">
        <f t="array" ref="AG97">IF(P97="",0,SUMPRODUCT((DM13:VZ13="Gluten")*(DM14:VZ14="ALERTE")*(COUNTIF(AD97,"* "&amp;DM15:VZ15&amp;" *")&gt;0)*1))</f>
        <v>0</v>
      </c>
      <c r="AH97">
        <f t="array" ref="AH97">IF(P97="",0,SUMPRODUCT((DM13:VZ13="Gluten")*(DM14:VZ14="SUSP")*(COUNTIF(AD97,"* "&amp;DM15:VZ15&amp;" *")&gt;0)*1))</f>
        <v>0</v>
      </c>
      <c r="AI97" t="str">
        <f t="shared" si="71"/>
        <v/>
      </c>
      <c r="AJ97" t="str">
        <f t="shared" si="72"/>
        <v/>
      </c>
      <c r="AK97">
        <f t="array" ref="AK97">IF(P97="",0,SUMPRODUCT((DM13:VZ13="Crustaces")*(DM14:VZ14="ALERTE")*(COUNTIF(AD97,"* "&amp;DM15:VZ15&amp;" *")&gt;0)*1))</f>
        <v>0</v>
      </c>
      <c r="AL97" t="str">
        <f t="shared" si="73"/>
        <v/>
      </c>
      <c r="AM97">
        <f t="array" ref="AM97">IF(P97="",0,SUMPRODUCT((DM13:VZ13="Oeufs")*(DM14:VZ14="ALERTE")*(COUNTIF(AD97,"* "&amp;DM15:VZ15&amp;" *")&gt;0)*1))</f>
        <v>0</v>
      </c>
      <c r="AN97" t="str">
        <f t="shared" si="74"/>
        <v/>
      </c>
      <c r="AO97">
        <f t="array" ref="AO97">IF(P97="",0,SUMPRODUCT((DM13:VZ13="Poissons")*(DM14:VZ14="INFO")*(COUNTIF(AD97,"* "&amp;DM15:VZ15&amp;" *")&gt;0)*1))</f>
        <v>0</v>
      </c>
      <c r="AP97">
        <f t="array" ref="AP97">IF(P97="",0,SUMPRODUCT((DM13:VZ13="Poissons")*(DM14:VZ14="EXCL")*(COUNTIF(AD97,"* "&amp;DM15:VZ15&amp;" *")&gt;0)*1))</f>
        <v>0</v>
      </c>
      <c r="AQ97">
        <f t="array" ref="AQ97">IF(P97="",0,SUMPRODUCT((DM13:VZ13="Poissons")*(DM14:VZ14="ALERTE")*(COUNTIF(AD97,"* "&amp;DM15:VZ15&amp;" *")&gt;0)*1))</f>
        <v>0</v>
      </c>
      <c r="AR97" t="str">
        <f t="shared" si="75"/>
        <v/>
      </c>
      <c r="AS97">
        <f t="array" ref="AS97">IF(P97="",0,SUMPRODUCT((DM13:VZ13="Arachides")*(DM14:VZ14="ALERTE")*(COUNTIF(AD97,"* "&amp;DM15:VZ15&amp;" *")&gt;0)*1))</f>
        <v>0</v>
      </c>
      <c r="AT97" t="str">
        <f t="shared" si="76"/>
        <v/>
      </c>
      <c r="AU97">
        <f t="array" ref="AU97">IF(P97="",0,SUMPRODUCT((DM13:VZ13="Soja")*(DM14:VZ14="INFO")*(COUNTIF(AD97,"* "&amp;DM15:VZ15&amp;" *")&gt;0)*1))</f>
        <v>0</v>
      </c>
      <c r="AV97">
        <f t="array" ref="AV97">IF(P97="",0,SUMPRODUCT((DM13:VZ13="Soja")*(DM14:VZ14="ALERTE")*(COUNTIF(AD97,"* "&amp;DM15:VZ15&amp;" *")&gt;0)*1))</f>
        <v>0</v>
      </c>
      <c r="AW97" t="str">
        <f t="shared" si="77"/>
        <v/>
      </c>
      <c r="AX97">
        <f t="array" ref="AX97">IF(P97="",0,SUMPRODUCT((DM13:VZ13="Lait")*(DM14:VZ14="INFO")*(COUNTIF(AD97,"* "&amp;DM15:VZ15&amp;" *")&gt;0)*1))</f>
        <v>0</v>
      </c>
      <c r="AY97">
        <f t="array" ref="AY97">IF(P97="",0,SUMPRODUCT((DM13:VZ13="Lait")*(DM14:VZ14="EXCL")*(COUNTIF(AD97,"* "&amp;DM15:VZ15&amp;" *")&gt;0)*1))</f>
        <v>0</v>
      </c>
      <c r="AZ97">
        <f t="array" ref="AZ97">IF(P97="",0,SUMPRODUCT((DM13:VZ13="Lait")*(DM14:VZ14="ALERTE")*(COUNTIF(AD97,"* "&amp;DM15:VZ15&amp;" *")&gt;0)*1))</f>
        <v>0</v>
      </c>
      <c r="BA97">
        <f t="array" ref="BA97">IF(P97="",0,SUMPRODUCT((DM13:VZ13="Lait")*(DM14:VZ14="SUSP")*(COUNTIF(AD97,"* "&amp;DM15:VZ15&amp;" *")&gt;0)*1))</f>
        <v>0</v>
      </c>
      <c r="BB97" t="str">
        <f t="shared" si="78"/>
        <v/>
      </c>
      <c r="BC97" t="str">
        <f t="shared" si="79"/>
        <v/>
      </c>
      <c r="BD97">
        <f t="array" ref="BD97">IF(P97="",0,SUMPRODUCT((DM13:VZ13="Fruits a coque")*(DM14:VZ14="EXCL")*(COUNTIF(AD97,"* "&amp;DM15:VZ15&amp;" *")&gt;0)*1))</f>
        <v>0</v>
      </c>
      <c r="BE97">
        <f t="array" ref="BE97">IF(P97="",0,SUMPRODUCT((DM13:VZ13="Fruits a coque")*(DM14:VZ14="ALERTE")*(COUNTIF(AD97,"* "&amp;DM15:VZ15&amp;" *")&gt;0)*1))</f>
        <v>0</v>
      </c>
      <c r="BF97" t="str">
        <f t="shared" si="80"/>
        <v/>
      </c>
      <c r="BG97">
        <f t="array" ref="BG97">IF(P97="",0,SUMPRODUCT((DM13:VZ13="Celeri")*(DM14:VZ14="ALERTE")*(COUNTIF(AD97,"* "&amp;DM15:VZ15&amp;" *")&gt;0)*1))</f>
        <v>0</v>
      </c>
      <c r="BH97" t="str">
        <f t="shared" si="81"/>
        <v/>
      </c>
      <c r="BI97">
        <f t="array" ref="BI97">IF(P97="",0,SUMPRODUCT((DM13:VZ13="Moutarde")*(DM14:VZ14="ALERTE")*(COUNTIF(AD97,"* "&amp;DM15:VZ15&amp;" *")&gt;0)*1))</f>
        <v>0</v>
      </c>
      <c r="BJ97" t="str">
        <f t="shared" si="82"/>
        <v/>
      </c>
      <c r="BK97">
        <f t="array" ref="BK97">IF(P97="",0,SUMPRODUCT((DM13:VZ13="Sesame")*(DM14:VZ14="ALERTE")*(COUNTIF(AD97,"* "&amp;DM15:VZ15&amp;" *")&gt;0)*1))</f>
        <v>0</v>
      </c>
      <c r="BL97" t="str">
        <f t="shared" si="83"/>
        <v/>
      </c>
      <c r="BM97">
        <f t="array" ref="BM97">IF(P97="",0,SUMPRODUCT((DM13:VZ13="Sulfites")*(DM14:VZ14="ALERTE")*(COUNTIF(AD97,"* "&amp;DM15:VZ15&amp;" *")&gt;0)*1))</f>
        <v>0</v>
      </c>
      <c r="BN97" t="str">
        <f t="shared" si="84"/>
        <v/>
      </c>
      <c r="BO97">
        <f t="array" ref="BO97">IF(P97="",0,SUMPRODUCT((DM13:VZ13="Lupin")*(DM14:VZ14="ALERTE")*(COUNTIF(AD97,"* "&amp;DM15:VZ15&amp;" *")&gt;0)*1))</f>
        <v>0</v>
      </c>
      <c r="BP97" t="str">
        <f t="shared" si="85"/>
        <v/>
      </c>
      <c r="BQ97">
        <f t="array" ref="BQ97">IF(P97="",0,SUMPRODUCT((DM13:VZ13="Mollusques")*(DM14:VZ14="EXCL")*(COUNTIF(AD97,"* "&amp;DM15:VZ15&amp;" *")&gt;0)*1))</f>
        <v>0</v>
      </c>
      <c r="BR97">
        <f t="array" ref="BR97">IF(P97="",0,SUMPRODUCT((DM13:VZ13="Mollusques")*(DM14:VZ14="ALERTE")*(COUNTIF(AD97,"* "&amp;DM15:VZ15&amp;" *")&gt;0)*1))</f>
        <v>0</v>
      </c>
      <c r="BS97" t="str">
        <f t="shared" si="86"/>
        <v/>
      </c>
      <c r="BT97" t="str">
        <f t="shared" si="87"/>
        <v/>
      </c>
      <c r="BU97" t="str">
        <f t="shared" si="88"/>
        <v/>
      </c>
      <c r="BV97" t="str">
        <f t="shared" si="89"/>
        <v/>
      </c>
      <c r="BW97" t="str">
        <f t="shared" si="90"/>
        <v/>
      </c>
      <c r="BX97" t="str">
        <f t="shared" si="91"/>
        <v/>
      </c>
      <c r="BY97" t="str">
        <f t="shared" si="92"/>
        <v/>
      </c>
      <c r="BZ97" t="str">
        <f t="shared" si="93"/>
        <v/>
      </c>
      <c r="CA97" t="str">
        <f t="shared" si="94"/>
        <v/>
      </c>
      <c r="CB97" t="str">
        <f t="shared" si="95"/>
        <v/>
      </c>
      <c r="CC97" t="str">
        <f t="shared" si="96"/>
        <v/>
      </c>
      <c r="CD97" t="str">
        <f t="shared" si="97"/>
        <v/>
      </c>
      <c r="CE97" t="str">
        <f t="shared" si="98"/>
        <v/>
      </c>
      <c r="CF97" t="str">
        <f t="shared" si="99"/>
        <v/>
      </c>
      <c r="CG97" t="str">
        <f t="shared" si="100"/>
        <v/>
      </c>
      <c r="CH97" t="str">
        <f t="shared" si="101"/>
        <v/>
      </c>
      <c r="CI97" t="str">
        <f t="shared" si="102"/>
        <v/>
      </c>
      <c r="CJ97" t="str">
        <f t="shared" si="103"/>
        <v/>
      </c>
      <c r="CK97" t="str">
        <f t="shared" si="104"/>
        <v/>
      </c>
    </row>
    <row r="98" spans="2:89" ht="15.75">
      <c r="B98" s="759"/>
      <c r="C98" s="779" t="str">
        <f>IF(TRIM(SUBSTITUTE(R20,CHAR(160),""))="","",R20)</f>
        <v>poivre blanc moulu</v>
      </c>
      <c r="D98" s="780" t="str" cm="1">
        <f t="array" ref="D98">IF(ROW()=ROW(D98),C101,INDEX(E98:E111,ROW()-ROW(D98)))</f>
        <v>poivre blanc moulu</v>
      </c>
      <c r="E98" s="781" t="str">
        <f>IF(OR(D98="",C100="",C100&lt;=0,F98=""),"",TRIM(MID(D98,LEN(F98)+1+IF(MID(D98,LEN(F98)+1,1)=" ",1,0),99999)))</f>
        <v/>
      </c>
      <c r="F98" s="780" t="str">
        <f>IF(OR(G98="",G98=0,G98="0"),"",IF(LEN(G98)&lt;=C100,G98,IF(LEN(SUBSTITUTE(H98," ",""))=C100+1,LEFT(G98,C100),LEFT(G98,FIND("§",SUBSTITUTE(H98," ","§",LEN(H98)-LEN(SUBSTITUTE(H98," ",""))))-1))))</f>
        <v>poivre blanc moulu</v>
      </c>
      <c r="G98" s="780" t="str">
        <f t="shared" si="56"/>
        <v>poivre blanc moulu</v>
      </c>
      <c r="H98" s="780" t="str">
        <f>IF(OR(G98="",G98=0,G98="0"),"",LEFT(G98,C100+1))</f>
        <v>poivre blanc moulu</v>
      </c>
      <c r="I98" s="782"/>
      <c r="J98" s="796"/>
      <c r="K98" s="759" t="str">
        <f>IF(LEN(TRIM(L98))&gt;0,MAX(K13:K97)+1,"")</f>
        <v/>
      </c>
      <c r="L98" s="864"/>
      <c r="M98" s="864"/>
      <c r="N98" s="864"/>
      <c r="O98" s="263" t="str">
        <f t="shared" si="57"/>
        <v/>
      </c>
      <c r="P98" s="752"/>
      <c r="Q98" s="862" t="s">
        <v>945</v>
      </c>
      <c r="R98" s="863" t="str">
        <f t="shared" si="58"/>
        <v/>
      </c>
      <c r="S98" s="264" t="str">
        <f t="shared" si="59"/>
        <v/>
      </c>
      <c r="T98" s="266" t="str">
        <f t="shared" si="60"/>
        <v/>
      </c>
      <c r="U98" s="267" t="str">
        <f t="shared" si="61"/>
        <v/>
      </c>
      <c r="V98" s="268" t="str">
        <f t="shared" si="62"/>
        <v/>
      </c>
      <c r="W98" s="268" t="str">
        <f t="shared" si="63"/>
        <v/>
      </c>
      <c r="X98" s="269" t="str">
        <f t="shared" si="64"/>
        <v/>
      </c>
      <c r="Y98" t="str">
        <f t="shared" si="65"/>
        <v/>
      </c>
      <c r="Z98" t="str">
        <f t="shared" si="66"/>
        <v/>
      </c>
      <c r="AA98" t="str">
        <f t="shared" si="67"/>
        <v/>
      </c>
      <c r="AB98" t="str">
        <f t="shared" si="68"/>
        <v/>
      </c>
      <c r="AC98" t="str">
        <f t="shared" si="69"/>
        <v/>
      </c>
      <c r="AD98" t="str">
        <f t="shared" si="70"/>
        <v/>
      </c>
      <c r="AE98">
        <f t="array" ref="AE98">IF(P98="",0,SUMPRODUCT((DM13:VZ13="Gluten")*(DM14:VZ14="INFO")*(COUNTIF(AD98,"* "&amp;DM15:VZ15&amp;" *")&gt;0)*1))</f>
        <v>0</v>
      </c>
      <c r="AF98">
        <f t="array" ref="AF98">IF(P98="",0,SUMPRODUCT((DM13:VZ13="Gluten")*(DM14:VZ14="EXCL")*(COUNTIF(AD98,"* "&amp;DM15:VZ15&amp;" *")&gt;0)*1))</f>
        <v>0</v>
      </c>
      <c r="AG98">
        <f t="array" ref="AG98">IF(P98="",0,SUMPRODUCT((DM13:VZ13="Gluten")*(DM14:VZ14="ALERTE")*(COUNTIF(AD98,"* "&amp;DM15:VZ15&amp;" *")&gt;0)*1))</f>
        <v>0</v>
      </c>
      <c r="AH98">
        <f t="array" ref="AH98">IF(P98="",0,SUMPRODUCT((DM13:VZ13="Gluten")*(DM14:VZ14="SUSP")*(COUNTIF(AD98,"* "&amp;DM15:VZ15&amp;" *")&gt;0)*1))</f>
        <v>0</v>
      </c>
      <c r="AI98" t="str">
        <f t="shared" si="71"/>
        <v/>
      </c>
      <c r="AJ98" t="str">
        <f t="shared" si="72"/>
        <v/>
      </c>
      <c r="AK98">
        <f t="array" ref="AK98">IF(P98="",0,SUMPRODUCT((DM13:VZ13="Crustaces")*(DM14:VZ14="ALERTE")*(COUNTIF(AD98,"* "&amp;DM15:VZ15&amp;" *")&gt;0)*1))</f>
        <v>0</v>
      </c>
      <c r="AL98" t="str">
        <f t="shared" si="73"/>
        <v/>
      </c>
      <c r="AM98">
        <f t="array" ref="AM98">IF(P98="",0,SUMPRODUCT((DM13:VZ13="Oeufs")*(DM14:VZ14="ALERTE")*(COUNTIF(AD98,"* "&amp;DM15:VZ15&amp;" *")&gt;0)*1))</f>
        <v>0</v>
      </c>
      <c r="AN98" t="str">
        <f t="shared" si="74"/>
        <v/>
      </c>
      <c r="AO98">
        <f t="array" ref="AO98">IF(P98="",0,SUMPRODUCT((DM13:VZ13="Poissons")*(DM14:VZ14="INFO")*(COUNTIF(AD98,"* "&amp;DM15:VZ15&amp;" *")&gt;0)*1))</f>
        <v>0</v>
      </c>
      <c r="AP98">
        <f t="array" ref="AP98">IF(P98="",0,SUMPRODUCT((DM13:VZ13="Poissons")*(DM14:VZ14="EXCL")*(COUNTIF(AD98,"* "&amp;DM15:VZ15&amp;" *")&gt;0)*1))</f>
        <v>0</v>
      </c>
      <c r="AQ98">
        <f t="array" ref="AQ98">IF(P98="",0,SUMPRODUCT((DM13:VZ13="Poissons")*(DM14:VZ14="ALERTE")*(COUNTIF(AD98,"* "&amp;DM15:VZ15&amp;" *")&gt;0)*1))</f>
        <v>0</v>
      </c>
      <c r="AR98" t="str">
        <f t="shared" si="75"/>
        <v/>
      </c>
      <c r="AS98">
        <f t="array" ref="AS98">IF(P98="",0,SUMPRODUCT((DM13:VZ13="Arachides")*(DM14:VZ14="ALERTE")*(COUNTIF(AD98,"* "&amp;DM15:VZ15&amp;" *")&gt;0)*1))</f>
        <v>0</v>
      </c>
      <c r="AT98" t="str">
        <f t="shared" si="76"/>
        <v/>
      </c>
      <c r="AU98">
        <f t="array" ref="AU98">IF(P98="",0,SUMPRODUCT((DM13:VZ13="Soja")*(DM14:VZ14="INFO")*(COUNTIF(AD98,"* "&amp;DM15:VZ15&amp;" *")&gt;0)*1))</f>
        <v>0</v>
      </c>
      <c r="AV98">
        <f t="array" ref="AV98">IF(P98="",0,SUMPRODUCT((DM13:VZ13="Soja")*(DM14:VZ14="ALERTE")*(COUNTIF(AD98,"* "&amp;DM15:VZ15&amp;" *")&gt;0)*1))</f>
        <v>0</v>
      </c>
      <c r="AW98" t="str">
        <f t="shared" si="77"/>
        <v/>
      </c>
      <c r="AX98">
        <f t="array" ref="AX98">IF(P98="",0,SUMPRODUCT((DM13:VZ13="Lait")*(DM14:VZ14="INFO")*(COUNTIF(AD98,"* "&amp;DM15:VZ15&amp;" *")&gt;0)*1))</f>
        <v>0</v>
      </c>
      <c r="AY98">
        <f t="array" ref="AY98">IF(P98="",0,SUMPRODUCT((DM13:VZ13="Lait")*(DM14:VZ14="EXCL")*(COUNTIF(AD98,"* "&amp;DM15:VZ15&amp;" *")&gt;0)*1))</f>
        <v>0</v>
      </c>
      <c r="AZ98">
        <f t="array" ref="AZ98">IF(P98="",0,SUMPRODUCT((DM13:VZ13="Lait")*(DM14:VZ14="ALERTE")*(COUNTIF(AD98,"* "&amp;DM15:VZ15&amp;" *")&gt;0)*1))</f>
        <v>0</v>
      </c>
      <c r="BA98">
        <f t="array" ref="BA98">IF(P98="",0,SUMPRODUCT((DM13:VZ13="Lait")*(DM14:VZ14="SUSP")*(COUNTIF(AD98,"* "&amp;DM15:VZ15&amp;" *")&gt;0)*1))</f>
        <v>0</v>
      </c>
      <c r="BB98" t="str">
        <f t="shared" si="78"/>
        <v/>
      </c>
      <c r="BC98" t="str">
        <f t="shared" si="79"/>
        <v/>
      </c>
      <c r="BD98">
        <f t="array" ref="BD98">IF(P98="",0,SUMPRODUCT((DM13:VZ13="Fruits a coque")*(DM14:VZ14="EXCL")*(COUNTIF(AD98,"* "&amp;DM15:VZ15&amp;" *")&gt;0)*1))</f>
        <v>0</v>
      </c>
      <c r="BE98">
        <f t="array" ref="BE98">IF(P98="",0,SUMPRODUCT((DM13:VZ13="Fruits a coque")*(DM14:VZ14="ALERTE")*(COUNTIF(AD98,"* "&amp;DM15:VZ15&amp;" *")&gt;0)*1))</f>
        <v>0</v>
      </c>
      <c r="BF98" t="str">
        <f t="shared" si="80"/>
        <v/>
      </c>
      <c r="BG98">
        <f t="array" ref="BG98">IF(P98="",0,SUMPRODUCT((DM13:VZ13="Celeri")*(DM14:VZ14="ALERTE")*(COUNTIF(AD98,"* "&amp;DM15:VZ15&amp;" *")&gt;0)*1))</f>
        <v>0</v>
      </c>
      <c r="BH98" t="str">
        <f t="shared" si="81"/>
        <v/>
      </c>
      <c r="BI98">
        <f t="array" ref="BI98">IF(P98="",0,SUMPRODUCT((DM13:VZ13="Moutarde")*(DM14:VZ14="ALERTE")*(COUNTIF(AD98,"* "&amp;DM15:VZ15&amp;" *")&gt;0)*1))</f>
        <v>0</v>
      </c>
      <c r="BJ98" t="str">
        <f t="shared" si="82"/>
        <v/>
      </c>
      <c r="BK98">
        <f t="array" ref="BK98">IF(P98="",0,SUMPRODUCT((DM13:VZ13="Sesame")*(DM14:VZ14="ALERTE")*(COUNTIF(AD98,"* "&amp;DM15:VZ15&amp;" *")&gt;0)*1))</f>
        <v>0</v>
      </c>
      <c r="BL98" t="str">
        <f t="shared" si="83"/>
        <v/>
      </c>
      <c r="BM98">
        <f t="array" ref="BM98">IF(P98="",0,SUMPRODUCT((DM13:VZ13="Sulfites")*(DM14:VZ14="ALERTE")*(COUNTIF(AD98,"* "&amp;DM15:VZ15&amp;" *")&gt;0)*1))</f>
        <v>0</v>
      </c>
      <c r="BN98" t="str">
        <f t="shared" si="84"/>
        <v/>
      </c>
      <c r="BO98">
        <f t="array" ref="BO98">IF(P98="",0,SUMPRODUCT((DM13:VZ13="Lupin")*(DM14:VZ14="ALERTE")*(COUNTIF(AD98,"* "&amp;DM15:VZ15&amp;" *")&gt;0)*1))</f>
        <v>0</v>
      </c>
      <c r="BP98" t="str">
        <f t="shared" si="85"/>
        <v/>
      </c>
      <c r="BQ98">
        <f t="array" ref="BQ98">IF(P98="",0,SUMPRODUCT((DM13:VZ13="Mollusques")*(DM14:VZ14="EXCL")*(COUNTIF(AD98,"* "&amp;DM15:VZ15&amp;" *")&gt;0)*1))</f>
        <v>0</v>
      </c>
      <c r="BR98">
        <f t="array" ref="BR98">IF(P98="",0,SUMPRODUCT((DM13:VZ13="Mollusques")*(DM14:VZ14="ALERTE")*(COUNTIF(AD98,"* "&amp;DM15:VZ15&amp;" *")&gt;0)*1))</f>
        <v>0</v>
      </c>
      <c r="BS98" t="str">
        <f t="shared" si="86"/>
        <v/>
      </c>
      <c r="BT98" t="str">
        <f t="shared" si="87"/>
        <v/>
      </c>
      <c r="BU98" t="str">
        <f t="shared" si="88"/>
        <v/>
      </c>
      <c r="BV98" t="str">
        <f t="shared" si="89"/>
        <v/>
      </c>
      <c r="BW98" t="str">
        <f t="shared" si="90"/>
        <v/>
      </c>
      <c r="BX98" t="str">
        <f t="shared" si="91"/>
        <v/>
      </c>
      <c r="BY98" t="str">
        <f t="shared" si="92"/>
        <v/>
      </c>
      <c r="BZ98" t="str">
        <f t="shared" si="93"/>
        <v/>
      </c>
      <c r="CA98" t="str">
        <f t="shared" si="94"/>
        <v/>
      </c>
      <c r="CB98" t="str">
        <f t="shared" si="95"/>
        <v/>
      </c>
      <c r="CC98" t="str">
        <f t="shared" si="96"/>
        <v/>
      </c>
      <c r="CD98" t="str">
        <f t="shared" si="97"/>
        <v/>
      </c>
      <c r="CE98" t="str">
        <f t="shared" si="98"/>
        <v/>
      </c>
      <c r="CF98" t="str">
        <f t="shared" si="99"/>
        <v/>
      </c>
      <c r="CG98" t="str">
        <f t="shared" si="100"/>
        <v/>
      </c>
      <c r="CH98" t="str">
        <f t="shared" si="101"/>
        <v/>
      </c>
      <c r="CI98" t="str">
        <f t="shared" si="102"/>
        <v/>
      </c>
      <c r="CJ98" t="str">
        <f t="shared" si="103"/>
        <v/>
      </c>
      <c r="CK98" t="str">
        <f t="shared" si="104"/>
        <v/>
      </c>
    </row>
    <row r="99" spans="2:89" ht="15.75">
      <c r="B99" s="759"/>
      <c r="C99" s="784" t="str">
        <f>TRIM(SUBSTITUTE(SUBSTITUTE(SUBSTITUTE(SUBSTITUTE(SUBSTITUTE(SUBSTITUTE(SUBSTITUTE(SUBSTITUTE(SUBSTITUTE(CLEAN(IF(OR(LEFT(C98,1)="-",LEFT(C98,1)="="),MID(C98,2,99999),C98)),"—","-"),"–","-"),CHAR(160)," "),CHAR(9)," "),CHAR(13)," "),CHAR(10)," ")," "," ")," "," ")," "," "))</f>
        <v>poivre blanc moulu</v>
      </c>
      <c r="D99" s="780" t="str" cm="1">
        <f t="array" ref="D99">IF(ROW()=ROW(D98),C101,INDEX(E98:E111,ROW()-ROW(D98)))</f>
        <v/>
      </c>
      <c r="E99" s="781" t="str">
        <f>IF(OR(D99="",C100="",C100&lt;=0,F99=""),"",TRIM(MID(D99,LEN(F99)+1+IF(MID(D99,LEN(F99)+1,1)=" ",1,0),99999)))</f>
        <v/>
      </c>
      <c r="F99" s="780" t="str">
        <f>IF(OR(G99="",G99=0,G99="0"),"",IF(LEN(G99)&lt;=C100,G99,IF(LEN(SUBSTITUTE(H99," ",""))=C100+1,LEFT(G99,C100),LEFT(G99,FIND("§",SUBSTITUTE(H99," ","§",LEN(H99)-LEN(SUBSTITUTE(H99," ",""))))-1))))</f>
        <v/>
      </c>
      <c r="G99" s="780" t="str">
        <f t="shared" si="56"/>
        <v/>
      </c>
      <c r="H99" s="780" t="str">
        <f>IF(OR(G99="",G99=0,G99="0"),"",LEFT(G99,C100+1))</f>
        <v/>
      </c>
      <c r="I99" s="782"/>
      <c r="J99" s="796"/>
      <c r="K99" s="759" t="str">
        <f>IF(LEN(TRIM(L99))&gt;0,MAX(K13:K98)+1,"")</f>
        <v/>
      </c>
      <c r="L99" s="864"/>
      <c r="M99" s="864"/>
      <c r="N99" s="864"/>
      <c r="O99" s="263" t="str">
        <f t="shared" si="57"/>
        <v/>
      </c>
      <c r="P99" s="752"/>
      <c r="Q99" s="862" t="s">
        <v>945</v>
      </c>
      <c r="R99" s="863" t="str">
        <f t="shared" si="58"/>
        <v/>
      </c>
      <c r="S99" s="264" t="str">
        <f t="shared" si="59"/>
        <v/>
      </c>
      <c r="T99" s="266" t="str">
        <f t="shared" si="60"/>
        <v/>
      </c>
      <c r="U99" s="267" t="str">
        <f t="shared" si="61"/>
        <v/>
      </c>
      <c r="V99" s="268" t="str">
        <f t="shared" si="62"/>
        <v/>
      </c>
      <c r="W99" s="268" t="str">
        <f t="shared" si="63"/>
        <v/>
      </c>
      <c r="X99" s="269" t="str">
        <f t="shared" si="64"/>
        <v/>
      </c>
      <c r="Y99" t="str">
        <f t="shared" si="65"/>
        <v/>
      </c>
      <c r="Z99" t="str">
        <f t="shared" si="66"/>
        <v/>
      </c>
      <c r="AA99" t="str">
        <f t="shared" si="67"/>
        <v/>
      </c>
      <c r="AB99" t="str">
        <f t="shared" si="68"/>
        <v/>
      </c>
      <c r="AC99" t="str">
        <f t="shared" si="69"/>
        <v/>
      </c>
      <c r="AD99" t="str">
        <f t="shared" si="70"/>
        <v/>
      </c>
      <c r="AE99">
        <f t="array" ref="AE99">IF(P99="",0,SUMPRODUCT((DM13:VZ13="Gluten")*(DM14:VZ14="INFO")*(COUNTIF(AD99,"* "&amp;DM15:VZ15&amp;" *")&gt;0)*1))</f>
        <v>0</v>
      </c>
      <c r="AF99">
        <f t="array" ref="AF99">IF(P99="",0,SUMPRODUCT((DM13:VZ13="Gluten")*(DM14:VZ14="EXCL")*(COUNTIF(AD99,"* "&amp;DM15:VZ15&amp;" *")&gt;0)*1))</f>
        <v>0</v>
      </c>
      <c r="AG99">
        <f t="array" ref="AG99">IF(P99="",0,SUMPRODUCT((DM13:VZ13="Gluten")*(DM14:VZ14="ALERTE")*(COUNTIF(AD99,"* "&amp;DM15:VZ15&amp;" *")&gt;0)*1))</f>
        <v>0</v>
      </c>
      <c r="AH99">
        <f t="array" ref="AH99">IF(P99="",0,SUMPRODUCT((DM13:VZ13="Gluten")*(DM14:VZ14="SUSP")*(COUNTIF(AD99,"* "&amp;DM15:VZ15&amp;" *")&gt;0)*1))</f>
        <v>0</v>
      </c>
      <c r="AI99" t="str">
        <f t="shared" si="71"/>
        <v/>
      </c>
      <c r="AJ99" t="str">
        <f t="shared" si="72"/>
        <v/>
      </c>
      <c r="AK99">
        <f t="array" ref="AK99">IF(P99="",0,SUMPRODUCT((DM13:VZ13="Crustaces")*(DM14:VZ14="ALERTE")*(COUNTIF(AD99,"* "&amp;DM15:VZ15&amp;" *")&gt;0)*1))</f>
        <v>0</v>
      </c>
      <c r="AL99" t="str">
        <f t="shared" si="73"/>
        <v/>
      </c>
      <c r="AM99">
        <f t="array" ref="AM99">IF(P99="",0,SUMPRODUCT((DM13:VZ13="Oeufs")*(DM14:VZ14="ALERTE")*(COUNTIF(AD99,"* "&amp;DM15:VZ15&amp;" *")&gt;0)*1))</f>
        <v>0</v>
      </c>
      <c r="AN99" t="str">
        <f t="shared" si="74"/>
        <v/>
      </c>
      <c r="AO99">
        <f t="array" ref="AO99">IF(P99="",0,SUMPRODUCT((DM13:VZ13="Poissons")*(DM14:VZ14="INFO")*(COUNTIF(AD99,"* "&amp;DM15:VZ15&amp;" *")&gt;0)*1))</f>
        <v>0</v>
      </c>
      <c r="AP99">
        <f t="array" ref="AP99">IF(P99="",0,SUMPRODUCT((DM13:VZ13="Poissons")*(DM14:VZ14="EXCL")*(COUNTIF(AD99,"* "&amp;DM15:VZ15&amp;" *")&gt;0)*1))</f>
        <v>0</v>
      </c>
      <c r="AQ99">
        <f t="array" ref="AQ99">IF(P99="",0,SUMPRODUCT((DM13:VZ13="Poissons")*(DM14:VZ14="ALERTE")*(COUNTIF(AD99,"* "&amp;DM15:VZ15&amp;" *")&gt;0)*1))</f>
        <v>0</v>
      </c>
      <c r="AR99" t="str">
        <f t="shared" si="75"/>
        <v/>
      </c>
      <c r="AS99">
        <f t="array" ref="AS99">IF(P99="",0,SUMPRODUCT((DM13:VZ13="Arachides")*(DM14:VZ14="ALERTE")*(COUNTIF(AD99,"* "&amp;DM15:VZ15&amp;" *")&gt;0)*1))</f>
        <v>0</v>
      </c>
      <c r="AT99" t="str">
        <f t="shared" si="76"/>
        <v/>
      </c>
      <c r="AU99">
        <f t="array" ref="AU99">IF(P99="",0,SUMPRODUCT((DM13:VZ13="Soja")*(DM14:VZ14="INFO")*(COUNTIF(AD99,"* "&amp;DM15:VZ15&amp;" *")&gt;0)*1))</f>
        <v>0</v>
      </c>
      <c r="AV99">
        <f t="array" ref="AV99">IF(P99="",0,SUMPRODUCT((DM13:VZ13="Soja")*(DM14:VZ14="ALERTE")*(COUNTIF(AD99,"* "&amp;DM15:VZ15&amp;" *")&gt;0)*1))</f>
        <v>0</v>
      </c>
      <c r="AW99" t="str">
        <f t="shared" si="77"/>
        <v/>
      </c>
      <c r="AX99">
        <f t="array" ref="AX99">IF(P99="",0,SUMPRODUCT((DM13:VZ13="Lait")*(DM14:VZ14="INFO")*(COUNTIF(AD99,"* "&amp;DM15:VZ15&amp;" *")&gt;0)*1))</f>
        <v>0</v>
      </c>
      <c r="AY99">
        <f t="array" ref="AY99">IF(P99="",0,SUMPRODUCT((DM13:VZ13="Lait")*(DM14:VZ14="EXCL")*(COUNTIF(AD99,"* "&amp;DM15:VZ15&amp;" *")&gt;0)*1))</f>
        <v>0</v>
      </c>
      <c r="AZ99">
        <f t="array" ref="AZ99">IF(P99="",0,SUMPRODUCT((DM13:VZ13="Lait")*(DM14:VZ14="ALERTE")*(COUNTIF(AD99,"* "&amp;DM15:VZ15&amp;" *")&gt;0)*1))</f>
        <v>0</v>
      </c>
      <c r="BA99">
        <f t="array" ref="BA99">IF(P99="",0,SUMPRODUCT((DM13:VZ13="Lait")*(DM14:VZ14="SUSP")*(COUNTIF(AD99,"* "&amp;DM15:VZ15&amp;" *")&gt;0)*1))</f>
        <v>0</v>
      </c>
      <c r="BB99" t="str">
        <f t="shared" si="78"/>
        <v/>
      </c>
      <c r="BC99" t="str">
        <f t="shared" si="79"/>
        <v/>
      </c>
      <c r="BD99">
        <f t="array" ref="BD99">IF(P99="",0,SUMPRODUCT((DM13:VZ13="Fruits a coque")*(DM14:VZ14="EXCL")*(COUNTIF(AD99,"* "&amp;DM15:VZ15&amp;" *")&gt;0)*1))</f>
        <v>0</v>
      </c>
      <c r="BE99">
        <f t="array" ref="BE99">IF(P99="",0,SUMPRODUCT((DM13:VZ13="Fruits a coque")*(DM14:VZ14="ALERTE")*(COUNTIF(AD99,"* "&amp;DM15:VZ15&amp;" *")&gt;0)*1))</f>
        <v>0</v>
      </c>
      <c r="BF99" t="str">
        <f t="shared" si="80"/>
        <v/>
      </c>
      <c r="BG99">
        <f t="array" ref="BG99">IF(P99="",0,SUMPRODUCT((DM13:VZ13="Celeri")*(DM14:VZ14="ALERTE")*(COUNTIF(AD99,"* "&amp;DM15:VZ15&amp;" *")&gt;0)*1))</f>
        <v>0</v>
      </c>
      <c r="BH99" t="str">
        <f t="shared" si="81"/>
        <v/>
      </c>
      <c r="BI99">
        <f t="array" ref="BI99">IF(P99="",0,SUMPRODUCT((DM13:VZ13="Moutarde")*(DM14:VZ14="ALERTE")*(COUNTIF(AD99,"* "&amp;DM15:VZ15&amp;" *")&gt;0)*1))</f>
        <v>0</v>
      </c>
      <c r="BJ99" t="str">
        <f t="shared" si="82"/>
        <v/>
      </c>
      <c r="BK99">
        <f t="array" ref="BK99">IF(P99="",0,SUMPRODUCT((DM13:VZ13="Sesame")*(DM14:VZ14="ALERTE")*(COUNTIF(AD99,"* "&amp;DM15:VZ15&amp;" *")&gt;0)*1))</f>
        <v>0</v>
      </c>
      <c r="BL99" t="str">
        <f t="shared" si="83"/>
        <v/>
      </c>
      <c r="BM99">
        <f t="array" ref="BM99">IF(P99="",0,SUMPRODUCT((DM13:VZ13="Sulfites")*(DM14:VZ14="ALERTE")*(COUNTIF(AD99,"* "&amp;DM15:VZ15&amp;" *")&gt;0)*1))</f>
        <v>0</v>
      </c>
      <c r="BN99" t="str">
        <f t="shared" si="84"/>
        <v/>
      </c>
      <c r="BO99">
        <f t="array" ref="BO99">IF(P99="",0,SUMPRODUCT((DM13:VZ13="Lupin")*(DM14:VZ14="ALERTE")*(COUNTIF(AD99,"* "&amp;DM15:VZ15&amp;" *")&gt;0)*1))</f>
        <v>0</v>
      </c>
      <c r="BP99" t="str">
        <f t="shared" si="85"/>
        <v/>
      </c>
      <c r="BQ99">
        <f t="array" ref="BQ99">IF(P99="",0,SUMPRODUCT((DM13:VZ13="Mollusques")*(DM14:VZ14="EXCL")*(COUNTIF(AD99,"* "&amp;DM15:VZ15&amp;" *")&gt;0)*1))</f>
        <v>0</v>
      </c>
      <c r="BR99">
        <f t="array" ref="BR99">IF(P99="",0,SUMPRODUCT((DM13:VZ13="Mollusques")*(DM14:VZ14="ALERTE")*(COUNTIF(AD99,"* "&amp;DM15:VZ15&amp;" *")&gt;0)*1))</f>
        <v>0</v>
      </c>
      <c r="BS99" t="str">
        <f t="shared" si="86"/>
        <v/>
      </c>
      <c r="BT99" t="str">
        <f t="shared" si="87"/>
        <v/>
      </c>
      <c r="BU99" t="str">
        <f t="shared" si="88"/>
        <v/>
      </c>
      <c r="BV99" t="str">
        <f t="shared" si="89"/>
        <v/>
      </c>
      <c r="BW99" t="str">
        <f t="shared" si="90"/>
        <v/>
      </c>
      <c r="BX99" t="str">
        <f t="shared" si="91"/>
        <v/>
      </c>
      <c r="BY99" t="str">
        <f t="shared" si="92"/>
        <v/>
      </c>
      <c r="BZ99" t="str">
        <f t="shared" si="93"/>
        <v/>
      </c>
      <c r="CA99" t="str">
        <f t="shared" si="94"/>
        <v/>
      </c>
      <c r="CB99" t="str">
        <f t="shared" si="95"/>
        <v/>
      </c>
      <c r="CC99" t="str">
        <f t="shared" si="96"/>
        <v/>
      </c>
      <c r="CD99" t="str">
        <f t="shared" si="97"/>
        <v/>
      </c>
      <c r="CE99" t="str">
        <f t="shared" si="98"/>
        <v/>
      </c>
      <c r="CF99" t="str">
        <f t="shared" si="99"/>
        <v/>
      </c>
      <c r="CG99" t="str">
        <f t="shared" si="100"/>
        <v/>
      </c>
      <c r="CH99" t="str">
        <f t="shared" si="101"/>
        <v/>
      </c>
      <c r="CI99" t="str">
        <f t="shared" si="102"/>
        <v/>
      </c>
      <c r="CJ99" t="str">
        <f t="shared" si="103"/>
        <v/>
      </c>
      <c r="CK99" t="str">
        <f t="shared" si="104"/>
        <v/>
      </c>
    </row>
    <row r="100" spans="2:89" ht="15.75">
      <c r="B100" s="759"/>
      <c r="C100" s="785">
        <f>K10</f>
        <v>120</v>
      </c>
      <c r="D100" s="780" t="str" cm="1">
        <f t="array" ref="D100">IF(ROW()=ROW(D98),C101,INDEX(E98:E111,ROW()-ROW(D98)))</f>
        <v/>
      </c>
      <c r="E100" s="781" t="str">
        <f>IF(OR(D100="",C100="",C100&lt;=0,F100=""),"",TRIM(MID(D100,LEN(F100)+1+IF(MID(D100,LEN(F100)+1,1)=" ",1,0),99999)))</f>
        <v/>
      </c>
      <c r="F100" s="780" t="str">
        <f>IF(OR(G100="",G100=0,G100="0"),"",IF(LEN(G100)&lt;=C100,G100,IF(LEN(SUBSTITUTE(H100," ",""))=C100+1,LEFT(G100,C100),LEFT(G100,FIND("§",SUBSTITUTE(H100," ","§",LEN(H100)-LEN(SUBSTITUTE(H100," ",""))))-1))))</f>
        <v/>
      </c>
      <c r="G100" s="780" t="str">
        <f t="shared" si="56"/>
        <v/>
      </c>
      <c r="H100" s="780" t="str">
        <f>IF(OR(G100="",G100=0,G100="0"),"",LEFT(G100,C100+1))</f>
        <v/>
      </c>
      <c r="I100" s="782"/>
      <c r="J100" s="796"/>
      <c r="K100" s="759" t="str">
        <f>IF(LEN(TRIM(L100))&gt;0,MAX(K13:K99)+1,"")</f>
        <v/>
      </c>
      <c r="L100" s="864"/>
      <c r="M100" s="864"/>
      <c r="N100" s="864"/>
      <c r="O100" s="263" t="str">
        <f t="shared" si="57"/>
        <v/>
      </c>
      <c r="P100" s="752"/>
      <c r="Q100" s="862" t="s">
        <v>945</v>
      </c>
      <c r="R100" s="863" t="str">
        <f t="shared" si="58"/>
        <v/>
      </c>
      <c r="S100" s="264" t="str">
        <f t="shared" si="59"/>
        <v/>
      </c>
      <c r="T100" s="266" t="str">
        <f t="shared" si="60"/>
        <v/>
      </c>
      <c r="U100" s="267" t="str">
        <f t="shared" si="61"/>
        <v/>
      </c>
      <c r="V100" s="268" t="str">
        <f t="shared" si="62"/>
        <v/>
      </c>
      <c r="W100" s="268" t="str">
        <f t="shared" si="63"/>
        <v/>
      </c>
      <c r="X100" s="269" t="str">
        <f t="shared" si="64"/>
        <v/>
      </c>
      <c r="Y100" t="str">
        <f t="shared" si="65"/>
        <v/>
      </c>
      <c r="Z100" t="str">
        <f t="shared" si="66"/>
        <v/>
      </c>
      <c r="AA100" t="str">
        <f t="shared" si="67"/>
        <v/>
      </c>
      <c r="AB100" t="str">
        <f t="shared" si="68"/>
        <v/>
      </c>
      <c r="AC100" t="str">
        <f t="shared" si="69"/>
        <v/>
      </c>
      <c r="AD100" t="str">
        <f t="shared" si="70"/>
        <v/>
      </c>
      <c r="AE100">
        <f t="array" ref="AE100">IF(P100="",0,SUMPRODUCT((DM13:VZ13="Gluten")*(DM14:VZ14="INFO")*(COUNTIF(AD100,"* "&amp;DM15:VZ15&amp;" *")&gt;0)*1))</f>
        <v>0</v>
      </c>
      <c r="AF100">
        <f t="array" ref="AF100">IF(P100="",0,SUMPRODUCT((DM13:VZ13="Gluten")*(DM14:VZ14="EXCL")*(COUNTIF(AD100,"* "&amp;DM15:VZ15&amp;" *")&gt;0)*1))</f>
        <v>0</v>
      </c>
      <c r="AG100">
        <f t="array" ref="AG100">IF(P100="",0,SUMPRODUCT((DM13:VZ13="Gluten")*(DM14:VZ14="ALERTE")*(COUNTIF(AD100,"* "&amp;DM15:VZ15&amp;" *")&gt;0)*1))</f>
        <v>0</v>
      </c>
      <c r="AH100">
        <f t="array" ref="AH100">IF(P100="",0,SUMPRODUCT((DM13:VZ13="Gluten")*(DM14:VZ14="SUSP")*(COUNTIF(AD100,"* "&amp;DM15:VZ15&amp;" *")&gt;0)*1))</f>
        <v>0</v>
      </c>
      <c r="AI100" t="str">
        <f t="shared" si="71"/>
        <v/>
      </c>
      <c r="AJ100" t="str">
        <f t="shared" si="72"/>
        <v/>
      </c>
      <c r="AK100">
        <f t="array" ref="AK100">IF(P100="",0,SUMPRODUCT((DM13:VZ13="Crustaces")*(DM14:VZ14="ALERTE")*(COUNTIF(AD100,"* "&amp;DM15:VZ15&amp;" *")&gt;0)*1))</f>
        <v>0</v>
      </c>
      <c r="AL100" t="str">
        <f t="shared" si="73"/>
        <v/>
      </c>
      <c r="AM100">
        <f t="array" ref="AM100">IF(P100="",0,SUMPRODUCT((DM13:VZ13="Oeufs")*(DM14:VZ14="ALERTE")*(COUNTIF(AD100,"* "&amp;DM15:VZ15&amp;" *")&gt;0)*1))</f>
        <v>0</v>
      </c>
      <c r="AN100" t="str">
        <f t="shared" si="74"/>
        <v/>
      </c>
      <c r="AO100">
        <f t="array" ref="AO100">IF(P100="",0,SUMPRODUCT((DM13:VZ13="Poissons")*(DM14:VZ14="INFO")*(COUNTIF(AD100,"* "&amp;DM15:VZ15&amp;" *")&gt;0)*1))</f>
        <v>0</v>
      </c>
      <c r="AP100">
        <f t="array" ref="AP100">IF(P100="",0,SUMPRODUCT((DM13:VZ13="Poissons")*(DM14:VZ14="EXCL")*(COUNTIF(AD100,"* "&amp;DM15:VZ15&amp;" *")&gt;0)*1))</f>
        <v>0</v>
      </c>
      <c r="AQ100">
        <f t="array" ref="AQ100">IF(P100="",0,SUMPRODUCT((DM13:VZ13="Poissons")*(DM14:VZ14="ALERTE")*(COUNTIF(AD100,"* "&amp;DM15:VZ15&amp;" *")&gt;0)*1))</f>
        <v>0</v>
      </c>
      <c r="AR100" t="str">
        <f t="shared" si="75"/>
        <v/>
      </c>
      <c r="AS100">
        <f t="array" ref="AS100">IF(P100="",0,SUMPRODUCT((DM13:VZ13="Arachides")*(DM14:VZ14="ALERTE")*(COUNTIF(AD100,"* "&amp;DM15:VZ15&amp;" *")&gt;0)*1))</f>
        <v>0</v>
      </c>
      <c r="AT100" t="str">
        <f t="shared" si="76"/>
        <v/>
      </c>
      <c r="AU100">
        <f t="array" ref="AU100">IF(P100="",0,SUMPRODUCT((DM13:VZ13="Soja")*(DM14:VZ14="INFO")*(COUNTIF(AD100,"* "&amp;DM15:VZ15&amp;" *")&gt;0)*1))</f>
        <v>0</v>
      </c>
      <c r="AV100">
        <f t="array" ref="AV100">IF(P100="",0,SUMPRODUCT((DM13:VZ13="Soja")*(DM14:VZ14="ALERTE")*(COUNTIF(AD100,"* "&amp;DM15:VZ15&amp;" *")&gt;0)*1))</f>
        <v>0</v>
      </c>
      <c r="AW100" t="str">
        <f t="shared" si="77"/>
        <v/>
      </c>
      <c r="AX100">
        <f t="array" ref="AX100">IF(P100="",0,SUMPRODUCT((DM13:VZ13="Lait")*(DM14:VZ14="INFO")*(COUNTIF(AD100,"* "&amp;DM15:VZ15&amp;" *")&gt;0)*1))</f>
        <v>0</v>
      </c>
      <c r="AY100">
        <f t="array" ref="AY100">IF(P100="",0,SUMPRODUCT((DM13:VZ13="Lait")*(DM14:VZ14="EXCL")*(COUNTIF(AD100,"* "&amp;DM15:VZ15&amp;" *")&gt;0)*1))</f>
        <v>0</v>
      </c>
      <c r="AZ100">
        <f t="array" ref="AZ100">IF(P100="",0,SUMPRODUCT((DM13:VZ13="Lait")*(DM14:VZ14="ALERTE")*(COUNTIF(AD100,"* "&amp;DM15:VZ15&amp;" *")&gt;0)*1))</f>
        <v>0</v>
      </c>
      <c r="BA100">
        <f t="array" ref="BA100">IF(P100="",0,SUMPRODUCT((DM13:VZ13="Lait")*(DM14:VZ14="SUSP")*(COUNTIF(AD100,"* "&amp;DM15:VZ15&amp;" *")&gt;0)*1))</f>
        <v>0</v>
      </c>
      <c r="BB100" t="str">
        <f t="shared" si="78"/>
        <v/>
      </c>
      <c r="BC100" t="str">
        <f t="shared" si="79"/>
        <v/>
      </c>
      <c r="BD100">
        <f t="array" ref="BD100">IF(P100="",0,SUMPRODUCT((DM13:VZ13="Fruits a coque")*(DM14:VZ14="EXCL")*(COUNTIF(AD100,"* "&amp;DM15:VZ15&amp;" *")&gt;0)*1))</f>
        <v>0</v>
      </c>
      <c r="BE100">
        <f t="array" ref="BE100">IF(P100="",0,SUMPRODUCT((DM13:VZ13="Fruits a coque")*(DM14:VZ14="ALERTE")*(COUNTIF(AD100,"* "&amp;DM15:VZ15&amp;" *")&gt;0)*1))</f>
        <v>0</v>
      </c>
      <c r="BF100" t="str">
        <f t="shared" si="80"/>
        <v/>
      </c>
      <c r="BG100">
        <f t="array" ref="BG100">IF(P100="",0,SUMPRODUCT((DM13:VZ13="Celeri")*(DM14:VZ14="ALERTE")*(COUNTIF(AD100,"* "&amp;DM15:VZ15&amp;" *")&gt;0)*1))</f>
        <v>0</v>
      </c>
      <c r="BH100" t="str">
        <f t="shared" si="81"/>
        <v/>
      </c>
      <c r="BI100">
        <f t="array" ref="BI100">IF(P100="",0,SUMPRODUCT((DM13:VZ13="Moutarde")*(DM14:VZ14="ALERTE")*(COUNTIF(AD100,"* "&amp;DM15:VZ15&amp;" *")&gt;0)*1))</f>
        <v>0</v>
      </c>
      <c r="BJ100" t="str">
        <f t="shared" si="82"/>
        <v/>
      </c>
      <c r="BK100">
        <f t="array" ref="BK100">IF(P100="",0,SUMPRODUCT((DM13:VZ13="Sesame")*(DM14:VZ14="ALERTE")*(COUNTIF(AD100,"* "&amp;DM15:VZ15&amp;" *")&gt;0)*1))</f>
        <v>0</v>
      </c>
      <c r="BL100" t="str">
        <f t="shared" si="83"/>
        <v/>
      </c>
      <c r="BM100">
        <f t="array" ref="BM100">IF(P100="",0,SUMPRODUCT((DM13:VZ13="Sulfites")*(DM14:VZ14="ALERTE")*(COUNTIF(AD100,"* "&amp;DM15:VZ15&amp;" *")&gt;0)*1))</f>
        <v>0</v>
      </c>
      <c r="BN100" t="str">
        <f t="shared" si="84"/>
        <v/>
      </c>
      <c r="BO100">
        <f t="array" ref="BO100">IF(P100="",0,SUMPRODUCT((DM13:VZ13="Lupin")*(DM14:VZ14="ALERTE")*(COUNTIF(AD100,"* "&amp;DM15:VZ15&amp;" *")&gt;0)*1))</f>
        <v>0</v>
      </c>
      <c r="BP100" t="str">
        <f t="shared" si="85"/>
        <v/>
      </c>
      <c r="BQ100">
        <f t="array" ref="BQ100">IF(P100="",0,SUMPRODUCT((DM13:VZ13="Mollusques")*(DM14:VZ14="EXCL")*(COUNTIF(AD100,"* "&amp;DM15:VZ15&amp;" *")&gt;0)*1))</f>
        <v>0</v>
      </c>
      <c r="BR100">
        <f t="array" ref="BR100">IF(P100="",0,SUMPRODUCT((DM13:VZ13="Mollusques")*(DM14:VZ14="ALERTE")*(COUNTIF(AD100,"* "&amp;DM15:VZ15&amp;" *")&gt;0)*1))</f>
        <v>0</v>
      </c>
      <c r="BS100" t="str">
        <f t="shared" si="86"/>
        <v/>
      </c>
      <c r="BT100" t="str">
        <f t="shared" si="87"/>
        <v/>
      </c>
      <c r="BU100" t="str">
        <f t="shared" si="88"/>
        <v/>
      </c>
      <c r="BV100" t="str">
        <f t="shared" si="89"/>
        <v/>
      </c>
      <c r="BW100" t="str">
        <f t="shared" si="90"/>
        <v/>
      </c>
      <c r="BX100" t="str">
        <f t="shared" si="91"/>
        <v/>
      </c>
      <c r="BY100" t="str">
        <f t="shared" si="92"/>
        <v/>
      </c>
      <c r="BZ100" t="str">
        <f t="shared" si="93"/>
        <v/>
      </c>
      <c r="CA100" t="str">
        <f t="shared" si="94"/>
        <v/>
      </c>
      <c r="CB100" t="str">
        <f t="shared" si="95"/>
        <v/>
      </c>
      <c r="CC100" t="str">
        <f t="shared" si="96"/>
        <v/>
      </c>
      <c r="CD100" t="str">
        <f t="shared" si="97"/>
        <v/>
      </c>
      <c r="CE100" t="str">
        <f t="shared" si="98"/>
        <v/>
      </c>
      <c r="CF100" t="str">
        <f t="shared" si="99"/>
        <v/>
      </c>
      <c r="CG100" t="str">
        <f t="shared" si="100"/>
        <v/>
      </c>
      <c r="CH100" t="str">
        <f t="shared" si="101"/>
        <v/>
      </c>
      <c r="CI100" t="str">
        <f t="shared" si="102"/>
        <v/>
      </c>
      <c r="CJ100" t="str">
        <f t="shared" si="103"/>
        <v/>
      </c>
      <c r="CK100" t="str">
        <f t="shared" si="104"/>
        <v/>
      </c>
    </row>
    <row r="101" spans="2:89" ht="15.75">
      <c r="B101" s="759"/>
      <c r="C101" s="784" t="str">
        <f>IF(UPPER(TRIM(K11))="X",C105,C99)</f>
        <v>poivre blanc moulu</v>
      </c>
      <c r="D101" s="780" t="str" cm="1">
        <f t="array" ref="D101">IF(ROW()=ROW(D98),C101,INDEX(E98:E111,ROW()-ROW(D98)))</f>
        <v/>
      </c>
      <c r="E101" s="781" t="str">
        <f>IF(OR(D101="",C100="",C100&lt;=0,F101=""),"",TRIM(MID(D101,LEN(F101)+1+IF(MID(D101,LEN(F101)+1,1)=" ",1,0),99999)))</f>
        <v/>
      </c>
      <c r="F101" s="780" t="str">
        <f>IF(OR(G101="",G101=0,G101="0"),"",IF(LEN(G101)&lt;=C100,G101,IF(LEN(SUBSTITUTE(H101," ",""))=C100+1,LEFT(G101,C100),LEFT(G101,FIND("§",SUBSTITUTE(H101," ","§",LEN(H101)-LEN(SUBSTITUTE(H101," ",""))))-1))))</f>
        <v/>
      </c>
      <c r="G101" s="780" t="str">
        <f t="shared" si="56"/>
        <v/>
      </c>
      <c r="H101" s="780" t="str">
        <f>IF(OR(G101="",G101=0,G101="0"),"",LEFT(G101,C100+1))</f>
        <v/>
      </c>
      <c r="I101" s="782"/>
      <c r="J101" s="796"/>
      <c r="K101" s="759" t="str">
        <f>IF(LEN(TRIM(L101))&gt;0,MAX(K13:K100)+1,"")</f>
        <v/>
      </c>
      <c r="L101" s="864"/>
      <c r="M101" s="864"/>
      <c r="N101" s="864"/>
      <c r="O101" s="263" t="str">
        <f t="shared" si="57"/>
        <v/>
      </c>
      <c r="P101" s="752"/>
      <c r="Q101" s="862" t="s">
        <v>945</v>
      </c>
      <c r="R101" s="863" t="str">
        <f t="shared" si="58"/>
        <v/>
      </c>
      <c r="S101" s="264" t="str">
        <f t="shared" si="59"/>
        <v/>
      </c>
      <c r="T101" s="266" t="str">
        <f t="shared" si="60"/>
        <v/>
      </c>
      <c r="U101" s="267" t="str">
        <f t="shared" si="61"/>
        <v/>
      </c>
      <c r="V101" s="268" t="str">
        <f t="shared" si="62"/>
        <v/>
      </c>
      <c r="W101" s="268" t="str">
        <f t="shared" si="63"/>
        <v/>
      </c>
      <c r="X101" s="269" t="str">
        <f t="shared" si="64"/>
        <v/>
      </c>
      <c r="Y101" t="str">
        <f t="shared" si="65"/>
        <v/>
      </c>
      <c r="Z101" t="str">
        <f t="shared" si="66"/>
        <v/>
      </c>
      <c r="AA101" t="str">
        <f t="shared" si="67"/>
        <v/>
      </c>
      <c r="AB101" t="str">
        <f t="shared" si="68"/>
        <v/>
      </c>
      <c r="AC101" t="str">
        <f t="shared" si="69"/>
        <v/>
      </c>
      <c r="AD101" t="str">
        <f t="shared" si="70"/>
        <v/>
      </c>
      <c r="AE101">
        <f t="array" ref="AE101">IF(P101="",0,SUMPRODUCT((DM13:VZ13="Gluten")*(DM14:VZ14="INFO")*(COUNTIF(AD101,"* "&amp;DM15:VZ15&amp;" *")&gt;0)*1))</f>
        <v>0</v>
      </c>
      <c r="AF101">
        <f t="array" ref="AF101">IF(P101="",0,SUMPRODUCT((DM13:VZ13="Gluten")*(DM14:VZ14="EXCL")*(COUNTIF(AD101,"* "&amp;DM15:VZ15&amp;" *")&gt;0)*1))</f>
        <v>0</v>
      </c>
      <c r="AG101">
        <f t="array" ref="AG101">IF(P101="",0,SUMPRODUCT((DM13:VZ13="Gluten")*(DM14:VZ14="ALERTE")*(COUNTIF(AD101,"* "&amp;DM15:VZ15&amp;" *")&gt;0)*1))</f>
        <v>0</v>
      </c>
      <c r="AH101">
        <f t="array" ref="AH101">IF(P101="",0,SUMPRODUCT((DM13:VZ13="Gluten")*(DM14:VZ14="SUSP")*(COUNTIF(AD101,"* "&amp;DM15:VZ15&amp;" *")&gt;0)*1))</f>
        <v>0</v>
      </c>
      <c r="AI101" t="str">
        <f t="shared" si="71"/>
        <v/>
      </c>
      <c r="AJ101" t="str">
        <f t="shared" si="72"/>
        <v/>
      </c>
      <c r="AK101">
        <f t="array" ref="AK101">IF(P101="",0,SUMPRODUCT((DM13:VZ13="Crustaces")*(DM14:VZ14="ALERTE")*(COUNTIF(AD101,"* "&amp;DM15:VZ15&amp;" *")&gt;0)*1))</f>
        <v>0</v>
      </c>
      <c r="AL101" t="str">
        <f t="shared" si="73"/>
        <v/>
      </c>
      <c r="AM101">
        <f t="array" ref="AM101">IF(P101="",0,SUMPRODUCT((DM13:VZ13="Oeufs")*(DM14:VZ14="ALERTE")*(COUNTIF(AD101,"* "&amp;DM15:VZ15&amp;" *")&gt;0)*1))</f>
        <v>0</v>
      </c>
      <c r="AN101" t="str">
        <f t="shared" si="74"/>
        <v/>
      </c>
      <c r="AO101">
        <f t="array" ref="AO101">IF(P101="",0,SUMPRODUCT((DM13:VZ13="Poissons")*(DM14:VZ14="INFO")*(COUNTIF(AD101,"* "&amp;DM15:VZ15&amp;" *")&gt;0)*1))</f>
        <v>0</v>
      </c>
      <c r="AP101">
        <f t="array" ref="AP101">IF(P101="",0,SUMPRODUCT((DM13:VZ13="Poissons")*(DM14:VZ14="EXCL")*(COUNTIF(AD101,"* "&amp;DM15:VZ15&amp;" *")&gt;0)*1))</f>
        <v>0</v>
      </c>
      <c r="AQ101">
        <f t="array" ref="AQ101">IF(P101="",0,SUMPRODUCT((DM13:VZ13="Poissons")*(DM14:VZ14="ALERTE")*(COUNTIF(AD101,"* "&amp;DM15:VZ15&amp;" *")&gt;0)*1))</f>
        <v>0</v>
      </c>
      <c r="AR101" t="str">
        <f t="shared" si="75"/>
        <v/>
      </c>
      <c r="AS101">
        <f t="array" ref="AS101">IF(P101="",0,SUMPRODUCT((DM13:VZ13="Arachides")*(DM14:VZ14="ALERTE")*(COUNTIF(AD101,"* "&amp;DM15:VZ15&amp;" *")&gt;0)*1))</f>
        <v>0</v>
      </c>
      <c r="AT101" t="str">
        <f t="shared" si="76"/>
        <v/>
      </c>
      <c r="AU101">
        <f t="array" ref="AU101">IF(P101="",0,SUMPRODUCT((DM13:VZ13="Soja")*(DM14:VZ14="INFO")*(COUNTIF(AD101,"* "&amp;DM15:VZ15&amp;" *")&gt;0)*1))</f>
        <v>0</v>
      </c>
      <c r="AV101">
        <f t="array" ref="AV101">IF(P101="",0,SUMPRODUCT((DM13:VZ13="Soja")*(DM14:VZ14="ALERTE")*(COUNTIF(AD101,"* "&amp;DM15:VZ15&amp;" *")&gt;0)*1))</f>
        <v>0</v>
      </c>
      <c r="AW101" t="str">
        <f t="shared" si="77"/>
        <v/>
      </c>
      <c r="AX101">
        <f t="array" ref="AX101">IF(P101="",0,SUMPRODUCT((DM13:VZ13="Lait")*(DM14:VZ14="INFO")*(COUNTIF(AD101,"* "&amp;DM15:VZ15&amp;" *")&gt;0)*1))</f>
        <v>0</v>
      </c>
      <c r="AY101">
        <f t="array" ref="AY101">IF(P101="",0,SUMPRODUCT((DM13:VZ13="Lait")*(DM14:VZ14="EXCL")*(COUNTIF(AD101,"* "&amp;DM15:VZ15&amp;" *")&gt;0)*1))</f>
        <v>0</v>
      </c>
      <c r="AZ101">
        <f t="array" ref="AZ101">IF(P101="",0,SUMPRODUCT((DM13:VZ13="Lait")*(DM14:VZ14="ALERTE")*(COUNTIF(AD101,"* "&amp;DM15:VZ15&amp;" *")&gt;0)*1))</f>
        <v>0</v>
      </c>
      <c r="BA101">
        <f t="array" ref="BA101">IF(P101="",0,SUMPRODUCT((DM13:VZ13="Lait")*(DM14:VZ14="SUSP")*(COUNTIF(AD101,"* "&amp;DM15:VZ15&amp;" *")&gt;0)*1))</f>
        <v>0</v>
      </c>
      <c r="BB101" t="str">
        <f t="shared" si="78"/>
        <v/>
      </c>
      <c r="BC101" t="str">
        <f t="shared" si="79"/>
        <v/>
      </c>
      <c r="BD101">
        <f t="array" ref="BD101">IF(P101="",0,SUMPRODUCT((DM13:VZ13="Fruits a coque")*(DM14:VZ14="EXCL")*(COUNTIF(AD101,"* "&amp;DM15:VZ15&amp;" *")&gt;0)*1))</f>
        <v>0</v>
      </c>
      <c r="BE101">
        <f t="array" ref="BE101">IF(P101="",0,SUMPRODUCT((DM13:VZ13="Fruits a coque")*(DM14:VZ14="ALERTE")*(COUNTIF(AD101,"* "&amp;DM15:VZ15&amp;" *")&gt;0)*1))</f>
        <v>0</v>
      </c>
      <c r="BF101" t="str">
        <f t="shared" si="80"/>
        <v/>
      </c>
      <c r="BG101">
        <f t="array" ref="BG101">IF(P101="",0,SUMPRODUCT((DM13:VZ13="Celeri")*(DM14:VZ14="ALERTE")*(COUNTIF(AD101,"* "&amp;DM15:VZ15&amp;" *")&gt;0)*1))</f>
        <v>0</v>
      </c>
      <c r="BH101" t="str">
        <f t="shared" si="81"/>
        <v/>
      </c>
      <c r="BI101">
        <f t="array" ref="BI101">IF(P101="",0,SUMPRODUCT((DM13:VZ13="Moutarde")*(DM14:VZ14="ALERTE")*(COUNTIF(AD101,"* "&amp;DM15:VZ15&amp;" *")&gt;0)*1))</f>
        <v>0</v>
      </c>
      <c r="BJ101" t="str">
        <f t="shared" si="82"/>
        <v/>
      </c>
      <c r="BK101">
        <f t="array" ref="BK101">IF(P101="",0,SUMPRODUCT((DM13:VZ13="Sesame")*(DM14:VZ14="ALERTE")*(COUNTIF(AD101,"* "&amp;DM15:VZ15&amp;" *")&gt;0)*1))</f>
        <v>0</v>
      </c>
      <c r="BL101" t="str">
        <f t="shared" si="83"/>
        <v/>
      </c>
      <c r="BM101">
        <f t="array" ref="BM101">IF(P101="",0,SUMPRODUCT((DM13:VZ13="Sulfites")*(DM14:VZ14="ALERTE")*(COUNTIF(AD101,"* "&amp;DM15:VZ15&amp;" *")&gt;0)*1))</f>
        <v>0</v>
      </c>
      <c r="BN101" t="str">
        <f t="shared" si="84"/>
        <v/>
      </c>
      <c r="BO101">
        <f t="array" ref="BO101">IF(P101="",0,SUMPRODUCT((DM13:VZ13="Lupin")*(DM14:VZ14="ALERTE")*(COUNTIF(AD101,"* "&amp;DM15:VZ15&amp;" *")&gt;0)*1))</f>
        <v>0</v>
      </c>
      <c r="BP101" t="str">
        <f t="shared" si="85"/>
        <v/>
      </c>
      <c r="BQ101">
        <f t="array" ref="BQ101">IF(P101="",0,SUMPRODUCT((DM13:VZ13="Mollusques")*(DM14:VZ14="EXCL")*(COUNTIF(AD101,"* "&amp;DM15:VZ15&amp;" *")&gt;0)*1))</f>
        <v>0</v>
      </c>
      <c r="BR101">
        <f t="array" ref="BR101">IF(P101="",0,SUMPRODUCT((DM13:VZ13="Mollusques")*(DM14:VZ14="ALERTE")*(COUNTIF(AD101,"* "&amp;DM15:VZ15&amp;" *")&gt;0)*1))</f>
        <v>0</v>
      </c>
      <c r="BS101" t="str">
        <f t="shared" si="86"/>
        <v/>
      </c>
      <c r="BT101" t="str">
        <f t="shared" si="87"/>
        <v/>
      </c>
      <c r="BU101" t="str">
        <f t="shared" si="88"/>
        <v/>
      </c>
      <c r="BV101" t="str">
        <f t="shared" si="89"/>
        <v/>
      </c>
      <c r="BW101" t="str">
        <f t="shared" si="90"/>
        <v/>
      </c>
      <c r="BX101" t="str">
        <f t="shared" si="91"/>
        <v/>
      </c>
      <c r="BY101" t="str">
        <f t="shared" si="92"/>
        <v/>
      </c>
      <c r="BZ101" t="str">
        <f t="shared" si="93"/>
        <v/>
      </c>
      <c r="CA101" t="str">
        <f t="shared" si="94"/>
        <v/>
      </c>
      <c r="CB101" t="str">
        <f t="shared" si="95"/>
        <v/>
      </c>
      <c r="CC101" t="str">
        <f t="shared" si="96"/>
        <v/>
      </c>
      <c r="CD101" t="str">
        <f t="shared" si="97"/>
        <v/>
      </c>
      <c r="CE101" t="str">
        <f t="shared" si="98"/>
        <v/>
      </c>
      <c r="CF101" t="str">
        <f t="shared" si="99"/>
        <v/>
      </c>
      <c r="CG101" t="str">
        <f t="shared" si="100"/>
        <v/>
      </c>
      <c r="CH101" t="str">
        <f t="shared" si="101"/>
        <v/>
      </c>
      <c r="CI101" t="str">
        <f t="shared" si="102"/>
        <v/>
      </c>
      <c r="CJ101" t="str">
        <f t="shared" si="103"/>
        <v/>
      </c>
      <c r="CK101" t="str">
        <f t="shared" si="104"/>
        <v/>
      </c>
    </row>
    <row r="102" spans="2:89" ht="15.75">
      <c r="B102" s="759"/>
      <c r="C102" s="786" t="str">
        <f>TRIM(SUBSTITUTE(SUBSTITUTE(SUBSTITUTE(SUBSTITUTE(SUBSTITUTE(SUBSTITUTE(SUBSTITUTE(SUBSTITUTE(SUBSTITUTE(SUBSTITUTE(C99,","," "),";"," "),":"," "),"!"," "),"?"," "),"…"," "),"»"," "),"«"," "),"/"," "),"."," "))</f>
        <v>poivre blanc moulu</v>
      </c>
      <c r="D102" s="780" t="str" cm="1">
        <f t="array" ref="D102">IF(ROW()=ROW(D98),C101,INDEX(E98:E111,ROW()-ROW(D98)))</f>
        <v/>
      </c>
      <c r="E102" s="781" t="str">
        <f>IF(OR(D102="",C100="",C100&lt;=0,F102=""),"",TRIM(MID(D102,LEN(F102)+1+IF(MID(D102,LEN(F102)+1,1)=" ",1,0),99999)))</f>
        <v/>
      </c>
      <c r="F102" s="780" t="str">
        <f>IF(OR(G102="",G102=0,G102="0"),"",IF(LEN(G102)&lt;=C100,G102,IF(LEN(SUBSTITUTE(H102," ",""))=C100+1,LEFT(G102,C100),LEFT(G102,FIND("§",SUBSTITUTE(H102," ","§",LEN(H102)-LEN(SUBSTITUTE(H102," ",""))))-1))))</f>
        <v/>
      </c>
      <c r="G102" s="780" t="str">
        <f t="shared" si="56"/>
        <v/>
      </c>
      <c r="H102" s="780" t="str">
        <f>IF(OR(G102="",G102=0,G102="0"),"",LEFT(G102,C100+1))</f>
        <v/>
      </c>
      <c r="I102" s="782"/>
      <c r="J102" s="796"/>
      <c r="K102" s="759" t="str">
        <f>IF(LEN(TRIM(L102))&gt;0,MAX(K13:K101)+1,"")</f>
        <v/>
      </c>
      <c r="L102" s="864"/>
      <c r="M102" s="864"/>
      <c r="N102" s="864"/>
      <c r="O102" s="263" t="str">
        <f t="shared" si="57"/>
        <v/>
      </c>
      <c r="P102" s="752"/>
      <c r="Q102" s="862" t="s">
        <v>945</v>
      </c>
      <c r="R102" s="863" t="str">
        <f t="shared" si="58"/>
        <v/>
      </c>
      <c r="S102" s="264" t="str">
        <f t="shared" si="59"/>
        <v/>
      </c>
      <c r="T102" s="266" t="str">
        <f t="shared" si="60"/>
        <v/>
      </c>
      <c r="U102" s="267" t="str">
        <f t="shared" si="61"/>
        <v/>
      </c>
      <c r="V102" s="268" t="str">
        <f t="shared" si="62"/>
        <v/>
      </c>
      <c r="W102" s="268" t="str">
        <f t="shared" si="63"/>
        <v/>
      </c>
      <c r="X102" s="269" t="str">
        <f t="shared" si="64"/>
        <v/>
      </c>
      <c r="Y102" t="str">
        <f t="shared" si="65"/>
        <v/>
      </c>
      <c r="Z102" t="str">
        <f t="shared" si="66"/>
        <v/>
      </c>
      <c r="AA102" t="str">
        <f t="shared" si="67"/>
        <v/>
      </c>
      <c r="AB102" t="str">
        <f t="shared" si="68"/>
        <v/>
      </c>
      <c r="AC102" t="str">
        <f t="shared" si="69"/>
        <v/>
      </c>
      <c r="AD102" t="str">
        <f t="shared" si="70"/>
        <v/>
      </c>
      <c r="AE102">
        <f t="array" ref="AE102">IF(P102="",0,SUMPRODUCT((DM13:VZ13="Gluten")*(DM14:VZ14="INFO")*(COUNTIF(AD102,"* "&amp;DM15:VZ15&amp;" *")&gt;0)*1))</f>
        <v>0</v>
      </c>
      <c r="AF102">
        <f t="array" ref="AF102">IF(P102="",0,SUMPRODUCT((DM13:VZ13="Gluten")*(DM14:VZ14="EXCL")*(COUNTIF(AD102,"* "&amp;DM15:VZ15&amp;" *")&gt;0)*1))</f>
        <v>0</v>
      </c>
      <c r="AG102">
        <f t="array" ref="AG102">IF(P102="",0,SUMPRODUCT((DM13:VZ13="Gluten")*(DM14:VZ14="ALERTE")*(COUNTIF(AD102,"* "&amp;DM15:VZ15&amp;" *")&gt;0)*1))</f>
        <v>0</v>
      </c>
      <c r="AH102">
        <f t="array" ref="AH102">IF(P102="",0,SUMPRODUCT((DM13:VZ13="Gluten")*(DM14:VZ14="SUSP")*(COUNTIF(AD102,"* "&amp;DM15:VZ15&amp;" *")&gt;0)*1))</f>
        <v>0</v>
      </c>
      <c r="AI102" t="str">
        <f t="shared" si="71"/>
        <v/>
      </c>
      <c r="AJ102" t="str">
        <f t="shared" si="72"/>
        <v/>
      </c>
      <c r="AK102">
        <f t="array" ref="AK102">IF(P102="",0,SUMPRODUCT((DM13:VZ13="Crustaces")*(DM14:VZ14="ALERTE")*(COUNTIF(AD102,"* "&amp;DM15:VZ15&amp;" *")&gt;0)*1))</f>
        <v>0</v>
      </c>
      <c r="AL102" t="str">
        <f t="shared" si="73"/>
        <v/>
      </c>
      <c r="AM102">
        <f t="array" ref="AM102">IF(P102="",0,SUMPRODUCT((DM13:VZ13="Oeufs")*(DM14:VZ14="ALERTE")*(COUNTIF(AD102,"* "&amp;DM15:VZ15&amp;" *")&gt;0)*1))</f>
        <v>0</v>
      </c>
      <c r="AN102" t="str">
        <f t="shared" si="74"/>
        <v/>
      </c>
      <c r="AO102">
        <f t="array" ref="AO102">IF(P102="",0,SUMPRODUCT((DM13:VZ13="Poissons")*(DM14:VZ14="INFO")*(COUNTIF(AD102,"* "&amp;DM15:VZ15&amp;" *")&gt;0)*1))</f>
        <v>0</v>
      </c>
      <c r="AP102">
        <f t="array" ref="AP102">IF(P102="",0,SUMPRODUCT((DM13:VZ13="Poissons")*(DM14:VZ14="EXCL")*(COUNTIF(AD102,"* "&amp;DM15:VZ15&amp;" *")&gt;0)*1))</f>
        <v>0</v>
      </c>
      <c r="AQ102">
        <f t="array" ref="AQ102">IF(P102="",0,SUMPRODUCT((DM13:VZ13="Poissons")*(DM14:VZ14="ALERTE")*(COUNTIF(AD102,"* "&amp;DM15:VZ15&amp;" *")&gt;0)*1))</f>
        <v>0</v>
      </c>
      <c r="AR102" t="str">
        <f t="shared" si="75"/>
        <v/>
      </c>
      <c r="AS102">
        <f t="array" ref="AS102">IF(P102="",0,SUMPRODUCT((DM13:VZ13="Arachides")*(DM14:VZ14="ALERTE")*(COUNTIF(AD102,"* "&amp;DM15:VZ15&amp;" *")&gt;0)*1))</f>
        <v>0</v>
      </c>
      <c r="AT102" t="str">
        <f t="shared" si="76"/>
        <v/>
      </c>
      <c r="AU102">
        <f t="array" ref="AU102">IF(P102="",0,SUMPRODUCT((DM13:VZ13="Soja")*(DM14:VZ14="INFO")*(COUNTIF(AD102,"* "&amp;DM15:VZ15&amp;" *")&gt;0)*1))</f>
        <v>0</v>
      </c>
      <c r="AV102">
        <f t="array" ref="AV102">IF(P102="",0,SUMPRODUCT((DM13:VZ13="Soja")*(DM14:VZ14="ALERTE")*(COUNTIF(AD102,"* "&amp;DM15:VZ15&amp;" *")&gt;0)*1))</f>
        <v>0</v>
      </c>
      <c r="AW102" t="str">
        <f t="shared" si="77"/>
        <v/>
      </c>
      <c r="AX102">
        <f t="array" ref="AX102">IF(P102="",0,SUMPRODUCT((DM13:VZ13="Lait")*(DM14:VZ14="INFO")*(COUNTIF(AD102,"* "&amp;DM15:VZ15&amp;" *")&gt;0)*1))</f>
        <v>0</v>
      </c>
      <c r="AY102">
        <f t="array" ref="AY102">IF(P102="",0,SUMPRODUCT((DM13:VZ13="Lait")*(DM14:VZ14="EXCL")*(COUNTIF(AD102,"* "&amp;DM15:VZ15&amp;" *")&gt;0)*1))</f>
        <v>0</v>
      </c>
      <c r="AZ102">
        <f t="array" ref="AZ102">IF(P102="",0,SUMPRODUCT((DM13:VZ13="Lait")*(DM14:VZ14="ALERTE")*(COUNTIF(AD102,"* "&amp;DM15:VZ15&amp;" *")&gt;0)*1))</f>
        <v>0</v>
      </c>
      <c r="BA102">
        <f t="array" ref="BA102">IF(P102="",0,SUMPRODUCT((DM13:VZ13="Lait")*(DM14:VZ14="SUSP")*(COUNTIF(AD102,"* "&amp;DM15:VZ15&amp;" *")&gt;0)*1))</f>
        <v>0</v>
      </c>
      <c r="BB102" t="str">
        <f t="shared" si="78"/>
        <v/>
      </c>
      <c r="BC102" t="str">
        <f t="shared" si="79"/>
        <v/>
      </c>
      <c r="BD102">
        <f t="array" ref="BD102">IF(P102="",0,SUMPRODUCT((DM13:VZ13="Fruits a coque")*(DM14:VZ14="EXCL")*(COUNTIF(AD102,"* "&amp;DM15:VZ15&amp;" *")&gt;0)*1))</f>
        <v>0</v>
      </c>
      <c r="BE102">
        <f t="array" ref="BE102">IF(P102="",0,SUMPRODUCT((DM13:VZ13="Fruits a coque")*(DM14:VZ14="ALERTE")*(COUNTIF(AD102,"* "&amp;DM15:VZ15&amp;" *")&gt;0)*1))</f>
        <v>0</v>
      </c>
      <c r="BF102" t="str">
        <f t="shared" si="80"/>
        <v/>
      </c>
      <c r="BG102">
        <f t="array" ref="BG102">IF(P102="",0,SUMPRODUCT((DM13:VZ13="Celeri")*(DM14:VZ14="ALERTE")*(COUNTIF(AD102,"* "&amp;DM15:VZ15&amp;" *")&gt;0)*1))</f>
        <v>0</v>
      </c>
      <c r="BH102" t="str">
        <f t="shared" si="81"/>
        <v/>
      </c>
      <c r="BI102">
        <f t="array" ref="BI102">IF(P102="",0,SUMPRODUCT((DM13:VZ13="Moutarde")*(DM14:VZ14="ALERTE")*(COUNTIF(AD102,"* "&amp;DM15:VZ15&amp;" *")&gt;0)*1))</f>
        <v>0</v>
      </c>
      <c r="BJ102" t="str">
        <f t="shared" si="82"/>
        <v/>
      </c>
      <c r="BK102">
        <f t="array" ref="BK102">IF(P102="",0,SUMPRODUCT((DM13:VZ13="Sesame")*(DM14:VZ14="ALERTE")*(COUNTIF(AD102,"* "&amp;DM15:VZ15&amp;" *")&gt;0)*1))</f>
        <v>0</v>
      </c>
      <c r="BL102" t="str">
        <f t="shared" si="83"/>
        <v/>
      </c>
      <c r="BM102">
        <f t="array" ref="BM102">IF(P102="",0,SUMPRODUCT((DM13:VZ13="Sulfites")*(DM14:VZ14="ALERTE")*(COUNTIF(AD102,"* "&amp;DM15:VZ15&amp;" *")&gt;0)*1))</f>
        <v>0</v>
      </c>
      <c r="BN102" t="str">
        <f t="shared" si="84"/>
        <v/>
      </c>
      <c r="BO102">
        <f t="array" ref="BO102">IF(P102="",0,SUMPRODUCT((DM13:VZ13="Lupin")*(DM14:VZ14="ALERTE")*(COUNTIF(AD102,"* "&amp;DM15:VZ15&amp;" *")&gt;0)*1))</f>
        <v>0</v>
      </c>
      <c r="BP102" t="str">
        <f t="shared" si="85"/>
        <v/>
      </c>
      <c r="BQ102">
        <f t="array" ref="BQ102">IF(P102="",0,SUMPRODUCT((DM13:VZ13="Mollusques")*(DM14:VZ14="EXCL")*(COUNTIF(AD102,"* "&amp;DM15:VZ15&amp;" *")&gt;0)*1))</f>
        <v>0</v>
      </c>
      <c r="BR102">
        <f t="array" ref="BR102">IF(P102="",0,SUMPRODUCT((DM13:VZ13="Mollusques")*(DM14:VZ14="ALERTE")*(COUNTIF(AD102,"* "&amp;DM15:VZ15&amp;" *")&gt;0)*1))</f>
        <v>0</v>
      </c>
      <c r="BS102" t="str">
        <f t="shared" si="86"/>
        <v/>
      </c>
      <c r="BT102" t="str">
        <f t="shared" si="87"/>
        <v/>
      </c>
      <c r="BU102" t="str">
        <f t="shared" si="88"/>
        <v/>
      </c>
      <c r="BV102" t="str">
        <f t="shared" si="89"/>
        <v/>
      </c>
      <c r="BW102" t="str">
        <f t="shared" si="90"/>
        <v/>
      </c>
      <c r="BX102" t="str">
        <f t="shared" si="91"/>
        <v/>
      </c>
      <c r="BY102" t="str">
        <f t="shared" si="92"/>
        <v/>
      </c>
      <c r="BZ102" t="str">
        <f t="shared" si="93"/>
        <v/>
      </c>
      <c r="CA102" t="str">
        <f t="shared" si="94"/>
        <v/>
      </c>
      <c r="CB102" t="str">
        <f t="shared" si="95"/>
        <v/>
      </c>
      <c r="CC102" t="str">
        <f t="shared" si="96"/>
        <v/>
      </c>
      <c r="CD102" t="str">
        <f t="shared" si="97"/>
        <v/>
      </c>
      <c r="CE102" t="str">
        <f t="shared" si="98"/>
        <v/>
      </c>
      <c r="CF102" t="str">
        <f t="shared" si="99"/>
        <v/>
      </c>
      <c r="CG102" t="str">
        <f t="shared" si="100"/>
        <v/>
      </c>
      <c r="CH102" t="str">
        <f t="shared" si="101"/>
        <v/>
      </c>
      <c r="CI102" t="str">
        <f t="shared" si="102"/>
        <v/>
      </c>
      <c r="CJ102" t="str">
        <f t="shared" si="103"/>
        <v/>
      </c>
      <c r="CK102" t="str">
        <f t="shared" si="104"/>
        <v/>
      </c>
    </row>
    <row r="103" spans="2:89" ht="15.75">
      <c r="B103" s="759"/>
      <c r="C103" s="780" t="str">
        <f>TRIM(SUBSTITUTE(SUBSTITUTE(SUBSTITUTE(SUBSTITUTE(SUBSTITUTE(SUBSTITUTE(SUBSTITUTE(SUBSTITUTE(C102,"("," "),")"," "),CHAR(34)," "),"-"," "),"_"," "),"&lt;"," "),"&gt;"," "),"="," "))</f>
        <v>poivre blanc moulu</v>
      </c>
      <c r="D103" s="780" t="str" cm="1">
        <f t="array" ref="D103">IF(ROW()=ROW(D98),C101,INDEX(E98:E111,ROW()-ROW(D98)))</f>
        <v/>
      </c>
      <c r="E103" s="781" t="str">
        <f>IF(OR(D103="",C100="",C100&lt;=0,F103=""),"",TRIM(MID(D103,LEN(F103)+1+IF(MID(D103,LEN(F103)+1,1)=" ",1,0),99999)))</f>
        <v/>
      </c>
      <c r="F103" s="780" t="str">
        <f>IF(OR(G103="",G103=0,G103="0"),"",IF(LEN(G103)&lt;=C100,G103,IF(LEN(SUBSTITUTE(H103," ",""))=C100+1,LEFT(G103,C100),LEFT(G103,FIND("§",SUBSTITUTE(H103," ","§",LEN(H103)-LEN(SUBSTITUTE(H103," ",""))))-1))))</f>
        <v/>
      </c>
      <c r="G103" s="780" t="str">
        <f t="shared" si="56"/>
        <v/>
      </c>
      <c r="H103" s="780" t="str">
        <f>IF(OR(G103="",G103=0,G103="0"),"",LEFT(G103,C100+1))</f>
        <v/>
      </c>
      <c r="I103" s="782"/>
      <c r="J103" s="796"/>
      <c r="K103" s="759" t="str">
        <f>IF(LEN(TRIM(L103))&gt;0,MAX(K13:K102)+1,"")</f>
        <v/>
      </c>
      <c r="L103" s="864"/>
      <c r="M103" s="864"/>
      <c r="N103" s="864"/>
      <c r="O103" s="263" t="str">
        <f t="shared" si="57"/>
        <v/>
      </c>
      <c r="P103" s="752"/>
      <c r="Q103" s="862" t="s">
        <v>945</v>
      </c>
      <c r="R103" s="863" t="str">
        <f t="shared" si="58"/>
        <v/>
      </c>
      <c r="S103" s="264" t="str">
        <f t="shared" si="59"/>
        <v/>
      </c>
      <c r="T103" s="266" t="str">
        <f t="shared" si="60"/>
        <v/>
      </c>
      <c r="U103" s="267" t="str">
        <f t="shared" si="61"/>
        <v/>
      </c>
      <c r="V103" s="268" t="str">
        <f t="shared" si="62"/>
        <v/>
      </c>
      <c r="W103" s="268" t="str">
        <f t="shared" si="63"/>
        <v/>
      </c>
      <c r="X103" s="269" t="str">
        <f t="shared" si="64"/>
        <v/>
      </c>
      <c r="Y103" t="str">
        <f t="shared" si="65"/>
        <v/>
      </c>
      <c r="Z103" t="str">
        <f t="shared" si="66"/>
        <v/>
      </c>
      <c r="AA103" t="str">
        <f t="shared" si="67"/>
        <v/>
      </c>
      <c r="AB103" t="str">
        <f t="shared" si="68"/>
        <v/>
      </c>
      <c r="AC103" t="str">
        <f t="shared" si="69"/>
        <v/>
      </c>
      <c r="AD103" t="str">
        <f t="shared" si="70"/>
        <v/>
      </c>
      <c r="AE103">
        <f t="array" ref="AE103">IF(P103="",0,SUMPRODUCT((DM13:VZ13="Gluten")*(DM14:VZ14="INFO")*(COUNTIF(AD103,"* "&amp;DM15:VZ15&amp;" *")&gt;0)*1))</f>
        <v>0</v>
      </c>
      <c r="AF103">
        <f t="array" ref="AF103">IF(P103="",0,SUMPRODUCT((DM13:VZ13="Gluten")*(DM14:VZ14="EXCL")*(COUNTIF(AD103,"* "&amp;DM15:VZ15&amp;" *")&gt;0)*1))</f>
        <v>0</v>
      </c>
      <c r="AG103">
        <f t="array" ref="AG103">IF(P103="",0,SUMPRODUCT((DM13:VZ13="Gluten")*(DM14:VZ14="ALERTE")*(COUNTIF(AD103,"* "&amp;DM15:VZ15&amp;" *")&gt;0)*1))</f>
        <v>0</v>
      </c>
      <c r="AH103">
        <f t="array" ref="AH103">IF(P103="",0,SUMPRODUCT((DM13:VZ13="Gluten")*(DM14:VZ14="SUSP")*(COUNTIF(AD103,"* "&amp;DM15:VZ15&amp;" *")&gt;0)*1))</f>
        <v>0</v>
      </c>
      <c r="AI103" t="str">
        <f t="shared" si="71"/>
        <v/>
      </c>
      <c r="AJ103" t="str">
        <f t="shared" si="72"/>
        <v/>
      </c>
      <c r="AK103">
        <f t="array" ref="AK103">IF(P103="",0,SUMPRODUCT((DM13:VZ13="Crustaces")*(DM14:VZ14="ALERTE")*(COUNTIF(AD103,"* "&amp;DM15:VZ15&amp;" *")&gt;0)*1))</f>
        <v>0</v>
      </c>
      <c r="AL103" t="str">
        <f t="shared" si="73"/>
        <v/>
      </c>
      <c r="AM103">
        <f t="array" ref="AM103">IF(P103="",0,SUMPRODUCT((DM13:VZ13="Oeufs")*(DM14:VZ14="ALERTE")*(COUNTIF(AD103,"* "&amp;DM15:VZ15&amp;" *")&gt;0)*1))</f>
        <v>0</v>
      </c>
      <c r="AN103" t="str">
        <f t="shared" si="74"/>
        <v/>
      </c>
      <c r="AO103">
        <f t="array" ref="AO103">IF(P103="",0,SUMPRODUCT((DM13:VZ13="Poissons")*(DM14:VZ14="INFO")*(COUNTIF(AD103,"* "&amp;DM15:VZ15&amp;" *")&gt;0)*1))</f>
        <v>0</v>
      </c>
      <c r="AP103">
        <f t="array" ref="AP103">IF(P103="",0,SUMPRODUCT((DM13:VZ13="Poissons")*(DM14:VZ14="EXCL")*(COUNTIF(AD103,"* "&amp;DM15:VZ15&amp;" *")&gt;0)*1))</f>
        <v>0</v>
      </c>
      <c r="AQ103">
        <f t="array" ref="AQ103">IF(P103="",0,SUMPRODUCT((DM13:VZ13="Poissons")*(DM14:VZ14="ALERTE")*(COUNTIF(AD103,"* "&amp;DM15:VZ15&amp;" *")&gt;0)*1))</f>
        <v>0</v>
      </c>
      <c r="AR103" t="str">
        <f t="shared" si="75"/>
        <v/>
      </c>
      <c r="AS103">
        <f t="array" ref="AS103">IF(P103="",0,SUMPRODUCT((DM13:VZ13="Arachides")*(DM14:VZ14="ALERTE")*(COUNTIF(AD103,"* "&amp;DM15:VZ15&amp;" *")&gt;0)*1))</f>
        <v>0</v>
      </c>
      <c r="AT103" t="str">
        <f t="shared" si="76"/>
        <v/>
      </c>
      <c r="AU103">
        <f t="array" ref="AU103">IF(P103="",0,SUMPRODUCT((DM13:VZ13="Soja")*(DM14:VZ14="INFO")*(COUNTIF(AD103,"* "&amp;DM15:VZ15&amp;" *")&gt;0)*1))</f>
        <v>0</v>
      </c>
      <c r="AV103">
        <f t="array" ref="AV103">IF(P103="",0,SUMPRODUCT((DM13:VZ13="Soja")*(DM14:VZ14="ALERTE")*(COUNTIF(AD103,"* "&amp;DM15:VZ15&amp;" *")&gt;0)*1))</f>
        <v>0</v>
      </c>
      <c r="AW103" t="str">
        <f t="shared" si="77"/>
        <v/>
      </c>
      <c r="AX103">
        <f t="array" ref="AX103">IF(P103="",0,SUMPRODUCT((DM13:VZ13="Lait")*(DM14:VZ14="INFO")*(COUNTIF(AD103,"* "&amp;DM15:VZ15&amp;" *")&gt;0)*1))</f>
        <v>0</v>
      </c>
      <c r="AY103">
        <f t="array" ref="AY103">IF(P103="",0,SUMPRODUCT((DM13:VZ13="Lait")*(DM14:VZ14="EXCL")*(COUNTIF(AD103,"* "&amp;DM15:VZ15&amp;" *")&gt;0)*1))</f>
        <v>0</v>
      </c>
      <c r="AZ103">
        <f t="array" ref="AZ103">IF(P103="",0,SUMPRODUCT((DM13:VZ13="Lait")*(DM14:VZ14="ALERTE")*(COUNTIF(AD103,"* "&amp;DM15:VZ15&amp;" *")&gt;0)*1))</f>
        <v>0</v>
      </c>
      <c r="BA103">
        <f t="array" ref="BA103">IF(P103="",0,SUMPRODUCT((DM13:VZ13="Lait")*(DM14:VZ14="SUSP")*(COUNTIF(AD103,"* "&amp;DM15:VZ15&amp;" *")&gt;0)*1))</f>
        <v>0</v>
      </c>
      <c r="BB103" t="str">
        <f t="shared" si="78"/>
        <v/>
      </c>
      <c r="BC103" t="str">
        <f t="shared" si="79"/>
        <v/>
      </c>
      <c r="BD103">
        <f t="array" ref="BD103">IF(P103="",0,SUMPRODUCT((DM13:VZ13="Fruits a coque")*(DM14:VZ14="EXCL")*(COUNTIF(AD103,"* "&amp;DM15:VZ15&amp;" *")&gt;0)*1))</f>
        <v>0</v>
      </c>
      <c r="BE103">
        <f t="array" ref="BE103">IF(P103="",0,SUMPRODUCT((DM13:VZ13="Fruits a coque")*(DM14:VZ14="ALERTE")*(COUNTIF(AD103,"* "&amp;DM15:VZ15&amp;" *")&gt;0)*1))</f>
        <v>0</v>
      </c>
      <c r="BF103" t="str">
        <f t="shared" si="80"/>
        <v/>
      </c>
      <c r="BG103">
        <f t="array" ref="BG103">IF(P103="",0,SUMPRODUCT((DM13:VZ13="Celeri")*(DM14:VZ14="ALERTE")*(COUNTIF(AD103,"* "&amp;DM15:VZ15&amp;" *")&gt;0)*1))</f>
        <v>0</v>
      </c>
      <c r="BH103" t="str">
        <f t="shared" si="81"/>
        <v/>
      </c>
      <c r="BI103">
        <f t="array" ref="BI103">IF(P103="",0,SUMPRODUCT((DM13:VZ13="Moutarde")*(DM14:VZ14="ALERTE")*(COUNTIF(AD103,"* "&amp;DM15:VZ15&amp;" *")&gt;0)*1))</f>
        <v>0</v>
      </c>
      <c r="BJ103" t="str">
        <f t="shared" si="82"/>
        <v/>
      </c>
      <c r="BK103">
        <f t="array" ref="BK103">IF(P103="",0,SUMPRODUCT((DM13:VZ13="Sesame")*(DM14:VZ14="ALERTE")*(COUNTIF(AD103,"* "&amp;DM15:VZ15&amp;" *")&gt;0)*1))</f>
        <v>0</v>
      </c>
      <c r="BL103" t="str">
        <f t="shared" si="83"/>
        <v/>
      </c>
      <c r="BM103">
        <f t="array" ref="BM103">IF(P103="",0,SUMPRODUCT((DM13:VZ13="Sulfites")*(DM14:VZ14="ALERTE")*(COUNTIF(AD103,"* "&amp;DM15:VZ15&amp;" *")&gt;0)*1))</f>
        <v>0</v>
      </c>
      <c r="BN103" t="str">
        <f t="shared" si="84"/>
        <v/>
      </c>
      <c r="BO103">
        <f t="array" ref="BO103">IF(P103="",0,SUMPRODUCT((DM13:VZ13="Lupin")*(DM14:VZ14="ALERTE")*(COUNTIF(AD103,"* "&amp;DM15:VZ15&amp;" *")&gt;0)*1))</f>
        <v>0</v>
      </c>
      <c r="BP103" t="str">
        <f t="shared" si="85"/>
        <v/>
      </c>
      <c r="BQ103">
        <f t="array" ref="BQ103">IF(P103="",0,SUMPRODUCT((DM13:VZ13="Mollusques")*(DM14:VZ14="EXCL")*(COUNTIF(AD103,"* "&amp;DM15:VZ15&amp;" *")&gt;0)*1))</f>
        <v>0</v>
      </c>
      <c r="BR103">
        <f t="array" ref="BR103">IF(P103="",0,SUMPRODUCT((DM13:VZ13="Mollusques")*(DM14:VZ14="ALERTE")*(COUNTIF(AD103,"* "&amp;DM15:VZ15&amp;" *")&gt;0)*1))</f>
        <v>0</v>
      </c>
      <c r="BS103" t="str">
        <f t="shared" si="86"/>
        <v/>
      </c>
      <c r="BT103" t="str">
        <f t="shared" si="87"/>
        <v/>
      </c>
      <c r="BU103" t="str">
        <f t="shared" si="88"/>
        <v/>
      </c>
      <c r="BV103" t="str">
        <f t="shared" si="89"/>
        <v/>
      </c>
      <c r="BW103" t="str">
        <f t="shared" si="90"/>
        <v/>
      </c>
      <c r="BX103" t="str">
        <f t="shared" si="91"/>
        <v/>
      </c>
      <c r="BY103" t="str">
        <f t="shared" si="92"/>
        <v/>
      </c>
      <c r="BZ103" t="str">
        <f t="shared" si="93"/>
        <v/>
      </c>
      <c r="CA103" t="str">
        <f t="shared" si="94"/>
        <v/>
      </c>
      <c r="CB103" t="str">
        <f t="shared" si="95"/>
        <v/>
      </c>
      <c r="CC103" t="str">
        <f t="shared" si="96"/>
        <v/>
      </c>
      <c r="CD103" t="str">
        <f t="shared" si="97"/>
        <v/>
      </c>
      <c r="CE103" t="str">
        <f t="shared" si="98"/>
        <v/>
      </c>
      <c r="CF103" t="str">
        <f t="shared" si="99"/>
        <v/>
      </c>
      <c r="CG103" t="str">
        <f t="shared" si="100"/>
        <v/>
      </c>
      <c r="CH103" t="str">
        <f t="shared" si="101"/>
        <v/>
      </c>
      <c r="CI103" t="str">
        <f t="shared" si="102"/>
        <v/>
      </c>
      <c r="CJ103" t="str">
        <f t="shared" si="103"/>
        <v/>
      </c>
      <c r="CK103" t="str">
        <f t="shared" si="104"/>
        <v/>
      </c>
    </row>
    <row r="104" spans="2:89" ht="15.75">
      <c r="B104" s="759"/>
      <c r="C104" s="784" t="str">
        <f>TRIM(SUBSTITUTE(SUBSTITUTE(SUBSTITUTE(SUBSTITUTE(C103,"►"," "),"▼"," "),"▲"," "),"◄"," "))</f>
        <v>poivre blanc moulu</v>
      </c>
      <c r="D104" s="780" t="str" cm="1">
        <f t="array" ref="D104">IF(ROW()=ROW(D98),C101,INDEX(E98:E111,ROW()-ROW(D98)))</f>
        <v/>
      </c>
      <c r="E104" s="781" t="str">
        <f>IF(OR(D104="",C100="",C100&lt;=0,F104=""),"",TRIM(MID(D104,LEN(F104)+1+IF(MID(D104,LEN(F104)+1,1)=" ",1,0),99999)))</f>
        <v/>
      </c>
      <c r="F104" s="780" t="str">
        <f>IF(OR(G104="",G104=0,G104="0"),"",IF(LEN(G104)&lt;=C100,G104,IF(LEN(SUBSTITUTE(H104," ",""))=C100+1,LEFT(G104,C100),LEFT(G104,FIND("§",SUBSTITUTE(H104," ","§",LEN(H104)-LEN(SUBSTITUTE(H104," ",""))))-1))))</f>
        <v/>
      </c>
      <c r="G104" s="780" t="str">
        <f t="shared" si="56"/>
        <v/>
      </c>
      <c r="H104" s="780" t="str">
        <f>IF(OR(G104="",G104=0,G104="0"),"",LEFT(G104,C100+1))</f>
        <v/>
      </c>
      <c r="I104" s="782"/>
      <c r="J104" s="796"/>
      <c r="K104" s="759" t="str">
        <f>IF(LEN(TRIM(L104))&gt;0,MAX(K13:K103)+1,"")</f>
        <v/>
      </c>
      <c r="L104" s="864"/>
      <c r="M104" s="864"/>
      <c r="N104" s="864"/>
      <c r="O104" s="263" t="str">
        <f t="shared" si="57"/>
        <v/>
      </c>
      <c r="P104" s="752"/>
      <c r="Q104" s="862" t="s">
        <v>945</v>
      </c>
      <c r="R104" s="863" t="str">
        <f t="shared" si="58"/>
        <v/>
      </c>
      <c r="S104" s="264" t="str">
        <f t="shared" si="59"/>
        <v/>
      </c>
      <c r="T104" s="266" t="str">
        <f t="shared" si="60"/>
        <v/>
      </c>
      <c r="U104" s="267" t="str">
        <f t="shared" si="61"/>
        <v/>
      </c>
      <c r="V104" s="268" t="str">
        <f t="shared" si="62"/>
        <v/>
      </c>
      <c r="W104" s="268" t="str">
        <f t="shared" si="63"/>
        <v/>
      </c>
      <c r="X104" s="269" t="str">
        <f t="shared" si="64"/>
        <v/>
      </c>
      <c r="Y104" t="str">
        <f t="shared" si="65"/>
        <v/>
      </c>
      <c r="Z104" t="str">
        <f t="shared" si="66"/>
        <v/>
      </c>
      <c r="AA104" t="str">
        <f t="shared" si="67"/>
        <v/>
      </c>
      <c r="AB104" t="str">
        <f t="shared" si="68"/>
        <v/>
      </c>
      <c r="AC104" t="str">
        <f t="shared" si="69"/>
        <v/>
      </c>
      <c r="AD104" t="str">
        <f t="shared" si="70"/>
        <v/>
      </c>
      <c r="AE104">
        <f t="array" ref="AE104">IF(P104="",0,SUMPRODUCT((DM13:VZ13="Gluten")*(DM14:VZ14="INFO")*(COUNTIF(AD104,"* "&amp;DM15:VZ15&amp;" *")&gt;0)*1))</f>
        <v>0</v>
      </c>
      <c r="AF104">
        <f t="array" ref="AF104">IF(P104="",0,SUMPRODUCT((DM13:VZ13="Gluten")*(DM14:VZ14="EXCL")*(COUNTIF(AD104,"* "&amp;DM15:VZ15&amp;" *")&gt;0)*1))</f>
        <v>0</v>
      </c>
      <c r="AG104">
        <f t="array" ref="AG104">IF(P104="",0,SUMPRODUCT((DM13:VZ13="Gluten")*(DM14:VZ14="ALERTE")*(COUNTIF(AD104,"* "&amp;DM15:VZ15&amp;" *")&gt;0)*1))</f>
        <v>0</v>
      </c>
      <c r="AH104">
        <f t="array" ref="AH104">IF(P104="",0,SUMPRODUCT((DM13:VZ13="Gluten")*(DM14:VZ14="SUSP")*(COUNTIF(AD104,"* "&amp;DM15:VZ15&amp;" *")&gt;0)*1))</f>
        <v>0</v>
      </c>
      <c r="AI104" t="str">
        <f t="shared" si="71"/>
        <v/>
      </c>
      <c r="AJ104" t="str">
        <f t="shared" si="72"/>
        <v/>
      </c>
      <c r="AK104">
        <f t="array" ref="AK104">IF(P104="",0,SUMPRODUCT((DM13:VZ13="Crustaces")*(DM14:VZ14="ALERTE")*(COUNTIF(AD104,"* "&amp;DM15:VZ15&amp;" *")&gt;0)*1))</f>
        <v>0</v>
      </c>
      <c r="AL104" t="str">
        <f t="shared" si="73"/>
        <v/>
      </c>
      <c r="AM104">
        <f t="array" ref="AM104">IF(P104="",0,SUMPRODUCT((DM13:VZ13="Oeufs")*(DM14:VZ14="ALERTE")*(COUNTIF(AD104,"* "&amp;DM15:VZ15&amp;" *")&gt;0)*1))</f>
        <v>0</v>
      </c>
      <c r="AN104" t="str">
        <f t="shared" si="74"/>
        <v/>
      </c>
      <c r="AO104">
        <f t="array" ref="AO104">IF(P104="",0,SUMPRODUCT((DM13:VZ13="Poissons")*(DM14:VZ14="INFO")*(COUNTIF(AD104,"* "&amp;DM15:VZ15&amp;" *")&gt;0)*1))</f>
        <v>0</v>
      </c>
      <c r="AP104">
        <f t="array" ref="AP104">IF(P104="",0,SUMPRODUCT((DM13:VZ13="Poissons")*(DM14:VZ14="EXCL")*(COUNTIF(AD104,"* "&amp;DM15:VZ15&amp;" *")&gt;0)*1))</f>
        <v>0</v>
      </c>
      <c r="AQ104">
        <f t="array" ref="AQ104">IF(P104="",0,SUMPRODUCT((DM13:VZ13="Poissons")*(DM14:VZ14="ALERTE")*(COUNTIF(AD104,"* "&amp;DM15:VZ15&amp;" *")&gt;0)*1))</f>
        <v>0</v>
      </c>
      <c r="AR104" t="str">
        <f t="shared" si="75"/>
        <v/>
      </c>
      <c r="AS104">
        <f t="array" ref="AS104">IF(P104="",0,SUMPRODUCT((DM13:VZ13="Arachides")*(DM14:VZ14="ALERTE")*(COUNTIF(AD104,"* "&amp;DM15:VZ15&amp;" *")&gt;0)*1))</f>
        <v>0</v>
      </c>
      <c r="AT104" t="str">
        <f t="shared" si="76"/>
        <v/>
      </c>
      <c r="AU104">
        <f t="array" ref="AU104">IF(P104="",0,SUMPRODUCT((DM13:VZ13="Soja")*(DM14:VZ14="INFO")*(COUNTIF(AD104,"* "&amp;DM15:VZ15&amp;" *")&gt;0)*1))</f>
        <v>0</v>
      </c>
      <c r="AV104">
        <f t="array" ref="AV104">IF(P104="",0,SUMPRODUCT((DM13:VZ13="Soja")*(DM14:VZ14="ALERTE")*(COUNTIF(AD104,"* "&amp;DM15:VZ15&amp;" *")&gt;0)*1))</f>
        <v>0</v>
      </c>
      <c r="AW104" t="str">
        <f t="shared" si="77"/>
        <v/>
      </c>
      <c r="AX104">
        <f t="array" ref="AX104">IF(P104="",0,SUMPRODUCT((DM13:VZ13="Lait")*(DM14:VZ14="INFO")*(COUNTIF(AD104,"* "&amp;DM15:VZ15&amp;" *")&gt;0)*1))</f>
        <v>0</v>
      </c>
      <c r="AY104">
        <f t="array" ref="AY104">IF(P104="",0,SUMPRODUCT((DM13:VZ13="Lait")*(DM14:VZ14="EXCL")*(COUNTIF(AD104,"* "&amp;DM15:VZ15&amp;" *")&gt;0)*1))</f>
        <v>0</v>
      </c>
      <c r="AZ104">
        <f t="array" ref="AZ104">IF(P104="",0,SUMPRODUCT((DM13:VZ13="Lait")*(DM14:VZ14="ALERTE")*(COUNTIF(AD104,"* "&amp;DM15:VZ15&amp;" *")&gt;0)*1))</f>
        <v>0</v>
      </c>
      <c r="BA104">
        <f t="array" ref="BA104">IF(P104="",0,SUMPRODUCT((DM13:VZ13="Lait")*(DM14:VZ14="SUSP")*(COUNTIF(AD104,"* "&amp;DM15:VZ15&amp;" *")&gt;0)*1))</f>
        <v>0</v>
      </c>
      <c r="BB104" t="str">
        <f t="shared" si="78"/>
        <v/>
      </c>
      <c r="BC104" t="str">
        <f t="shared" si="79"/>
        <v/>
      </c>
      <c r="BD104">
        <f t="array" ref="BD104">IF(P104="",0,SUMPRODUCT((DM13:VZ13="Fruits a coque")*(DM14:VZ14="EXCL")*(COUNTIF(AD104,"* "&amp;DM15:VZ15&amp;" *")&gt;0)*1))</f>
        <v>0</v>
      </c>
      <c r="BE104">
        <f t="array" ref="BE104">IF(P104="",0,SUMPRODUCT((DM13:VZ13="Fruits a coque")*(DM14:VZ14="ALERTE")*(COUNTIF(AD104,"* "&amp;DM15:VZ15&amp;" *")&gt;0)*1))</f>
        <v>0</v>
      </c>
      <c r="BF104" t="str">
        <f t="shared" si="80"/>
        <v/>
      </c>
      <c r="BG104">
        <f t="array" ref="BG104">IF(P104="",0,SUMPRODUCT((DM13:VZ13="Celeri")*(DM14:VZ14="ALERTE")*(COUNTIF(AD104,"* "&amp;DM15:VZ15&amp;" *")&gt;0)*1))</f>
        <v>0</v>
      </c>
      <c r="BH104" t="str">
        <f t="shared" si="81"/>
        <v/>
      </c>
      <c r="BI104">
        <f t="array" ref="BI104">IF(P104="",0,SUMPRODUCT((DM13:VZ13="Moutarde")*(DM14:VZ14="ALERTE")*(COUNTIF(AD104,"* "&amp;DM15:VZ15&amp;" *")&gt;0)*1))</f>
        <v>0</v>
      </c>
      <c r="BJ104" t="str">
        <f t="shared" si="82"/>
        <v/>
      </c>
      <c r="BK104">
        <f t="array" ref="BK104">IF(P104="",0,SUMPRODUCT((DM13:VZ13="Sesame")*(DM14:VZ14="ALERTE")*(COUNTIF(AD104,"* "&amp;DM15:VZ15&amp;" *")&gt;0)*1))</f>
        <v>0</v>
      </c>
      <c r="BL104" t="str">
        <f t="shared" si="83"/>
        <v/>
      </c>
      <c r="BM104">
        <f t="array" ref="BM104">IF(P104="",0,SUMPRODUCT((DM13:VZ13="Sulfites")*(DM14:VZ14="ALERTE")*(COUNTIF(AD104,"* "&amp;DM15:VZ15&amp;" *")&gt;0)*1))</f>
        <v>0</v>
      </c>
      <c r="BN104" t="str">
        <f t="shared" si="84"/>
        <v/>
      </c>
      <c r="BO104">
        <f t="array" ref="BO104">IF(P104="",0,SUMPRODUCT((DM13:VZ13="Lupin")*(DM14:VZ14="ALERTE")*(COUNTIF(AD104,"* "&amp;DM15:VZ15&amp;" *")&gt;0)*1))</f>
        <v>0</v>
      </c>
      <c r="BP104" t="str">
        <f t="shared" si="85"/>
        <v/>
      </c>
      <c r="BQ104">
        <f t="array" ref="BQ104">IF(P104="",0,SUMPRODUCT((DM13:VZ13="Mollusques")*(DM14:VZ14="EXCL")*(COUNTIF(AD104,"* "&amp;DM15:VZ15&amp;" *")&gt;0)*1))</f>
        <v>0</v>
      </c>
      <c r="BR104">
        <f t="array" ref="BR104">IF(P104="",0,SUMPRODUCT((DM13:VZ13="Mollusques")*(DM14:VZ14="ALERTE")*(COUNTIF(AD104,"* "&amp;DM15:VZ15&amp;" *")&gt;0)*1))</f>
        <v>0</v>
      </c>
      <c r="BS104" t="str">
        <f t="shared" si="86"/>
        <v/>
      </c>
      <c r="BT104" t="str">
        <f t="shared" si="87"/>
        <v/>
      </c>
      <c r="BU104" t="str">
        <f t="shared" si="88"/>
        <v/>
      </c>
      <c r="BV104" t="str">
        <f t="shared" si="89"/>
        <v/>
      </c>
      <c r="BW104" t="str">
        <f t="shared" si="90"/>
        <v/>
      </c>
      <c r="BX104" t="str">
        <f t="shared" si="91"/>
        <v/>
      </c>
      <c r="BY104" t="str">
        <f t="shared" si="92"/>
        <v/>
      </c>
      <c r="BZ104" t="str">
        <f t="shared" si="93"/>
        <v/>
      </c>
      <c r="CA104" t="str">
        <f t="shared" si="94"/>
        <v/>
      </c>
      <c r="CB104" t="str">
        <f t="shared" si="95"/>
        <v/>
      </c>
      <c r="CC104" t="str">
        <f t="shared" si="96"/>
        <v/>
      </c>
      <c r="CD104" t="str">
        <f t="shared" si="97"/>
        <v/>
      </c>
      <c r="CE104" t="str">
        <f t="shared" si="98"/>
        <v/>
      </c>
      <c r="CF104" t="str">
        <f t="shared" si="99"/>
        <v/>
      </c>
      <c r="CG104" t="str">
        <f t="shared" si="100"/>
        <v/>
      </c>
      <c r="CH104" t="str">
        <f t="shared" si="101"/>
        <v/>
      </c>
      <c r="CI104" t="str">
        <f t="shared" si="102"/>
        <v/>
      </c>
      <c r="CJ104" t="str">
        <f t="shared" si="103"/>
        <v/>
      </c>
      <c r="CK104" t="str">
        <f t="shared" si="104"/>
        <v/>
      </c>
    </row>
    <row r="105" spans="2:89" ht="15.75">
      <c r="B105" s="759"/>
      <c r="C105" s="784" t="str">
        <f>TRIM(SUBSTITUTE(SUBSTITUTE(C104,"“"," "),"”"," "))</f>
        <v>poivre blanc moulu</v>
      </c>
      <c r="D105" s="780" t="str" cm="1">
        <f t="array" ref="D105">IF(ROW()=ROW(D98),C101,INDEX(E98:E111,ROW()-ROW(D98)))</f>
        <v/>
      </c>
      <c r="E105" s="781" t="str">
        <f>IF(OR(D105="",C100="",C100&lt;=0,F105=""),"",TRIM(MID(D105,LEN(F105)+1+IF(MID(D105,LEN(F105)+1,1)=" ",1,0),99999)))</f>
        <v/>
      </c>
      <c r="F105" s="780" t="str">
        <f>IF(OR(G105="",G105=0,G105="0"),"",IF(LEN(G105)&lt;=C100,G105,IF(LEN(SUBSTITUTE(H105," ",""))=C100+1,LEFT(G105,C100),LEFT(G105,FIND("§",SUBSTITUTE(H105," ","§",LEN(H105)-LEN(SUBSTITUTE(H105," ",""))))-1))))</f>
        <v/>
      </c>
      <c r="G105" s="780" t="str">
        <f t="shared" si="56"/>
        <v/>
      </c>
      <c r="H105" s="780" t="str">
        <f>IF(OR(G105="",G105=0,G105="0"),"",LEFT(G105,C100+1))</f>
        <v/>
      </c>
      <c r="I105" s="782"/>
      <c r="J105" s="796"/>
      <c r="K105" s="759" t="str">
        <f>IF(LEN(TRIM(L105))&gt;0,MAX(K13:K104)+1,"")</f>
        <v/>
      </c>
      <c r="L105" s="864"/>
      <c r="M105" s="864"/>
      <c r="N105" s="864"/>
      <c r="O105" s="263" t="str">
        <f t="shared" si="57"/>
        <v/>
      </c>
      <c r="P105" s="752"/>
      <c r="Q105" s="862" t="s">
        <v>945</v>
      </c>
      <c r="R105" s="863" t="str">
        <f t="shared" si="58"/>
        <v/>
      </c>
      <c r="S105" s="264" t="str">
        <f t="shared" si="59"/>
        <v/>
      </c>
      <c r="T105" s="266" t="str">
        <f t="shared" si="60"/>
        <v/>
      </c>
      <c r="U105" s="267" t="str">
        <f t="shared" si="61"/>
        <v/>
      </c>
      <c r="V105" s="268" t="str">
        <f t="shared" si="62"/>
        <v/>
      </c>
      <c r="W105" s="268" t="str">
        <f t="shared" si="63"/>
        <v/>
      </c>
      <c r="X105" s="269" t="str">
        <f t="shared" si="64"/>
        <v/>
      </c>
      <c r="Y105" t="str">
        <f t="shared" si="65"/>
        <v/>
      </c>
      <c r="Z105" t="str">
        <f t="shared" si="66"/>
        <v/>
      </c>
      <c r="AA105" t="str">
        <f t="shared" si="67"/>
        <v/>
      </c>
      <c r="AB105" t="str">
        <f t="shared" si="68"/>
        <v/>
      </c>
      <c r="AC105" t="str">
        <f t="shared" si="69"/>
        <v/>
      </c>
      <c r="AD105" t="str">
        <f t="shared" si="70"/>
        <v/>
      </c>
      <c r="AE105">
        <f t="array" ref="AE105">IF(P105="",0,SUMPRODUCT((DM13:VZ13="Gluten")*(DM14:VZ14="INFO")*(COUNTIF(AD105,"* "&amp;DM15:VZ15&amp;" *")&gt;0)*1))</f>
        <v>0</v>
      </c>
      <c r="AF105">
        <f t="array" ref="AF105">IF(P105="",0,SUMPRODUCT((DM13:VZ13="Gluten")*(DM14:VZ14="EXCL")*(COUNTIF(AD105,"* "&amp;DM15:VZ15&amp;" *")&gt;0)*1))</f>
        <v>0</v>
      </c>
      <c r="AG105">
        <f t="array" ref="AG105">IF(P105="",0,SUMPRODUCT((DM13:VZ13="Gluten")*(DM14:VZ14="ALERTE")*(COUNTIF(AD105,"* "&amp;DM15:VZ15&amp;" *")&gt;0)*1))</f>
        <v>0</v>
      </c>
      <c r="AH105">
        <f t="array" ref="AH105">IF(P105="",0,SUMPRODUCT((DM13:VZ13="Gluten")*(DM14:VZ14="SUSP")*(COUNTIF(AD105,"* "&amp;DM15:VZ15&amp;" *")&gt;0)*1))</f>
        <v>0</v>
      </c>
      <c r="AI105" t="str">
        <f t="shared" si="71"/>
        <v/>
      </c>
      <c r="AJ105" t="str">
        <f t="shared" si="72"/>
        <v/>
      </c>
      <c r="AK105">
        <f t="array" ref="AK105">IF(P105="",0,SUMPRODUCT((DM13:VZ13="Crustaces")*(DM14:VZ14="ALERTE")*(COUNTIF(AD105,"* "&amp;DM15:VZ15&amp;" *")&gt;0)*1))</f>
        <v>0</v>
      </c>
      <c r="AL105" t="str">
        <f t="shared" si="73"/>
        <v/>
      </c>
      <c r="AM105">
        <f t="array" ref="AM105">IF(P105="",0,SUMPRODUCT((DM13:VZ13="Oeufs")*(DM14:VZ14="ALERTE")*(COUNTIF(AD105,"* "&amp;DM15:VZ15&amp;" *")&gt;0)*1))</f>
        <v>0</v>
      </c>
      <c r="AN105" t="str">
        <f t="shared" si="74"/>
        <v/>
      </c>
      <c r="AO105">
        <f t="array" ref="AO105">IF(P105="",0,SUMPRODUCT((DM13:VZ13="Poissons")*(DM14:VZ14="INFO")*(COUNTIF(AD105,"* "&amp;DM15:VZ15&amp;" *")&gt;0)*1))</f>
        <v>0</v>
      </c>
      <c r="AP105">
        <f t="array" ref="AP105">IF(P105="",0,SUMPRODUCT((DM13:VZ13="Poissons")*(DM14:VZ14="EXCL")*(COUNTIF(AD105,"* "&amp;DM15:VZ15&amp;" *")&gt;0)*1))</f>
        <v>0</v>
      </c>
      <c r="AQ105">
        <f t="array" ref="AQ105">IF(P105="",0,SUMPRODUCT((DM13:VZ13="Poissons")*(DM14:VZ14="ALERTE")*(COUNTIF(AD105,"* "&amp;DM15:VZ15&amp;" *")&gt;0)*1))</f>
        <v>0</v>
      </c>
      <c r="AR105" t="str">
        <f t="shared" si="75"/>
        <v/>
      </c>
      <c r="AS105">
        <f t="array" ref="AS105">IF(P105="",0,SUMPRODUCT((DM13:VZ13="Arachides")*(DM14:VZ14="ALERTE")*(COUNTIF(AD105,"* "&amp;DM15:VZ15&amp;" *")&gt;0)*1))</f>
        <v>0</v>
      </c>
      <c r="AT105" t="str">
        <f t="shared" si="76"/>
        <v/>
      </c>
      <c r="AU105">
        <f t="array" ref="AU105">IF(P105="",0,SUMPRODUCT((DM13:VZ13="Soja")*(DM14:VZ14="INFO")*(COUNTIF(AD105,"* "&amp;DM15:VZ15&amp;" *")&gt;0)*1))</f>
        <v>0</v>
      </c>
      <c r="AV105">
        <f t="array" ref="AV105">IF(P105="",0,SUMPRODUCT((DM13:VZ13="Soja")*(DM14:VZ14="ALERTE")*(COUNTIF(AD105,"* "&amp;DM15:VZ15&amp;" *")&gt;0)*1))</f>
        <v>0</v>
      </c>
      <c r="AW105" t="str">
        <f t="shared" si="77"/>
        <v/>
      </c>
      <c r="AX105">
        <f t="array" ref="AX105">IF(P105="",0,SUMPRODUCT((DM13:VZ13="Lait")*(DM14:VZ14="INFO")*(COUNTIF(AD105,"* "&amp;DM15:VZ15&amp;" *")&gt;0)*1))</f>
        <v>0</v>
      </c>
      <c r="AY105">
        <f t="array" ref="AY105">IF(P105="",0,SUMPRODUCT((DM13:VZ13="Lait")*(DM14:VZ14="EXCL")*(COUNTIF(AD105,"* "&amp;DM15:VZ15&amp;" *")&gt;0)*1))</f>
        <v>0</v>
      </c>
      <c r="AZ105">
        <f t="array" ref="AZ105">IF(P105="",0,SUMPRODUCT((DM13:VZ13="Lait")*(DM14:VZ14="ALERTE")*(COUNTIF(AD105,"* "&amp;DM15:VZ15&amp;" *")&gt;0)*1))</f>
        <v>0</v>
      </c>
      <c r="BA105">
        <f t="array" ref="BA105">IF(P105="",0,SUMPRODUCT((DM13:VZ13="Lait")*(DM14:VZ14="SUSP")*(COUNTIF(AD105,"* "&amp;DM15:VZ15&amp;" *")&gt;0)*1))</f>
        <v>0</v>
      </c>
      <c r="BB105" t="str">
        <f t="shared" si="78"/>
        <v/>
      </c>
      <c r="BC105" t="str">
        <f t="shared" si="79"/>
        <v/>
      </c>
      <c r="BD105">
        <f t="array" ref="BD105">IF(P105="",0,SUMPRODUCT((DM13:VZ13="Fruits a coque")*(DM14:VZ14="EXCL")*(COUNTIF(AD105,"* "&amp;DM15:VZ15&amp;" *")&gt;0)*1))</f>
        <v>0</v>
      </c>
      <c r="BE105">
        <f t="array" ref="BE105">IF(P105="",0,SUMPRODUCT((DM13:VZ13="Fruits a coque")*(DM14:VZ14="ALERTE")*(COUNTIF(AD105,"* "&amp;DM15:VZ15&amp;" *")&gt;0)*1))</f>
        <v>0</v>
      </c>
      <c r="BF105" t="str">
        <f t="shared" si="80"/>
        <v/>
      </c>
      <c r="BG105">
        <f t="array" ref="BG105">IF(P105="",0,SUMPRODUCT((DM13:VZ13="Celeri")*(DM14:VZ14="ALERTE")*(COUNTIF(AD105,"* "&amp;DM15:VZ15&amp;" *")&gt;0)*1))</f>
        <v>0</v>
      </c>
      <c r="BH105" t="str">
        <f t="shared" si="81"/>
        <v/>
      </c>
      <c r="BI105">
        <f t="array" ref="BI105">IF(P105="",0,SUMPRODUCT((DM13:VZ13="Moutarde")*(DM14:VZ14="ALERTE")*(COUNTIF(AD105,"* "&amp;DM15:VZ15&amp;" *")&gt;0)*1))</f>
        <v>0</v>
      </c>
      <c r="BJ105" t="str">
        <f t="shared" si="82"/>
        <v/>
      </c>
      <c r="BK105">
        <f t="array" ref="BK105">IF(P105="",0,SUMPRODUCT((DM13:VZ13="Sesame")*(DM14:VZ14="ALERTE")*(COUNTIF(AD105,"* "&amp;DM15:VZ15&amp;" *")&gt;0)*1))</f>
        <v>0</v>
      </c>
      <c r="BL105" t="str">
        <f t="shared" si="83"/>
        <v/>
      </c>
      <c r="BM105">
        <f t="array" ref="BM105">IF(P105="",0,SUMPRODUCT((DM13:VZ13="Sulfites")*(DM14:VZ14="ALERTE")*(COUNTIF(AD105,"* "&amp;DM15:VZ15&amp;" *")&gt;0)*1))</f>
        <v>0</v>
      </c>
      <c r="BN105" t="str">
        <f t="shared" si="84"/>
        <v/>
      </c>
      <c r="BO105">
        <f t="array" ref="BO105">IF(P105="",0,SUMPRODUCT((DM13:VZ13="Lupin")*(DM14:VZ14="ALERTE")*(COUNTIF(AD105,"* "&amp;DM15:VZ15&amp;" *")&gt;0)*1))</f>
        <v>0</v>
      </c>
      <c r="BP105" t="str">
        <f t="shared" si="85"/>
        <v/>
      </c>
      <c r="BQ105">
        <f t="array" ref="BQ105">IF(P105="",0,SUMPRODUCT((DM13:VZ13="Mollusques")*(DM14:VZ14="EXCL")*(COUNTIF(AD105,"* "&amp;DM15:VZ15&amp;" *")&gt;0)*1))</f>
        <v>0</v>
      </c>
      <c r="BR105">
        <f t="array" ref="BR105">IF(P105="",0,SUMPRODUCT((DM13:VZ13="Mollusques")*(DM14:VZ14="ALERTE")*(COUNTIF(AD105,"* "&amp;DM15:VZ15&amp;" *")&gt;0)*1))</f>
        <v>0</v>
      </c>
      <c r="BS105" t="str">
        <f t="shared" si="86"/>
        <v/>
      </c>
      <c r="BT105" t="str">
        <f t="shared" si="87"/>
        <v/>
      </c>
      <c r="BU105" t="str">
        <f t="shared" si="88"/>
        <v/>
      </c>
      <c r="BV105" t="str">
        <f t="shared" si="89"/>
        <v/>
      </c>
      <c r="BW105" t="str">
        <f t="shared" si="90"/>
        <v/>
      </c>
      <c r="BX105" t="str">
        <f t="shared" si="91"/>
        <v/>
      </c>
      <c r="BY105" t="str">
        <f t="shared" si="92"/>
        <v/>
      </c>
      <c r="BZ105" t="str">
        <f t="shared" si="93"/>
        <v/>
      </c>
      <c r="CA105" t="str">
        <f t="shared" si="94"/>
        <v/>
      </c>
      <c r="CB105" t="str">
        <f t="shared" si="95"/>
        <v/>
      </c>
      <c r="CC105" t="str">
        <f t="shared" si="96"/>
        <v/>
      </c>
      <c r="CD105" t="str">
        <f t="shared" si="97"/>
        <v/>
      </c>
      <c r="CE105" t="str">
        <f t="shared" si="98"/>
        <v/>
      </c>
      <c r="CF105" t="str">
        <f t="shared" si="99"/>
        <v/>
      </c>
      <c r="CG105" t="str">
        <f t="shared" si="100"/>
        <v/>
      </c>
      <c r="CH105" t="str">
        <f t="shared" si="101"/>
        <v/>
      </c>
      <c r="CI105" t="str">
        <f t="shared" si="102"/>
        <v/>
      </c>
      <c r="CJ105" t="str">
        <f t="shared" si="103"/>
        <v/>
      </c>
      <c r="CK105" t="str">
        <f t="shared" si="104"/>
        <v/>
      </c>
    </row>
    <row r="106" spans="2:89" ht="15.75">
      <c r="B106" s="759"/>
      <c r="C106" s="784"/>
      <c r="D106" s="780" t="str" cm="1">
        <f t="array" ref="D106">IF(ROW()=ROW(D98),C101,INDEX(E98:E111,ROW()-ROW(D98)))</f>
        <v/>
      </c>
      <c r="E106" s="781" t="str">
        <f>IF(OR(D106="",C100="",C100&lt;=0,F106=""),"",TRIM(MID(D106,LEN(F106)+1+IF(MID(D106,LEN(F106)+1,1)=" ",1,0),99999)))</f>
        <v/>
      </c>
      <c r="F106" s="780" t="str">
        <f>IF(OR(G106="",G106=0,G106="0"),"",IF(LEN(G106)&lt;=C100,G106,IF(LEN(SUBSTITUTE(H106," ",""))=C100+1,LEFT(G106,C100),LEFT(G106,FIND("§",SUBSTITUTE(H106," ","§",LEN(H106)-LEN(SUBSTITUTE(H106," ",""))))-1))))</f>
        <v/>
      </c>
      <c r="G106" s="780" t="str">
        <f t="shared" si="56"/>
        <v/>
      </c>
      <c r="H106" s="780" t="str">
        <f>IF(OR(G106="",G106=0,G106="0"),"",LEFT(G106,C100+1))</f>
        <v/>
      </c>
      <c r="I106" s="782"/>
      <c r="J106" s="796"/>
      <c r="K106" s="759" t="str">
        <f>IF(LEN(TRIM(L106))&gt;0,MAX(K13:K105)+1,"")</f>
        <v/>
      </c>
      <c r="L106" s="864"/>
      <c r="M106" s="864"/>
      <c r="N106" s="864"/>
      <c r="O106" s="263" t="str">
        <f t="shared" si="57"/>
        <v/>
      </c>
      <c r="P106" s="752"/>
      <c r="Q106" s="862" t="s">
        <v>945</v>
      </c>
      <c r="R106" s="863" t="str">
        <f t="shared" si="58"/>
        <v/>
      </c>
      <c r="S106" s="264" t="str">
        <f t="shared" si="59"/>
        <v/>
      </c>
      <c r="T106" s="266" t="str">
        <f t="shared" si="60"/>
        <v/>
      </c>
      <c r="U106" s="267" t="str">
        <f t="shared" si="61"/>
        <v/>
      </c>
      <c r="V106" s="268" t="str">
        <f t="shared" si="62"/>
        <v/>
      </c>
      <c r="W106" s="268" t="str">
        <f t="shared" si="63"/>
        <v/>
      </c>
      <c r="X106" s="269" t="str">
        <f t="shared" si="64"/>
        <v/>
      </c>
      <c r="Y106" t="str">
        <f t="shared" si="65"/>
        <v/>
      </c>
      <c r="Z106" t="str">
        <f t="shared" si="66"/>
        <v/>
      </c>
      <c r="AA106" t="str">
        <f t="shared" si="67"/>
        <v/>
      </c>
      <c r="AB106" t="str">
        <f t="shared" si="68"/>
        <v/>
      </c>
      <c r="AC106" t="str">
        <f t="shared" si="69"/>
        <v/>
      </c>
      <c r="AD106" t="str">
        <f t="shared" si="70"/>
        <v/>
      </c>
      <c r="AE106">
        <f t="array" ref="AE106">IF(P106="",0,SUMPRODUCT((DM13:VZ13="Gluten")*(DM14:VZ14="INFO")*(COUNTIF(AD106,"* "&amp;DM15:VZ15&amp;" *")&gt;0)*1))</f>
        <v>0</v>
      </c>
      <c r="AF106">
        <f t="array" ref="AF106">IF(P106="",0,SUMPRODUCT((DM13:VZ13="Gluten")*(DM14:VZ14="EXCL")*(COUNTIF(AD106,"* "&amp;DM15:VZ15&amp;" *")&gt;0)*1))</f>
        <v>0</v>
      </c>
      <c r="AG106">
        <f t="array" ref="AG106">IF(P106="",0,SUMPRODUCT((DM13:VZ13="Gluten")*(DM14:VZ14="ALERTE")*(COUNTIF(AD106,"* "&amp;DM15:VZ15&amp;" *")&gt;0)*1))</f>
        <v>0</v>
      </c>
      <c r="AH106">
        <f t="array" ref="AH106">IF(P106="",0,SUMPRODUCT((DM13:VZ13="Gluten")*(DM14:VZ14="SUSP")*(COUNTIF(AD106,"* "&amp;DM15:VZ15&amp;" *")&gt;0)*1))</f>
        <v>0</v>
      </c>
      <c r="AI106" t="str">
        <f t="shared" si="71"/>
        <v/>
      </c>
      <c r="AJ106" t="str">
        <f t="shared" si="72"/>
        <v/>
      </c>
      <c r="AK106">
        <f t="array" ref="AK106">IF(P106="",0,SUMPRODUCT((DM13:VZ13="Crustaces")*(DM14:VZ14="ALERTE")*(COUNTIF(AD106,"* "&amp;DM15:VZ15&amp;" *")&gt;0)*1))</f>
        <v>0</v>
      </c>
      <c r="AL106" t="str">
        <f t="shared" si="73"/>
        <v/>
      </c>
      <c r="AM106">
        <f t="array" ref="AM106">IF(P106="",0,SUMPRODUCT((DM13:VZ13="Oeufs")*(DM14:VZ14="ALERTE")*(COUNTIF(AD106,"* "&amp;DM15:VZ15&amp;" *")&gt;0)*1))</f>
        <v>0</v>
      </c>
      <c r="AN106" t="str">
        <f t="shared" si="74"/>
        <v/>
      </c>
      <c r="AO106">
        <f t="array" ref="AO106">IF(P106="",0,SUMPRODUCT((DM13:VZ13="Poissons")*(DM14:VZ14="INFO")*(COUNTIF(AD106,"* "&amp;DM15:VZ15&amp;" *")&gt;0)*1))</f>
        <v>0</v>
      </c>
      <c r="AP106">
        <f t="array" ref="AP106">IF(P106="",0,SUMPRODUCT((DM13:VZ13="Poissons")*(DM14:VZ14="EXCL")*(COUNTIF(AD106,"* "&amp;DM15:VZ15&amp;" *")&gt;0)*1))</f>
        <v>0</v>
      </c>
      <c r="AQ106">
        <f t="array" ref="AQ106">IF(P106="",0,SUMPRODUCT((DM13:VZ13="Poissons")*(DM14:VZ14="ALERTE")*(COUNTIF(AD106,"* "&amp;DM15:VZ15&amp;" *")&gt;0)*1))</f>
        <v>0</v>
      </c>
      <c r="AR106" t="str">
        <f t="shared" si="75"/>
        <v/>
      </c>
      <c r="AS106">
        <f t="array" ref="AS106">IF(P106="",0,SUMPRODUCT((DM13:VZ13="Arachides")*(DM14:VZ14="ALERTE")*(COUNTIF(AD106,"* "&amp;DM15:VZ15&amp;" *")&gt;0)*1))</f>
        <v>0</v>
      </c>
      <c r="AT106" t="str">
        <f t="shared" si="76"/>
        <v/>
      </c>
      <c r="AU106">
        <f t="array" ref="AU106">IF(P106="",0,SUMPRODUCT((DM13:VZ13="Soja")*(DM14:VZ14="INFO")*(COUNTIF(AD106,"* "&amp;DM15:VZ15&amp;" *")&gt;0)*1))</f>
        <v>0</v>
      </c>
      <c r="AV106">
        <f t="array" ref="AV106">IF(P106="",0,SUMPRODUCT((DM13:VZ13="Soja")*(DM14:VZ14="ALERTE")*(COUNTIF(AD106,"* "&amp;DM15:VZ15&amp;" *")&gt;0)*1))</f>
        <v>0</v>
      </c>
      <c r="AW106" t="str">
        <f t="shared" si="77"/>
        <v/>
      </c>
      <c r="AX106">
        <f t="array" ref="AX106">IF(P106="",0,SUMPRODUCT((DM13:VZ13="Lait")*(DM14:VZ14="INFO")*(COUNTIF(AD106,"* "&amp;DM15:VZ15&amp;" *")&gt;0)*1))</f>
        <v>0</v>
      </c>
      <c r="AY106">
        <f t="array" ref="AY106">IF(P106="",0,SUMPRODUCT((DM13:VZ13="Lait")*(DM14:VZ14="EXCL")*(COUNTIF(AD106,"* "&amp;DM15:VZ15&amp;" *")&gt;0)*1))</f>
        <v>0</v>
      </c>
      <c r="AZ106">
        <f t="array" ref="AZ106">IF(P106="",0,SUMPRODUCT((DM13:VZ13="Lait")*(DM14:VZ14="ALERTE")*(COUNTIF(AD106,"* "&amp;DM15:VZ15&amp;" *")&gt;0)*1))</f>
        <v>0</v>
      </c>
      <c r="BA106">
        <f t="array" ref="BA106">IF(P106="",0,SUMPRODUCT((DM13:VZ13="Lait")*(DM14:VZ14="SUSP")*(COUNTIF(AD106,"* "&amp;DM15:VZ15&amp;" *")&gt;0)*1))</f>
        <v>0</v>
      </c>
      <c r="BB106" t="str">
        <f t="shared" si="78"/>
        <v/>
      </c>
      <c r="BC106" t="str">
        <f t="shared" si="79"/>
        <v/>
      </c>
      <c r="BD106">
        <f t="array" ref="BD106">IF(P106="",0,SUMPRODUCT((DM13:VZ13="Fruits a coque")*(DM14:VZ14="EXCL")*(COUNTIF(AD106,"* "&amp;DM15:VZ15&amp;" *")&gt;0)*1))</f>
        <v>0</v>
      </c>
      <c r="BE106">
        <f t="array" ref="BE106">IF(P106="",0,SUMPRODUCT((DM13:VZ13="Fruits a coque")*(DM14:VZ14="ALERTE")*(COUNTIF(AD106,"* "&amp;DM15:VZ15&amp;" *")&gt;0)*1))</f>
        <v>0</v>
      </c>
      <c r="BF106" t="str">
        <f t="shared" si="80"/>
        <v/>
      </c>
      <c r="BG106">
        <f t="array" ref="BG106">IF(P106="",0,SUMPRODUCT((DM13:VZ13="Celeri")*(DM14:VZ14="ALERTE")*(COUNTIF(AD106,"* "&amp;DM15:VZ15&amp;" *")&gt;0)*1))</f>
        <v>0</v>
      </c>
      <c r="BH106" t="str">
        <f t="shared" si="81"/>
        <v/>
      </c>
      <c r="BI106">
        <f t="array" ref="BI106">IF(P106="",0,SUMPRODUCT((DM13:VZ13="Moutarde")*(DM14:VZ14="ALERTE")*(COUNTIF(AD106,"* "&amp;DM15:VZ15&amp;" *")&gt;0)*1))</f>
        <v>0</v>
      </c>
      <c r="BJ106" t="str">
        <f t="shared" si="82"/>
        <v/>
      </c>
      <c r="BK106">
        <f t="array" ref="BK106">IF(P106="",0,SUMPRODUCT((DM13:VZ13="Sesame")*(DM14:VZ14="ALERTE")*(COUNTIF(AD106,"* "&amp;DM15:VZ15&amp;" *")&gt;0)*1))</f>
        <v>0</v>
      </c>
      <c r="BL106" t="str">
        <f t="shared" si="83"/>
        <v/>
      </c>
      <c r="BM106">
        <f t="array" ref="BM106">IF(P106="",0,SUMPRODUCT((DM13:VZ13="Sulfites")*(DM14:VZ14="ALERTE")*(COUNTIF(AD106,"* "&amp;DM15:VZ15&amp;" *")&gt;0)*1))</f>
        <v>0</v>
      </c>
      <c r="BN106" t="str">
        <f t="shared" si="84"/>
        <v/>
      </c>
      <c r="BO106">
        <f t="array" ref="BO106">IF(P106="",0,SUMPRODUCT((DM13:VZ13="Lupin")*(DM14:VZ14="ALERTE")*(COUNTIF(AD106,"* "&amp;DM15:VZ15&amp;" *")&gt;0)*1))</f>
        <v>0</v>
      </c>
      <c r="BP106" t="str">
        <f t="shared" si="85"/>
        <v/>
      </c>
      <c r="BQ106">
        <f t="array" ref="BQ106">IF(P106="",0,SUMPRODUCT((DM13:VZ13="Mollusques")*(DM14:VZ14="EXCL")*(COUNTIF(AD106,"* "&amp;DM15:VZ15&amp;" *")&gt;0)*1))</f>
        <v>0</v>
      </c>
      <c r="BR106">
        <f t="array" ref="BR106">IF(P106="",0,SUMPRODUCT((DM13:VZ13="Mollusques")*(DM14:VZ14="ALERTE")*(COUNTIF(AD106,"* "&amp;DM15:VZ15&amp;" *")&gt;0)*1))</f>
        <v>0</v>
      </c>
      <c r="BS106" t="str">
        <f t="shared" si="86"/>
        <v/>
      </c>
      <c r="BT106" t="str">
        <f t="shared" si="87"/>
        <v/>
      </c>
      <c r="BU106" t="str">
        <f t="shared" si="88"/>
        <v/>
      </c>
      <c r="BV106" t="str">
        <f t="shared" si="89"/>
        <v/>
      </c>
      <c r="BW106" t="str">
        <f t="shared" si="90"/>
        <v/>
      </c>
      <c r="BX106" t="str">
        <f t="shared" si="91"/>
        <v/>
      </c>
      <c r="BY106" t="str">
        <f t="shared" si="92"/>
        <v/>
      </c>
      <c r="BZ106" t="str">
        <f t="shared" si="93"/>
        <v/>
      </c>
      <c r="CA106" t="str">
        <f t="shared" si="94"/>
        <v/>
      </c>
      <c r="CB106" t="str">
        <f t="shared" si="95"/>
        <v/>
      </c>
      <c r="CC106" t="str">
        <f t="shared" si="96"/>
        <v/>
      </c>
      <c r="CD106" t="str">
        <f t="shared" si="97"/>
        <v/>
      </c>
      <c r="CE106" t="str">
        <f t="shared" si="98"/>
        <v/>
      </c>
      <c r="CF106" t="str">
        <f t="shared" si="99"/>
        <v/>
      </c>
      <c r="CG106" t="str">
        <f t="shared" si="100"/>
        <v/>
      </c>
      <c r="CH106" t="str">
        <f t="shared" si="101"/>
        <v/>
      </c>
      <c r="CI106" t="str">
        <f t="shared" si="102"/>
        <v/>
      </c>
      <c r="CJ106" t="str">
        <f t="shared" si="103"/>
        <v/>
      </c>
      <c r="CK106" t="str">
        <f t="shared" si="104"/>
        <v/>
      </c>
    </row>
    <row r="107" spans="2:89" ht="15.75">
      <c r="B107" s="759"/>
      <c r="C107" s="784"/>
      <c r="D107" s="780" t="str" cm="1">
        <f t="array" ref="D107">IF(ROW()=ROW(D98),C101,INDEX(E98:E111,ROW()-ROW(D98)))</f>
        <v/>
      </c>
      <c r="E107" s="781" t="str">
        <f>IF(OR(D107="",C100="",C100&lt;=0,F107=""),"",TRIM(MID(D107,LEN(F107)+1+IF(MID(D107,LEN(F107)+1,1)=" ",1,0),99999)))</f>
        <v/>
      </c>
      <c r="F107" s="780" t="str">
        <f>IF(OR(G107="",G107=0,G107="0"),"",IF(LEN(G107)&lt;=C100,G107,IF(LEN(SUBSTITUTE(H107," ",""))=C100+1,LEFT(G107,C100),LEFT(G107,FIND("§",SUBSTITUTE(H107," ","§",LEN(H107)-LEN(SUBSTITUTE(H107," ",""))))-1))))</f>
        <v/>
      </c>
      <c r="G107" s="780" t="str">
        <f t="shared" si="56"/>
        <v/>
      </c>
      <c r="H107" s="780" t="str">
        <f>IF(OR(G107="",G107=0,G107="0"),"",LEFT(G107,C100+1))</f>
        <v/>
      </c>
      <c r="I107" s="782"/>
      <c r="J107" s="796"/>
      <c r="K107" s="759" t="str">
        <f>IF(LEN(TRIM(L107))&gt;0,MAX(K13:K106)+1,"")</f>
        <v/>
      </c>
      <c r="L107" s="864"/>
      <c r="M107" s="864"/>
      <c r="N107" s="864"/>
      <c r="O107" s="263" t="str">
        <f t="shared" si="57"/>
        <v/>
      </c>
      <c r="P107" s="752"/>
      <c r="Q107" s="862" t="s">
        <v>945</v>
      </c>
      <c r="R107" s="863" t="str">
        <f t="shared" si="58"/>
        <v/>
      </c>
      <c r="S107" s="264" t="str">
        <f t="shared" si="59"/>
        <v/>
      </c>
      <c r="T107" s="266" t="str">
        <f t="shared" si="60"/>
        <v/>
      </c>
      <c r="U107" s="267" t="str">
        <f t="shared" si="61"/>
        <v/>
      </c>
      <c r="V107" s="268" t="str">
        <f t="shared" si="62"/>
        <v/>
      </c>
      <c r="W107" s="268" t="str">
        <f t="shared" si="63"/>
        <v/>
      </c>
      <c r="X107" s="269" t="str">
        <f t="shared" si="64"/>
        <v/>
      </c>
      <c r="Y107" t="str">
        <f t="shared" si="65"/>
        <v/>
      </c>
      <c r="Z107" t="str">
        <f t="shared" si="66"/>
        <v/>
      </c>
      <c r="AA107" t="str">
        <f t="shared" si="67"/>
        <v/>
      </c>
      <c r="AB107" t="str">
        <f t="shared" si="68"/>
        <v/>
      </c>
      <c r="AC107" t="str">
        <f t="shared" si="69"/>
        <v/>
      </c>
      <c r="AD107" t="str">
        <f t="shared" si="70"/>
        <v/>
      </c>
      <c r="AE107">
        <f t="array" ref="AE107">IF(P107="",0,SUMPRODUCT((DM13:VZ13="Gluten")*(DM14:VZ14="INFO")*(COUNTIF(AD107,"* "&amp;DM15:VZ15&amp;" *")&gt;0)*1))</f>
        <v>0</v>
      </c>
      <c r="AF107">
        <f t="array" ref="AF107">IF(P107="",0,SUMPRODUCT((DM13:VZ13="Gluten")*(DM14:VZ14="EXCL")*(COUNTIF(AD107,"* "&amp;DM15:VZ15&amp;" *")&gt;0)*1))</f>
        <v>0</v>
      </c>
      <c r="AG107">
        <f t="array" ref="AG107">IF(P107="",0,SUMPRODUCT((DM13:VZ13="Gluten")*(DM14:VZ14="ALERTE")*(COUNTIF(AD107,"* "&amp;DM15:VZ15&amp;" *")&gt;0)*1))</f>
        <v>0</v>
      </c>
      <c r="AH107">
        <f t="array" ref="AH107">IF(P107="",0,SUMPRODUCT((DM13:VZ13="Gluten")*(DM14:VZ14="SUSP")*(COUNTIF(AD107,"* "&amp;DM15:VZ15&amp;" *")&gt;0)*1))</f>
        <v>0</v>
      </c>
      <c r="AI107" t="str">
        <f t="shared" si="71"/>
        <v/>
      </c>
      <c r="AJ107" t="str">
        <f t="shared" si="72"/>
        <v/>
      </c>
      <c r="AK107">
        <f t="array" ref="AK107">IF(P107="",0,SUMPRODUCT((DM13:VZ13="Crustaces")*(DM14:VZ14="ALERTE")*(COUNTIF(AD107,"* "&amp;DM15:VZ15&amp;" *")&gt;0)*1))</f>
        <v>0</v>
      </c>
      <c r="AL107" t="str">
        <f t="shared" si="73"/>
        <v/>
      </c>
      <c r="AM107">
        <f t="array" ref="AM107">IF(P107="",0,SUMPRODUCT((DM13:VZ13="Oeufs")*(DM14:VZ14="ALERTE")*(COUNTIF(AD107,"* "&amp;DM15:VZ15&amp;" *")&gt;0)*1))</f>
        <v>0</v>
      </c>
      <c r="AN107" t="str">
        <f t="shared" si="74"/>
        <v/>
      </c>
      <c r="AO107">
        <f t="array" ref="AO107">IF(P107="",0,SUMPRODUCT((DM13:VZ13="Poissons")*(DM14:VZ14="INFO")*(COUNTIF(AD107,"* "&amp;DM15:VZ15&amp;" *")&gt;0)*1))</f>
        <v>0</v>
      </c>
      <c r="AP107">
        <f t="array" ref="AP107">IF(P107="",0,SUMPRODUCT((DM13:VZ13="Poissons")*(DM14:VZ14="EXCL")*(COUNTIF(AD107,"* "&amp;DM15:VZ15&amp;" *")&gt;0)*1))</f>
        <v>0</v>
      </c>
      <c r="AQ107">
        <f t="array" ref="AQ107">IF(P107="",0,SUMPRODUCT((DM13:VZ13="Poissons")*(DM14:VZ14="ALERTE")*(COUNTIF(AD107,"* "&amp;DM15:VZ15&amp;" *")&gt;0)*1))</f>
        <v>0</v>
      </c>
      <c r="AR107" t="str">
        <f t="shared" si="75"/>
        <v/>
      </c>
      <c r="AS107">
        <f t="array" ref="AS107">IF(P107="",0,SUMPRODUCT((DM13:VZ13="Arachides")*(DM14:VZ14="ALERTE")*(COUNTIF(AD107,"* "&amp;DM15:VZ15&amp;" *")&gt;0)*1))</f>
        <v>0</v>
      </c>
      <c r="AT107" t="str">
        <f t="shared" si="76"/>
        <v/>
      </c>
      <c r="AU107">
        <f t="array" ref="AU107">IF(P107="",0,SUMPRODUCT((DM13:VZ13="Soja")*(DM14:VZ14="INFO")*(COUNTIF(AD107,"* "&amp;DM15:VZ15&amp;" *")&gt;0)*1))</f>
        <v>0</v>
      </c>
      <c r="AV107">
        <f t="array" ref="AV107">IF(P107="",0,SUMPRODUCT((DM13:VZ13="Soja")*(DM14:VZ14="ALERTE")*(COUNTIF(AD107,"* "&amp;DM15:VZ15&amp;" *")&gt;0)*1))</f>
        <v>0</v>
      </c>
      <c r="AW107" t="str">
        <f t="shared" si="77"/>
        <v/>
      </c>
      <c r="AX107">
        <f t="array" ref="AX107">IF(P107="",0,SUMPRODUCT((DM13:VZ13="Lait")*(DM14:VZ14="INFO")*(COUNTIF(AD107,"* "&amp;DM15:VZ15&amp;" *")&gt;0)*1))</f>
        <v>0</v>
      </c>
      <c r="AY107">
        <f t="array" ref="AY107">IF(P107="",0,SUMPRODUCT((DM13:VZ13="Lait")*(DM14:VZ14="EXCL")*(COUNTIF(AD107,"* "&amp;DM15:VZ15&amp;" *")&gt;0)*1))</f>
        <v>0</v>
      </c>
      <c r="AZ107">
        <f t="array" ref="AZ107">IF(P107="",0,SUMPRODUCT((DM13:VZ13="Lait")*(DM14:VZ14="ALERTE")*(COUNTIF(AD107,"* "&amp;DM15:VZ15&amp;" *")&gt;0)*1))</f>
        <v>0</v>
      </c>
      <c r="BA107">
        <f t="array" ref="BA107">IF(P107="",0,SUMPRODUCT((DM13:VZ13="Lait")*(DM14:VZ14="SUSP")*(COUNTIF(AD107,"* "&amp;DM15:VZ15&amp;" *")&gt;0)*1))</f>
        <v>0</v>
      </c>
      <c r="BB107" t="str">
        <f t="shared" si="78"/>
        <v/>
      </c>
      <c r="BC107" t="str">
        <f t="shared" si="79"/>
        <v/>
      </c>
      <c r="BD107">
        <f t="array" ref="BD107">IF(P107="",0,SUMPRODUCT((DM13:VZ13="Fruits a coque")*(DM14:VZ14="EXCL")*(COUNTIF(AD107,"* "&amp;DM15:VZ15&amp;" *")&gt;0)*1))</f>
        <v>0</v>
      </c>
      <c r="BE107">
        <f t="array" ref="BE107">IF(P107="",0,SUMPRODUCT((DM13:VZ13="Fruits a coque")*(DM14:VZ14="ALERTE")*(COUNTIF(AD107,"* "&amp;DM15:VZ15&amp;" *")&gt;0)*1))</f>
        <v>0</v>
      </c>
      <c r="BF107" t="str">
        <f t="shared" si="80"/>
        <v/>
      </c>
      <c r="BG107">
        <f t="array" ref="BG107">IF(P107="",0,SUMPRODUCT((DM13:VZ13="Celeri")*(DM14:VZ14="ALERTE")*(COUNTIF(AD107,"* "&amp;DM15:VZ15&amp;" *")&gt;0)*1))</f>
        <v>0</v>
      </c>
      <c r="BH107" t="str">
        <f t="shared" si="81"/>
        <v/>
      </c>
      <c r="BI107">
        <f t="array" ref="BI107">IF(P107="",0,SUMPRODUCT((DM13:VZ13="Moutarde")*(DM14:VZ14="ALERTE")*(COUNTIF(AD107,"* "&amp;DM15:VZ15&amp;" *")&gt;0)*1))</f>
        <v>0</v>
      </c>
      <c r="BJ107" t="str">
        <f t="shared" si="82"/>
        <v/>
      </c>
      <c r="BK107">
        <f t="array" ref="BK107">IF(P107="",0,SUMPRODUCT((DM13:VZ13="Sesame")*(DM14:VZ14="ALERTE")*(COUNTIF(AD107,"* "&amp;DM15:VZ15&amp;" *")&gt;0)*1))</f>
        <v>0</v>
      </c>
      <c r="BL107" t="str">
        <f t="shared" si="83"/>
        <v/>
      </c>
      <c r="BM107">
        <f t="array" ref="BM107">IF(P107="",0,SUMPRODUCT((DM13:VZ13="Sulfites")*(DM14:VZ14="ALERTE")*(COUNTIF(AD107,"* "&amp;DM15:VZ15&amp;" *")&gt;0)*1))</f>
        <v>0</v>
      </c>
      <c r="BN107" t="str">
        <f t="shared" si="84"/>
        <v/>
      </c>
      <c r="BO107">
        <f t="array" ref="BO107">IF(P107="",0,SUMPRODUCT((DM13:VZ13="Lupin")*(DM14:VZ14="ALERTE")*(COUNTIF(AD107,"* "&amp;DM15:VZ15&amp;" *")&gt;0)*1))</f>
        <v>0</v>
      </c>
      <c r="BP107" t="str">
        <f t="shared" si="85"/>
        <v/>
      </c>
      <c r="BQ107">
        <f t="array" ref="BQ107">IF(P107="",0,SUMPRODUCT((DM13:VZ13="Mollusques")*(DM14:VZ14="EXCL")*(COUNTIF(AD107,"* "&amp;DM15:VZ15&amp;" *")&gt;0)*1))</f>
        <v>0</v>
      </c>
      <c r="BR107">
        <f t="array" ref="BR107">IF(P107="",0,SUMPRODUCT((DM13:VZ13="Mollusques")*(DM14:VZ14="ALERTE")*(COUNTIF(AD107,"* "&amp;DM15:VZ15&amp;" *")&gt;0)*1))</f>
        <v>0</v>
      </c>
      <c r="BS107" t="str">
        <f t="shared" si="86"/>
        <v/>
      </c>
      <c r="BT107" t="str">
        <f t="shared" si="87"/>
        <v/>
      </c>
      <c r="BU107" t="str">
        <f t="shared" si="88"/>
        <v/>
      </c>
      <c r="BV107" t="str">
        <f t="shared" si="89"/>
        <v/>
      </c>
      <c r="BW107" t="str">
        <f t="shared" si="90"/>
        <v/>
      </c>
      <c r="BX107" t="str">
        <f t="shared" si="91"/>
        <v/>
      </c>
      <c r="BY107" t="str">
        <f t="shared" si="92"/>
        <v/>
      </c>
      <c r="BZ107" t="str">
        <f t="shared" si="93"/>
        <v/>
      </c>
      <c r="CA107" t="str">
        <f t="shared" si="94"/>
        <v/>
      </c>
      <c r="CB107" t="str">
        <f t="shared" si="95"/>
        <v/>
      </c>
      <c r="CC107" t="str">
        <f t="shared" si="96"/>
        <v/>
      </c>
      <c r="CD107" t="str">
        <f t="shared" si="97"/>
        <v/>
      </c>
      <c r="CE107" t="str">
        <f t="shared" si="98"/>
        <v/>
      </c>
      <c r="CF107" t="str">
        <f t="shared" si="99"/>
        <v/>
      </c>
      <c r="CG107" t="str">
        <f t="shared" si="100"/>
        <v/>
      </c>
      <c r="CH107" t="str">
        <f t="shared" si="101"/>
        <v/>
      </c>
      <c r="CI107" t="str">
        <f t="shared" si="102"/>
        <v/>
      </c>
      <c r="CJ107" t="str">
        <f t="shared" si="103"/>
        <v/>
      </c>
      <c r="CK107" t="str">
        <f t="shared" si="104"/>
        <v/>
      </c>
    </row>
    <row r="108" spans="2:89" ht="15.75">
      <c r="B108" s="759"/>
      <c r="C108" s="784"/>
      <c r="D108" s="780" t="str" cm="1">
        <f t="array" ref="D108">IF(ROW()=ROW(D98),C101,INDEX(E98:E111,ROW()-ROW(D98)))</f>
        <v/>
      </c>
      <c r="E108" s="781" t="str">
        <f>IF(OR(D108="",C100="",C100&lt;=0,F108=""),"",TRIM(MID(D108,LEN(F108)+1+IF(MID(D108,LEN(F108)+1,1)=" ",1,0),99999)))</f>
        <v/>
      </c>
      <c r="F108" s="780" t="str">
        <f>IF(OR(G108="",G108=0,G108="0"),"",IF(LEN(G108)&lt;=C100,G108,IF(LEN(SUBSTITUTE(H108," ",""))=C100+1,LEFT(G108,C100),LEFT(G108,FIND("§",SUBSTITUTE(H108," ","§",LEN(H108)-LEN(SUBSTITUTE(H108," ",""))))-1))))</f>
        <v/>
      </c>
      <c r="G108" s="780" t="str">
        <f t="shared" si="56"/>
        <v/>
      </c>
      <c r="H108" s="780" t="str">
        <f>IF(OR(G108="",G108=0,G108="0"),"",LEFT(G108,C100+1))</f>
        <v/>
      </c>
      <c r="I108" s="782"/>
      <c r="J108" s="796"/>
      <c r="K108" s="759" t="str">
        <f>IF(LEN(TRIM(L108))&gt;0,MAX(K13:K107)+1,"")</f>
        <v/>
      </c>
      <c r="L108" s="864"/>
      <c r="M108" s="864"/>
      <c r="N108" s="864"/>
      <c r="O108" s="263" t="str">
        <f t="shared" si="57"/>
        <v/>
      </c>
      <c r="P108" s="752"/>
      <c r="Q108" s="862" t="s">
        <v>945</v>
      </c>
      <c r="R108" s="863" t="str">
        <f t="shared" si="58"/>
        <v/>
      </c>
      <c r="S108" s="264" t="str">
        <f t="shared" si="59"/>
        <v/>
      </c>
      <c r="T108" s="266" t="str">
        <f t="shared" si="60"/>
        <v/>
      </c>
      <c r="U108" s="267" t="str">
        <f t="shared" si="61"/>
        <v/>
      </c>
      <c r="V108" s="268" t="str">
        <f t="shared" si="62"/>
        <v/>
      </c>
      <c r="W108" s="268" t="str">
        <f t="shared" si="63"/>
        <v/>
      </c>
      <c r="X108" s="269" t="str">
        <f t="shared" si="64"/>
        <v/>
      </c>
      <c r="Y108" t="str">
        <f t="shared" si="65"/>
        <v/>
      </c>
      <c r="Z108" t="str">
        <f t="shared" si="66"/>
        <v/>
      </c>
      <c r="AA108" t="str">
        <f t="shared" si="67"/>
        <v/>
      </c>
      <c r="AB108" t="str">
        <f t="shared" si="68"/>
        <v/>
      </c>
      <c r="AC108" t="str">
        <f t="shared" si="69"/>
        <v/>
      </c>
      <c r="AD108" t="str">
        <f t="shared" si="70"/>
        <v/>
      </c>
      <c r="AE108">
        <f t="array" ref="AE108">IF(P108="",0,SUMPRODUCT((DM13:VZ13="Gluten")*(DM14:VZ14="INFO")*(COUNTIF(AD108,"* "&amp;DM15:VZ15&amp;" *")&gt;0)*1))</f>
        <v>0</v>
      </c>
      <c r="AF108">
        <f t="array" ref="AF108">IF(P108="",0,SUMPRODUCT((DM13:VZ13="Gluten")*(DM14:VZ14="EXCL")*(COUNTIF(AD108,"* "&amp;DM15:VZ15&amp;" *")&gt;0)*1))</f>
        <v>0</v>
      </c>
      <c r="AG108">
        <f t="array" ref="AG108">IF(P108="",0,SUMPRODUCT((DM13:VZ13="Gluten")*(DM14:VZ14="ALERTE")*(COUNTIF(AD108,"* "&amp;DM15:VZ15&amp;" *")&gt;0)*1))</f>
        <v>0</v>
      </c>
      <c r="AH108">
        <f t="array" ref="AH108">IF(P108="",0,SUMPRODUCT((DM13:VZ13="Gluten")*(DM14:VZ14="SUSP")*(COUNTIF(AD108,"* "&amp;DM15:VZ15&amp;" *")&gt;0)*1))</f>
        <v>0</v>
      </c>
      <c r="AI108" t="str">
        <f t="shared" si="71"/>
        <v/>
      </c>
      <c r="AJ108" t="str">
        <f t="shared" si="72"/>
        <v/>
      </c>
      <c r="AK108">
        <f t="array" ref="AK108">IF(P108="",0,SUMPRODUCT((DM13:VZ13="Crustaces")*(DM14:VZ14="ALERTE")*(COUNTIF(AD108,"* "&amp;DM15:VZ15&amp;" *")&gt;0)*1))</f>
        <v>0</v>
      </c>
      <c r="AL108" t="str">
        <f t="shared" si="73"/>
        <v/>
      </c>
      <c r="AM108">
        <f t="array" ref="AM108">IF(P108="",0,SUMPRODUCT((DM13:VZ13="Oeufs")*(DM14:VZ14="ALERTE")*(COUNTIF(AD108,"* "&amp;DM15:VZ15&amp;" *")&gt;0)*1))</f>
        <v>0</v>
      </c>
      <c r="AN108" t="str">
        <f t="shared" si="74"/>
        <v/>
      </c>
      <c r="AO108">
        <f t="array" ref="AO108">IF(P108="",0,SUMPRODUCT((DM13:VZ13="Poissons")*(DM14:VZ14="INFO")*(COUNTIF(AD108,"* "&amp;DM15:VZ15&amp;" *")&gt;0)*1))</f>
        <v>0</v>
      </c>
      <c r="AP108">
        <f t="array" ref="AP108">IF(P108="",0,SUMPRODUCT((DM13:VZ13="Poissons")*(DM14:VZ14="EXCL")*(COUNTIF(AD108,"* "&amp;DM15:VZ15&amp;" *")&gt;0)*1))</f>
        <v>0</v>
      </c>
      <c r="AQ108">
        <f t="array" ref="AQ108">IF(P108="",0,SUMPRODUCT((DM13:VZ13="Poissons")*(DM14:VZ14="ALERTE")*(COUNTIF(AD108,"* "&amp;DM15:VZ15&amp;" *")&gt;0)*1))</f>
        <v>0</v>
      </c>
      <c r="AR108" t="str">
        <f t="shared" si="75"/>
        <v/>
      </c>
      <c r="AS108">
        <f t="array" ref="AS108">IF(P108="",0,SUMPRODUCT((DM13:VZ13="Arachides")*(DM14:VZ14="ALERTE")*(COUNTIF(AD108,"* "&amp;DM15:VZ15&amp;" *")&gt;0)*1))</f>
        <v>0</v>
      </c>
      <c r="AT108" t="str">
        <f t="shared" si="76"/>
        <v/>
      </c>
      <c r="AU108">
        <f t="array" ref="AU108">IF(P108="",0,SUMPRODUCT((DM13:VZ13="Soja")*(DM14:VZ14="INFO")*(COUNTIF(AD108,"* "&amp;DM15:VZ15&amp;" *")&gt;0)*1))</f>
        <v>0</v>
      </c>
      <c r="AV108">
        <f t="array" ref="AV108">IF(P108="",0,SUMPRODUCT((DM13:VZ13="Soja")*(DM14:VZ14="ALERTE")*(COUNTIF(AD108,"* "&amp;DM15:VZ15&amp;" *")&gt;0)*1))</f>
        <v>0</v>
      </c>
      <c r="AW108" t="str">
        <f t="shared" si="77"/>
        <v/>
      </c>
      <c r="AX108">
        <f t="array" ref="AX108">IF(P108="",0,SUMPRODUCT((DM13:VZ13="Lait")*(DM14:VZ14="INFO")*(COUNTIF(AD108,"* "&amp;DM15:VZ15&amp;" *")&gt;0)*1))</f>
        <v>0</v>
      </c>
      <c r="AY108">
        <f t="array" ref="AY108">IF(P108="",0,SUMPRODUCT((DM13:VZ13="Lait")*(DM14:VZ14="EXCL")*(COUNTIF(AD108,"* "&amp;DM15:VZ15&amp;" *")&gt;0)*1))</f>
        <v>0</v>
      </c>
      <c r="AZ108">
        <f t="array" ref="AZ108">IF(P108="",0,SUMPRODUCT((DM13:VZ13="Lait")*(DM14:VZ14="ALERTE")*(COUNTIF(AD108,"* "&amp;DM15:VZ15&amp;" *")&gt;0)*1))</f>
        <v>0</v>
      </c>
      <c r="BA108">
        <f t="array" ref="BA108">IF(P108="",0,SUMPRODUCT((DM13:VZ13="Lait")*(DM14:VZ14="SUSP")*(COUNTIF(AD108,"* "&amp;DM15:VZ15&amp;" *")&gt;0)*1))</f>
        <v>0</v>
      </c>
      <c r="BB108" t="str">
        <f t="shared" si="78"/>
        <v/>
      </c>
      <c r="BC108" t="str">
        <f t="shared" si="79"/>
        <v/>
      </c>
      <c r="BD108">
        <f t="array" ref="BD108">IF(P108="",0,SUMPRODUCT((DM13:VZ13="Fruits a coque")*(DM14:VZ14="EXCL")*(COUNTIF(AD108,"* "&amp;DM15:VZ15&amp;" *")&gt;0)*1))</f>
        <v>0</v>
      </c>
      <c r="BE108">
        <f t="array" ref="BE108">IF(P108="",0,SUMPRODUCT((DM13:VZ13="Fruits a coque")*(DM14:VZ14="ALERTE")*(COUNTIF(AD108,"* "&amp;DM15:VZ15&amp;" *")&gt;0)*1))</f>
        <v>0</v>
      </c>
      <c r="BF108" t="str">
        <f t="shared" si="80"/>
        <v/>
      </c>
      <c r="BG108">
        <f t="array" ref="BG108">IF(P108="",0,SUMPRODUCT((DM13:VZ13="Celeri")*(DM14:VZ14="ALERTE")*(COUNTIF(AD108,"* "&amp;DM15:VZ15&amp;" *")&gt;0)*1))</f>
        <v>0</v>
      </c>
      <c r="BH108" t="str">
        <f t="shared" si="81"/>
        <v/>
      </c>
      <c r="BI108">
        <f t="array" ref="BI108">IF(P108="",0,SUMPRODUCT((DM13:VZ13="Moutarde")*(DM14:VZ14="ALERTE")*(COUNTIF(AD108,"* "&amp;DM15:VZ15&amp;" *")&gt;0)*1))</f>
        <v>0</v>
      </c>
      <c r="BJ108" t="str">
        <f t="shared" si="82"/>
        <v/>
      </c>
      <c r="BK108">
        <f t="array" ref="BK108">IF(P108="",0,SUMPRODUCT((DM13:VZ13="Sesame")*(DM14:VZ14="ALERTE")*(COUNTIF(AD108,"* "&amp;DM15:VZ15&amp;" *")&gt;0)*1))</f>
        <v>0</v>
      </c>
      <c r="BL108" t="str">
        <f t="shared" si="83"/>
        <v/>
      </c>
      <c r="BM108">
        <f t="array" ref="BM108">IF(P108="",0,SUMPRODUCT((DM13:VZ13="Sulfites")*(DM14:VZ14="ALERTE")*(COUNTIF(AD108,"* "&amp;DM15:VZ15&amp;" *")&gt;0)*1))</f>
        <v>0</v>
      </c>
      <c r="BN108" t="str">
        <f t="shared" si="84"/>
        <v/>
      </c>
      <c r="BO108">
        <f t="array" ref="BO108">IF(P108="",0,SUMPRODUCT((DM13:VZ13="Lupin")*(DM14:VZ14="ALERTE")*(COUNTIF(AD108,"* "&amp;DM15:VZ15&amp;" *")&gt;0)*1))</f>
        <v>0</v>
      </c>
      <c r="BP108" t="str">
        <f t="shared" si="85"/>
        <v/>
      </c>
      <c r="BQ108">
        <f t="array" ref="BQ108">IF(P108="",0,SUMPRODUCT((DM13:VZ13="Mollusques")*(DM14:VZ14="EXCL")*(COUNTIF(AD108,"* "&amp;DM15:VZ15&amp;" *")&gt;0)*1))</f>
        <v>0</v>
      </c>
      <c r="BR108">
        <f t="array" ref="BR108">IF(P108="",0,SUMPRODUCT((DM13:VZ13="Mollusques")*(DM14:VZ14="ALERTE")*(COUNTIF(AD108,"* "&amp;DM15:VZ15&amp;" *")&gt;0)*1))</f>
        <v>0</v>
      </c>
      <c r="BS108" t="str">
        <f t="shared" si="86"/>
        <v/>
      </c>
      <c r="BT108" t="str">
        <f t="shared" si="87"/>
        <v/>
      </c>
      <c r="BU108" t="str">
        <f t="shared" si="88"/>
        <v/>
      </c>
      <c r="BV108" t="str">
        <f t="shared" si="89"/>
        <v/>
      </c>
      <c r="BW108" t="str">
        <f t="shared" si="90"/>
        <v/>
      </c>
      <c r="BX108" t="str">
        <f t="shared" si="91"/>
        <v/>
      </c>
      <c r="BY108" t="str">
        <f t="shared" si="92"/>
        <v/>
      </c>
      <c r="BZ108" t="str">
        <f t="shared" si="93"/>
        <v/>
      </c>
      <c r="CA108" t="str">
        <f t="shared" si="94"/>
        <v/>
      </c>
      <c r="CB108" t="str">
        <f t="shared" si="95"/>
        <v/>
      </c>
      <c r="CC108" t="str">
        <f t="shared" si="96"/>
        <v/>
      </c>
      <c r="CD108" t="str">
        <f t="shared" si="97"/>
        <v/>
      </c>
      <c r="CE108" t="str">
        <f t="shared" si="98"/>
        <v/>
      </c>
      <c r="CF108" t="str">
        <f t="shared" si="99"/>
        <v/>
      </c>
      <c r="CG108" t="str">
        <f t="shared" si="100"/>
        <v/>
      </c>
      <c r="CH108" t="str">
        <f t="shared" si="101"/>
        <v/>
      </c>
      <c r="CI108" t="str">
        <f t="shared" si="102"/>
        <v/>
      </c>
      <c r="CJ108" t="str">
        <f t="shared" si="103"/>
        <v/>
      </c>
      <c r="CK108" t="str">
        <f t="shared" si="104"/>
        <v/>
      </c>
    </row>
    <row r="109" spans="2:89" ht="15.75">
      <c r="B109" s="759"/>
      <c r="C109" s="784"/>
      <c r="D109" s="780" t="str" cm="1">
        <f t="array" ref="D109">IF(ROW()=ROW(D98),C101,INDEX(E98:E111,ROW()-ROW(D98)))</f>
        <v/>
      </c>
      <c r="E109" s="781" t="str">
        <f>IF(OR(D109="",C100="",C100&lt;=0,F109=""),"",TRIM(MID(D109,LEN(F109)+1+IF(MID(D109,LEN(F109)+1,1)=" ",1,0),99999)))</f>
        <v/>
      </c>
      <c r="F109" s="780" t="str">
        <f>IF(OR(G109="",G109=0,G109="0"),"",IF(LEN(G109)&lt;=C100,G109,IF(LEN(SUBSTITUTE(H109," ",""))=C100+1,LEFT(G109,C100),LEFT(G109,FIND("§",SUBSTITUTE(H109," ","§",LEN(H109)-LEN(SUBSTITUTE(H109," ",""))))-1))))</f>
        <v/>
      </c>
      <c r="G109" s="780" t="str">
        <f t="shared" si="56"/>
        <v/>
      </c>
      <c r="H109" s="780" t="str">
        <f>IF(OR(G109="",G109=0,G109="0"),"",LEFT(G109,C100+1))</f>
        <v/>
      </c>
      <c r="I109" s="782"/>
      <c r="J109" s="796"/>
      <c r="K109" s="759" t="str">
        <f>IF(LEN(TRIM(L109))&gt;0,MAX(K13:K108)+1,"")</f>
        <v/>
      </c>
      <c r="L109" s="864"/>
      <c r="M109" s="864"/>
      <c r="N109" s="864"/>
      <c r="O109" s="263" t="str">
        <f t="shared" si="57"/>
        <v/>
      </c>
      <c r="P109" s="752"/>
      <c r="Q109" s="862" t="s">
        <v>945</v>
      </c>
      <c r="R109" s="863" t="str">
        <f t="shared" si="58"/>
        <v/>
      </c>
      <c r="S109" s="264" t="str">
        <f t="shared" si="59"/>
        <v/>
      </c>
      <c r="T109" s="266" t="str">
        <f t="shared" si="60"/>
        <v/>
      </c>
      <c r="U109" s="267" t="str">
        <f t="shared" si="61"/>
        <v/>
      </c>
      <c r="V109" s="268" t="str">
        <f t="shared" si="62"/>
        <v/>
      </c>
      <c r="W109" s="268" t="str">
        <f t="shared" si="63"/>
        <v/>
      </c>
      <c r="X109" s="269" t="str">
        <f t="shared" si="64"/>
        <v/>
      </c>
      <c r="Y109" t="str">
        <f t="shared" si="65"/>
        <v/>
      </c>
      <c r="Z109" t="str">
        <f t="shared" si="66"/>
        <v/>
      </c>
      <c r="AA109" t="str">
        <f t="shared" si="67"/>
        <v/>
      </c>
      <c r="AB109" t="str">
        <f t="shared" si="68"/>
        <v/>
      </c>
      <c r="AC109" t="str">
        <f t="shared" si="69"/>
        <v/>
      </c>
      <c r="AD109" t="str">
        <f t="shared" si="70"/>
        <v/>
      </c>
      <c r="AE109">
        <f t="array" ref="AE109">IF(P109="",0,SUMPRODUCT((DM13:VZ13="Gluten")*(DM14:VZ14="INFO")*(COUNTIF(AD109,"* "&amp;DM15:VZ15&amp;" *")&gt;0)*1))</f>
        <v>0</v>
      </c>
      <c r="AF109">
        <f t="array" ref="AF109">IF(P109="",0,SUMPRODUCT((DM13:VZ13="Gluten")*(DM14:VZ14="EXCL")*(COUNTIF(AD109,"* "&amp;DM15:VZ15&amp;" *")&gt;0)*1))</f>
        <v>0</v>
      </c>
      <c r="AG109">
        <f t="array" ref="AG109">IF(P109="",0,SUMPRODUCT((DM13:VZ13="Gluten")*(DM14:VZ14="ALERTE")*(COUNTIF(AD109,"* "&amp;DM15:VZ15&amp;" *")&gt;0)*1))</f>
        <v>0</v>
      </c>
      <c r="AH109">
        <f t="array" ref="AH109">IF(P109="",0,SUMPRODUCT((DM13:VZ13="Gluten")*(DM14:VZ14="SUSP")*(COUNTIF(AD109,"* "&amp;DM15:VZ15&amp;" *")&gt;0)*1))</f>
        <v>0</v>
      </c>
      <c r="AI109" t="str">
        <f t="shared" si="71"/>
        <v/>
      </c>
      <c r="AJ109" t="str">
        <f t="shared" si="72"/>
        <v/>
      </c>
      <c r="AK109">
        <f t="array" ref="AK109">IF(P109="",0,SUMPRODUCT((DM13:VZ13="Crustaces")*(DM14:VZ14="ALERTE")*(COUNTIF(AD109,"* "&amp;DM15:VZ15&amp;" *")&gt;0)*1))</f>
        <v>0</v>
      </c>
      <c r="AL109" t="str">
        <f t="shared" si="73"/>
        <v/>
      </c>
      <c r="AM109">
        <f t="array" ref="AM109">IF(P109="",0,SUMPRODUCT((DM13:VZ13="Oeufs")*(DM14:VZ14="ALERTE")*(COUNTIF(AD109,"* "&amp;DM15:VZ15&amp;" *")&gt;0)*1))</f>
        <v>0</v>
      </c>
      <c r="AN109" t="str">
        <f t="shared" si="74"/>
        <v/>
      </c>
      <c r="AO109">
        <f t="array" ref="AO109">IF(P109="",0,SUMPRODUCT((DM13:VZ13="Poissons")*(DM14:VZ14="INFO")*(COUNTIF(AD109,"* "&amp;DM15:VZ15&amp;" *")&gt;0)*1))</f>
        <v>0</v>
      </c>
      <c r="AP109">
        <f t="array" ref="AP109">IF(P109="",0,SUMPRODUCT((DM13:VZ13="Poissons")*(DM14:VZ14="EXCL")*(COUNTIF(AD109,"* "&amp;DM15:VZ15&amp;" *")&gt;0)*1))</f>
        <v>0</v>
      </c>
      <c r="AQ109">
        <f t="array" ref="AQ109">IF(P109="",0,SUMPRODUCT((DM13:VZ13="Poissons")*(DM14:VZ14="ALERTE")*(COUNTIF(AD109,"* "&amp;DM15:VZ15&amp;" *")&gt;0)*1))</f>
        <v>0</v>
      </c>
      <c r="AR109" t="str">
        <f t="shared" si="75"/>
        <v/>
      </c>
      <c r="AS109">
        <f t="array" ref="AS109">IF(P109="",0,SUMPRODUCT((DM13:VZ13="Arachides")*(DM14:VZ14="ALERTE")*(COUNTIF(AD109,"* "&amp;DM15:VZ15&amp;" *")&gt;0)*1))</f>
        <v>0</v>
      </c>
      <c r="AT109" t="str">
        <f t="shared" si="76"/>
        <v/>
      </c>
      <c r="AU109">
        <f t="array" ref="AU109">IF(P109="",0,SUMPRODUCT((DM13:VZ13="Soja")*(DM14:VZ14="INFO")*(COUNTIF(AD109,"* "&amp;DM15:VZ15&amp;" *")&gt;0)*1))</f>
        <v>0</v>
      </c>
      <c r="AV109">
        <f t="array" ref="AV109">IF(P109="",0,SUMPRODUCT((DM13:VZ13="Soja")*(DM14:VZ14="ALERTE")*(COUNTIF(AD109,"* "&amp;DM15:VZ15&amp;" *")&gt;0)*1))</f>
        <v>0</v>
      </c>
      <c r="AW109" t="str">
        <f t="shared" si="77"/>
        <v/>
      </c>
      <c r="AX109">
        <f t="array" ref="AX109">IF(P109="",0,SUMPRODUCT((DM13:VZ13="Lait")*(DM14:VZ14="INFO")*(COUNTIF(AD109,"* "&amp;DM15:VZ15&amp;" *")&gt;0)*1))</f>
        <v>0</v>
      </c>
      <c r="AY109">
        <f t="array" ref="AY109">IF(P109="",0,SUMPRODUCT((DM13:VZ13="Lait")*(DM14:VZ14="EXCL")*(COUNTIF(AD109,"* "&amp;DM15:VZ15&amp;" *")&gt;0)*1))</f>
        <v>0</v>
      </c>
      <c r="AZ109">
        <f t="array" ref="AZ109">IF(P109="",0,SUMPRODUCT((DM13:VZ13="Lait")*(DM14:VZ14="ALERTE")*(COUNTIF(AD109,"* "&amp;DM15:VZ15&amp;" *")&gt;0)*1))</f>
        <v>0</v>
      </c>
      <c r="BA109">
        <f t="array" ref="BA109">IF(P109="",0,SUMPRODUCT((DM13:VZ13="Lait")*(DM14:VZ14="SUSP")*(COUNTIF(AD109,"* "&amp;DM15:VZ15&amp;" *")&gt;0)*1))</f>
        <v>0</v>
      </c>
      <c r="BB109" t="str">
        <f t="shared" si="78"/>
        <v/>
      </c>
      <c r="BC109" t="str">
        <f t="shared" si="79"/>
        <v/>
      </c>
      <c r="BD109">
        <f t="array" ref="BD109">IF(P109="",0,SUMPRODUCT((DM13:VZ13="Fruits a coque")*(DM14:VZ14="EXCL")*(COUNTIF(AD109,"* "&amp;DM15:VZ15&amp;" *")&gt;0)*1))</f>
        <v>0</v>
      </c>
      <c r="BE109">
        <f t="array" ref="BE109">IF(P109="",0,SUMPRODUCT((DM13:VZ13="Fruits a coque")*(DM14:VZ14="ALERTE")*(COUNTIF(AD109,"* "&amp;DM15:VZ15&amp;" *")&gt;0)*1))</f>
        <v>0</v>
      </c>
      <c r="BF109" t="str">
        <f t="shared" si="80"/>
        <v/>
      </c>
      <c r="BG109">
        <f t="array" ref="BG109">IF(P109="",0,SUMPRODUCT((DM13:VZ13="Celeri")*(DM14:VZ14="ALERTE")*(COUNTIF(AD109,"* "&amp;DM15:VZ15&amp;" *")&gt;0)*1))</f>
        <v>0</v>
      </c>
      <c r="BH109" t="str">
        <f t="shared" si="81"/>
        <v/>
      </c>
      <c r="BI109">
        <f t="array" ref="BI109">IF(P109="",0,SUMPRODUCT((DM13:VZ13="Moutarde")*(DM14:VZ14="ALERTE")*(COUNTIF(AD109,"* "&amp;DM15:VZ15&amp;" *")&gt;0)*1))</f>
        <v>0</v>
      </c>
      <c r="BJ109" t="str">
        <f t="shared" si="82"/>
        <v/>
      </c>
      <c r="BK109">
        <f t="array" ref="BK109">IF(P109="",0,SUMPRODUCT((DM13:VZ13="Sesame")*(DM14:VZ14="ALERTE")*(COUNTIF(AD109,"* "&amp;DM15:VZ15&amp;" *")&gt;0)*1))</f>
        <v>0</v>
      </c>
      <c r="BL109" t="str">
        <f t="shared" si="83"/>
        <v/>
      </c>
      <c r="BM109">
        <f t="array" ref="BM109">IF(P109="",0,SUMPRODUCT((DM13:VZ13="Sulfites")*(DM14:VZ14="ALERTE")*(COUNTIF(AD109,"* "&amp;DM15:VZ15&amp;" *")&gt;0)*1))</f>
        <v>0</v>
      </c>
      <c r="BN109" t="str">
        <f t="shared" si="84"/>
        <v/>
      </c>
      <c r="BO109">
        <f t="array" ref="BO109">IF(P109="",0,SUMPRODUCT((DM13:VZ13="Lupin")*(DM14:VZ14="ALERTE")*(COUNTIF(AD109,"* "&amp;DM15:VZ15&amp;" *")&gt;0)*1))</f>
        <v>0</v>
      </c>
      <c r="BP109" t="str">
        <f t="shared" si="85"/>
        <v/>
      </c>
      <c r="BQ109">
        <f t="array" ref="BQ109">IF(P109="",0,SUMPRODUCT((DM13:VZ13="Mollusques")*(DM14:VZ14="EXCL")*(COUNTIF(AD109,"* "&amp;DM15:VZ15&amp;" *")&gt;0)*1))</f>
        <v>0</v>
      </c>
      <c r="BR109">
        <f t="array" ref="BR109">IF(P109="",0,SUMPRODUCT((DM13:VZ13="Mollusques")*(DM14:VZ14="ALERTE")*(COUNTIF(AD109,"* "&amp;DM15:VZ15&amp;" *")&gt;0)*1))</f>
        <v>0</v>
      </c>
      <c r="BS109" t="str">
        <f t="shared" si="86"/>
        <v/>
      </c>
      <c r="BT109" t="str">
        <f t="shared" si="87"/>
        <v/>
      </c>
      <c r="BU109" t="str">
        <f t="shared" si="88"/>
        <v/>
      </c>
      <c r="BV109" t="str">
        <f t="shared" si="89"/>
        <v/>
      </c>
      <c r="BW109" t="str">
        <f t="shared" si="90"/>
        <v/>
      </c>
      <c r="BX109" t="str">
        <f t="shared" si="91"/>
        <v/>
      </c>
      <c r="BY109" t="str">
        <f t="shared" si="92"/>
        <v/>
      </c>
      <c r="BZ109" t="str">
        <f t="shared" si="93"/>
        <v/>
      </c>
      <c r="CA109" t="str">
        <f t="shared" si="94"/>
        <v/>
      </c>
      <c r="CB109" t="str">
        <f t="shared" si="95"/>
        <v/>
      </c>
      <c r="CC109" t="str">
        <f t="shared" si="96"/>
        <v/>
      </c>
      <c r="CD109" t="str">
        <f t="shared" si="97"/>
        <v/>
      </c>
      <c r="CE109" t="str">
        <f t="shared" si="98"/>
        <v/>
      </c>
      <c r="CF109" t="str">
        <f t="shared" si="99"/>
        <v/>
      </c>
      <c r="CG109" t="str">
        <f t="shared" si="100"/>
        <v/>
      </c>
      <c r="CH109" t="str">
        <f t="shared" si="101"/>
        <v/>
      </c>
      <c r="CI109" t="str">
        <f t="shared" si="102"/>
        <v/>
      </c>
      <c r="CJ109" t="str">
        <f t="shared" si="103"/>
        <v/>
      </c>
      <c r="CK109" t="str">
        <f t="shared" si="104"/>
        <v/>
      </c>
    </row>
    <row r="110" spans="2:89" ht="15.75">
      <c r="B110" s="759"/>
      <c r="C110" s="784"/>
      <c r="D110" s="780" t="str" cm="1">
        <f t="array" ref="D110">IF(ROW()=ROW(D98),C101,INDEX(E98:E111,ROW()-ROW(D98)))</f>
        <v/>
      </c>
      <c r="E110" s="781" t="str">
        <f>IF(OR(D110="",C100="",C100&lt;=0,F110=""),"",TRIM(MID(D110,LEN(F110)+1+IF(MID(D110,LEN(F110)+1,1)=" ",1,0),99999)))</f>
        <v/>
      </c>
      <c r="F110" s="780" t="str">
        <f>IF(OR(G110="",G110=0,G110="0"),"",IF(LEN(G110)&lt;=C100,G110,IF(LEN(SUBSTITUTE(H110," ",""))=C100+1,LEFT(G110,C100),LEFT(G110,FIND("§",SUBSTITUTE(H110," ","§",LEN(H110)-LEN(SUBSTITUTE(H110," ",""))))-1))))</f>
        <v/>
      </c>
      <c r="G110" s="780" t="str">
        <f t="shared" si="56"/>
        <v/>
      </c>
      <c r="H110" s="780" t="str">
        <f>IF(OR(G110="",G110=0,G110="0"),"",LEFT(G110,C100+1))</f>
        <v/>
      </c>
      <c r="I110" s="782"/>
      <c r="J110" s="796"/>
      <c r="K110" s="759" t="str">
        <f>IF(LEN(TRIM(L110))&gt;0,MAX(K13:K109)+1,"")</f>
        <v/>
      </c>
      <c r="L110" s="864"/>
      <c r="M110" s="864"/>
      <c r="N110" s="864"/>
      <c r="O110" s="263" t="str">
        <f t="shared" si="57"/>
        <v/>
      </c>
      <c r="P110" s="752"/>
      <c r="Q110" s="862" t="s">
        <v>945</v>
      </c>
      <c r="R110" s="863" t="str">
        <f t="shared" si="58"/>
        <v/>
      </c>
      <c r="S110" s="264" t="str">
        <f t="shared" si="59"/>
        <v/>
      </c>
      <c r="T110" s="266" t="str">
        <f t="shared" si="60"/>
        <v/>
      </c>
      <c r="U110" s="267" t="str">
        <f t="shared" si="61"/>
        <v/>
      </c>
      <c r="V110" s="268" t="str">
        <f t="shared" si="62"/>
        <v/>
      </c>
      <c r="W110" s="268" t="str">
        <f t="shared" si="63"/>
        <v/>
      </c>
      <c r="X110" s="269" t="str">
        <f t="shared" si="64"/>
        <v/>
      </c>
      <c r="Y110" t="str">
        <f t="shared" si="65"/>
        <v/>
      </c>
      <c r="Z110" t="str">
        <f t="shared" si="66"/>
        <v/>
      </c>
      <c r="AA110" t="str">
        <f t="shared" si="67"/>
        <v/>
      </c>
      <c r="AB110" t="str">
        <f t="shared" si="68"/>
        <v/>
      </c>
      <c r="AC110" t="str">
        <f t="shared" si="69"/>
        <v/>
      </c>
      <c r="AD110" t="str">
        <f t="shared" si="70"/>
        <v/>
      </c>
      <c r="AE110">
        <f t="array" ref="AE110">IF(P110="",0,SUMPRODUCT((DM13:VZ13="Gluten")*(DM14:VZ14="INFO")*(COUNTIF(AD110,"* "&amp;DM15:VZ15&amp;" *")&gt;0)*1))</f>
        <v>0</v>
      </c>
      <c r="AF110">
        <f t="array" ref="AF110">IF(P110="",0,SUMPRODUCT((DM13:VZ13="Gluten")*(DM14:VZ14="EXCL")*(COUNTIF(AD110,"* "&amp;DM15:VZ15&amp;" *")&gt;0)*1))</f>
        <v>0</v>
      </c>
      <c r="AG110">
        <f t="array" ref="AG110">IF(P110="",0,SUMPRODUCT((DM13:VZ13="Gluten")*(DM14:VZ14="ALERTE")*(COUNTIF(AD110,"* "&amp;DM15:VZ15&amp;" *")&gt;0)*1))</f>
        <v>0</v>
      </c>
      <c r="AH110">
        <f t="array" ref="AH110">IF(P110="",0,SUMPRODUCT((DM13:VZ13="Gluten")*(DM14:VZ14="SUSP")*(COUNTIF(AD110,"* "&amp;DM15:VZ15&amp;" *")&gt;0)*1))</f>
        <v>0</v>
      </c>
      <c r="AI110" t="str">
        <f t="shared" si="71"/>
        <v/>
      </c>
      <c r="AJ110" t="str">
        <f t="shared" si="72"/>
        <v/>
      </c>
      <c r="AK110">
        <f t="array" ref="AK110">IF(P110="",0,SUMPRODUCT((DM13:VZ13="Crustaces")*(DM14:VZ14="ALERTE")*(COUNTIF(AD110,"* "&amp;DM15:VZ15&amp;" *")&gt;0)*1))</f>
        <v>0</v>
      </c>
      <c r="AL110" t="str">
        <f t="shared" si="73"/>
        <v/>
      </c>
      <c r="AM110">
        <f t="array" ref="AM110">IF(P110="",0,SUMPRODUCT((DM13:VZ13="Oeufs")*(DM14:VZ14="ALERTE")*(COUNTIF(AD110,"* "&amp;DM15:VZ15&amp;" *")&gt;0)*1))</f>
        <v>0</v>
      </c>
      <c r="AN110" t="str">
        <f t="shared" si="74"/>
        <v/>
      </c>
      <c r="AO110">
        <f t="array" ref="AO110">IF(P110="",0,SUMPRODUCT((DM13:VZ13="Poissons")*(DM14:VZ14="INFO")*(COUNTIF(AD110,"* "&amp;DM15:VZ15&amp;" *")&gt;0)*1))</f>
        <v>0</v>
      </c>
      <c r="AP110">
        <f t="array" ref="AP110">IF(P110="",0,SUMPRODUCT((DM13:VZ13="Poissons")*(DM14:VZ14="EXCL")*(COUNTIF(AD110,"* "&amp;DM15:VZ15&amp;" *")&gt;0)*1))</f>
        <v>0</v>
      </c>
      <c r="AQ110">
        <f t="array" ref="AQ110">IF(P110="",0,SUMPRODUCT((DM13:VZ13="Poissons")*(DM14:VZ14="ALERTE")*(COUNTIF(AD110,"* "&amp;DM15:VZ15&amp;" *")&gt;0)*1))</f>
        <v>0</v>
      </c>
      <c r="AR110" t="str">
        <f t="shared" si="75"/>
        <v/>
      </c>
      <c r="AS110">
        <f t="array" ref="AS110">IF(P110="",0,SUMPRODUCT((DM13:VZ13="Arachides")*(DM14:VZ14="ALERTE")*(COUNTIF(AD110,"* "&amp;DM15:VZ15&amp;" *")&gt;0)*1))</f>
        <v>0</v>
      </c>
      <c r="AT110" t="str">
        <f t="shared" si="76"/>
        <v/>
      </c>
      <c r="AU110">
        <f t="array" ref="AU110">IF(P110="",0,SUMPRODUCT((DM13:VZ13="Soja")*(DM14:VZ14="INFO")*(COUNTIF(AD110,"* "&amp;DM15:VZ15&amp;" *")&gt;0)*1))</f>
        <v>0</v>
      </c>
      <c r="AV110">
        <f t="array" ref="AV110">IF(P110="",0,SUMPRODUCT((DM13:VZ13="Soja")*(DM14:VZ14="ALERTE")*(COUNTIF(AD110,"* "&amp;DM15:VZ15&amp;" *")&gt;0)*1))</f>
        <v>0</v>
      </c>
      <c r="AW110" t="str">
        <f t="shared" si="77"/>
        <v/>
      </c>
      <c r="AX110">
        <f t="array" ref="AX110">IF(P110="",0,SUMPRODUCT((DM13:VZ13="Lait")*(DM14:VZ14="INFO")*(COUNTIF(AD110,"* "&amp;DM15:VZ15&amp;" *")&gt;0)*1))</f>
        <v>0</v>
      </c>
      <c r="AY110">
        <f t="array" ref="AY110">IF(P110="",0,SUMPRODUCT((DM13:VZ13="Lait")*(DM14:VZ14="EXCL")*(COUNTIF(AD110,"* "&amp;DM15:VZ15&amp;" *")&gt;0)*1))</f>
        <v>0</v>
      </c>
      <c r="AZ110">
        <f t="array" ref="AZ110">IF(P110="",0,SUMPRODUCT((DM13:VZ13="Lait")*(DM14:VZ14="ALERTE")*(COUNTIF(AD110,"* "&amp;DM15:VZ15&amp;" *")&gt;0)*1))</f>
        <v>0</v>
      </c>
      <c r="BA110">
        <f t="array" ref="BA110">IF(P110="",0,SUMPRODUCT((DM13:VZ13="Lait")*(DM14:VZ14="SUSP")*(COUNTIF(AD110,"* "&amp;DM15:VZ15&amp;" *")&gt;0)*1))</f>
        <v>0</v>
      </c>
      <c r="BB110" t="str">
        <f t="shared" si="78"/>
        <v/>
      </c>
      <c r="BC110" t="str">
        <f t="shared" si="79"/>
        <v/>
      </c>
      <c r="BD110">
        <f t="array" ref="BD110">IF(P110="",0,SUMPRODUCT((DM13:VZ13="Fruits a coque")*(DM14:VZ14="EXCL")*(COUNTIF(AD110,"* "&amp;DM15:VZ15&amp;" *")&gt;0)*1))</f>
        <v>0</v>
      </c>
      <c r="BE110">
        <f t="array" ref="BE110">IF(P110="",0,SUMPRODUCT((DM13:VZ13="Fruits a coque")*(DM14:VZ14="ALERTE")*(COUNTIF(AD110,"* "&amp;DM15:VZ15&amp;" *")&gt;0)*1))</f>
        <v>0</v>
      </c>
      <c r="BF110" t="str">
        <f t="shared" si="80"/>
        <v/>
      </c>
      <c r="BG110">
        <f t="array" ref="BG110">IF(P110="",0,SUMPRODUCT((DM13:VZ13="Celeri")*(DM14:VZ14="ALERTE")*(COUNTIF(AD110,"* "&amp;DM15:VZ15&amp;" *")&gt;0)*1))</f>
        <v>0</v>
      </c>
      <c r="BH110" t="str">
        <f t="shared" si="81"/>
        <v/>
      </c>
      <c r="BI110">
        <f t="array" ref="BI110">IF(P110="",0,SUMPRODUCT((DM13:VZ13="Moutarde")*(DM14:VZ14="ALERTE")*(COUNTIF(AD110,"* "&amp;DM15:VZ15&amp;" *")&gt;0)*1))</f>
        <v>0</v>
      </c>
      <c r="BJ110" t="str">
        <f t="shared" si="82"/>
        <v/>
      </c>
      <c r="BK110">
        <f t="array" ref="BK110">IF(P110="",0,SUMPRODUCT((DM13:VZ13="Sesame")*(DM14:VZ14="ALERTE")*(COUNTIF(AD110,"* "&amp;DM15:VZ15&amp;" *")&gt;0)*1))</f>
        <v>0</v>
      </c>
      <c r="BL110" t="str">
        <f t="shared" si="83"/>
        <v/>
      </c>
      <c r="BM110">
        <f t="array" ref="BM110">IF(P110="",0,SUMPRODUCT((DM13:VZ13="Sulfites")*(DM14:VZ14="ALERTE")*(COUNTIF(AD110,"* "&amp;DM15:VZ15&amp;" *")&gt;0)*1))</f>
        <v>0</v>
      </c>
      <c r="BN110" t="str">
        <f t="shared" si="84"/>
        <v/>
      </c>
      <c r="BO110">
        <f t="array" ref="BO110">IF(P110="",0,SUMPRODUCT((DM13:VZ13="Lupin")*(DM14:VZ14="ALERTE")*(COUNTIF(AD110,"* "&amp;DM15:VZ15&amp;" *")&gt;0)*1))</f>
        <v>0</v>
      </c>
      <c r="BP110" t="str">
        <f t="shared" si="85"/>
        <v/>
      </c>
      <c r="BQ110">
        <f t="array" ref="BQ110">IF(P110="",0,SUMPRODUCT((DM13:VZ13="Mollusques")*(DM14:VZ14="EXCL")*(COUNTIF(AD110,"* "&amp;DM15:VZ15&amp;" *")&gt;0)*1))</f>
        <v>0</v>
      </c>
      <c r="BR110">
        <f t="array" ref="BR110">IF(P110="",0,SUMPRODUCT((DM13:VZ13="Mollusques")*(DM14:VZ14="ALERTE")*(COUNTIF(AD110,"* "&amp;DM15:VZ15&amp;" *")&gt;0)*1))</f>
        <v>0</v>
      </c>
      <c r="BS110" t="str">
        <f t="shared" si="86"/>
        <v/>
      </c>
      <c r="BT110" t="str">
        <f t="shared" si="87"/>
        <v/>
      </c>
      <c r="BU110" t="str">
        <f t="shared" si="88"/>
        <v/>
      </c>
      <c r="BV110" t="str">
        <f t="shared" si="89"/>
        <v/>
      </c>
      <c r="BW110" t="str">
        <f t="shared" si="90"/>
        <v/>
      </c>
      <c r="BX110" t="str">
        <f t="shared" si="91"/>
        <v/>
      </c>
      <c r="BY110" t="str">
        <f t="shared" si="92"/>
        <v/>
      </c>
      <c r="BZ110" t="str">
        <f t="shared" si="93"/>
        <v/>
      </c>
      <c r="CA110" t="str">
        <f t="shared" si="94"/>
        <v/>
      </c>
      <c r="CB110" t="str">
        <f t="shared" si="95"/>
        <v/>
      </c>
      <c r="CC110" t="str">
        <f t="shared" si="96"/>
        <v/>
      </c>
      <c r="CD110" t="str">
        <f t="shared" si="97"/>
        <v/>
      </c>
      <c r="CE110" t="str">
        <f t="shared" si="98"/>
        <v/>
      </c>
      <c r="CF110" t="str">
        <f t="shared" si="99"/>
        <v/>
      </c>
      <c r="CG110" t="str">
        <f t="shared" si="100"/>
        <v/>
      </c>
      <c r="CH110" t="str">
        <f t="shared" si="101"/>
        <v/>
      </c>
      <c r="CI110" t="str">
        <f t="shared" si="102"/>
        <v/>
      </c>
      <c r="CJ110" t="str">
        <f t="shared" si="103"/>
        <v/>
      </c>
      <c r="CK110" t="str">
        <f t="shared" si="104"/>
        <v/>
      </c>
    </row>
    <row r="111" spans="2:89" ht="15.75">
      <c r="B111" s="759"/>
      <c r="C111" s="784"/>
      <c r="D111" s="780" t="str" cm="1">
        <f t="array" ref="D111">IF(ROW()=ROW(D98),C101,INDEX(E98:E111,ROW()-ROW(D98)))</f>
        <v/>
      </c>
      <c r="E111" s="781" t="str">
        <f>IF(OR(D111="",C100="",C100&lt;=0,F111=""),"",TRIM(MID(D111,LEN(F111)+1+IF(MID(D111,LEN(F111)+1,1)=" ",1,0),99999)))</f>
        <v/>
      </c>
      <c r="F111" s="780" t="str">
        <f>IF(OR(G111="",G111=0,G111="0"),"",IF(LEN(G111)&lt;=C100,G111,IF(LEN(SUBSTITUTE(H111," ",""))=C100+1,LEFT(G111,C100),LEFT(G111,FIND("§",SUBSTITUTE(H111," ","§",LEN(H111)-LEN(SUBSTITUTE(H111," ",""))))-1))))</f>
        <v/>
      </c>
      <c r="G111" s="780" t="str">
        <f t="shared" si="56"/>
        <v/>
      </c>
      <c r="H111" s="780" t="str">
        <f>IF(OR(G111="",G111=0,G111="0"),"",LEFT(G111,C100+1))</f>
        <v/>
      </c>
      <c r="I111" s="782"/>
      <c r="J111" s="796"/>
      <c r="K111" s="759" t="str">
        <f>IF(LEN(TRIM(L111))&gt;0,MAX(K13:K110)+1,"")</f>
        <v/>
      </c>
      <c r="L111" s="864"/>
      <c r="M111" s="864"/>
      <c r="N111" s="864"/>
      <c r="O111" s="263" t="str">
        <f t="shared" si="57"/>
        <v/>
      </c>
      <c r="P111" s="752"/>
      <c r="Q111" s="862" t="s">
        <v>945</v>
      </c>
      <c r="R111" s="863" t="str">
        <f t="shared" si="58"/>
        <v/>
      </c>
      <c r="S111" s="264" t="str">
        <f t="shared" si="59"/>
        <v/>
      </c>
      <c r="T111" s="266" t="str">
        <f t="shared" si="60"/>
        <v/>
      </c>
      <c r="U111" s="267" t="str">
        <f t="shared" si="61"/>
        <v/>
      </c>
      <c r="V111" s="268" t="str">
        <f t="shared" si="62"/>
        <v/>
      </c>
      <c r="W111" s="268" t="str">
        <f t="shared" si="63"/>
        <v/>
      </c>
      <c r="X111" s="269" t="str">
        <f t="shared" si="64"/>
        <v/>
      </c>
      <c r="Y111" t="str">
        <f t="shared" si="65"/>
        <v/>
      </c>
      <c r="Z111" t="str">
        <f t="shared" si="66"/>
        <v/>
      </c>
      <c r="AA111" t="str">
        <f t="shared" si="67"/>
        <v/>
      </c>
      <c r="AB111" t="str">
        <f t="shared" si="68"/>
        <v/>
      </c>
      <c r="AC111" t="str">
        <f t="shared" si="69"/>
        <v/>
      </c>
      <c r="AD111" t="str">
        <f t="shared" si="70"/>
        <v/>
      </c>
      <c r="AE111">
        <f t="array" ref="AE111">IF(P111="",0,SUMPRODUCT((DM13:VZ13="Gluten")*(DM14:VZ14="INFO")*(COUNTIF(AD111,"* "&amp;DM15:VZ15&amp;" *")&gt;0)*1))</f>
        <v>0</v>
      </c>
      <c r="AF111">
        <f t="array" ref="AF111">IF(P111="",0,SUMPRODUCT((DM13:VZ13="Gluten")*(DM14:VZ14="EXCL")*(COUNTIF(AD111,"* "&amp;DM15:VZ15&amp;" *")&gt;0)*1))</f>
        <v>0</v>
      </c>
      <c r="AG111">
        <f t="array" ref="AG111">IF(P111="",0,SUMPRODUCT((DM13:VZ13="Gluten")*(DM14:VZ14="ALERTE")*(COUNTIF(AD111,"* "&amp;DM15:VZ15&amp;" *")&gt;0)*1))</f>
        <v>0</v>
      </c>
      <c r="AH111">
        <f t="array" ref="AH111">IF(P111="",0,SUMPRODUCT((DM13:VZ13="Gluten")*(DM14:VZ14="SUSP")*(COUNTIF(AD111,"* "&amp;DM15:VZ15&amp;" *")&gt;0)*1))</f>
        <v>0</v>
      </c>
      <c r="AI111" t="str">
        <f t="shared" si="71"/>
        <v/>
      </c>
      <c r="AJ111" t="str">
        <f t="shared" si="72"/>
        <v/>
      </c>
      <c r="AK111">
        <f t="array" ref="AK111">IF(P111="",0,SUMPRODUCT((DM13:VZ13="Crustaces")*(DM14:VZ14="ALERTE")*(COUNTIF(AD111,"* "&amp;DM15:VZ15&amp;" *")&gt;0)*1))</f>
        <v>0</v>
      </c>
      <c r="AL111" t="str">
        <f t="shared" si="73"/>
        <v/>
      </c>
      <c r="AM111">
        <f t="array" ref="AM111">IF(P111="",0,SUMPRODUCT((DM13:VZ13="Oeufs")*(DM14:VZ14="ALERTE")*(COUNTIF(AD111,"* "&amp;DM15:VZ15&amp;" *")&gt;0)*1))</f>
        <v>0</v>
      </c>
      <c r="AN111" t="str">
        <f t="shared" si="74"/>
        <v/>
      </c>
      <c r="AO111">
        <f t="array" ref="AO111">IF(P111="",0,SUMPRODUCT((DM13:VZ13="Poissons")*(DM14:VZ14="INFO")*(COUNTIF(AD111,"* "&amp;DM15:VZ15&amp;" *")&gt;0)*1))</f>
        <v>0</v>
      </c>
      <c r="AP111">
        <f t="array" ref="AP111">IF(P111="",0,SUMPRODUCT((DM13:VZ13="Poissons")*(DM14:VZ14="EXCL")*(COUNTIF(AD111,"* "&amp;DM15:VZ15&amp;" *")&gt;0)*1))</f>
        <v>0</v>
      </c>
      <c r="AQ111">
        <f t="array" ref="AQ111">IF(P111="",0,SUMPRODUCT((DM13:VZ13="Poissons")*(DM14:VZ14="ALERTE")*(COUNTIF(AD111,"* "&amp;DM15:VZ15&amp;" *")&gt;0)*1))</f>
        <v>0</v>
      </c>
      <c r="AR111" t="str">
        <f t="shared" si="75"/>
        <v/>
      </c>
      <c r="AS111">
        <f t="array" ref="AS111">IF(P111="",0,SUMPRODUCT((DM13:VZ13="Arachides")*(DM14:VZ14="ALERTE")*(COUNTIF(AD111,"* "&amp;DM15:VZ15&amp;" *")&gt;0)*1))</f>
        <v>0</v>
      </c>
      <c r="AT111" t="str">
        <f t="shared" si="76"/>
        <v/>
      </c>
      <c r="AU111">
        <f t="array" ref="AU111">IF(P111="",0,SUMPRODUCT((DM13:VZ13="Soja")*(DM14:VZ14="INFO")*(COUNTIF(AD111,"* "&amp;DM15:VZ15&amp;" *")&gt;0)*1))</f>
        <v>0</v>
      </c>
      <c r="AV111">
        <f t="array" ref="AV111">IF(P111="",0,SUMPRODUCT((DM13:VZ13="Soja")*(DM14:VZ14="ALERTE")*(COUNTIF(AD111,"* "&amp;DM15:VZ15&amp;" *")&gt;0)*1))</f>
        <v>0</v>
      </c>
      <c r="AW111" t="str">
        <f t="shared" si="77"/>
        <v/>
      </c>
      <c r="AX111">
        <f t="array" ref="AX111">IF(P111="",0,SUMPRODUCT((DM13:VZ13="Lait")*(DM14:VZ14="INFO")*(COUNTIF(AD111,"* "&amp;DM15:VZ15&amp;" *")&gt;0)*1))</f>
        <v>0</v>
      </c>
      <c r="AY111">
        <f t="array" ref="AY111">IF(P111="",0,SUMPRODUCT((DM13:VZ13="Lait")*(DM14:VZ14="EXCL")*(COUNTIF(AD111,"* "&amp;DM15:VZ15&amp;" *")&gt;0)*1))</f>
        <v>0</v>
      </c>
      <c r="AZ111">
        <f t="array" ref="AZ111">IF(P111="",0,SUMPRODUCT((DM13:VZ13="Lait")*(DM14:VZ14="ALERTE")*(COUNTIF(AD111,"* "&amp;DM15:VZ15&amp;" *")&gt;0)*1))</f>
        <v>0</v>
      </c>
      <c r="BA111">
        <f t="array" ref="BA111">IF(P111="",0,SUMPRODUCT((DM13:VZ13="Lait")*(DM14:VZ14="SUSP")*(COUNTIF(AD111,"* "&amp;DM15:VZ15&amp;" *")&gt;0)*1))</f>
        <v>0</v>
      </c>
      <c r="BB111" t="str">
        <f t="shared" si="78"/>
        <v/>
      </c>
      <c r="BC111" t="str">
        <f t="shared" si="79"/>
        <v/>
      </c>
      <c r="BD111">
        <f t="array" ref="BD111">IF(P111="",0,SUMPRODUCT((DM13:VZ13="Fruits a coque")*(DM14:VZ14="EXCL")*(COUNTIF(AD111,"* "&amp;DM15:VZ15&amp;" *")&gt;0)*1))</f>
        <v>0</v>
      </c>
      <c r="BE111">
        <f t="array" ref="BE111">IF(P111="",0,SUMPRODUCT((DM13:VZ13="Fruits a coque")*(DM14:VZ14="ALERTE")*(COUNTIF(AD111,"* "&amp;DM15:VZ15&amp;" *")&gt;0)*1))</f>
        <v>0</v>
      </c>
      <c r="BF111" t="str">
        <f t="shared" si="80"/>
        <v/>
      </c>
      <c r="BG111">
        <f t="array" ref="BG111">IF(P111="",0,SUMPRODUCT((DM13:VZ13="Celeri")*(DM14:VZ14="ALERTE")*(COUNTIF(AD111,"* "&amp;DM15:VZ15&amp;" *")&gt;0)*1))</f>
        <v>0</v>
      </c>
      <c r="BH111" t="str">
        <f t="shared" si="81"/>
        <v/>
      </c>
      <c r="BI111">
        <f t="array" ref="BI111">IF(P111="",0,SUMPRODUCT((DM13:VZ13="Moutarde")*(DM14:VZ14="ALERTE")*(COUNTIF(AD111,"* "&amp;DM15:VZ15&amp;" *")&gt;0)*1))</f>
        <v>0</v>
      </c>
      <c r="BJ111" t="str">
        <f t="shared" si="82"/>
        <v/>
      </c>
      <c r="BK111">
        <f t="array" ref="BK111">IF(P111="",0,SUMPRODUCT((DM13:VZ13="Sesame")*(DM14:VZ14="ALERTE")*(COUNTIF(AD111,"* "&amp;DM15:VZ15&amp;" *")&gt;0)*1))</f>
        <v>0</v>
      </c>
      <c r="BL111" t="str">
        <f t="shared" si="83"/>
        <v/>
      </c>
      <c r="BM111">
        <f t="array" ref="BM111">IF(P111="",0,SUMPRODUCT((DM13:VZ13="Sulfites")*(DM14:VZ14="ALERTE")*(COUNTIF(AD111,"* "&amp;DM15:VZ15&amp;" *")&gt;0)*1))</f>
        <v>0</v>
      </c>
      <c r="BN111" t="str">
        <f t="shared" si="84"/>
        <v/>
      </c>
      <c r="BO111">
        <f t="array" ref="BO111">IF(P111="",0,SUMPRODUCT((DM13:VZ13="Lupin")*(DM14:VZ14="ALERTE")*(COUNTIF(AD111,"* "&amp;DM15:VZ15&amp;" *")&gt;0)*1))</f>
        <v>0</v>
      </c>
      <c r="BP111" t="str">
        <f t="shared" si="85"/>
        <v/>
      </c>
      <c r="BQ111">
        <f t="array" ref="BQ111">IF(P111="",0,SUMPRODUCT((DM13:VZ13="Mollusques")*(DM14:VZ14="EXCL")*(COUNTIF(AD111,"* "&amp;DM15:VZ15&amp;" *")&gt;0)*1))</f>
        <v>0</v>
      </c>
      <c r="BR111">
        <f t="array" ref="BR111">IF(P111="",0,SUMPRODUCT((DM13:VZ13="Mollusques")*(DM14:VZ14="ALERTE")*(COUNTIF(AD111,"* "&amp;DM15:VZ15&amp;" *")&gt;0)*1))</f>
        <v>0</v>
      </c>
      <c r="BS111" t="str">
        <f t="shared" si="86"/>
        <v/>
      </c>
      <c r="BT111" t="str">
        <f t="shared" si="87"/>
        <v/>
      </c>
      <c r="BU111" t="str">
        <f t="shared" si="88"/>
        <v/>
      </c>
      <c r="BV111" t="str">
        <f t="shared" si="89"/>
        <v/>
      </c>
      <c r="BW111" t="str">
        <f t="shared" si="90"/>
        <v/>
      </c>
      <c r="BX111" t="str">
        <f t="shared" si="91"/>
        <v/>
      </c>
      <c r="BY111" t="str">
        <f t="shared" si="92"/>
        <v/>
      </c>
      <c r="BZ111" t="str">
        <f t="shared" si="93"/>
        <v/>
      </c>
      <c r="CA111" t="str">
        <f t="shared" si="94"/>
        <v/>
      </c>
      <c r="CB111" t="str">
        <f t="shared" si="95"/>
        <v/>
      </c>
      <c r="CC111" t="str">
        <f t="shared" si="96"/>
        <v/>
      </c>
      <c r="CD111" t="str">
        <f t="shared" si="97"/>
        <v/>
      </c>
      <c r="CE111" t="str">
        <f t="shared" si="98"/>
        <v/>
      </c>
      <c r="CF111" t="str">
        <f t="shared" si="99"/>
        <v/>
      </c>
      <c r="CG111" t="str">
        <f t="shared" si="100"/>
        <v/>
      </c>
      <c r="CH111" t="str">
        <f t="shared" si="101"/>
        <v/>
      </c>
      <c r="CI111" t="str">
        <f t="shared" si="102"/>
        <v/>
      </c>
      <c r="CJ111" t="str">
        <f t="shared" si="103"/>
        <v/>
      </c>
      <c r="CK111" t="str">
        <f t="shared" si="104"/>
        <v/>
      </c>
    </row>
    <row r="112" spans="2:89" ht="15.75">
      <c r="B112" s="759"/>
      <c r="C112" s="779" t="str">
        <f>IF(TRIM(SUBSTITUTE(R21,CHAR(160),""))="","",R21)</f>
        <v/>
      </c>
      <c r="D112" s="780" t="str" cm="1">
        <f t="array" ref="D112">IF(ROW()=ROW(D112),C115,INDEX(E112:E125,ROW()-ROW(D112)))</f>
        <v/>
      </c>
      <c r="E112" s="781" t="str">
        <f>IF(OR(D112="",C114="",C114&lt;=0,F112=""),"",TRIM(MID(D112,LEN(F112)+1+IF(MID(D112,LEN(F112)+1,1)=" ",1,0),99999)))</f>
        <v/>
      </c>
      <c r="F112" s="780" t="str">
        <f>IF(OR(G112="",G112=0,G112="0"),"",IF(LEN(G112)&lt;=C114,G112,IF(LEN(SUBSTITUTE(H112," ",""))=C114+1,LEFT(G112,C114),LEFT(G112,FIND("§",SUBSTITUTE(H112," ","§",LEN(H112)-LEN(SUBSTITUTE(H112," ",""))))-1))))</f>
        <v/>
      </c>
      <c r="G112" s="780" t="str">
        <f t="shared" si="56"/>
        <v/>
      </c>
      <c r="H112" s="780" t="str">
        <f>IF(OR(G112="",G112=0,G112="0"),"",LEFT(G112,C114+1))</f>
        <v/>
      </c>
      <c r="I112" s="782"/>
      <c r="J112" s="796"/>
      <c r="K112" s="759" t="str">
        <f>IF(LEN(TRIM(L112))&gt;0,MAX(K13:K111)+1,"")</f>
        <v/>
      </c>
      <c r="L112" s="864"/>
      <c r="M112" s="864"/>
      <c r="N112" s="864"/>
      <c r="O112" s="263" t="str">
        <f t="shared" si="57"/>
        <v/>
      </c>
      <c r="P112" s="752"/>
      <c r="Q112" s="862" t="s">
        <v>945</v>
      </c>
      <c r="R112" s="863" t="str">
        <f t="shared" si="58"/>
        <v/>
      </c>
      <c r="S112" s="264" t="str">
        <f t="shared" si="59"/>
        <v/>
      </c>
      <c r="T112" s="266" t="str">
        <f t="shared" si="60"/>
        <v/>
      </c>
      <c r="U112" s="267" t="str">
        <f t="shared" si="61"/>
        <v/>
      </c>
      <c r="V112" s="268" t="str">
        <f t="shared" si="62"/>
        <v/>
      </c>
      <c r="W112" s="268" t="str">
        <f t="shared" si="63"/>
        <v/>
      </c>
      <c r="X112" s="269" t="str">
        <f t="shared" si="64"/>
        <v/>
      </c>
      <c r="Y112" t="str">
        <f t="shared" si="65"/>
        <v/>
      </c>
      <c r="Z112" t="str">
        <f t="shared" si="66"/>
        <v/>
      </c>
      <c r="AA112" t="str">
        <f t="shared" si="67"/>
        <v/>
      </c>
      <c r="AB112" t="str">
        <f t="shared" si="68"/>
        <v/>
      </c>
      <c r="AC112" t="str">
        <f t="shared" si="69"/>
        <v/>
      </c>
      <c r="AD112" t="str">
        <f t="shared" si="70"/>
        <v/>
      </c>
      <c r="AE112">
        <f t="array" ref="AE112">IF(P112="",0,SUMPRODUCT((DM13:VZ13="Gluten")*(DM14:VZ14="INFO")*(COUNTIF(AD112,"* "&amp;DM15:VZ15&amp;" *")&gt;0)*1))</f>
        <v>0</v>
      </c>
      <c r="AF112">
        <f t="array" ref="AF112">IF(P112="",0,SUMPRODUCT((DM13:VZ13="Gluten")*(DM14:VZ14="EXCL")*(COUNTIF(AD112,"* "&amp;DM15:VZ15&amp;" *")&gt;0)*1))</f>
        <v>0</v>
      </c>
      <c r="AG112">
        <f t="array" ref="AG112">IF(P112="",0,SUMPRODUCT((DM13:VZ13="Gluten")*(DM14:VZ14="ALERTE")*(COUNTIF(AD112,"* "&amp;DM15:VZ15&amp;" *")&gt;0)*1))</f>
        <v>0</v>
      </c>
      <c r="AH112">
        <f t="array" ref="AH112">IF(P112="",0,SUMPRODUCT((DM13:VZ13="Gluten")*(DM14:VZ14="SUSP")*(COUNTIF(AD112,"* "&amp;DM15:VZ15&amp;" *")&gt;0)*1))</f>
        <v>0</v>
      </c>
      <c r="AI112" t="str">
        <f t="shared" si="71"/>
        <v/>
      </c>
      <c r="AJ112" t="str">
        <f t="shared" si="72"/>
        <v/>
      </c>
      <c r="AK112">
        <f t="array" ref="AK112">IF(P112="",0,SUMPRODUCT((DM13:VZ13="Crustaces")*(DM14:VZ14="ALERTE")*(COUNTIF(AD112,"* "&amp;DM15:VZ15&amp;" *")&gt;0)*1))</f>
        <v>0</v>
      </c>
      <c r="AL112" t="str">
        <f t="shared" si="73"/>
        <v/>
      </c>
      <c r="AM112">
        <f t="array" ref="AM112">IF(P112="",0,SUMPRODUCT((DM13:VZ13="Oeufs")*(DM14:VZ14="ALERTE")*(COUNTIF(AD112,"* "&amp;DM15:VZ15&amp;" *")&gt;0)*1))</f>
        <v>0</v>
      </c>
      <c r="AN112" t="str">
        <f t="shared" si="74"/>
        <v/>
      </c>
      <c r="AO112">
        <f t="array" ref="AO112">IF(P112="",0,SUMPRODUCT((DM13:VZ13="Poissons")*(DM14:VZ14="INFO")*(COUNTIF(AD112,"* "&amp;DM15:VZ15&amp;" *")&gt;0)*1))</f>
        <v>0</v>
      </c>
      <c r="AP112">
        <f t="array" ref="AP112">IF(P112="",0,SUMPRODUCT((DM13:VZ13="Poissons")*(DM14:VZ14="EXCL")*(COUNTIF(AD112,"* "&amp;DM15:VZ15&amp;" *")&gt;0)*1))</f>
        <v>0</v>
      </c>
      <c r="AQ112">
        <f t="array" ref="AQ112">IF(P112="",0,SUMPRODUCT((DM13:VZ13="Poissons")*(DM14:VZ14="ALERTE")*(COUNTIF(AD112,"* "&amp;DM15:VZ15&amp;" *")&gt;0)*1))</f>
        <v>0</v>
      </c>
      <c r="AR112" t="str">
        <f t="shared" si="75"/>
        <v/>
      </c>
      <c r="AS112">
        <f t="array" ref="AS112">IF(P112="",0,SUMPRODUCT((DM13:VZ13="Arachides")*(DM14:VZ14="ALERTE")*(COUNTIF(AD112,"* "&amp;DM15:VZ15&amp;" *")&gt;0)*1))</f>
        <v>0</v>
      </c>
      <c r="AT112" t="str">
        <f t="shared" si="76"/>
        <v/>
      </c>
      <c r="AU112">
        <f t="array" ref="AU112">IF(P112="",0,SUMPRODUCT((DM13:VZ13="Soja")*(DM14:VZ14="INFO")*(COUNTIF(AD112,"* "&amp;DM15:VZ15&amp;" *")&gt;0)*1))</f>
        <v>0</v>
      </c>
      <c r="AV112">
        <f t="array" ref="AV112">IF(P112="",0,SUMPRODUCT((DM13:VZ13="Soja")*(DM14:VZ14="ALERTE")*(COUNTIF(AD112,"* "&amp;DM15:VZ15&amp;" *")&gt;0)*1))</f>
        <v>0</v>
      </c>
      <c r="AW112" t="str">
        <f t="shared" si="77"/>
        <v/>
      </c>
      <c r="AX112">
        <f t="array" ref="AX112">IF(P112="",0,SUMPRODUCT((DM13:VZ13="Lait")*(DM14:VZ14="INFO")*(COUNTIF(AD112,"* "&amp;DM15:VZ15&amp;" *")&gt;0)*1))</f>
        <v>0</v>
      </c>
      <c r="AY112">
        <f t="array" ref="AY112">IF(P112="",0,SUMPRODUCT((DM13:VZ13="Lait")*(DM14:VZ14="EXCL")*(COUNTIF(AD112,"* "&amp;DM15:VZ15&amp;" *")&gt;0)*1))</f>
        <v>0</v>
      </c>
      <c r="AZ112">
        <f t="array" ref="AZ112">IF(P112="",0,SUMPRODUCT((DM13:VZ13="Lait")*(DM14:VZ14="ALERTE")*(COUNTIF(AD112,"* "&amp;DM15:VZ15&amp;" *")&gt;0)*1))</f>
        <v>0</v>
      </c>
      <c r="BA112">
        <f t="array" ref="BA112">IF(P112="",0,SUMPRODUCT((DM13:VZ13="Lait")*(DM14:VZ14="SUSP")*(COUNTIF(AD112,"* "&amp;DM15:VZ15&amp;" *")&gt;0)*1))</f>
        <v>0</v>
      </c>
      <c r="BB112" t="str">
        <f t="shared" si="78"/>
        <v/>
      </c>
      <c r="BC112" t="str">
        <f t="shared" si="79"/>
        <v/>
      </c>
      <c r="BD112">
        <f t="array" ref="BD112">IF(P112="",0,SUMPRODUCT((DM13:VZ13="Fruits a coque")*(DM14:VZ14="EXCL")*(COUNTIF(AD112,"* "&amp;DM15:VZ15&amp;" *")&gt;0)*1))</f>
        <v>0</v>
      </c>
      <c r="BE112">
        <f t="array" ref="BE112">IF(P112="",0,SUMPRODUCT((DM13:VZ13="Fruits a coque")*(DM14:VZ14="ALERTE")*(COUNTIF(AD112,"* "&amp;DM15:VZ15&amp;" *")&gt;0)*1))</f>
        <v>0</v>
      </c>
      <c r="BF112" t="str">
        <f t="shared" si="80"/>
        <v/>
      </c>
      <c r="BG112">
        <f t="array" ref="BG112">IF(P112="",0,SUMPRODUCT((DM13:VZ13="Celeri")*(DM14:VZ14="ALERTE")*(COUNTIF(AD112,"* "&amp;DM15:VZ15&amp;" *")&gt;0)*1))</f>
        <v>0</v>
      </c>
      <c r="BH112" t="str">
        <f t="shared" si="81"/>
        <v/>
      </c>
      <c r="BI112">
        <f t="array" ref="BI112">IF(P112="",0,SUMPRODUCT((DM13:VZ13="Moutarde")*(DM14:VZ14="ALERTE")*(COUNTIF(AD112,"* "&amp;DM15:VZ15&amp;" *")&gt;0)*1))</f>
        <v>0</v>
      </c>
      <c r="BJ112" t="str">
        <f t="shared" si="82"/>
        <v/>
      </c>
      <c r="BK112">
        <f t="array" ref="BK112">IF(P112="",0,SUMPRODUCT((DM13:VZ13="Sesame")*(DM14:VZ14="ALERTE")*(COUNTIF(AD112,"* "&amp;DM15:VZ15&amp;" *")&gt;0)*1))</f>
        <v>0</v>
      </c>
      <c r="BL112" t="str">
        <f t="shared" si="83"/>
        <v/>
      </c>
      <c r="BM112">
        <f t="array" ref="BM112">IF(P112="",0,SUMPRODUCT((DM13:VZ13="Sulfites")*(DM14:VZ14="ALERTE")*(COUNTIF(AD112,"* "&amp;DM15:VZ15&amp;" *")&gt;0)*1))</f>
        <v>0</v>
      </c>
      <c r="BN112" t="str">
        <f t="shared" si="84"/>
        <v/>
      </c>
      <c r="BO112">
        <f t="array" ref="BO112">IF(P112="",0,SUMPRODUCT((DM13:VZ13="Lupin")*(DM14:VZ14="ALERTE")*(COUNTIF(AD112,"* "&amp;DM15:VZ15&amp;" *")&gt;0)*1))</f>
        <v>0</v>
      </c>
      <c r="BP112" t="str">
        <f t="shared" si="85"/>
        <v/>
      </c>
      <c r="BQ112">
        <f t="array" ref="BQ112">IF(P112="",0,SUMPRODUCT((DM13:VZ13="Mollusques")*(DM14:VZ14="EXCL")*(COUNTIF(AD112,"* "&amp;DM15:VZ15&amp;" *")&gt;0)*1))</f>
        <v>0</v>
      </c>
      <c r="BR112">
        <f t="array" ref="BR112">IF(P112="",0,SUMPRODUCT((DM13:VZ13="Mollusques")*(DM14:VZ14="ALERTE")*(COUNTIF(AD112,"* "&amp;DM15:VZ15&amp;" *")&gt;0)*1))</f>
        <v>0</v>
      </c>
      <c r="BS112" t="str">
        <f t="shared" si="86"/>
        <v/>
      </c>
      <c r="BT112" t="str">
        <f t="shared" si="87"/>
        <v/>
      </c>
      <c r="BU112" t="str">
        <f t="shared" si="88"/>
        <v/>
      </c>
      <c r="BV112" t="str">
        <f t="shared" si="89"/>
        <v/>
      </c>
      <c r="BW112" t="str">
        <f t="shared" si="90"/>
        <v/>
      </c>
      <c r="BX112" t="str">
        <f t="shared" si="91"/>
        <v/>
      </c>
      <c r="BY112" t="str">
        <f t="shared" si="92"/>
        <v/>
      </c>
      <c r="BZ112" t="str">
        <f t="shared" si="93"/>
        <v/>
      </c>
      <c r="CA112" t="str">
        <f t="shared" si="94"/>
        <v/>
      </c>
      <c r="CB112" t="str">
        <f t="shared" si="95"/>
        <v/>
      </c>
      <c r="CC112" t="str">
        <f t="shared" si="96"/>
        <v/>
      </c>
      <c r="CD112" t="str">
        <f t="shared" si="97"/>
        <v/>
      </c>
      <c r="CE112" t="str">
        <f t="shared" si="98"/>
        <v/>
      </c>
      <c r="CF112" t="str">
        <f t="shared" si="99"/>
        <v/>
      </c>
      <c r="CG112" t="str">
        <f t="shared" si="100"/>
        <v/>
      </c>
      <c r="CH112" t="str">
        <f t="shared" si="101"/>
        <v/>
      </c>
      <c r="CI112" t="str">
        <f t="shared" si="102"/>
        <v/>
      </c>
      <c r="CJ112" t="str">
        <f t="shared" si="103"/>
        <v/>
      </c>
      <c r="CK112" t="str">
        <f t="shared" si="104"/>
        <v/>
      </c>
    </row>
    <row r="113" spans="2:89" ht="15.75">
      <c r="B113" s="759"/>
      <c r="C113" s="784" t="str">
        <f>TRIM(SUBSTITUTE(SUBSTITUTE(SUBSTITUTE(SUBSTITUTE(SUBSTITUTE(SUBSTITUTE(SUBSTITUTE(SUBSTITUTE(SUBSTITUTE(CLEAN(IF(OR(LEFT(C112,1)="-",LEFT(C112,1)="="),MID(C112,2,99999),C112)),"—","-"),"–","-"),CHAR(160)," "),CHAR(9)," "),CHAR(13)," "),CHAR(10)," ")," "," ")," "," ")," "," "))</f>
        <v/>
      </c>
      <c r="D113" s="780" t="str" cm="1">
        <f t="array" ref="D113">IF(ROW()=ROW(D112),C115,INDEX(E112:E125,ROW()-ROW(D112)))</f>
        <v/>
      </c>
      <c r="E113" s="781" t="str">
        <f>IF(OR(D113="",C114="",C114&lt;=0,F113=""),"",TRIM(MID(D113,LEN(F113)+1+IF(MID(D113,LEN(F113)+1,1)=" ",1,0),99999)))</f>
        <v/>
      </c>
      <c r="F113" s="780" t="str">
        <f>IF(OR(G113="",G113=0,G113="0"),"",IF(LEN(G113)&lt;=C114,G113,IF(LEN(SUBSTITUTE(H113," ",""))=C114+1,LEFT(G113,C114),LEFT(G113,FIND("§",SUBSTITUTE(H113," ","§",LEN(H113)-LEN(SUBSTITUTE(H113," ",""))))-1))))</f>
        <v/>
      </c>
      <c r="G113" s="780" t="str">
        <f t="shared" si="56"/>
        <v/>
      </c>
      <c r="H113" s="780" t="str">
        <f>IF(OR(G113="",G113=0,G113="0"),"",LEFT(G113,C114+1))</f>
        <v/>
      </c>
      <c r="I113" s="782"/>
      <c r="J113" s="796"/>
      <c r="K113" s="759" t="str">
        <f>IF(LEN(TRIM(L113))&gt;0,MAX(K13:K112)+1,"")</f>
        <v/>
      </c>
      <c r="L113" s="864"/>
      <c r="M113" s="864"/>
      <c r="N113" s="864"/>
      <c r="O113" s="263" t="str">
        <f t="shared" si="57"/>
        <v/>
      </c>
      <c r="P113" s="752"/>
      <c r="Q113" s="862" t="s">
        <v>945</v>
      </c>
      <c r="R113" s="863" t="str">
        <f t="shared" si="58"/>
        <v/>
      </c>
      <c r="S113" s="264" t="str">
        <f t="shared" si="59"/>
        <v/>
      </c>
      <c r="T113" s="266" t="str">
        <f t="shared" si="60"/>
        <v/>
      </c>
      <c r="U113" s="267" t="str">
        <f t="shared" si="61"/>
        <v/>
      </c>
      <c r="V113" s="268" t="str">
        <f t="shared" si="62"/>
        <v/>
      </c>
      <c r="W113" s="268" t="str">
        <f t="shared" si="63"/>
        <v/>
      </c>
      <c r="X113" s="269" t="str">
        <f t="shared" si="64"/>
        <v/>
      </c>
      <c r="Y113" t="str">
        <f t="shared" si="65"/>
        <v/>
      </c>
      <c r="Z113" t="str">
        <f t="shared" si="66"/>
        <v/>
      </c>
      <c r="AA113" t="str">
        <f t="shared" si="67"/>
        <v/>
      </c>
      <c r="AB113" t="str">
        <f t="shared" si="68"/>
        <v/>
      </c>
      <c r="AC113" t="str">
        <f t="shared" si="69"/>
        <v/>
      </c>
      <c r="AD113" t="str">
        <f t="shared" si="70"/>
        <v/>
      </c>
      <c r="AE113">
        <f t="array" ref="AE113">IF(P113="",0,SUMPRODUCT((DM13:VZ13="Gluten")*(DM14:VZ14="INFO")*(COUNTIF(AD113,"* "&amp;DM15:VZ15&amp;" *")&gt;0)*1))</f>
        <v>0</v>
      </c>
      <c r="AF113">
        <f t="array" ref="AF113">IF(P113="",0,SUMPRODUCT((DM13:VZ13="Gluten")*(DM14:VZ14="EXCL")*(COUNTIF(AD113,"* "&amp;DM15:VZ15&amp;" *")&gt;0)*1))</f>
        <v>0</v>
      </c>
      <c r="AG113">
        <f t="array" ref="AG113">IF(P113="",0,SUMPRODUCT((DM13:VZ13="Gluten")*(DM14:VZ14="ALERTE")*(COUNTIF(AD113,"* "&amp;DM15:VZ15&amp;" *")&gt;0)*1))</f>
        <v>0</v>
      </c>
      <c r="AH113">
        <f t="array" ref="AH113">IF(P113="",0,SUMPRODUCT((DM13:VZ13="Gluten")*(DM14:VZ14="SUSP")*(COUNTIF(AD113,"* "&amp;DM15:VZ15&amp;" *")&gt;0)*1))</f>
        <v>0</v>
      </c>
      <c r="AI113" t="str">
        <f t="shared" si="71"/>
        <v/>
      </c>
      <c r="AJ113" t="str">
        <f t="shared" si="72"/>
        <v/>
      </c>
      <c r="AK113">
        <f t="array" ref="AK113">IF(P113="",0,SUMPRODUCT((DM13:VZ13="Crustaces")*(DM14:VZ14="ALERTE")*(COUNTIF(AD113,"* "&amp;DM15:VZ15&amp;" *")&gt;0)*1))</f>
        <v>0</v>
      </c>
      <c r="AL113" t="str">
        <f t="shared" si="73"/>
        <v/>
      </c>
      <c r="AM113">
        <f t="array" ref="AM113">IF(P113="",0,SUMPRODUCT((DM13:VZ13="Oeufs")*(DM14:VZ14="ALERTE")*(COUNTIF(AD113,"* "&amp;DM15:VZ15&amp;" *")&gt;0)*1))</f>
        <v>0</v>
      </c>
      <c r="AN113" t="str">
        <f t="shared" si="74"/>
        <v/>
      </c>
      <c r="AO113">
        <f t="array" ref="AO113">IF(P113="",0,SUMPRODUCT((DM13:VZ13="Poissons")*(DM14:VZ14="INFO")*(COUNTIF(AD113,"* "&amp;DM15:VZ15&amp;" *")&gt;0)*1))</f>
        <v>0</v>
      </c>
      <c r="AP113">
        <f t="array" ref="AP113">IF(P113="",0,SUMPRODUCT((DM13:VZ13="Poissons")*(DM14:VZ14="EXCL")*(COUNTIF(AD113,"* "&amp;DM15:VZ15&amp;" *")&gt;0)*1))</f>
        <v>0</v>
      </c>
      <c r="AQ113">
        <f t="array" ref="AQ113">IF(P113="",0,SUMPRODUCT((DM13:VZ13="Poissons")*(DM14:VZ14="ALERTE")*(COUNTIF(AD113,"* "&amp;DM15:VZ15&amp;" *")&gt;0)*1))</f>
        <v>0</v>
      </c>
      <c r="AR113" t="str">
        <f t="shared" si="75"/>
        <v/>
      </c>
      <c r="AS113">
        <f t="array" ref="AS113">IF(P113="",0,SUMPRODUCT((DM13:VZ13="Arachides")*(DM14:VZ14="ALERTE")*(COUNTIF(AD113,"* "&amp;DM15:VZ15&amp;" *")&gt;0)*1))</f>
        <v>0</v>
      </c>
      <c r="AT113" t="str">
        <f t="shared" si="76"/>
        <v/>
      </c>
      <c r="AU113">
        <f t="array" ref="AU113">IF(P113="",0,SUMPRODUCT((DM13:VZ13="Soja")*(DM14:VZ14="INFO")*(COUNTIF(AD113,"* "&amp;DM15:VZ15&amp;" *")&gt;0)*1))</f>
        <v>0</v>
      </c>
      <c r="AV113">
        <f t="array" ref="AV113">IF(P113="",0,SUMPRODUCT((DM13:VZ13="Soja")*(DM14:VZ14="ALERTE")*(COUNTIF(AD113,"* "&amp;DM15:VZ15&amp;" *")&gt;0)*1))</f>
        <v>0</v>
      </c>
      <c r="AW113" t="str">
        <f t="shared" si="77"/>
        <v/>
      </c>
      <c r="AX113">
        <f t="array" ref="AX113">IF(P113="",0,SUMPRODUCT((DM13:VZ13="Lait")*(DM14:VZ14="INFO")*(COUNTIF(AD113,"* "&amp;DM15:VZ15&amp;" *")&gt;0)*1))</f>
        <v>0</v>
      </c>
      <c r="AY113">
        <f t="array" ref="AY113">IF(P113="",0,SUMPRODUCT((DM13:VZ13="Lait")*(DM14:VZ14="EXCL")*(COUNTIF(AD113,"* "&amp;DM15:VZ15&amp;" *")&gt;0)*1))</f>
        <v>0</v>
      </c>
      <c r="AZ113">
        <f t="array" ref="AZ113">IF(P113="",0,SUMPRODUCT((DM13:VZ13="Lait")*(DM14:VZ14="ALERTE")*(COUNTIF(AD113,"* "&amp;DM15:VZ15&amp;" *")&gt;0)*1))</f>
        <v>0</v>
      </c>
      <c r="BA113">
        <f t="array" ref="BA113">IF(P113="",0,SUMPRODUCT((DM13:VZ13="Lait")*(DM14:VZ14="SUSP")*(COUNTIF(AD113,"* "&amp;DM15:VZ15&amp;" *")&gt;0)*1))</f>
        <v>0</v>
      </c>
      <c r="BB113" t="str">
        <f t="shared" si="78"/>
        <v/>
      </c>
      <c r="BC113" t="str">
        <f t="shared" si="79"/>
        <v/>
      </c>
      <c r="BD113">
        <f t="array" ref="BD113">IF(P113="",0,SUMPRODUCT((DM13:VZ13="Fruits a coque")*(DM14:VZ14="EXCL")*(COUNTIF(AD113,"* "&amp;DM15:VZ15&amp;" *")&gt;0)*1))</f>
        <v>0</v>
      </c>
      <c r="BE113">
        <f t="array" ref="BE113">IF(P113="",0,SUMPRODUCT((DM13:VZ13="Fruits a coque")*(DM14:VZ14="ALERTE")*(COUNTIF(AD113,"* "&amp;DM15:VZ15&amp;" *")&gt;0)*1))</f>
        <v>0</v>
      </c>
      <c r="BF113" t="str">
        <f t="shared" si="80"/>
        <v/>
      </c>
      <c r="BG113">
        <f t="array" ref="BG113">IF(P113="",0,SUMPRODUCT((DM13:VZ13="Celeri")*(DM14:VZ14="ALERTE")*(COUNTIF(AD113,"* "&amp;DM15:VZ15&amp;" *")&gt;0)*1))</f>
        <v>0</v>
      </c>
      <c r="BH113" t="str">
        <f t="shared" si="81"/>
        <v/>
      </c>
      <c r="BI113">
        <f t="array" ref="BI113">IF(P113="",0,SUMPRODUCT((DM13:VZ13="Moutarde")*(DM14:VZ14="ALERTE")*(COUNTIF(AD113,"* "&amp;DM15:VZ15&amp;" *")&gt;0)*1))</f>
        <v>0</v>
      </c>
      <c r="BJ113" t="str">
        <f t="shared" si="82"/>
        <v/>
      </c>
      <c r="BK113">
        <f t="array" ref="BK113">IF(P113="",0,SUMPRODUCT((DM13:VZ13="Sesame")*(DM14:VZ14="ALERTE")*(COUNTIF(AD113,"* "&amp;DM15:VZ15&amp;" *")&gt;0)*1))</f>
        <v>0</v>
      </c>
      <c r="BL113" t="str">
        <f t="shared" si="83"/>
        <v/>
      </c>
      <c r="BM113">
        <f t="array" ref="BM113">IF(P113="",0,SUMPRODUCT((DM13:VZ13="Sulfites")*(DM14:VZ14="ALERTE")*(COUNTIF(AD113,"* "&amp;DM15:VZ15&amp;" *")&gt;0)*1))</f>
        <v>0</v>
      </c>
      <c r="BN113" t="str">
        <f t="shared" si="84"/>
        <v/>
      </c>
      <c r="BO113">
        <f t="array" ref="BO113">IF(P113="",0,SUMPRODUCT((DM13:VZ13="Lupin")*(DM14:VZ14="ALERTE")*(COUNTIF(AD113,"* "&amp;DM15:VZ15&amp;" *")&gt;0)*1))</f>
        <v>0</v>
      </c>
      <c r="BP113" t="str">
        <f t="shared" si="85"/>
        <v/>
      </c>
      <c r="BQ113">
        <f t="array" ref="BQ113">IF(P113="",0,SUMPRODUCT((DM13:VZ13="Mollusques")*(DM14:VZ14="EXCL")*(COUNTIF(AD113,"* "&amp;DM15:VZ15&amp;" *")&gt;0)*1))</f>
        <v>0</v>
      </c>
      <c r="BR113">
        <f t="array" ref="BR113">IF(P113="",0,SUMPRODUCT((DM13:VZ13="Mollusques")*(DM14:VZ14="ALERTE")*(COUNTIF(AD113,"* "&amp;DM15:VZ15&amp;" *")&gt;0)*1))</f>
        <v>0</v>
      </c>
      <c r="BS113" t="str">
        <f t="shared" si="86"/>
        <v/>
      </c>
      <c r="BT113" t="str">
        <f t="shared" si="87"/>
        <v/>
      </c>
      <c r="BU113" t="str">
        <f t="shared" si="88"/>
        <v/>
      </c>
      <c r="BV113" t="str">
        <f t="shared" si="89"/>
        <v/>
      </c>
      <c r="BW113" t="str">
        <f t="shared" si="90"/>
        <v/>
      </c>
      <c r="BX113" t="str">
        <f t="shared" si="91"/>
        <v/>
      </c>
      <c r="BY113" t="str">
        <f t="shared" si="92"/>
        <v/>
      </c>
      <c r="BZ113" t="str">
        <f t="shared" si="93"/>
        <v/>
      </c>
      <c r="CA113" t="str">
        <f t="shared" si="94"/>
        <v/>
      </c>
      <c r="CB113" t="str">
        <f t="shared" si="95"/>
        <v/>
      </c>
      <c r="CC113" t="str">
        <f t="shared" si="96"/>
        <v/>
      </c>
      <c r="CD113" t="str">
        <f t="shared" si="97"/>
        <v/>
      </c>
      <c r="CE113" t="str">
        <f t="shared" si="98"/>
        <v/>
      </c>
      <c r="CF113" t="str">
        <f t="shared" si="99"/>
        <v/>
      </c>
      <c r="CG113" t="str">
        <f t="shared" si="100"/>
        <v/>
      </c>
      <c r="CH113" t="str">
        <f t="shared" si="101"/>
        <v/>
      </c>
      <c r="CI113" t="str">
        <f t="shared" si="102"/>
        <v/>
      </c>
      <c r="CJ113" t="str">
        <f t="shared" si="103"/>
        <v/>
      </c>
      <c r="CK113" t="str">
        <f t="shared" si="104"/>
        <v/>
      </c>
    </row>
    <row r="114" spans="2:89" ht="15.75">
      <c r="B114" s="759"/>
      <c r="C114" s="785">
        <f>K10</f>
        <v>120</v>
      </c>
      <c r="D114" s="780" t="str" cm="1">
        <f t="array" ref="D114">IF(ROW()=ROW(D112),C115,INDEX(E112:E125,ROW()-ROW(D112)))</f>
        <v/>
      </c>
      <c r="E114" s="781" t="str">
        <f>IF(OR(D114="",C114="",C114&lt;=0,F114=""),"",TRIM(MID(D114,LEN(F114)+1+IF(MID(D114,LEN(F114)+1,1)=" ",1,0),99999)))</f>
        <v/>
      </c>
      <c r="F114" s="780" t="str">
        <f>IF(OR(G114="",G114=0,G114="0"),"",IF(LEN(G114)&lt;=C114,G114,IF(LEN(SUBSTITUTE(H114," ",""))=C114+1,LEFT(G114,C114),LEFT(G114,FIND("§",SUBSTITUTE(H114," ","§",LEN(H114)-LEN(SUBSTITUTE(H114," ",""))))-1))))</f>
        <v/>
      </c>
      <c r="G114" s="780" t="str">
        <f t="shared" si="56"/>
        <v/>
      </c>
      <c r="H114" s="780" t="str">
        <f>IF(OR(G114="",G114=0,G114="0"),"",LEFT(G114,C114+1))</f>
        <v/>
      </c>
      <c r="I114" s="782"/>
      <c r="J114" s="796"/>
      <c r="K114" s="759" t="str">
        <f>IF(LEN(TRIM(L114))&gt;0,MAX(K13:K113)+1,"")</f>
        <v/>
      </c>
      <c r="L114" s="864"/>
      <c r="M114" s="864"/>
      <c r="N114" s="864"/>
      <c r="O114" s="263" t="str">
        <f t="shared" si="57"/>
        <v/>
      </c>
      <c r="P114" s="752"/>
      <c r="Q114" s="862" t="s">
        <v>945</v>
      </c>
      <c r="R114" s="863" t="str">
        <f t="shared" si="58"/>
        <v/>
      </c>
      <c r="S114" s="264" t="str">
        <f t="shared" si="59"/>
        <v/>
      </c>
      <c r="T114" s="266" t="str">
        <f t="shared" si="60"/>
        <v/>
      </c>
      <c r="U114" s="267" t="str">
        <f t="shared" si="61"/>
        <v/>
      </c>
      <c r="V114" s="268" t="str">
        <f t="shared" si="62"/>
        <v/>
      </c>
      <c r="W114" s="268" t="str">
        <f t="shared" si="63"/>
        <v/>
      </c>
      <c r="X114" s="269" t="str">
        <f t="shared" si="64"/>
        <v/>
      </c>
      <c r="Y114" t="str">
        <f t="shared" si="65"/>
        <v/>
      </c>
      <c r="Z114" t="str">
        <f t="shared" si="66"/>
        <v/>
      </c>
      <c r="AA114" t="str">
        <f t="shared" si="67"/>
        <v/>
      </c>
      <c r="AB114" t="str">
        <f t="shared" si="68"/>
        <v/>
      </c>
      <c r="AC114" t="str">
        <f t="shared" si="69"/>
        <v/>
      </c>
      <c r="AD114" t="str">
        <f t="shared" si="70"/>
        <v/>
      </c>
      <c r="AE114">
        <f t="array" ref="AE114">IF(P114="",0,SUMPRODUCT((DM13:VZ13="Gluten")*(DM14:VZ14="INFO")*(COUNTIF(AD114,"* "&amp;DM15:VZ15&amp;" *")&gt;0)*1))</f>
        <v>0</v>
      </c>
      <c r="AF114">
        <f t="array" ref="AF114">IF(P114="",0,SUMPRODUCT((DM13:VZ13="Gluten")*(DM14:VZ14="EXCL")*(COUNTIF(AD114,"* "&amp;DM15:VZ15&amp;" *")&gt;0)*1))</f>
        <v>0</v>
      </c>
      <c r="AG114">
        <f t="array" ref="AG114">IF(P114="",0,SUMPRODUCT((DM13:VZ13="Gluten")*(DM14:VZ14="ALERTE")*(COUNTIF(AD114,"* "&amp;DM15:VZ15&amp;" *")&gt;0)*1))</f>
        <v>0</v>
      </c>
      <c r="AH114">
        <f t="array" ref="AH114">IF(P114="",0,SUMPRODUCT((DM13:VZ13="Gluten")*(DM14:VZ14="SUSP")*(COUNTIF(AD114,"* "&amp;DM15:VZ15&amp;" *")&gt;0)*1))</f>
        <v>0</v>
      </c>
      <c r="AI114" t="str">
        <f t="shared" si="71"/>
        <v/>
      </c>
      <c r="AJ114" t="str">
        <f t="shared" si="72"/>
        <v/>
      </c>
      <c r="AK114">
        <f t="array" ref="AK114">IF(P114="",0,SUMPRODUCT((DM13:VZ13="Crustaces")*(DM14:VZ14="ALERTE")*(COUNTIF(AD114,"* "&amp;DM15:VZ15&amp;" *")&gt;0)*1))</f>
        <v>0</v>
      </c>
      <c r="AL114" t="str">
        <f t="shared" si="73"/>
        <v/>
      </c>
      <c r="AM114">
        <f t="array" ref="AM114">IF(P114="",0,SUMPRODUCT((DM13:VZ13="Oeufs")*(DM14:VZ14="ALERTE")*(COUNTIF(AD114,"* "&amp;DM15:VZ15&amp;" *")&gt;0)*1))</f>
        <v>0</v>
      </c>
      <c r="AN114" t="str">
        <f t="shared" si="74"/>
        <v/>
      </c>
      <c r="AO114">
        <f t="array" ref="AO114">IF(P114="",0,SUMPRODUCT((DM13:VZ13="Poissons")*(DM14:VZ14="INFO")*(COUNTIF(AD114,"* "&amp;DM15:VZ15&amp;" *")&gt;0)*1))</f>
        <v>0</v>
      </c>
      <c r="AP114">
        <f t="array" ref="AP114">IF(P114="",0,SUMPRODUCT((DM13:VZ13="Poissons")*(DM14:VZ14="EXCL")*(COUNTIF(AD114,"* "&amp;DM15:VZ15&amp;" *")&gt;0)*1))</f>
        <v>0</v>
      </c>
      <c r="AQ114">
        <f t="array" ref="AQ114">IF(P114="",0,SUMPRODUCT((DM13:VZ13="Poissons")*(DM14:VZ14="ALERTE")*(COUNTIF(AD114,"* "&amp;DM15:VZ15&amp;" *")&gt;0)*1))</f>
        <v>0</v>
      </c>
      <c r="AR114" t="str">
        <f t="shared" si="75"/>
        <v/>
      </c>
      <c r="AS114">
        <f t="array" ref="AS114">IF(P114="",0,SUMPRODUCT((DM13:VZ13="Arachides")*(DM14:VZ14="ALERTE")*(COUNTIF(AD114,"* "&amp;DM15:VZ15&amp;" *")&gt;0)*1))</f>
        <v>0</v>
      </c>
      <c r="AT114" t="str">
        <f t="shared" si="76"/>
        <v/>
      </c>
      <c r="AU114">
        <f t="array" ref="AU114">IF(P114="",0,SUMPRODUCT((DM13:VZ13="Soja")*(DM14:VZ14="INFO")*(COUNTIF(AD114,"* "&amp;DM15:VZ15&amp;" *")&gt;0)*1))</f>
        <v>0</v>
      </c>
      <c r="AV114">
        <f t="array" ref="AV114">IF(P114="",0,SUMPRODUCT((DM13:VZ13="Soja")*(DM14:VZ14="ALERTE")*(COUNTIF(AD114,"* "&amp;DM15:VZ15&amp;" *")&gt;0)*1))</f>
        <v>0</v>
      </c>
      <c r="AW114" t="str">
        <f t="shared" si="77"/>
        <v/>
      </c>
      <c r="AX114">
        <f t="array" ref="AX114">IF(P114="",0,SUMPRODUCT((DM13:VZ13="Lait")*(DM14:VZ14="INFO")*(COUNTIF(AD114,"* "&amp;DM15:VZ15&amp;" *")&gt;0)*1))</f>
        <v>0</v>
      </c>
      <c r="AY114">
        <f t="array" ref="AY114">IF(P114="",0,SUMPRODUCT((DM13:VZ13="Lait")*(DM14:VZ14="EXCL")*(COUNTIF(AD114,"* "&amp;DM15:VZ15&amp;" *")&gt;0)*1))</f>
        <v>0</v>
      </c>
      <c r="AZ114">
        <f t="array" ref="AZ114">IF(P114="",0,SUMPRODUCT((DM13:VZ13="Lait")*(DM14:VZ14="ALERTE")*(COUNTIF(AD114,"* "&amp;DM15:VZ15&amp;" *")&gt;0)*1))</f>
        <v>0</v>
      </c>
      <c r="BA114">
        <f t="array" ref="BA114">IF(P114="",0,SUMPRODUCT((DM13:VZ13="Lait")*(DM14:VZ14="SUSP")*(COUNTIF(AD114,"* "&amp;DM15:VZ15&amp;" *")&gt;0)*1))</f>
        <v>0</v>
      </c>
      <c r="BB114" t="str">
        <f t="shared" si="78"/>
        <v/>
      </c>
      <c r="BC114" t="str">
        <f t="shared" si="79"/>
        <v/>
      </c>
      <c r="BD114">
        <f t="array" ref="BD114">IF(P114="",0,SUMPRODUCT((DM13:VZ13="Fruits a coque")*(DM14:VZ14="EXCL")*(COUNTIF(AD114,"* "&amp;DM15:VZ15&amp;" *")&gt;0)*1))</f>
        <v>0</v>
      </c>
      <c r="BE114">
        <f t="array" ref="BE114">IF(P114="",0,SUMPRODUCT((DM13:VZ13="Fruits a coque")*(DM14:VZ14="ALERTE")*(COUNTIF(AD114,"* "&amp;DM15:VZ15&amp;" *")&gt;0)*1))</f>
        <v>0</v>
      </c>
      <c r="BF114" t="str">
        <f t="shared" si="80"/>
        <v/>
      </c>
      <c r="BG114">
        <f t="array" ref="BG114">IF(P114="",0,SUMPRODUCT((DM13:VZ13="Celeri")*(DM14:VZ14="ALERTE")*(COUNTIF(AD114,"* "&amp;DM15:VZ15&amp;" *")&gt;0)*1))</f>
        <v>0</v>
      </c>
      <c r="BH114" t="str">
        <f t="shared" si="81"/>
        <v/>
      </c>
      <c r="BI114">
        <f t="array" ref="BI114">IF(P114="",0,SUMPRODUCT((DM13:VZ13="Moutarde")*(DM14:VZ14="ALERTE")*(COUNTIF(AD114,"* "&amp;DM15:VZ15&amp;" *")&gt;0)*1))</f>
        <v>0</v>
      </c>
      <c r="BJ114" t="str">
        <f t="shared" si="82"/>
        <v/>
      </c>
      <c r="BK114">
        <f t="array" ref="BK114">IF(P114="",0,SUMPRODUCT((DM13:VZ13="Sesame")*(DM14:VZ14="ALERTE")*(COUNTIF(AD114,"* "&amp;DM15:VZ15&amp;" *")&gt;0)*1))</f>
        <v>0</v>
      </c>
      <c r="BL114" t="str">
        <f t="shared" si="83"/>
        <v/>
      </c>
      <c r="BM114">
        <f t="array" ref="BM114">IF(P114="",0,SUMPRODUCT((DM13:VZ13="Sulfites")*(DM14:VZ14="ALERTE")*(COUNTIF(AD114,"* "&amp;DM15:VZ15&amp;" *")&gt;0)*1))</f>
        <v>0</v>
      </c>
      <c r="BN114" t="str">
        <f t="shared" si="84"/>
        <v/>
      </c>
      <c r="BO114">
        <f t="array" ref="BO114">IF(P114="",0,SUMPRODUCT((DM13:VZ13="Lupin")*(DM14:VZ14="ALERTE")*(COUNTIF(AD114,"* "&amp;DM15:VZ15&amp;" *")&gt;0)*1))</f>
        <v>0</v>
      </c>
      <c r="BP114" t="str">
        <f t="shared" si="85"/>
        <v/>
      </c>
      <c r="BQ114">
        <f t="array" ref="BQ114">IF(P114="",0,SUMPRODUCT((DM13:VZ13="Mollusques")*(DM14:VZ14="EXCL")*(COUNTIF(AD114,"* "&amp;DM15:VZ15&amp;" *")&gt;0)*1))</f>
        <v>0</v>
      </c>
      <c r="BR114">
        <f t="array" ref="BR114">IF(P114="",0,SUMPRODUCT((DM13:VZ13="Mollusques")*(DM14:VZ14="ALERTE")*(COUNTIF(AD114,"* "&amp;DM15:VZ15&amp;" *")&gt;0)*1))</f>
        <v>0</v>
      </c>
      <c r="BS114" t="str">
        <f t="shared" si="86"/>
        <v/>
      </c>
      <c r="BT114" t="str">
        <f t="shared" si="87"/>
        <v/>
      </c>
      <c r="BU114" t="str">
        <f t="shared" si="88"/>
        <v/>
      </c>
      <c r="BV114" t="str">
        <f t="shared" si="89"/>
        <v/>
      </c>
      <c r="BW114" t="str">
        <f t="shared" si="90"/>
        <v/>
      </c>
      <c r="BX114" t="str">
        <f t="shared" si="91"/>
        <v/>
      </c>
      <c r="BY114" t="str">
        <f t="shared" si="92"/>
        <v/>
      </c>
      <c r="BZ114" t="str">
        <f t="shared" si="93"/>
        <v/>
      </c>
      <c r="CA114" t="str">
        <f t="shared" si="94"/>
        <v/>
      </c>
      <c r="CB114" t="str">
        <f t="shared" si="95"/>
        <v/>
      </c>
      <c r="CC114" t="str">
        <f t="shared" si="96"/>
        <v/>
      </c>
      <c r="CD114" t="str">
        <f t="shared" si="97"/>
        <v/>
      </c>
      <c r="CE114" t="str">
        <f t="shared" si="98"/>
        <v/>
      </c>
      <c r="CF114" t="str">
        <f t="shared" si="99"/>
        <v/>
      </c>
      <c r="CG114" t="str">
        <f t="shared" si="100"/>
        <v/>
      </c>
      <c r="CH114" t="str">
        <f t="shared" si="101"/>
        <v/>
      </c>
      <c r="CI114" t="str">
        <f t="shared" si="102"/>
        <v/>
      </c>
      <c r="CJ114" t="str">
        <f t="shared" si="103"/>
        <v/>
      </c>
      <c r="CK114" t="str">
        <f t="shared" si="104"/>
        <v/>
      </c>
    </row>
    <row r="115" spans="2:89" ht="15.75">
      <c r="B115" s="759"/>
      <c r="C115" s="784" t="str">
        <f>IF(UPPER(TRIM(K11))="X",C119,C113)</f>
        <v/>
      </c>
      <c r="D115" s="780" t="str" cm="1">
        <f t="array" ref="D115">IF(ROW()=ROW(D112),C115,INDEX(E112:E125,ROW()-ROW(D112)))</f>
        <v/>
      </c>
      <c r="E115" s="781" t="str">
        <f>IF(OR(D115="",C114="",C114&lt;=0,F115=""),"",TRIM(MID(D115,LEN(F115)+1+IF(MID(D115,LEN(F115)+1,1)=" ",1,0),99999)))</f>
        <v/>
      </c>
      <c r="F115" s="780" t="str">
        <f>IF(OR(G115="",G115=0,G115="0"),"",IF(LEN(G115)&lt;=C114,G115,IF(LEN(SUBSTITUTE(H115," ",""))=C114+1,LEFT(G115,C114),LEFT(G115,FIND("§",SUBSTITUTE(H115," ","§",LEN(H115)-LEN(SUBSTITUTE(H115," ",""))))-1))))</f>
        <v/>
      </c>
      <c r="G115" s="780" t="str">
        <f t="shared" si="56"/>
        <v/>
      </c>
      <c r="H115" s="780" t="str">
        <f>IF(OR(G115="",G115=0,G115="0"),"",LEFT(G115,C114+1))</f>
        <v/>
      </c>
      <c r="I115" s="782"/>
      <c r="J115" s="796"/>
      <c r="K115" s="759" t="str">
        <f>IF(LEN(TRIM(L115))&gt;0,MAX(K13:K114)+1,"")</f>
        <v/>
      </c>
      <c r="L115" s="864"/>
      <c r="M115" s="864"/>
      <c r="N115" s="864"/>
      <c r="O115" s="263" t="str">
        <f t="shared" si="57"/>
        <v/>
      </c>
      <c r="P115" s="752"/>
      <c r="Q115" s="862" t="s">
        <v>945</v>
      </c>
      <c r="R115" s="863" t="str">
        <f t="shared" si="58"/>
        <v/>
      </c>
      <c r="S115" s="264" t="str">
        <f t="shared" si="59"/>
        <v/>
      </c>
      <c r="T115" s="266" t="str">
        <f t="shared" si="60"/>
        <v/>
      </c>
      <c r="U115" s="267" t="str">
        <f t="shared" si="61"/>
        <v/>
      </c>
      <c r="V115" s="268" t="str">
        <f t="shared" si="62"/>
        <v/>
      </c>
      <c r="W115" s="268" t="str">
        <f t="shared" si="63"/>
        <v/>
      </c>
      <c r="X115" s="269" t="str">
        <f t="shared" si="64"/>
        <v/>
      </c>
      <c r="Y115" t="str">
        <f t="shared" si="65"/>
        <v/>
      </c>
      <c r="Z115" t="str">
        <f t="shared" si="66"/>
        <v/>
      </c>
      <c r="AA115" t="str">
        <f t="shared" si="67"/>
        <v/>
      </c>
      <c r="AB115" t="str">
        <f t="shared" si="68"/>
        <v/>
      </c>
      <c r="AC115" t="str">
        <f t="shared" si="69"/>
        <v/>
      </c>
      <c r="AD115" t="str">
        <f t="shared" si="70"/>
        <v/>
      </c>
      <c r="AE115">
        <f t="array" ref="AE115">IF(P115="",0,SUMPRODUCT((DM13:VZ13="Gluten")*(DM14:VZ14="INFO")*(COUNTIF(AD115,"* "&amp;DM15:VZ15&amp;" *")&gt;0)*1))</f>
        <v>0</v>
      </c>
      <c r="AF115">
        <f t="array" ref="AF115">IF(P115="",0,SUMPRODUCT((DM13:VZ13="Gluten")*(DM14:VZ14="EXCL")*(COUNTIF(AD115,"* "&amp;DM15:VZ15&amp;" *")&gt;0)*1))</f>
        <v>0</v>
      </c>
      <c r="AG115">
        <f t="array" ref="AG115">IF(P115="",0,SUMPRODUCT((DM13:VZ13="Gluten")*(DM14:VZ14="ALERTE")*(COUNTIF(AD115,"* "&amp;DM15:VZ15&amp;" *")&gt;0)*1))</f>
        <v>0</v>
      </c>
      <c r="AH115">
        <f t="array" ref="AH115">IF(P115="",0,SUMPRODUCT((DM13:VZ13="Gluten")*(DM14:VZ14="SUSP")*(COUNTIF(AD115,"* "&amp;DM15:VZ15&amp;" *")&gt;0)*1))</f>
        <v>0</v>
      </c>
      <c r="AI115" t="str">
        <f t="shared" si="71"/>
        <v/>
      </c>
      <c r="AJ115" t="str">
        <f t="shared" si="72"/>
        <v/>
      </c>
      <c r="AK115">
        <f t="array" ref="AK115">IF(P115="",0,SUMPRODUCT((DM13:VZ13="Crustaces")*(DM14:VZ14="ALERTE")*(COUNTIF(AD115,"* "&amp;DM15:VZ15&amp;" *")&gt;0)*1))</f>
        <v>0</v>
      </c>
      <c r="AL115" t="str">
        <f t="shared" si="73"/>
        <v/>
      </c>
      <c r="AM115">
        <f t="array" ref="AM115">IF(P115="",0,SUMPRODUCT((DM13:VZ13="Oeufs")*(DM14:VZ14="ALERTE")*(COUNTIF(AD115,"* "&amp;DM15:VZ15&amp;" *")&gt;0)*1))</f>
        <v>0</v>
      </c>
      <c r="AN115" t="str">
        <f t="shared" si="74"/>
        <v/>
      </c>
      <c r="AO115">
        <f t="array" ref="AO115">IF(P115="",0,SUMPRODUCT((DM13:VZ13="Poissons")*(DM14:VZ14="INFO")*(COUNTIF(AD115,"* "&amp;DM15:VZ15&amp;" *")&gt;0)*1))</f>
        <v>0</v>
      </c>
      <c r="AP115">
        <f t="array" ref="AP115">IF(P115="",0,SUMPRODUCT((DM13:VZ13="Poissons")*(DM14:VZ14="EXCL")*(COUNTIF(AD115,"* "&amp;DM15:VZ15&amp;" *")&gt;0)*1))</f>
        <v>0</v>
      </c>
      <c r="AQ115">
        <f t="array" ref="AQ115">IF(P115="",0,SUMPRODUCT((DM13:VZ13="Poissons")*(DM14:VZ14="ALERTE")*(COUNTIF(AD115,"* "&amp;DM15:VZ15&amp;" *")&gt;0)*1))</f>
        <v>0</v>
      </c>
      <c r="AR115" t="str">
        <f t="shared" si="75"/>
        <v/>
      </c>
      <c r="AS115">
        <f t="array" ref="AS115">IF(P115="",0,SUMPRODUCT((DM13:VZ13="Arachides")*(DM14:VZ14="ALERTE")*(COUNTIF(AD115,"* "&amp;DM15:VZ15&amp;" *")&gt;0)*1))</f>
        <v>0</v>
      </c>
      <c r="AT115" t="str">
        <f t="shared" si="76"/>
        <v/>
      </c>
      <c r="AU115">
        <f t="array" ref="AU115">IF(P115="",0,SUMPRODUCT((DM13:VZ13="Soja")*(DM14:VZ14="INFO")*(COUNTIF(AD115,"* "&amp;DM15:VZ15&amp;" *")&gt;0)*1))</f>
        <v>0</v>
      </c>
      <c r="AV115">
        <f t="array" ref="AV115">IF(P115="",0,SUMPRODUCT((DM13:VZ13="Soja")*(DM14:VZ14="ALERTE")*(COUNTIF(AD115,"* "&amp;DM15:VZ15&amp;" *")&gt;0)*1))</f>
        <v>0</v>
      </c>
      <c r="AW115" t="str">
        <f t="shared" si="77"/>
        <v/>
      </c>
      <c r="AX115">
        <f t="array" ref="AX115">IF(P115="",0,SUMPRODUCT((DM13:VZ13="Lait")*(DM14:VZ14="INFO")*(COUNTIF(AD115,"* "&amp;DM15:VZ15&amp;" *")&gt;0)*1))</f>
        <v>0</v>
      </c>
      <c r="AY115">
        <f t="array" ref="AY115">IF(P115="",0,SUMPRODUCT((DM13:VZ13="Lait")*(DM14:VZ14="EXCL")*(COUNTIF(AD115,"* "&amp;DM15:VZ15&amp;" *")&gt;0)*1))</f>
        <v>0</v>
      </c>
      <c r="AZ115">
        <f t="array" ref="AZ115">IF(P115="",0,SUMPRODUCT((DM13:VZ13="Lait")*(DM14:VZ14="ALERTE")*(COUNTIF(AD115,"* "&amp;DM15:VZ15&amp;" *")&gt;0)*1))</f>
        <v>0</v>
      </c>
      <c r="BA115">
        <f t="array" ref="BA115">IF(P115="",0,SUMPRODUCT((DM13:VZ13="Lait")*(DM14:VZ14="SUSP")*(COUNTIF(AD115,"* "&amp;DM15:VZ15&amp;" *")&gt;0)*1))</f>
        <v>0</v>
      </c>
      <c r="BB115" t="str">
        <f t="shared" si="78"/>
        <v/>
      </c>
      <c r="BC115" t="str">
        <f t="shared" si="79"/>
        <v/>
      </c>
      <c r="BD115">
        <f t="array" ref="BD115">IF(P115="",0,SUMPRODUCT((DM13:VZ13="Fruits a coque")*(DM14:VZ14="EXCL")*(COUNTIF(AD115,"* "&amp;DM15:VZ15&amp;" *")&gt;0)*1))</f>
        <v>0</v>
      </c>
      <c r="BE115">
        <f t="array" ref="BE115">IF(P115="",0,SUMPRODUCT((DM13:VZ13="Fruits a coque")*(DM14:VZ14="ALERTE")*(COUNTIF(AD115,"* "&amp;DM15:VZ15&amp;" *")&gt;0)*1))</f>
        <v>0</v>
      </c>
      <c r="BF115" t="str">
        <f t="shared" si="80"/>
        <v/>
      </c>
      <c r="BG115">
        <f t="array" ref="BG115">IF(P115="",0,SUMPRODUCT((DM13:VZ13="Celeri")*(DM14:VZ14="ALERTE")*(COUNTIF(AD115,"* "&amp;DM15:VZ15&amp;" *")&gt;0)*1))</f>
        <v>0</v>
      </c>
      <c r="BH115" t="str">
        <f t="shared" si="81"/>
        <v/>
      </c>
      <c r="BI115">
        <f t="array" ref="BI115">IF(P115="",0,SUMPRODUCT((DM13:VZ13="Moutarde")*(DM14:VZ14="ALERTE")*(COUNTIF(AD115,"* "&amp;DM15:VZ15&amp;" *")&gt;0)*1))</f>
        <v>0</v>
      </c>
      <c r="BJ115" t="str">
        <f t="shared" si="82"/>
        <v/>
      </c>
      <c r="BK115">
        <f t="array" ref="BK115">IF(P115="",0,SUMPRODUCT((DM13:VZ13="Sesame")*(DM14:VZ14="ALERTE")*(COUNTIF(AD115,"* "&amp;DM15:VZ15&amp;" *")&gt;0)*1))</f>
        <v>0</v>
      </c>
      <c r="BL115" t="str">
        <f t="shared" si="83"/>
        <v/>
      </c>
      <c r="BM115">
        <f t="array" ref="BM115">IF(P115="",0,SUMPRODUCT((DM13:VZ13="Sulfites")*(DM14:VZ14="ALERTE")*(COUNTIF(AD115,"* "&amp;DM15:VZ15&amp;" *")&gt;0)*1))</f>
        <v>0</v>
      </c>
      <c r="BN115" t="str">
        <f t="shared" si="84"/>
        <v/>
      </c>
      <c r="BO115">
        <f t="array" ref="BO115">IF(P115="",0,SUMPRODUCT((DM13:VZ13="Lupin")*(DM14:VZ14="ALERTE")*(COUNTIF(AD115,"* "&amp;DM15:VZ15&amp;" *")&gt;0)*1))</f>
        <v>0</v>
      </c>
      <c r="BP115" t="str">
        <f t="shared" si="85"/>
        <v/>
      </c>
      <c r="BQ115">
        <f t="array" ref="BQ115">IF(P115="",0,SUMPRODUCT((DM13:VZ13="Mollusques")*(DM14:VZ14="EXCL")*(COUNTIF(AD115,"* "&amp;DM15:VZ15&amp;" *")&gt;0)*1))</f>
        <v>0</v>
      </c>
      <c r="BR115">
        <f t="array" ref="BR115">IF(P115="",0,SUMPRODUCT((DM13:VZ13="Mollusques")*(DM14:VZ14="ALERTE")*(COUNTIF(AD115,"* "&amp;DM15:VZ15&amp;" *")&gt;0)*1))</f>
        <v>0</v>
      </c>
      <c r="BS115" t="str">
        <f t="shared" si="86"/>
        <v/>
      </c>
      <c r="BT115" t="str">
        <f t="shared" si="87"/>
        <v/>
      </c>
      <c r="BU115" t="str">
        <f t="shared" si="88"/>
        <v/>
      </c>
      <c r="BV115" t="str">
        <f t="shared" si="89"/>
        <v/>
      </c>
      <c r="BW115" t="str">
        <f t="shared" si="90"/>
        <v/>
      </c>
      <c r="BX115" t="str">
        <f t="shared" si="91"/>
        <v/>
      </c>
      <c r="BY115" t="str">
        <f t="shared" si="92"/>
        <v/>
      </c>
      <c r="BZ115" t="str">
        <f t="shared" si="93"/>
        <v/>
      </c>
      <c r="CA115" t="str">
        <f t="shared" si="94"/>
        <v/>
      </c>
      <c r="CB115" t="str">
        <f t="shared" si="95"/>
        <v/>
      </c>
      <c r="CC115" t="str">
        <f t="shared" si="96"/>
        <v/>
      </c>
      <c r="CD115" t="str">
        <f t="shared" si="97"/>
        <v/>
      </c>
      <c r="CE115" t="str">
        <f t="shared" si="98"/>
        <v/>
      </c>
      <c r="CF115" t="str">
        <f t="shared" si="99"/>
        <v/>
      </c>
      <c r="CG115" t="str">
        <f t="shared" si="100"/>
        <v/>
      </c>
      <c r="CH115" t="str">
        <f t="shared" si="101"/>
        <v/>
      </c>
      <c r="CI115" t="str">
        <f t="shared" si="102"/>
        <v/>
      </c>
      <c r="CJ115" t="str">
        <f t="shared" si="103"/>
        <v/>
      </c>
      <c r="CK115" t="str">
        <f t="shared" si="104"/>
        <v/>
      </c>
    </row>
    <row r="116" spans="2:89" ht="15.75">
      <c r="B116" s="759"/>
      <c r="C116" s="786" t="str">
        <f>TRIM(SUBSTITUTE(SUBSTITUTE(SUBSTITUTE(SUBSTITUTE(SUBSTITUTE(SUBSTITUTE(SUBSTITUTE(SUBSTITUTE(SUBSTITUTE(SUBSTITUTE(C113,","," "),";"," "),":"," "),"!"," "),"?"," "),"…"," "),"»"," "),"«"," "),"/"," "),"."," "))</f>
        <v/>
      </c>
      <c r="D116" s="780" t="str" cm="1">
        <f t="array" ref="D116">IF(ROW()=ROW(D112),C115,INDEX(E112:E125,ROW()-ROW(D112)))</f>
        <v/>
      </c>
      <c r="E116" s="781" t="str">
        <f>IF(OR(D116="",C114="",C114&lt;=0,F116=""),"",TRIM(MID(D116,LEN(F116)+1+IF(MID(D116,LEN(F116)+1,1)=" ",1,0),99999)))</f>
        <v/>
      </c>
      <c r="F116" s="780" t="str">
        <f>IF(OR(G116="",G116=0,G116="0"),"",IF(LEN(G116)&lt;=C114,G116,IF(LEN(SUBSTITUTE(H116," ",""))=C114+1,LEFT(G116,C114),LEFT(G116,FIND("§",SUBSTITUTE(H116," ","§",LEN(H116)-LEN(SUBSTITUTE(H116," ",""))))-1))))</f>
        <v/>
      </c>
      <c r="G116" s="780" t="str">
        <f t="shared" si="56"/>
        <v/>
      </c>
      <c r="H116" s="780" t="str">
        <f>IF(OR(G116="",G116=0,G116="0"),"",LEFT(G116,C114+1))</f>
        <v/>
      </c>
      <c r="I116" s="782"/>
      <c r="J116" s="796"/>
      <c r="K116" s="759" t="str">
        <f>IF(LEN(TRIM(L116))&gt;0,MAX(K13:K115)+1,"")</f>
        <v/>
      </c>
      <c r="L116" s="864"/>
      <c r="M116" s="864"/>
      <c r="N116" s="864"/>
      <c r="O116" s="263" t="str">
        <f t="shared" si="57"/>
        <v/>
      </c>
      <c r="P116" s="752"/>
      <c r="Q116" s="862" t="s">
        <v>945</v>
      </c>
      <c r="R116" s="863" t="str">
        <f t="shared" si="58"/>
        <v/>
      </c>
      <c r="S116" s="264" t="str">
        <f t="shared" si="59"/>
        <v/>
      </c>
      <c r="T116" s="266" t="str">
        <f t="shared" si="60"/>
        <v/>
      </c>
      <c r="U116" s="267" t="str">
        <f t="shared" si="61"/>
        <v/>
      </c>
      <c r="V116" s="268" t="str">
        <f t="shared" si="62"/>
        <v/>
      </c>
      <c r="W116" s="268" t="str">
        <f t="shared" si="63"/>
        <v/>
      </c>
      <c r="X116" s="269" t="str">
        <f t="shared" si="64"/>
        <v/>
      </c>
      <c r="Y116" t="str">
        <f t="shared" si="65"/>
        <v/>
      </c>
      <c r="Z116" t="str">
        <f t="shared" si="66"/>
        <v/>
      </c>
      <c r="AA116" t="str">
        <f t="shared" si="67"/>
        <v/>
      </c>
      <c r="AB116" t="str">
        <f t="shared" si="68"/>
        <v/>
      </c>
      <c r="AC116" t="str">
        <f t="shared" si="69"/>
        <v/>
      </c>
      <c r="AD116" t="str">
        <f t="shared" si="70"/>
        <v/>
      </c>
      <c r="AE116">
        <f t="array" ref="AE116">IF(P116="",0,SUMPRODUCT((DM13:VZ13="Gluten")*(DM14:VZ14="INFO")*(COUNTIF(AD116,"* "&amp;DM15:VZ15&amp;" *")&gt;0)*1))</f>
        <v>0</v>
      </c>
      <c r="AF116">
        <f t="array" ref="AF116">IF(P116="",0,SUMPRODUCT((DM13:VZ13="Gluten")*(DM14:VZ14="EXCL")*(COUNTIF(AD116,"* "&amp;DM15:VZ15&amp;" *")&gt;0)*1))</f>
        <v>0</v>
      </c>
      <c r="AG116">
        <f t="array" ref="AG116">IF(P116="",0,SUMPRODUCT((DM13:VZ13="Gluten")*(DM14:VZ14="ALERTE")*(COUNTIF(AD116,"* "&amp;DM15:VZ15&amp;" *")&gt;0)*1))</f>
        <v>0</v>
      </c>
      <c r="AH116">
        <f t="array" ref="AH116">IF(P116="",0,SUMPRODUCT((DM13:VZ13="Gluten")*(DM14:VZ14="SUSP")*(COUNTIF(AD116,"* "&amp;DM15:VZ15&amp;" *")&gt;0)*1))</f>
        <v>0</v>
      </c>
      <c r="AI116" t="str">
        <f t="shared" si="71"/>
        <v/>
      </c>
      <c r="AJ116" t="str">
        <f t="shared" si="72"/>
        <v/>
      </c>
      <c r="AK116">
        <f t="array" ref="AK116">IF(P116="",0,SUMPRODUCT((DM13:VZ13="Crustaces")*(DM14:VZ14="ALERTE")*(COUNTIF(AD116,"* "&amp;DM15:VZ15&amp;" *")&gt;0)*1))</f>
        <v>0</v>
      </c>
      <c r="AL116" t="str">
        <f t="shared" si="73"/>
        <v/>
      </c>
      <c r="AM116">
        <f t="array" ref="AM116">IF(P116="",0,SUMPRODUCT((DM13:VZ13="Oeufs")*(DM14:VZ14="ALERTE")*(COUNTIF(AD116,"* "&amp;DM15:VZ15&amp;" *")&gt;0)*1))</f>
        <v>0</v>
      </c>
      <c r="AN116" t="str">
        <f t="shared" si="74"/>
        <v/>
      </c>
      <c r="AO116">
        <f t="array" ref="AO116">IF(P116="",0,SUMPRODUCT((DM13:VZ13="Poissons")*(DM14:VZ14="INFO")*(COUNTIF(AD116,"* "&amp;DM15:VZ15&amp;" *")&gt;0)*1))</f>
        <v>0</v>
      </c>
      <c r="AP116">
        <f t="array" ref="AP116">IF(P116="",0,SUMPRODUCT((DM13:VZ13="Poissons")*(DM14:VZ14="EXCL")*(COUNTIF(AD116,"* "&amp;DM15:VZ15&amp;" *")&gt;0)*1))</f>
        <v>0</v>
      </c>
      <c r="AQ116">
        <f t="array" ref="AQ116">IF(P116="",0,SUMPRODUCT((DM13:VZ13="Poissons")*(DM14:VZ14="ALERTE")*(COUNTIF(AD116,"* "&amp;DM15:VZ15&amp;" *")&gt;0)*1))</f>
        <v>0</v>
      </c>
      <c r="AR116" t="str">
        <f t="shared" si="75"/>
        <v/>
      </c>
      <c r="AS116">
        <f t="array" ref="AS116">IF(P116="",0,SUMPRODUCT((DM13:VZ13="Arachides")*(DM14:VZ14="ALERTE")*(COUNTIF(AD116,"* "&amp;DM15:VZ15&amp;" *")&gt;0)*1))</f>
        <v>0</v>
      </c>
      <c r="AT116" t="str">
        <f t="shared" si="76"/>
        <v/>
      </c>
      <c r="AU116">
        <f t="array" ref="AU116">IF(P116="",0,SUMPRODUCT((DM13:VZ13="Soja")*(DM14:VZ14="INFO")*(COUNTIF(AD116,"* "&amp;DM15:VZ15&amp;" *")&gt;0)*1))</f>
        <v>0</v>
      </c>
      <c r="AV116">
        <f t="array" ref="AV116">IF(P116="",0,SUMPRODUCT((DM13:VZ13="Soja")*(DM14:VZ14="ALERTE")*(COUNTIF(AD116,"* "&amp;DM15:VZ15&amp;" *")&gt;0)*1))</f>
        <v>0</v>
      </c>
      <c r="AW116" t="str">
        <f t="shared" si="77"/>
        <v/>
      </c>
      <c r="AX116">
        <f t="array" ref="AX116">IF(P116="",0,SUMPRODUCT((DM13:VZ13="Lait")*(DM14:VZ14="INFO")*(COUNTIF(AD116,"* "&amp;DM15:VZ15&amp;" *")&gt;0)*1))</f>
        <v>0</v>
      </c>
      <c r="AY116">
        <f t="array" ref="AY116">IF(P116="",0,SUMPRODUCT((DM13:VZ13="Lait")*(DM14:VZ14="EXCL")*(COUNTIF(AD116,"* "&amp;DM15:VZ15&amp;" *")&gt;0)*1))</f>
        <v>0</v>
      </c>
      <c r="AZ116">
        <f t="array" ref="AZ116">IF(P116="",0,SUMPRODUCT((DM13:VZ13="Lait")*(DM14:VZ14="ALERTE")*(COUNTIF(AD116,"* "&amp;DM15:VZ15&amp;" *")&gt;0)*1))</f>
        <v>0</v>
      </c>
      <c r="BA116">
        <f t="array" ref="BA116">IF(P116="",0,SUMPRODUCT((DM13:VZ13="Lait")*(DM14:VZ14="SUSP")*(COUNTIF(AD116,"* "&amp;DM15:VZ15&amp;" *")&gt;0)*1))</f>
        <v>0</v>
      </c>
      <c r="BB116" t="str">
        <f t="shared" si="78"/>
        <v/>
      </c>
      <c r="BC116" t="str">
        <f t="shared" si="79"/>
        <v/>
      </c>
      <c r="BD116">
        <f t="array" ref="BD116">IF(P116="",0,SUMPRODUCT((DM13:VZ13="Fruits a coque")*(DM14:VZ14="EXCL")*(COUNTIF(AD116,"* "&amp;DM15:VZ15&amp;" *")&gt;0)*1))</f>
        <v>0</v>
      </c>
      <c r="BE116">
        <f t="array" ref="BE116">IF(P116="",0,SUMPRODUCT((DM13:VZ13="Fruits a coque")*(DM14:VZ14="ALERTE")*(COUNTIF(AD116,"* "&amp;DM15:VZ15&amp;" *")&gt;0)*1))</f>
        <v>0</v>
      </c>
      <c r="BF116" t="str">
        <f t="shared" si="80"/>
        <v/>
      </c>
      <c r="BG116">
        <f t="array" ref="BG116">IF(P116="",0,SUMPRODUCT((DM13:VZ13="Celeri")*(DM14:VZ14="ALERTE")*(COUNTIF(AD116,"* "&amp;DM15:VZ15&amp;" *")&gt;0)*1))</f>
        <v>0</v>
      </c>
      <c r="BH116" t="str">
        <f t="shared" si="81"/>
        <v/>
      </c>
      <c r="BI116">
        <f t="array" ref="BI116">IF(P116="",0,SUMPRODUCT((DM13:VZ13="Moutarde")*(DM14:VZ14="ALERTE")*(COUNTIF(AD116,"* "&amp;DM15:VZ15&amp;" *")&gt;0)*1))</f>
        <v>0</v>
      </c>
      <c r="BJ116" t="str">
        <f t="shared" si="82"/>
        <v/>
      </c>
      <c r="BK116">
        <f t="array" ref="BK116">IF(P116="",0,SUMPRODUCT((DM13:VZ13="Sesame")*(DM14:VZ14="ALERTE")*(COUNTIF(AD116,"* "&amp;DM15:VZ15&amp;" *")&gt;0)*1))</f>
        <v>0</v>
      </c>
      <c r="BL116" t="str">
        <f t="shared" si="83"/>
        <v/>
      </c>
      <c r="BM116">
        <f t="array" ref="BM116">IF(P116="",0,SUMPRODUCT((DM13:VZ13="Sulfites")*(DM14:VZ14="ALERTE")*(COUNTIF(AD116,"* "&amp;DM15:VZ15&amp;" *")&gt;0)*1))</f>
        <v>0</v>
      </c>
      <c r="BN116" t="str">
        <f t="shared" si="84"/>
        <v/>
      </c>
      <c r="BO116">
        <f t="array" ref="BO116">IF(P116="",0,SUMPRODUCT((DM13:VZ13="Lupin")*(DM14:VZ14="ALERTE")*(COUNTIF(AD116,"* "&amp;DM15:VZ15&amp;" *")&gt;0)*1))</f>
        <v>0</v>
      </c>
      <c r="BP116" t="str">
        <f t="shared" si="85"/>
        <v/>
      </c>
      <c r="BQ116">
        <f t="array" ref="BQ116">IF(P116="",0,SUMPRODUCT((DM13:VZ13="Mollusques")*(DM14:VZ14="EXCL")*(COUNTIF(AD116,"* "&amp;DM15:VZ15&amp;" *")&gt;0)*1))</f>
        <v>0</v>
      </c>
      <c r="BR116">
        <f t="array" ref="BR116">IF(P116="",0,SUMPRODUCT((DM13:VZ13="Mollusques")*(DM14:VZ14="ALERTE")*(COUNTIF(AD116,"* "&amp;DM15:VZ15&amp;" *")&gt;0)*1))</f>
        <v>0</v>
      </c>
      <c r="BS116" t="str">
        <f t="shared" si="86"/>
        <v/>
      </c>
      <c r="BT116" t="str">
        <f t="shared" si="87"/>
        <v/>
      </c>
      <c r="BU116" t="str">
        <f t="shared" si="88"/>
        <v/>
      </c>
      <c r="BV116" t="str">
        <f t="shared" si="89"/>
        <v/>
      </c>
      <c r="BW116" t="str">
        <f t="shared" si="90"/>
        <v/>
      </c>
      <c r="BX116" t="str">
        <f t="shared" si="91"/>
        <v/>
      </c>
      <c r="BY116" t="str">
        <f t="shared" si="92"/>
        <v/>
      </c>
      <c r="BZ116" t="str">
        <f t="shared" si="93"/>
        <v/>
      </c>
      <c r="CA116" t="str">
        <f t="shared" si="94"/>
        <v/>
      </c>
      <c r="CB116" t="str">
        <f t="shared" si="95"/>
        <v/>
      </c>
      <c r="CC116" t="str">
        <f t="shared" si="96"/>
        <v/>
      </c>
      <c r="CD116" t="str">
        <f t="shared" si="97"/>
        <v/>
      </c>
      <c r="CE116" t="str">
        <f t="shared" si="98"/>
        <v/>
      </c>
      <c r="CF116" t="str">
        <f t="shared" si="99"/>
        <v/>
      </c>
      <c r="CG116" t="str">
        <f t="shared" si="100"/>
        <v/>
      </c>
      <c r="CH116" t="str">
        <f t="shared" si="101"/>
        <v/>
      </c>
      <c r="CI116" t="str">
        <f t="shared" si="102"/>
        <v/>
      </c>
      <c r="CJ116" t="str">
        <f t="shared" si="103"/>
        <v/>
      </c>
      <c r="CK116" t="str">
        <f t="shared" si="104"/>
        <v/>
      </c>
    </row>
    <row r="117" spans="2:89" ht="15.75">
      <c r="B117" s="759"/>
      <c r="C117" s="780" t="str">
        <f>TRIM(SUBSTITUTE(SUBSTITUTE(SUBSTITUTE(SUBSTITUTE(SUBSTITUTE(SUBSTITUTE(SUBSTITUTE(SUBSTITUTE(C116,"("," "),")"," "),CHAR(34)," "),"-"," "),"_"," "),"&lt;"," "),"&gt;"," "),"="," "))</f>
        <v/>
      </c>
      <c r="D117" s="780" t="str" cm="1">
        <f t="array" ref="D117">IF(ROW()=ROW(D112),C115,INDEX(E112:E125,ROW()-ROW(D112)))</f>
        <v/>
      </c>
      <c r="E117" s="781" t="str">
        <f>IF(OR(D117="",C114="",C114&lt;=0,F117=""),"",TRIM(MID(D117,LEN(F117)+1+IF(MID(D117,LEN(F117)+1,1)=" ",1,0),99999)))</f>
        <v/>
      </c>
      <c r="F117" s="780" t="str">
        <f>IF(OR(G117="",G117=0,G117="0"),"",IF(LEN(G117)&lt;=C114,G117,IF(LEN(SUBSTITUTE(H117," ",""))=C114+1,LEFT(G117,C114),LEFT(G117,FIND("§",SUBSTITUTE(H117," ","§",LEN(H117)-LEN(SUBSTITUTE(H117," ",""))))-1))))</f>
        <v/>
      </c>
      <c r="G117" s="780" t="str">
        <f t="shared" si="56"/>
        <v/>
      </c>
      <c r="H117" s="780" t="str">
        <f>IF(OR(G117="",G117=0,G117="0"),"",LEFT(G117,C114+1))</f>
        <v/>
      </c>
      <c r="I117" s="782"/>
      <c r="J117" s="796"/>
      <c r="K117" s="759" t="str">
        <f>IF(LEN(TRIM(L117))&gt;0,MAX(K13:K116)+1,"")</f>
        <v/>
      </c>
      <c r="L117" s="864"/>
      <c r="M117" s="864"/>
      <c r="N117" s="864"/>
      <c r="O117" s="263" t="str">
        <f t="shared" si="57"/>
        <v/>
      </c>
      <c r="P117" s="752"/>
      <c r="Q117" s="862" t="s">
        <v>945</v>
      </c>
      <c r="R117" s="863" t="str">
        <f t="shared" si="58"/>
        <v/>
      </c>
      <c r="S117" s="264" t="str">
        <f t="shared" si="59"/>
        <v/>
      </c>
      <c r="T117" s="266" t="str">
        <f t="shared" si="60"/>
        <v/>
      </c>
      <c r="U117" s="267" t="str">
        <f t="shared" si="61"/>
        <v/>
      </c>
      <c r="V117" s="268" t="str">
        <f t="shared" si="62"/>
        <v/>
      </c>
      <c r="W117" s="268" t="str">
        <f t="shared" si="63"/>
        <v/>
      </c>
      <c r="X117" s="269" t="str">
        <f t="shared" si="64"/>
        <v/>
      </c>
      <c r="Y117" t="str">
        <f t="shared" si="65"/>
        <v/>
      </c>
      <c r="Z117" t="str">
        <f t="shared" si="66"/>
        <v/>
      </c>
      <c r="AA117" t="str">
        <f t="shared" si="67"/>
        <v/>
      </c>
      <c r="AB117" t="str">
        <f t="shared" si="68"/>
        <v/>
      </c>
      <c r="AC117" t="str">
        <f t="shared" si="69"/>
        <v/>
      </c>
      <c r="AD117" t="str">
        <f t="shared" si="70"/>
        <v/>
      </c>
      <c r="AE117">
        <f t="array" ref="AE117">IF(P117="",0,SUMPRODUCT((DM13:VZ13="Gluten")*(DM14:VZ14="INFO")*(COUNTIF(AD117,"* "&amp;DM15:VZ15&amp;" *")&gt;0)*1))</f>
        <v>0</v>
      </c>
      <c r="AF117">
        <f t="array" ref="AF117">IF(P117="",0,SUMPRODUCT((DM13:VZ13="Gluten")*(DM14:VZ14="EXCL")*(COUNTIF(AD117,"* "&amp;DM15:VZ15&amp;" *")&gt;0)*1))</f>
        <v>0</v>
      </c>
      <c r="AG117">
        <f t="array" ref="AG117">IF(P117="",0,SUMPRODUCT((DM13:VZ13="Gluten")*(DM14:VZ14="ALERTE")*(COUNTIF(AD117,"* "&amp;DM15:VZ15&amp;" *")&gt;0)*1))</f>
        <v>0</v>
      </c>
      <c r="AH117">
        <f t="array" ref="AH117">IF(P117="",0,SUMPRODUCT((DM13:VZ13="Gluten")*(DM14:VZ14="SUSP")*(COUNTIF(AD117,"* "&amp;DM15:VZ15&amp;" *")&gt;0)*1))</f>
        <v>0</v>
      </c>
      <c r="AI117" t="str">
        <f t="shared" si="71"/>
        <v/>
      </c>
      <c r="AJ117" t="str">
        <f t="shared" si="72"/>
        <v/>
      </c>
      <c r="AK117">
        <f t="array" ref="AK117">IF(P117="",0,SUMPRODUCT((DM13:VZ13="Crustaces")*(DM14:VZ14="ALERTE")*(COUNTIF(AD117,"* "&amp;DM15:VZ15&amp;" *")&gt;0)*1))</f>
        <v>0</v>
      </c>
      <c r="AL117" t="str">
        <f t="shared" si="73"/>
        <v/>
      </c>
      <c r="AM117">
        <f t="array" ref="AM117">IF(P117="",0,SUMPRODUCT((DM13:VZ13="Oeufs")*(DM14:VZ14="ALERTE")*(COUNTIF(AD117,"* "&amp;DM15:VZ15&amp;" *")&gt;0)*1))</f>
        <v>0</v>
      </c>
      <c r="AN117" t="str">
        <f t="shared" si="74"/>
        <v/>
      </c>
      <c r="AO117">
        <f t="array" ref="AO117">IF(P117="",0,SUMPRODUCT((DM13:VZ13="Poissons")*(DM14:VZ14="INFO")*(COUNTIF(AD117,"* "&amp;DM15:VZ15&amp;" *")&gt;0)*1))</f>
        <v>0</v>
      </c>
      <c r="AP117">
        <f t="array" ref="AP117">IF(P117="",0,SUMPRODUCT((DM13:VZ13="Poissons")*(DM14:VZ14="EXCL")*(COUNTIF(AD117,"* "&amp;DM15:VZ15&amp;" *")&gt;0)*1))</f>
        <v>0</v>
      </c>
      <c r="AQ117">
        <f t="array" ref="AQ117">IF(P117="",0,SUMPRODUCT((DM13:VZ13="Poissons")*(DM14:VZ14="ALERTE")*(COUNTIF(AD117,"* "&amp;DM15:VZ15&amp;" *")&gt;0)*1))</f>
        <v>0</v>
      </c>
      <c r="AR117" t="str">
        <f t="shared" si="75"/>
        <v/>
      </c>
      <c r="AS117">
        <f t="array" ref="AS117">IF(P117="",0,SUMPRODUCT((DM13:VZ13="Arachides")*(DM14:VZ14="ALERTE")*(COUNTIF(AD117,"* "&amp;DM15:VZ15&amp;" *")&gt;0)*1))</f>
        <v>0</v>
      </c>
      <c r="AT117" t="str">
        <f t="shared" si="76"/>
        <v/>
      </c>
      <c r="AU117">
        <f t="array" ref="AU117">IF(P117="",0,SUMPRODUCT((DM13:VZ13="Soja")*(DM14:VZ14="INFO")*(COUNTIF(AD117,"* "&amp;DM15:VZ15&amp;" *")&gt;0)*1))</f>
        <v>0</v>
      </c>
      <c r="AV117">
        <f t="array" ref="AV117">IF(P117="",0,SUMPRODUCT((DM13:VZ13="Soja")*(DM14:VZ14="ALERTE")*(COUNTIF(AD117,"* "&amp;DM15:VZ15&amp;" *")&gt;0)*1))</f>
        <v>0</v>
      </c>
      <c r="AW117" t="str">
        <f t="shared" si="77"/>
        <v/>
      </c>
      <c r="AX117">
        <f t="array" ref="AX117">IF(P117="",0,SUMPRODUCT((DM13:VZ13="Lait")*(DM14:VZ14="INFO")*(COUNTIF(AD117,"* "&amp;DM15:VZ15&amp;" *")&gt;0)*1))</f>
        <v>0</v>
      </c>
      <c r="AY117">
        <f t="array" ref="AY117">IF(P117="",0,SUMPRODUCT((DM13:VZ13="Lait")*(DM14:VZ14="EXCL")*(COUNTIF(AD117,"* "&amp;DM15:VZ15&amp;" *")&gt;0)*1))</f>
        <v>0</v>
      </c>
      <c r="AZ117">
        <f t="array" ref="AZ117">IF(P117="",0,SUMPRODUCT((DM13:VZ13="Lait")*(DM14:VZ14="ALERTE")*(COUNTIF(AD117,"* "&amp;DM15:VZ15&amp;" *")&gt;0)*1))</f>
        <v>0</v>
      </c>
      <c r="BA117">
        <f t="array" ref="BA117">IF(P117="",0,SUMPRODUCT((DM13:VZ13="Lait")*(DM14:VZ14="SUSP")*(COUNTIF(AD117,"* "&amp;DM15:VZ15&amp;" *")&gt;0)*1))</f>
        <v>0</v>
      </c>
      <c r="BB117" t="str">
        <f t="shared" si="78"/>
        <v/>
      </c>
      <c r="BC117" t="str">
        <f t="shared" si="79"/>
        <v/>
      </c>
      <c r="BD117">
        <f t="array" ref="BD117">IF(P117="",0,SUMPRODUCT((DM13:VZ13="Fruits a coque")*(DM14:VZ14="EXCL")*(COUNTIF(AD117,"* "&amp;DM15:VZ15&amp;" *")&gt;0)*1))</f>
        <v>0</v>
      </c>
      <c r="BE117">
        <f t="array" ref="BE117">IF(P117="",0,SUMPRODUCT((DM13:VZ13="Fruits a coque")*(DM14:VZ14="ALERTE")*(COUNTIF(AD117,"* "&amp;DM15:VZ15&amp;" *")&gt;0)*1))</f>
        <v>0</v>
      </c>
      <c r="BF117" t="str">
        <f t="shared" si="80"/>
        <v/>
      </c>
      <c r="BG117">
        <f t="array" ref="BG117">IF(P117="",0,SUMPRODUCT((DM13:VZ13="Celeri")*(DM14:VZ14="ALERTE")*(COUNTIF(AD117,"* "&amp;DM15:VZ15&amp;" *")&gt;0)*1))</f>
        <v>0</v>
      </c>
      <c r="BH117" t="str">
        <f t="shared" si="81"/>
        <v/>
      </c>
      <c r="BI117">
        <f t="array" ref="BI117">IF(P117="",0,SUMPRODUCT((DM13:VZ13="Moutarde")*(DM14:VZ14="ALERTE")*(COUNTIF(AD117,"* "&amp;DM15:VZ15&amp;" *")&gt;0)*1))</f>
        <v>0</v>
      </c>
      <c r="BJ117" t="str">
        <f t="shared" si="82"/>
        <v/>
      </c>
      <c r="BK117">
        <f t="array" ref="BK117">IF(P117="",0,SUMPRODUCT((DM13:VZ13="Sesame")*(DM14:VZ14="ALERTE")*(COUNTIF(AD117,"* "&amp;DM15:VZ15&amp;" *")&gt;0)*1))</f>
        <v>0</v>
      </c>
      <c r="BL117" t="str">
        <f t="shared" si="83"/>
        <v/>
      </c>
      <c r="BM117">
        <f t="array" ref="BM117">IF(P117="",0,SUMPRODUCT((DM13:VZ13="Sulfites")*(DM14:VZ14="ALERTE")*(COUNTIF(AD117,"* "&amp;DM15:VZ15&amp;" *")&gt;0)*1))</f>
        <v>0</v>
      </c>
      <c r="BN117" t="str">
        <f t="shared" si="84"/>
        <v/>
      </c>
      <c r="BO117">
        <f t="array" ref="BO117">IF(P117="",0,SUMPRODUCT((DM13:VZ13="Lupin")*(DM14:VZ14="ALERTE")*(COUNTIF(AD117,"* "&amp;DM15:VZ15&amp;" *")&gt;0)*1))</f>
        <v>0</v>
      </c>
      <c r="BP117" t="str">
        <f t="shared" si="85"/>
        <v/>
      </c>
      <c r="BQ117">
        <f t="array" ref="BQ117">IF(P117="",0,SUMPRODUCT((DM13:VZ13="Mollusques")*(DM14:VZ14="EXCL")*(COUNTIF(AD117,"* "&amp;DM15:VZ15&amp;" *")&gt;0)*1))</f>
        <v>0</v>
      </c>
      <c r="BR117">
        <f t="array" ref="BR117">IF(P117="",0,SUMPRODUCT((DM13:VZ13="Mollusques")*(DM14:VZ14="ALERTE")*(COUNTIF(AD117,"* "&amp;DM15:VZ15&amp;" *")&gt;0)*1))</f>
        <v>0</v>
      </c>
      <c r="BS117" t="str">
        <f t="shared" si="86"/>
        <v/>
      </c>
      <c r="BT117" t="str">
        <f t="shared" si="87"/>
        <v/>
      </c>
      <c r="BU117" t="str">
        <f t="shared" si="88"/>
        <v/>
      </c>
      <c r="BV117" t="str">
        <f t="shared" si="89"/>
        <v/>
      </c>
      <c r="BW117" t="str">
        <f t="shared" si="90"/>
        <v/>
      </c>
      <c r="BX117" t="str">
        <f t="shared" si="91"/>
        <v/>
      </c>
      <c r="BY117" t="str">
        <f t="shared" si="92"/>
        <v/>
      </c>
      <c r="BZ117" t="str">
        <f t="shared" si="93"/>
        <v/>
      </c>
      <c r="CA117" t="str">
        <f t="shared" si="94"/>
        <v/>
      </c>
      <c r="CB117" t="str">
        <f t="shared" si="95"/>
        <v/>
      </c>
      <c r="CC117" t="str">
        <f t="shared" si="96"/>
        <v/>
      </c>
      <c r="CD117" t="str">
        <f t="shared" si="97"/>
        <v/>
      </c>
      <c r="CE117" t="str">
        <f t="shared" si="98"/>
        <v/>
      </c>
      <c r="CF117" t="str">
        <f t="shared" si="99"/>
        <v/>
      </c>
      <c r="CG117" t="str">
        <f t="shared" si="100"/>
        <v/>
      </c>
      <c r="CH117" t="str">
        <f t="shared" si="101"/>
        <v/>
      </c>
      <c r="CI117" t="str">
        <f t="shared" si="102"/>
        <v/>
      </c>
      <c r="CJ117" t="str">
        <f t="shared" si="103"/>
        <v/>
      </c>
      <c r="CK117" t="str">
        <f t="shared" si="104"/>
        <v/>
      </c>
    </row>
    <row r="118" spans="2:89" ht="15.75">
      <c r="B118" s="759"/>
      <c r="C118" s="784" t="str">
        <f>TRIM(SUBSTITUTE(SUBSTITUTE(SUBSTITUTE(SUBSTITUTE(C117,"►"," "),"▼"," "),"▲"," "),"◄"," "))</f>
        <v/>
      </c>
      <c r="D118" s="780" t="str" cm="1">
        <f t="array" ref="D118">IF(ROW()=ROW(D112),C115,INDEX(E112:E125,ROW()-ROW(D112)))</f>
        <v/>
      </c>
      <c r="E118" s="781" t="str">
        <f>IF(OR(D118="",C114="",C114&lt;=0,F118=""),"",TRIM(MID(D118,LEN(F118)+1+IF(MID(D118,LEN(F118)+1,1)=" ",1,0),99999)))</f>
        <v/>
      </c>
      <c r="F118" s="780" t="str">
        <f>IF(OR(G118="",G118=0,G118="0"),"",IF(LEN(G118)&lt;=C114,G118,IF(LEN(SUBSTITUTE(H118," ",""))=C114+1,LEFT(G118,C114),LEFT(G118,FIND("§",SUBSTITUTE(H118," ","§",LEN(H118)-LEN(SUBSTITUTE(H118," ",""))))-1))))</f>
        <v/>
      </c>
      <c r="G118" s="780" t="str">
        <f t="shared" si="56"/>
        <v/>
      </c>
      <c r="H118" s="780" t="str">
        <f>IF(OR(G118="",G118=0,G118="0"),"",LEFT(G118,C114+1))</f>
        <v/>
      </c>
      <c r="I118" s="782"/>
      <c r="J118" s="796"/>
      <c r="K118" s="759" t="str">
        <f>IF(LEN(TRIM(L118))&gt;0,MAX(K13:K117)+1,"")</f>
        <v/>
      </c>
      <c r="L118" s="864"/>
      <c r="M118" s="864"/>
      <c r="N118" s="864"/>
      <c r="O118" s="263" t="str">
        <f t="shared" si="57"/>
        <v/>
      </c>
      <c r="P118" s="752"/>
      <c r="Q118" s="862" t="s">
        <v>945</v>
      </c>
      <c r="R118" s="863" t="str">
        <f t="shared" si="58"/>
        <v/>
      </c>
      <c r="S118" s="264" t="str">
        <f t="shared" si="59"/>
        <v/>
      </c>
      <c r="T118" s="266" t="str">
        <f t="shared" si="60"/>
        <v/>
      </c>
      <c r="U118" s="267" t="str">
        <f t="shared" si="61"/>
        <v/>
      </c>
      <c r="V118" s="268" t="str">
        <f t="shared" si="62"/>
        <v/>
      </c>
      <c r="W118" s="268" t="str">
        <f t="shared" si="63"/>
        <v/>
      </c>
      <c r="X118" s="269" t="str">
        <f t="shared" si="64"/>
        <v/>
      </c>
      <c r="Y118" t="str">
        <f t="shared" si="65"/>
        <v/>
      </c>
      <c r="Z118" t="str">
        <f t="shared" si="66"/>
        <v/>
      </c>
      <c r="AA118" t="str">
        <f t="shared" si="67"/>
        <v/>
      </c>
      <c r="AB118" t="str">
        <f t="shared" si="68"/>
        <v/>
      </c>
      <c r="AC118" t="str">
        <f t="shared" si="69"/>
        <v/>
      </c>
      <c r="AD118" t="str">
        <f t="shared" si="70"/>
        <v/>
      </c>
      <c r="AE118">
        <f t="array" ref="AE118">IF(P118="",0,SUMPRODUCT((DM13:VZ13="Gluten")*(DM14:VZ14="INFO")*(COUNTIF(AD118,"* "&amp;DM15:VZ15&amp;" *")&gt;0)*1))</f>
        <v>0</v>
      </c>
      <c r="AF118">
        <f t="array" ref="AF118">IF(P118="",0,SUMPRODUCT((DM13:VZ13="Gluten")*(DM14:VZ14="EXCL")*(COUNTIF(AD118,"* "&amp;DM15:VZ15&amp;" *")&gt;0)*1))</f>
        <v>0</v>
      </c>
      <c r="AG118">
        <f t="array" ref="AG118">IF(P118="",0,SUMPRODUCT((DM13:VZ13="Gluten")*(DM14:VZ14="ALERTE")*(COUNTIF(AD118,"* "&amp;DM15:VZ15&amp;" *")&gt;0)*1))</f>
        <v>0</v>
      </c>
      <c r="AH118">
        <f t="array" ref="AH118">IF(P118="",0,SUMPRODUCT((DM13:VZ13="Gluten")*(DM14:VZ14="SUSP")*(COUNTIF(AD118,"* "&amp;DM15:VZ15&amp;" *")&gt;0)*1))</f>
        <v>0</v>
      </c>
      <c r="AI118" t="str">
        <f t="shared" si="71"/>
        <v/>
      </c>
      <c r="AJ118" t="str">
        <f t="shared" si="72"/>
        <v/>
      </c>
      <c r="AK118">
        <f t="array" ref="AK118">IF(P118="",0,SUMPRODUCT((DM13:VZ13="Crustaces")*(DM14:VZ14="ALERTE")*(COUNTIF(AD118,"* "&amp;DM15:VZ15&amp;" *")&gt;0)*1))</f>
        <v>0</v>
      </c>
      <c r="AL118" t="str">
        <f t="shared" si="73"/>
        <v/>
      </c>
      <c r="AM118">
        <f t="array" ref="AM118">IF(P118="",0,SUMPRODUCT((DM13:VZ13="Oeufs")*(DM14:VZ14="ALERTE")*(COUNTIF(AD118,"* "&amp;DM15:VZ15&amp;" *")&gt;0)*1))</f>
        <v>0</v>
      </c>
      <c r="AN118" t="str">
        <f t="shared" si="74"/>
        <v/>
      </c>
      <c r="AO118">
        <f t="array" ref="AO118">IF(P118="",0,SUMPRODUCT((DM13:VZ13="Poissons")*(DM14:VZ14="INFO")*(COUNTIF(AD118,"* "&amp;DM15:VZ15&amp;" *")&gt;0)*1))</f>
        <v>0</v>
      </c>
      <c r="AP118">
        <f t="array" ref="AP118">IF(P118="",0,SUMPRODUCT((DM13:VZ13="Poissons")*(DM14:VZ14="EXCL")*(COUNTIF(AD118,"* "&amp;DM15:VZ15&amp;" *")&gt;0)*1))</f>
        <v>0</v>
      </c>
      <c r="AQ118">
        <f t="array" ref="AQ118">IF(P118="",0,SUMPRODUCT((DM13:VZ13="Poissons")*(DM14:VZ14="ALERTE")*(COUNTIF(AD118,"* "&amp;DM15:VZ15&amp;" *")&gt;0)*1))</f>
        <v>0</v>
      </c>
      <c r="AR118" t="str">
        <f t="shared" si="75"/>
        <v/>
      </c>
      <c r="AS118">
        <f t="array" ref="AS118">IF(P118="",0,SUMPRODUCT((DM13:VZ13="Arachides")*(DM14:VZ14="ALERTE")*(COUNTIF(AD118,"* "&amp;DM15:VZ15&amp;" *")&gt;0)*1))</f>
        <v>0</v>
      </c>
      <c r="AT118" t="str">
        <f t="shared" si="76"/>
        <v/>
      </c>
      <c r="AU118">
        <f t="array" ref="AU118">IF(P118="",0,SUMPRODUCT((DM13:VZ13="Soja")*(DM14:VZ14="INFO")*(COUNTIF(AD118,"* "&amp;DM15:VZ15&amp;" *")&gt;0)*1))</f>
        <v>0</v>
      </c>
      <c r="AV118">
        <f t="array" ref="AV118">IF(P118="",0,SUMPRODUCT((DM13:VZ13="Soja")*(DM14:VZ14="ALERTE")*(COUNTIF(AD118,"* "&amp;DM15:VZ15&amp;" *")&gt;0)*1))</f>
        <v>0</v>
      </c>
      <c r="AW118" t="str">
        <f t="shared" si="77"/>
        <v/>
      </c>
      <c r="AX118">
        <f t="array" ref="AX118">IF(P118="",0,SUMPRODUCT((DM13:VZ13="Lait")*(DM14:VZ14="INFO")*(COUNTIF(AD118,"* "&amp;DM15:VZ15&amp;" *")&gt;0)*1))</f>
        <v>0</v>
      </c>
      <c r="AY118">
        <f t="array" ref="AY118">IF(P118="",0,SUMPRODUCT((DM13:VZ13="Lait")*(DM14:VZ14="EXCL")*(COUNTIF(AD118,"* "&amp;DM15:VZ15&amp;" *")&gt;0)*1))</f>
        <v>0</v>
      </c>
      <c r="AZ118">
        <f t="array" ref="AZ118">IF(P118="",0,SUMPRODUCT((DM13:VZ13="Lait")*(DM14:VZ14="ALERTE")*(COUNTIF(AD118,"* "&amp;DM15:VZ15&amp;" *")&gt;0)*1))</f>
        <v>0</v>
      </c>
      <c r="BA118">
        <f t="array" ref="BA118">IF(P118="",0,SUMPRODUCT((DM13:VZ13="Lait")*(DM14:VZ14="SUSP")*(COUNTIF(AD118,"* "&amp;DM15:VZ15&amp;" *")&gt;0)*1))</f>
        <v>0</v>
      </c>
      <c r="BB118" t="str">
        <f t="shared" si="78"/>
        <v/>
      </c>
      <c r="BC118" t="str">
        <f t="shared" si="79"/>
        <v/>
      </c>
      <c r="BD118">
        <f t="array" ref="BD118">IF(P118="",0,SUMPRODUCT((DM13:VZ13="Fruits a coque")*(DM14:VZ14="EXCL")*(COUNTIF(AD118,"* "&amp;DM15:VZ15&amp;" *")&gt;0)*1))</f>
        <v>0</v>
      </c>
      <c r="BE118">
        <f t="array" ref="BE118">IF(P118="",0,SUMPRODUCT((DM13:VZ13="Fruits a coque")*(DM14:VZ14="ALERTE")*(COUNTIF(AD118,"* "&amp;DM15:VZ15&amp;" *")&gt;0)*1))</f>
        <v>0</v>
      </c>
      <c r="BF118" t="str">
        <f t="shared" si="80"/>
        <v/>
      </c>
      <c r="BG118">
        <f t="array" ref="BG118">IF(P118="",0,SUMPRODUCT((DM13:VZ13="Celeri")*(DM14:VZ14="ALERTE")*(COUNTIF(AD118,"* "&amp;DM15:VZ15&amp;" *")&gt;0)*1))</f>
        <v>0</v>
      </c>
      <c r="BH118" t="str">
        <f t="shared" si="81"/>
        <v/>
      </c>
      <c r="BI118">
        <f t="array" ref="BI118">IF(P118="",0,SUMPRODUCT((DM13:VZ13="Moutarde")*(DM14:VZ14="ALERTE")*(COUNTIF(AD118,"* "&amp;DM15:VZ15&amp;" *")&gt;0)*1))</f>
        <v>0</v>
      </c>
      <c r="BJ118" t="str">
        <f t="shared" si="82"/>
        <v/>
      </c>
      <c r="BK118">
        <f t="array" ref="BK118">IF(P118="",0,SUMPRODUCT((DM13:VZ13="Sesame")*(DM14:VZ14="ALERTE")*(COUNTIF(AD118,"* "&amp;DM15:VZ15&amp;" *")&gt;0)*1))</f>
        <v>0</v>
      </c>
      <c r="BL118" t="str">
        <f t="shared" si="83"/>
        <v/>
      </c>
      <c r="BM118">
        <f t="array" ref="BM118">IF(P118="",0,SUMPRODUCT((DM13:VZ13="Sulfites")*(DM14:VZ14="ALERTE")*(COUNTIF(AD118,"* "&amp;DM15:VZ15&amp;" *")&gt;0)*1))</f>
        <v>0</v>
      </c>
      <c r="BN118" t="str">
        <f t="shared" si="84"/>
        <v/>
      </c>
      <c r="BO118">
        <f t="array" ref="BO118">IF(P118="",0,SUMPRODUCT((DM13:VZ13="Lupin")*(DM14:VZ14="ALERTE")*(COUNTIF(AD118,"* "&amp;DM15:VZ15&amp;" *")&gt;0)*1))</f>
        <v>0</v>
      </c>
      <c r="BP118" t="str">
        <f t="shared" si="85"/>
        <v/>
      </c>
      <c r="BQ118">
        <f t="array" ref="BQ118">IF(P118="",0,SUMPRODUCT((DM13:VZ13="Mollusques")*(DM14:VZ14="EXCL")*(COUNTIF(AD118,"* "&amp;DM15:VZ15&amp;" *")&gt;0)*1))</f>
        <v>0</v>
      </c>
      <c r="BR118">
        <f t="array" ref="BR118">IF(P118="",0,SUMPRODUCT((DM13:VZ13="Mollusques")*(DM14:VZ14="ALERTE")*(COUNTIF(AD118,"* "&amp;DM15:VZ15&amp;" *")&gt;0)*1))</f>
        <v>0</v>
      </c>
      <c r="BS118" t="str">
        <f t="shared" si="86"/>
        <v/>
      </c>
      <c r="BT118" t="str">
        <f t="shared" si="87"/>
        <v/>
      </c>
      <c r="BU118" t="str">
        <f t="shared" si="88"/>
        <v/>
      </c>
      <c r="BV118" t="str">
        <f t="shared" si="89"/>
        <v/>
      </c>
      <c r="BW118" t="str">
        <f t="shared" si="90"/>
        <v/>
      </c>
      <c r="BX118" t="str">
        <f t="shared" si="91"/>
        <v/>
      </c>
      <c r="BY118" t="str">
        <f t="shared" si="92"/>
        <v/>
      </c>
      <c r="BZ118" t="str">
        <f t="shared" si="93"/>
        <v/>
      </c>
      <c r="CA118" t="str">
        <f t="shared" si="94"/>
        <v/>
      </c>
      <c r="CB118" t="str">
        <f t="shared" si="95"/>
        <v/>
      </c>
      <c r="CC118" t="str">
        <f t="shared" si="96"/>
        <v/>
      </c>
      <c r="CD118" t="str">
        <f t="shared" si="97"/>
        <v/>
      </c>
      <c r="CE118" t="str">
        <f t="shared" si="98"/>
        <v/>
      </c>
      <c r="CF118" t="str">
        <f t="shared" si="99"/>
        <v/>
      </c>
      <c r="CG118" t="str">
        <f t="shared" si="100"/>
        <v/>
      </c>
      <c r="CH118" t="str">
        <f t="shared" si="101"/>
        <v/>
      </c>
      <c r="CI118" t="str">
        <f t="shared" si="102"/>
        <v/>
      </c>
      <c r="CJ118" t="str">
        <f t="shared" si="103"/>
        <v/>
      </c>
      <c r="CK118" t="str">
        <f t="shared" si="104"/>
        <v/>
      </c>
    </row>
    <row r="119" spans="2:89" ht="15.75">
      <c r="B119" s="759"/>
      <c r="C119" s="784" t="str">
        <f>TRIM(SUBSTITUTE(SUBSTITUTE(C118,"“"," "),"”"," "))</f>
        <v/>
      </c>
      <c r="D119" s="780" t="str" cm="1">
        <f t="array" ref="D119">IF(ROW()=ROW(D112),C115,INDEX(E112:E125,ROW()-ROW(D112)))</f>
        <v/>
      </c>
      <c r="E119" s="781" t="str">
        <f>IF(OR(D119="",C114="",C114&lt;=0,F119=""),"",TRIM(MID(D119,LEN(F119)+1+IF(MID(D119,LEN(F119)+1,1)=" ",1,0),99999)))</f>
        <v/>
      </c>
      <c r="F119" s="780" t="str">
        <f>IF(OR(G119="",G119=0,G119="0"),"",IF(LEN(G119)&lt;=C114,G119,IF(LEN(SUBSTITUTE(H119," ",""))=C114+1,LEFT(G119,C114),LEFT(G119,FIND("§",SUBSTITUTE(H119," ","§",LEN(H119)-LEN(SUBSTITUTE(H119," ",""))))-1))))</f>
        <v/>
      </c>
      <c r="G119" s="780" t="str">
        <f t="shared" si="56"/>
        <v/>
      </c>
      <c r="H119" s="780" t="str">
        <f>IF(OR(G119="",G119=0,G119="0"),"",LEFT(G119,C114+1))</f>
        <v/>
      </c>
      <c r="I119" s="782"/>
      <c r="J119" s="796"/>
      <c r="K119" s="759" t="str">
        <f>IF(LEN(TRIM(L119))&gt;0,MAX(K13:K118)+1,"")</f>
        <v/>
      </c>
      <c r="L119" s="864"/>
      <c r="M119" s="864"/>
      <c r="N119" s="864"/>
      <c r="O119" s="263" t="str">
        <f t="shared" si="57"/>
        <v/>
      </c>
      <c r="P119" s="752"/>
      <c r="Q119" s="862" t="s">
        <v>945</v>
      </c>
      <c r="R119" s="863" t="str">
        <f t="shared" si="58"/>
        <v/>
      </c>
      <c r="S119" s="264" t="str">
        <f t="shared" si="59"/>
        <v/>
      </c>
      <c r="T119" s="266" t="str">
        <f t="shared" si="60"/>
        <v/>
      </c>
      <c r="U119" s="267" t="str">
        <f t="shared" si="61"/>
        <v/>
      </c>
      <c r="V119" s="268" t="str">
        <f t="shared" si="62"/>
        <v/>
      </c>
      <c r="W119" s="268" t="str">
        <f t="shared" si="63"/>
        <v/>
      </c>
      <c r="X119" s="269" t="str">
        <f t="shared" si="64"/>
        <v/>
      </c>
      <c r="Y119" t="str">
        <f t="shared" si="65"/>
        <v/>
      </c>
      <c r="Z119" t="str">
        <f t="shared" si="66"/>
        <v/>
      </c>
      <c r="AA119" t="str">
        <f t="shared" si="67"/>
        <v/>
      </c>
      <c r="AB119" t="str">
        <f t="shared" si="68"/>
        <v/>
      </c>
      <c r="AC119" t="str">
        <f t="shared" si="69"/>
        <v/>
      </c>
      <c r="AD119" t="str">
        <f t="shared" si="70"/>
        <v/>
      </c>
      <c r="AE119">
        <f t="array" ref="AE119">IF(P119="",0,SUMPRODUCT((DM13:VZ13="Gluten")*(DM14:VZ14="INFO")*(COUNTIF(AD119,"* "&amp;DM15:VZ15&amp;" *")&gt;0)*1))</f>
        <v>0</v>
      </c>
      <c r="AF119">
        <f t="array" ref="AF119">IF(P119="",0,SUMPRODUCT((DM13:VZ13="Gluten")*(DM14:VZ14="EXCL")*(COUNTIF(AD119,"* "&amp;DM15:VZ15&amp;" *")&gt;0)*1))</f>
        <v>0</v>
      </c>
      <c r="AG119">
        <f t="array" ref="AG119">IF(P119="",0,SUMPRODUCT((DM13:VZ13="Gluten")*(DM14:VZ14="ALERTE")*(COUNTIF(AD119,"* "&amp;DM15:VZ15&amp;" *")&gt;0)*1))</f>
        <v>0</v>
      </c>
      <c r="AH119">
        <f t="array" ref="AH119">IF(P119="",0,SUMPRODUCT((DM13:VZ13="Gluten")*(DM14:VZ14="SUSP")*(COUNTIF(AD119,"* "&amp;DM15:VZ15&amp;" *")&gt;0)*1))</f>
        <v>0</v>
      </c>
      <c r="AI119" t="str">
        <f t="shared" si="71"/>
        <v/>
      </c>
      <c r="AJ119" t="str">
        <f t="shared" si="72"/>
        <v/>
      </c>
      <c r="AK119">
        <f t="array" ref="AK119">IF(P119="",0,SUMPRODUCT((DM13:VZ13="Crustaces")*(DM14:VZ14="ALERTE")*(COUNTIF(AD119,"* "&amp;DM15:VZ15&amp;" *")&gt;0)*1))</f>
        <v>0</v>
      </c>
      <c r="AL119" t="str">
        <f t="shared" si="73"/>
        <v/>
      </c>
      <c r="AM119">
        <f t="array" ref="AM119">IF(P119="",0,SUMPRODUCT((DM13:VZ13="Oeufs")*(DM14:VZ14="ALERTE")*(COUNTIF(AD119,"* "&amp;DM15:VZ15&amp;" *")&gt;0)*1))</f>
        <v>0</v>
      </c>
      <c r="AN119" t="str">
        <f t="shared" si="74"/>
        <v/>
      </c>
      <c r="AO119">
        <f t="array" ref="AO119">IF(P119="",0,SUMPRODUCT((DM13:VZ13="Poissons")*(DM14:VZ14="INFO")*(COUNTIF(AD119,"* "&amp;DM15:VZ15&amp;" *")&gt;0)*1))</f>
        <v>0</v>
      </c>
      <c r="AP119">
        <f t="array" ref="AP119">IF(P119="",0,SUMPRODUCT((DM13:VZ13="Poissons")*(DM14:VZ14="EXCL")*(COUNTIF(AD119,"* "&amp;DM15:VZ15&amp;" *")&gt;0)*1))</f>
        <v>0</v>
      </c>
      <c r="AQ119">
        <f t="array" ref="AQ119">IF(P119="",0,SUMPRODUCT((DM13:VZ13="Poissons")*(DM14:VZ14="ALERTE")*(COUNTIF(AD119,"* "&amp;DM15:VZ15&amp;" *")&gt;0)*1))</f>
        <v>0</v>
      </c>
      <c r="AR119" t="str">
        <f t="shared" si="75"/>
        <v/>
      </c>
      <c r="AS119">
        <f t="array" ref="AS119">IF(P119="",0,SUMPRODUCT((DM13:VZ13="Arachides")*(DM14:VZ14="ALERTE")*(COUNTIF(AD119,"* "&amp;DM15:VZ15&amp;" *")&gt;0)*1))</f>
        <v>0</v>
      </c>
      <c r="AT119" t="str">
        <f t="shared" si="76"/>
        <v/>
      </c>
      <c r="AU119">
        <f t="array" ref="AU119">IF(P119="",0,SUMPRODUCT((DM13:VZ13="Soja")*(DM14:VZ14="INFO")*(COUNTIF(AD119,"* "&amp;DM15:VZ15&amp;" *")&gt;0)*1))</f>
        <v>0</v>
      </c>
      <c r="AV119">
        <f t="array" ref="AV119">IF(P119="",0,SUMPRODUCT((DM13:VZ13="Soja")*(DM14:VZ14="ALERTE")*(COUNTIF(AD119,"* "&amp;DM15:VZ15&amp;" *")&gt;0)*1))</f>
        <v>0</v>
      </c>
      <c r="AW119" t="str">
        <f t="shared" si="77"/>
        <v/>
      </c>
      <c r="AX119">
        <f t="array" ref="AX119">IF(P119="",0,SUMPRODUCT((DM13:VZ13="Lait")*(DM14:VZ14="INFO")*(COUNTIF(AD119,"* "&amp;DM15:VZ15&amp;" *")&gt;0)*1))</f>
        <v>0</v>
      </c>
      <c r="AY119">
        <f t="array" ref="AY119">IF(P119="",0,SUMPRODUCT((DM13:VZ13="Lait")*(DM14:VZ14="EXCL")*(COUNTIF(AD119,"* "&amp;DM15:VZ15&amp;" *")&gt;0)*1))</f>
        <v>0</v>
      </c>
      <c r="AZ119">
        <f t="array" ref="AZ119">IF(P119="",0,SUMPRODUCT((DM13:VZ13="Lait")*(DM14:VZ14="ALERTE")*(COUNTIF(AD119,"* "&amp;DM15:VZ15&amp;" *")&gt;0)*1))</f>
        <v>0</v>
      </c>
      <c r="BA119">
        <f t="array" ref="BA119">IF(P119="",0,SUMPRODUCT((DM13:VZ13="Lait")*(DM14:VZ14="SUSP")*(COUNTIF(AD119,"* "&amp;DM15:VZ15&amp;" *")&gt;0)*1))</f>
        <v>0</v>
      </c>
      <c r="BB119" t="str">
        <f t="shared" si="78"/>
        <v/>
      </c>
      <c r="BC119" t="str">
        <f t="shared" si="79"/>
        <v/>
      </c>
      <c r="BD119">
        <f t="array" ref="BD119">IF(P119="",0,SUMPRODUCT((DM13:VZ13="Fruits a coque")*(DM14:VZ14="EXCL")*(COUNTIF(AD119,"* "&amp;DM15:VZ15&amp;" *")&gt;0)*1))</f>
        <v>0</v>
      </c>
      <c r="BE119">
        <f t="array" ref="BE119">IF(P119="",0,SUMPRODUCT((DM13:VZ13="Fruits a coque")*(DM14:VZ14="ALERTE")*(COUNTIF(AD119,"* "&amp;DM15:VZ15&amp;" *")&gt;0)*1))</f>
        <v>0</v>
      </c>
      <c r="BF119" t="str">
        <f t="shared" si="80"/>
        <v/>
      </c>
      <c r="BG119">
        <f t="array" ref="BG119">IF(P119="",0,SUMPRODUCT((DM13:VZ13="Celeri")*(DM14:VZ14="ALERTE")*(COUNTIF(AD119,"* "&amp;DM15:VZ15&amp;" *")&gt;0)*1))</f>
        <v>0</v>
      </c>
      <c r="BH119" t="str">
        <f t="shared" si="81"/>
        <v/>
      </c>
      <c r="BI119">
        <f t="array" ref="BI119">IF(P119="",0,SUMPRODUCT((DM13:VZ13="Moutarde")*(DM14:VZ14="ALERTE")*(COUNTIF(AD119,"* "&amp;DM15:VZ15&amp;" *")&gt;0)*1))</f>
        <v>0</v>
      </c>
      <c r="BJ119" t="str">
        <f t="shared" si="82"/>
        <v/>
      </c>
      <c r="BK119">
        <f t="array" ref="BK119">IF(P119="",0,SUMPRODUCT((DM13:VZ13="Sesame")*(DM14:VZ14="ALERTE")*(COUNTIF(AD119,"* "&amp;DM15:VZ15&amp;" *")&gt;0)*1))</f>
        <v>0</v>
      </c>
      <c r="BL119" t="str">
        <f t="shared" si="83"/>
        <v/>
      </c>
      <c r="BM119">
        <f t="array" ref="BM119">IF(P119="",0,SUMPRODUCT((DM13:VZ13="Sulfites")*(DM14:VZ14="ALERTE")*(COUNTIF(AD119,"* "&amp;DM15:VZ15&amp;" *")&gt;0)*1))</f>
        <v>0</v>
      </c>
      <c r="BN119" t="str">
        <f t="shared" si="84"/>
        <v/>
      </c>
      <c r="BO119">
        <f t="array" ref="BO119">IF(P119="",0,SUMPRODUCT((DM13:VZ13="Lupin")*(DM14:VZ14="ALERTE")*(COUNTIF(AD119,"* "&amp;DM15:VZ15&amp;" *")&gt;0)*1))</f>
        <v>0</v>
      </c>
      <c r="BP119" t="str">
        <f t="shared" si="85"/>
        <v/>
      </c>
      <c r="BQ119">
        <f t="array" ref="BQ119">IF(P119="",0,SUMPRODUCT((DM13:VZ13="Mollusques")*(DM14:VZ14="EXCL")*(COUNTIF(AD119,"* "&amp;DM15:VZ15&amp;" *")&gt;0)*1))</f>
        <v>0</v>
      </c>
      <c r="BR119">
        <f t="array" ref="BR119">IF(P119="",0,SUMPRODUCT((DM13:VZ13="Mollusques")*(DM14:VZ14="ALERTE")*(COUNTIF(AD119,"* "&amp;DM15:VZ15&amp;" *")&gt;0)*1))</f>
        <v>0</v>
      </c>
      <c r="BS119" t="str">
        <f t="shared" si="86"/>
        <v/>
      </c>
      <c r="BT119" t="str">
        <f t="shared" si="87"/>
        <v/>
      </c>
      <c r="BU119" t="str">
        <f t="shared" si="88"/>
        <v/>
      </c>
      <c r="BV119" t="str">
        <f t="shared" si="89"/>
        <v/>
      </c>
      <c r="BW119" t="str">
        <f t="shared" si="90"/>
        <v/>
      </c>
      <c r="BX119" t="str">
        <f t="shared" si="91"/>
        <v/>
      </c>
      <c r="BY119" t="str">
        <f t="shared" si="92"/>
        <v/>
      </c>
      <c r="BZ119" t="str">
        <f t="shared" si="93"/>
        <v/>
      </c>
      <c r="CA119" t="str">
        <f t="shared" si="94"/>
        <v/>
      </c>
      <c r="CB119" t="str">
        <f t="shared" si="95"/>
        <v/>
      </c>
      <c r="CC119" t="str">
        <f t="shared" si="96"/>
        <v/>
      </c>
      <c r="CD119" t="str">
        <f t="shared" si="97"/>
        <v/>
      </c>
      <c r="CE119" t="str">
        <f t="shared" si="98"/>
        <v/>
      </c>
      <c r="CF119" t="str">
        <f t="shared" si="99"/>
        <v/>
      </c>
      <c r="CG119" t="str">
        <f t="shared" si="100"/>
        <v/>
      </c>
      <c r="CH119" t="str">
        <f t="shared" si="101"/>
        <v/>
      </c>
      <c r="CI119" t="str">
        <f t="shared" si="102"/>
        <v/>
      </c>
      <c r="CJ119" t="str">
        <f t="shared" si="103"/>
        <v/>
      </c>
      <c r="CK119" t="str">
        <f t="shared" si="104"/>
        <v/>
      </c>
    </row>
    <row r="120" spans="2:89" ht="15.75">
      <c r="B120" s="759"/>
      <c r="C120" s="784"/>
      <c r="D120" s="780" t="str" cm="1">
        <f t="array" ref="D120">IF(ROW()=ROW(D112),C115,INDEX(E112:E125,ROW()-ROW(D112)))</f>
        <v/>
      </c>
      <c r="E120" s="781" t="str">
        <f>IF(OR(D120="",C114="",C114&lt;=0,F120=""),"",TRIM(MID(D120,LEN(F120)+1+IF(MID(D120,LEN(F120)+1,1)=" ",1,0),99999)))</f>
        <v/>
      </c>
      <c r="F120" s="780" t="str">
        <f>IF(OR(G120="",G120=0,G120="0"),"",IF(LEN(G120)&lt;=C114,G120,IF(LEN(SUBSTITUTE(H120," ",""))=C114+1,LEFT(G120,C114),LEFT(G120,FIND("§",SUBSTITUTE(H120," ","§",LEN(H120)-LEN(SUBSTITUTE(H120," ",""))))-1))))</f>
        <v/>
      </c>
      <c r="G120" s="780" t="str">
        <f t="shared" si="56"/>
        <v/>
      </c>
      <c r="H120" s="780" t="str">
        <f>IF(OR(G120="",G120=0,G120="0"),"",LEFT(G120,C114+1))</f>
        <v/>
      </c>
      <c r="I120" s="782"/>
      <c r="J120" s="796"/>
      <c r="K120" s="759" t="str">
        <f>IF(LEN(TRIM(L120))&gt;0,MAX(K13:K119)+1,"")</f>
        <v/>
      </c>
      <c r="L120" s="864"/>
      <c r="M120" s="864"/>
      <c r="N120" s="864"/>
      <c r="O120" s="263" t="str">
        <f t="shared" si="57"/>
        <v/>
      </c>
      <c r="P120" s="752"/>
      <c r="Q120" s="862" t="s">
        <v>945</v>
      </c>
      <c r="R120" s="863" t="str">
        <f t="shared" si="58"/>
        <v/>
      </c>
      <c r="S120" s="264" t="str">
        <f t="shared" si="59"/>
        <v/>
      </c>
      <c r="T120" s="266" t="str">
        <f t="shared" si="60"/>
        <v/>
      </c>
      <c r="U120" s="267" t="str">
        <f t="shared" si="61"/>
        <v/>
      </c>
      <c r="V120" s="268" t="str">
        <f t="shared" si="62"/>
        <v/>
      </c>
      <c r="W120" s="268" t="str">
        <f t="shared" si="63"/>
        <v/>
      </c>
      <c r="X120" s="269" t="str">
        <f t="shared" si="64"/>
        <v/>
      </c>
      <c r="Y120" t="str">
        <f t="shared" si="65"/>
        <v/>
      </c>
      <c r="Z120" t="str">
        <f t="shared" si="66"/>
        <v/>
      </c>
      <c r="AA120" t="str">
        <f t="shared" si="67"/>
        <v/>
      </c>
      <c r="AB120" t="str">
        <f t="shared" si="68"/>
        <v/>
      </c>
      <c r="AC120" t="str">
        <f t="shared" si="69"/>
        <v/>
      </c>
      <c r="AD120" t="str">
        <f t="shared" si="70"/>
        <v/>
      </c>
      <c r="AE120">
        <f t="array" ref="AE120">IF(P120="",0,SUMPRODUCT((DM13:VZ13="Gluten")*(DM14:VZ14="INFO")*(COUNTIF(AD120,"* "&amp;DM15:VZ15&amp;" *")&gt;0)*1))</f>
        <v>0</v>
      </c>
      <c r="AF120">
        <f t="array" ref="AF120">IF(P120="",0,SUMPRODUCT((DM13:VZ13="Gluten")*(DM14:VZ14="EXCL")*(COUNTIF(AD120,"* "&amp;DM15:VZ15&amp;" *")&gt;0)*1))</f>
        <v>0</v>
      </c>
      <c r="AG120">
        <f t="array" ref="AG120">IF(P120="",0,SUMPRODUCT((DM13:VZ13="Gluten")*(DM14:VZ14="ALERTE")*(COUNTIF(AD120,"* "&amp;DM15:VZ15&amp;" *")&gt;0)*1))</f>
        <v>0</v>
      </c>
      <c r="AH120">
        <f t="array" ref="AH120">IF(P120="",0,SUMPRODUCT((DM13:VZ13="Gluten")*(DM14:VZ14="SUSP")*(COUNTIF(AD120,"* "&amp;DM15:VZ15&amp;" *")&gt;0)*1))</f>
        <v>0</v>
      </c>
      <c r="AI120" t="str">
        <f t="shared" si="71"/>
        <v/>
      </c>
      <c r="AJ120" t="str">
        <f t="shared" si="72"/>
        <v/>
      </c>
      <c r="AK120">
        <f t="array" ref="AK120">IF(P120="",0,SUMPRODUCT((DM13:VZ13="Crustaces")*(DM14:VZ14="ALERTE")*(COUNTIF(AD120,"* "&amp;DM15:VZ15&amp;" *")&gt;0)*1))</f>
        <v>0</v>
      </c>
      <c r="AL120" t="str">
        <f t="shared" si="73"/>
        <v/>
      </c>
      <c r="AM120">
        <f t="array" ref="AM120">IF(P120="",0,SUMPRODUCT((DM13:VZ13="Oeufs")*(DM14:VZ14="ALERTE")*(COUNTIF(AD120,"* "&amp;DM15:VZ15&amp;" *")&gt;0)*1))</f>
        <v>0</v>
      </c>
      <c r="AN120" t="str">
        <f t="shared" si="74"/>
        <v/>
      </c>
      <c r="AO120">
        <f t="array" ref="AO120">IF(P120="",0,SUMPRODUCT((DM13:VZ13="Poissons")*(DM14:VZ14="INFO")*(COUNTIF(AD120,"* "&amp;DM15:VZ15&amp;" *")&gt;0)*1))</f>
        <v>0</v>
      </c>
      <c r="AP120">
        <f t="array" ref="AP120">IF(P120="",0,SUMPRODUCT((DM13:VZ13="Poissons")*(DM14:VZ14="EXCL")*(COUNTIF(AD120,"* "&amp;DM15:VZ15&amp;" *")&gt;0)*1))</f>
        <v>0</v>
      </c>
      <c r="AQ120">
        <f t="array" ref="AQ120">IF(P120="",0,SUMPRODUCT((DM13:VZ13="Poissons")*(DM14:VZ14="ALERTE")*(COUNTIF(AD120,"* "&amp;DM15:VZ15&amp;" *")&gt;0)*1))</f>
        <v>0</v>
      </c>
      <c r="AR120" t="str">
        <f t="shared" si="75"/>
        <v/>
      </c>
      <c r="AS120">
        <f t="array" ref="AS120">IF(P120="",0,SUMPRODUCT((DM13:VZ13="Arachides")*(DM14:VZ14="ALERTE")*(COUNTIF(AD120,"* "&amp;DM15:VZ15&amp;" *")&gt;0)*1))</f>
        <v>0</v>
      </c>
      <c r="AT120" t="str">
        <f t="shared" si="76"/>
        <v/>
      </c>
      <c r="AU120">
        <f t="array" ref="AU120">IF(P120="",0,SUMPRODUCT((DM13:VZ13="Soja")*(DM14:VZ14="INFO")*(COUNTIF(AD120,"* "&amp;DM15:VZ15&amp;" *")&gt;0)*1))</f>
        <v>0</v>
      </c>
      <c r="AV120">
        <f t="array" ref="AV120">IF(P120="",0,SUMPRODUCT((DM13:VZ13="Soja")*(DM14:VZ14="ALERTE")*(COUNTIF(AD120,"* "&amp;DM15:VZ15&amp;" *")&gt;0)*1))</f>
        <v>0</v>
      </c>
      <c r="AW120" t="str">
        <f t="shared" si="77"/>
        <v/>
      </c>
      <c r="AX120">
        <f t="array" ref="AX120">IF(P120="",0,SUMPRODUCT((DM13:VZ13="Lait")*(DM14:VZ14="INFO")*(COUNTIF(AD120,"* "&amp;DM15:VZ15&amp;" *")&gt;0)*1))</f>
        <v>0</v>
      </c>
      <c r="AY120">
        <f t="array" ref="AY120">IF(P120="",0,SUMPRODUCT((DM13:VZ13="Lait")*(DM14:VZ14="EXCL")*(COUNTIF(AD120,"* "&amp;DM15:VZ15&amp;" *")&gt;0)*1))</f>
        <v>0</v>
      </c>
      <c r="AZ120">
        <f t="array" ref="AZ120">IF(P120="",0,SUMPRODUCT((DM13:VZ13="Lait")*(DM14:VZ14="ALERTE")*(COUNTIF(AD120,"* "&amp;DM15:VZ15&amp;" *")&gt;0)*1))</f>
        <v>0</v>
      </c>
      <c r="BA120">
        <f t="array" ref="BA120">IF(P120="",0,SUMPRODUCT((DM13:VZ13="Lait")*(DM14:VZ14="SUSP")*(COUNTIF(AD120,"* "&amp;DM15:VZ15&amp;" *")&gt;0)*1))</f>
        <v>0</v>
      </c>
      <c r="BB120" t="str">
        <f t="shared" si="78"/>
        <v/>
      </c>
      <c r="BC120" t="str">
        <f t="shared" si="79"/>
        <v/>
      </c>
      <c r="BD120">
        <f t="array" ref="BD120">IF(P120="",0,SUMPRODUCT((DM13:VZ13="Fruits a coque")*(DM14:VZ14="EXCL")*(COUNTIF(AD120,"* "&amp;DM15:VZ15&amp;" *")&gt;0)*1))</f>
        <v>0</v>
      </c>
      <c r="BE120">
        <f t="array" ref="BE120">IF(P120="",0,SUMPRODUCT((DM13:VZ13="Fruits a coque")*(DM14:VZ14="ALERTE")*(COUNTIF(AD120,"* "&amp;DM15:VZ15&amp;" *")&gt;0)*1))</f>
        <v>0</v>
      </c>
      <c r="BF120" t="str">
        <f t="shared" si="80"/>
        <v/>
      </c>
      <c r="BG120">
        <f t="array" ref="BG120">IF(P120="",0,SUMPRODUCT((DM13:VZ13="Celeri")*(DM14:VZ14="ALERTE")*(COUNTIF(AD120,"* "&amp;DM15:VZ15&amp;" *")&gt;0)*1))</f>
        <v>0</v>
      </c>
      <c r="BH120" t="str">
        <f t="shared" si="81"/>
        <v/>
      </c>
      <c r="BI120">
        <f t="array" ref="BI120">IF(P120="",0,SUMPRODUCT((DM13:VZ13="Moutarde")*(DM14:VZ14="ALERTE")*(COUNTIF(AD120,"* "&amp;DM15:VZ15&amp;" *")&gt;0)*1))</f>
        <v>0</v>
      </c>
      <c r="BJ120" t="str">
        <f t="shared" si="82"/>
        <v/>
      </c>
      <c r="BK120">
        <f t="array" ref="BK120">IF(P120="",0,SUMPRODUCT((DM13:VZ13="Sesame")*(DM14:VZ14="ALERTE")*(COUNTIF(AD120,"* "&amp;DM15:VZ15&amp;" *")&gt;0)*1))</f>
        <v>0</v>
      </c>
      <c r="BL120" t="str">
        <f t="shared" si="83"/>
        <v/>
      </c>
      <c r="BM120">
        <f t="array" ref="BM120">IF(P120="",0,SUMPRODUCT((DM13:VZ13="Sulfites")*(DM14:VZ14="ALERTE")*(COUNTIF(AD120,"* "&amp;DM15:VZ15&amp;" *")&gt;0)*1))</f>
        <v>0</v>
      </c>
      <c r="BN120" t="str">
        <f t="shared" si="84"/>
        <v/>
      </c>
      <c r="BO120">
        <f t="array" ref="BO120">IF(P120="",0,SUMPRODUCT((DM13:VZ13="Lupin")*(DM14:VZ14="ALERTE")*(COUNTIF(AD120,"* "&amp;DM15:VZ15&amp;" *")&gt;0)*1))</f>
        <v>0</v>
      </c>
      <c r="BP120" t="str">
        <f t="shared" si="85"/>
        <v/>
      </c>
      <c r="BQ120">
        <f t="array" ref="BQ120">IF(P120="",0,SUMPRODUCT((DM13:VZ13="Mollusques")*(DM14:VZ14="EXCL")*(COUNTIF(AD120,"* "&amp;DM15:VZ15&amp;" *")&gt;0)*1))</f>
        <v>0</v>
      </c>
      <c r="BR120">
        <f t="array" ref="BR120">IF(P120="",0,SUMPRODUCT((DM13:VZ13="Mollusques")*(DM14:VZ14="ALERTE")*(COUNTIF(AD120,"* "&amp;DM15:VZ15&amp;" *")&gt;0)*1))</f>
        <v>0</v>
      </c>
      <c r="BS120" t="str">
        <f t="shared" si="86"/>
        <v/>
      </c>
      <c r="BT120" t="str">
        <f t="shared" si="87"/>
        <v/>
      </c>
      <c r="BU120" t="str">
        <f t="shared" si="88"/>
        <v/>
      </c>
      <c r="BV120" t="str">
        <f t="shared" si="89"/>
        <v/>
      </c>
      <c r="BW120" t="str">
        <f t="shared" si="90"/>
        <v/>
      </c>
      <c r="BX120" t="str">
        <f t="shared" si="91"/>
        <v/>
      </c>
      <c r="BY120" t="str">
        <f t="shared" si="92"/>
        <v/>
      </c>
      <c r="BZ120" t="str">
        <f t="shared" si="93"/>
        <v/>
      </c>
      <c r="CA120" t="str">
        <f t="shared" si="94"/>
        <v/>
      </c>
      <c r="CB120" t="str">
        <f t="shared" si="95"/>
        <v/>
      </c>
      <c r="CC120" t="str">
        <f t="shared" si="96"/>
        <v/>
      </c>
      <c r="CD120" t="str">
        <f t="shared" si="97"/>
        <v/>
      </c>
      <c r="CE120" t="str">
        <f t="shared" si="98"/>
        <v/>
      </c>
      <c r="CF120" t="str">
        <f t="shared" si="99"/>
        <v/>
      </c>
      <c r="CG120" t="str">
        <f t="shared" si="100"/>
        <v/>
      </c>
      <c r="CH120" t="str">
        <f t="shared" si="101"/>
        <v/>
      </c>
      <c r="CI120" t="str">
        <f t="shared" si="102"/>
        <v/>
      </c>
      <c r="CJ120" t="str">
        <f t="shared" si="103"/>
        <v/>
      </c>
      <c r="CK120" t="str">
        <f t="shared" si="104"/>
        <v/>
      </c>
    </row>
    <row r="121" spans="2:89" ht="15.75">
      <c r="B121" s="759"/>
      <c r="C121" s="784"/>
      <c r="D121" s="780" t="str" cm="1">
        <f t="array" ref="D121">IF(ROW()=ROW(D112),C115,INDEX(E112:E125,ROW()-ROW(D112)))</f>
        <v/>
      </c>
      <c r="E121" s="781" t="str">
        <f>IF(OR(D121="",C114="",C114&lt;=0,F121=""),"",TRIM(MID(D121,LEN(F121)+1+IF(MID(D121,LEN(F121)+1,1)=" ",1,0),99999)))</f>
        <v/>
      </c>
      <c r="F121" s="780" t="str">
        <f>IF(OR(G121="",G121=0,G121="0"),"",IF(LEN(G121)&lt;=C114,G121,IF(LEN(SUBSTITUTE(H121," ",""))=C114+1,LEFT(G121,C114),LEFT(G121,FIND("§",SUBSTITUTE(H121," ","§",LEN(H121)-LEN(SUBSTITUTE(H121," ",""))))-1))))</f>
        <v/>
      </c>
      <c r="G121" s="780" t="str">
        <f t="shared" si="56"/>
        <v/>
      </c>
      <c r="H121" s="780" t="str">
        <f>IF(OR(G121="",G121=0,G121="0"),"",LEFT(G121,C114+1))</f>
        <v/>
      </c>
      <c r="I121" s="782"/>
      <c r="J121" s="796"/>
      <c r="K121" s="759" t="str">
        <f>IF(LEN(TRIM(L121))&gt;0,MAX(K13:K120)+1,"")</f>
        <v/>
      </c>
      <c r="L121" s="864"/>
      <c r="M121" s="864"/>
      <c r="N121" s="864"/>
      <c r="O121" s="263" t="str">
        <f t="shared" si="57"/>
        <v/>
      </c>
      <c r="P121" s="752"/>
      <c r="Q121" s="862" t="s">
        <v>945</v>
      </c>
      <c r="R121" s="863" t="str">
        <f t="shared" si="58"/>
        <v/>
      </c>
      <c r="S121" s="264" t="str">
        <f t="shared" si="59"/>
        <v/>
      </c>
      <c r="T121" s="266" t="str">
        <f t="shared" si="60"/>
        <v/>
      </c>
      <c r="U121" s="267" t="str">
        <f t="shared" si="61"/>
        <v/>
      </c>
      <c r="V121" s="268" t="str">
        <f t="shared" si="62"/>
        <v/>
      </c>
      <c r="W121" s="268" t="str">
        <f t="shared" si="63"/>
        <v/>
      </c>
      <c r="X121" s="269" t="str">
        <f t="shared" si="64"/>
        <v/>
      </c>
      <c r="Y121" t="str">
        <f t="shared" si="65"/>
        <v/>
      </c>
      <c r="Z121" t="str">
        <f t="shared" si="66"/>
        <v/>
      </c>
      <c r="AA121" t="str">
        <f t="shared" si="67"/>
        <v/>
      </c>
      <c r="AB121" t="str">
        <f t="shared" si="68"/>
        <v/>
      </c>
      <c r="AC121" t="str">
        <f t="shared" si="69"/>
        <v/>
      </c>
      <c r="AD121" t="str">
        <f t="shared" si="70"/>
        <v/>
      </c>
      <c r="AE121">
        <f t="array" ref="AE121">IF(P121="",0,SUMPRODUCT((DM13:VZ13="Gluten")*(DM14:VZ14="INFO")*(COUNTIF(AD121,"* "&amp;DM15:VZ15&amp;" *")&gt;0)*1))</f>
        <v>0</v>
      </c>
      <c r="AF121">
        <f t="array" ref="AF121">IF(P121="",0,SUMPRODUCT((DM13:VZ13="Gluten")*(DM14:VZ14="EXCL")*(COUNTIF(AD121,"* "&amp;DM15:VZ15&amp;" *")&gt;0)*1))</f>
        <v>0</v>
      </c>
      <c r="AG121">
        <f t="array" ref="AG121">IF(P121="",0,SUMPRODUCT((DM13:VZ13="Gluten")*(DM14:VZ14="ALERTE")*(COUNTIF(AD121,"* "&amp;DM15:VZ15&amp;" *")&gt;0)*1))</f>
        <v>0</v>
      </c>
      <c r="AH121">
        <f t="array" ref="AH121">IF(P121="",0,SUMPRODUCT((DM13:VZ13="Gluten")*(DM14:VZ14="SUSP")*(COUNTIF(AD121,"* "&amp;DM15:VZ15&amp;" *")&gt;0)*1))</f>
        <v>0</v>
      </c>
      <c r="AI121" t="str">
        <f t="shared" si="71"/>
        <v/>
      </c>
      <c r="AJ121" t="str">
        <f t="shared" si="72"/>
        <v/>
      </c>
      <c r="AK121">
        <f t="array" ref="AK121">IF(P121="",0,SUMPRODUCT((DM13:VZ13="Crustaces")*(DM14:VZ14="ALERTE")*(COUNTIF(AD121,"* "&amp;DM15:VZ15&amp;" *")&gt;0)*1))</f>
        <v>0</v>
      </c>
      <c r="AL121" t="str">
        <f t="shared" si="73"/>
        <v/>
      </c>
      <c r="AM121">
        <f t="array" ref="AM121">IF(P121="",0,SUMPRODUCT((DM13:VZ13="Oeufs")*(DM14:VZ14="ALERTE")*(COUNTIF(AD121,"* "&amp;DM15:VZ15&amp;" *")&gt;0)*1))</f>
        <v>0</v>
      </c>
      <c r="AN121" t="str">
        <f t="shared" si="74"/>
        <v/>
      </c>
      <c r="AO121">
        <f t="array" ref="AO121">IF(P121="",0,SUMPRODUCT((DM13:VZ13="Poissons")*(DM14:VZ14="INFO")*(COUNTIF(AD121,"* "&amp;DM15:VZ15&amp;" *")&gt;0)*1))</f>
        <v>0</v>
      </c>
      <c r="AP121">
        <f t="array" ref="AP121">IF(P121="",0,SUMPRODUCT((DM13:VZ13="Poissons")*(DM14:VZ14="EXCL")*(COUNTIF(AD121,"* "&amp;DM15:VZ15&amp;" *")&gt;0)*1))</f>
        <v>0</v>
      </c>
      <c r="AQ121">
        <f t="array" ref="AQ121">IF(P121="",0,SUMPRODUCT((DM13:VZ13="Poissons")*(DM14:VZ14="ALERTE")*(COUNTIF(AD121,"* "&amp;DM15:VZ15&amp;" *")&gt;0)*1))</f>
        <v>0</v>
      </c>
      <c r="AR121" t="str">
        <f t="shared" si="75"/>
        <v/>
      </c>
      <c r="AS121">
        <f t="array" ref="AS121">IF(P121="",0,SUMPRODUCT((DM13:VZ13="Arachides")*(DM14:VZ14="ALERTE")*(COUNTIF(AD121,"* "&amp;DM15:VZ15&amp;" *")&gt;0)*1))</f>
        <v>0</v>
      </c>
      <c r="AT121" t="str">
        <f t="shared" si="76"/>
        <v/>
      </c>
      <c r="AU121">
        <f t="array" ref="AU121">IF(P121="",0,SUMPRODUCT((DM13:VZ13="Soja")*(DM14:VZ14="INFO")*(COUNTIF(AD121,"* "&amp;DM15:VZ15&amp;" *")&gt;0)*1))</f>
        <v>0</v>
      </c>
      <c r="AV121">
        <f t="array" ref="AV121">IF(P121="",0,SUMPRODUCT((DM13:VZ13="Soja")*(DM14:VZ14="ALERTE")*(COUNTIF(AD121,"* "&amp;DM15:VZ15&amp;" *")&gt;0)*1))</f>
        <v>0</v>
      </c>
      <c r="AW121" t="str">
        <f t="shared" si="77"/>
        <v/>
      </c>
      <c r="AX121">
        <f t="array" ref="AX121">IF(P121="",0,SUMPRODUCT((DM13:VZ13="Lait")*(DM14:VZ14="INFO")*(COUNTIF(AD121,"* "&amp;DM15:VZ15&amp;" *")&gt;0)*1))</f>
        <v>0</v>
      </c>
      <c r="AY121">
        <f t="array" ref="AY121">IF(P121="",0,SUMPRODUCT((DM13:VZ13="Lait")*(DM14:VZ14="EXCL")*(COUNTIF(AD121,"* "&amp;DM15:VZ15&amp;" *")&gt;0)*1))</f>
        <v>0</v>
      </c>
      <c r="AZ121">
        <f t="array" ref="AZ121">IF(P121="",0,SUMPRODUCT((DM13:VZ13="Lait")*(DM14:VZ14="ALERTE")*(COUNTIF(AD121,"* "&amp;DM15:VZ15&amp;" *")&gt;0)*1))</f>
        <v>0</v>
      </c>
      <c r="BA121">
        <f t="array" ref="BA121">IF(P121="",0,SUMPRODUCT((DM13:VZ13="Lait")*(DM14:VZ14="SUSP")*(COUNTIF(AD121,"* "&amp;DM15:VZ15&amp;" *")&gt;0)*1))</f>
        <v>0</v>
      </c>
      <c r="BB121" t="str">
        <f t="shared" si="78"/>
        <v/>
      </c>
      <c r="BC121" t="str">
        <f t="shared" si="79"/>
        <v/>
      </c>
      <c r="BD121">
        <f t="array" ref="BD121">IF(P121="",0,SUMPRODUCT((DM13:VZ13="Fruits a coque")*(DM14:VZ14="EXCL")*(COUNTIF(AD121,"* "&amp;DM15:VZ15&amp;" *")&gt;0)*1))</f>
        <v>0</v>
      </c>
      <c r="BE121">
        <f t="array" ref="BE121">IF(P121="",0,SUMPRODUCT((DM13:VZ13="Fruits a coque")*(DM14:VZ14="ALERTE")*(COUNTIF(AD121,"* "&amp;DM15:VZ15&amp;" *")&gt;0)*1))</f>
        <v>0</v>
      </c>
      <c r="BF121" t="str">
        <f t="shared" si="80"/>
        <v/>
      </c>
      <c r="BG121">
        <f t="array" ref="BG121">IF(P121="",0,SUMPRODUCT((DM13:VZ13="Celeri")*(DM14:VZ14="ALERTE")*(COUNTIF(AD121,"* "&amp;DM15:VZ15&amp;" *")&gt;0)*1))</f>
        <v>0</v>
      </c>
      <c r="BH121" t="str">
        <f t="shared" si="81"/>
        <v/>
      </c>
      <c r="BI121">
        <f t="array" ref="BI121">IF(P121="",0,SUMPRODUCT((DM13:VZ13="Moutarde")*(DM14:VZ14="ALERTE")*(COUNTIF(AD121,"* "&amp;DM15:VZ15&amp;" *")&gt;0)*1))</f>
        <v>0</v>
      </c>
      <c r="BJ121" t="str">
        <f t="shared" si="82"/>
        <v/>
      </c>
      <c r="BK121">
        <f t="array" ref="BK121">IF(P121="",0,SUMPRODUCT((DM13:VZ13="Sesame")*(DM14:VZ14="ALERTE")*(COUNTIF(AD121,"* "&amp;DM15:VZ15&amp;" *")&gt;0)*1))</f>
        <v>0</v>
      </c>
      <c r="BL121" t="str">
        <f t="shared" si="83"/>
        <v/>
      </c>
      <c r="BM121">
        <f t="array" ref="BM121">IF(P121="",0,SUMPRODUCT((DM13:VZ13="Sulfites")*(DM14:VZ14="ALERTE")*(COUNTIF(AD121,"* "&amp;DM15:VZ15&amp;" *")&gt;0)*1))</f>
        <v>0</v>
      </c>
      <c r="BN121" t="str">
        <f t="shared" si="84"/>
        <v/>
      </c>
      <c r="BO121">
        <f t="array" ref="BO121">IF(P121="",0,SUMPRODUCT((DM13:VZ13="Lupin")*(DM14:VZ14="ALERTE")*(COUNTIF(AD121,"* "&amp;DM15:VZ15&amp;" *")&gt;0)*1))</f>
        <v>0</v>
      </c>
      <c r="BP121" t="str">
        <f t="shared" si="85"/>
        <v/>
      </c>
      <c r="BQ121">
        <f t="array" ref="BQ121">IF(P121="",0,SUMPRODUCT((DM13:VZ13="Mollusques")*(DM14:VZ14="EXCL")*(COUNTIF(AD121,"* "&amp;DM15:VZ15&amp;" *")&gt;0)*1))</f>
        <v>0</v>
      </c>
      <c r="BR121">
        <f t="array" ref="BR121">IF(P121="",0,SUMPRODUCT((DM13:VZ13="Mollusques")*(DM14:VZ14="ALERTE")*(COUNTIF(AD121,"* "&amp;DM15:VZ15&amp;" *")&gt;0)*1))</f>
        <v>0</v>
      </c>
      <c r="BS121" t="str">
        <f t="shared" si="86"/>
        <v/>
      </c>
      <c r="BT121" t="str">
        <f t="shared" si="87"/>
        <v/>
      </c>
      <c r="BU121" t="str">
        <f t="shared" si="88"/>
        <v/>
      </c>
      <c r="BV121" t="str">
        <f t="shared" si="89"/>
        <v/>
      </c>
      <c r="BW121" t="str">
        <f t="shared" si="90"/>
        <v/>
      </c>
      <c r="BX121" t="str">
        <f t="shared" si="91"/>
        <v/>
      </c>
      <c r="BY121" t="str">
        <f t="shared" si="92"/>
        <v/>
      </c>
      <c r="BZ121" t="str">
        <f t="shared" si="93"/>
        <v/>
      </c>
      <c r="CA121" t="str">
        <f t="shared" si="94"/>
        <v/>
      </c>
      <c r="CB121" t="str">
        <f t="shared" si="95"/>
        <v/>
      </c>
      <c r="CC121" t="str">
        <f t="shared" si="96"/>
        <v/>
      </c>
      <c r="CD121" t="str">
        <f t="shared" si="97"/>
        <v/>
      </c>
      <c r="CE121" t="str">
        <f t="shared" si="98"/>
        <v/>
      </c>
      <c r="CF121" t="str">
        <f t="shared" si="99"/>
        <v/>
      </c>
      <c r="CG121" t="str">
        <f t="shared" si="100"/>
        <v/>
      </c>
      <c r="CH121" t="str">
        <f t="shared" si="101"/>
        <v/>
      </c>
      <c r="CI121" t="str">
        <f t="shared" si="102"/>
        <v/>
      </c>
      <c r="CJ121" t="str">
        <f t="shared" si="103"/>
        <v/>
      </c>
      <c r="CK121" t="str">
        <f t="shared" si="104"/>
        <v/>
      </c>
    </row>
    <row r="122" spans="2:89" ht="15.75">
      <c r="B122" s="759"/>
      <c r="C122" s="784"/>
      <c r="D122" s="780" t="str" cm="1">
        <f t="array" ref="D122">IF(ROW()=ROW(D112),C115,INDEX(E112:E125,ROW()-ROW(D112)))</f>
        <v/>
      </c>
      <c r="E122" s="781" t="str">
        <f>IF(OR(D122="",C114="",C114&lt;=0,F122=""),"",TRIM(MID(D122,LEN(F122)+1+IF(MID(D122,LEN(F122)+1,1)=" ",1,0),99999)))</f>
        <v/>
      </c>
      <c r="F122" s="780" t="str">
        <f>IF(OR(G122="",G122=0,G122="0"),"",IF(LEN(G122)&lt;=C114,G122,IF(LEN(SUBSTITUTE(H122," ",""))=C114+1,LEFT(G122,C114),LEFT(G122,FIND("§",SUBSTITUTE(H122," ","§",LEN(H122)-LEN(SUBSTITUTE(H122," ",""))))-1))))</f>
        <v/>
      </c>
      <c r="G122" s="780" t="str">
        <f t="shared" si="56"/>
        <v/>
      </c>
      <c r="H122" s="780" t="str">
        <f>IF(OR(G122="",G122=0,G122="0"),"",LEFT(G122,C114+1))</f>
        <v/>
      </c>
      <c r="I122" s="782"/>
      <c r="J122" s="796"/>
      <c r="K122" s="759" t="str">
        <f>IF(LEN(TRIM(L122))&gt;0,MAX(K13:K121)+1,"")</f>
        <v/>
      </c>
      <c r="L122" s="864"/>
      <c r="M122" s="864"/>
      <c r="N122" s="864"/>
      <c r="O122" s="263" t="str">
        <f t="shared" si="57"/>
        <v/>
      </c>
      <c r="P122" s="752"/>
      <c r="Q122" s="862" t="s">
        <v>945</v>
      </c>
      <c r="R122" s="863" t="str">
        <f t="shared" si="58"/>
        <v/>
      </c>
      <c r="S122" s="264" t="str">
        <f t="shared" si="59"/>
        <v/>
      </c>
      <c r="T122" s="266" t="str">
        <f t="shared" si="60"/>
        <v/>
      </c>
      <c r="U122" s="267" t="str">
        <f t="shared" si="61"/>
        <v/>
      </c>
      <c r="V122" s="268" t="str">
        <f t="shared" si="62"/>
        <v/>
      </c>
      <c r="W122" s="268" t="str">
        <f t="shared" si="63"/>
        <v/>
      </c>
      <c r="X122" s="269" t="str">
        <f t="shared" si="64"/>
        <v/>
      </c>
      <c r="Y122" t="str">
        <f t="shared" si="65"/>
        <v/>
      </c>
      <c r="Z122" t="str">
        <f t="shared" si="66"/>
        <v/>
      </c>
      <c r="AA122" t="str">
        <f t="shared" si="67"/>
        <v/>
      </c>
      <c r="AB122" t="str">
        <f t="shared" si="68"/>
        <v/>
      </c>
      <c r="AC122" t="str">
        <f t="shared" si="69"/>
        <v/>
      </c>
      <c r="AD122" t="str">
        <f t="shared" si="70"/>
        <v/>
      </c>
      <c r="AE122">
        <f t="array" ref="AE122">IF(P122="",0,SUMPRODUCT((DM13:VZ13="Gluten")*(DM14:VZ14="INFO")*(COUNTIF(AD122,"* "&amp;DM15:VZ15&amp;" *")&gt;0)*1))</f>
        <v>0</v>
      </c>
      <c r="AF122">
        <f t="array" ref="AF122">IF(P122="",0,SUMPRODUCT((DM13:VZ13="Gluten")*(DM14:VZ14="EXCL")*(COUNTIF(AD122,"* "&amp;DM15:VZ15&amp;" *")&gt;0)*1))</f>
        <v>0</v>
      </c>
      <c r="AG122">
        <f t="array" ref="AG122">IF(P122="",0,SUMPRODUCT((DM13:VZ13="Gluten")*(DM14:VZ14="ALERTE")*(COUNTIF(AD122,"* "&amp;DM15:VZ15&amp;" *")&gt;0)*1))</f>
        <v>0</v>
      </c>
      <c r="AH122">
        <f t="array" ref="AH122">IF(P122="",0,SUMPRODUCT((DM13:VZ13="Gluten")*(DM14:VZ14="SUSP")*(COUNTIF(AD122,"* "&amp;DM15:VZ15&amp;" *")&gt;0)*1))</f>
        <v>0</v>
      </c>
      <c r="AI122" t="str">
        <f t="shared" si="71"/>
        <v/>
      </c>
      <c r="AJ122" t="str">
        <f t="shared" si="72"/>
        <v/>
      </c>
      <c r="AK122">
        <f t="array" ref="AK122">IF(P122="",0,SUMPRODUCT((DM13:VZ13="Crustaces")*(DM14:VZ14="ALERTE")*(COUNTIF(AD122,"* "&amp;DM15:VZ15&amp;" *")&gt;0)*1))</f>
        <v>0</v>
      </c>
      <c r="AL122" t="str">
        <f t="shared" si="73"/>
        <v/>
      </c>
      <c r="AM122">
        <f t="array" ref="AM122">IF(P122="",0,SUMPRODUCT((DM13:VZ13="Oeufs")*(DM14:VZ14="ALERTE")*(COUNTIF(AD122,"* "&amp;DM15:VZ15&amp;" *")&gt;0)*1))</f>
        <v>0</v>
      </c>
      <c r="AN122" t="str">
        <f t="shared" si="74"/>
        <v/>
      </c>
      <c r="AO122">
        <f t="array" ref="AO122">IF(P122="",0,SUMPRODUCT((DM13:VZ13="Poissons")*(DM14:VZ14="INFO")*(COUNTIF(AD122,"* "&amp;DM15:VZ15&amp;" *")&gt;0)*1))</f>
        <v>0</v>
      </c>
      <c r="AP122">
        <f t="array" ref="AP122">IF(P122="",0,SUMPRODUCT((DM13:VZ13="Poissons")*(DM14:VZ14="EXCL")*(COUNTIF(AD122,"* "&amp;DM15:VZ15&amp;" *")&gt;0)*1))</f>
        <v>0</v>
      </c>
      <c r="AQ122">
        <f t="array" ref="AQ122">IF(P122="",0,SUMPRODUCT((DM13:VZ13="Poissons")*(DM14:VZ14="ALERTE")*(COUNTIF(AD122,"* "&amp;DM15:VZ15&amp;" *")&gt;0)*1))</f>
        <v>0</v>
      </c>
      <c r="AR122" t="str">
        <f t="shared" si="75"/>
        <v/>
      </c>
      <c r="AS122">
        <f t="array" ref="AS122">IF(P122="",0,SUMPRODUCT((DM13:VZ13="Arachides")*(DM14:VZ14="ALERTE")*(COUNTIF(AD122,"* "&amp;DM15:VZ15&amp;" *")&gt;0)*1))</f>
        <v>0</v>
      </c>
      <c r="AT122" t="str">
        <f t="shared" si="76"/>
        <v/>
      </c>
      <c r="AU122">
        <f t="array" ref="AU122">IF(P122="",0,SUMPRODUCT((DM13:VZ13="Soja")*(DM14:VZ14="INFO")*(COUNTIF(AD122,"* "&amp;DM15:VZ15&amp;" *")&gt;0)*1))</f>
        <v>0</v>
      </c>
      <c r="AV122">
        <f t="array" ref="AV122">IF(P122="",0,SUMPRODUCT((DM13:VZ13="Soja")*(DM14:VZ14="ALERTE")*(COUNTIF(AD122,"* "&amp;DM15:VZ15&amp;" *")&gt;0)*1))</f>
        <v>0</v>
      </c>
      <c r="AW122" t="str">
        <f t="shared" si="77"/>
        <v/>
      </c>
      <c r="AX122">
        <f t="array" ref="AX122">IF(P122="",0,SUMPRODUCT((DM13:VZ13="Lait")*(DM14:VZ14="INFO")*(COUNTIF(AD122,"* "&amp;DM15:VZ15&amp;" *")&gt;0)*1))</f>
        <v>0</v>
      </c>
      <c r="AY122">
        <f t="array" ref="AY122">IF(P122="",0,SUMPRODUCT((DM13:VZ13="Lait")*(DM14:VZ14="EXCL")*(COUNTIF(AD122,"* "&amp;DM15:VZ15&amp;" *")&gt;0)*1))</f>
        <v>0</v>
      </c>
      <c r="AZ122">
        <f t="array" ref="AZ122">IF(P122="",0,SUMPRODUCT((DM13:VZ13="Lait")*(DM14:VZ14="ALERTE")*(COUNTIF(AD122,"* "&amp;DM15:VZ15&amp;" *")&gt;0)*1))</f>
        <v>0</v>
      </c>
      <c r="BA122">
        <f t="array" ref="BA122">IF(P122="",0,SUMPRODUCT((DM13:VZ13="Lait")*(DM14:VZ14="SUSP")*(COUNTIF(AD122,"* "&amp;DM15:VZ15&amp;" *")&gt;0)*1))</f>
        <v>0</v>
      </c>
      <c r="BB122" t="str">
        <f t="shared" si="78"/>
        <v/>
      </c>
      <c r="BC122" t="str">
        <f t="shared" si="79"/>
        <v/>
      </c>
      <c r="BD122">
        <f t="array" ref="BD122">IF(P122="",0,SUMPRODUCT((DM13:VZ13="Fruits a coque")*(DM14:VZ14="EXCL")*(COUNTIF(AD122,"* "&amp;DM15:VZ15&amp;" *")&gt;0)*1))</f>
        <v>0</v>
      </c>
      <c r="BE122">
        <f t="array" ref="BE122">IF(P122="",0,SUMPRODUCT((DM13:VZ13="Fruits a coque")*(DM14:VZ14="ALERTE")*(COUNTIF(AD122,"* "&amp;DM15:VZ15&amp;" *")&gt;0)*1))</f>
        <v>0</v>
      </c>
      <c r="BF122" t="str">
        <f t="shared" si="80"/>
        <v/>
      </c>
      <c r="BG122">
        <f t="array" ref="BG122">IF(P122="",0,SUMPRODUCT((DM13:VZ13="Celeri")*(DM14:VZ14="ALERTE")*(COUNTIF(AD122,"* "&amp;DM15:VZ15&amp;" *")&gt;0)*1))</f>
        <v>0</v>
      </c>
      <c r="BH122" t="str">
        <f t="shared" si="81"/>
        <v/>
      </c>
      <c r="BI122">
        <f t="array" ref="BI122">IF(P122="",0,SUMPRODUCT((DM13:VZ13="Moutarde")*(DM14:VZ14="ALERTE")*(COUNTIF(AD122,"* "&amp;DM15:VZ15&amp;" *")&gt;0)*1))</f>
        <v>0</v>
      </c>
      <c r="BJ122" t="str">
        <f t="shared" si="82"/>
        <v/>
      </c>
      <c r="BK122">
        <f t="array" ref="BK122">IF(P122="",0,SUMPRODUCT((DM13:VZ13="Sesame")*(DM14:VZ14="ALERTE")*(COUNTIF(AD122,"* "&amp;DM15:VZ15&amp;" *")&gt;0)*1))</f>
        <v>0</v>
      </c>
      <c r="BL122" t="str">
        <f t="shared" si="83"/>
        <v/>
      </c>
      <c r="BM122">
        <f t="array" ref="BM122">IF(P122="",0,SUMPRODUCT((DM13:VZ13="Sulfites")*(DM14:VZ14="ALERTE")*(COUNTIF(AD122,"* "&amp;DM15:VZ15&amp;" *")&gt;0)*1))</f>
        <v>0</v>
      </c>
      <c r="BN122" t="str">
        <f t="shared" si="84"/>
        <v/>
      </c>
      <c r="BO122">
        <f t="array" ref="BO122">IF(P122="",0,SUMPRODUCT((DM13:VZ13="Lupin")*(DM14:VZ14="ALERTE")*(COUNTIF(AD122,"* "&amp;DM15:VZ15&amp;" *")&gt;0)*1))</f>
        <v>0</v>
      </c>
      <c r="BP122" t="str">
        <f t="shared" si="85"/>
        <v/>
      </c>
      <c r="BQ122">
        <f t="array" ref="BQ122">IF(P122="",0,SUMPRODUCT((DM13:VZ13="Mollusques")*(DM14:VZ14="EXCL")*(COUNTIF(AD122,"* "&amp;DM15:VZ15&amp;" *")&gt;0)*1))</f>
        <v>0</v>
      </c>
      <c r="BR122">
        <f t="array" ref="BR122">IF(P122="",0,SUMPRODUCT((DM13:VZ13="Mollusques")*(DM14:VZ14="ALERTE")*(COUNTIF(AD122,"* "&amp;DM15:VZ15&amp;" *")&gt;0)*1))</f>
        <v>0</v>
      </c>
      <c r="BS122" t="str">
        <f t="shared" si="86"/>
        <v/>
      </c>
      <c r="BT122" t="str">
        <f t="shared" si="87"/>
        <v/>
      </c>
      <c r="BU122" t="str">
        <f t="shared" si="88"/>
        <v/>
      </c>
      <c r="BV122" t="str">
        <f t="shared" si="89"/>
        <v/>
      </c>
      <c r="BW122" t="str">
        <f t="shared" si="90"/>
        <v/>
      </c>
      <c r="BX122" t="str">
        <f t="shared" si="91"/>
        <v/>
      </c>
      <c r="BY122" t="str">
        <f t="shared" si="92"/>
        <v/>
      </c>
      <c r="BZ122" t="str">
        <f t="shared" si="93"/>
        <v/>
      </c>
      <c r="CA122" t="str">
        <f t="shared" si="94"/>
        <v/>
      </c>
      <c r="CB122" t="str">
        <f t="shared" si="95"/>
        <v/>
      </c>
      <c r="CC122" t="str">
        <f t="shared" si="96"/>
        <v/>
      </c>
      <c r="CD122" t="str">
        <f t="shared" si="97"/>
        <v/>
      </c>
      <c r="CE122" t="str">
        <f t="shared" si="98"/>
        <v/>
      </c>
      <c r="CF122" t="str">
        <f t="shared" si="99"/>
        <v/>
      </c>
      <c r="CG122" t="str">
        <f t="shared" si="100"/>
        <v/>
      </c>
      <c r="CH122" t="str">
        <f t="shared" si="101"/>
        <v/>
      </c>
      <c r="CI122" t="str">
        <f t="shared" si="102"/>
        <v/>
      </c>
      <c r="CJ122" t="str">
        <f t="shared" si="103"/>
        <v/>
      </c>
      <c r="CK122" t="str">
        <f t="shared" si="104"/>
        <v/>
      </c>
    </row>
    <row r="123" spans="2:89" ht="15.75">
      <c r="B123" s="759"/>
      <c r="C123" s="784"/>
      <c r="D123" s="780" t="str" cm="1">
        <f t="array" ref="D123">IF(ROW()=ROW(D112),C115,INDEX(E112:E125,ROW()-ROW(D112)))</f>
        <v/>
      </c>
      <c r="E123" s="781" t="str">
        <f>IF(OR(D123="",C114="",C114&lt;=0,F123=""),"",TRIM(MID(D123,LEN(F123)+1+IF(MID(D123,LEN(F123)+1,1)=" ",1,0),99999)))</f>
        <v/>
      </c>
      <c r="F123" s="780" t="str">
        <f>IF(OR(G123="",G123=0,G123="0"),"",IF(LEN(G123)&lt;=C114,G123,IF(LEN(SUBSTITUTE(H123," ",""))=C114+1,LEFT(G123,C114),LEFT(G123,FIND("§",SUBSTITUTE(H123," ","§",LEN(H123)-LEN(SUBSTITUTE(H123," ",""))))-1))))</f>
        <v/>
      </c>
      <c r="G123" s="780" t="str">
        <f t="shared" si="56"/>
        <v/>
      </c>
      <c r="H123" s="780" t="str">
        <f>IF(OR(G123="",G123=0,G123="0"),"",LEFT(G123,C114+1))</f>
        <v/>
      </c>
      <c r="I123" s="782"/>
      <c r="J123" s="796"/>
      <c r="K123" s="759" t="str">
        <f>IF(LEN(TRIM(L123))&gt;0,MAX(K13:K122)+1,"")</f>
        <v/>
      </c>
      <c r="L123" s="864"/>
      <c r="M123" s="864"/>
      <c r="N123" s="864"/>
      <c r="O123" s="263" t="str">
        <f t="shared" si="57"/>
        <v/>
      </c>
      <c r="P123" s="752"/>
      <c r="Q123" s="862" t="s">
        <v>945</v>
      </c>
      <c r="R123" s="863" t="str">
        <f t="shared" si="58"/>
        <v/>
      </c>
      <c r="S123" s="264" t="str">
        <f t="shared" si="59"/>
        <v/>
      </c>
      <c r="T123" s="266" t="str">
        <f t="shared" si="60"/>
        <v/>
      </c>
      <c r="U123" s="267" t="str">
        <f t="shared" si="61"/>
        <v/>
      </c>
      <c r="V123" s="268" t="str">
        <f t="shared" si="62"/>
        <v/>
      </c>
      <c r="W123" s="268" t="str">
        <f t="shared" si="63"/>
        <v/>
      </c>
      <c r="X123" s="269" t="str">
        <f t="shared" si="64"/>
        <v/>
      </c>
      <c r="Y123" t="str">
        <f t="shared" si="65"/>
        <v/>
      </c>
      <c r="Z123" t="str">
        <f t="shared" si="66"/>
        <v/>
      </c>
      <c r="AA123" t="str">
        <f t="shared" si="67"/>
        <v/>
      </c>
      <c r="AB123" t="str">
        <f t="shared" si="68"/>
        <v/>
      </c>
      <c r="AC123" t="str">
        <f t="shared" si="69"/>
        <v/>
      </c>
      <c r="AD123" t="str">
        <f t="shared" si="70"/>
        <v/>
      </c>
      <c r="AE123">
        <f t="array" ref="AE123">IF(P123="",0,SUMPRODUCT((DM13:VZ13="Gluten")*(DM14:VZ14="INFO")*(COUNTIF(AD123,"* "&amp;DM15:VZ15&amp;" *")&gt;0)*1))</f>
        <v>0</v>
      </c>
      <c r="AF123">
        <f t="array" ref="AF123">IF(P123="",0,SUMPRODUCT((DM13:VZ13="Gluten")*(DM14:VZ14="EXCL")*(COUNTIF(AD123,"* "&amp;DM15:VZ15&amp;" *")&gt;0)*1))</f>
        <v>0</v>
      </c>
      <c r="AG123">
        <f t="array" ref="AG123">IF(P123="",0,SUMPRODUCT((DM13:VZ13="Gluten")*(DM14:VZ14="ALERTE")*(COUNTIF(AD123,"* "&amp;DM15:VZ15&amp;" *")&gt;0)*1))</f>
        <v>0</v>
      </c>
      <c r="AH123">
        <f t="array" ref="AH123">IF(P123="",0,SUMPRODUCT((DM13:VZ13="Gluten")*(DM14:VZ14="SUSP")*(COUNTIF(AD123,"* "&amp;DM15:VZ15&amp;" *")&gt;0)*1))</f>
        <v>0</v>
      </c>
      <c r="AI123" t="str">
        <f t="shared" si="71"/>
        <v/>
      </c>
      <c r="AJ123" t="str">
        <f t="shared" si="72"/>
        <v/>
      </c>
      <c r="AK123">
        <f t="array" ref="AK123">IF(P123="",0,SUMPRODUCT((DM13:VZ13="Crustaces")*(DM14:VZ14="ALERTE")*(COUNTIF(AD123,"* "&amp;DM15:VZ15&amp;" *")&gt;0)*1))</f>
        <v>0</v>
      </c>
      <c r="AL123" t="str">
        <f t="shared" si="73"/>
        <v/>
      </c>
      <c r="AM123">
        <f t="array" ref="AM123">IF(P123="",0,SUMPRODUCT((DM13:VZ13="Oeufs")*(DM14:VZ14="ALERTE")*(COUNTIF(AD123,"* "&amp;DM15:VZ15&amp;" *")&gt;0)*1))</f>
        <v>0</v>
      </c>
      <c r="AN123" t="str">
        <f t="shared" si="74"/>
        <v/>
      </c>
      <c r="AO123">
        <f t="array" ref="AO123">IF(P123="",0,SUMPRODUCT((DM13:VZ13="Poissons")*(DM14:VZ14="INFO")*(COUNTIF(AD123,"* "&amp;DM15:VZ15&amp;" *")&gt;0)*1))</f>
        <v>0</v>
      </c>
      <c r="AP123">
        <f t="array" ref="AP123">IF(P123="",0,SUMPRODUCT((DM13:VZ13="Poissons")*(DM14:VZ14="EXCL")*(COUNTIF(AD123,"* "&amp;DM15:VZ15&amp;" *")&gt;0)*1))</f>
        <v>0</v>
      </c>
      <c r="AQ123">
        <f t="array" ref="AQ123">IF(P123="",0,SUMPRODUCT((DM13:VZ13="Poissons")*(DM14:VZ14="ALERTE")*(COUNTIF(AD123,"* "&amp;DM15:VZ15&amp;" *")&gt;0)*1))</f>
        <v>0</v>
      </c>
      <c r="AR123" t="str">
        <f t="shared" si="75"/>
        <v/>
      </c>
      <c r="AS123">
        <f t="array" ref="AS123">IF(P123="",0,SUMPRODUCT((DM13:VZ13="Arachides")*(DM14:VZ14="ALERTE")*(COUNTIF(AD123,"* "&amp;DM15:VZ15&amp;" *")&gt;0)*1))</f>
        <v>0</v>
      </c>
      <c r="AT123" t="str">
        <f t="shared" si="76"/>
        <v/>
      </c>
      <c r="AU123">
        <f t="array" ref="AU123">IF(P123="",0,SUMPRODUCT((DM13:VZ13="Soja")*(DM14:VZ14="INFO")*(COUNTIF(AD123,"* "&amp;DM15:VZ15&amp;" *")&gt;0)*1))</f>
        <v>0</v>
      </c>
      <c r="AV123">
        <f t="array" ref="AV123">IF(P123="",0,SUMPRODUCT((DM13:VZ13="Soja")*(DM14:VZ14="ALERTE")*(COUNTIF(AD123,"* "&amp;DM15:VZ15&amp;" *")&gt;0)*1))</f>
        <v>0</v>
      </c>
      <c r="AW123" t="str">
        <f t="shared" si="77"/>
        <v/>
      </c>
      <c r="AX123">
        <f t="array" ref="AX123">IF(P123="",0,SUMPRODUCT((DM13:VZ13="Lait")*(DM14:VZ14="INFO")*(COUNTIF(AD123,"* "&amp;DM15:VZ15&amp;" *")&gt;0)*1))</f>
        <v>0</v>
      </c>
      <c r="AY123">
        <f t="array" ref="AY123">IF(P123="",0,SUMPRODUCT((DM13:VZ13="Lait")*(DM14:VZ14="EXCL")*(COUNTIF(AD123,"* "&amp;DM15:VZ15&amp;" *")&gt;0)*1))</f>
        <v>0</v>
      </c>
      <c r="AZ123">
        <f t="array" ref="AZ123">IF(P123="",0,SUMPRODUCT((DM13:VZ13="Lait")*(DM14:VZ14="ALERTE")*(COUNTIF(AD123,"* "&amp;DM15:VZ15&amp;" *")&gt;0)*1))</f>
        <v>0</v>
      </c>
      <c r="BA123">
        <f t="array" ref="BA123">IF(P123="",0,SUMPRODUCT((DM13:VZ13="Lait")*(DM14:VZ14="SUSP")*(COUNTIF(AD123,"* "&amp;DM15:VZ15&amp;" *")&gt;0)*1))</f>
        <v>0</v>
      </c>
      <c r="BB123" t="str">
        <f t="shared" si="78"/>
        <v/>
      </c>
      <c r="BC123" t="str">
        <f t="shared" si="79"/>
        <v/>
      </c>
      <c r="BD123">
        <f t="array" ref="BD123">IF(P123="",0,SUMPRODUCT((DM13:VZ13="Fruits a coque")*(DM14:VZ14="EXCL")*(COUNTIF(AD123,"* "&amp;DM15:VZ15&amp;" *")&gt;0)*1))</f>
        <v>0</v>
      </c>
      <c r="BE123">
        <f t="array" ref="BE123">IF(P123="",0,SUMPRODUCT((DM13:VZ13="Fruits a coque")*(DM14:VZ14="ALERTE")*(COUNTIF(AD123,"* "&amp;DM15:VZ15&amp;" *")&gt;0)*1))</f>
        <v>0</v>
      </c>
      <c r="BF123" t="str">
        <f t="shared" si="80"/>
        <v/>
      </c>
      <c r="BG123">
        <f t="array" ref="BG123">IF(P123="",0,SUMPRODUCT((DM13:VZ13="Celeri")*(DM14:VZ14="ALERTE")*(COUNTIF(AD123,"* "&amp;DM15:VZ15&amp;" *")&gt;0)*1))</f>
        <v>0</v>
      </c>
      <c r="BH123" t="str">
        <f t="shared" si="81"/>
        <v/>
      </c>
      <c r="BI123">
        <f t="array" ref="BI123">IF(P123="",0,SUMPRODUCT((DM13:VZ13="Moutarde")*(DM14:VZ14="ALERTE")*(COUNTIF(AD123,"* "&amp;DM15:VZ15&amp;" *")&gt;0)*1))</f>
        <v>0</v>
      </c>
      <c r="BJ123" t="str">
        <f t="shared" si="82"/>
        <v/>
      </c>
      <c r="BK123">
        <f t="array" ref="BK123">IF(P123="",0,SUMPRODUCT((DM13:VZ13="Sesame")*(DM14:VZ14="ALERTE")*(COUNTIF(AD123,"* "&amp;DM15:VZ15&amp;" *")&gt;0)*1))</f>
        <v>0</v>
      </c>
      <c r="BL123" t="str">
        <f t="shared" si="83"/>
        <v/>
      </c>
      <c r="BM123">
        <f t="array" ref="BM123">IF(P123="",0,SUMPRODUCT((DM13:VZ13="Sulfites")*(DM14:VZ14="ALERTE")*(COUNTIF(AD123,"* "&amp;DM15:VZ15&amp;" *")&gt;0)*1))</f>
        <v>0</v>
      </c>
      <c r="BN123" t="str">
        <f t="shared" si="84"/>
        <v/>
      </c>
      <c r="BO123">
        <f t="array" ref="BO123">IF(P123="",0,SUMPRODUCT((DM13:VZ13="Lupin")*(DM14:VZ14="ALERTE")*(COUNTIF(AD123,"* "&amp;DM15:VZ15&amp;" *")&gt;0)*1))</f>
        <v>0</v>
      </c>
      <c r="BP123" t="str">
        <f t="shared" si="85"/>
        <v/>
      </c>
      <c r="BQ123">
        <f t="array" ref="BQ123">IF(P123="",0,SUMPRODUCT((DM13:VZ13="Mollusques")*(DM14:VZ14="EXCL")*(COUNTIF(AD123,"* "&amp;DM15:VZ15&amp;" *")&gt;0)*1))</f>
        <v>0</v>
      </c>
      <c r="BR123">
        <f t="array" ref="BR123">IF(P123="",0,SUMPRODUCT((DM13:VZ13="Mollusques")*(DM14:VZ14="ALERTE")*(COUNTIF(AD123,"* "&amp;DM15:VZ15&amp;" *")&gt;0)*1))</f>
        <v>0</v>
      </c>
      <c r="BS123" t="str">
        <f t="shared" si="86"/>
        <v/>
      </c>
      <c r="BT123" t="str">
        <f t="shared" si="87"/>
        <v/>
      </c>
      <c r="BU123" t="str">
        <f t="shared" si="88"/>
        <v/>
      </c>
      <c r="BV123" t="str">
        <f t="shared" si="89"/>
        <v/>
      </c>
      <c r="BW123" t="str">
        <f t="shared" si="90"/>
        <v/>
      </c>
      <c r="BX123" t="str">
        <f t="shared" si="91"/>
        <v/>
      </c>
      <c r="BY123" t="str">
        <f t="shared" si="92"/>
        <v/>
      </c>
      <c r="BZ123" t="str">
        <f t="shared" si="93"/>
        <v/>
      </c>
      <c r="CA123" t="str">
        <f t="shared" si="94"/>
        <v/>
      </c>
      <c r="CB123" t="str">
        <f t="shared" si="95"/>
        <v/>
      </c>
      <c r="CC123" t="str">
        <f t="shared" si="96"/>
        <v/>
      </c>
      <c r="CD123" t="str">
        <f t="shared" si="97"/>
        <v/>
      </c>
      <c r="CE123" t="str">
        <f t="shared" si="98"/>
        <v/>
      </c>
      <c r="CF123" t="str">
        <f t="shared" si="99"/>
        <v/>
      </c>
      <c r="CG123" t="str">
        <f t="shared" si="100"/>
        <v/>
      </c>
      <c r="CH123" t="str">
        <f t="shared" si="101"/>
        <v/>
      </c>
      <c r="CI123" t="str">
        <f t="shared" si="102"/>
        <v/>
      </c>
      <c r="CJ123" t="str">
        <f t="shared" si="103"/>
        <v/>
      </c>
      <c r="CK123" t="str">
        <f t="shared" si="104"/>
        <v/>
      </c>
    </row>
    <row r="124" spans="2:89" ht="15.75">
      <c r="B124" s="759"/>
      <c r="C124" s="784"/>
      <c r="D124" s="780" t="str" cm="1">
        <f t="array" ref="D124">IF(ROW()=ROW(D112),C115,INDEX(E112:E125,ROW()-ROW(D112)))</f>
        <v/>
      </c>
      <c r="E124" s="781" t="str">
        <f>IF(OR(D124="",C114="",C114&lt;=0,F124=""),"",TRIM(MID(D124,LEN(F124)+1+IF(MID(D124,LEN(F124)+1,1)=" ",1,0),99999)))</f>
        <v/>
      </c>
      <c r="F124" s="780" t="str">
        <f>IF(OR(G124="",G124=0,G124="0"),"",IF(LEN(G124)&lt;=C114,G124,IF(LEN(SUBSTITUTE(H124," ",""))=C114+1,LEFT(G124,C114),LEFT(G124,FIND("§",SUBSTITUTE(H124," ","§",LEN(H124)-LEN(SUBSTITUTE(H124," ",""))))-1))))</f>
        <v/>
      </c>
      <c r="G124" s="780" t="str">
        <f t="shared" si="56"/>
        <v/>
      </c>
      <c r="H124" s="780" t="str">
        <f>IF(OR(G124="",G124=0,G124="0"),"",LEFT(G124,C114+1))</f>
        <v/>
      </c>
      <c r="I124" s="782"/>
      <c r="J124" s="796"/>
      <c r="K124" s="759" t="str">
        <f>IF(LEN(TRIM(L124))&gt;0,MAX(K13:K123)+1,"")</f>
        <v/>
      </c>
      <c r="L124" s="864"/>
      <c r="M124" s="864"/>
      <c r="N124" s="864"/>
      <c r="O124" s="263" t="str">
        <f t="shared" si="57"/>
        <v/>
      </c>
      <c r="P124" s="752"/>
      <c r="Q124" s="862" t="s">
        <v>945</v>
      </c>
      <c r="R124" s="863" t="str">
        <f t="shared" si="58"/>
        <v/>
      </c>
      <c r="S124" s="264" t="str">
        <f t="shared" si="59"/>
        <v/>
      </c>
      <c r="T124" s="266" t="str">
        <f t="shared" si="60"/>
        <v/>
      </c>
      <c r="U124" s="267" t="str">
        <f t="shared" si="61"/>
        <v/>
      </c>
      <c r="V124" s="268" t="str">
        <f t="shared" si="62"/>
        <v/>
      </c>
      <c r="W124" s="268" t="str">
        <f t="shared" si="63"/>
        <v/>
      </c>
      <c r="X124" s="269" t="str">
        <f t="shared" si="64"/>
        <v/>
      </c>
      <c r="Y124" t="str">
        <f t="shared" si="65"/>
        <v/>
      </c>
      <c r="Z124" t="str">
        <f t="shared" si="66"/>
        <v/>
      </c>
      <c r="AA124" t="str">
        <f t="shared" si="67"/>
        <v/>
      </c>
      <c r="AB124" t="str">
        <f t="shared" si="68"/>
        <v/>
      </c>
      <c r="AC124" t="str">
        <f t="shared" si="69"/>
        <v/>
      </c>
      <c r="AD124" t="str">
        <f t="shared" si="70"/>
        <v/>
      </c>
      <c r="AE124">
        <f t="array" ref="AE124">IF(P124="",0,SUMPRODUCT((DM13:VZ13="Gluten")*(DM14:VZ14="INFO")*(COUNTIF(AD124,"* "&amp;DM15:VZ15&amp;" *")&gt;0)*1))</f>
        <v>0</v>
      </c>
      <c r="AF124">
        <f t="array" ref="AF124">IF(P124="",0,SUMPRODUCT((DM13:VZ13="Gluten")*(DM14:VZ14="EXCL")*(COUNTIF(AD124,"* "&amp;DM15:VZ15&amp;" *")&gt;0)*1))</f>
        <v>0</v>
      </c>
      <c r="AG124">
        <f t="array" ref="AG124">IF(P124="",0,SUMPRODUCT((DM13:VZ13="Gluten")*(DM14:VZ14="ALERTE")*(COUNTIF(AD124,"* "&amp;DM15:VZ15&amp;" *")&gt;0)*1))</f>
        <v>0</v>
      </c>
      <c r="AH124">
        <f t="array" ref="AH124">IF(P124="",0,SUMPRODUCT((DM13:VZ13="Gluten")*(DM14:VZ14="SUSP")*(COUNTIF(AD124,"* "&amp;DM15:VZ15&amp;" *")&gt;0)*1))</f>
        <v>0</v>
      </c>
      <c r="AI124" t="str">
        <f t="shared" si="71"/>
        <v/>
      </c>
      <c r="AJ124" t="str">
        <f t="shared" si="72"/>
        <v/>
      </c>
      <c r="AK124">
        <f t="array" ref="AK124">IF(P124="",0,SUMPRODUCT((DM13:VZ13="Crustaces")*(DM14:VZ14="ALERTE")*(COUNTIF(AD124,"* "&amp;DM15:VZ15&amp;" *")&gt;0)*1))</f>
        <v>0</v>
      </c>
      <c r="AL124" t="str">
        <f t="shared" si="73"/>
        <v/>
      </c>
      <c r="AM124">
        <f t="array" ref="AM124">IF(P124="",0,SUMPRODUCT((DM13:VZ13="Oeufs")*(DM14:VZ14="ALERTE")*(COUNTIF(AD124,"* "&amp;DM15:VZ15&amp;" *")&gt;0)*1))</f>
        <v>0</v>
      </c>
      <c r="AN124" t="str">
        <f t="shared" si="74"/>
        <v/>
      </c>
      <c r="AO124">
        <f t="array" ref="AO124">IF(P124="",0,SUMPRODUCT((DM13:VZ13="Poissons")*(DM14:VZ14="INFO")*(COUNTIF(AD124,"* "&amp;DM15:VZ15&amp;" *")&gt;0)*1))</f>
        <v>0</v>
      </c>
      <c r="AP124">
        <f t="array" ref="AP124">IF(P124="",0,SUMPRODUCT((DM13:VZ13="Poissons")*(DM14:VZ14="EXCL")*(COUNTIF(AD124,"* "&amp;DM15:VZ15&amp;" *")&gt;0)*1))</f>
        <v>0</v>
      </c>
      <c r="AQ124">
        <f t="array" ref="AQ124">IF(P124="",0,SUMPRODUCT((DM13:VZ13="Poissons")*(DM14:VZ14="ALERTE")*(COUNTIF(AD124,"* "&amp;DM15:VZ15&amp;" *")&gt;0)*1))</f>
        <v>0</v>
      </c>
      <c r="AR124" t="str">
        <f t="shared" si="75"/>
        <v/>
      </c>
      <c r="AS124">
        <f t="array" ref="AS124">IF(P124="",0,SUMPRODUCT((DM13:VZ13="Arachides")*(DM14:VZ14="ALERTE")*(COUNTIF(AD124,"* "&amp;DM15:VZ15&amp;" *")&gt;0)*1))</f>
        <v>0</v>
      </c>
      <c r="AT124" t="str">
        <f t="shared" si="76"/>
        <v/>
      </c>
      <c r="AU124">
        <f t="array" ref="AU124">IF(P124="",0,SUMPRODUCT((DM13:VZ13="Soja")*(DM14:VZ14="INFO")*(COUNTIF(AD124,"* "&amp;DM15:VZ15&amp;" *")&gt;0)*1))</f>
        <v>0</v>
      </c>
      <c r="AV124">
        <f t="array" ref="AV124">IF(P124="",0,SUMPRODUCT((DM13:VZ13="Soja")*(DM14:VZ14="ALERTE")*(COUNTIF(AD124,"* "&amp;DM15:VZ15&amp;" *")&gt;0)*1))</f>
        <v>0</v>
      </c>
      <c r="AW124" t="str">
        <f t="shared" si="77"/>
        <v/>
      </c>
      <c r="AX124">
        <f t="array" ref="AX124">IF(P124="",0,SUMPRODUCT((DM13:VZ13="Lait")*(DM14:VZ14="INFO")*(COUNTIF(AD124,"* "&amp;DM15:VZ15&amp;" *")&gt;0)*1))</f>
        <v>0</v>
      </c>
      <c r="AY124">
        <f t="array" ref="AY124">IF(P124="",0,SUMPRODUCT((DM13:VZ13="Lait")*(DM14:VZ14="EXCL")*(COUNTIF(AD124,"* "&amp;DM15:VZ15&amp;" *")&gt;0)*1))</f>
        <v>0</v>
      </c>
      <c r="AZ124">
        <f t="array" ref="AZ124">IF(P124="",0,SUMPRODUCT((DM13:VZ13="Lait")*(DM14:VZ14="ALERTE")*(COUNTIF(AD124,"* "&amp;DM15:VZ15&amp;" *")&gt;0)*1))</f>
        <v>0</v>
      </c>
      <c r="BA124">
        <f t="array" ref="BA124">IF(P124="",0,SUMPRODUCT((DM13:VZ13="Lait")*(DM14:VZ14="SUSP")*(COUNTIF(AD124,"* "&amp;DM15:VZ15&amp;" *")&gt;0)*1))</f>
        <v>0</v>
      </c>
      <c r="BB124" t="str">
        <f t="shared" si="78"/>
        <v/>
      </c>
      <c r="BC124" t="str">
        <f t="shared" si="79"/>
        <v/>
      </c>
      <c r="BD124">
        <f t="array" ref="BD124">IF(P124="",0,SUMPRODUCT((DM13:VZ13="Fruits a coque")*(DM14:VZ14="EXCL")*(COUNTIF(AD124,"* "&amp;DM15:VZ15&amp;" *")&gt;0)*1))</f>
        <v>0</v>
      </c>
      <c r="BE124">
        <f t="array" ref="BE124">IF(P124="",0,SUMPRODUCT((DM13:VZ13="Fruits a coque")*(DM14:VZ14="ALERTE")*(COUNTIF(AD124,"* "&amp;DM15:VZ15&amp;" *")&gt;0)*1))</f>
        <v>0</v>
      </c>
      <c r="BF124" t="str">
        <f t="shared" si="80"/>
        <v/>
      </c>
      <c r="BG124">
        <f t="array" ref="BG124">IF(P124="",0,SUMPRODUCT((DM13:VZ13="Celeri")*(DM14:VZ14="ALERTE")*(COUNTIF(AD124,"* "&amp;DM15:VZ15&amp;" *")&gt;0)*1))</f>
        <v>0</v>
      </c>
      <c r="BH124" t="str">
        <f t="shared" si="81"/>
        <v/>
      </c>
      <c r="BI124">
        <f t="array" ref="BI124">IF(P124="",0,SUMPRODUCT((DM13:VZ13="Moutarde")*(DM14:VZ14="ALERTE")*(COUNTIF(AD124,"* "&amp;DM15:VZ15&amp;" *")&gt;0)*1))</f>
        <v>0</v>
      </c>
      <c r="BJ124" t="str">
        <f t="shared" si="82"/>
        <v/>
      </c>
      <c r="BK124">
        <f t="array" ref="BK124">IF(P124="",0,SUMPRODUCT((DM13:VZ13="Sesame")*(DM14:VZ14="ALERTE")*(COUNTIF(AD124,"* "&amp;DM15:VZ15&amp;" *")&gt;0)*1))</f>
        <v>0</v>
      </c>
      <c r="BL124" t="str">
        <f t="shared" si="83"/>
        <v/>
      </c>
      <c r="BM124">
        <f t="array" ref="BM124">IF(P124="",0,SUMPRODUCT((DM13:VZ13="Sulfites")*(DM14:VZ14="ALERTE")*(COUNTIF(AD124,"* "&amp;DM15:VZ15&amp;" *")&gt;0)*1))</f>
        <v>0</v>
      </c>
      <c r="BN124" t="str">
        <f t="shared" si="84"/>
        <v/>
      </c>
      <c r="BO124">
        <f t="array" ref="BO124">IF(P124="",0,SUMPRODUCT((DM13:VZ13="Lupin")*(DM14:VZ14="ALERTE")*(COUNTIF(AD124,"* "&amp;DM15:VZ15&amp;" *")&gt;0)*1))</f>
        <v>0</v>
      </c>
      <c r="BP124" t="str">
        <f t="shared" si="85"/>
        <v/>
      </c>
      <c r="BQ124">
        <f t="array" ref="BQ124">IF(P124="",0,SUMPRODUCT((DM13:VZ13="Mollusques")*(DM14:VZ14="EXCL")*(COUNTIF(AD124,"* "&amp;DM15:VZ15&amp;" *")&gt;0)*1))</f>
        <v>0</v>
      </c>
      <c r="BR124">
        <f t="array" ref="BR124">IF(P124="",0,SUMPRODUCT((DM13:VZ13="Mollusques")*(DM14:VZ14="ALERTE")*(COUNTIF(AD124,"* "&amp;DM15:VZ15&amp;" *")&gt;0)*1))</f>
        <v>0</v>
      </c>
      <c r="BS124" t="str">
        <f t="shared" si="86"/>
        <v/>
      </c>
      <c r="BT124" t="str">
        <f t="shared" si="87"/>
        <v/>
      </c>
      <c r="BU124" t="str">
        <f t="shared" si="88"/>
        <v/>
      </c>
      <c r="BV124" t="str">
        <f t="shared" si="89"/>
        <v/>
      </c>
      <c r="BW124" t="str">
        <f t="shared" si="90"/>
        <v/>
      </c>
      <c r="BX124" t="str">
        <f t="shared" si="91"/>
        <v/>
      </c>
      <c r="BY124" t="str">
        <f t="shared" si="92"/>
        <v/>
      </c>
      <c r="BZ124" t="str">
        <f t="shared" si="93"/>
        <v/>
      </c>
      <c r="CA124" t="str">
        <f t="shared" si="94"/>
        <v/>
      </c>
      <c r="CB124" t="str">
        <f t="shared" si="95"/>
        <v/>
      </c>
      <c r="CC124" t="str">
        <f t="shared" si="96"/>
        <v/>
      </c>
      <c r="CD124" t="str">
        <f t="shared" si="97"/>
        <v/>
      </c>
      <c r="CE124" t="str">
        <f t="shared" si="98"/>
        <v/>
      </c>
      <c r="CF124" t="str">
        <f t="shared" si="99"/>
        <v/>
      </c>
      <c r="CG124" t="str">
        <f t="shared" si="100"/>
        <v/>
      </c>
      <c r="CH124" t="str">
        <f t="shared" si="101"/>
        <v/>
      </c>
      <c r="CI124" t="str">
        <f t="shared" si="102"/>
        <v/>
      </c>
      <c r="CJ124" t="str">
        <f t="shared" si="103"/>
        <v/>
      </c>
      <c r="CK124" t="str">
        <f t="shared" si="104"/>
        <v/>
      </c>
    </row>
    <row r="125" spans="2:89" ht="15.75">
      <c r="B125" s="759"/>
      <c r="C125" s="784"/>
      <c r="D125" s="780" t="str" cm="1">
        <f t="array" ref="D125">IF(ROW()=ROW(D112),C115,INDEX(E112:E125,ROW()-ROW(D112)))</f>
        <v/>
      </c>
      <c r="E125" s="781" t="str">
        <f>IF(OR(D125="",C114="",C114&lt;=0,F125=""),"",TRIM(MID(D125,LEN(F125)+1+IF(MID(D125,LEN(F125)+1,1)=" ",1,0),99999)))</f>
        <v/>
      </c>
      <c r="F125" s="780" t="str">
        <f>IF(OR(G125="",G125=0,G125="0"),"",IF(LEN(G125)&lt;=C114,G125,IF(LEN(SUBSTITUTE(H125," ",""))=C114+1,LEFT(G125,C114),LEFT(G125,FIND("§",SUBSTITUTE(H125," ","§",LEN(H125)-LEN(SUBSTITUTE(H125," ",""))))-1))))</f>
        <v/>
      </c>
      <c r="G125" s="780" t="str">
        <f t="shared" si="56"/>
        <v/>
      </c>
      <c r="H125" s="780" t="str">
        <f>IF(OR(G125="",G125=0,G125="0"),"",LEFT(G125,C114+1))</f>
        <v/>
      </c>
      <c r="I125" s="782"/>
      <c r="J125" s="796"/>
      <c r="K125" s="759" t="str">
        <f>IF(LEN(TRIM(L125))&gt;0,MAX(K13:K124)+1,"")</f>
        <v/>
      </c>
      <c r="L125" s="864"/>
      <c r="M125" s="864"/>
      <c r="N125" s="864"/>
      <c r="O125" s="263" t="str">
        <f t="shared" si="57"/>
        <v/>
      </c>
      <c r="P125" s="752"/>
      <c r="Q125" s="862" t="s">
        <v>945</v>
      </c>
      <c r="R125" s="863" t="str">
        <f t="shared" si="58"/>
        <v/>
      </c>
      <c r="S125" s="264" t="str">
        <f t="shared" si="59"/>
        <v/>
      </c>
      <c r="T125" s="266" t="str">
        <f t="shared" si="60"/>
        <v/>
      </c>
      <c r="U125" s="267" t="str">
        <f t="shared" si="61"/>
        <v/>
      </c>
      <c r="V125" s="268" t="str">
        <f t="shared" si="62"/>
        <v/>
      </c>
      <c r="W125" s="268" t="str">
        <f t="shared" si="63"/>
        <v/>
      </c>
      <c r="X125" s="269" t="str">
        <f t="shared" si="64"/>
        <v/>
      </c>
      <c r="Y125" t="str">
        <f t="shared" si="65"/>
        <v/>
      </c>
      <c r="Z125" t="str">
        <f t="shared" si="66"/>
        <v/>
      </c>
      <c r="AA125" t="str">
        <f t="shared" si="67"/>
        <v/>
      </c>
      <c r="AB125" t="str">
        <f t="shared" si="68"/>
        <v/>
      </c>
      <c r="AC125" t="str">
        <f t="shared" si="69"/>
        <v/>
      </c>
      <c r="AD125" t="str">
        <f t="shared" si="70"/>
        <v/>
      </c>
      <c r="AE125">
        <f t="array" ref="AE125">IF(P125="",0,SUMPRODUCT((DM13:VZ13="Gluten")*(DM14:VZ14="INFO")*(COUNTIF(AD125,"* "&amp;DM15:VZ15&amp;" *")&gt;0)*1))</f>
        <v>0</v>
      </c>
      <c r="AF125">
        <f t="array" ref="AF125">IF(P125="",0,SUMPRODUCT((DM13:VZ13="Gluten")*(DM14:VZ14="EXCL")*(COUNTIF(AD125,"* "&amp;DM15:VZ15&amp;" *")&gt;0)*1))</f>
        <v>0</v>
      </c>
      <c r="AG125">
        <f t="array" ref="AG125">IF(P125="",0,SUMPRODUCT((DM13:VZ13="Gluten")*(DM14:VZ14="ALERTE")*(COUNTIF(AD125,"* "&amp;DM15:VZ15&amp;" *")&gt;0)*1))</f>
        <v>0</v>
      </c>
      <c r="AH125">
        <f t="array" ref="AH125">IF(P125="",0,SUMPRODUCT((DM13:VZ13="Gluten")*(DM14:VZ14="SUSP")*(COUNTIF(AD125,"* "&amp;DM15:VZ15&amp;" *")&gt;0)*1))</f>
        <v>0</v>
      </c>
      <c r="AI125" t="str">
        <f t="shared" si="71"/>
        <v/>
      </c>
      <c r="AJ125" t="str">
        <f t="shared" si="72"/>
        <v/>
      </c>
      <c r="AK125">
        <f t="array" ref="AK125">IF(P125="",0,SUMPRODUCT((DM13:VZ13="Crustaces")*(DM14:VZ14="ALERTE")*(COUNTIF(AD125,"* "&amp;DM15:VZ15&amp;" *")&gt;0)*1))</f>
        <v>0</v>
      </c>
      <c r="AL125" t="str">
        <f t="shared" si="73"/>
        <v/>
      </c>
      <c r="AM125">
        <f t="array" ref="AM125">IF(P125="",0,SUMPRODUCT((DM13:VZ13="Oeufs")*(DM14:VZ14="ALERTE")*(COUNTIF(AD125,"* "&amp;DM15:VZ15&amp;" *")&gt;0)*1))</f>
        <v>0</v>
      </c>
      <c r="AN125" t="str">
        <f t="shared" si="74"/>
        <v/>
      </c>
      <c r="AO125">
        <f t="array" ref="AO125">IF(P125="",0,SUMPRODUCT((DM13:VZ13="Poissons")*(DM14:VZ14="INFO")*(COUNTIF(AD125,"* "&amp;DM15:VZ15&amp;" *")&gt;0)*1))</f>
        <v>0</v>
      </c>
      <c r="AP125">
        <f t="array" ref="AP125">IF(P125="",0,SUMPRODUCT((DM13:VZ13="Poissons")*(DM14:VZ14="EXCL")*(COUNTIF(AD125,"* "&amp;DM15:VZ15&amp;" *")&gt;0)*1))</f>
        <v>0</v>
      </c>
      <c r="AQ125">
        <f t="array" ref="AQ125">IF(P125="",0,SUMPRODUCT((DM13:VZ13="Poissons")*(DM14:VZ14="ALERTE")*(COUNTIF(AD125,"* "&amp;DM15:VZ15&amp;" *")&gt;0)*1))</f>
        <v>0</v>
      </c>
      <c r="AR125" t="str">
        <f t="shared" si="75"/>
        <v/>
      </c>
      <c r="AS125">
        <f t="array" ref="AS125">IF(P125="",0,SUMPRODUCT((DM13:VZ13="Arachides")*(DM14:VZ14="ALERTE")*(COUNTIF(AD125,"* "&amp;DM15:VZ15&amp;" *")&gt;0)*1))</f>
        <v>0</v>
      </c>
      <c r="AT125" t="str">
        <f t="shared" si="76"/>
        <v/>
      </c>
      <c r="AU125">
        <f t="array" ref="AU125">IF(P125="",0,SUMPRODUCT((DM13:VZ13="Soja")*(DM14:VZ14="INFO")*(COUNTIF(AD125,"* "&amp;DM15:VZ15&amp;" *")&gt;0)*1))</f>
        <v>0</v>
      </c>
      <c r="AV125">
        <f t="array" ref="AV125">IF(P125="",0,SUMPRODUCT((DM13:VZ13="Soja")*(DM14:VZ14="ALERTE")*(COUNTIF(AD125,"* "&amp;DM15:VZ15&amp;" *")&gt;0)*1))</f>
        <v>0</v>
      </c>
      <c r="AW125" t="str">
        <f t="shared" si="77"/>
        <v/>
      </c>
      <c r="AX125">
        <f t="array" ref="AX125">IF(P125="",0,SUMPRODUCT((DM13:VZ13="Lait")*(DM14:VZ14="INFO")*(COUNTIF(AD125,"* "&amp;DM15:VZ15&amp;" *")&gt;0)*1))</f>
        <v>0</v>
      </c>
      <c r="AY125">
        <f t="array" ref="AY125">IF(P125="",0,SUMPRODUCT((DM13:VZ13="Lait")*(DM14:VZ14="EXCL")*(COUNTIF(AD125,"* "&amp;DM15:VZ15&amp;" *")&gt;0)*1))</f>
        <v>0</v>
      </c>
      <c r="AZ125">
        <f t="array" ref="AZ125">IF(P125="",0,SUMPRODUCT((DM13:VZ13="Lait")*(DM14:VZ14="ALERTE")*(COUNTIF(AD125,"* "&amp;DM15:VZ15&amp;" *")&gt;0)*1))</f>
        <v>0</v>
      </c>
      <c r="BA125">
        <f t="array" ref="BA125">IF(P125="",0,SUMPRODUCT((DM13:VZ13="Lait")*(DM14:VZ14="SUSP")*(COUNTIF(AD125,"* "&amp;DM15:VZ15&amp;" *")&gt;0)*1))</f>
        <v>0</v>
      </c>
      <c r="BB125" t="str">
        <f t="shared" si="78"/>
        <v/>
      </c>
      <c r="BC125" t="str">
        <f t="shared" si="79"/>
        <v/>
      </c>
      <c r="BD125">
        <f t="array" ref="BD125">IF(P125="",0,SUMPRODUCT((DM13:VZ13="Fruits a coque")*(DM14:VZ14="EXCL")*(COUNTIF(AD125,"* "&amp;DM15:VZ15&amp;" *")&gt;0)*1))</f>
        <v>0</v>
      </c>
      <c r="BE125">
        <f t="array" ref="BE125">IF(P125="",0,SUMPRODUCT((DM13:VZ13="Fruits a coque")*(DM14:VZ14="ALERTE")*(COUNTIF(AD125,"* "&amp;DM15:VZ15&amp;" *")&gt;0)*1))</f>
        <v>0</v>
      </c>
      <c r="BF125" t="str">
        <f t="shared" si="80"/>
        <v/>
      </c>
      <c r="BG125">
        <f t="array" ref="BG125">IF(P125="",0,SUMPRODUCT((DM13:VZ13="Celeri")*(DM14:VZ14="ALERTE")*(COUNTIF(AD125,"* "&amp;DM15:VZ15&amp;" *")&gt;0)*1))</f>
        <v>0</v>
      </c>
      <c r="BH125" t="str">
        <f t="shared" si="81"/>
        <v/>
      </c>
      <c r="BI125">
        <f t="array" ref="BI125">IF(P125="",0,SUMPRODUCT((DM13:VZ13="Moutarde")*(DM14:VZ14="ALERTE")*(COUNTIF(AD125,"* "&amp;DM15:VZ15&amp;" *")&gt;0)*1))</f>
        <v>0</v>
      </c>
      <c r="BJ125" t="str">
        <f t="shared" si="82"/>
        <v/>
      </c>
      <c r="BK125">
        <f t="array" ref="BK125">IF(P125="",0,SUMPRODUCT((DM13:VZ13="Sesame")*(DM14:VZ14="ALERTE")*(COUNTIF(AD125,"* "&amp;DM15:VZ15&amp;" *")&gt;0)*1))</f>
        <v>0</v>
      </c>
      <c r="BL125" t="str">
        <f t="shared" si="83"/>
        <v/>
      </c>
      <c r="BM125">
        <f t="array" ref="BM125">IF(P125="",0,SUMPRODUCT((DM13:VZ13="Sulfites")*(DM14:VZ14="ALERTE")*(COUNTIF(AD125,"* "&amp;DM15:VZ15&amp;" *")&gt;0)*1))</f>
        <v>0</v>
      </c>
      <c r="BN125" t="str">
        <f t="shared" si="84"/>
        <v/>
      </c>
      <c r="BO125">
        <f t="array" ref="BO125">IF(P125="",0,SUMPRODUCT((DM13:VZ13="Lupin")*(DM14:VZ14="ALERTE")*(COUNTIF(AD125,"* "&amp;DM15:VZ15&amp;" *")&gt;0)*1))</f>
        <v>0</v>
      </c>
      <c r="BP125" t="str">
        <f t="shared" si="85"/>
        <v/>
      </c>
      <c r="BQ125">
        <f t="array" ref="BQ125">IF(P125="",0,SUMPRODUCT((DM13:VZ13="Mollusques")*(DM14:VZ14="EXCL")*(COUNTIF(AD125,"* "&amp;DM15:VZ15&amp;" *")&gt;0)*1))</f>
        <v>0</v>
      </c>
      <c r="BR125">
        <f t="array" ref="BR125">IF(P125="",0,SUMPRODUCT((DM13:VZ13="Mollusques")*(DM14:VZ14="ALERTE")*(COUNTIF(AD125,"* "&amp;DM15:VZ15&amp;" *")&gt;0)*1))</f>
        <v>0</v>
      </c>
      <c r="BS125" t="str">
        <f t="shared" si="86"/>
        <v/>
      </c>
      <c r="BT125" t="str">
        <f t="shared" si="87"/>
        <v/>
      </c>
      <c r="BU125" t="str">
        <f t="shared" si="88"/>
        <v/>
      </c>
      <c r="BV125" t="str">
        <f t="shared" si="89"/>
        <v/>
      </c>
      <c r="BW125" t="str">
        <f t="shared" si="90"/>
        <v/>
      </c>
      <c r="BX125" t="str">
        <f t="shared" si="91"/>
        <v/>
      </c>
      <c r="BY125" t="str">
        <f t="shared" si="92"/>
        <v/>
      </c>
      <c r="BZ125" t="str">
        <f t="shared" si="93"/>
        <v/>
      </c>
      <c r="CA125" t="str">
        <f t="shared" si="94"/>
        <v/>
      </c>
      <c r="CB125" t="str">
        <f t="shared" si="95"/>
        <v/>
      </c>
      <c r="CC125" t="str">
        <f t="shared" si="96"/>
        <v/>
      </c>
      <c r="CD125" t="str">
        <f t="shared" si="97"/>
        <v/>
      </c>
      <c r="CE125" t="str">
        <f t="shared" si="98"/>
        <v/>
      </c>
      <c r="CF125" t="str">
        <f t="shared" si="99"/>
        <v/>
      </c>
      <c r="CG125" t="str">
        <f t="shared" si="100"/>
        <v/>
      </c>
      <c r="CH125" t="str">
        <f t="shared" si="101"/>
        <v/>
      </c>
      <c r="CI125" t="str">
        <f t="shared" si="102"/>
        <v/>
      </c>
      <c r="CJ125" t="str">
        <f t="shared" si="103"/>
        <v/>
      </c>
      <c r="CK125" t="str">
        <f t="shared" si="104"/>
        <v/>
      </c>
    </row>
    <row r="126" spans="2:89" ht="15.75">
      <c r="B126" s="759"/>
      <c r="C126" s="779" t="str">
        <f>IF(TRIM(SUBSTITUTE(R22,CHAR(160),""))="","",R22)</f>
        <v>Décongeler la macédoine surgelée.</v>
      </c>
      <c r="D126" s="780" t="str" cm="1">
        <f t="array" ref="D126">IF(ROW()=ROW(D126),C129,INDEX(E126:E139,ROW()-ROW(D126)))</f>
        <v>Décongeler la macédoine surgelée.</v>
      </c>
      <c r="E126" s="781" t="str">
        <f>IF(OR(D126="",C128="",C128&lt;=0,F126=""),"",TRIM(MID(D126,LEN(F126)+1+IF(MID(D126,LEN(F126)+1,1)=" ",1,0),99999)))</f>
        <v/>
      </c>
      <c r="F126" s="780" t="str">
        <f>IF(OR(G126="",G126=0,G126="0"),"",IF(LEN(G126)&lt;=C128,G126,IF(LEN(SUBSTITUTE(H126," ",""))=C128+1,LEFT(G126,C128),LEFT(G126,FIND("§",SUBSTITUTE(H126," ","§",LEN(H126)-LEN(SUBSTITUTE(H126," ",""))))-1))))</f>
        <v>Décongeler la macédoine surgelée.</v>
      </c>
      <c r="G126" s="780" t="str">
        <f t="shared" si="56"/>
        <v>Décongeler la macédoine surgelée.</v>
      </c>
      <c r="H126" s="780" t="str">
        <f>IF(OR(G126="",G126=0,G126="0"),"",LEFT(G126,C128+1))</f>
        <v>Décongeler la macédoine surgelée.</v>
      </c>
      <c r="I126" s="782"/>
      <c r="J126" s="796"/>
      <c r="K126" s="759" t="str">
        <f>IF(LEN(TRIM(L126))&gt;0,MAX(K13:K125)+1,"")</f>
        <v/>
      </c>
      <c r="L126" s="864"/>
      <c r="M126" s="864"/>
      <c r="N126" s="864"/>
      <c r="O126" s="263" t="str">
        <f t="shared" si="57"/>
        <v/>
      </c>
      <c r="P126" s="752"/>
      <c r="Q126" s="862" t="s">
        <v>945</v>
      </c>
      <c r="R126" s="863" t="str">
        <f t="shared" si="58"/>
        <v/>
      </c>
      <c r="S126" s="264" t="str">
        <f t="shared" si="59"/>
        <v/>
      </c>
      <c r="T126" s="266" t="str">
        <f t="shared" si="60"/>
        <v/>
      </c>
      <c r="U126" s="267" t="str">
        <f t="shared" si="61"/>
        <v/>
      </c>
      <c r="V126" s="268" t="str">
        <f t="shared" si="62"/>
        <v/>
      </c>
      <c r="W126" s="268" t="str">
        <f t="shared" si="63"/>
        <v/>
      </c>
      <c r="X126" s="269" t="str">
        <f t="shared" si="64"/>
        <v/>
      </c>
      <c r="Y126" t="str">
        <f t="shared" si="65"/>
        <v/>
      </c>
      <c r="Z126" t="str">
        <f t="shared" si="66"/>
        <v/>
      </c>
      <c r="AA126" t="str">
        <f t="shared" si="67"/>
        <v/>
      </c>
      <c r="AB126" t="str">
        <f t="shared" si="68"/>
        <v/>
      </c>
      <c r="AC126" t="str">
        <f t="shared" si="69"/>
        <v/>
      </c>
      <c r="AD126" t="str">
        <f t="shared" si="70"/>
        <v/>
      </c>
      <c r="AE126">
        <f t="array" ref="AE126">IF(P126="",0,SUMPRODUCT((DM13:VZ13="Gluten")*(DM14:VZ14="INFO")*(COUNTIF(AD126,"* "&amp;DM15:VZ15&amp;" *")&gt;0)*1))</f>
        <v>0</v>
      </c>
      <c r="AF126">
        <f t="array" ref="AF126">IF(P126="",0,SUMPRODUCT((DM13:VZ13="Gluten")*(DM14:VZ14="EXCL")*(COUNTIF(AD126,"* "&amp;DM15:VZ15&amp;" *")&gt;0)*1))</f>
        <v>0</v>
      </c>
      <c r="AG126">
        <f t="array" ref="AG126">IF(P126="",0,SUMPRODUCT((DM13:VZ13="Gluten")*(DM14:VZ14="ALERTE")*(COUNTIF(AD126,"* "&amp;DM15:VZ15&amp;" *")&gt;0)*1))</f>
        <v>0</v>
      </c>
      <c r="AH126">
        <f t="array" ref="AH126">IF(P126="",0,SUMPRODUCT((DM13:VZ13="Gluten")*(DM14:VZ14="SUSP")*(COUNTIF(AD126,"* "&amp;DM15:VZ15&amp;" *")&gt;0)*1))</f>
        <v>0</v>
      </c>
      <c r="AI126" t="str">
        <f t="shared" si="71"/>
        <v/>
      </c>
      <c r="AJ126" t="str">
        <f t="shared" si="72"/>
        <v/>
      </c>
      <c r="AK126">
        <f t="array" ref="AK126">IF(P126="",0,SUMPRODUCT((DM13:VZ13="Crustaces")*(DM14:VZ14="ALERTE")*(COUNTIF(AD126,"* "&amp;DM15:VZ15&amp;" *")&gt;0)*1))</f>
        <v>0</v>
      </c>
      <c r="AL126" t="str">
        <f t="shared" si="73"/>
        <v/>
      </c>
      <c r="AM126">
        <f t="array" ref="AM126">IF(P126="",0,SUMPRODUCT((DM13:VZ13="Oeufs")*(DM14:VZ14="ALERTE")*(COUNTIF(AD126,"* "&amp;DM15:VZ15&amp;" *")&gt;0)*1))</f>
        <v>0</v>
      </c>
      <c r="AN126" t="str">
        <f t="shared" si="74"/>
        <v/>
      </c>
      <c r="AO126">
        <f t="array" ref="AO126">IF(P126="",0,SUMPRODUCT((DM13:VZ13="Poissons")*(DM14:VZ14="INFO")*(COUNTIF(AD126,"* "&amp;DM15:VZ15&amp;" *")&gt;0)*1))</f>
        <v>0</v>
      </c>
      <c r="AP126">
        <f t="array" ref="AP126">IF(P126="",0,SUMPRODUCT((DM13:VZ13="Poissons")*(DM14:VZ14="EXCL")*(COUNTIF(AD126,"* "&amp;DM15:VZ15&amp;" *")&gt;0)*1))</f>
        <v>0</v>
      </c>
      <c r="AQ126">
        <f t="array" ref="AQ126">IF(P126="",0,SUMPRODUCT((DM13:VZ13="Poissons")*(DM14:VZ14="ALERTE")*(COUNTIF(AD126,"* "&amp;DM15:VZ15&amp;" *")&gt;0)*1))</f>
        <v>0</v>
      </c>
      <c r="AR126" t="str">
        <f t="shared" si="75"/>
        <v/>
      </c>
      <c r="AS126">
        <f t="array" ref="AS126">IF(P126="",0,SUMPRODUCT((DM13:VZ13="Arachides")*(DM14:VZ14="ALERTE")*(COUNTIF(AD126,"* "&amp;DM15:VZ15&amp;" *")&gt;0)*1))</f>
        <v>0</v>
      </c>
      <c r="AT126" t="str">
        <f t="shared" si="76"/>
        <v/>
      </c>
      <c r="AU126">
        <f t="array" ref="AU126">IF(P126="",0,SUMPRODUCT((DM13:VZ13="Soja")*(DM14:VZ14="INFO")*(COUNTIF(AD126,"* "&amp;DM15:VZ15&amp;" *")&gt;0)*1))</f>
        <v>0</v>
      </c>
      <c r="AV126">
        <f t="array" ref="AV126">IF(P126="",0,SUMPRODUCT((DM13:VZ13="Soja")*(DM14:VZ14="ALERTE")*(COUNTIF(AD126,"* "&amp;DM15:VZ15&amp;" *")&gt;0)*1))</f>
        <v>0</v>
      </c>
      <c r="AW126" t="str">
        <f t="shared" si="77"/>
        <v/>
      </c>
      <c r="AX126">
        <f t="array" ref="AX126">IF(P126="",0,SUMPRODUCT((DM13:VZ13="Lait")*(DM14:VZ14="INFO")*(COUNTIF(AD126,"* "&amp;DM15:VZ15&amp;" *")&gt;0)*1))</f>
        <v>0</v>
      </c>
      <c r="AY126">
        <f t="array" ref="AY126">IF(P126="",0,SUMPRODUCT((DM13:VZ13="Lait")*(DM14:VZ14="EXCL")*(COUNTIF(AD126,"* "&amp;DM15:VZ15&amp;" *")&gt;0)*1))</f>
        <v>0</v>
      </c>
      <c r="AZ126">
        <f t="array" ref="AZ126">IF(P126="",0,SUMPRODUCT((DM13:VZ13="Lait")*(DM14:VZ14="ALERTE")*(COUNTIF(AD126,"* "&amp;DM15:VZ15&amp;" *")&gt;0)*1))</f>
        <v>0</v>
      </c>
      <c r="BA126">
        <f t="array" ref="BA126">IF(P126="",0,SUMPRODUCT((DM13:VZ13="Lait")*(DM14:VZ14="SUSP")*(COUNTIF(AD126,"* "&amp;DM15:VZ15&amp;" *")&gt;0)*1))</f>
        <v>0</v>
      </c>
      <c r="BB126" t="str">
        <f t="shared" si="78"/>
        <v/>
      </c>
      <c r="BC126" t="str">
        <f t="shared" si="79"/>
        <v/>
      </c>
      <c r="BD126">
        <f t="array" ref="BD126">IF(P126="",0,SUMPRODUCT((DM13:VZ13="Fruits a coque")*(DM14:VZ14="EXCL")*(COUNTIF(AD126,"* "&amp;DM15:VZ15&amp;" *")&gt;0)*1))</f>
        <v>0</v>
      </c>
      <c r="BE126">
        <f t="array" ref="BE126">IF(P126="",0,SUMPRODUCT((DM13:VZ13="Fruits a coque")*(DM14:VZ14="ALERTE")*(COUNTIF(AD126,"* "&amp;DM15:VZ15&amp;" *")&gt;0)*1))</f>
        <v>0</v>
      </c>
      <c r="BF126" t="str">
        <f t="shared" si="80"/>
        <v/>
      </c>
      <c r="BG126">
        <f t="array" ref="BG126">IF(P126="",0,SUMPRODUCT((DM13:VZ13="Celeri")*(DM14:VZ14="ALERTE")*(COUNTIF(AD126,"* "&amp;DM15:VZ15&amp;" *")&gt;0)*1))</f>
        <v>0</v>
      </c>
      <c r="BH126" t="str">
        <f t="shared" si="81"/>
        <v/>
      </c>
      <c r="BI126">
        <f t="array" ref="BI126">IF(P126="",0,SUMPRODUCT((DM13:VZ13="Moutarde")*(DM14:VZ14="ALERTE")*(COUNTIF(AD126,"* "&amp;DM15:VZ15&amp;" *")&gt;0)*1))</f>
        <v>0</v>
      </c>
      <c r="BJ126" t="str">
        <f t="shared" si="82"/>
        <v/>
      </c>
      <c r="BK126">
        <f t="array" ref="BK126">IF(P126="",0,SUMPRODUCT((DM13:VZ13="Sesame")*(DM14:VZ14="ALERTE")*(COUNTIF(AD126,"* "&amp;DM15:VZ15&amp;" *")&gt;0)*1))</f>
        <v>0</v>
      </c>
      <c r="BL126" t="str">
        <f t="shared" si="83"/>
        <v/>
      </c>
      <c r="BM126">
        <f t="array" ref="BM126">IF(P126="",0,SUMPRODUCT((DM13:VZ13="Sulfites")*(DM14:VZ14="ALERTE")*(COUNTIF(AD126,"* "&amp;DM15:VZ15&amp;" *")&gt;0)*1))</f>
        <v>0</v>
      </c>
      <c r="BN126" t="str">
        <f t="shared" si="84"/>
        <v/>
      </c>
      <c r="BO126">
        <f t="array" ref="BO126">IF(P126="",0,SUMPRODUCT((DM13:VZ13="Lupin")*(DM14:VZ14="ALERTE")*(COUNTIF(AD126,"* "&amp;DM15:VZ15&amp;" *")&gt;0)*1))</f>
        <v>0</v>
      </c>
      <c r="BP126" t="str">
        <f t="shared" si="85"/>
        <v/>
      </c>
      <c r="BQ126">
        <f t="array" ref="BQ126">IF(P126="",0,SUMPRODUCT((DM13:VZ13="Mollusques")*(DM14:VZ14="EXCL")*(COUNTIF(AD126,"* "&amp;DM15:VZ15&amp;" *")&gt;0)*1))</f>
        <v>0</v>
      </c>
      <c r="BR126">
        <f t="array" ref="BR126">IF(P126="",0,SUMPRODUCT((DM13:VZ13="Mollusques")*(DM14:VZ14="ALERTE")*(COUNTIF(AD126,"* "&amp;DM15:VZ15&amp;" *")&gt;0)*1))</f>
        <v>0</v>
      </c>
      <c r="BS126" t="str">
        <f t="shared" si="86"/>
        <v/>
      </c>
      <c r="BT126" t="str">
        <f t="shared" si="87"/>
        <v/>
      </c>
      <c r="BU126" t="str">
        <f t="shared" si="88"/>
        <v/>
      </c>
      <c r="BV126" t="str">
        <f t="shared" si="89"/>
        <v/>
      </c>
      <c r="BW126" t="str">
        <f t="shared" si="90"/>
        <v/>
      </c>
      <c r="BX126" t="str">
        <f t="shared" si="91"/>
        <v/>
      </c>
      <c r="BY126" t="str">
        <f t="shared" si="92"/>
        <v/>
      </c>
      <c r="BZ126" t="str">
        <f t="shared" si="93"/>
        <v/>
      </c>
      <c r="CA126" t="str">
        <f t="shared" si="94"/>
        <v/>
      </c>
      <c r="CB126" t="str">
        <f t="shared" si="95"/>
        <v/>
      </c>
      <c r="CC126" t="str">
        <f t="shared" si="96"/>
        <v/>
      </c>
      <c r="CD126" t="str">
        <f t="shared" si="97"/>
        <v/>
      </c>
      <c r="CE126" t="str">
        <f t="shared" si="98"/>
        <v/>
      </c>
      <c r="CF126" t="str">
        <f t="shared" si="99"/>
        <v/>
      </c>
      <c r="CG126" t="str">
        <f t="shared" si="100"/>
        <v/>
      </c>
      <c r="CH126" t="str">
        <f t="shared" si="101"/>
        <v/>
      </c>
      <c r="CI126" t="str">
        <f t="shared" si="102"/>
        <v/>
      </c>
      <c r="CJ126" t="str">
        <f t="shared" si="103"/>
        <v/>
      </c>
      <c r="CK126" t="str">
        <f t="shared" si="104"/>
        <v/>
      </c>
    </row>
    <row r="127" spans="2:89" ht="15.75">
      <c r="B127" s="759"/>
      <c r="C127" s="784" t="str">
        <f>TRIM(SUBSTITUTE(SUBSTITUTE(SUBSTITUTE(SUBSTITUTE(SUBSTITUTE(SUBSTITUTE(SUBSTITUTE(SUBSTITUTE(SUBSTITUTE(CLEAN(IF(OR(LEFT(C126,1)="-",LEFT(C126,1)="="),MID(C126,2,99999),C126)),"—","-"),"–","-"),CHAR(160)," "),CHAR(9)," "),CHAR(13)," "),CHAR(10)," ")," "," ")," "," ")," "," "))</f>
        <v>Décongeler la macédoine surgelée.</v>
      </c>
      <c r="D127" s="780" t="str" cm="1">
        <f t="array" ref="D127">IF(ROW()=ROW(D126),C129,INDEX(E126:E139,ROW()-ROW(D126)))</f>
        <v/>
      </c>
      <c r="E127" s="781" t="str">
        <f>IF(OR(D127="",C128="",C128&lt;=0,F127=""),"",TRIM(MID(D127,LEN(F127)+1+IF(MID(D127,LEN(F127)+1,1)=" ",1,0),99999)))</f>
        <v/>
      </c>
      <c r="F127" s="780" t="str">
        <f>IF(OR(G127="",G127=0,G127="0"),"",IF(LEN(G127)&lt;=C128,G127,IF(LEN(SUBSTITUTE(H127," ",""))=C128+1,LEFT(G127,C128),LEFT(G127,FIND("§",SUBSTITUTE(H127," ","§",LEN(H127)-LEN(SUBSTITUTE(H127," ",""))))-1))))</f>
        <v/>
      </c>
      <c r="G127" s="780" t="str">
        <f t="shared" si="56"/>
        <v/>
      </c>
      <c r="H127" s="780" t="str">
        <f>IF(OR(G127="",G127=0,G127="0"),"",LEFT(G127,C128+1))</f>
        <v/>
      </c>
      <c r="I127" s="782"/>
      <c r="J127" s="796"/>
      <c r="K127" s="759" t="str">
        <f>IF(LEN(TRIM(L127))&gt;0,MAX(K13:K126)+1,"")</f>
        <v/>
      </c>
      <c r="L127" s="864"/>
      <c r="M127" s="864"/>
      <c r="N127" s="864"/>
      <c r="O127" s="263" t="str">
        <f t="shared" si="57"/>
        <v/>
      </c>
      <c r="P127" s="752"/>
      <c r="Q127" s="862" t="s">
        <v>945</v>
      </c>
      <c r="R127" s="863" t="str">
        <f t="shared" si="58"/>
        <v/>
      </c>
      <c r="S127" s="264" t="str">
        <f t="shared" si="59"/>
        <v/>
      </c>
      <c r="T127" s="266" t="str">
        <f t="shared" si="60"/>
        <v/>
      </c>
      <c r="U127" s="267" t="str">
        <f t="shared" si="61"/>
        <v/>
      </c>
      <c r="V127" s="268" t="str">
        <f t="shared" si="62"/>
        <v/>
      </c>
      <c r="W127" s="268" t="str">
        <f t="shared" si="63"/>
        <v/>
      </c>
      <c r="X127" s="269" t="str">
        <f t="shared" si="64"/>
        <v/>
      </c>
      <c r="Y127" t="str">
        <f t="shared" si="65"/>
        <v/>
      </c>
      <c r="Z127" t="str">
        <f t="shared" si="66"/>
        <v/>
      </c>
      <c r="AA127" t="str">
        <f t="shared" si="67"/>
        <v/>
      </c>
      <c r="AB127" t="str">
        <f t="shared" si="68"/>
        <v/>
      </c>
      <c r="AC127" t="str">
        <f t="shared" si="69"/>
        <v/>
      </c>
      <c r="AD127" t="str">
        <f t="shared" si="70"/>
        <v/>
      </c>
      <c r="AE127">
        <f t="array" ref="AE127">IF(P127="",0,SUMPRODUCT((DM13:VZ13="Gluten")*(DM14:VZ14="INFO")*(COUNTIF(AD127,"* "&amp;DM15:VZ15&amp;" *")&gt;0)*1))</f>
        <v>0</v>
      </c>
      <c r="AF127">
        <f t="array" ref="AF127">IF(P127="",0,SUMPRODUCT((DM13:VZ13="Gluten")*(DM14:VZ14="EXCL")*(COUNTIF(AD127,"* "&amp;DM15:VZ15&amp;" *")&gt;0)*1))</f>
        <v>0</v>
      </c>
      <c r="AG127">
        <f t="array" ref="AG127">IF(P127="",0,SUMPRODUCT((DM13:VZ13="Gluten")*(DM14:VZ14="ALERTE")*(COUNTIF(AD127,"* "&amp;DM15:VZ15&amp;" *")&gt;0)*1))</f>
        <v>0</v>
      </c>
      <c r="AH127">
        <f t="array" ref="AH127">IF(P127="",0,SUMPRODUCT((DM13:VZ13="Gluten")*(DM14:VZ14="SUSP")*(COUNTIF(AD127,"* "&amp;DM15:VZ15&amp;" *")&gt;0)*1))</f>
        <v>0</v>
      </c>
      <c r="AI127" t="str">
        <f t="shared" si="71"/>
        <v/>
      </c>
      <c r="AJ127" t="str">
        <f t="shared" si="72"/>
        <v/>
      </c>
      <c r="AK127">
        <f t="array" ref="AK127">IF(P127="",0,SUMPRODUCT((DM13:VZ13="Crustaces")*(DM14:VZ14="ALERTE")*(COUNTIF(AD127,"* "&amp;DM15:VZ15&amp;" *")&gt;0)*1))</f>
        <v>0</v>
      </c>
      <c r="AL127" t="str">
        <f t="shared" si="73"/>
        <v/>
      </c>
      <c r="AM127">
        <f t="array" ref="AM127">IF(P127="",0,SUMPRODUCT((DM13:VZ13="Oeufs")*(DM14:VZ14="ALERTE")*(COUNTIF(AD127,"* "&amp;DM15:VZ15&amp;" *")&gt;0)*1))</f>
        <v>0</v>
      </c>
      <c r="AN127" t="str">
        <f t="shared" si="74"/>
        <v/>
      </c>
      <c r="AO127">
        <f t="array" ref="AO127">IF(P127="",0,SUMPRODUCT((DM13:VZ13="Poissons")*(DM14:VZ14="INFO")*(COUNTIF(AD127,"* "&amp;DM15:VZ15&amp;" *")&gt;0)*1))</f>
        <v>0</v>
      </c>
      <c r="AP127">
        <f t="array" ref="AP127">IF(P127="",0,SUMPRODUCT((DM13:VZ13="Poissons")*(DM14:VZ14="EXCL")*(COUNTIF(AD127,"* "&amp;DM15:VZ15&amp;" *")&gt;0)*1))</f>
        <v>0</v>
      </c>
      <c r="AQ127">
        <f t="array" ref="AQ127">IF(P127="",0,SUMPRODUCT((DM13:VZ13="Poissons")*(DM14:VZ14="ALERTE")*(COUNTIF(AD127,"* "&amp;DM15:VZ15&amp;" *")&gt;0)*1))</f>
        <v>0</v>
      </c>
      <c r="AR127" t="str">
        <f t="shared" si="75"/>
        <v/>
      </c>
      <c r="AS127">
        <f t="array" ref="AS127">IF(P127="",0,SUMPRODUCT((DM13:VZ13="Arachides")*(DM14:VZ14="ALERTE")*(COUNTIF(AD127,"* "&amp;DM15:VZ15&amp;" *")&gt;0)*1))</f>
        <v>0</v>
      </c>
      <c r="AT127" t="str">
        <f t="shared" si="76"/>
        <v/>
      </c>
      <c r="AU127">
        <f t="array" ref="AU127">IF(P127="",0,SUMPRODUCT((DM13:VZ13="Soja")*(DM14:VZ14="INFO")*(COUNTIF(AD127,"* "&amp;DM15:VZ15&amp;" *")&gt;0)*1))</f>
        <v>0</v>
      </c>
      <c r="AV127">
        <f t="array" ref="AV127">IF(P127="",0,SUMPRODUCT((DM13:VZ13="Soja")*(DM14:VZ14="ALERTE")*(COUNTIF(AD127,"* "&amp;DM15:VZ15&amp;" *")&gt;0)*1))</f>
        <v>0</v>
      </c>
      <c r="AW127" t="str">
        <f t="shared" si="77"/>
        <v/>
      </c>
      <c r="AX127">
        <f t="array" ref="AX127">IF(P127="",0,SUMPRODUCT((DM13:VZ13="Lait")*(DM14:VZ14="INFO")*(COUNTIF(AD127,"* "&amp;DM15:VZ15&amp;" *")&gt;0)*1))</f>
        <v>0</v>
      </c>
      <c r="AY127">
        <f t="array" ref="AY127">IF(P127="",0,SUMPRODUCT((DM13:VZ13="Lait")*(DM14:VZ14="EXCL")*(COUNTIF(AD127,"* "&amp;DM15:VZ15&amp;" *")&gt;0)*1))</f>
        <v>0</v>
      </c>
      <c r="AZ127">
        <f t="array" ref="AZ127">IF(P127="",0,SUMPRODUCT((DM13:VZ13="Lait")*(DM14:VZ14="ALERTE")*(COUNTIF(AD127,"* "&amp;DM15:VZ15&amp;" *")&gt;0)*1))</f>
        <v>0</v>
      </c>
      <c r="BA127">
        <f t="array" ref="BA127">IF(P127="",0,SUMPRODUCT((DM13:VZ13="Lait")*(DM14:VZ14="SUSP")*(COUNTIF(AD127,"* "&amp;DM15:VZ15&amp;" *")&gt;0)*1))</f>
        <v>0</v>
      </c>
      <c r="BB127" t="str">
        <f t="shared" si="78"/>
        <v/>
      </c>
      <c r="BC127" t="str">
        <f t="shared" si="79"/>
        <v/>
      </c>
      <c r="BD127">
        <f t="array" ref="BD127">IF(P127="",0,SUMPRODUCT((DM13:VZ13="Fruits a coque")*(DM14:VZ14="EXCL")*(COUNTIF(AD127,"* "&amp;DM15:VZ15&amp;" *")&gt;0)*1))</f>
        <v>0</v>
      </c>
      <c r="BE127">
        <f t="array" ref="BE127">IF(P127="",0,SUMPRODUCT((DM13:VZ13="Fruits a coque")*(DM14:VZ14="ALERTE")*(COUNTIF(AD127,"* "&amp;DM15:VZ15&amp;" *")&gt;0)*1))</f>
        <v>0</v>
      </c>
      <c r="BF127" t="str">
        <f t="shared" si="80"/>
        <v/>
      </c>
      <c r="BG127">
        <f t="array" ref="BG127">IF(P127="",0,SUMPRODUCT((DM13:VZ13="Celeri")*(DM14:VZ14="ALERTE")*(COUNTIF(AD127,"* "&amp;DM15:VZ15&amp;" *")&gt;0)*1))</f>
        <v>0</v>
      </c>
      <c r="BH127" t="str">
        <f t="shared" si="81"/>
        <v/>
      </c>
      <c r="BI127">
        <f t="array" ref="BI127">IF(P127="",0,SUMPRODUCT((DM13:VZ13="Moutarde")*(DM14:VZ14="ALERTE")*(COUNTIF(AD127,"* "&amp;DM15:VZ15&amp;" *")&gt;0)*1))</f>
        <v>0</v>
      </c>
      <c r="BJ127" t="str">
        <f t="shared" si="82"/>
        <v/>
      </c>
      <c r="BK127">
        <f t="array" ref="BK127">IF(P127="",0,SUMPRODUCT((DM13:VZ13="Sesame")*(DM14:VZ14="ALERTE")*(COUNTIF(AD127,"* "&amp;DM15:VZ15&amp;" *")&gt;0)*1))</f>
        <v>0</v>
      </c>
      <c r="BL127" t="str">
        <f t="shared" si="83"/>
        <v/>
      </c>
      <c r="BM127">
        <f t="array" ref="BM127">IF(P127="",0,SUMPRODUCT((DM13:VZ13="Sulfites")*(DM14:VZ14="ALERTE")*(COUNTIF(AD127,"* "&amp;DM15:VZ15&amp;" *")&gt;0)*1))</f>
        <v>0</v>
      </c>
      <c r="BN127" t="str">
        <f t="shared" si="84"/>
        <v/>
      </c>
      <c r="BO127">
        <f t="array" ref="BO127">IF(P127="",0,SUMPRODUCT((DM13:VZ13="Lupin")*(DM14:VZ14="ALERTE")*(COUNTIF(AD127,"* "&amp;DM15:VZ15&amp;" *")&gt;0)*1))</f>
        <v>0</v>
      </c>
      <c r="BP127" t="str">
        <f t="shared" si="85"/>
        <v/>
      </c>
      <c r="BQ127">
        <f t="array" ref="BQ127">IF(P127="",0,SUMPRODUCT((DM13:VZ13="Mollusques")*(DM14:VZ14="EXCL")*(COUNTIF(AD127,"* "&amp;DM15:VZ15&amp;" *")&gt;0)*1))</f>
        <v>0</v>
      </c>
      <c r="BR127">
        <f t="array" ref="BR127">IF(P127="",0,SUMPRODUCT((DM13:VZ13="Mollusques")*(DM14:VZ14="ALERTE")*(COUNTIF(AD127,"* "&amp;DM15:VZ15&amp;" *")&gt;0)*1))</f>
        <v>0</v>
      </c>
      <c r="BS127" t="str">
        <f t="shared" si="86"/>
        <v/>
      </c>
      <c r="BT127" t="str">
        <f t="shared" si="87"/>
        <v/>
      </c>
      <c r="BU127" t="str">
        <f t="shared" si="88"/>
        <v/>
      </c>
      <c r="BV127" t="str">
        <f t="shared" si="89"/>
        <v/>
      </c>
      <c r="BW127" t="str">
        <f t="shared" si="90"/>
        <v/>
      </c>
      <c r="BX127" t="str">
        <f t="shared" si="91"/>
        <v/>
      </c>
      <c r="BY127" t="str">
        <f t="shared" si="92"/>
        <v/>
      </c>
      <c r="BZ127" t="str">
        <f t="shared" si="93"/>
        <v/>
      </c>
      <c r="CA127" t="str">
        <f t="shared" si="94"/>
        <v/>
      </c>
      <c r="CB127" t="str">
        <f t="shared" si="95"/>
        <v/>
      </c>
      <c r="CC127" t="str">
        <f t="shared" si="96"/>
        <v/>
      </c>
      <c r="CD127" t="str">
        <f t="shared" si="97"/>
        <v/>
      </c>
      <c r="CE127" t="str">
        <f t="shared" si="98"/>
        <v/>
      </c>
      <c r="CF127" t="str">
        <f t="shared" si="99"/>
        <v/>
      </c>
      <c r="CG127" t="str">
        <f t="shared" si="100"/>
        <v/>
      </c>
      <c r="CH127" t="str">
        <f t="shared" si="101"/>
        <v/>
      </c>
      <c r="CI127" t="str">
        <f t="shared" si="102"/>
        <v/>
      </c>
      <c r="CJ127" t="str">
        <f t="shared" si="103"/>
        <v/>
      </c>
      <c r="CK127" t="str">
        <f t="shared" si="104"/>
        <v/>
      </c>
    </row>
    <row r="128" spans="2:89" ht="15.75">
      <c r="B128" s="759"/>
      <c r="C128" s="785">
        <f>K10</f>
        <v>120</v>
      </c>
      <c r="D128" s="780" t="str" cm="1">
        <f t="array" ref="D128">IF(ROW()=ROW(D126),C129,INDEX(E126:E139,ROW()-ROW(D126)))</f>
        <v/>
      </c>
      <c r="E128" s="781" t="str">
        <f>IF(OR(D128="",C128="",C128&lt;=0,F128=""),"",TRIM(MID(D128,LEN(F128)+1+IF(MID(D128,LEN(F128)+1,1)=" ",1,0),99999)))</f>
        <v/>
      </c>
      <c r="F128" s="780" t="str">
        <f>IF(OR(G128="",G128=0,G128="0"),"",IF(LEN(G128)&lt;=C128,G128,IF(LEN(SUBSTITUTE(H128," ",""))=C128+1,LEFT(G128,C128),LEFT(G128,FIND("§",SUBSTITUTE(H128," ","§",LEN(H128)-LEN(SUBSTITUTE(H128," ",""))))-1))))</f>
        <v/>
      </c>
      <c r="G128" s="780" t="str">
        <f t="shared" si="56"/>
        <v/>
      </c>
      <c r="H128" s="780" t="str">
        <f>IF(OR(G128="",G128=0,G128="0"),"",LEFT(G128,C128+1))</f>
        <v/>
      </c>
      <c r="I128" s="782"/>
      <c r="J128" s="796"/>
      <c r="K128" s="759" t="str">
        <f>IF(LEN(TRIM(L128))&gt;0,MAX(K13:K127)+1,"")</f>
        <v/>
      </c>
      <c r="L128" s="864"/>
      <c r="M128" s="864"/>
      <c r="N128" s="864"/>
      <c r="O128" s="263" t="str">
        <f t="shared" si="57"/>
        <v/>
      </c>
      <c r="P128" s="752"/>
      <c r="Q128" s="862" t="s">
        <v>945</v>
      </c>
      <c r="R128" s="863" t="str">
        <f t="shared" si="58"/>
        <v/>
      </c>
      <c r="S128" s="264" t="str">
        <f t="shared" si="59"/>
        <v/>
      </c>
      <c r="T128" s="266" t="str">
        <f t="shared" si="60"/>
        <v/>
      </c>
      <c r="U128" s="267" t="str">
        <f t="shared" si="61"/>
        <v/>
      </c>
      <c r="V128" s="268" t="str">
        <f t="shared" si="62"/>
        <v/>
      </c>
      <c r="W128" s="268" t="str">
        <f t="shared" si="63"/>
        <v/>
      </c>
      <c r="X128" s="269" t="str">
        <f t="shared" si="64"/>
        <v/>
      </c>
      <c r="Y128" t="str">
        <f t="shared" si="65"/>
        <v/>
      </c>
      <c r="Z128" t="str">
        <f t="shared" si="66"/>
        <v/>
      </c>
      <c r="AA128" t="str">
        <f t="shared" si="67"/>
        <v/>
      </c>
      <c r="AB128" t="str">
        <f t="shared" si="68"/>
        <v/>
      </c>
      <c r="AC128" t="str">
        <f t="shared" si="69"/>
        <v/>
      </c>
      <c r="AD128" t="str">
        <f t="shared" si="70"/>
        <v/>
      </c>
      <c r="AE128">
        <f t="array" ref="AE128">IF(P128="",0,SUMPRODUCT((DM13:VZ13="Gluten")*(DM14:VZ14="INFO")*(COUNTIF(AD128,"* "&amp;DM15:VZ15&amp;" *")&gt;0)*1))</f>
        <v>0</v>
      </c>
      <c r="AF128">
        <f t="array" ref="AF128">IF(P128="",0,SUMPRODUCT((DM13:VZ13="Gluten")*(DM14:VZ14="EXCL")*(COUNTIF(AD128,"* "&amp;DM15:VZ15&amp;" *")&gt;0)*1))</f>
        <v>0</v>
      </c>
      <c r="AG128">
        <f t="array" ref="AG128">IF(P128="",0,SUMPRODUCT((DM13:VZ13="Gluten")*(DM14:VZ14="ALERTE")*(COUNTIF(AD128,"* "&amp;DM15:VZ15&amp;" *")&gt;0)*1))</f>
        <v>0</v>
      </c>
      <c r="AH128">
        <f t="array" ref="AH128">IF(P128="",0,SUMPRODUCT((DM13:VZ13="Gluten")*(DM14:VZ14="SUSP")*(COUNTIF(AD128,"* "&amp;DM15:VZ15&amp;" *")&gt;0)*1))</f>
        <v>0</v>
      </c>
      <c r="AI128" t="str">
        <f t="shared" si="71"/>
        <v/>
      </c>
      <c r="AJ128" t="str">
        <f t="shared" si="72"/>
        <v/>
      </c>
      <c r="AK128">
        <f t="array" ref="AK128">IF(P128="",0,SUMPRODUCT((DM13:VZ13="Crustaces")*(DM14:VZ14="ALERTE")*(COUNTIF(AD128,"* "&amp;DM15:VZ15&amp;" *")&gt;0)*1))</f>
        <v>0</v>
      </c>
      <c r="AL128" t="str">
        <f t="shared" si="73"/>
        <v/>
      </c>
      <c r="AM128">
        <f t="array" ref="AM128">IF(P128="",0,SUMPRODUCT((DM13:VZ13="Oeufs")*(DM14:VZ14="ALERTE")*(COUNTIF(AD128,"* "&amp;DM15:VZ15&amp;" *")&gt;0)*1))</f>
        <v>0</v>
      </c>
      <c r="AN128" t="str">
        <f t="shared" si="74"/>
        <v/>
      </c>
      <c r="AO128">
        <f t="array" ref="AO128">IF(P128="",0,SUMPRODUCT((DM13:VZ13="Poissons")*(DM14:VZ14="INFO")*(COUNTIF(AD128,"* "&amp;DM15:VZ15&amp;" *")&gt;0)*1))</f>
        <v>0</v>
      </c>
      <c r="AP128">
        <f t="array" ref="AP128">IF(P128="",0,SUMPRODUCT((DM13:VZ13="Poissons")*(DM14:VZ14="EXCL")*(COUNTIF(AD128,"* "&amp;DM15:VZ15&amp;" *")&gt;0)*1))</f>
        <v>0</v>
      </c>
      <c r="AQ128">
        <f t="array" ref="AQ128">IF(P128="",0,SUMPRODUCT((DM13:VZ13="Poissons")*(DM14:VZ14="ALERTE")*(COUNTIF(AD128,"* "&amp;DM15:VZ15&amp;" *")&gt;0)*1))</f>
        <v>0</v>
      </c>
      <c r="AR128" t="str">
        <f t="shared" si="75"/>
        <v/>
      </c>
      <c r="AS128">
        <f t="array" ref="AS128">IF(P128="",0,SUMPRODUCT((DM13:VZ13="Arachides")*(DM14:VZ14="ALERTE")*(COUNTIF(AD128,"* "&amp;DM15:VZ15&amp;" *")&gt;0)*1))</f>
        <v>0</v>
      </c>
      <c r="AT128" t="str">
        <f t="shared" si="76"/>
        <v/>
      </c>
      <c r="AU128">
        <f t="array" ref="AU128">IF(P128="",0,SUMPRODUCT((DM13:VZ13="Soja")*(DM14:VZ14="INFO")*(COUNTIF(AD128,"* "&amp;DM15:VZ15&amp;" *")&gt;0)*1))</f>
        <v>0</v>
      </c>
      <c r="AV128">
        <f t="array" ref="AV128">IF(P128="",0,SUMPRODUCT((DM13:VZ13="Soja")*(DM14:VZ14="ALERTE")*(COUNTIF(AD128,"* "&amp;DM15:VZ15&amp;" *")&gt;0)*1))</f>
        <v>0</v>
      </c>
      <c r="AW128" t="str">
        <f t="shared" si="77"/>
        <v/>
      </c>
      <c r="AX128">
        <f t="array" ref="AX128">IF(P128="",0,SUMPRODUCT((DM13:VZ13="Lait")*(DM14:VZ14="INFO")*(COUNTIF(AD128,"* "&amp;DM15:VZ15&amp;" *")&gt;0)*1))</f>
        <v>0</v>
      </c>
      <c r="AY128">
        <f t="array" ref="AY128">IF(P128="",0,SUMPRODUCT((DM13:VZ13="Lait")*(DM14:VZ14="EXCL")*(COUNTIF(AD128,"* "&amp;DM15:VZ15&amp;" *")&gt;0)*1))</f>
        <v>0</v>
      </c>
      <c r="AZ128">
        <f t="array" ref="AZ128">IF(P128="",0,SUMPRODUCT((DM13:VZ13="Lait")*(DM14:VZ14="ALERTE")*(COUNTIF(AD128,"* "&amp;DM15:VZ15&amp;" *")&gt;0)*1))</f>
        <v>0</v>
      </c>
      <c r="BA128">
        <f t="array" ref="BA128">IF(P128="",0,SUMPRODUCT((DM13:VZ13="Lait")*(DM14:VZ14="SUSP")*(COUNTIF(AD128,"* "&amp;DM15:VZ15&amp;" *")&gt;0)*1))</f>
        <v>0</v>
      </c>
      <c r="BB128" t="str">
        <f t="shared" si="78"/>
        <v/>
      </c>
      <c r="BC128" t="str">
        <f t="shared" si="79"/>
        <v/>
      </c>
      <c r="BD128">
        <f t="array" ref="BD128">IF(P128="",0,SUMPRODUCT((DM13:VZ13="Fruits a coque")*(DM14:VZ14="EXCL")*(COUNTIF(AD128,"* "&amp;DM15:VZ15&amp;" *")&gt;0)*1))</f>
        <v>0</v>
      </c>
      <c r="BE128">
        <f t="array" ref="BE128">IF(P128="",0,SUMPRODUCT((DM13:VZ13="Fruits a coque")*(DM14:VZ14="ALERTE")*(COUNTIF(AD128,"* "&amp;DM15:VZ15&amp;" *")&gt;0)*1))</f>
        <v>0</v>
      </c>
      <c r="BF128" t="str">
        <f t="shared" si="80"/>
        <v/>
      </c>
      <c r="BG128">
        <f t="array" ref="BG128">IF(P128="",0,SUMPRODUCT((DM13:VZ13="Celeri")*(DM14:VZ14="ALERTE")*(COUNTIF(AD128,"* "&amp;DM15:VZ15&amp;" *")&gt;0)*1))</f>
        <v>0</v>
      </c>
      <c r="BH128" t="str">
        <f t="shared" si="81"/>
        <v/>
      </c>
      <c r="BI128">
        <f t="array" ref="BI128">IF(P128="",0,SUMPRODUCT((DM13:VZ13="Moutarde")*(DM14:VZ14="ALERTE")*(COUNTIF(AD128,"* "&amp;DM15:VZ15&amp;" *")&gt;0)*1))</f>
        <v>0</v>
      </c>
      <c r="BJ128" t="str">
        <f t="shared" si="82"/>
        <v/>
      </c>
      <c r="BK128">
        <f t="array" ref="BK128">IF(P128="",0,SUMPRODUCT((DM13:VZ13="Sesame")*(DM14:VZ14="ALERTE")*(COUNTIF(AD128,"* "&amp;DM15:VZ15&amp;" *")&gt;0)*1))</f>
        <v>0</v>
      </c>
      <c r="BL128" t="str">
        <f t="shared" si="83"/>
        <v/>
      </c>
      <c r="BM128">
        <f t="array" ref="BM128">IF(P128="",0,SUMPRODUCT((DM13:VZ13="Sulfites")*(DM14:VZ14="ALERTE")*(COUNTIF(AD128,"* "&amp;DM15:VZ15&amp;" *")&gt;0)*1))</f>
        <v>0</v>
      </c>
      <c r="BN128" t="str">
        <f t="shared" si="84"/>
        <v/>
      </c>
      <c r="BO128">
        <f t="array" ref="BO128">IF(P128="",0,SUMPRODUCT((DM13:VZ13="Lupin")*(DM14:VZ14="ALERTE")*(COUNTIF(AD128,"* "&amp;DM15:VZ15&amp;" *")&gt;0)*1))</f>
        <v>0</v>
      </c>
      <c r="BP128" t="str">
        <f t="shared" si="85"/>
        <v/>
      </c>
      <c r="BQ128">
        <f t="array" ref="BQ128">IF(P128="",0,SUMPRODUCT((DM13:VZ13="Mollusques")*(DM14:VZ14="EXCL")*(COUNTIF(AD128,"* "&amp;DM15:VZ15&amp;" *")&gt;0)*1))</f>
        <v>0</v>
      </c>
      <c r="BR128">
        <f t="array" ref="BR128">IF(P128="",0,SUMPRODUCT((DM13:VZ13="Mollusques")*(DM14:VZ14="ALERTE")*(COUNTIF(AD128,"* "&amp;DM15:VZ15&amp;" *")&gt;0)*1))</f>
        <v>0</v>
      </c>
      <c r="BS128" t="str">
        <f t="shared" si="86"/>
        <v/>
      </c>
      <c r="BT128" t="str">
        <f t="shared" si="87"/>
        <v/>
      </c>
      <c r="BU128" t="str">
        <f t="shared" si="88"/>
        <v/>
      </c>
      <c r="BV128" t="str">
        <f t="shared" si="89"/>
        <v/>
      </c>
      <c r="BW128" t="str">
        <f t="shared" si="90"/>
        <v/>
      </c>
      <c r="BX128" t="str">
        <f t="shared" si="91"/>
        <v/>
      </c>
      <c r="BY128" t="str">
        <f t="shared" si="92"/>
        <v/>
      </c>
      <c r="BZ128" t="str">
        <f t="shared" si="93"/>
        <v/>
      </c>
      <c r="CA128" t="str">
        <f t="shared" si="94"/>
        <v/>
      </c>
      <c r="CB128" t="str">
        <f t="shared" si="95"/>
        <v/>
      </c>
      <c r="CC128" t="str">
        <f t="shared" si="96"/>
        <v/>
      </c>
      <c r="CD128" t="str">
        <f t="shared" si="97"/>
        <v/>
      </c>
      <c r="CE128" t="str">
        <f t="shared" si="98"/>
        <v/>
      </c>
      <c r="CF128" t="str">
        <f t="shared" si="99"/>
        <v/>
      </c>
      <c r="CG128" t="str">
        <f t="shared" si="100"/>
        <v/>
      </c>
      <c r="CH128" t="str">
        <f t="shared" si="101"/>
        <v/>
      </c>
      <c r="CI128" t="str">
        <f t="shared" si="102"/>
        <v/>
      </c>
      <c r="CJ128" t="str">
        <f t="shared" si="103"/>
        <v/>
      </c>
      <c r="CK128" t="str">
        <f t="shared" si="104"/>
        <v/>
      </c>
    </row>
    <row r="129" spans="2:89" ht="15.75">
      <c r="B129" s="759"/>
      <c r="C129" s="784" t="str">
        <f>IF(UPPER(TRIM(K11))="X",C133,C127)</f>
        <v>Décongeler la macédoine surgelée.</v>
      </c>
      <c r="D129" s="780" t="str" cm="1">
        <f t="array" ref="D129">IF(ROW()=ROW(D126),C129,INDEX(E126:E139,ROW()-ROW(D126)))</f>
        <v/>
      </c>
      <c r="E129" s="781" t="str">
        <f>IF(OR(D129="",C128="",C128&lt;=0,F129=""),"",TRIM(MID(D129,LEN(F129)+1+IF(MID(D129,LEN(F129)+1,1)=" ",1,0),99999)))</f>
        <v/>
      </c>
      <c r="F129" s="780" t="str">
        <f>IF(OR(G129="",G129=0,G129="0"),"",IF(LEN(G129)&lt;=C128,G129,IF(LEN(SUBSTITUTE(H129," ",""))=C128+1,LEFT(G129,C128),LEFT(G129,FIND("§",SUBSTITUTE(H129," ","§",LEN(H129)-LEN(SUBSTITUTE(H129," ",""))))-1))))</f>
        <v/>
      </c>
      <c r="G129" s="780" t="str">
        <f t="shared" si="56"/>
        <v/>
      </c>
      <c r="H129" s="780" t="str">
        <f>IF(OR(G129="",G129=0,G129="0"),"",LEFT(G129,C128+1))</f>
        <v/>
      </c>
      <c r="I129" s="782"/>
      <c r="J129" s="796"/>
      <c r="K129" s="759" t="str">
        <f>IF(LEN(TRIM(L129))&gt;0,MAX(K13:K128)+1,"")</f>
        <v/>
      </c>
      <c r="L129" s="864"/>
      <c r="M129" s="864"/>
      <c r="N129" s="864"/>
      <c r="O129" s="263" t="str">
        <f t="shared" si="57"/>
        <v/>
      </c>
      <c r="P129" s="752"/>
      <c r="Q129" s="862" t="s">
        <v>945</v>
      </c>
      <c r="R129" s="863" t="str">
        <f t="shared" si="58"/>
        <v/>
      </c>
      <c r="S129" s="264" t="str">
        <f t="shared" si="59"/>
        <v/>
      </c>
      <c r="T129" s="266" t="str">
        <f t="shared" si="60"/>
        <v/>
      </c>
      <c r="U129" s="267" t="str">
        <f t="shared" si="61"/>
        <v/>
      </c>
      <c r="V129" s="268" t="str">
        <f t="shared" si="62"/>
        <v/>
      </c>
      <c r="W129" s="268" t="str">
        <f t="shared" si="63"/>
        <v/>
      </c>
      <c r="X129" s="269" t="str">
        <f t="shared" si="64"/>
        <v/>
      </c>
      <c r="Y129" t="str">
        <f t="shared" si="65"/>
        <v/>
      </c>
      <c r="Z129" t="str">
        <f t="shared" si="66"/>
        <v/>
      </c>
      <c r="AA129" t="str">
        <f t="shared" si="67"/>
        <v/>
      </c>
      <c r="AB129" t="str">
        <f t="shared" si="68"/>
        <v/>
      </c>
      <c r="AC129" t="str">
        <f t="shared" si="69"/>
        <v/>
      </c>
      <c r="AD129" t="str">
        <f t="shared" si="70"/>
        <v/>
      </c>
      <c r="AE129">
        <f t="array" ref="AE129">IF(P129="",0,SUMPRODUCT((DM13:VZ13="Gluten")*(DM14:VZ14="INFO")*(COUNTIF(AD129,"* "&amp;DM15:VZ15&amp;" *")&gt;0)*1))</f>
        <v>0</v>
      </c>
      <c r="AF129">
        <f t="array" ref="AF129">IF(P129="",0,SUMPRODUCT((DM13:VZ13="Gluten")*(DM14:VZ14="EXCL")*(COUNTIF(AD129,"* "&amp;DM15:VZ15&amp;" *")&gt;0)*1))</f>
        <v>0</v>
      </c>
      <c r="AG129">
        <f t="array" ref="AG129">IF(P129="",0,SUMPRODUCT((DM13:VZ13="Gluten")*(DM14:VZ14="ALERTE")*(COUNTIF(AD129,"* "&amp;DM15:VZ15&amp;" *")&gt;0)*1))</f>
        <v>0</v>
      </c>
      <c r="AH129">
        <f t="array" ref="AH129">IF(P129="",0,SUMPRODUCT((DM13:VZ13="Gluten")*(DM14:VZ14="SUSP")*(COUNTIF(AD129,"* "&amp;DM15:VZ15&amp;" *")&gt;0)*1))</f>
        <v>0</v>
      </c>
      <c r="AI129" t="str">
        <f t="shared" si="71"/>
        <v/>
      </c>
      <c r="AJ129" t="str">
        <f t="shared" si="72"/>
        <v/>
      </c>
      <c r="AK129">
        <f t="array" ref="AK129">IF(P129="",0,SUMPRODUCT((DM13:VZ13="Crustaces")*(DM14:VZ14="ALERTE")*(COUNTIF(AD129,"* "&amp;DM15:VZ15&amp;" *")&gt;0)*1))</f>
        <v>0</v>
      </c>
      <c r="AL129" t="str">
        <f t="shared" si="73"/>
        <v/>
      </c>
      <c r="AM129">
        <f t="array" ref="AM129">IF(P129="",0,SUMPRODUCT((DM13:VZ13="Oeufs")*(DM14:VZ14="ALERTE")*(COUNTIF(AD129,"* "&amp;DM15:VZ15&amp;" *")&gt;0)*1))</f>
        <v>0</v>
      </c>
      <c r="AN129" t="str">
        <f t="shared" si="74"/>
        <v/>
      </c>
      <c r="AO129">
        <f t="array" ref="AO129">IF(P129="",0,SUMPRODUCT((DM13:VZ13="Poissons")*(DM14:VZ14="INFO")*(COUNTIF(AD129,"* "&amp;DM15:VZ15&amp;" *")&gt;0)*1))</f>
        <v>0</v>
      </c>
      <c r="AP129">
        <f t="array" ref="AP129">IF(P129="",0,SUMPRODUCT((DM13:VZ13="Poissons")*(DM14:VZ14="EXCL")*(COUNTIF(AD129,"* "&amp;DM15:VZ15&amp;" *")&gt;0)*1))</f>
        <v>0</v>
      </c>
      <c r="AQ129">
        <f t="array" ref="AQ129">IF(P129="",0,SUMPRODUCT((DM13:VZ13="Poissons")*(DM14:VZ14="ALERTE")*(COUNTIF(AD129,"* "&amp;DM15:VZ15&amp;" *")&gt;0)*1))</f>
        <v>0</v>
      </c>
      <c r="AR129" t="str">
        <f t="shared" si="75"/>
        <v/>
      </c>
      <c r="AS129">
        <f t="array" ref="AS129">IF(P129="",0,SUMPRODUCT((DM13:VZ13="Arachides")*(DM14:VZ14="ALERTE")*(COUNTIF(AD129,"* "&amp;DM15:VZ15&amp;" *")&gt;0)*1))</f>
        <v>0</v>
      </c>
      <c r="AT129" t="str">
        <f t="shared" si="76"/>
        <v/>
      </c>
      <c r="AU129">
        <f t="array" ref="AU129">IF(P129="",0,SUMPRODUCT((DM13:VZ13="Soja")*(DM14:VZ14="INFO")*(COUNTIF(AD129,"* "&amp;DM15:VZ15&amp;" *")&gt;0)*1))</f>
        <v>0</v>
      </c>
      <c r="AV129">
        <f t="array" ref="AV129">IF(P129="",0,SUMPRODUCT((DM13:VZ13="Soja")*(DM14:VZ14="ALERTE")*(COUNTIF(AD129,"* "&amp;DM15:VZ15&amp;" *")&gt;0)*1))</f>
        <v>0</v>
      </c>
      <c r="AW129" t="str">
        <f t="shared" si="77"/>
        <v/>
      </c>
      <c r="AX129">
        <f t="array" ref="AX129">IF(P129="",0,SUMPRODUCT((DM13:VZ13="Lait")*(DM14:VZ14="INFO")*(COUNTIF(AD129,"* "&amp;DM15:VZ15&amp;" *")&gt;0)*1))</f>
        <v>0</v>
      </c>
      <c r="AY129">
        <f t="array" ref="AY129">IF(P129="",0,SUMPRODUCT((DM13:VZ13="Lait")*(DM14:VZ14="EXCL")*(COUNTIF(AD129,"* "&amp;DM15:VZ15&amp;" *")&gt;0)*1))</f>
        <v>0</v>
      </c>
      <c r="AZ129">
        <f t="array" ref="AZ129">IF(P129="",0,SUMPRODUCT((DM13:VZ13="Lait")*(DM14:VZ14="ALERTE")*(COUNTIF(AD129,"* "&amp;DM15:VZ15&amp;" *")&gt;0)*1))</f>
        <v>0</v>
      </c>
      <c r="BA129">
        <f t="array" ref="BA129">IF(P129="",0,SUMPRODUCT((DM13:VZ13="Lait")*(DM14:VZ14="SUSP")*(COUNTIF(AD129,"* "&amp;DM15:VZ15&amp;" *")&gt;0)*1))</f>
        <v>0</v>
      </c>
      <c r="BB129" t="str">
        <f t="shared" si="78"/>
        <v/>
      </c>
      <c r="BC129" t="str">
        <f t="shared" si="79"/>
        <v/>
      </c>
      <c r="BD129">
        <f t="array" ref="BD129">IF(P129="",0,SUMPRODUCT((DM13:VZ13="Fruits a coque")*(DM14:VZ14="EXCL")*(COUNTIF(AD129,"* "&amp;DM15:VZ15&amp;" *")&gt;0)*1))</f>
        <v>0</v>
      </c>
      <c r="BE129">
        <f t="array" ref="BE129">IF(P129="",0,SUMPRODUCT((DM13:VZ13="Fruits a coque")*(DM14:VZ14="ALERTE")*(COUNTIF(AD129,"* "&amp;DM15:VZ15&amp;" *")&gt;0)*1))</f>
        <v>0</v>
      </c>
      <c r="BF129" t="str">
        <f t="shared" si="80"/>
        <v/>
      </c>
      <c r="BG129">
        <f t="array" ref="BG129">IF(P129="",0,SUMPRODUCT((DM13:VZ13="Celeri")*(DM14:VZ14="ALERTE")*(COUNTIF(AD129,"* "&amp;DM15:VZ15&amp;" *")&gt;0)*1))</f>
        <v>0</v>
      </c>
      <c r="BH129" t="str">
        <f t="shared" si="81"/>
        <v/>
      </c>
      <c r="BI129">
        <f t="array" ref="BI129">IF(P129="",0,SUMPRODUCT((DM13:VZ13="Moutarde")*(DM14:VZ14="ALERTE")*(COUNTIF(AD129,"* "&amp;DM15:VZ15&amp;" *")&gt;0)*1))</f>
        <v>0</v>
      </c>
      <c r="BJ129" t="str">
        <f t="shared" si="82"/>
        <v/>
      </c>
      <c r="BK129">
        <f t="array" ref="BK129">IF(P129="",0,SUMPRODUCT((DM13:VZ13="Sesame")*(DM14:VZ14="ALERTE")*(COUNTIF(AD129,"* "&amp;DM15:VZ15&amp;" *")&gt;0)*1))</f>
        <v>0</v>
      </c>
      <c r="BL129" t="str">
        <f t="shared" si="83"/>
        <v/>
      </c>
      <c r="BM129">
        <f t="array" ref="BM129">IF(P129="",0,SUMPRODUCT((DM13:VZ13="Sulfites")*(DM14:VZ14="ALERTE")*(COUNTIF(AD129,"* "&amp;DM15:VZ15&amp;" *")&gt;0)*1))</f>
        <v>0</v>
      </c>
      <c r="BN129" t="str">
        <f t="shared" si="84"/>
        <v/>
      </c>
      <c r="BO129">
        <f t="array" ref="BO129">IF(P129="",0,SUMPRODUCT((DM13:VZ13="Lupin")*(DM14:VZ14="ALERTE")*(COUNTIF(AD129,"* "&amp;DM15:VZ15&amp;" *")&gt;0)*1))</f>
        <v>0</v>
      </c>
      <c r="BP129" t="str">
        <f t="shared" si="85"/>
        <v/>
      </c>
      <c r="BQ129">
        <f t="array" ref="BQ129">IF(P129="",0,SUMPRODUCT((DM13:VZ13="Mollusques")*(DM14:VZ14="EXCL")*(COUNTIF(AD129,"* "&amp;DM15:VZ15&amp;" *")&gt;0)*1))</f>
        <v>0</v>
      </c>
      <c r="BR129">
        <f t="array" ref="BR129">IF(P129="",0,SUMPRODUCT((DM13:VZ13="Mollusques")*(DM14:VZ14="ALERTE")*(COUNTIF(AD129,"* "&amp;DM15:VZ15&amp;" *")&gt;0)*1))</f>
        <v>0</v>
      </c>
      <c r="BS129" t="str">
        <f t="shared" si="86"/>
        <v/>
      </c>
      <c r="BT129" t="str">
        <f t="shared" si="87"/>
        <v/>
      </c>
      <c r="BU129" t="str">
        <f t="shared" si="88"/>
        <v/>
      </c>
      <c r="BV129" t="str">
        <f t="shared" si="89"/>
        <v/>
      </c>
      <c r="BW129" t="str">
        <f t="shared" si="90"/>
        <v/>
      </c>
      <c r="BX129" t="str">
        <f t="shared" si="91"/>
        <v/>
      </c>
      <c r="BY129" t="str">
        <f t="shared" si="92"/>
        <v/>
      </c>
      <c r="BZ129" t="str">
        <f t="shared" si="93"/>
        <v/>
      </c>
      <c r="CA129" t="str">
        <f t="shared" si="94"/>
        <v/>
      </c>
      <c r="CB129" t="str">
        <f t="shared" si="95"/>
        <v/>
      </c>
      <c r="CC129" t="str">
        <f t="shared" si="96"/>
        <v/>
      </c>
      <c r="CD129" t="str">
        <f t="shared" si="97"/>
        <v/>
      </c>
      <c r="CE129" t="str">
        <f t="shared" si="98"/>
        <v/>
      </c>
      <c r="CF129" t="str">
        <f t="shared" si="99"/>
        <v/>
      </c>
      <c r="CG129" t="str">
        <f t="shared" si="100"/>
        <v/>
      </c>
      <c r="CH129" t="str">
        <f t="shared" si="101"/>
        <v/>
      </c>
      <c r="CI129" t="str">
        <f t="shared" si="102"/>
        <v/>
      </c>
      <c r="CJ129" t="str">
        <f t="shared" si="103"/>
        <v/>
      </c>
      <c r="CK129" t="str">
        <f t="shared" si="104"/>
        <v/>
      </c>
    </row>
    <row r="130" spans="2:89" ht="15.75">
      <c r="B130" s="759"/>
      <c r="C130" s="786" t="str">
        <f>TRIM(SUBSTITUTE(SUBSTITUTE(SUBSTITUTE(SUBSTITUTE(SUBSTITUTE(SUBSTITUTE(SUBSTITUTE(SUBSTITUTE(SUBSTITUTE(SUBSTITUTE(C127,","," "),";"," "),":"," "),"!"," "),"?"," "),"…"," "),"»"," "),"«"," "),"/"," "),"."," "))</f>
        <v>Décongeler la macédoine surgelée</v>
      </c>
      <c r="D130" s="780" t="str" cm="1">
        <f t="array" ref="D130">IF(ROW()=ROW(D126),C129,INDEX(E126:E139,ROW()-ROW(D126)))</f>
        <v/>
      </c>
      <c r="E130" s="781" t="str">
        <f>IF(OR(D130="",C128="",C128&lt;=0,F130=""),"",TRIM(MID(D130,LEN(F130)+1+IF(MID(D130,LEN(F130)+1,1)=" ",1,0),99999)))</f>
        <v/>
      </c>
      <c r="F130" s="780" t="str">
        <f>IF(OR(G130="",G130=0,G130="0"),"",IF(LEN(G130)&lt;=C128,G130,IF(LEN(SUBSTITUTE(H130," ",""))=C128+1,LEFT(G130,C128),LEFT(G130,FIND("§",SUBSTITUTE(H130," ","§",LEN(H130)-LEN(SUBSTITUTE(H130," ",""))))-1))))</f>
        <v/>
      </c>
      <c r="G130" s="780" t="str">
        <f t="shared" si="56"/>
        <v/>
      </c>
      <c r="H130" s="780" t="str">
        <f>IF(OR(G130="",G130=0,G130="0"),"",LEFT(G130,C128+1))</f>
        <v/>
      </c>
      <c r="I130" s="782"/>
      <c r="J130" s="796"/>
      <c r="K130" s="759" t="str">
        <f>IF(LEN(TRIM(L130))&gt;0,MAX(K13:K129)+1,"")</f>
        <v/>
      </c>
      <c r="L130" s="864"/>
      <c r="M130" s="864"/>
      <c r="N130" s="864"/>
      <c r="O130" s="263" t="str">
        <f t="shared" si="57"/>
        <v/>
      </c>
      <c r="P130" s="752"/>
      <c r="Q130" s="862" t="s">
        <v>945</v>
      </c>
      <c r="R130" s="863" t="str">
        <f t="shared" si="58"/>
        <v/>
      </c>
      <c r="S130" s="264" t="str">
        <f t="shared" si="59"/>
        <v/>
      </c>
      <c r="T130" s="266" t="str">
        <f t="shared" si="60"/>
        <v/>
      </c>
      <c r="U130" s="267" t="str">
        <f t="shared" si="61"/>
        <v/>
      </c>
      <c r="V130" s="268" t="str">
        <f t="shared" si="62"/>
        <v/>
      </c>
      <c r="W130" s="268" t="str">
        <f t="shared" si="63"/>
        <v/>
      </c>
      <c r="X130" s="269" t="str">
        <f t="shared" si="64"/>
        <v/>
      </c>
      <c r="Y130" t="str">
        <f t="shared" si="65"/>
        <v/>
      </c>
      <c r="Z130" t="str">
        <f t="shared" si="66"/>
        <v/>
      </c>
      <c r="AA130" t="str">
        <f t="shared" si="67"/>
        <v/>
      </c>
      <c r="AB130" t="str">
        <f t="shared" si="68"/>
        <v/>
      </c>
      <c r="AC130" t="str">
        <f t="shared" si="69"/>
        <v/>
      </c>
      <c r="AD130" t="str">
        <f t="shared" si="70"/>
        <v/>
      </c>
      <c r="AE130">
        <f t="array" ref="AE130">IF(P130="",0,SUMPRODUCT((DM13:VZ13="Gluten")*(DM14:VZ14="INFO")*(COUNTIF(AD130,"* "&amp;DM15:VZ15&amp;" *")&gt;0)*1))</f>
        <v>0</v>
      </c>
      <c r="AF130">
        <f t="array" ref="AF130">IF(P130="",0,SUMPRODUCT((DM13:VZ13="Gluten")*(DM14:VZ14="EXCL")*(COUNTIF(AD130,"* "&amp;DM15:VZ15&amp;" *")&gt;0)*1))</f>
        <v>0</v>
      </c>
      <c r="AG130">
        <f t="array" ref="AG130">IF(P130="",0,SUMPRODUCT((DM13:VZ13="Gluten")*(DM14:VZ14="ALERTE")*(COUNTIF(AD130,"* "&amp;DM15:VZ15&amp;" *")&gt;0)*1))</f>
        <v>0</v>
      </c>
      <c r="AH130">
        <f t="array" ref="AH130">IF(P130="",0,SUMPRODUCT((DM13:VZ13="Gluten")*(DM14:VZ14="SUSP")*(COUNTIF(AD130,"* "&amp;DM15:VZ15&amp;" *")&gt;0)*1))</f>
        <v>0</v>
      </c>
      <c r="AI130" t="str">
        <f t="shared" si="71"/>
        <v/>
      </c>
      <c r="AJ130" t="str">
        <f t="shared" si="72"/>
        <v/>
      </c>
      <c r="AK130">
        <f t="array" ref="AK130">IF(P130="",0,SUMPRODUCT((DM13:VZ13="Crustaces")*(DM14:VZ14="ALERTE")*(COUNTIF(AD130,"* "&amp;DM15:VZ15&amp;" *")&gt;0)*1))</f>
        <v>0</v>
      </c>
      <c r="AL130" t="str">
        <f t="shared" si="73"/>
        <v/>
      </c>
      <c r="AM130">
        <f t="array" ref="AM130">IF(P130="",0,SUMPRODUCT((DM13:VZ13="Oeufs")*(DM14:VZ14="ALERTE")*(COUNTIF(AD130,"* "&amp;DM15:VZ15&amp;" *")&gt;0)*1))</f>
        <v>0</v>
      </c>
      <c r="AN130" t="str">
        <f t="shared" si="74"/>
        <v/>
      </c>
      <c r="AO130">
        <f t="array" ref="AO130">IF(P130="",0,SUMPRODUCT((DM13:VZ13="Poissons")*(DM14:VZ14="INFO")*(COUNTIF(AD130,"* "&amp;DM15:VZ15&amp;" *")&gt;0)*1))</f>
        <v>0</v>
      </c>
      <c r="AP130">
        <f t="array" ref="AP130">IF(P130="",0,SUMPRODUCT((DM13:VZ13="Poissons")*(DM14:VZ14="EXCL")*(COUNTIF(AD130,"* "&amp;DM15:VZ15&amp;" *")&gt;0)*1))</f>
        <v>0</v>
      </c>
      <c r="AQ130">
        <f t="array" ref="AQ130">IF(P130="",0,SUMPRODUCT((DM13:VZ13="Poissons")*(DM14:VZ14="ALERTE")*(COUNTIF(AD130,"* "&amp;DM15:VZ15&amp;" *")&gt;0)*1))</f>
        <v>0</v>
      </c>
      <c r="AR130" t="str">
        <f t="shared" si="75"/>
        <v/>
      </c>
      <c r="AS130">
        <f t="array" ref="AS130">IF(P130="",0,SUMPRODUCT((DM13:VZ13="Arachides")*(DM14:VZ14="ALERTE")*(COUNTIF(AD130,"* "&amp;DM15:VZ15&amp;" *")&gt;0)*1))</f>
        <v>0</v>
      </c>
      <c r="AT130" t="str">
        <f t="shared" si="76"/>
        <v/>
      </c>
      <c r="AU130">
        <f t="array" ref="AU130">IF(P130="",0,SUMPRODUCT((DM13:VZ13="Soja")*(DM14:VZ14="INFO")*(COUNTIF(AD130,"* "&amp;DM15:VZ15&amp;" *")&gt;0)*1))</f>
        <v>0</v>
      </c>
      <c r="AV130">
        <f t="array" ref="AV130">IF(P130="",0,SUMPRODUCT((DM13:VZ13="Soja")*(DM14:VZ14="ALERTE")*(COUNTIF(AD130,"* "&amp;DM15:VZ15&amp;" *")&gt;0)*1))</f>
        <v>0</v>
      </c>
      <c r="AW130" t="str">
        <f t="shared" si="77"/>
        <v/>
      </c>
      <c r="AX130">
        <f t="array" ref="AX130">IF(P130="",0,SUMPRODUCT((DM13:VZ13="Lait")*(DM14:VZ14="INFO")*(COUNTIF(AD130,"* "&amp;DM15:VZ15&amp;" *")&gt;0)*1))</f>
        <v>0</v>
      </c>
      <c r="AY130">
        <f t="array" ref="AY130">IF(P130="",0,SUMPRODUCT((DM13:VZ13="Lait")*(DM14:VZ14="EXCL")*(COUNTIF(AD130,"* "&amp;DM15:VZ15&amp;" *")&gt;0)*1))</f>
        <v>0</v>
      </c>
      <c r="AZ130">
        <f t="array" ref="AZ130">IF(P130="",0,SUMPRODUCT((DM13:VZ13="Lait")*(DM14:VZ14="ALERTE")*(COUNTIF(AD130,"* "&amp;DM15:VZ15&amp;" *")&gt;0)*1))</f>
        <v>0</v>
      </c>
      <c r="BA130">
        <f t="array" ref="BA130">IF(P130="",0,SUMPRODUCT((DM13:VZ13="Lait")*(DM14:VZ14="SUSP")*(COUNTIF(AD130,"* "&amp;DM15:VZ15&amp;" *")&gt;0)*1))</f>
        <v>0</v>
      </c>
      <c r="BB130" t="str">
        <f t="shared" si="78"/>
        <v/>
      </c>
      <c r="BC130" t="str">
        <f t="shared" si="79"/>
        <v/>
      </c>
      <c r="BD130">
        <f t="array" ref="BD130">IF(P130="",0,SUMPRODUCT((DM13:VZ13="Fruits a coque")*(DM14:VZ14="EXCL")*(COUNTIF(AD130,"* "&amp;DM15:VZ15&amp;" *")&gt;0)*1))</f>
        <v>0</v>
      </c>
      <c r="BE130">
        <f t="array" ref="BE130">IF(P130="",0,SUMPRODUCT((DM13:VZ13="Fruits a coque")*(DM14:VZ14="ALERTE")*(COUNTIF(AD130,"* "&amp;DM15:VZ15&amp;" *")&gt;0)*1))</f>
        <v>0</v>
      </c>
      <c r="BF130" t="str">
        <f t="shared" si="80"/>
        <v/>
      </c>
      <c r="BG130">
        <f t="array" ref="BG130">IF(P130="",0,SUMPRODUCT((DM13:VZ13="Celeri")*(DM14:VZ14="ALERTE")*(COUNTIF(AD130,"* "&amp;DM15:VZ15&amp;" *")&gt;0)*1))</f>
        <v>0</v>
      </c>
      <c r="BH130" t="str">
        <f t="shared" si="81"/>
        <v/>
      </c>
      <c r="BI130">
        <f t="array" ref="BI130">IF(P130="",0,SUMPRODUCT((DM13:VZ13="Moutarde")*(DM14:VZ14="ALERTE")*(COUNTIF(AD130,"* "&amp;DM15:VZ15&amp;" *")&gt;0)*1))</f>
        <v>0</v>
      </c>
      <c r="BJ130" t="str">
        <f t="shared" si="82"/>
        <v/>
      </c>
      <c r="BK130">
        <f t="array" ref="BK130">IF(P130="",0,SUMPRODUCT((DM13:VZ13="Sesame")*(DM14:VZ14="ALERTE")*(COUNTIF(AD130,"* "&amp;DM15:VZ15&amp;" *")&gt;0)*1))</f>
        <v>0</v>
      </c>
      <c r="BL130" t="str">
        <f t="shared" si="83"/>
        <v/>
      </c>
      <c r="BM130">
        <f t="array" ref="BM130">IF(P130="",0,SUMPRODUCT((DM13:VZ13="Sulfites")*(DM14:VZ14="ALERTE")*(COUNTIF(AD130,"* "&amp;DM15:VZ15&amp;" *")&gt;0)*1))</f>
        <v>0</v>
      </c>
      <c r="BN130" t="str">
        <f t="shared" si="84"/>
        <v/>
      </c>
      <c r="BO130">
        <f t="array" ref="BO130">IF(P130="",0,SUMPRODUCT((DM13:VZ13="Lupin")*(DM14:VZ14="ALERTE")*(COUNTIF(AD130,"* "&amp;DM15:VZ15&amp;" *")&gt;0)*1))</f>
        <v>0</v>
      </c>
      <c r="BP130" t="str">
        <f t="shared" si="85"/>
        <v/>
      </c>
      <c r="BQ130">
        <f t="array" ref="BQ130">IF(P130="",0,SUMPRODUCT((DM13:VZ13="Mollusques")*(DM14:VZ14="EXCL")*(COUNTIF(AD130,"* "&amp;DM15:VZ15&amp;" *")&gt;0)*1))</f>
        <v>0</v>
      </c>
      <c r="BR130">
        <f t="array" ref="BR130">IF(P130="",0,SUMPRODUCT((DM13:VZ13="Mollusques")*(DM14:VZ14="ALERTE")*(COUNTIF(AD130,"* "&amp;DM15:VZ15&amp;" *")&gt;0)*1))</f>
        <v>0</v>
      </c>
      <c r="BS130" t="str">
        <f t="shared" si="86"/>
        <v/>
      </c>
      <c r="BT130" t="str">
        <f t="shared" si="87"/>
        <v/>
      </c>
      <c r="BU130" t="str">
        <f t="shared" si="88"/>
        <v/>
      </c>
      <c r="BV130" t="str">
        <f t="shared" si="89"/>
        <v/>
      </c>
      <c r="BW130" t="str">
        <f t="shared" si="90"/>
        <v/>
      </c>
      <c r="BX130" t="str">
        <f t="shared" si="91"/>
        <v/>
      </c>
      <c r="BY130" t="str">
        <f t="shared" si="92"/>
        <v/>
      </c>
      <c r="BZ130" t="str">
        <f t="shared" si="93"/>
        <v/>
      </c>
      <c r="CA130" t="str">
        <f t="shared" si="94"/>
        <v/>
      </c>
      <c r="CB130" t="str">
        <f t="shared" si="95"/>
        <v/>
      </c>
      <c r="CC130" t="str">
        <f t="shared" si="96"/>
        <v/>
      </c>
      <c r="CD130" t="str">
        <f t="shared" si="97"/>
        <v/>
      </c>
      <c r="CE130" t="str">
        <f t="shared" si="98"/>
        <v/>
      </c>
      <c r="CF130" t="str">
        <f t="shared" si="99"/>
        <v/>
      </c>
      <c r="CG130" t="str">
        <f t="shared" si="100"/>
        <v/>
      </c>
      <c r="CH130" t="str">
        <f t="shared" si="101"/>
        <v/>
      </c>
      <c r="CI130" t="str">
        <f t="shared" si="102"/>
        <v/>
      </c>
      <c r="CJ130" t="str">
        <f t="shared" si="103"/>
        <v/>
      </c>
      <c r="CK130" t="str">
        <f t="shared" si="104"/>
        <v/>
      </c>
    </row>
    <row r="131" spans="2:89" ht="15.75">
      <c r="B131" s="759"/>
      <c r="C131" s="780" t="str">
        <f>TRIM(SUBSTITUTE(SUBSTITUTE(SUBSTITUTE(SUBSTITUTE(SUBSTITUTE(SUBSTITUTE(SUBSTITUTE(SUBSTITUTE(C130,"("," "),")"," "),CHAR(34)," "),"-"," "),"_"," "),"&lt;"," "),"&gt;"," "),"="," "))</f>
        <v>Décongeler la macédoine surgelée</v>
      </c>
      <c r="D131" s="780" t="str" cm="1">
        <f t="array" ref="D131">IF(ROW()=ROW(D126),C129,INDEX(E126:E139,ROW()-ROW(D126)))</f>
        <v/>
      </c>
      <c r="E131" s="781" t="str">
        <f>IF(OR(D131="",C128="",C128&lt;=0,F131=""),"",TRIM(MID(D131,LEN(F131)+1+IF(MID(D131,LEN(F131)+1,1)=" ",1,0),99999)))</f>
        <v/>
      </c>
      <c r="F131" s="780" t="str">
        <f>IF(OR(G131="",G131=0,G131="0"),"",IF(LEN(G131)&lt;=C128,G131,IF(LEN(SUBSTITUTE(H131," ",""))=C128+1,LEFT(G131,C128),LEFT(G131,FIND("§",SUBSTITUTE(H131," ","§",LEN(H131)-LEN(SUBSTITUTE(H131," ",""))))-1))))</f>
        <v/>
      </c>
      <c r="G131" s="780" t="str">
        <f t="shared" si="56"/>
        <v/>
      </c>
      <c r="H131" s="780" t="str">
        <f>IF(OR(G131="",G131=0,G131="0"),"",LEFT(G131,C128+1))</f>
        <v/>
      </c>
      <c r="I131" s="782"/>
      <c r="J131" s="796"/>
      <c r="K131" s="759" t="str">
        <f>IF(LEN(TRIM(L131))&gt;0,MAX(K13:K130)+1,"")</f>
        <v/>
      </c>
      <c r="L131" s="864"/>
      <c r="M131" s="864"/>
      <c r="N131" s="864"/>
      <c r="O131" s="263" t="str">
        <f t="shared" si="57"/>
        <v/>
      </c>
      <c r="P131" s="752"/>
      <c r="Q131" s="862" t="s">
        <v>945</v>
      </c>
      <c r="R131" s="863" t="str">
        <f t="shared" si="58"/>
        <v/>
      </c>
      <c r="S131" s="264" t="str">
        <f t="shared" si="59"/>
        <v/>
      </c>
      <c r="T131" s="266" t="str">
        <f t="shared" si="60"/>
        <v/>
      </c>
      <c r="U131" s="267" t="str">
        <f t="shared" si="61"/>
        <v/>
      </c>
      <c r="V131" s="268" t="str">
        <f t="shared" si="62"/>
        <v/>
      </c>
      <c r="W131" s="268" t="str">
        <f t="shared" si="63"/>
        <v/>
      </c>
      <c r="X131" s="269" t="str">
        <f t="shared" si="64"/>
        <v/>
      </c>
      <c r="Y131" t="str">
        <f t="shared" si="65"/>
        <v/>
      </c>
      <c r="Z131" t="str">
        <f t="shared" si="66"/>
        <v/>
      </c>
      <c r="AA131" t="str">
        <f t="shared" si="67"/>
        <v/>
      </c>
      <c r="AB131" t="str">
        <f t="shared" si="68"/>
        <v/>
      </c>
      <c r="AC131" t="str">
        <f t="shared" si="69"/>
        <v/>
      </c>
      <c r="AD131" t="str">
        <f t="shared" si="70"/>
        <v/>
      </c>
      <c r="AE131">
        <f t="array" ref="AE131">IF(P131="",0,SUMPRODUCT((DM13:VZ13="Gluten")*(DM14:VZ14="INFO")*(COUNTIF(AD131,"* "&amp;DM15:VZ15&amp;" *")&gt;0)*1))</f>
        <v>0</v>
      </c>
      <c r="AF131">
        <f t="array" ref="AF131">IF(P131="",0,SUMPRODUCT((DM13:VZ13="Gluten")*(DM14:VZ14="EXCL")*(COUNTIF(AD131,"* "&amp;DM15:VZ15&amp;" *")&gt;0)*1))</f>
        <v>0</v>
      </c>
      <c r="AG131">
        <f t="array" ref="AG131">IF(P131="",0,SUMPRODUCT((DM13:VZ13="Gluten")*(DM14:VZ14="ALERTE")*(COUNTIF(AD131,"* "&amp;DM15:VZ15&amp;" *")&gt;0)*1))</f>
        <v>0</v>
      </c>
      <c r="AH131">
        <f t="array" ref="AH131">IF(P131="",0,SUMPRODUCT((DM13:VZ13="Gluten")*(DM14:VZ14="SUSP")*(COUNTIF(AD131,"* "&amp;DM15:VZ15&amp;" *")&gt;0)*1))</f>
        <v>0</v>
      </c>
      <c r="AI131" t="str">
        <f t="shared" si="71"/>
        <v/>
      </c>
      <c r="AJ131" t="str">
        <f t="shared" si="72"/>
        <v/>
      </c>
      <c r="AK131">
        <f t="array" ref="AK131">IF(P131="",0,SUMPRODUCT((DM13:VZ13="Crustaces")*(DM14:VZ14="ALERTE")*(COUNTIF(AD131,"* "&amp;DM15:VZ15&amp;" *")&gt;0)*1))</f>
        <v>0</v>
      </c>
      <c r="AL131" t="str">
        <f t="shared" si="73"/>
        <v/>
      </c>
      <c r="AM131">
        <f t="array" ref="AM131">IF(P131="",0,SUMPRODUCT((DM13:VZ13="Oeufs")*(DM14:VZ14="ALERTE")*(COUNTIF(AD131,"* "&amp;DM15:VZ15&amp;" *")&gt;0)*1))</f>
        <v>0</v>
      </c>
      <c r="AN131" t="str">
        <f t="shared" si="74"/>
        <v/>
      </c>
      <c r="AO131">
        <f t="array" ref="AO131">IF(P131="",0,SUMPRODUCT((DM13:VZ13="Poissons")*(DM14:VZ14="INFO")*(COUNTIF(AD131,"* "&amp;DM15:VZ15&amp;" *")&gt;0)*1))</f>
        <v>0</v>
      </c>
      <c r="AP131">
        <f t="array" ref="AP131">IF(P131="",0,SUMPRODUCT((DM13:VZ13="Poissons")*(DM14:VZ14="EXCL")*(COUNTIF(AD131,"* "&amp;DM15:VZ15&amp;" *")&gt;0)*1))</f>
        <v>0</v>
      </c>
      <c r="AQ131">
        <f t="array" ref="AQ131">IF(P131="",0,SUMPRODUCT((DM13:VZ13="Poissons")*(DM14:VZ14="ALERTE")*(COUNTIF(AD131,"* "&amp;DM15:VZ15&amp;" *")&gt;0)*1))</f>
        <v>0</v>
      </c>
      <c r="AR131" t="str">
        <f t="shared" si="75"/>
        <v/>
      </c>
      <c r="AS131">
        <f t="array" ref="AS131">IF(P131="",0,SUMPRODUCT((DM13:VZ13="Arachides")*(DM14:VZ14="ALERTE")*(COUNTIF(AD131,"* "&amp;DM15:VZ15&amp;" *")&gt;0)*1))</f>
        <v>0</v>
      </c>
      <c r="AT131" t="str">
        <f t="shared" si="76"/>
        <v/>
      </c>
      <c r="AU131">
        <f t="array" ref="AU131">IF(P131="",0,SUMPRODUCT((DM13:VZ13="Soja")*(DM14:VZ14="INFO")*(COUNTIF(AD131,"* "&amp;DM15:VZ15&amp;" *")&gt;0)*1))</f>
        <v>0</v>
      </c>
      <c r="AV131">
        <f t="array" ref="AV131">IF(P131="",0,SUMPRODUCT((DM13:VZ13="Soja")*(DM14:VZ14="ALERTE")*(COUNTIF(AD131,"* "&amp;DM15:VZ15&amp;" *")&gt;0)*1))</f>
        <v>0</v>
      </c>
      <c r="AW131" t="str">
        <f t="shared" si="77"/>
        <v/>
      </c>
      <c r="AX131">
        <f t="array" ref="AX131">IF(P131="",0,SUMPRODUCT((DM13:VZ13="Lait")*(DM14:VZ14="INFO")*(COUNTIF(AD131,"* "&amp;DM15:VZ15&amp;" *")&gt;0)*1))</f>
        <v>0</v>
      </c>
      <c r="AY131">
        <f t="array" ref="AY131">IF(P131="",0,SUMPRODUCT((DM13:VZ13="Lait")*(DM14:VZ14="EXCL")*(COUNTIF(AD131,"* "&amp;DM15:VZ15&amp;" *")&gt;0)*1))</f>
        <v>0</v>
      </c>
      <c r="AZ131">
        <f t="array" ref="AZ131">IF(P131="",0,SUMPRODUCT((DM13:VZ13="Lait")*(DM14:VZ14="ALERTE")*(COUNTIF(AD131,"* "&amp;DM15:VZ15&amp;" *")&gt;0)*1))</f>
        <v>0</v>
      </c>
      <c r="BA131">
        <f t="array" ref="BA131">IF(P131="",0,SUMPRODUCT((DM13:VZ13="Lait")*(DM14:VZ14="SUSP")*(COUNTIF(AD131,"* "&amp;DM15:VZ15&amp;" *")&gt;0)*1))</f>
        <v>0</v>
      </c>
      <c r="BB131" t="str">
        <f t="shared" si="78"/>
        <v/>
      </c>
      <c r="BC131" t="str">
        <f t="shared" si="79"/>
        <v/>
      </c>
      <c r="BD131">
        <f t="array" ref="BD131">IF(P131="",0,SUMPRODUCT((DM13:VZ13="Fruits a coque")*(DM14:VZ14="EXCL")*(COUNTIF(AD131,"* "&amp;DM15:VZ15&amp;" *")&gt;0)*1))</f>
        <v>0</v>
      </c>
      <c r="BE131">
        <f t="array" ref="BE131">IF(P131="",0,SUMPRODUCT((DM13:VZ13="Fruits a coque")*(DM14:VZ14="ALERTE")*(COUNTIF(AD131,"* "&amp;DM15:VZ15&amp;" *")&gt;0)*1))</f>
        <v>0</v>
      </c>
      <c r="BF131" t="str">
        <f t="shared" si="80"/>
        <v/>
      </c>
      <c r="BG131">
        <f t="array" ref="BG131">IF(P131="",0,SUMPRODUCT((DM13:VZ13="Celeri")*(DM14:VZ14="ALERTE")*(COUNTIF(AD131,"* "&amp;DM15:VZ15&amp;" *")&gt;0)*1))</f>
        <v>0</v>
      </c>
      <c r="BH131" t="str">
        <f t="shared" si="81"/>
        <v/>
      </c>
      <c r="BI131">
        <f t="array" ref="BI131">IF(P131="",0,SUMPRODUCT((DM13:VZ13="Moutarde")*(DM14:VZ14="ALERTE")*(COUNTIF(AD131,"* "&amp;DM15:VZ15&amp;" *")&gt;0)*1))</f>
        <v>0</v>
      </c>
      <c r="BJ131" t="str">
        <f t="shared" si="82"/>
        <v/>
      </c>
      <c r="BK131">
        <f t="array" ref="BK131">IF(P131="",0,SUMPRODUCT((DM13:VZ13="Sesame")*(DM14:VZ14="ALERTE")*(COUNTIF(AD131,"* "&amp;DM15:VZ15&amp;" *")&gt;0)*1))</f>
        <v>0</v>
      </c>
      <c r="BL131" t="str">
        <f t="shared" si="83"/>
        <v/>
      </c>
      <c r="BM131">
        <f t="array" ref="BM131">IF(P131="",0,SUMPRODUCT((DM13:VZ13="Sulfites")*(DM14:VZ14="ALERTE")*(COUNTIF(AD131,"* "&amp;DM15:VZ15&amp;" *")&gt;0)*1))</f>
        <v>0</v>
      </c>
      <c r="BN131" t="str">
        <f t="shared" si="84"/>
        <v/>
      </c>
      <c r="BO131">
        <f t="array" ref="BO131">IF(P131="",0,SUMPRODUCT((DM13:VZ13="Lupin")*(DM14:VZ14="ALERTE")*(COUNTIF(AD131,"* "&amp;DM15:VZ15&amp;" *")&gt;0)*1))</f>
        <v>0</v>
      </c>
      <c r="BP131" t="str">
        <f t="shared" si="85"/>
        <v/>
      </c>
      <c r="BQ131">
        <f t="array" ref="BQ131">IF(P131="",0,SUMPRODUCT((DM13:VZ13="Mollusques")*(DM14:VZ14="EXCL")*(COUNTIF(AD131,"* "&amp;DM15:VZ15&amp;" *")&gt;0)*1))</f>
        <v>0</v>
      </c>
      <c r="BR131">
        <f t="array" ref="BR131">IF(P131="",0,SUMPRODUCT((DM13:VZ13="Mollusques")*(DM14:VZ14="ALERTE")*(COUNTIF(AD131,"* "&amp;DM15:VZ15&amp;" *")&gt;0)*1))</f>
        <v>0</v>
      </c>
      <c r="BS131" t="str">
        <f t="shared" si="86"/>
        <v/>
      </c>
      <c r="BT131" t="str">
        <f t="shared" si="87"/>
        <v/>
      </c>
      <c r="BU131" t="str">
        <f t="shared" si="88"/>
        <v/>
      </c>
      <c r="BV131" t="str">
        <f t="shared" si="89"/>
        <v/>
      </c>
      <c r="BW131" t="str">
        <f t="shared" si="90"/>
        <v/>
      </c>
      <c r="BX131" t="str">
        <f t="shared" si="91"/>
        <v/>
      </c>
      <c r="BY131" t="str">
        <f t="shared" si="92"/>
        <v/>
      </c>
      <c r="BZ131" t="str">
        <f t="shared" si="93"/>
        <v/>
      </c>
      <c r="CA131" t="str">
        <f t="shared" si="94"/>
        <v/>
      </c>
      <c r="CB131" t="str">
        <f t="shared" si="95"/>
        <v/>
      </c>
      <c r="CC131" t="str">
        <f t="shared" si="96"/>
        <v/>
      </c>
      <c r="CD131" t="str">
        <f t="shared" si="97"/>
        <v/>
      </c>
      <c r="CE131" t="str">
        <f t="shared" si="98"/>
        <v/>
      </c>
      <c r="CF131" t="str">
        <f t="shared" si="99"/>
        <v/>
      </c>
      <c r="CG131" t="str">
        <f t="shared" si="100"/>
        <v/>
      </c>
      <c r="CH131" t="str">
        <f t="shared" si="101"/>
        <v/>
      </c>
      <c r="CI131" t="str">
        <f t="shared" si="102"/>
        <v/>
      </c>
      <c r="CJ131" t="str">
        <f t="shared" si="103"/>
        <v/>
      </c>
      <c r="CK131" t="str">
        <f t="shared" si="104"/>
        <v/>
      </c>
    </row>
    <row r="132" spans="2:89" ht="15.75">
      <c r="B132" s="759"/>
      <c r="C132" s="784" t="str">
        <f>TRIM(SUBSTITUTE(SUBSTITUTE(SUBSTITUTE(SUBSTITUTE(C131,"►"," "),"▼"," "),"▲"," "),"◄"," "))</f>
        <v>Décongeler la macédoine surgelée</v>
      </c>
      <c r="D132" s="780" t="str" cm="1">
        <f t="array" ref="D132">IF(ROW()=ROW(D126),C129,INDEX(E126:E139,ROW()-ROW(D126)))</f>
        <v/>
      </c>
      <c r="E132" s="781" t="str">
        <f>IF(OR(D132="",C128="",C128&lt;=0,F132=""),"",TRIM(MID(D132,LEN(F132)+1+IF(MID(D132,LEN(F132)+1,1)=" ",1,0),99999)))</f>
        <v/>
      </c>
      <c r="F132" s="780" t="str">
        <f>IF(OR(G132="",G132=0,G132="0"),"",IF(LEN(G132)&lt;=C128,G132,IF(LEN(SUBSTITUTE(H132," ",""))=C128+1,LEFT(G132,C128),LEFT(G132,FIND("§",SUBSTITUTE(H132," ","§",LEN(H132)-LEN(SUBSTITUTE(H132," ",""))))-1))))</f>
        <v/>
      </c>
      <c r="G132" s="780" t="str">
        <f t="shared" si="56"/>
        <v/>
      </c>
      <c r="H132" s="780" t="str">
        <f>IF(OR(G132="",G132=0,G132="0"),"",LEFT(G132,C128+1))</f>
        <v/>
      </c>
      <c r="I132" s="782"/>
      <c r="J132" s="796"/>
      <c r="K132" s="759" t="str">
        <f>IF(LEN(TRIM(L132))&gt;0,MAX(K13:K131)+1,"")</f>
        <v/>
      </c>
      <c r="L132" s="864"/>
      <c r="M132" s="864"/>
      <c r="N132" s="864"/>
      <c r="O132" s="263" t="str">
        <f t="shared" si="57"/>
        <v/>
      </c>
      <c r="P132" s="752"/>
      <c r="Q132" s="862" t="s">
        <v>945</v>
      </c>
      <c r="R132" s="863" t="str">
        <f t="shared" si="58"/>
        <v/>
      </c>
      <c r="S132" s="264" t="str">
        <f t="shared" si="59"/>
        <v/>
      </c>
      <c r="T132" s="266" t="str">
        <f t="shared" si="60"/>
        <v/>
      </c>
      <c r="U132" s="267" t="str">
        <f t="shared" si="61"/>
        <v/>
      </c>
      <c r="V132" s="268" t="str">
        <f t="shared" si="62"/>
        <v/>
      </c>
      <c r="W132" s="268" t="str">
        <f t="shared" si="63"/>
        <v/>
      </c>
      <c r="X132" s="269" t="str">
        <f t="shared" si="64"/>
        <v/>
      </c>
      <c r="Y132" t="str">
        <f t="shared" si="65"/>
        <v/>
      </c>
      <c r="Z132" t="str">
        <f t="shared" si="66"/>
        <v/>
      </c>
      <c r="AA132" t="str">
        <f t="shared" si="67"/>
        <v/>
      </c>
      <c r="AB132" t="str">
        <f t="shared" si="68"/>
        <v/>
      </c>
      <c r="AC132" t="str">
        <f t="shared" si="69"/>
        <v/>
      </c>
      <c r="AD132" t="str">
        <f t="shared" si="70"/>
        <v/>
      </c>
      <c r="AE132">
        <f t="array" ref="AE132">IF(P132="",0,SUMPRODUCT((DM13:VZ13="Gluten")*(DM14:VZ14="INFO")*(COUNTIF(AD132,"* "&amp;DM15:VZ15&amp;" *")&gt;0)*1))</f>
        <v>0</v>
      </c>
      <c r="AF132">
        <f t="array" ref="AF132">IF(P132="",0,SUMPRODUCT((DM13:VZ13="Gluten")*(DM14:VZ14="EXCL")*(COUNTIF(AD132,"* "&amp;DM15:VZ15&amp;" *")&gt;0)*1))</f>
        <v>0</v>
      </c>
      <c r="AG132">
        <f t="array" ref="AG132">IF(P132="",0,SUMPRODUCT((DM13:VZ13="Gluten")*(DM14:VZ14="ALERTE")*(COUNTIF(AD132,"* "&amp;DM15:VZ15&amp;" *")&gt;0)*1))</f>
        <v>0</v>
      </c>
      <c r="AH132">
        <f t="array" ref="AH132">IF(P132="",0,SUMPRODUCT((DM13:VZ13="Gluten")*(DM14:VZ14="SUSP")*(COUNTIF(AD132,"* "&amp;DM15:VZ15&amp;" *")&gt;0)*1))</f>
        <v>0</v>
      </c>
      <c r="AI132" t="str">
        <f t="shared" si="71"/>
        <v/>
      </c>
      <c r="AJ132" t="str">
        <f t="shared" si="72"/>
        <v/>
      </c>
      <c r="AK132">
        <f t="array" ref="AK132">IF(P132="",0,SUMPRODUCT((DM13:VZ13="Crustaces")*(DM14:VZ14="ALERTE")*(COUNTIF(AD132,"* "&amp;DM15:VZ15&amp;" *")&gt;0)*1))</f>
        <v>0</v>
      </c>
      <c r="AL132" t="str">
        <f t="shared" si="73"/>
        <v/>
      </c>
      <c r="AM132">
        <f t="array" ref="AM132">IF(P132="",0,SUMPRODUCT((DM13:VZ13="Oeufs")*(DM14:VZ14="ALERTE")*(COUNTIF(AD132,"* "&amp;DM15:VZ15&amp;" *")&gt;0)*1))</f>
        <v>0</v>
      </c>
      <c r="AN132" t="str">
        <f t="shared" si="74"/>
        <v/>
      </c>
      <c r="AO132">
        <f t="array" ref="AO132">IF(P132="",0,SUMPRODUCT((DM13:VZ13="Poissons")*(DM14:VZ14="INFO")*(COUNTIF(AD132,"* "&amp;DM15:VZ15&amp;" *")&gt;0)*1))</f>
        <v>0</v>
      </c>
      <c r="AP132">
        <f t="array" ref="AP132">IF(P132="",0,SUMPRODUCT((DM13:VZ13="Poissons")*(DM14:VZ14="EXCL")*(COUNTIF(AD132,"* "&amp;DM15:VZ15&amp;" *")&gt;0)*1))</f>
        <v>0</v>
      </c>
      <c r="AQ132">
        <f t="array" ref="AQ132">IF(P132="",0,SUMPRODUCT((DM13:VZ13="Poissons")*(DM14:VZ14="ALERTE")*(COUNTIF(AD132,"* "&amp;DM15:VZ15&amp;" *")&gt;0)*1))</f>
        <v>0</v>
      </c>
      <c r="AR132" t="str">
        <f t="shared" si="75"/>
        <v/>
      </c>
      <c r="AS132">
        <f t="array" ref="AS132">IF(P132="",0,SUMPRODUCT((DM13:VZ13="Arachides")*(DM14:VZ14="ALERTE")*(COUNTIF(AD132,"* "&amp;DM15:VZ15&amp;" *")&gt;0)*1))</f>
        <v>0</v>
      </c>
      <c r="AT132" t="str">
        <f t="shared" si="76"/>
        <v/>
      </c>
      <c r="AU132">
        <f t="array" ref="AU132">IF(P132="",0,SUMPRODUCT((DM13:VZ13="Soja")*(DM14:VZ14="INFO")*(COUNTIF(AD132,"* "&amp;DM15:VZ15&amp;" *")&gt;0)*1))</f>
        <v>0</v>
      </c>
      <c r="AV132">
        <f t="array" ref="AV132">IF(P132="",0,SUMPRODUCT((DM13:VZ13="Soja")*(DM14:VZ14="ALERTE")*(COUNTIF(AD132,"* "&amp;DM15:VZ15&amp;" *")&gt;0)*1))</f>
        <v>0</v>
      </c>
      <c r="AW132" t="str">
        <f t="shared" si="77"/>
        <v/>
      </c>
      <c r="AX132">
        <f t="array" ref="AX132">IF(P132="",0,SUMPRODUCT((DM13:VZ13="Lait")*(DM14:VZ14="INFO")*(COUNTIF(AD132,"* "&amp;DM15:VZ15&amp;" *")&gt;0)*1))</f>
        <v>0</v>
      </c>
      <c r="AY132">
        <f t="array" ref="AY132">IF(P132="",0,SUMPRODUCT((DM13:VZ13="Lait")*(DM14:VZ14="EXCL")*(COUNTIF(AD132,"* "&amp;DM15:VZ15&amp;" *")&gt;0)*1))</f>
        <v>0</v>
      </c>
      <c r="AZ132">
        <f t="array" ref="AZ132">IF(P132="",0,SUMPRODUCT((DM13:VZ13="Lait")*(DM14:VZ14="ALERTE")*(COUNTIF(AD132,"* "&amp;DM15:VZ15&amp;" *")&gt;0)*1))</f>
        <v>0</v>
      </c>
      <c r="BA132">
        <f t="array" ref="BA132">IF(P132="",0,SUMPRODUCT((DM13:VZ13="Lait")*(DM14:VZ14="SUSP")*(COUNTIF(AD132,"* "&amp;DM15:VZ15&amp;" *")&gt;0)*1))</f>
        <v>0</v>
      </c>
      <c r="BB132" t="str">
        <f t="shared" si="78"/>
        <v/>
      </c>
      <c r="BC132" t="str">
        <f t="shared" si="79"/>
        <v/>
      </c>
      <c r="BD132">
        <f t="array" ref="BD132">IF(P132="",0,SUMPRODUCT((DM13:VZ13="Fruits a coque")*(DM14:VZ14="EXCL")*(COUNTIF(AD132,"* "&amp;DM15:VZ15&amp;" *")&gt;0)*1))</f>
        <v>0</v>
      </c>
      <c r="BE132">
        <f t="array" ref="BE132">IF(P132="",0,SUMPRODUCT((DM13:VZ13="Fruits a coque")*(DM14:VZ14="ALERTE")*(COUNTIF(AD132,"* "&amp;DM15:VZ15&amp;" *")&gt;0)*1))</f>
        <v>0</v>
      </c>
      <c r="BF132" t="str">
        <f t="shared" si="80"/>
        <v/>
      </c>
      <c r="BG132">
        <f t="array" ref="BG132">IF(P132="",0,SUMPRODUCT((DM13:VZ13="Celeri")*(DM14:VZ14="ALERTE")*(COUNTIF(AD132,"* "&amp;DM15:VZ15&amp;" *")&gt;0)*1))</f>
        <v>0</v>
      </c>
      <c r="BH132" t="str">
        <f t="shared" si="81"/>
        <v/>
      </c>
      <c r="BI132">
        <f t="array" ref="BI132">IF(P132="",0,SUMPRODUCT((DM13:VZ13="Moutarde")*(DM14:VZ14="ALERTE")*(COUNTIF(AD132,"* "&amp;DM15:VZ15&amp;" *")&gt;0)*1))</f>
        <v>0</v>
      </c>
      <c r="BJ132" t="str">
        <f t="shared" si="82"/>
        <v/>
      </c>
      <c r="BK132">
        <f t="array" ref="BK132">IF(P132="",0,SUMPRODUCT((DM13:VZ13="Sesame")*(DM14:VZ14="ALERTE")*(COUNTIF(AD132,"* "&amp;DM15:VZ15&amp;" *")&gt;0)*1))</f>
        <v>0</v>
      </c>
      <c r="BL132" t="str">
        <f t="shared" si="83"/>
        <v/>
      </c>
      <c r="BM132">
        <f t="array" ref="BM132">IF(P132="",0,SUMPRODUCT((DM13:VZ13="Sulfites")*(DM14:VZ14="ALERTE")*(COUNTIF(AD132,"* "&amp;DM15:VZ15&amp;" *")&gt;0)*1))</f>
        <v>0</v>
      </c>
      <c r="BN132" t="str">
        <f t="shared" si="84"/>
        <v/>
      </c>
      <c r="BO132">
        <f t="array" ref="BO132">IF(P132="",0,SUMPRODUCT((DM13:VZ13="Lupin")*(DM14:VZ14="ALERTE")*(COUNTIF(AD132,"* "&amp;DM15:VZ15&amp;" *")&gt;0)*1))</f>
        <v>0</v>
      </c>
      <c r="BP132" t="str">
        <f t="shared" si="85"/>
        <v/>
      </c>
      <c r="BQ132">
        <f t="array" ref="BQ132">IF(P132="",0,SUMPRODUCT((DM13:VZ13="Mollusques")*(DM14:VZ14="EXCL")*(COUNTIF(AD132,"* "&amp;DM15:VZ15&amp;" *")&gt;0)*1))</f>
        <v>0</v>
      </c>
      <c r="BR132">
        <f t="array" ref="BR132">IF(P132="",0,SUMPRODUCT((DM13:VZ13="Mollusques")*(DM14:VZ14="ALERTE")*(COUNTIF(AD132,"* "&amp;DM15:VZ15&amp;" *")&gt;0)*1))</f>
        <v>0</v>
      </c>
      <c r="BS132" t="str">
        <f t="shared" si="86"/>
        <v/>
      </c>
      <c r="BT132" t="str">
        <f t="shared" si="87"/>
        <v/>
      </c>
      <c r="BU132" t="str">
        <f t="shared" si="88"/>
        <v/>
      </c>
      <c r="BV132" t="str">
        <f t="shared" si="89"/>
        <v/>
      </c>
      <c r="BW132" t="str">
        <f t="shared" si="90"/>
        <v/>
      </c>
      <c r="BX132" t="str">
        <f t="shared" si="91"/>
        <v/>
      </c>
      <c r="BY132" t="str">
        <f t="shared" si="92"/>
        <v/>
      </c>
      <c r="BZ132" t="str">
        <f t="shared" si="93"/>
        <v/>
      </c>
      <c r="CA132" t="str">
        <f t="shared" si="94"/>
        <v/>
      </c>
      <c r="CB132" t="str">
        <f t="shared" si="95"/>
        <v/>
      </c>
      <c r="CC132" t="str">
        <f t="shared" si="96"/>
        <v/>
      </c>
      <c r="CD132" t="str">
        <f t="shared" si="97"/>
        <v/>
      </c>
      <c r="CE132" t="str">
        <f t="shared" si="98"/>
        <v/>
      </c>
      <c r="CF132" t="str">
        <f t="shared" si="99"/>
        <v/>
      </c>
      <c r="CG132" t="str">
        <f t="shared" si="100"/>
        <v/>
      </c>
      <c r="CH132" t="str">
        <f t="shared" si="101"/>
        <v/>
      </c>
      <c r="CI132" t="str">
        <f t="shared" si="102"/>
        <v/>
      </c>
      <c r="CJ132" t="str">
        <f t="shared" si="103"/>
        <v/>
      </c>
      <c r="CK132" t="str">
        <f t="shared" si="104"/>
        <v/>
      </c>
    </row>
    <row r="133" spans="2:89" ht="15.75">
      <c r="B133" s="759"/>
      <c r="C133" s="784" t="str">
        <f>TRIM(SUBSTITUTE(SUBSTITUTE(C132,"“"," "),"”"," "))</f>
        <v>Décongeler la macédoine surgelée</v>
      </c>
      <c r="D133" s="780" t="str" cm="1">
        <f t="array" ref="D133">IF(ROW()=ROW(D126),C129,INDEX(E126:E139,ROW()-ROW(D126)))</f>
        <v/>
      </c>
      <c r="E133" s="781" t="str">
        <f>IF(OR(D133="",C128="",C128&lt;=0,F133=""),"",TRIM(MID(D133,LEN(F133)+1+IF(MID(D133,LEN(F133)+1,1)=" ",1,0),99999)))</f>
        <v/>
      </c>
      <c r="F133" s="780" t="str">
        <f>IF(OR(G133="",G133=0,G133="0"),"",IF(LEN(G133)&lt;=C128,G133,IF(LEN(SUBSTITUTE(H133," ",""))=C128+1,LEFT(G133,C128),LEFT(G133,FIND("§",SUBSTITUTE(H133," ","§",LEN(H133)-LEN(SUBSTITUTE(H133," ",""))))-1))))</f>
        <v/>
      </c>
      <c r="G133" s="780" t="str">
        <f t="shared" si="56"/>
        <v/>
      </c>
      <c r="H133" s="780" t="str">
        <f>IF(OR(G133="",G133=0,G133="0"),"",LEFT(G133,C128+1))</f>
        <v/>
      </c>
      <c r="I133" s="782"/>
      <c r="J133" s="796"/>
      <c r="K133" s="759" t="str">
        <f>IF(LEN(TRIM(L133))&gt;0,MAX(K13:K132)+1,"")</f>
        <v/>
      </c>
      <c r="L133" s="864"/>
      <c r="M133" s="864"/>
      <c r="N133" s="864"/>
      <c r="O133" s="263" t="str">
        <f t="shared" si="57"/>
        <v/>
      </c>
      <c r="P133" s="752"/>
      <c r="Q133" s="862" t="s">
        <v>945</v>
      </c>
      <c r="R133" s="863" t="str">
        <f t="shared" si="58"/>
        <v/>
      </c>
      <c r="S133" s="264" t="str">
        <f t="shared" si="59"/>
        <v/>
      </c>
      <c r="T133" s="266" t="str">
        <f t="shared" si="60"/>
        <v/>
      </c>
      <c r="U133" s="267" t="str">
        <f t="shared" si="61"/>
        <v/>
      </c>
      <c r="V133" s="268" t="str">
        <f t="shared" si="62"/>
        <v/>
      </c>
      <c r="W133" s="268" t="str">
        <f t="shared" si="63"/>
        <v/>
      </c>
      <c r="X133" s="269" t="str">
        <f t="shared" si="64"/>
        <v/>
      </c>
      <c r="Y133" t="str">
        <f t="shared" si="65"/>
        <v/>
      </c>
      <c r="Z133" t="str">
        <f t="shared" si="66"/>
        <v/>
      </c>
      <c r="AA133" t="str">
        <f t="shared" si="67"/>
        <v/>
      </c>
      <c r="AB133" t="str">
        <f t="shared" si="68"/>
        <v/>
      </c>
      <c r="AC133" t="str">
        <f t="shared" si="69"/>
        <v/>
      </c>
      <c r="AD133" t="str">
        <f t="shared" si="70"/>
        <v/>
      </c>
      <c r="AE133">
        <f t="array" ref="AE133">IF(P133="",0,SUMPRODUCT((DM13:VZ13="Gluten")*(DM14:VZ14="INFO")*(COUNTIF(AD133,"* "&amp;DM15:VZ15&amp;" *")&gt;0)*1))</f>
        <v>0</v>
      </c>
      <c r="AF133">
        <f t="array" ref="AF133">IF(P133="",0,SUMPRODUCT((DM13:VZ13="Gluten")*(DM14:VZ14="EXCL")*(COUNTIF(AD133,"* "&amp;DM15:VZ15&amp;" *")&gt;0)*1))</f>
        <v>0</v>
      </c>
      <c r="AG133">
        <f t="array" ref="AG133">IF(P133="",0,SUMPRODUCT((DM13:VZ13="Gluten")*(DM14:VZ14="ALERTE")*(COUNTIF(AD133,"* "&amp;DM15:VZ15&amp;" *")&gt;0)*1))</f>
        <v>0</v>
      </c>
      <c r="AH133">
        <f t="array" ref="AH133">IF(P133="",0,SUMPRODUCT((DM13:VZ13="Gluten")*(DM14:VZ14="SUSP")*(COUNTIF(AD133,"* "&amp;DM15:VZ15&amp;" *")&gt;0)*1))</f>
        <v>0</v>
      </c>
      <c r="AI133" t="str">
        <f t="shared" si="71"/>
        <v/>
      </c>
      <c r="AJ133" t="str">
        <f t="shared" si="72"/>
        <v/>
      </c>
      <c r="AK133">
        <f t="array" ref="AK133">IF(P133="",0,SUMPRODUCT((DM13:VZ13="Crustaces")*(DM14:VZ14="ALERTE")*(COUNTIF(AD133,"* "&amp;DM15:VZ15&amp;" *")&gt;0)*1))</f>
        <v>0</v>
      </c>
      <c r="AL133" t="str">
        <f t="shared" si="73"/>
        <v/>
      </c>
      <c r="AM133">
        <f t="array" ref="AM133">IF(P133="",0,SUMPRODUCT((DM13:VZ13="Oeufs")*(DM14:VZ14="ALERTE")*(COUNTIF(AD133,"* "&amp;DM15:VZ15&amp;" *")&gt;0)*1))</f>
        <v>0</v>
      </c>
      <c r="AN133" t="str">
        <f t="shared" si="74"/>
        <v/>
      </c>
      <c r="AO133">
        <f t="array" ref="AO133">IF(P133="",0,SUMPRODUCT((DM13:VZ13="Poissons")*(DM14:VZ14="INFO")*(COUNTIF(AD133,"* "&amp;DM15:VZ15&amp;" *")&gt;0)*1))</f>
        <v>0</v>
      </c>
      <c r="AP133">
        <f t="array" ref="AP133">IF(P133="",0,SUMPRODUCT((DM13:VZ13="Poissons")*(DM14:VZ14="EXCL")*(COUNTIF(AD133,"* "&amp;DM15:VZ15&amp;" *")&gt;0)*1))</f>
        <v>0</v>
      </c>
      <c r="AQ133">
        <f t="array" ref="AQ133">IF(P133="",0,SUMPRODUCT((DM13:VZ13="Poissons")*(DM14:VZ14="ALERTE")*(COUNTIF(AD133,"* "&amp;DM15:VZ15&amp;" *")&gt;0)*1))</f>
        <v>0</v>
      </c>
      <c r="AR133" t="str">
        <f t="shared" si="75"/>
        <v/>
      </c>
      <c r="AS133">
        <f t="array" ref="AS133">IF(P133="",0,SUMPRODUCT((DM13:VZ13="Arachides")*(DM14:VZ14="ALERTE")*(COUNTIF(AD133,"* "&amp;DM15:VZ15&amp;" *")&gt;0)*1))</f>
        <v>0</v>
      </c>
      <c r="AT133" t="str">
        <f t="shared" si="76"/>
        <v/>
      </c>
      <c r="AU133">
        <f t="array" ref="AU133">IF(P133="",0,SUMPRODUCT((DM13:VZ13="Soja")*(DM14:VZ14="INFO")*(COUNTIF(AD133,"* "&amp;DM15:VZ15&amp;" *")&gt;0)*1))</f>
        <v>0</v>
      </c>
      <c r="AV133">
        <f t="array" ref="AV133">IF(P133="",0,SUMPRODUCT((DM13:VZ13="Soja")*(DM14:VZ14="ALERTE")*(COUNTIF(AD133,"* "&amp;DM15:VZ15&amp;" *")&gt;0)*1))</f>
        <v>0</v>
      </c>
      <c r="AW133" t="str">
        <f t="shared" si="77"/>
        <v/>
      </c>
      <c r="AX133">
        <f t="array" ref="AX133">IF(P133="",0,SUMPRODUCT((DM13:VZ13="Lait")*(DM14:VZ14="INFO")*(COUNTIF(AD133,"* "&amp;DM15:VZ15&amp;" *")&gt;0)*1))</f>
        <v>0</v>
      </c>
      <c r="AY133">
        <f t="array" ref="AY133">IF(P133="",0,SUMPRODUCT((DM13:VZ13="Lait")*(DM14:VZ14="EXCL")*(COUNTIF(AD133,"* "&amp;DM15:VZ15&amp;" *")&gt;0)*1))</f>
        <v>0</v>
      </c>
      <c r="AZ133">
        <f t="array" ref="AZ133">IF(P133="",0,SUMPRODUCT((DM13:VZ13="Lait")*(DM14:VZ14="ALERTE")*(COUNTIF(AD133,"* "&amp;DM15:VZ15&amp;" *")&gt;0)*1))</f>
        <v>0</v>
      </c>
      <c r="BA133">
        <f t="array" ref="BA133">IF(P133="",0,SUMPRODUCT((DM13:VZ13="Lait")*(DM14:VZ14="SUSP")*(COUNTIF(AD133,"* "&amp;DM15:VZ15&amp;" *")&gt;0)*1))</f>
        <v>0</v>
      </c>
      <c r="BB133" t="str">
        <f t="shared" si="78"/>
        <v/>
      </c>
      <c r="BC133" t="str">
        <f t="shared" si="79"/>
        <v/>
      </c>
      <c r="BD133">
        <f t="array" ref="BD133">IF(P133="",0,SUMPRODUCT((DM13:VZ13="Fruits a coque")*(DM14:VZ14="EXCL")*(COUNTIF(AD133,"* "&amp;DM15:VZ15&amp;" *")&gt;0)*1))</f>
        <v>0</v>
      </c>
      <c r="BE133">
        <f t="array" ref="BE133">IF(P133="",0,SUMPRODUCT((DM13:VZ13="Fruits a coque")*(DM14:VZ14="ALERTE")*(COUNTIF(AD133,"* "&amp;DM15:VZ15&amp;" *")&gt;0)*1))</f>
        <v>0</v>
      </c>
      <c r="BF133" t="str">
        <f t="shared" si="80"/>
        <v/>
      </c>
      <c r="BG133">
        <f t="array" ref="BG133">IF(P133="",0,SUMPRODUCT((DM13:VZ13="Celeri")*(DM14:VZ14="ALERTE")*(COUNTIF(AD133,"* "&amp;DM15:VZ15&amp;" *")&gt;0)*1))</f>
        <v>0</v>
      </c>
      <c r="BH133" t="str">
        <f t="shared" si="81"/>
        <v/>
      </c>
      <c r="BI133">
        <f t="array" ref="BI133">IF(P133="",0,SUMPRODUCT((DM13:VZ13="Moutarde")*(DM14:VZ14="ALERTE")*(COUNTIF(AD133,"* "&amp;DM15:VZ15&amp;" *")&gt;0)*1))</f>
        <v>0</v>
      </c>
      <c r="BJ133" t="str">
        <f t="shared" si="82"/>
        <v/>
      </c>
      <c r="BK133">
        <f t="array" ref="BK133">IF(P133="",0,SUMPRODUCT((DM13:VZ13="Sesame")*(DM14:VZ14="ALERTE")*(COUNTIF(AD133,"* "&amp;DM15:VZ15&amp;" *")&gt;0)*1))</f>
        <v>0</v>
      </c>
      <c r="BL133" t="str">
        <f t="shared" si="83"/>
        <v/>
      </c>
      <c r="BM133">
        <f t="array" ref="BM133">IF(P133="",0,SUMPRODUCT((DM13:VZ13="Sulfites")*(DM14:VZ14="ALERTE")*(COUNTIF(AD133,"* "&amp;DM15:VZ15&amp;" *")&gt;0)*1))</f>
        <v>0</v>
      </c>
      <c r="BN133" t="str">
        <f t="shared" si="84"/>
        <v/>
      </c>
      <c r="BO133">
        <f t="array" ref="BO133">IF(P133="",0,SUMPRODUCT((DM13:VZ13="Lupin")*(DM14:VZ14="ALERTE")*(COUNTIF(AD133,"* "&amp;DM15:VZ15&amp;" *")&gt;0)*1))</f>
        <v>0</v>
      </c>
      <c r="BP133" t="str">
        <f t="shared" si="85"/>
        <v/>
      </c>
      <c r="BQ133">
        <f t="array" ref="BQ133">IF(P133="",0,SUMPRODUCT((DM13:VZ13="Mollusques")*(DM14:VZ14="EXCL")*(COUNTIF(AD133,"* "&amp;DM15:VZ15&amp;" *")&gt;0)*1))</f>
        <v>0</v>
      </c>
      <c r="BR133">
        <f t="array" ref="BR133">IF(P133="",0,SUMPRODUCT((DM13:VZ13="Mollusques")*(DM14:VZ14="ALERTE")*(COUNTIF(AD133,"* "&amp;DM15:VZ15&amp;" *")&gt;0)*1))</f>
        <v>0</v>
      </c>
      <c r="BS133" t="str">
        <f t="shared" si="86"/>
        <v/>
      </c>
      <c r="BT133" t="str">
        <f t="shared" si="87"/>
        <v/>
      </c>
      <c r="BU133" t="str">
        <f t="shared" si="88"/>
        <v/>
      </c>
      <c r="BV133" t="str">
        <f t="shared" si="89"/>
        <v/>
      </c>
      <c r="BW133" t="str">
        <f t="shared" si="90"/>
        <v/>
      </c>
      <c r="BX133" t="str">
        <f t="shared" si="91"/>
        <v/>
      </c>
      <c r="BY133" t="str">
        <f t="shared" si="92"/>
        <v/>
      </c>
      <c r="BZ133" t="str">
        <f t="shared" si="93"/>
        <v/>
      </c>
      <c r="CA133" t="str">
        <f t="shared" si="94"/>
        <v/>
      </c>
      <c r="CB133" t="str">
        <f t="shared" si="95"/>
        <v/>
      </c>
      <c r="CC133" t="str">
        <f t="shared" si="96"/>
        <v/>
      </c>
      <c r="CD133" t="str">
        <f t="shared" si="97"/>
        <v/>
      </c>
      <c r="CE133" t="str">
        <f t="shared" si="98"/>
        <v/>
      </c>
      <c r="CF133" t="str">
        <f t="shared" si="99"/>
        <v/>
      </c>
      <c r="CG133" t="str">
        <f t="shared" si="100"/>
        <v/>
      </c>
      <c r="CH133" t="str">
        <f t="shared" si="101"/>
        <v/>
      </c>
      <c r="CI133" t="str">
        <f t="shared" si="102"/>
        <v/>
      </c>
      <c r="CJ133" t="str">
        <f t="shared" si="103"/>
        <v/>
      </c>
      <c r="CK133" t="str">
        <f t="shared" si="104"/>
        <v/>
      </c>
    </row>
    <row r="134" spans="2:89" ht="15.75">
      <c r="B134" s="759"/>
      <c r="C134" s="784"/>
      <c r="D134" s="780" t="str" cm="1">
        <f t="array" ref="D134">IF(ROW()=ROW(D126),C129,INDEX(E126:E139,ROW()-ROW(D126)))</f>
        <v/>
      </c>
      <c r="E134" s="781" t="str">
        <f>IF(OR(D134="",C128="",C128&lt;=0,F134=""),"",TRIM(MID(D134,LEN(F134)+1+IF(MID(D134,LEN(F134)+1,1)=" ",1,0),99999)))</f>
        <v/>
      </c>
      <c r="F134" s="780" t="str">
        <f>IF(OR(G134="",G134=0,G134="0"),"",IF(LEN(G134)&lt;=C128,G134,IF(LEN(SUBSTITUTE(H134," ",""))=C128+1,LEFT(G134,C128),LEFT(G134,FIND("§",SUBSTITUTE(H134," ","§",LEN(H134)-LEN(SUBSTITUTE(H134," ",""))))-1))))</f>
        <v/>
      </c>
      <c r="G134" s="780" t="str">
        <f t="shared" si="56"/>
        <v/>
      </c>
      <c r="H134" s="780" t="str">
        <f>IF(OR(G134="",G134=0,G134="0"),"",LEFT(G134,C128+1))</f>
        <v/>
      </c>
      <c r="I134" s="782"/>
      <c r="J134" s="796"/>
      <c r="K134" s="759" t="str">
        <f>IF(LEN(TRIM(L134))&gt;0,MAX(K13:K133)+1,"")</f>
        <v/>
      </c>
      <c r="L134" s="864"/>
      <c r="M134" s="864"/>
      <c r="N134" s="864"/>
      <c r="O134" s="263" t="str">
        <f t="shared" si="57"/>
        <v/>
      </c>
      <c r="P134" s="752"/>
      <c r="Q134" s="862" t="s">
        <v>945</v>
      </c>
      <c r="R134" s="863" t="str">
        <f t="shared" si="58"/>
        <v/>
      </c>
      <c r="S134" s="264" t="str">
        <f t="shared" si="59"/>
        <v/>
      </c>
      <c r="T134" s="266" t="str">
        <f t="shared" si="60"/>
        <v/>
      </c>
      <c r="U134" s="267" t="str">
        <f t="shared" si="61"/>
        <v/>
      </c>
      <c r="V134" s="268" t="str">
        <f t="shared" si="62"/>
        <v/>
      </c>
      <c r="W134" s="268" t="str">
        <f t="shared" si="63"/>
        <v/>
      </c>
      <c r="X134" s="269" t="str">
        <f t="shared" si="64"/>
        <v/>
      </c>
      <c r="Y134" t="str">
        <f t="shared" si="65"/>
        <v/>
      </c>
      <c r="Z134" t="str">
        <f t="shared" si="66"/>
        <v/>
      </c>
      <c r="AA134" t="str">
        <f t="shared" si="67"/>
        <v/>
      </c>
      <c r="AB134" t="str">
        <f t="shared" si="68"/>
        <v/>
      </c>
      <c r="AC134" t="str">
        <f t="shared" si="69"/>
        <v/>
      </c>
      <c r="AD134" t="str">
        <f t="shared" si="70"/>
        <v/>
      </c>
      <c r="AE134">
        <f t="array" ref="AE134">IF(P134="",0,SUMPRODUCT((DM13:VZ13="Gluten")*(DM14:VZ14="INFO")*(COUNTIF(AD134,"* "&amp;DM15:VZ15&amp;" *")&gt;0)*1))</f>
        <v>0</v>
      </c>
      <c r="AF134">
        <f t="array" ref="AF134">IF(P134="",0,SUMPRODUCT((DM13:VZ13="Gluten")*(DM14:VZ14="EXCL")*(COUNTIF(AD134,"* "&amp;DM15:VZ15&amp;" *")&gt;0)*1))</f>
        <v>0</v>
      </c>
      <c r="AG134">
        <f t="array" ref="AG134">IF(P134="",0,SUMPRODUCT((DM13:VZ13="Gluten")*(DM14:VZ14="ALERTE")*(COUNTIF(AD134,"* "&amp;DM15:VZ15&amp;" *")&gt;0)*1))</f>
        <v>0</v>
      </c>
      <c r="AH134">
        <f t="array" ref="AH134">IF(P134="",0,SUMPRODUCT((DM13:VZ13="Gluten")*(DM14:VZ14="SUSP")*(COUNTIF(AD134,"* "&amp;DM15:VZ15&amp;" *")&gt;0)*1))</f>
        <v>0</v>
      </c>
      <c r="AI134" t="str">
        <f t="shared" si="71"/>
        <v/>
      </c>
      <c r="AJ134" t="str">
        <f t="shared" si="72"/>
        <v/>
      </c>
      <c r="AK134">
        <f t="array" ref="AK134">IF(P134="",0,SUMPRODUCT((DM13:VZ13="Crustaces")*(DM14:VZ14="ALERTE")*(COUNTIF(AD134,"* "&amp;DM15:VZ15&amp;" *")&gt;0)*1))</f>
        <v>0</v>
      </c>
      <c r="AL134" t="str">
        <f t="shared" si="73"/>
        <v/>
      </c>
      <c r="AM134">
        <f t="array" ref="AM134">IF(P134="",0,SUMPRODUCT((DM13:VZ13="Oeufs")*(DM14:VZ14="ALERTE")*(COUNTIF(AD134,"* "&amp;DM15:VZ15&amp;" *")&gt;0)*1))</f>
        <v>0</v>
      </c>
      <c r="AN134" t="str">
        <f t="shared" si="74"/>
        <v/>
      </c>
      <c r="AO134">
        <f t="array" ref="AO134">IF(P134="",0,SUMPRODUCT((DM13:VZ13="Poissons")*(DM14:VZ14="INFO")*(COUNTIF(AD134,"* "&amp;DM15:VZ15&amp;" *")&gt;0)*1))</f>
        <v>0</v>
      </c>
      <c r="AP134">
        <f t="array" ref="AP134">IF(P134="",0,SUMPRODUCT((DM13:VZ13="Poissons")*(DM14:VZ14="EXCL")*(COUNTIF(AD134,"* "&amp;DM15:VZ15&amp;" *")&gt;0)*1))</f>
        <v>0</v>
      </c>
      <c r="AQ134">
        <f t="array" ref="AQ134">IF(P134="",0,SUMPRODUCT((DM13:VZ13="Poissons")*(DM14:VZ14="ALERTE")*(COUNTIF(AD134,"* "&amp;DM15:VZ15&amp;" *")&gt;0)*1))</f>
        <v>0</v>
      </c>
      <c r="AR134" t="str">
        <f t="shared" si="75"/>
        <v/>
      </c>
      <c r="AS134">
        <f t="array" ref="AS134">IF(P134="",0,SUMPRODUCT((DM13:VZ13="Arachides")*(DM14:VZ14="ALERTE")*(COUNTIF(AD134,"* "&amp;DM15:VZ15&amp;" *")&gt;0)*1))</f>
        <v>0</v>
      </c>
      <c r="AT134" t="str">
        <f t="shared" si="76"/>
        <v/>
      </c>
      <c r="AU134">
        <f t="array" ref="AU134">IF(P134="",0,SUMPRODUCT((DM13:VZ13="Soja")*(DM14:VZ14="INFO")*(COUNTIF(AD134,"* "&amp;DM15:VZ15&amp;" *")&gt;0)*1))</f>
        <v>0</v>
      </c>
      <c r="AV134">
        <f t="array" ref="AV134">IF(P134="",0,SUMPRODUCT((DM13:VZ13="Soja")*(DM14:VZ14="ALERTE")*(COUNTIF(AD134,"* "&amp;DM15:VZ15&amp;" *")&gt;0)*1))</f>
        <v>0</v>
      </c>
      <c r="AW134" t="str">
        <f t="shared" si="77"/>
        <v/>
      </c>
      <c r="AX134">
        <f t="array" ref="AX134">IF(P134="",0,SUMPRODUCT((DM13:VZ13="Lait")*(DM14:VZ14="INFO")*(COUNTIF(AD134,"* "&amp;DM15:VZ15&amp;" *")&gt;0)*1))</f>
        <v>0</v>
      </c>
      <c r="AY134">
        <f t="array" ref="AY134">IF(P134="",0,SUMPRODUCT((DM13:VZ13="Lait")*(DM14:VZ14="EXCL")*(COUNTIF(AD134,"* "&amp;DM15:VZ15&amp;" *")&gt;0)*1))</f>
        <v>0</v>
      </c>
      <c r="AZ134">
        <f t="array" ref="AZ134">IF(P134="",0,SUMPRODUCT((DM13:VZ13="Lait")*(DM14:VZ14="ALERTE")*(COUNTIF(AD134,"* "&amp;DM15:VZ15&amp;" *")&gt;0)*1))</f>
        <v>0</v>
      </c>
      <c r="BA134">
        <f t="array" ref="BA134">IF(P134="",0,SUMPRODUCT((DM13:VZ13="Lait")*(DM14:VZ14="SUSP")*(COUNTIF(AD134,"* "&amp;DM15:VZ15&amp;" *")&gt;0)*1))</f>
        <v>0</v>
      </c>
      <c r="BB134" t="str">
        <f t="shared" si="78"/>
        <v/>
      </c>
      <c r="BC134" t="str">
        <f t="shared" si="79"/>
        <v/>
      </c>
      <c r="BD134">
        <f t="array" ref="BD134">IF(P134="",0,SUMPRODUCT((DM13:VZ13="Fruits a coque")*(DM14:VZ14="EXCL")*(COUNTIF(AD134,"* "&amp;DM15:VZ15&amp;" *")&gt;0)*1))</f>
        <v>0</v>
      </c>
      <c r="BE134">
        <f t="array" ref="BE134">IF(P134="",0,SUMPRODUCT((DM13:VZ13="Fruits a coque")*(DM14:VZ14="ALERTE")*(COUNTIF(AD134,"* "&amp;DM15:VZ15&amp;" *")&gt;0)*1))</f>
        <v>0</v>
      </c>
      <c r="BF134" t="str">
        <f t="shared" si="80"/>
        <v/>
      </c>
      <c r="BG134">
        <f t="array" ref="BG134">IF(P134="",0,SUMPRODUCT((DM13:VZ13="Celeri")*(DM14:VZ14="ALERTE")*(COUNTIF(AD134,"* "&amp;DM15:VZ15&amp;" *")&gt;0)*1))</f>
        <v>0</v>
      </c>
      <c r="BH134" t="str">
        <f t="shared" si="81"/>
        <v/>
      </c>
      <c r="BI134">
        <f t="array" ref="BI134">IF(P134="",0,SUMPRODUCT((DM13:VZ13="Moutarde")*(DM14:VZ14="ALERTE")*(COUNTIF(AD134,"* "&amp;DM15:VZ15&amp;" *")&gt;0)*1))</f>
        <v>0</v>
      </c>
      <c r="BJ134" t="str">
        <f t="shared" si="82"/>
        <v/>
      </c>
      <c r="BK134">
        <f t="array" ref="BK134">IF(P134="",0,SUMPRODUCT((DM13:VZ13="Sesame")*(DM14:VZ14="ALERTE")*(COUNTIF(AD134,"* "&amp;DM15:VZ15&amp;" *")&gt;0)*1))</f>
        <v>0</v>
      </c>
      <c r="BL134" t="str">
        <f t="shared" si="83"/>
        <v/>
      </c>
      <c r="BM134">
        <f t="array" ref="BM134">IF(P134="",0,SUMPRODUCT((DM13:VZ13="Sulfites")*(DM14:VZ14="ALERTE")*(COUNTIF(AD134,"* "&amp;DM15:VZ15&amp;" *")&gt;0)*1))</f>
        <v>0</v>
      </c>
      <c r="BN134" t="str">
        <f t="shared" si="84"/>
        <v/>
      </c>
      <c r="BO134">
        <f t="array" ref="BO134">IF(P134="",0,SUMPRODUCT((DM13:VZ13="Lupin")*(DM14:VZ14="ALERTE")*(COUNTIF(AD134,"* "&amp;DM15:VZ15&amp;" *")&gt;0)*1))</f>
        <v>0</v>
      </c>
      <c r="BP134" t="str">
        <f t="shared" si="85"/>
        <v/>
      </c>
      <c r="BQ134">
        <f t="array" ref="BQ134">IF(P134="",0,SUMPRODUCT((DM13:VZ13="Mollusques")*(DM14:VZ14="EXCL")*(COUNTIF(AD134,"* "&amp;DM15:VZ15&amp;" *")&gt;0)*1))</f>
        <v>0</v>
      </c>
      <c r="BR134">
        <f t="array" ref="BR134">IF(P134="",0,SUMPRODUCT((DM13:VZ13="Mollusques")*(DM14:VZ14="ALERTE")*(COUNTIF(AD134,"* "&amp;DM15:VZ15&amp;" *")&gt;0)*1))</f>
        <v>0</v>
      </c>
      <c r="BS134" t="str">
        <f t="shared" si="86"/>
        <v/>
      </c>
      <c r="BT134" t="str">
        <f t="shared" si="87"/>
        <v/>
      </c>
      <c r="BU134" t="str">
        <f t="shared" si="88"/>
        <v/>
      </c>
      <c r="BV134" t="str">
        <f t="shared" si="89"/>
        <v/>
      </c>
      <c r="BW134" t="str">
        <f t="shared" si="90"/>
        <v/>
      </c>
      <c r="BX134" t="str">
        <f t="shared" si="91"/>
        <v/>
      </c>
      <c r="BY134" t="str">
        <f t="shared" si="92"/>
        <v/>
      </c>
      <c r="BZ134" t="str">
        <f t="shared" si="93"/>
        <v/>
      </c>
      <c r="CA134" t="str">
        <f t="shared" si="94"/>
        <v/>
      </c>
      <c r="CB134" t="str">
        <f t="shared" si="95"/>
        <v/>
      </c>
      <c r="CC134" t="str">
        <f t="shared" si="96"/>
        <v/>
      </c>
      <c r="CD134" t="str">
        <f t="shared" si="97"/>
        <v/>
      </c>
      <c r="CE134" t="str">
        <f t="shared" si="98"/>
        <v/>
      </c>
      <c r="CF134" t="str">
        <f t="shared" si="99"/>
        <v/>
      </c>
      <c r="CG134" t="str">
        <f t="shared" si="100"/>
        <v/>
      </c>
      <c r="CH134" t="str">
        <f t="shared" si="101"/>
        <v/>
      </c>
      <c r="CI134" t="str">
        <f t="shared" si="102"/>
        <v/>
      </c>
      <c r="CJ134" t="str">
        <f t="shared" si="103"/>
        <v/>
      </c>
      <c r="CK134" t="str">
        <f t="shared" si="104"/>
        <v/>
      </c>
    </row>
    <row r="135" spans="2:89" ht="15.75">
      <c r="B135" s="759"/>
      <c r="C135" s="784"/>
      <c r="D135" s="780" t="str" cm="1">
        <f t="array" ref="D135">IF(ROW()=ROW(D126),C129,INDEX(E126:E139,ROW()-ROW(D126)))</f>
        <v/>
      </c>
      <c r="E135" s="781" t="str">
        <f>IF(OR(D135="",C128="",C128&lt;=0,F135=""),"",TRIM(MID(D135,LEN(F135)+1+IF(MID(D135,LEN(F135)+1,1)=" ",1,0),99999)))</f>
        <v/>
      </c>
      <c r="F135" s="780" t="str">
        <f>IF(OR(G135="",G135=0,G135="0"),"",IF(LEN(G135)&lt;=C128,G135,IF(LEN(SUBSTITUTE(H135," ",""))=C128+1,LEFT(G135,C128),LEFT(G135,FIND("§",SUBSTITUTE(H135," ","§",LEN(H135)-LEN(SUBSTITUTE(H135," ",""))))-1))))</f>
        <v/>
      </c>
      <c r="G135" s="780" t="str">
        <f t="shared" si="56"/>
        <v/>
      </c>
      <c r="H135" s="780" t="str">
        <f>IF(OR(G135="",G135=0,G135="0"),"",LEFT(G135,C128+1))</f>
        <v/>
      </c>
      <c r="I135" s="782"/>
      <c r="J135" s="796"/>
      <c r="K135" s="759" t="str">
        <f>IF(LEN(TRIM(L135))&gt;0,MAX(K13:K134)+1,"")</f>
        <v/>
      </c>
      <c r="L135" s="864"/>
      <c r="M135" s="864"/>
      <c r="N135" s="864"/>
      <c r="O135" s="263" t="str">
        <f t="shared" si="57"/>
        <v/>
      </c>
      <c r="P135" s="752"/>
      <c r="Q135" s="862" t="s">
        <v>945</v>
      </c>
      <c r="R135" s="863" t="str">
        <f t="shared" si="58"/>
        <v/>
      </c>
      <c r="S135" s="264" t="str">
        <f t="shared" si="59"/>
        <v/>
      </c>
      <c r="T135" s="266" t="str">
        <f t="shared" si="60"/>
        <v/>
      </c>
      <c r="U135" s="267" t="str">
        <f t="shared" si="61"/>
        <v/>
      </c>
      <c r="V135" s="268" t="str">
        <f t="shared" si="62"/>
        <v/>
      </c>
      <c r="W135" s="268" t="str">
        <f t="shared" si="63"/>
        <v/>
      </c>
      <c r="X135" s="269" t="str">
        <f t="shared" si="64"/>
        <v/>
      </c>
      <c r="Y135" t="str">
        <f t="shared" si="65"/>
        <v/>
      </c>
      <c r="Z135" t="str">
        <f t="shared" si="66"/>
        <v/>
      </c>
      <c r="AA135" t="str">
        <f t="shared" si="67"/>
        <v/>
      </c>
      <c r="AB135" t="str">
        <f t="shared" si="68"/>
        <v/>
      </c>
      <c r="AC135" t="str">
        <f t="shared" si="69"/>
        <v/>
      </c>
      <c r="AD135" t="str">
        <f t="shared" si="70"/>
        <v/>
      </c>
      <c r="AE135">
        <f t="array" ref="AE135">IF(P135="",0,SUMPRODUCT((DM13:VZ13="Gluten")*(DM14:VZ14="INFO")*(COUNTIF(AD135,"* "&amp;DM15:VZ15&amp;" *")&gt;0)*1))</f>
        <v>0</v>
      </c>
      <c r="AF135">
        <f t="array" ref="AF135">IF(P135="",0,SUMPRODUCT((DM13:VZ13="Gluten")*(DM14:VZ14="EXCL")*(COUNTIF(AD135,"* "&amp;DM15:VZ15&amp;" *")&gt;0)*1))</f>
        <v>0</v>
      </c>
      <c r="AG135">
        <f t="array" ref="AG135">IF(P135="",0,SUMPRODUCT((DM13:VZ13="Gluten")*(DM14:VZ14="ALERTE")*(COUNTIF(AD135,"* "&amp;DM15:VZ15&amp;" *")&gt;0)*1))</f>
        <v>0</v>
      </c>
      <c r="AH135">
        <f t="array" ref="AH135">IF(P135="",0,SUMPRODUCT((DM13:VZ13="Gluten")*(DM14:VZ14="SUSP")*(COUNTIF(AD135,"* "&amp;DM15:VZ15&amp;" *")&gt;0)*1))</f>
        <v>0</v>
      </c>
      <c r="AI135" t="str">
        <f t="shared" si="71"/>
        <v/>
      </c>
      <c r="AJ135" t="str">
        <f t="shared" si="72"/>
        <v/>
      </c>
      <c r="AK135">
        <f t="array" ref="AK135">IF(P135="",0,SUMPRODUCT((DM13:VZ13="Crustaces")*(DM14:VZ14="ALERTE")*(COUNTIF(AD135,"* "&amp;DM15:VZ15&amp;" *")&gt;0)*1))</f>
        <v>0</v>
      </c>
      <c r="AL135" t="str">
        <f t="shared" si="73"/>
        <v/>
      </c>
      <c r="AM135">
        <f t="array" ref="AM135">IF(P135="",0,SUMPRODUCT((DM13:VZ13="Oeufs")*(DM14:VZ14="ALERTE")*(COUNTIF(AD135,"* "&amp;DM15:VZ15&amp;" *")&gt;0)*1))</f>
        <v>0</v>
      </c>
      <c r="AN135" t="str">
        <f t="shared" si="74"/>
        <v/>
      </c>
      <c r="AO135">
        <f t="array" ref="AO135">IF(P135="",0,SUMPRODUCT((DM13:VZ13="Poissons")*(DM14:VZ14="INFO")*(COUNTIF(AD135,"* "&amp;DM15:VZ15&amp;" *")&gt;0)*1))</f>
        <v>0</v>
      </c>
      <c r="AP135">
        <f t="array" ref="AP135">IF(P135="",0,SUMPRODUCT((DM13:VZ13="Poissons")*(DM14:VZ14="EXCL")*(COUNTIF(AD135,"* "&amp;DM15:VZ15&amp;" *")&gt;0)*1))</f>
        <v>0</v>
      </c>
      <c r="AQ135">
        <f t="array" ref="AQ135">IF(P135="",0,SUMPRODUCT((DM13:VZ13="Poissons")*(DM14:VZ14="ALERTE")*(COUNTIF(AD135,"* "&amp;DM15:VZ15&amp;" *")&gt;0)*1))</f>
        <v>0</v>
      </c>
      <c r="AR135" t="str">
        <f t="shared" si="75"/>
        <v/>
      </c>
      <c r="AS135">
        <f t="array" ref="AS135">IF(P135="",0,SUMPRODUCT((DM13:VZ13="Arachides")*(DM14:VZ14="ALERTE")*(COUNTIF(AD135,"* "&amp;DM15:VZ15&amp;" *")&gt;0)*1))</f>
        <v>0</v>
      </c>
      <c r="AT135" t="str">
        <f t="shared" si="76"/>
        <v/>
      </c>
      <c r="AU135">
        <f t="array" ref="AU135">IF(P135="",0,SUMPRODUCT((DM13:VZ13="Soja")*(DM14:VZ14="INFO")*(COUNTIF(AD135,"* "&amp;DM15:VZ15&amp;" *")&gt;0)*1))</f>
        <v>0</v>
      </c>
      <c r="AV135">
        <f t="array" ref="AV135">IF(P135="",0,SUMPRODUCT((DM13:VZ13="Soja")*(DM14:VZ14="ALERTE")*(COUNTIF(AD135,"* "&amp;DM15:VZ15&amp;" *")&gt;0)*1))</f>
        <v>0</v>
      </c>
      <c r="AW135" t="str">
        <f t="shared" si="77"/>
        <v/>
      </c>
      <c r="AX135">
        <f t="array" ref="AX135">IF(P135="",0,SUMPRODUCT((DM13:VZ13="Lait")*(DM14:VZ14="INFO")*(COUNTIF(AD135,"* "&amp;DM15:VZ15&amp;" *")&gt;0)*1))</f>
        <v>0</v>
      </c>
      <c r="AY135">
        <f t="array" ref="AY135">IF(P135="",0,SUMPRODUCT((DM13:VZ13="Lait")*(DM14:VZ14="EXCL")*(COUNTIF(AD135,"* "&amp;DM15:VZ15&amp;" *")&gt;0)*1))</f>
        <v>0</v>
      </c>
      <c r="AZ135">
        <f t="array" ref="AZ135">IF(P135="",0,SUMPRODUCT((DM13:VZ13="Lait")*(DM14:VZ14="ALERTE")*(COUNTIF(AD135,"* "&amp;DM15:VZ15&amp;" *")&gt;0)*1))</f>
        <v>0</v>
      </c>
      <c r="BA135">
        <f t="array" ref="BA135">IF(P135="",0,SUMPRODUCT((DM13:VZ13="Lait")*(DM14:VZ14="SUSP")*(COUNTIF(AD135,"* "&amp;DM15:VZ15&amp;" *")&gt;0)*1))</f>
        <v>0</v>
      </c>
      <c r="BB135" t="str">
        <f t="shared" si="78"/>
        <v/>
      </c>
      <c r="BC135" t="str">
        <f t="shared" si="79"/>
        <v/>
      </c>
      <c r="BD135">
        <f t="array" ref="BD135">IF(P135="",0,SUMPRODUCT((DM13:VZ13="Fruits a coque")*(DM14:VZ14="EXCL")*(COUNTIF(AD135,"* "&amp;DM15:VZ15&amp;" *")&gt;0)*1))</f>
        <v>0</v>
      </c>
      <c r="BE135">
        <f t="array" ref="BE135">IF(P135="",0,SUMPRODUCT((DM13:VZ13="Fruits a coque")*(DM14:VZ14="ALERTE")*(COUNTIF(AD135,"* "&amp;DM15:VZ15&amp;" *")&gt;0)*1))</f>
        <v>0</v>
      </c>
      <c r="BF135" t="str">
        <f t="shared" si="80"/>
        <v/>
      </c>
      <c r="BG135">
        <f t="array" ref="BG135">IF(P135="",0,SUMPRODUCT((DM13:VZ13="Celeri")*(DM14:VZ14="ALERTE")*(COUNTIF(AD135,"* "&amp;DM15:VZ15&amp;" *")&gt;0)*1))</f>
        <v>0</v>
      </c>
      <c r="BH135" t="str">
        <f t="shared" si="81"/>
        <v/>
      </c>
      <c r="BI135">
        <f t="array" ref="BI135">IF(P135="",0,SUMPRODUCT((DM13:VZ13="Moutarde")*(DM14:VZ14="ALERTE")*(COUNTIF(AD135,"* "&amp;DM15:VZ15&amp;" *")&gt;0)*1))</f>
        <v>0</v>
      </c>
      <c r="BJ135" t="str">
        <f t="shared" si="82"/>
        <v/>
      </c>
      <c r="BK135">
        <f t="array" ref="BK135">IF(P135="",0,SUMPRODUCT((DM13:VZ13="Sesame")*(DM14:VZ14="ALERTE")*(COUNTIF(AD135,"* "&amp;DM15:VZ15&amp;" *")&gt;0)*1))</f>
        <v>0</v>
      </c>
      <c r="BL135" t="str">
        <f t="shared" si="83"/>
        <v/>
      </c>
      <c r="BM135">
        <f t="array" ref="BM135">IF(P135="",0,SUMPRODUCT((DM13:VZ13="Sulfites")*(DM14:VZ14="ALERTE")*(COUNTIF(AD135,"* "&amp;DM15:VZ15&amp;" *")&gt;0)*1))</f>
        <v>0</v>
      </c>
      <c r="BN135" t="str">
        <f t="shared" si="84"/>
        <v/>
      </c>
      <c r="BO135">
        <f t="array" ref="BO135">IF(P135="",0,SUMPRODUCT((DM13:VZ13="Lupin")*(DM14:VZ14="ALERTE")*(COUNTIF(AD135,"* "&amp;DM15:VZ15&amp;" *")&gt;0)*1))</f>
        <v>0</v>
      </c>
      <c r="BP135" t="str">
        <f t="shared" si="85"/>
        <v/>
      </c>
      <c r="BQ135">
        <f t="array" ref="BQ135">IF(P135="",0,SUMPRODUCT((DM13:VZ13="Mollusques")*(DM14:VZ14="EXCL")*(COUNTIF(AD135,"* "&amp;DM15:VZ15&amp;" *")&gt;0)*1))</f>
        <v>0</v>
      </c>
      <c r="BR135">
        <f t="array" ref="BR135">IF(P135="",0,SUMPRODUCT((DM13:VZ13="Mollusques")*(DM14:VZ14="ALERTE")*(COUNTIF(AD135,"* "&amp;DM15:VZ15&amp;" *")&gt;0)*1))</f>
        <v>0</v>
      </c>
      <c r="BS135" t="str">
        <f t="shared" si="86"/>
        <v/>
      </c>
      <c r="BT135" t="str">
        <f t="shared" si="87"/>
        <v/>
      </c>
      <c r="BU135" t="str">
        <f t="shared" si="88"/>
        <v/>
      </c>
      <c r="BV135" t="str">
        <f t="shared" si="89"/>
        <v/>
      </c>
      <c r="BW135" t="str">
        <f t="shared" si="90"/>
        <v/>
      </c>
      <c r="BX135" t="str">
        <f t="shared" si="91"/>
        <v/>
      </c>
      <c r="BY135" t="str">
        <f t="shared" si="92"/>
        <v/>
      </c>
      <c r="BZ135" t="str">
        <f t="shared" si="93"/>
        <v/>
      </c>
      <c r="CA135" t="str">
        <f t="shared" si="94"/>
        <v/>
      </c>
      <c r="CB135" t="str">
        <f t="shared" si="95"/>
        <v/>
      </c>
      <c r="CC135" t="str">
        <f t="shared" si="96"/>
        <v/>
      </c>
      <c r="CD135" t="str">
        <f t="shared" si="97"/>
        <v/>
      </c>
      <c r="CE135" t="str">
        <f t="shared" si="98"/>
        <v/>
      </c>
      <c r="CF135" t="str">
        <f t="shared" si="99"/>
        <v/>
      </c>
      <c r="CG135" t="str">
        <f t="shared" si="100"/>
        <v/>
      </c>
      <c r="CH135" t="str">
        <f t="shared" si="101"/>
        <v/>
      </c>
      <c r="CI135" t="str">
        <f t="shared" si="102"/>
        <v/>
      </c>
      <c r="CJ135" t="str">
        <f t="shared" si="103"/>
        <v/>
      </c>
      <c r="CK135" t="str">
        <f t="shared" si="104"/>
        <v/>
      </c>
    </row>
    <row r="136" spans="2:89" ht="15.75">
      <c r="B136" s="759"/>
      <c r="C136" s="784"/>
      <c r="D136" s="780" t="str" cm="1">
        <f t="array" ref="D136">IF(ROW()=ROW(D126),C129,INDEX(E126:E139,ROW()-ROW(D126)))</f>
        <v/>
      </c>
      <c r="E136" s="781" t="str">
        <f>IF(OR(D136="",C128="",C128&lt;=0,F136=""),"",TRIM(MID(D136,LEN(F136)+1+IF(MID(D136,LEN(F136)+1,1)=" ",1,0),99999)))</f>
        <v/>
      </c>
      <c r="F136" s="780" t="str">
        <f>IF(OR(G136="",G136=0,G136="0"),"",IF(LEN(G136)&lt;=C128,G136,IF(LEN(SUBSTITUTE(H136," ",""))=C128+1,LEFT(G136,C128),LEFT(G136,FIND("§",SUBSTITUTE(H136," ","§",LEN(H136)-LEN(SUBSTITUTE(H136," ",""))))-1))))</f>
        <v/>
      </c>
      <c r="G136" s="780" t="str">
        <f t="shared" si="56"/>
        <v/>
      </c>
      <c r="H136" s="780" t="str">
        <f>IF(OR(G136="",G136=0,G136="0"),"",LEFT(G136,C128+1))</f>
        <v/>
      </c>
      <c r="I136" s="782"/>
      <c r="J136" s="796"/>
      <c r="K136" s="759" t="str">
        <f>IF(LEN(TRIM(L136))&gt;0,MAX(K13:K135)+1,"")</f>
        <v/>
      </c>
      <c r="L136" s="864"/>
      <c r="M136" s="864"/>
      <c r="N136" s="864"/>
      <c r="O136" s="263" t="str">
        <f t="shared" si="57"/>
        <v/>
      </c>
      <c r="P136" s="752"/>
      <c r="Q136" s="862" t="s">
        <v>945</v>
      </c>
      <c r="R136" s="863" t="str">
        <f t="shared" si="58"/>
        <v/>
      </c>
      <c r="S136" s="264" t="str">
        <f t="shared" si="59"/>
        <v/>
      </c>
      <c r="T136" s="266" t="str">
        <f t="shared" si="60"/>
        <v/>
      </c>
      <c r="U136" s="267" t="str">
        <f t="shared" si="61"/>
        <v/>
      </c>
      <c r="V136" s="268" t="str">
        <f t="shared" si="62"/>
        <v/>
      </c>
      <c r="W136" s="268" t="str">
        <f t="shared" si="63"/>
        <v/>
      </c>
      <c r="X136" s="269" t="str">
        <f t="shared" si="64"/>
        <v/>
      </c>
      <c r="Y136" t="str">
        <f t="shared" si="65"/>
        <v/>
      </c>
      <c r="Z136" t="str">
        <f t="shared" si="66"/>
        <v/>
      </c>
      <c r="AA136" t="str">
        <f t="shared" si="67"/>
        <v/>
      </c>
      <c r="AB136" t="str">
        <f t="shared" si="68"/>
        <v/>
      </c>
      <c r="AC136" t="str">
        <f t="shared" si="69"/>
        <v/>
      </c>
      <c r="AD136" t="str">
        <f t="shared" si="70"/>
        <v/>
      </c>
      <c r="AE136">
        <f t="array" ref="AE136">IF(P136="",0,SUMPRODUCT((DM13:VZ13="Gluten")*(DM14:VZ14="INFO")*(COUNTIF(AD136,"* "&amp;DM15:VZ15&amp;" *")&gt;0)*1))</f>
        <v>0</v>
      </c>
      <c r="AF136">
        <f t="array" ref="AF136">IF(P136="",0,SUMPRODUCT((DM13:VZ13="Gluten")*(DM14:VZ14="EXCL")*(COUNTIF(AD136,"* "&amp;DM15:VZ15&amp;" *")&gt;0)*1))</f>
        <v>0</v>
      </c>
      <c r="AG136">
        <f t="array" ref="AG136">IF(P136="",0,SUMPRODUCT((DM13:VZ13="Gluten")*(DM14:VZ14="ALERTE")*(COUNTIF(AD136,"* "&amp;DM15:VZ15&amp;" *")&gt;0)*1))</f>
        <v>0</v>
      </c>
      <c r="AH136">
        <f t="array" ref="AH136">IF(P136="",0,SUMPRODUCT((DM13:VZ13="Gluten")*(DM14:VZ14="SUSP")*(COUNTIF(AD136,"* "&amp;DM15:VZ15&amp;" *")&gt;0)*1))</f>
        <v>0</v>
      </c>
      <c r="AI136" t="str">
        <f t="shared" si="71"/>
        <v/>
      </c>
      <c r="AJ136" t="str">
        <f t="shared" si="72"/>
        <v/>
      </c>
      <c r="AK136">
        <f t="array" ref="AK136">IF(P136="",0,SUMPRODUCT((DM13:VZ13="Crustaces")*(DM14:VZ14="ALERTE")*(COUNTIF(AD136,"* "&amp;DM15:VZ15&amp;" *")&gt;0)*1))</f>
        <v>0</v>
      </c>
      <c r="AL136" t="str">
        <f t="shared" si="73"/>
        <v/>
      </c>
      <c r="AM136">
        <f t="array" ref="AM136">IF(P136="",0,SUMPRODUCT((DM13:VZ13="Oeufs")*(DM14:VZ14="ALERTE")*(COUNTIF(AD136,"* "&amp;DM15:VZ15&amp;" *")&gt;0)*1))</f>
        <v>0</v>
      </c>
      <c r="AN136" t="str">
        <f t="shared" si="74"/>
        <v/>
      </c>
      <c r="AO136">
        <f t="array" ref="AO136">IF(P136="",0,SUMPRODUCT((DM13:VZ13="Poissons")*(DM14:VZ14="INFO")*(COUNTIF(AD136,"* "&amp;DM15:VZ15&amp;" *")&gt;0)*1))</f>
        <v>0</v>
      </c>
      <c r="AP136">
        <f t="array" ref="AP136">IF(P136="",0,SUMPRODUCT((DM13:VZ13="Poissons")*(DM14:VZ14="EXCL")*(COUNTIF(AD136,"* "&amp;DM15:VZ15&amp;" *")&gt;0)*1))</f>
        <v>0</v>
      </c>
      <c r="AQ136">
        <f t="array" ref="AQ136">IF(P136="",0,SUMPRODUCT((DM13:VZ13="Poissons")*(DM14:VZ14="ALERTE")*(COUNTIF(AD136,"* "&amp;DM15:VZ15&amp;" *")&gt;0)*1))</f>
        <v>0</v>
      </c>
      <c r="AR136" t="str">
        <f t="shared" si="75"/>
        <v/>
      </c>
      <c r="AS136">
        <f t="array" ref="AS136">IF(P136="",0,SUMPRODUCT((DM13:VZ13="Arachides")*(DM14:VZ14="ALERTE")*(COUNTIF(AD136,"* "&amp;DM15:VZ15&amp;" *")&gt;0)*1))</f>
        <v>0</v>
      </c>
      <c r="AT136" t="str">
        <f t="shared" si="76"/>
        <v/>
      </c>
      <c r="AU136">
        <f t="array" ref="AU136">IF(P136="",0,SUMPRODUCT((DM13:VZ13="Soja")*(DM14:VZ14="INFO")*(COUNTIF(AD136,"* "&amp;DM15:VZ15&amp;" *")&gt;0)*1))</f>
        <v>0</v>
      </c>
      <c r="AV136">
        <f t="array" ref="AV136">IF(P136="",0,SUMPRODUCT((DM13:VZ13="Soja")*(DM14:VZ14="ALERTE")*(COUNTIF(AD136,"* "&amp;DM15:VZ15&amp;" *")&gt;0)*1))</f>
        <v>0</v>
      </c>
      <c r="AW136" t="str">
        <f t="shared" si="77"/>
        <v/>
      </c>
      <c r="AX136">
        <f t="array" ref="AX136">IF(P136="",0,SUMPRODUCT((DM13:VZ13="Lait")*(DM14:VZ14="INFO")*(COUNTIF(AD136,"* "&amp;DM15:VZ15&amp;" *")&gt;0)*1))</f>
        <v>0</v>
      </c>
      <c r="AY136">
        <f t="array" ref="AY136">IF(P136="",0,SUMPRODUCT((DM13:VZ13="Lait")*(DM14:VZ14="EXCL")*(COUNTIF(AD136,"* "&amp;DM15:VZ15&amp;" *")&gt;0)*1))</f>
        <v>0</v>
      </c>
      <c r="AZ136">
        <f t="array" ref="AZ136">IF(P136="",0,SUMPRODUCT((DM13:VZ13="Lait")*(DM14:VZ14="ALERTE")*(COUNTIF(AD136,"* "&amp;DM15:VZ15&amp;" *")&gt;0)*1))</f>
        <v>0</v>
      </c>
      <c r="BA136">
        <f t="array" ref="BA136">IF(P136="",0,SUMPRODUCT((DM13:VZ13="Lait")*(DM14:VZ14="SUSP")*(COUNTIF(AD136,"* "&amp;DM15:VZ15&amp;" *")&gt;0)*1))</f>
        <v>0</v>
      </c>
      <c r="BB136" t="str">
        <f t="shared" si="78"/>
        <v/>
      </c>
      <c r="BC136" t="str">
        <f t="shared" si="79"/>
        <v/>
      </c>
      <c r="BD136">
        <f t="array" ref="BD136">IF(P136="",0,SUMPRODUCT((DM13:VZ13="Fruits a coque")*(DM14:VZ14="EXCL")*(COUNTIF(AD136,"* "&amp;DM15:VZ15&amp;" *")&gt;0)*1))</f>
        <v>0</v>
      </c>
      <c r="BE136">
        <f t="array" ref="BE136">IF(P136="",0,SUMPRODUCT((DM13:VZ13="Fruits a coque")*(DM14:VZ14="ALERTE")*(COUNTIF(AD136,"* "&amp;DM15:VZ15&amp;" *")&gt;0)*1))</f>
        <v>0</v>
      </c>
      <c r="BF136" t="str">
        <f t="shared" si="80"/>
        <v/>
      </c>
      <c r="BG136">
        <f t="array" ref="BG136">IF(P136="",0,SUMPRODUCT((DM13:VZ13="Celeri")*(DM14:VZ14="ALERTE")*(COUNTIF(AD136,"* "&amp;DM15:VZ15&amp;" *")&gt;0)*1))</f>
        <v>0</v>
      </c>
      <c r="BH136" t="str">
        <f t="shared" si="81"/>
        <v/>
      </c>
      <c r="BI136">
        <f t="array" ref="BI136">IF(P136="",0,SUMPRODUCT((DM13:VZ13="Moutarde")*(DM14:VZ14="ALERTE")*(COUNTIF(AD136,"* "&amp;DM15:VZ15&amp;" *")&gt;0)*1))</f>
        <v>0</v>
      </c>
      <c r="BJ136" t="str">
        <f t="shared" si="82"/>
        <v/>
      </c>
      <c r="BK136">
        <f t="array" ref="BK136">IF(P136="",0,SUMPRODUCT((DM13:VZ13="Sesame")*(DM14:VZ14="ALERTE")*(COUNTIF(AD136,"* "&amp;DM15:VZ15&amp;" *")&gt;0)*1))</f>
        <v>0</v>
      </c>
      <c r="BL136" t="str">
        <f t="shared" si="83"/>
        <v/>
      </c>
      <c r="BM136">
        <f t="array" ref="BM136">IF(P136="",0,SUMPRODUCT((DM13:VZ13="Sulfites")*(DM14:VZ14="ALERTE")*(COUNTIF(AD136,"* "&amp;DM15:VZ15&amp;" *")&gt;0)*1))</f>
        <v>0</v>
      </c>
      <c r="BN136" t="str">
        <f t="shared" si="84"/>
        <v/>
      </c>
      <c r="BO136">
        <f t="array" ref="BO136">IF(P136="",0,SUMPRODUCT((DM13:VZ13="Lupin")*(DM14:VZ14="ALERTE")*(COUNTIF(AD136,"* "&amp;DM15:VZ15&amp;" *")&gt;0)*1))</f>
        <v>0</v>
      </c>
      <c r="BP136" t="str">
        <f t="shared" si="85"/>
        <v/>
      </c>
      <c r="BQ136">
        <f t="array" ref="BQ136">IF(P136="",0,SUMPRODUCT((DM13:VZ13="Mollusques")*(DM14:VZ14="EXCL")*(COUNTIF(AD136,"* "&amp;DM15:VZ15&amp;" *")&gt;0)*1))</f>
        <v>0</v>
      </c>
      <c r="BR136">
        <f t="array" ref="BR136">IF(P136="",0,SUMPRODUCT((DM13:VZ13="Mollusques")*(DM14:VZ14="ALERTE")*(COUNTIF(AD136,"* "&amp;DM15:VZ15&amp;" *")&gt;0)*1))</f>
        <v>0</v>
      </c>
      <c r="BS136" t="str">
        <f t="shared" si="86"/>
        <v/>
      </c>
      <c r="BT136" t="str">
        <f t="shared" si="87"/>
        <v/>
      </c>
      <c r="BU136" t="str">
        <f t="shared" si="88"/>
        <v/>
      </c>
      <c r="BV136" t="str">
        <f t="shared" si="89"/>
        <v/>
      </c>
      <c r="BW136" t="str">
        <f t="shared" si="90"/>
        <v/>
      </c>
      <c r="BX136" t="str">
        <f t="shared" si="91"/>
        <v/>
      </c>
      <c r="BY136" t="str">
        <f t="shared" si="92"/>
        <v/>
      </c>
      <c r="BZ136" t="str">
        <f t="shared" si="93"/>
        <v/>
      </c>
      <c r="CA136" t="str">
        <f t="shared" si="94"/>
        <v/>
      </c>
      <c r="CB136" t="str">
        <f t="shared" si="95"/>
        <v/>
      </c>
      <c r="CC136" t="str">
        <f t="shared" si="96"/>
        <v/>
      </c>
      <c r="CD136" t="str">
        <f t="shared" si="97"/>
        <v/>
      </c>
      <c r="CE136" t="str">
        <f t="shared" si="98"/>
        <v/>
      </c>
      <c r="CF136" t="str">
        <f t="shared" si="99"/>
        <v/>
      </c>
      <c r="CG136" t="str">
        <f t="shared" si="100"/>
        <v/>
      </c>
      <c r="CH136" t="str">
        <f t="shared" si="101"/>
        <v/>
      </c>
      <c r="CI136" t="str">
        <f t="shared" si="102"/>
        <v/>
      </c>
      <c r="CJ136" t="str">
        <f t="shared" si="103"/>
        <v/>
      </c>
      <c r="CK136" t="str">
        <f t="shared" si="104"/>
        <v/>
      </c>
    </row>
    <row r="137" spans="2:89" ht="15.75">
      <c r="B137" s="759"/>
      <c r="C137" s="784"/>
      <c r="D137" s="780" t="str" cm="1">
        <f t="array" ref="D137">IF(ROW()=ROW(D126),C129,INDEX(E126:E139,ROW()-ROW(D126)))</f>
        <v/>
      </c>
      <c r="E137" s="781" t="str">
        <f>IF(OR(D137="",C128="",C128&lt;=0,F137=""),"",TRIM(MID(D137,LEN(F137)+1+IF(MID(D137,LEN(F137)+1,1)=" ",1,0),99999)))</f>
        <v/>
      </c>
      <c r="F137" s="780" t="str">
        <f>IF(OR(G137="",G137=0,G137="0"),"",IF(LEN(G137)&lt;=C128,G137,IF(LEN(SUBSTITUTE(H137," ",""))=C128+1,LEFT(G137,C128),LEFT(G137,FIND("§",SUBSTITUTE(H137," ","§",LEN(H137)-LEN(SUBSTITUTE(H137," ",""))))-1))))</f>
        <v/>
      </c>
      <c r="G137" s="780" t="str">
        <f t="shared" si="56"/>
        <v/>
      </c>
      <c r="H137" s="780" t="str">
        <f>IF(OR(G137="",G137=0,G137="0"),"",LEFT(G137,C128+1))</f>
        <v/>
      </c>
      <c r="I137" s="782"/>
      <c r="J137" s="796"/>
      <c r="K137" s="759" t="str">
        <f>IF(LEN(TRIM(L137))&gt;0,MAX(K13:K136)+1,"")</f>
        <v/>
      </c>
      <c r="L137" s="864"/>
      <c r="M137" s="864"/>
      <c r="N137" s="864"/>
      <c r="O137" s="263" t="str">
        <f t="shared" si="57"/>
        <v/>
      </c>
      <c r="P137" s="752"/>
      <c r="Q137" s="862" t="s">
        <v>945</v>
      </c>
      <c r="R137" s="863" t="str">
        <f t="shared" si="58"/>
        <v/>
      </c>
      <c r="S137" s="264" t="str">
        <f t="shared" si="59"/>
        <v/>
      </c>
      <c r="T137" s="266" t="str">
        <f t="shared" si="60"/>
        <v/>
      </c>
      <c r="U137" s="267" t="str">
        <f t="shared" si="61"/>
        <v/>
      </c>
      <c r="V137" s="268" t="str">
        <f t="shared" si="62"/>
        <v/>
      </c>
      <c r="W137" s="268" t="str">
        <f t="shared" si="63"/>
        <v/>
      </c>
      <c r="X137" s="269" t="str">
        <f t="shared" si="64"/>
        <v/>
      </c>
      <c r="Y137" t="str">
        <f t="shared" si="65"/>
        <v/>
      </c>
      <c r="Z137" t="str">
        <f t="shared" si="66"/>
        <v/>
      </c>
      <c r="AA137" t="str">
        <f t="shared" si="67"/>
        <v/>
      </c>
      <c r="AB137" t="str">
        <f t="shared" si="68"/>
        <v/>
      </c>
      <c r="AC137" t="str">
        <f t="shared" si="69"/>
        <v/>
      </c>
      <c r="AD137" t="str">
        <f t="shared" si="70"/>
        <v/>
      </c>
      <c r="AE137">
        <f t="array" ref="AE137">IF(P137="",0,SUMPRODUCT((DM13:VZ13="Gluten")*(DM14:VZ14="INFO")*(COUNTIF(AD137,"* "&amp;DM15:VZ15&amp;" *")&gt;0)*1))</f>
        <v>0</v>
      </c>
      <c r="AF137">
        <f t="array" ref="AF137">IF(P137="",0,SUMPRODUCT((DM13:VZ13="Gluten")*(DM14:VZ14="EXCL")*(COUNTIF(AD137,"* "&amp;DM15:VZ15&amp;" *")&gt;0)*1))</f>
        <v>0</v>
      </c>
      <c r="AG137">
        <f t="array" ref="AG137">IF(P137="",0,SUMPRODUCT((DM13:VZ13="Gluten")*(DM14:VZ14="ALERTE")*(COUNTIF(AD137,"* "&amp;DM15:VZ15&amp;" *")&gt;0)*1))</f>
        <v>0</v>
      </c>
      <c r="AH137">
        <f t="array" ref="AH137">IF(P137="",0,SUMPRODUCT((DM13:VZ13="Gluten")*(DM14:VZ14="SUSP")*(COUNTIF(AD137,"* "&amp;DM15:VZ15&amp;" *")&gt;0)*1))</f>
        <v>0</v>
      </c>
      <c r="AI137" t="str">
        <f t="shared" si="71"/>
        <v/>
      </c>
      <c r="AJ137" t="str">
        <f t="shared" si="72"/>
        <v/>
      </c>
      <c r="AK137">
        <f t="array" ref="AK137">IF(P137="",0,SUMPRODUCT((DM13:VZ13="Crustaces")*(DM14:VZ14="ALERTE")*(COUNTIF(AD137,"* "&amp;DM15:VZ15&amp;" *")&gt;0)*1))</f>
        <v>0</v>
      </c>
      <c r="AL137" t="str">
        <f t="shared" si="73"/>
        <v/>
      </c>
      <c r="AM137">
        <f t="array" ref="AM137">IF(P137="",0,SUMPRODUCT((DM13:VZ13="Oeufs")*(DM14:VZ14="ALERTE")*(COUNTIF(AD137,"* "&amp;DM15:VZ15&amp;" *")&gt;0)*1))</f>
        <v>0</v>
      </c>
      <c r="AN137" t="str">
        <f t="shared" si="74"/>
        <v/>
      </c>
      <c r="AO137">
        <f t="array" ref="AO137">IF(P137="",0,SUMPRODUCT((DM13:VZ13="Poissons")*(DM14:VZ14="INFO")*(COUNTIF(AD137,"* "&amp;DM15:VZ15&amp;" *")&gt;0)*1))</f>
        <v>0</v>
      </c>
      <c r="AP137">
        <f t="array" ref="AP137">IF(P137="",0,SUMPRODUCT((DM13:VZ13="Poissons")*(DM14:VZ14="EXCL")*(COUNTIF(AD137,"* "&amp;DM15:VZ15&amp;" *")&gt;0)*1))</f>
        <v>0</v>
      </c>
      <c r="AQ137">
        <f t="array" ref="AQ137">IF(P137="",0,SUMPRODUCT((DM13:VZ13="Poissons")*(DM14:VZ14="ALERTE")*(COUNTIF(AD137,"* "&amp;DM15:VZ15&amp;" *")&gt;0)*1))</f>
        <v>0</v>
      </c>
      <c r="AR137" t="str">
        <f t="shared" si="75"/>
        <v/>
      </c>
      <c r="AS137">
        <f t="array" ref="AS137">IF(P137="",0,SUMPRODUCT((DM13:VZ13="Arachides")*(DM14:VZ14="ALERTE")*(COUNTIF(AD137,"* "&amp;DM15:VZ15&amp;" *")&gt;0)*1))</f>
        <v>0</v>
      </c>
      <c r="AT137" t="str">
        <f t="shared" si="76"/>
        <v/>
      </c>
      <c r="AU137">
        <f t="array" ref="AU137">IF(P137="",0,SUMPRODUCT((DM13:VZ13="Soja")*(DM14:VZ14="INFO")*(COUNTIF(AD137,"* "&amp;DM15:VZ15&amp;" *")&gt;0)*1))</f>
        <v>0</v>
      </c>
      <c r="AV137">
        <f t="array" ref="AV137">IF(P137="",0,SUMPRODUCT((DM13:VZ13="Soja")*(DM14:VZ14="ALERTE")*(COUNTIF(AD137,"* "&amp;DM15:VZ15&amp;" *")&gt;0)*1))</f>
        <v>0</v>
      </c>
      <c r="AW137" t="str">
        <f t="shared" si="77"/>
        <v/>
      </c>
      <c r="AX137">
        <f t="array" ref="AX137">IF(P137="",0,SUMPRODUCT((DM13:VZ13="Lait")*(DM14:VZ14="INFO")*(COUNTIF(AD137,"* "&amp;DM15:VZ15&amp;" *")&gt;0)*1))</f>
        <v>0</v>
      </c>
      <c r="AY137">
        <f t="array" ref="AY137">IF(P137="",0,SUMPRODUCT((DM13:VZ13="Lait")*(DM14:VZ14="EXCL")*(COUNTIF(AD137,"* "&amp;DM15:VZ15&amp;" *")&gt;0)*1))</f>
        <v>0</v>
      </c>
      <c r="AZ137">
        <f t="array" ref="AZ137">IF(P137="",0,SUMPRODUCT((DM13:VZ13="Lait")*(DM14:VZ14="ALERTE")*(COUNTIF(AD137,"* "&amp;DM15:VZ15&amp;" *")&gt;0)*1))</f>
        <v>0</v>
      </c>
      <c r="BA137">
        <f t="array" ref="BA137">IF(P137="",0,SUMPRODUCT((DM13:VZ13="Lait")*(DM14:VZ14="SUSP")*(COUNTIF(AD137,"* "&amp;DM15:VZ15&amp;" *")&gt;0)*1))</f>
        <v>0</v>
      </c>
      <c r="BB137" t="str">
        <f t="shared" si="78"/>
        <v/>
      </c>
      <c r="BC137" t="str">
        <f t="shared" si="79"/>
        <v/>
      </c>
      <c r="BD137">
        <f t="array" ref="BD137">IF(P137="",0,SUMPRODUCT((DM13:VZ13="Fruits a coque")*(DM14:VZ14="EXCL")*(COUNTIF(AD137,"* "&amp;DM15:VZ15&amp;" *")&gt;0)*1))</f>
        <v>0</v>
      </c>
      <c r="BE137">
        <f t="array" ref="BE137">IF(P137="",0,SUMPRODUCT((DM13:VZ13="Fruits a coque")*(DM14:VZ14="ALERTE")*(COUNTIF(AD137,"* "&amp;DM15:VZ15&amp;" *")&gt;0)*1))</f>
        <v>0</v>
      </c>
      <c r="BF137" t="str">
        <f t="shared" si="80"/>
        <v/>
      </c>
      <c r="BG137">
        <f t="array" ref="BG137">IF(P137="",0,SUMPRODUCT((DM13:VZ13="Celeri")*(DM14:VZ14="ALERTE")*(COUNTIF(AD137,"* "&amp;DM15:VZ15&amp;" *")&gt;0)*1))</f>
        <v>0</v>
      </c>
      <c r="BH137" t="str">
        <f t="shared" si="81"/>
        <v/>
      </c>
      <c r="BI137">
        <f t="array" ref="BI137">IF(P137="",0,SUMPRODUCT((DM13:VZ13="Moutarde")*(DM14:VZ14="ALERTE")*(COUNTIF(AD137,"* "&amp;DM15:VZ15&amp;" *")&gt;0)*1))</f>
        <v>0</v>
      </c>
      <c r="BJ137" t="str">
        <f t="shared" si="82"/>
        <v/>
      </c>
      <c r="BK137">
        <f t="array" ref="BK137">IF(P137="",0,SUMPRODUCT((DM13:VZ13="Sesame")*(DM14:VZ14="ALERTE")*(COUNTIF(AD137,"* "&amp;DM15:VZ15&amp;" *")&gt;0)*1))</f>
        <v>0</v>
      </c>
      <c r="BL137" t="str">
        <f t="shared" si="83"/>
        <v/>
      </c>
      <c r="BM137">
        <f t="array" ref="BM137">IF(P137="",0,SUMPRODUCT((DM13:VZ13="Sulfites")*(DM14:VZ14="ALERTE")*(COUNTIF(AD137,"* "&amp;DM15:VZ15&amp;" *")&gt;0)*1))</f>
        <v>0</v>
      </c>
      <c r="BN137" t="str">
        <f t="shared" si="84"/>
        <v/>
      </c>
      <c r="BO137">
        <f t="array" ref="BO137">IF(P137="",0,SUMPRODUCT((DM13:VZ13="Lupin")*(DM14:VZ14="ALERTE")*(COUNTIF(AD137,"* "&amp;DM15:VZ15&amp;" *")&gt;0)*1))</f>
        <v>0</v>
      </c>
      <c r="BP137" t="str">
        <f t="shared" si="85"/>
        <v/>
      </c>
      <c r="BQ137">
        <f t="array" ref="BQ137">IF(P137="",0,SUMPRODUCT((DM13:VZ13="Mollusques")*(DM14:VZ14="EXCL")*(COUNTIF(AD137,"* "&amp;DM15:VZ15&amp;" *")&gt;0)*1))</f>
        <v>0</v>
      </c>
      <c r="BR137">
        <f t="array" ref="BR137">IF(P137="",0,SUMPRODUCT((DM13:VZ13="Mollusques")*(DM14:VZ14="ALERTE")*(COUNTIF(AD137,"* "&amp;DM15:VZ15&amp;" *")&gt;0)*1))</f>
        <v>0</v>
      </c>
      <c r="BS137" t="str">
        <f t="shared" si="86"/>
        <v/>
      </c>
      <c r="BT137" t="str">
        <f t="shared" si="87"/>
        <v/>
      </c>
      <c r="BU137" t="str">
        <f t="shared" si="88"/>
        <v/>
      </c>
      <c r="BV137" t="str">
        <f t="shared" si="89"/>
        <v/>
      </c>
      <c r="BW137" t="str">
        <f t="shared" si="90"/>
        <v/>
      </c>
      <c r="BX137" t="str">
        <f t="shared" si="91"/>
        <v/>
      </c>
      <c r="BY137" t="str">
        <f t="shared" si="92"/>
        <v/>
      </c>
      <c r="BZ137" t="str">
        <f t="shared" si="93"/>
        <v/>
      </c>
      <c r="CA137" t="str">
        <f t="shared" si="94"/>
        <v/>
      </c>
      <c r="CB137" t="str">
        <f t="shared" si="95"/>
        <v/>
      </c>
      <c r="CC137" t="str">
        <f t="shared" si="96"/>
        <v/>
      </c>
      <c r="CD137" t="str">
        <f t="shared" si="97"/>
        <v/>
      </c>
      <c r="CE137" t="str">
        <f t="shared" si="98"/>
        <v/>
      </c>
      <c r="CF137" t="str">
        <f t="shared" si="99"/>
        <v/>
      </c>
      <c r="CG137" t="str">
        <f t="shared" si="100"/>
        <v/>
      </c>
      <c r="CH137" t="str">
        <f t="shared" si="101"/>
        <v/>
      </c>
      <c r="CI137" t="str">
        <f t="shared" si="102"/>
        <v/>
      </c>
      <c r="CJ137" t="str">
        <f t="shared" si="103"/>
        <v/>
      </c>
      <c r="CK137" t="str">
        <f t="shared" si="104"/>
        <v/>
      </c>
    </row>
    <row r="138" spans="2:89" ht="15.75">
      <c r="B138" s="759"/>
      <c r="C138" s="784"/>
      <c r="D138" s="780" t="str" cm="1">
        <f t="array" ref="D138">IF(ROW()=ROW(D126),C129,INDEX(E126:E139,ROW()-ROW(D126)))</f>
        <v/>
      </c>
      <c r="E138" s="781" t="str">
        <f>IF(OR(D138="",C128="",C128&lt;=0,F138=""),"",TRIM(MID(D138,LEN(F138)+1+IF(MID(D138,LEN(F138)+1,1)=" ",1,0),99999)))</f>
        <v/>
      </c>
      <c r="F138" s="780" t="str">
        <f>IF(OR(G138="",G138=0,G138="0"),"",IF(LEN(G138)&lt;=C128,G138,IF(LEN(SUBSTITUTE(H138," ",""))=C128+1,LEFT(G138,C128),LEFT(G138,FIND("§",SUBSTITUTE(H138," ","§",LEN(H138)-LEN(SUBSTITUTE(H138," ",""))))-1))))</f>
        <v/>
      </c>
      <c r="G138" s="780" t="str">
        <f t="shared" si="56"/>
        <v/>
      </c>
      <c r="H138" s="780" t="str">
        <f>IF(OR(G138="",G138=0,G138="0"),"",LEFT(G138,C128+1))</f>
        <v/>
      </c>
      <c r="I138" s="782"/>
      <c r="J138" s="796"/>
      <c r="K138" s="759" t="str">
        <f>IF(LEN(TRIM(L138))&gt;0,MAX(K13:K137)+1,"")</f>
        <v/>
      </c>
      <c r="L138" s="864"/>
      <c r="M138" s="864"/>
      <c r="N138" s="864"/>
      <c r="O138" s="263" t="str">
        <f t="shared" si="57"/>
        <v/>
      </c>
      <c r="P138" s="752"/>
      <c r="Q138" s="862" t="s">
        <v>945</v>
      </c>
      <c r="R138" s="863" t="str">
        <f t="shared" si="58"/>
        <v/>
      </c>
      <c r="S138" s="264" t="str">
        <f t="shared" si="59"/>
        <v/>
      </c>
      <c r="T138" s="266" t="str">
        <f t="shared" si="60"/>
        <v/>
      </c>
      <c r="U138" s="267" t="str">
        <f t="shared" si="61"/>
        <v/>
      </c>
      <c r="V138" s="268" t="str">
        <f t="shared" si="62"/>
        <v/>
      </c>
      <c r="W138" s="268" t="str">
        <f t="shared" si="63"/>
        <v/>
      </c>
      <c r="X138" s="269" t="str">
        <f t="shared" si="64"/>
        <v/>
      </c>
      <c r="Y138" t="str">
        <f t="shared" si="65"/>
        <v/>
      </c>
      <c r="Z138" t="str">
        <f t="shared" si="66"/>
        <v/>
      </c>
      <c r="AA138" t="str">
        <f t="shared" si="67"/>
        <v/>
      </c>
      <c r="AB138" t="str">
        <f t="shared" si="68"/>
        <v/>
      </c>
      <c r="AC138" t="str">
        <f t="shared" si="69"/>
        <v/>
      </c>
      <c r="AD138" t="str">
        <f t="shared" si="70"/>
        <v/>
      </c>
      <c r="AE138">
        <f t="array" ref="AE138">IF(P138="",0,SUMPRODUCT((DM13:VZ13="Gluten")*(DM14:VZ14="INFO")*(COUNTIF(AD138,"* "&amp;DM15:VZ15&amp;" *")&gt;0)*1))</f>
        <v>0</v>
      </c>
      <c r="AF138">
        <f t="array" ref="AF138">IF(P138="",0,SUMPRODUCT((DM13:VZ13="Gluten")*(DM14:VZ14="EXCL")*(COUNTIF(AD138,"* "&amp;DM15:VZ15&amp;" *")&gt;0)*1))</f>
        <v>0</v>
      </c>
      <c r="AG138">
        <f t="array" ref="AG138">IF(P138="",0,SUMPRODUCT((DM13:VZ13="Gluten")*(DM14:VZ14="ALERTE")*(COUNTIF(AD138,"* "&amp;DM15:VZ15&amp;" *")&gt;0)*1))</f>
        <v>0</v>
      </c>
      <c r="AH138">
        <f t="array" ref="AH138">IF(P138="",0,SUMPRODUCT((DM13:VZ13="Gluten")*(DM14:VZ14="SUSP")*(COUNTIF(AD138,"* "&amp;DM15:VZ15&amp;" *")&gt;0)*1))</f>
        <v>0</v>
      </c>
      <c r="AI138" t="str">
        <f t="shared" si="71"/>
        <v/>
      </c>
      <c r="AJ138" t="str">
        <f t="shared" si="72"/>
        <v/>
      </c>
      <c r="AK138">
        <f t="array" ref="AK138">IF(P138="",0,SUMPRODUCT((DM13:VZ13="Crustaces")*(DM14:VZ14="ALERTE")*(COUNTIF(AD138,"* "&amp;DM15:VZ15&amp;" *")&gt;0)*1))</f>
        <v>0</v>
      </c>
      <c r="AL138" t="str">
        <f t="shared" si="73"/>
        <v/>
      </c>
      <c r="AM138">
        <f t="array" ref="AM138">IF(P138="",0,SUMPRODUCT((DM13:VZ13="Oeufs")*(DM14:VZ14="ALERTE")*(COUNTIF(AD138,"* "&amp;DM15:VZ15&amp;" *")&gt;0)*1))</f>
        <v>0</v>
      </c>
      <c r="AN138" t="str">
        <f t="shared" si="74"/>
        <v/>
      </c>
      <c r="AO138">
        <f t="array" ref="AO138">IF(P138="",0,SUMPRODUCT((DM13:VZ13="Poissons")*(DM14:VZ14="INFO")*(COUNTIF(AD138,"* "&amp;DM15:VZ15&amp;" *")&gt;0)*1))</f>
        <v>0</v>
      </c>
      <c r="AP138">
        <f t="array" ref="AP138">IF(P138="",0,SUMPRODUCT((DM13:VZ13="Poissons")*(DM14:VZ14="EXCL")*(COUNTIF(AD138,"* "&amp;DM15:VZ15&amp;" *")&gt;0)*1))</f>
        <v>0</v>
      </c>
      <c r="AQ138">
        <f t="array" ref="AQ138">IF(P138="",0,SUMPRODUCT((DM13:VZ13="Poissons")*(DM14:VZ14="ALERTE")*(COUNTIF(AD138,"* "&amp;DM15:VZ15&amp;" *")&gt;0)*1))</f>
        <v>0</v>
      </c>
      <c r="AR138" t="str">
        <f t="shared" si="75"/>
        <v/>
      </c>
      <c r="AS138">
        <f t="array" ref="AS138">IF(P138="",0,SUMPRODUCT((DM13:VZ13="Arachides")*(DM14:VZ14="ALERTE")*(COUNTIF(AD138,"* "&amp;DM15:VZ15&amp;" *")&gt;0)*1))</f>
        <v>0</v>
      </c>
      <c r="AT138" t="str">
        <f t="shared" si="76"/>
        <v/>
      </c>
      <c r="AU138">
        <f t="array" ref="AU138">IF(P138="",0,SUMPRODUCT((DM13:VZ13="Soja")*(DM14:VZ14="INFO")*(COUNTIF(AD138,"* "&amp;DM15:VZ15&amp;" *")&gt;0)*1))</f>
        <v>0</v>
      </c>
      <c r="AV138">
        <f t="array" ref="AV138">IF(P138="",0,SUMPRODUCT((DM13:VZ13="Soja")*(DM14:VZ14="ALERTE")*(COUNTIF(AD138,"* "&amp;DM15:VZ15&amp;" *")&gt;0)*1))</f>
        <v>0</v>
      </c>
      <c r="AW138" t="str">
        <f t="shared" si="77"/>
        <v/>
      </c>
      <c r="AX138">
        <f t="array" ref="AX138">IF(P138="",0,SUMPRODUCT((DM13:VZ13="Lait")*(DM14:VZ14="INFO")*(COUNTIF(AD138,"* "&amp;DM15:VZ15&amp;" *")&gt;0)*1))</f>
        <v>0</v>
      </c>
      <c r="AY138">
        <f t="array" ref="AY138">IF(P138="",0,SUMPRODUCT((DM13:VZ13="Lait")*(DM14:VZ14="EXCL")*(COUNTIF(AD138,"* "&amp;DM15:VZ15&amp;" *")&gt;0)*1))</f>
        <v>0</v>
      </c>
      <c r="AZ138">
        <f t="array" ref="AZ138">IF(P138="",0,SUMPRODUCT((DM13:VZ13="Lait")*(DM14:VZ14="ALERTE")*(COUNTIF(AD138,"* "&amp;DM15:VZ15&amp;" *")&gt;0)*1))</f>
        <v>0</v>
      </c>
      <c r="BA138">
        <f t="array" ref="BA138">IF(P138="",0,SUMPRODUCT((DM13:VZ13="Lait")*(DM14:VZ14="SUSP")*(COUNTIF(AD138,"* "&amp;DM15:VZ15&amp;" *")&gt;0)*1))</f>
        <v>0</v>
      </c>
      <c r="BB138" t="str">
        <f t="shared" si="78"/>
        <v/>
      </c>
      <c r="BC138" t="str">
        <f t="shared" si="79"/>
        <v/>
      </c>
      <c r="BD138">
        <f t="array" ref="BD138">IF(P138="",0,SUMPRODUCT((DM13:VZ13="Fruits a coque")*(DM14:VZ14="EXCL")*(COUNTIF(AD138,"* "&amp;DM15:VZ15&amp;" *")&gt;0)*1))</f>
        <v>0</v>
      </c>
      <c r="BE138">
        <f t="array" ref="BE138">IF(P138="",0,SUMPRODUCT((DM13:VZ13="Fruits a coque")*(DM14:VZ14="ALERTE")*(COUNTIF(AD138,"* "&amp;DM15:VZ15&amp;" *")&gt;0)*1))</f>
        <v>0</v>
      </c>
      <c r="BF138" t="str">
        <f t="shared" si="80"/>
        <v/>
      </c>
      <c r="BG138">
        <f t="array" ref="BG138">IF(P138="",0,SUMPRODUCT((DM13:VZ13="Celeri")*(DM14:VZ14="ALERTE")*(COUNTIF(AD138,"* "&amp;DM15:VZ15&amp;" *")&gt;0)*1))</f>
        <v>0</v>
      </c>
      <c r="BH138" t="str">
        <f t="shared" si="81"/>
        <v/>
      </c>
      <c r="BI138">
        <f t="array" ref="BI138">IF(P138="",0,SUMPRODUCT((DM13:VZ13="Moutarde")*(DM14:VZ14="ALERTE")*(COUNTIF(AD138,"* "&amp;DM15:VZ15&amp;" *")&gt;0)*1))</f>
        <v>0</v>
      </c>
      <c r="BJ138" t="str">
        <f t="shared" si="82"/>
        <v/>
      </c>
      <c r="BK138">
        <f t="array" ref="BK138">IF(P138="",0,SUMPRODUCT((DM13:VZ13="Sesame")*(DM14:VZ14="ALERTE")*(COUNTIF(AD138,"* "&amp;DM15:VZ15&amp;" *")&gt;0)*1))</f>
        <v>0</v>
      </c>
      <c r="BL138" t="str">
        <f t="shared" si="83"/>
        <v/>
      </c>
      <c r="BM138">
        <f t="array" ref="BM138">IF(P138="",0,SUMPRODUCT((DM13:VZ13="Sulfites")*(DM14:VZ14="ALERTE")*(COUNTIF(AD138,"* "&amp;DM15:VZ15&amp;" *")&gt;0)*1))</f>
        <v>0</v>
      </c>
      <c r="BN138" t="str">
        <f t="shared" si="84"/>
        <v/>
      </c>
      <c r="BO138">
        <f t="array" ref="BO138">IF(P138="",0,SUMPRODUCT((DM13:VZ13="Lupin")*(DM14:VZ14="ALERTE")*(COUNTIF(AD138,"* "&amp;DM15:VZ15&amp;" *")&gt;0)*1))</f>
        <v>0</v>
      </c>
      <c r="BP138" t="str">
        <f t="shared" si="85"/>
        <v/>
      </c>
      <c r="BQ138">
        <f t="array" ref="BQ138">IF(P138="",0,SUMPRODUCT((DM13:VZ13="Mollusques")*(DM14:VZ14="EXCL")*(COUNTIF(AD138,"* "&amp;DM15:VZ15&amp;" *")&gt;0)*1))</f>
        <v>0</v>
      </c>
      <c r="BR138">
        <f t="array" ref="BR138">IF(P138="",0,SUMPRODUCT((DM13:VZ13="Mollusques")*(DM14:VZ14="ALERTE")*(COUNTIF(AD138,"* "&amp;DM15:VZ15&amp;" *")&gt;0)*1))</f>
        <v>0</v>
      </c>
      <c r="BS138" t="str">
        <f t="shared" si="86"/>
        <v/>
      </c>
      <c r="BT138" t="str">
        <f t="shared" si="87"/>
        <v/>
      </c>
      <c r="BU138" t="str">
        <f t="shared" si="88"/>
        <v/>
      </c>
      <c r="BV138" t="str">
        <f t="shared" si="89"/>
        <v/>
      </c>
      <c r="BW138" t="str">
        <f t="shared" si="90"/>
        <v/>
      </c>
      <c r="BX138" t="str">
        <f t="shared" si="91"/>
        <v/>
      </c>
      <c r="BY138" t="str">
        <f t="shared" si="92"/>
        <v/>
      </c>
      <c r="BZ138" t="str">
        <f t="shared" si="93"/>
        <v/>
      </c>
      <c r="CA138" t="str">
        <f t="shared" si="94"/>
        <v/>
      </c>
      <c r="CB138" t="str">
        <f t="shared" si="95"/>
        <v/>
      </c>
      <c r="CC138" t="str">
        <f t="shared" si="96"/>
        <v/>
      </c>
      <c r="CD138" t="str">
        <f t="shared" si="97"/>
        <v/>
      </c>
      <c r="CE138" t="str">
        <f t="shared" si="98"/>
        <v/>
      </c>
      <c r="CF138" t="str">
        <f t="shared" si="99"/>
        <v/>
      </c>
      <c r="CG138" t="str">
        <f t="shared" si="100"/>
        <v/>
      </c>
      <c r="CH138" t="str">
        <f t="shared" si="101"/>
        <v/>
      </c>
      <c r="CI138" t="str">
        <f t="shared" si="102"/>
        <v/>
      </c>
      <c r="CJ138" t="str">
        <f t="shared" si="103"/>
        <v/>
      </c>
      <c r="CK138" t="str">
        <f t="shared" si="104"/>
        <v/>
      </c>
    </row>
    <row r="139" spans="2:89" ht="15.75">
      <c r="B139" s="759"/>
      <c r="C139" s="784"/>
      <c r="D139" s="780" t="str" cm="1">
        <f t="array" ref="D139">IF(ROW()=ROW(D126),C129,INDEX(E126:E139,ROW()-ROW(D126)))</f>
        <v/>
      </c>
      <c r="E139" s="781" t="str">
        <f>IF(OR(D139="",C128="",C128&lt;=0,F139=""),"",TRIM(MID(D139,LEN(F139)+1+IF(MID(D139,LEN(F139)+1,1)=" ",1,0),99999)))</f>
        <v/>
      </c>
      <c r="F139" s="780" t="str">
        <f>IF(OR(G139="",G139=0,G139="0"),"",IF(LEN(G139)&lt;=C128,G139,IF(LEN(SUBSTITUTE(H139," ",""))=C128+1,LEFT(G139,C128),LEFT(G139,FIND("§",SUBSTITUTE(H139," ","§",LEN(H139)-LEN(SUBSTITUTE(H139," ",""))))-1))))</f>
        <v/>
      </c>
      <c r="G139" s="780" t="str">
        <f t="shared" si="56"/>
        <v/>
      </c>
      <c r="H139" s="780" t="str">
        <f>IF(OR(G139="",G139=0,G139="0"),"",LEFT(G139,C128+1))</f>
        <v/>
      </c>
      <c r="I139" s="782"/>
      <c r="J139" s="796"/>
      <c r="K139" s="759" t="str">
        <f>IF(LEN(TRIM(L139))&gt;0,MAX(K13:K138)+1,"")</f>
        <v/>
      </c>
      <c r="L139" s="864"/>
      <c r="M139" s="864"/>
      <c r="N139" s="864"/>
      <c r="O139" s="263" t="str">
        <f t="shared" si="57"/>
        <v/>
      </c>
      <c r="P139" s="752"/>
      <c r="Q139" s="862" t="s">
        <v>945</v>
      </c>
      <c r="R139" s="863" t="str">
        <f t="shared" si="58"/>
        <v/>
      </c>
      <c r="S139" s="264" t="str">
        <f t="shared" si="59"/>
        <v/>
      </c>
      <c r="T139" s="266" t="str">
        <f t="shared" si="60"/>
        <v/>
      </c>
      <c r="U139" s="267" t="str">
        <f t="shared" si="61"/>
        <v/>
      </c>
      <c r="V139" s="268" t="str">
        <f t="shared" si="62"/>
        <v/>
      </c>
      <c r="W139" s="268" t="str">
        <f t="shared" si="63"/>
        <v/>
      </c>
      <c r="X139" s="269" t="str">
        <f t="shared" si="64"/>
        <v/>
      </c>
      <c r="Y139" t="str">
        <f t="shared" si="65"/>
        <v/>
      </c>
      <c r="Z139" t="str">
        <f t="shared" si="66"/>
        <v/>
      </c>
      <c r="AA139" t="str">
        <f t="shared" si="67"/>
        <v/>
      </c>
      <c r="AB139" t="str">
        <f t="shared" si="68"/>
        <v/>
      </c>
      <c r="AC139" t="str">
        <f t="shared" si="69"/>
        <v/>
      </c>
      <c r="AD139" t="str">
        <f t="shared" si="70"/>
        <v/>
      </c>
      <c r="AE139">
        <f t="array" ref="AE139">IF(P139="",0,SUMPRODUCT((DM13:VZ13="Gluten")*(DM14:VZ14="INFO")*(COUNTIF(AD139,"* "&amp;DM15:VZ15&amp;" *")&gt;0)*1))</f>
        <v>0</v>
      </c>
      <c r="AF139">
        <f t="array" ref="AF139">IF(P139="",0,SUMPRODUCT((DM13:VZ13="Gluten")*(DM14:VZ14="EXCL")*(COUNTIF(AD139,"* "&amp;DM15:VZ15&amp;" *")&gt;0)*1))</f>
        <v>0</v>
      </c>
      <c r="AG139">
        <f t="array" ref="AG139">IF(P139="",0,SUMPRODUCT((DM13:VZ13="Gluten")*(DM14:VZ14="ALERTE")*(COUNTIF(AD139,"* "&amp;DM15:VZ15&amp;" *")&gt;0)*1))</f>
        <v>0</v>
      </c>
      <c r="AH139">
        <f t="array" ref="AH139">IF(P139="",0,SUMPRODUCT((DM13:VZ13="Gluten")*(DM14:VZ14="SUSP")*(COUNTIF(AD139,"* "&amp;DM15:VZ15&amp;" *")&gt;0)*1))</f>
        <v>0</v>
      </c>
      <c r="AI139" t="str">
        <f t="shared" si="71"/>
        <v/>
      </c>
      <c r="AJ139" t="str">
        <f t="shared" si="72"/>
        <v/>
      </c>
      <c r="AK139">
        <f t="array" ref="AK139">IF(P139="",0,SUMPRODUCT((DM13:VZ13="Crustaces")*(DM14:VZ14="ALERTE")*(COUNTIF(AD139,"* "&amp;DM15:VZ15&amp;" *")&gt;0)*1))</f>
        <v>0</v>
      </c>
      <c r="AL139" t="str">
        <f t="shared" si="73"/>
        <v/>
      </c>
      <c r="AM139">
        <f t="array" ref="AM139">IF(P139="",0,SUMPRODUCT((DM13:VZ13="Oeufs")*(DM14:VZ14="ALERTE")*(COUNTIF(AD139,"* "&amp;DM15:VZ15&amp;" *")&gt;0)*1))</f>
        <v>0</v>
      </c>
      <c r="AN139" t="str">
        <f t="shared" si="74"/>
        <v/>
      </c>
      <c r="AO139">
        <f t="array" ref="AO139">IF(P139="",0,SUMPRODUCT((DM13:VZ13="Poissons")*(DM14:VZ14="INFO")*(COUNTIF(AD139,"* "&amp;DM15:VZ15&amp;" *")&gt;0)*1))</f>
        <v>0</v>
      </c>
      <c r="AP139">
        <f t="array" ref="AP139">IF(P139="",0,SUMPRODUCT((DM13:VZ13="Poissons")*(DM14:VZ14="EXCL")*(COUNTIF(AD139,"* "&amp;DM15:VZ15&amp;" *")&gt;0)*1))</f>
        <v>0</v>
      </c>
      <c r="AQ139">
        <f t="array" ref="AQ139">IF(P139="",0,SUMPRODUCT((DM13:VZ13="Poissons")*(DM14:VZ14="ALERTE")*(COUNTIF(AD139,"* "&amp;DM15:VZ15&amp;" *")&gt;0)*1))</f>
        <v>0</v>
      </c>
      <c r="AR139" t="str">
        <f t="shared" si="75"/>
        <v/>
      </c>
      <c r="AS139">
        <f t="array" ref="AS139">IF(P139="",0,SUMPRODUCT((DM13:VZ13="Arachides")*(DM14:VZ14="ALERTE")*(COUNTIF(AD139,"* "&amp;DM15:VZ15&amp;" *")&gt;0)*1))</f>
        <v>0</v>
      </c>
      <c r="AT139" t="str">
        <f t="shared" si="76"/>
        <v/>
      </c>
      <c r="AU139">
        <f t="array" ref="AU139">IF(P139="",0,SUMPRODUCT((DM13:VZ13="Soja")*(DM14:VZ14="INFO")*(COUNTIF(AD139,"* "&amp;DM15:VZ15&amp;" *")&gt;0)*1))</f>
        <v>0</v>
      </c>
      <c r="AV139">
        <f t="array" ref="AV139">IF(P139="",0,SUMPRODUCT((DM13:VZ13="Soja")*(DM14:VZ14="ALERTE")*(COUNTIF(AD139,"* "&amp;DM15:VZ15&amp;" *")&gt;0)*1))</f>
        <v>0</v>
      </c>
      <c r="AW139" t="str">
        <f t="shared" si="77"/>
        <v/>
      </c>
      <c r="AX139">
        <f t="array" ref="AX139">IF(P139="",0,SUMPRODUCT((DM13:VZ13="Lait")*(DM14:VZ14="INFO")*(COUNTIF(AD139,"* "&amp;DM15:VZ15&amp;" *")&gt;0)*1))</f>
        <v>0</v>
      </c>
      <c r="AY139">
        <f t="array" ref="AY139">IF(P139="",0,SUMPRODUCT((DM13:VZ13="Lait")*(DM14:VZ14="EXCL")*(COUNTIF(AD139,"* "&amp;DM15:VZ15&amp;" *")&gt;0)*1))</f>
        <v>0</v>
      </c>
      <c r="AZ139">
        <f t="array" ref="AZ139">IF(P139="",0,SUMPRODUCT((DM13:VZ13="Lait")*(DM14:VZ14="ALERTE")*(COUNTIF(AD139,"* "&amp;DM15:VZ15&amp;" *")&gt;0)*1))</f>
        <v>0</v>
      </c>
      <c r="BA139">
        <f t="array" ref="BA139">IF(P139="",0,SUMPRODUCT((DM13:VZ13="Lait")*(DM14:VZ14="SUSP")*(COUNTIF(AD139,"* "&amp;DM15:VZ15&amp;" *")&gt;0)*1))</f>
        <v>0</v>
      </c>
      <c r="BB139" t="str">
        <f t="shared" si="78"/>
        <v/>
      </c>
      <c r="BC139" t="str">
        <f t="shared" si="79"/>
        <v/>
      </c>
      <c r="BD139">
        <f t="array" ref="BD139">IF(P139="",0,SUMPRODUCT((DM13:VZ13="Fruits a coque")*(DM14:VZ14="EXCL")*(COUNTIF(AD139,"* "&amp;DM15:VZ15&amp;" *")&gt;0)*1))</f>
        <v>0</v>
      </c>
      <c r="BE139">
        <f t="array" ref="BE139">IF(P139="",0,SUMPRODUCT((DM13:VZ13="Fruits a coque")*(DM14:VZ14="ALERTE")*(COUNTIF(AD139,"* "&amp;DM15:VZ15&amp;" *")&gt;0)*1))</f>
        <v>0</v>
      </c>
      <c r="BF139" t="str">
        <f t="shared" si="80"/>
        <v/>
      </c>
      <c r="BG139">
        <f t="array" ref="BG139">IF(P139="",0,SUMPRODUCT((DM13:VZ13="Celeri")*(DM14:VZ14="ALERTE")*(COUNTIF(AD139,"* "&amp;DM15:VZ15&amp;" *")&gt;0)*1))</f>
        <v>0</v>
      </c>
      <c r="BH139" t="str">
        <f t="shared" si="81"/>
        <v/>
      </c>
      <c r="BI139">
        <f t="array" ref="BI139">IF(P139="",0,SUMPRODUCT((DM13:VZ13="Moutarde")*(DM14:VZ14="ALERTE")*(COUNTIF(AD139,"* "&amp;DM15:VZ15&amp;" *")&gt;0)*1))</f>
        <v>0</v>
      </c>
      <c r="BJ139" t="str">
        <f t="shared" si="82"/>
        <v/>
      </c>
      <c r="BK139">
        <f t="array" ref="BK139">IF(P139="",0,SUMPRODUCT((DM13:VZ13="Sesame")*(DM14:VZ14="ALERTE")*(COUNTIF(AD139,"* "&amp;DM15:VZ15&amp;" *")&gt;0)*1))</f>
        <v>0</v>
      </c>
      <c r="BL139" t="str">
        <f t="shared" si="83"/>
        <v/>
      </c>
      <c r="BM139">
        <f t="array" ref="BM139">IF(P139="",0,SUMPRODUCT((DM13:VZ13="Sulfites")*(DM14:VZ14="ALERTE")*(COUNTIF(AD139,"* "&amp;DM15:VZ15&amp;" *")&gt;0)*1))</f>
        <v>0</v>
      </c>
      <c r="BN139" t="str">
        <f t="shared" si="84"/>
        <v/>
      </c>
      <c r="BO139">
        <f t="array" ref="BO139">IF(P139="",0,SUMPRODUCT((DM13:VZ13="Lupin")*(DM14:VZ14="ALERTE")*(COUNTIF(AD139,"* "&amp;DM15:VZ15&amp;" *")&gt;0)*1))</f>
        <v>0</v>
      </c>
      <c r="BP139" t="str">
        <f t="shared" si="85"/>
        <v/>
      </c>
      <c r="BQ139">
        <f t="array" ref="BQ139">IF(P139="",0,SUMPRODUCT((DM13:VZ13="Mollusques")*(DM14:VZ14="EXCL")*(COUNTIF(AD139,"* "&amp;DM15:VZ15&amp;" *")&gt;0)*1))</f>
        <v>0</v>
      </c>
      <c r="BR139">
        <f t="array" ref="BR139">IF(P139="",0,SUMPRODUCT((DM13:VZ13="Mollusques")*(DM14:VZ14="ALERTE")*(COUNTIF(AD139,"* "&amp;DM15:VZ15&amp;" *")&gt;0)*1))</f>
        <v>0</v>
      </c>
      <c r="BS139" t="str">
        <f t="shared" si="86"/>
        <v/>
      </c>
      <c r="BT139" t="str">
        <f t="shared" si="87"/>
        <v/>
      </c>
      <c r="BU139" t="str">
        <f t="shared" si="88"/>
        <v/>
      </c>
      <c r="BV139" t="str">
        <f t="shared" si="89"/>
        <v/>
      </c>
      <c r="BW139" t="str">
        <f t="shared" si="90"/>
        <v/>
      </c>
      <c r="BX139" t="str">
        <f t="shared" si="91"/>
        <v/>
      </c>
      <c r="BY139" t="str">
        <f t="shared" si="92"/>
        <v/>
      </c>
      <c r="BZ139" t="str">
        <f t="shared" si="93"/>
        <v/>
      </c>
      <c r="CA139" t="str">
        <f t="shared" si="94"/>
        <v/>
      </c>
      <c r="CB139" t="str">
        <f t="shared" si="95"/>
        <v/>
      </c>
      <c r="CC139" t="str">
        <f t="shared" si="96"/>
        <v/>
      </c>
      <c r="CD139" t="str">
        <f t="shared" si="97"/>
        <v/>
      </c>
      <c r="CE139" t="str">
        <f t="shared" si="98"/>
        <v/>
      </c>
      <c r="CF139" t="str">
        <f t="shared" si="99"/>
        <v/>
      </c>
      <c r="CG139" t="str">
        <f t="shared" si="100"/>
        <v/>
      </c>
      <c r="CH139" t="str">
        <f t="shared" si="101"/>
        <v/>
      </c>
      <c r="CI139" t="str">
        <f t="shared" si="102"/>
        <v/>
      </c>
      <c r="CJ139" t="str">
        <f t="shared" si="103"/>
        <v/>
      </c>
      <c r="CK139" t="str">
        <f t="shared" si="104"/>
        <v/>
      </c>
    </row>
    <row r="140" spans="2:89" ht="15.75">
      <c r="B140" s="759"/>
      <c r="C140" s="779" t="str">
        <f>IF(TRIM(SUBSTITUTE(R23,CHAR(160),""))="","",R23)</f>
        <v>Cuire au four dans un bac gastro selon les instructions habituelles.</v>
      </c>
      <c r="D140" s="780" t="str" cm="1">
        <f t="array" ref="D140">IF(ROW()=ROW(D140),C143,INDEX(E140:E153,ROW()-ROW(D140)))</f>
        <v>Cuire au four dans un bac gastro selon les instructions habituelles.</v>
      </c>
      <c r="E140" s="781" t="str">
        <f>IF(OR(D140="",C142="",C142&lt;=0,F140=""),"",TRIM(MID(D140,LEN(F140)+1+IF(MID(D140,LEN(F140)+1,1)=" ",1,0),99999)))</f>
        <v/>
      </c>
      <c r="F140" s="780" t="str">
        <f>IF(OR(G140="",G140=0,G140="0"),"",IF(LEN(G140)&lt;=C142,G140,IF(LEN(SUBSTITUTE(H140," ",""))=C142+1,LEFT(G140,C142),LEFT(G140,FIND("§",SUBSTITUTE(H140," ","§",LEN(H140)-LEN(SUBSTITUTE(H140," ",""))))-1))))</f>
        <v>Cuire au four dans un bac gastro selon les instructions habituelles.</v>
      </c>
      <c r="G140" s="780" t="str">
        <f t="shared" si="56"/>
        <v>Cuire au four dans un bac gastro selon les instructions habituelles.</v>
      </c>
      <c r="H140" s="780" t="str">
        <f>IF(OR(G140="",G140=0,G140="0"),"",LEFT(G140,C142+1))</f>
        <v>Cuire au four dans un bac gastro selon les instructions habituelles.</v>
      </c>
      <c r="I140" s="782"/>
      <c r="J140" s="796"/>
      <c r="K140" s="759" t="str">
        <f>IF(LEN(TRIM(L140))&gt;0,MAX(K13:K139)+1,"")</f>
        <v/>
      </c>
      <c r="L140" s="864"/>
      <c r="M140" s="864"/>
      <c r="N140" s="864"/>
      <c r="O140" s="263" t="str">
        <f t="shared" si="57"/>
        <v/>
      </c>
      <c r="P140" s="752"/>
      <c r="Q140" s="862" t="s">
        <v>945</v>
      </c>
      <c r="R140" s="863" t="str">
        <f t="shared" si="58"/>
        <v/>
      </c>
      <c r="S140" s="264" t="str">
        <f t="shared" si="59"/>
        <v/>
      </c>
      <c r="T140" s="266" t="str">
        <f t="shared" si="60"/>
        <v/>
      </c>
      <c r="U140" s="267" t="str">
        <f t="shared" si="61"/>
        <v/>
      </c>
      <c r="V140" s="268" t="str">
        <f t="shared" si="62"/>
        <v/>
      </c>
      <c r="W140" s="268" t="str">
        <f t="shared" si="63"/>
        <v/>
      </c>
      <c r="X140" s="269" t="str">
        <f t="shared" si="64"/>
        <v/>
      </c>
      <c r="Y140" t="str">
        <f t="shared" si="65"/>
        <v/>
      </c>
      <c r="Z140" t="str">
        <f t="shared" si="66"/>
        <v/>
      </c>
      <c r="AA140" t="str">
        <f t="shared" si="67"/>
        <v/>
      </c>
      <c r="AB140" t="str">
        <f t="shared" si="68"/>
        <v/>
      </c>
      <c r="AC140" t="str">
        <f t="shared" si="69"/>
        <v/>
      </c>
      <c r="AD140" t="str">
        <f t="shared" si="70"/>
        <v/>
      </c>
      <c r="AE140">
        <f t="array" ref="AE140">IF(P140="",0,SUMPRODUCT((DM13:VZ13="Gluten")*(DM14:VZ14="INFO")*(COUNTIF(AD140,"* "&amp;DM15:VZ15&amp;" *")&gt;0)*1))</f>
        <v>0</v>
      </c>
      <c r="AF140">
        <f t="array" ref="AF140">IF(P140="",0,SUMPRODUCT((DM13:VZ13="Gluten")*(DM14:VZ14="EXCL")*(COUNTIF(AD140,"* "&amp;DM15:VZ15&amp;" *")&gt;0)*1))</f>
        <v>0</v>
      </c>
      <c r="AG140">
        <f t="array" ref="AG140">IF(P140="",0,SUMPRODUCT((DM13:VZ13="Gluten")*(DM14:VZ14="ALERTE")*(COUNTIF(AD140,"* "&amp;DM15:VZ15&amp;" *")&gt;0)*1))</f>
        <v>0</v>
      </c>
      <c r="AH140">
        <f t="array" ref="AH140">IF(P140="",0,SUMPRODUCT((DM13:VZ13="Gluten")*(DM14:VZ14="SUSP")*(COUNTIF(AD140,"* "&amp;DM15:VZ15&amp;" *")&gt;0)*1))</f>
        <v>0</v>
      </c>
      <c r="AI140" t="str">
        <f t="shared" si="71"/>
        <v/>
      </c>
      <c r="AJ140" t="str">
        <f t="shared" si="72"/>
        <v/>
      </c>
      <c r="AK140">
        <f t="array" ref="AK140">IF(P140="",0,SUMPRODUCT((DM13:VZ13="Crustaces")*(DM14:VZ14="ALERTE")*(COUNTIF(AD140,"* "&amp;DM15:VZ15&amp;" *")&gt;0)*1))</f>
        <v>0</v>
      </c>
      <c r="AL140" t="str">
        <f t="shared" si="73"/>
        <v/>
      </c>
      <c r="AM140">
        <f t="array" ref="AM140">IF(P140="",0,SUMPRODUCT((DM13:VZ13="Oeufs")*(DM14:VZ14="ALERTE")*(COUNTIF(AD140,"* "&amp;DM15:VZ15&amp;" *")&gt;0)*1))</f>
        <v>0</v>
      </c>
      <c r="AN140" t="str">
        <f t="shared" si="74"/>
        <v/>
      </c>
      <c r="AO140">
        <f t="array" ref="AO140">IF(P140="",0,SUMPRODUCT((DM13:VZ13="Poissons")*(DM14:VZ14="INFO")*(COUNTIF(AD140,"* "&amp;DM15:VZ15&amp;" *")&gt;0)*1))</f>
        <v>0</v>
      </c>
      <c r="AP140">
        <f t="array" ref="AP140">IF(P140="",0,SUMPRODUCT((DM13:VZ13="Poissons")*(DM14:VZ14="EXCL")*(COUNTIF(AD140,"* "&amp;DM15:VZ15&amp;" *")&gt;0)*1))</f>
        <v>0</v>
      </c>
      <c r="AQ140">
        <f t="array" ref="AQ140">IF(P140="",0,SUMPRODUCT((DM13:VZ13="Poissons")*(DM14:VZ14="ALERTE")*(COUNTIF(AD140,"* "&amp;DM15:VZ15&amp;" *")&gt;0)*1))</f>
        <v>0</v>
      </c>
      <c r="AR140" t="str">
        <f t="shared" si="75"/>
        <v/>
      </c>
      <c r="AS140">
        <f t="array" ref="AS140">IF(P140="",0,SUMPRODUCT((DM13:VZ13="Arachides")*(DM14:VZ14="ALERTE")*(COUNTIF(AD140,"* "&amp;DM15:VZ15&amp;" *")&gt;0)*1))</f>
        <v>0</v>
      </c>
      <c r="AT140" t="str">
        <f t="shared" si="76"/>
        <v/>
      </c>
      <c r="AU140">
        <f t="array" ref="AU140">IF(P140="",0,SUMPRODUCT((DM13:VZ13="Soja")*(DM14:VZ14="INFO")*(COUNTIF(AD140,"* "&amp;DM15:VZ15&amp;" *")&gt;0)*1))</f>
        <v>0</v>
      </c>
      <c r="AV140">
        <f t="array" ref="AV140">IF(P140="",0,SUMPRODUCT((DM13:VZ13="Soja")*(DM14:VZ14="ALERTE")*(COUNTIF(AD140,"* "&amp;DM15:VZ15&amp;" *")&gt;0)*1))</f>
        <v>0</v>
      </c>
      <c r="AW140" t="str">
        <f t="shared" si="77"/>
        <v/>
      </c>
      <c r="AX140">
        <f t="array" ref="AX140">IF(P140="",0,SUMPRODUCT((DM13:VZ13="Lait")*(DM14:VZ14="INFO")*(COUNTIF(AD140,"* "&amp;DM15:VZ15&amp;" *")&gt;0)*1))</f>
        <v>0</v>
      </c>
      <c r="AY140">
        <f t="array" ref="AY140">IF(P140="",0,SUMPRODUCT((DM13:VZ13="Lait")*(DM14:VZ14="EXCL")*(COUNTIF(AD140,"* "&amp;DM15:VZ15&amp;" *")&gt;0)*1))</f>
        <v>0</v>
      </c>
      <c r="AZ140">
        <f t="array" ref="AZ140">IF(P140="",0,SUMPRODUCT((DM13:VZ13="Lait")*(DM14:VZ14="ALERTE")*(COUNTIF(AD140,"* "&amp;DM15:VZ15&amp;" *")&gt;0)*1))</f>
        <v>0</v>
      </c>
      <c r="BA140">
        <f t="array" ref="BA140">IF(P140="",0,SUMPRODUCT((DM13:VZ13="Lait")*(DM14:VZ14="SUSP")*(COUNTIF(AD140,"* "&amp;DM15:VZ15&amp;" *")&gt;0)*1))</f>
        <v>0</v>
      </c>
      <c r="BB140" t="str">
        <f t="shared" si="78"/>
        <v/>
      </c>
      <c r="BC140" t="str">
        <f t="shared" si="79"/>
        <v/>
      </c>
      <c r="BD140">
        <f t="array" ref="BD140">IF(P140="",0,SUMPRODUCT((DM13:VZ13="Fruits a coque")*(DM14:VZ14="EXCL")*(COUNTIF(AD140,"* "&amp;DM15:VZ15&amp;" *")&gt;0)*1))</f>
        <v>0</v>
      </c>
      <c r="BE140">
        <f t="array" ref="BE140">IF(P140="",0,SUMPRODUCT((DM13:VZ13="Fruits a coque")*(DM14:VZ14="ALERTE")*(COUNTIF(AD140,"* "&amp;DM15:VZ15&amp;" *")&gt;0)*1))</f>
        <v>0</v>
      </c>
      <c r="BF140" t="str">
        <f t="shared" si="80"/>
        <v/>
      </c>
      <c r="BG140">
        <f t="array" ref="BG140">IF(P140="",0,SUMPRODUCT((DM13:VZ13="Celeri")*(DM14:VZ14="ALERTE")*(COUNTIF(AD140,"* "&amp;DM15:VZ15&amp;" *")&gt;0)*1))</f>
        <v>0</v>
      </c>
      <c r="BH140" t="str">
        <f t="shared" si="81"/>
        <v/>
      </c>
      <c r="BI140">
        <f t="array" ref="BI140">IF(P140="",0,SUMPRODUCT((DM13:VZ13="Moutarde")*(DM14:VZ14="ALERTE")*(COUNTIF(AD140,"* "&amp;DM15:VZ15&amp;" *")&gt;0)*1))</f>
        <v>0</v>
      </c>
      <c r="BJ140" t="str">
        <f t="shared" si="82"/>
        <v/>
      </c>
      <c r="BK140">
        <f t="array" ref="BK140">IF(P140="",0,SUMPRODUCT((DM13:VZ13="Sesame")*(DM14:VZ14="ALERTE")*(COUNTIF(AD140,"* "&amp;DM15:VZ15&amp;" *")&gt;0)*1))</f>
        <v>0</v>
      </c>
      <c r="BL140" t="str">
        <f t="shared" si="83"/>
        <v/>
      </c>
      <c r="BM140">
        <f t="array" ref="BM140">IF(P140="",0,SUMPRODUCT((DM13:VZ13="Sulfites")*(DM14:VZ14="ALERTE")*(COUNTIF(AD140,"* "&amp;DM15:VZ15&amp;" *")&gt;0)*1))</f>
        <v>0</v>
      </c>
      <c r="BN140" t="str">
        <f t="shared" si="84"/>
        <v/>
      </c>
      <c r="BO140">
        <f t="array" ref="BO140">IF(P140="",0,SUMPRODUCT((DM13:VZ13="Lupin")*(DM14:VZ14="ALERTE")*(COUNTIF(AD140,"* "&amp;DM15:VZ15&amp;" *")&gt;0)*1))</f>
        <v>0</v>
      </c>
      <c r="BP140" t="str">
        <f t="shared" si="85"/>
        <v/>
      </c>
      <c r="BQ140">
        <f t="array" ref="BQ140">IF(P140="",0,SUMPRODUCT((DM13:VZ13="Mollusques")*(DM14:VZ14="EXCL")*(COUNTIF(AD140,"* "&amp;DM15:VZ15&amp;" *")&gt;0)*1))</f>
        <v>0</v>
      </c>
      <c r="BR140">
        <f t="array" ref="BR140">IF(P140="",0,SUMPRODUCT((DM13:VZ13="Mollusques")*(DM14:VZ14="ALERTE")*(COUNTIF(AD140,"* "&amp;DM15:VZ15&amp;" *")&gt;0)*1))</f>
        <v>0</v>
      </c>
      <c r="BS140" t="str">
        <f t="shared" si="86"/>
        <v/>
      </c>
      <c r="BT140" t="str">
        <f t="shared" si="87"/>
        <v/>
      </c>
      <c r="BU140" t="str">
        <f t="shared" si="88"/>
        <v/>
      </c>
      <c r="BV140" t="str">
        <f t="shared" si="89"/>
        <v/>
      </c>
      <c r="BW140" t="str">
        <f t="shared" si="90"/>
        <v/>
      </c>
      <c r="BX140" t="str">
        <f t="shared" si="91"/>
        <v/>
      </c>
      <c r="BY140" t="str">
        <f t="shared" si="92"/>
        <v/>
      </c>
      <c r="BZ140" t="str">
        <f t="shared" si="93"/>
        <v/>
      </c>
      <c r="CA140" t="str">
        <f t="shared" si="94"/>
        <v/>
      </c>
      <c r="CB140" t="str">
        <f t="shared" si="95"/>
        <v/>
      </c>
      <c r="CC140" t="str">
        <f t="shared" si="96"/>
        <v/>
      </c>
      <c r="CD140" t="str">
        <f t="shared" si="97"/>
        <v/>
      </c>
      <c r="CE140" t="str">
        <f t="shared" si="98"/>
        <v/>
      </c>
      <c r="CF140" t="str">
        <f t="shared" si="99"/>
        <v/>
      </c>
      <c r="CG140" t="str">
        <f t="shared" si="100"/>
        <v/>
      </c>
      <c r="CH140" t="str">
        <f t="shared" si="101"/>
        <v/>
      </c>
      <c r="CI140" t="str">
        <f t="shared" si="102"/>
        <v/>
      </c>
      <c r="CJ140" t="str">
        <f t="shared" si="103"/>
        <v/>
      </c>
      <c r="CK140" t="str">
        <f t="shared" si="104"/>
        <v/>
      </c>
    </row>
    <row r="141" spans="2:89" ht="15.75">
      <c r="B141" s="759"/>
      <c r="C141" s="784" t="str">
        <f>TRIM(SUBSTITUTE(SUBSTITUTE(SUBSTITUTE(SUBSTITUTE(SUBSTITUTE(SUBSTITUTE(SUBSTITUTE(SUBSTITUTE(SUBSTITUTE(CLEAN(IF(OR(LEFT(C140,1)="-",LEFT(C140,1)="="),MID(C140,2,99999),C140)),"—","-"),"–","-"),CHAR(160)," "),CHAR(9)," "),CHAR(13)," "),CHAR(10)," ")," "," ")," "," ")," "," "))</f>
        <v>Cuire au four dans un bac gastro selon les instructions habituelles.</v>
      </c>
      <c r="D141" s="780" t="str" cm="1">
        <f t="array" ref="D141">IF(ROW()=ROW(D140),C143,INDEX(E140:E153,ROW()-ROW(D140)))</f>
        <v/>
      </c>
      <c r="E141" s="781" t="str">
        <f>IF(OR(D141="",C142="",C142&lt;=0,F141=""),"",TRIM(MID(D141,LEN(F141)+1+IF(MID(D141,LEN(F141)+1,1)=" ",1,0),99999)))</f>
        <v/>
      </c>
      <c r="F141" s="780" t="str">
        <f>IF(OR(G141="",G141=0,G141="0"),"",IF(LEN(G141)&lt;=C142,G141,IF(LEN(SUBSTITUTE(H141," ",""))=C142+1,LEFT(G141,C142),LEFT(G141,FIND("§",SUBSTITUTE(H141," ","§",LEN(H141)-LEN(SUBSTITUTE(H141," ",""))))-1))))</f>
        <v/>
      </c>
      <c r="G141" s="780" t="str">
        <f t="shared" si="56"/>
        <v/>
      </c>
      <c r="H141" s="780" t="str">
        <f>IF(OR(G141="",G141=0,G141="0"),"",LEFT(G141,C142+1))</f>
        <v/>
      </c>
      <c r="I141" s="782"/>
      <c r="J141" s="796"/>
      <c r="K141" s="759" t="str">
        <f>IF(LEN(TRIM(L141))&gt;0,MAX(K13:K140)+1,"")</f>
        <v/>
      </c>
      <c r="L141" s="864"/>
      <c r="M141" s="864"/>
      <c r="N141" s="864"/>
      <c r="O141" s="263" t="str">
        <f t="shared" si="57"/>
        <v/>
      </c>
      <c r="P141" s="752"/>
      <c r="Q141" s="862" t="s">
        <v>945</v>
      </c>
      <c r="R141" s="863" t="str">
        <f t="shared" si="58"/>
        <v/>
      </c>
      <c r="S141" s="264" t="str">
        <f t="shared" si="59"/>
        <v/>
      </c>
      <c r="T141" s="266" t="str">
        <f t="shared" si="60"/>
        <v/>
      </c>
      <c r="U141" s="267" t="str">
        <f t="shared" si="61"/>
        <v/>
      </c>
      <c r="V141" s="268" t="str">
        <f t="shared" si="62"/>
        <v/>
      </c>
      <c r="W141" s="268" t="str">
        <f t="shared" si="63"/>
        <v/>
      </c>
      <c r="X141" s="269" t="str">
        <f t="shared" si="64"/>
        <v/>
      </c>
      <c r="Y141" t="str">
        <f t="shared" si="65"/>
        <v/>
      </c>
      <c r="Z141" t="str">
        <f t="shared" si="66"/>
        <v/>
      </c>
      <c r="AA141" t="str">
        <f t="shared" si="67"/>
        <v/>
      </c>
      <c r="AB141" t="str">
        <f t="shared" si="68"/>
        <v/>
      </c>
      <c r="AC141" t="str">
        <f t="shared" si="69"/>
        <v/>
      </c>
      <c r="AD141" t="str">
        <f t="shared" si="70"/>
        <v/>
      </c>
      <c r="AE141">
        <f t="array" ref="AE141">IF(P141="",0,SUMPRODUCT((DM13:VZ13="Gluten")*(DM14:VZ14="INFO")*(COUNTIF(AD141,"* "&amp;DM15:VZ15&amp;" *")&gt;0)*1))</f>
        <v>0</v>
      </c>
      <c r="AF141">
        <f t="array" ref="AF141">IF(P141="",0,SUMPRODUCT((DM13:VZ13="Gluten")*(DM14:VZ14="EXCL")*(COUNTIF(AD141,"* "&amp;DM15:VZ15&amp;" *")&gt;0)*1))</f>
        <v>0</v>
      </c>
      <c r="AG141">
        <f t="array" ref="AG141">IF(P141="",0,SUMPRODUCT((DM13:VZ13="Gluten")*(DM14:VZ14="ALERTE")*(COUNTIF(AD141,"* "&amp;DM15:VZ15&amp;" *")&gt;0)*1))</f>
        <v>0</v>
      </c>
      <c r="AH141">
        <f t="array" ref="AH141">IF(P141="",0,SUMPRODUCT((DM13:VZ13="Gluten")*(DM14:VZ14="SUSP")*(COUNTIF(AD141,"* "&amp;DM15:VZ15&amp;" *")&gt;0)*1))</f>
        <v>0</v>
      </c>
      <c r="AI141" t="str">
        <f t="shared" si="71"/>
        <v/>
      </c>
      <c r="AJ141" t="str">
        <f t="shared" si="72"/>
        <v/>
      </c>
      <c r="AK141">
        <f t="array" ref="AK141">IF(P141="",0,SUMPRODUCT((DM13:VZ13="Crustaces")*(DM14:VZ14="ALERTE")*(COUNTIF(AD141,"* "&amp;DM15:VZ15&amp;" *")&gt;0)*1))</f>
        <v>0</v>
      </c>
      <c r="AL141" t="str">
        <f t="shared" si="73"/>
        <v/>
      </c>
      <c r="AM141">
        <f t="array" ref="AM141">IF(P141="",0,SUMPRODUCT((DM13:VZ13="Oeufs")*(DM14:VZ14="ALERTE")*(COUNTIF(AD141,"* "&amp;DM15:VZ15&amp;" *")&gt;0)*1))</f>
        <v>0</v>
      </c>
      <c r="AN141" t="str">
        <f t="shared" si="74"/>
        <v/>
      </c>
      <c r="AO141">
        <f t="array" ref="AO141">IF(P141="",0,SUMPRODUCT((DM13:VZ13="Poissons")*(DM14:VZ14="INFO")*(COUNTIF(AD141,"* "&amp;DM15:VZ15&amp;" *")&gt;0)*1))</f>
        <v>0</v>
      </c>
      <c r="AP141">
        <f t="array" ref="AP141">IF(P141="",0,SUMPRODUCT((DM13:VZ13="Poissons")*(DM14:VZ14="EXCL")*(COUNTIF(AD141,"* "&amp;DM15:VZ15&amp;" *")&gt;0)*1))</f>
        <v>0</v>
      </c>
      <c r="AQ141">
        <f t="array" ref="AQ141">IF(P141="",0,SUMPRODUCT((DM13:VZ13="Poissons")*(DM14:VZ14="ALERTE")*(COUNTIF(AD141,"* "&amp;DM15:VZ15&amp;" *")&gt;0)*1))</f>
        <v>0</v>
      </c>
      <c r="AR141" t="str">
        <f t="shared" si="75"/>
        <v/>
      </c>
      <c r="AS141">
        <f t="array" ref="AS141">IF(P141="",0,SUMPRODUCT((DM13:VZ13="Arachides")*(DM14:VZ14="ALERTE")*(COUNTIF(AD141,"* "&amp;DM15:VZ15&amp;" *")&gt;0)*1))</f>
        <v>0</v>
      </c>
      <c r="AT141" t="str">
        <f t="shared" si="76"/>
        <v/>
      </c>
      <c r="AU141">
        <f t="array" ref="AU141">IF(P141="",0,SUMPRODUCT((DM13:VZ13="Soja")*(DM14:VZ14="INFO")*(COUNTIF(AD141,"* "&amp;DM15:VZ15&amp;" *")&gt;0)*1))</f>
        <v>0</v>
      </c>
      <c r="AV141">
        <f t="array" ref="AV141">IF(P141="",0,SUMPRODUCT((DM13:VZ13="Soja")*(DM14:VZ14="ALERTE")*(COUNTIF(AD141,"* "&amp;DM15:VZ15&amp;" *")&gt;0)*1))</f>
        <v>0</v>
      </c>
      <c r="AW141" t="str">
        <f t="shared" si="77"/>
        <v/>
      </c>
      <c r="AX141">
        <f t="array" ref="AX141">IF(P141="",0,SUMPRODUCT((DM13:VZ13="Lait")*(DM14:VZ14="INFO")*(COUNTIF(AD141,"* "&amp;DM15:VZ15&amp;" *")&gt;0)*1))</f>
        <v>0</v>
      </c>
      <c r="AY141">
        <f t="array" ref="AY141">IF(P141="",0,SUMPRODUCT((DM13:VZ13="Lait")*(DM14:VZ14="EXCL")*(COUNTIF(AD141,"* "&amp;DM15:VZ15&amp;" *")&gt;0)*1))</f>
        <v>0</v>
      </c>
      <c r="AZ141">
        <f t="array" ref="AZ141">IF(P141="",0,SUMPRODUCT((DM13:VZ13="Lait")*(DM14:VZ14="ALERTE")*(COUNTIF(AD141,"* "&amp;DM15:VZ15&amp;" *")&gt;0)*1))</f>
        <v>0</v>
      </c>
      <c r="BA141">
        <f t="array" ref="BA141">IF(P141="",0,SUMPRODUCT((DM13:VZ13="Lait")*(DM14:VZ14="SUSP")*(COUNTIF(AD141,"* "&amp;DM15:VZ15&amp;" *")&gt;0)*1))</f>
        <v>0</v>
      </c>
      <c r="BB141" t="str">
        <f t="shared" si="78"/>
        <v/>
      </c>
      <c r="BC141" t="str">
        <f t="shared" si="79"/>
        <v/>
      </c>
      <c r="BD141">
        <f t="array" ref="BD141">IF(P141="",0,SUMPRODUCT((DM13:VZ13="Fruits a coque")*(DM14:VZ14="EXCL")*(COUNTIF(AD141,"* "&amp;DM15:VZ15&amp;" *")&gt;0)*1))</f>
        <v>0</v>
      </c>
      <c r="BE141">
        <f t="array" ref="BE141">IF(P141="",0,SUMPRODUCT((DM13:VZ13="Fruits a coque")*(DM14:VZ14="ALERTE")*(COUNTIF(AD141,"* "&amp;DM15:VZ15&amp;" *")&gt;0)*1))</f>
        <v>0</v>
      </c>
      <c r="BF141" t="str">
        <f t="shared" si="80"/>
        <v/>
      </c>
      <c r="BG141">
        <f t="array" ref="BG141">IF(P141="",0,SUMPRODUCT((DM13:VZ13="Celeri")*(DM14:VZ14="ALERTE")*(COUNTIF(AD141,"* "&amp;DM15:VZ15&amp;" *")&gt;0)*1))</f>
        <v>0</v>
      </c>
      <c r="BH141" t="str">
        <f t="shared" si="81"/>
        <v/>
      </c>
      <c r="BI141">
        <f t="array" ref="BI141">IF(P141="",0,SUMPRODUCT((DM13:VZ13="Moutarde")*(DM14:VZ14="ALERTE")*(COUNTIF(AD141,"* "&amp;DM15:VZ15&amp;" *")&gt;0)*1))</f>
        <v>0</v>
      </c>
      <c r="BJ141" t="str">
        <f t="shared" si="82"/>
        <v/>
      </c>
      <c r="BK141">
        <f t="array" ref="BK141">IF(P141="",0,SUMPRODUCT((DM13:VZ13="Sesame")*(DM14:VZ14="ALERTE")*(COUNTIF(AD141,"* "&amp;DM15:VZ15&amp;" *")&gt;0)*1))</f>
        <v>0</v>
      </c>
      <c r="BL141" t="str">
        <f t="shared" si="83"/>
        <v/>
      </c>
      <c r="BM141">
        <f t="array" ref="BM141">IF(P141="",0,SUMPRODUCT((DM13:VZ13="Sulfites")*(DM14:VZ14="ALERTE")*(COUNTIF(AD141,"* "&amp;DM15:VZ15&amp;" *")&gt;0)*1))</f>
        <v>0</v>
      </c>
      <c r="BN141" t="str">
        <f t="shared" si="84"/>
        <v/>
      </c>
      <c r="BO141">
        <f t="array" ref="BO141">IF(P141="",0,SUMPRODUCT((DM13:VZ13="Lupin")*(DM14:VZ14="ALERTE")*(COUNTIF(AD141,"* "&amp;DM15:VZ15&amp;" *")&gt;0)*1))</f>
        <v>0</v>
      </c>
      <c r="BP141" t="str">
        <f t="shared" si="85"/>
        <v/>
      </c>
      <c r="BQ141">
        <f t="array" ref="BQ141">IF(P141="",0,SUMPRODUCT((DM13:VZ13="Mollusques")*(DM14:VZ14="EXCL")*(COUNTIF(AD141,"* "&amp;DM15:VZ15&amp;" *")&gt;0)*1))</f>
        <v>0</v>
      </c>
      <c r="BR141">
        <f t="array" ref="BR141">IF(P141="",0,SUMPRODUCT((DM13:VZ13="Mollusques")*(DM14:VZ14="ALERTE")*(COUNTIF(AD141,"* "&amp;DM15:VZ15&amp;" *")&gt;0)*1))</f>
        <v>0</v>
      </c>
      <c r="BS141" t="str">
        <f t="shared" si="86"/>
        <v/>
      </c>
      <c r="BT141" t="str">
        <f t="shared" si="87"/>
        <v/>
      </c>
      <c r="BU141" t="str">
        <f t="shared" si="88"/>
        <v/>
      </c>
      <c r="BV141" t="str">
        <f t="shared" si="89"/>
        <v/>
      </c>
      <c r="BW141" t="str">
        <f t="shared" si="90"/>
        <v/>
      </c>
      <c r="BX141" t="str">
        <f t="shared" si="91"/>
        <v/>
      </c>
      <c r="BY141" t="str">
        <f t="shared" si="92"/>
        <v/>
      </c>
      <c r="BZ141" t="str">
        <f t="shared" si="93"/>
        <v/>
      </c>
      <c r="CA141" t="str">
        <f t="shared" si="94"/>
        <v/>
      </c>
      <c r="CB141" t="str">
        <f t="shared" si="95"/>
        <v/>
      </c>
      <c r="CC141" t="str">
        <f t="shared" si="96"/>
        <v/>
      </c>
      <c r="CD141" t="str">
        <f t="shared" si="97"/>
        <v/>
      </c>
      <c r="CE141" t="str">
        <f t="shared" si="98"/>
        <v/>
      </c>
      <c r="CF141" t="str">
        <f t="shared" si="99"/>
        <v/>
      </c>
      <c r="CG141" t="str">
        <f t="shared" si="100"/>
        <v/>
      </c>
      <c r="CH141" t="str">
        <f t="shared" si="101"/>
        <v/>
      </c>
      <c r="CI141" t="str">
        <f t="shared" si="102"/>
        <v/>
      </c>
      <c r="CJ141" t="str">
        <f t="shared" si="103"/>
        <v/>
      </c>
      <c r="CK141" t="str">
        <f t="shared" si="104"/>
        <v/>
      </c>
    </row>
    <row r="142" spans="2:89" ht="15.75">
      <c r="B142" s="759"/>
      <c r="C142" s="785">
        <f>K10</f>
        <v>120</v>
      </c>
      <c r="D142" s="780" t="str" cm="1">
        <f t="array" ref="D142">IF(ROW()=ROW(D140),C143,INDEX(E140:E153,ROW()-ROW(D140)))</f>
        <v/>
      </c>
      <c r="E142" s="781" t="str">
        <f>IF(OR(D142="",C142="",C142&lt;=0,F142=""),"",TRIM(MID(D142,LEN(F142)+1+IF(MID(D142,LEN(F142)+1,1)=" ",1,0),99999)))</f>
        <v/>
      </c>
      <c r="F142" s="780" t="str">
        <f>IF(OR(G142="",G142=0,G142="0"),"",IF(LEN(G142)&lt;=C142,G142,IF(LEN(SUBSTITUTE(H142," ",""))=C142+1,LEFT(G142,C142),LEFT(G142,FIND("§",SUBSTITUTE(H142," ","§",LEN(H142)-LEN(SUBSTITUTE(H142," ",""))))-1))))</f>
        <v/>
      </c>
      <c r="G142" s="780" t="str">
        <f t="shared" ref="G142:G205" si="105">IF(OR(D142="",D142=0),"",TRIM(SUBSTITUTE(SUBSTITUTE(D142,CHAR(160)," "),CHAR(10)," ")))</f>
        <v/>
      </c>
      <c r="H142" s="780" t="str">
        <f>IF(OR(G142="",G142=0,G142="0"),"",LEFT(G142,C142+1))</f>
        <v/>
      </c>
      <c r="I142" s="782"/>
      <c r="J142" s="796"/>
      <c r="K142" s="759" t="str">
        <f>IF(LEN(TRIM(L142))&gt;0,MAX(K13:K141)+1,"")</f>
        <v/>
      </c>
      <c r="L142" s="864"/>
      <c r="M142" s="864"/>
      <c r="N142" s="864"/>
      <c r="O142" s="263" t="str">
        <f t="shared" ref="O142:O205" si="106">IF(P142="","",ROW()-8)</f>
        <v/>
      </c>
      <c r="P142" s="752"/>
      <c r="Q142" s="862" t="s">
        <v>945</v>
      </c>
      <c r="R142" s="863" t="str">
        <f t="shared" ref="R142:R205" si="107">IF(P142="","",TRIM(SUBSTITUTE(P142,"*",""))&amp;IF(COUNTIF(S142,"*⚠*")&gt;0," *",""))</f>
        <v/>
      </c>
      <c r="S142" s="264" t="str">
        <f t="shared" ref="S142:S205" si="108">IF(P142="","",CH142)</f>
        <v/>
      </c>
      <c r="T142" s="266" t="str">
        <f t="shared" ref="T142:T205" si="109">IF(P142="","",TRIM(SUBSTITUTE(P142,"*",""))&amp;IF(V142&gt;0," *",""))</f>
        <v/>
      </c>
      <c r="U142" s="267" t="str">
        <f t="shared" ref="U142:U205" si="110">IF(P142="","",CK142)</f>
        <v/>
      </c>
      <c r="V142" s="268" t="str">
        <f t="shared" ref="V142:V205" si="111">IF(P142="","",IF(AI142&lt;&gt;"",1,0)+IF(AL142&lt;&gt;"",1,0)+IF(AN142&lt;&gt;"",1,0)+IF(AR142&lt;&gt;"",1,0)+IF(AT142&lt;&gt;"",1,0)+IF(AW142&lt;&gt;"",1,0)+IF(BB142&lt;&gt;"",1,0)+IF(BF142&lt;&gt;"",1,0)+IF(BH142&lt;&gt;"",1,0)+IF(BJ142&lt;&gt;"",1,0)+IF(BL142&lt;&gt;"",1,0)+IF(BN142&lt;&gt;"",1,0)+IF(BP142&lt;&gt;"",1,0)+IF(BS142&lt;&gt;"",1,0))</f>
        <v/>
      </c>
      <c r="W142" s="268" t="str">
        <f t="shared" ref="W142:W205" si="112">IF(P142="","",IF(AJ142&lt;&gt;"",1,0)+IF(BC142&lt;&gt;"",1,0))</f>
        <v/>
      </c>
      <c r="X142" s="269" t="str">
        <f t="shared" ref="X142:X205" si="113">IF(P142="","",IF(S142&lt;&gt;"",S142,IF(U142&lt;&gt;"",U142,"aucun match")))</f>
        <v/>
      </c>
      <c r="Y142" t="str">
        <f t="shared" ref="Y142:Y205" si="114">IF(P142="","",LOWER(P142))</f>
        <v/>
      </c>
      <c r="Z142" t="str">
        <f t="shared" ref="Z142:Z205" si="115">IF(Y142="","",SUBSTITUTE(SUBSTITUTE(SUBSTITUTE(SUBSTITUTE(SUBSTITUTE(SUBSTITUTE(SUBSTITUTE(SUBSTITUTE(Y142,"œ","oe"),"æ","ae"),"à","a"),"á","a"),"â","a"),"ä","a"),"ã","a"),"å","a"))</f>
        <v/>
      </c>
      <c r="AA142" t="str">
        <f t="shared" ref="AA142:AA205" si="116">IF(Z142="","",SUBSTITUTE(SUBSTITUTE(SUBSTITUTE(SUBSTITUTE(SUBSTITUTE(SUBSTITUTE(SUBSTITUTE(SUBSTITUTE(SUBSTITUTE(SUBSTITUTE(SUBSTITUTE(SUBSTITUTE(SUBSTITUTE(SUBSTITUTE(SUBSTITUTE(SUBSTITUTE(SUBSTITUTE(SUBSTITUTE(SUBSTITUTE(SUBSTITUTE(SUBSTITUTE(Z142,"ç","c"),"è","e"),"é","e"),"ê","e"),"ë","e"),"ì","i"),"í","i"),"î","i"),"ï","i"),"ñ","n"),"ò","o"),"ó","o"),"ô","o"),"ö","o"),"õ","o"),"ù","u"),"ú","u"),"û","u"),"ü","u"),"ý","y"),"ÿ","y"))</f>
        <v/>
      </c>
      <c r="AB142" t="str">
        <f t="shared" ref="AB142:AB205" si="117">IF(AA142="","",SUBSTITUTE(SUBSTITUTE(SUBSTITUTE(SUBSTITUTE(SUBSTITUTE(SUBSTITUTE(SUBSTITUTE(SUBSTITUTE(SUBSTITUTE(SUBSTITUTE(AA142,CHAR(10)," "),CHAR(13)," "),","," "),"."," "),":"," "),"/"," "),"-"," "),"_"," "),""""," "),";"," "))</f>
        <v/>
      </c>
      <c r="AC142" t="str">
        <f t="shared" ref="AC142:AC205" si="118">IF(AB142="","",SUBSTITUTE(SUBSTITUTE(SUBSTITUTE(SUBSTITUTE(SUBSTITUTE(SUBSTITUTE(SUBSTITUTE(SUBSTITUTE(AB142,CHAR(40)," "),CHAR(41)," "),CHAR(39)," "),"?"," "),"!"," "),"+"," "),"*"," "),"&amp;"," "))</f>
        <v/>
      </c>
      <c r="AD142" t="str">
        <f t="shared" ref="AD142:AD205" si="119">IF(AC142="",""," "&amp;TRIM(SUBSTITUTE(SUBSTITUTE(SUBSTITUTE(AC142,"  "," "),"  "," "),"  "," "))&amp;" ")</f>
        <v/>
      </c>
      <c r="AE142">
        <f t="array" ref="AE142">IF(P142="",0,SUMPRODUCT((DM13:VZ13="Gluten")*(DM14:VZ14="INFO")*(COUNTIF(AD142,"* "&amp;DM15:VZ15&amp;" *")&gt;0)*1))</f>
        <v>0</v>
      </c>
      <c r="AF142">
        <f t="array" ref="AF142">IF(P142="",0,SUMPRODUCT((DM13:VZ13="Gluten")*(DM14:VZ14="EXCL")*(COUNTIF(AD142,"* "&amp;DM15:VZ15&amp;" *")&gt;0)*1))</f>
        <v>0</v>
      </c>
      <c r="AG142">
        <f t="array" ref="AG142">IF(P142="",0,SUMPRODUCT((DM13:VZ13="Gluten")*(DM14:VZ14="ALERTE")*(COUNTIF(AD142,"* "&amp;DM15:VZ15&amp;" *")&gt;0)*1))</f>
        <v>0</v>
      </c>
      <c r="AH142">
        <f t="array" ref="AH142">IF(P142="",0,SUMPRODUCT((DM13:VZ13="Gluten")*(DM14:VZ14="SUSP")*(COUNTIF(AD142,"* "&amp;DM15:VZ15&amp;" *")&gt;0)*1))</f>
        <v>0</v>
      </c>
      <c r="AI142" t="str">
        <f t="shared" ref="AI142:AI205" si="120">IF(P142="","",IF(AE142&gt;0,"info Gluten",IF(AND(AG142&gt;0,AF142=0),"⚠ Gluten","")))</f>
        <v/>
      </c>
      <c r="AJ142" t="str">
        <f t="shared" ref="AJ142:AJ205" si="121">IF(P142="","",IF(AND(AI142="",AH142&gt;0,AF142=0),"suspicion Gluten",""))</f>
        <v/>
      </c>
      <c r="AK142">
        <f t="array" ref="AK142">IF(P142="",0,SUMPRODUCT((DM13:VZ13="Crustaces")*(DM14:VZ14="ALERTE")*(COUNTIF(AD142,"* "&amp;DM15:VZ15&amp;" *")&gt;0)*1))</f>
        <v>0</v>
      </c>
      <c r="AL142" t="str">
        <f t="shared" ref="AL142:AL205" si="122">IF(P142="","",IF(AK142&gt;0,"⚠ Crustaces",""))</f>
        <v/>
      </c>
      <c r="AM142">
        <f t="array" ref="AM142">IF(P142="",0,SUMPRODUCT((DM13:VZ13="Oeufs")*(DM14:VZ14="ALERTE")*(COUNTIF(AD142,"* "&amp;DM15:VZ15&amp;" *")&gt;0)*1))</f>
        <v>0</v>
      </c>
      <c r="AN142" t="str">
        <f t="shared" ref="AN142:AN205" si="123">IF(P142="","",IF(AM142&gt;0,"⚠ Oeufs",""))</f>
        <v/>
      </c>
      <c r="AO142">
        <f t="array" ref="AO142">IF(P142="",0,SUMPRODUCT((DM13:VZ13="Poissons")*(DM14:VZ14="INFO")*(COUNTIF(AD142,"* "&amp;DM15:VZ15&amp;" *")&gt;0)*1))</f>
        <v>0</v>
      </c>
      <c r="AP142">
        <f t="array" ref="AP142">IF(P142="",0,SUMPRODUCT((DM13:VZ13="Poissons")*(DM14:VZ14="EXCL")*(COUNTIF(AD142,"* "&amp;DM15:VZ15&amp;" *")&gt;0)*1))</f>
        <v>0</v>
      </c>
      <c r="AQ142">
        <f t="array" ref="AQ142">IF(P142="",0,SUMPRODUCT((DM13:VZ13="Poissons")*(DM14:VZ14="ALERTE")*(COUNTIF(AD142,"* "&amp;DM15:VZ15&amp;" *")&gt;0)*1))</f>
        <v>0</v>
      </c>
      <c r="AR142" t="str">
        <f t="shared" ref="AR142:AR205" si="124">IF(P142="","",IF(AO142&gt;0,"info Poissons",IF(AND(AQ142&gt;0,AP142=0),"⚠ Poissons","")))</f>
        <v/>
      </c>
      <c r="AS142">
        <f t="array" ref="AS142">IF(P142="",0,SUMPRODUCT((DM13:VZ13="Arachides")*(DM14:VZ14="ALERTE")*(COUNTIF(AD142,"* "&amp;DM15:VZ15&amp;" *")&gt;0)*1))</f>
        <v>0</v>
      </c>
      <c r="AT142" t="str">
        <f t="shared" ref="AT142:AT205" si="125">IF(P142="","",IF(AS142&gt;0,"⚠ Arachides",""))</f>
        <v/>
      </c>
      <c r="AU142">
        <f t="array" ref="AU142">IF(P142="",0,SUMPRODUCT((DM13:VZ13="Soja")*(DM14:VZ14="INFO")*(COUNTIF(AD142,"* "&amp;DM15:VZ15&amp;" *")&gt;0)*1))</f>
        <v>0</v>
      </c>
      <c r="AV142">
        <f t="array" ref="AV142">IF(P142="",0,SUMPRODUCT((DM13:VZ13="Soja")*(DM14:VZ14="ALERTE")*(COUNTIF(AD142,"* "&amp;DM15:VZ15&amp;" *")&gt;0)*1))</f>
        <v>0</v>
      </c>
      <c r="AW142" t="str">
        <f t="shared" ref="AW142:AW205" si="126">IF(P142="","",IF(AU142&gt;0,"info Soja",IF(AV142&gt;0,"⚠ Soja","")))</f>
        <v/>
      </c>
      <c r="AX142">
        <f t="array" ref="AX142">IF(P142="",0,SUMPRODUCT((DM13:VZ13="Lait")*(DM14:VZ14="INFO")*(COUNTIF(AD142,"* "&amp;DM15:VZ15&amp;" *")&gt;0)*1))</f>
        <v>0</v>
      </c>
      <c r="AY142">
        <f t="array" ref="AY142">IF(P142="",0,SUMPRODUCT((DM13:VZ13="Lait")*(DM14:VZ14="EXCL")*(COUNTIF(AD142,"* "&amp;DM15:VZ15&amp;" *")&gt;0)*1))</f>
        <v>0</v>
      </c>
      <c r="AZ142">
        <f t="array" ref="AZ142">IF(P142="",0,SUMPRODUCT((DM13:VZ13="Lait")*(DM14:VZ14="ALERTE")*(COUNTIF(AD142,"* "&amp;DM15:VZ15&amp;" *")&gt;0)*1))</f>
        <v>0</v>
      </c>
      <c r="BA142">
        <f t="array" ref="BA142">IF(P142="",0,SUMPRODUCT((DM13:VZ13="Lait")*(DM14:VZ14="SUSP")*(COUNTIF(AD142,"* "&amp;DM15:VZ15&amp;" *")&gt;0)*1))</f>
        <v>0</v>
      </c>
      <c r="BB142" t="str">
        <f t="shared" ref="BB142:BB205" si="127">IF(P142="","",IF(AX142&gt;0,"info Lait",IF(AND(AZ142&gt;0,AY142=0),"⚠ Lait","")))</f>
        <v/>
      </c>
      <c r="BC142" t="str">
        <f t="shared" ref="BC142:BC205" si="128">IF(P142="","",IF(AND(BB142="",BA142&gt;0,AY142=0),"suspicion Lait",""))</f>
        <v/>
      </c>
      <c r="BD142">
        <f t="array" ref="BD142">IF(P142="",0,SUMPRODUCT((DM13:VZ13="Fruits a coque")*(DM14:VZ14="EXCL")*(COUNTIF(AD142,"* "&amp;DM15:VZ15&amp;" *")&gt;0)*1))</f>
        <v>0</v>
      </c>
      <c r="BE142">
        <f t="array" ref="BE142">IF(P142="",0,SUMPRODUCT((DM13:VZ13="Fruits a coque")*(DM14:VZ14="ALERTE")*(COUNTIF(AD142,"* "&amp;DM15:VZ15&amp;" *")&gt;0)*1))</f>
        <v>0</v>
      </c>
      <c r="BF142" t="str">
        <f t="shared" ref="BF142:BF205" si="129">IF(P142="","",IF(AND(BE142&gt;0,BD142=0),"⚠ Fruits a coque",""))</f>
        <v/>
      </c>
      <c r="BG142">
        <f t="array" ref="BG142">IF(P142="",0,SUMPRODUCT((DM13:VZ13="Celeri")*(DM14:VZ14="ALERTE")*(COUNTIF(AD142,"* "&amp;DM15:VZ15&amp;" *")&gt;0)*1))</f>
        <v>0</v>
      </c>
      <c r="BH142" t="str">
        <f t="shared" ref="BH142:BH205" si="130">IF(P142="","",IF(BG142&gt;0,"⚠ Celeri",""))</f>
        <v/>
      </c>
      <c r="BI142">
        <f t="array" ref="BI142">IF(P142="",0,SUMPRODUCT((DM13:VZ13="Moutarde")*(DM14:VZ14="ALERTE")*(COUNTIF(AD142,"* "&amp;DM15:VZ15&amp;" *")&gt;0)*1))</f>
        <v>0</v>
      </c>
      <c r="BJ142" t="str">
        <f t="shared" ref="BJ142:BJ205" si="131">IF(P142="","",IF(BI142&gt;0,"⚠ Moutarde",""))</f>
        <v/>
      </c>
      <c r="BK142">
        <f t="array" ref="BK142">IF(P142="",0,SUMPRODUCT((DM13:VZ13="Sesame")*(DM14:VZ14="ALERTE")*(COUNTIF(AD142,"* "&amp;DM15:VZ15&amp;" *")&gt;0)*1))</f>
        <v>0</v>
      </c>
      <c r="BL142" t="str">
        <f t="shared" ref="BL142:BL205" si="132">IF(P142="","",IF(BK142&gt;0,"⚠ Sesame",""))</f>
        <v/>
      </c>
      <c r="BM142">
        <f t="array" ref="BM142">IF(P142="",0,SUMPRODUCT((DM13:VZ13="Sulfites")*(DM14:VZ14="ALERTE")*(COUNTIF(AD142,"* "&amp;DM15:VZ15&amp;" *")&gt;0)*1))</f>
        <v>0</v>
      </c>
      <c r="BN142" t="str">
        <f t="shared" ref="BN142:BN205" si="133">IF(P142="","",IF(BM142&gt;0,"⚠ Sulfites",""))</f>
        <v/>
      </c>
      <c r="BO142">
        <f t="array" ref="BO142">IF(P142="",0,SUMPRODUCT((DM13:VZ13="Lupin")*(DM14:VZ14="ALERTE")*(COUNTIF(AD142,"* "&amp;DM15:VZ15&amp;" *")&gt;0)*1))</f>
        <v>0</v>
      </c>
      <c r="BP142" t="str">
        <f t="shared" ref="BP142:BP205" si="134">IF(P142="","",IF(BO142&gt;0,"⚠ Lupin",""))</f>
        <v/>
      </c>
      <c r="BQ142">
        <f t="array" ref="BQ142">IF(P142="",0,SUMPRODUCT((DM13:VZ13="Mollusques")*(DM14:VZ14="EXCL")*(COUNTIF(AD142,"* "&amp;DM15:VZ15&amp;" *")&gt;0)*1))</f>
        <v>0</v>
      </c>
      <c r="BR142">
        <f t="array" ref="BR142">IF(P142="",0,SUMPRODUCT((DM13:VZ13="Mollusques")*(DM14:VZ14="ALERTE")*(COUNTIF(AD142,"* "&amp;DM15:VZ15&amp;" *")&gt;0)*1))</f>
        <v>0</v>
      </c>
      <c r="BS142" t="str">
        <f t="shared" ref="BS142:BS205" si="135">IF(P142="","",IF(AND(BR142&gt;0,BQ142=0),"⚠ Mollusques",""))</f>
        <v/>
      </c>
      <c r="BT142" t="str">
        <f t="shared" ref="BT142:BT205" si="136">IF(P142="","",AI142)</f>
        <v/>
      </c>
      <c r="BU142" t="str">
        <f t="shared" ref="BU142:BU205" si="137">IF(P142="","",IF(AL142="",BT142,IF(BT142="",AL142,BT142&amp;" • "&amp;AL142)))</f>
        <v/>
      </c>
      <c r="BV142" t="str">
        <f t="shared" ref="BV142:BV205" si="138">IF(P142="","",IF(AN142="",BU142,IF(BU142="",AN142,BU142&amp;" • "&amp;AN142)))</f>
        <v/>
      </c>
      <c r="BW142" t="str">
        <f t="shared" ref="BW142:BW205" si="139">IF(P142="","",IF(AR142="",BV142,IF(BV142="",AR142,BV142&amp;" • "&amp;AR142)))</f>
        <v/>
      </c>
      <c r="BX142" t="str">
        <f t="shared" ref="BX142:BX205" si="140">IF(P142="","",IF(AT142="",BW142,IF(BW142="",AT142,BW142&amp;" • "&amp;AT142)))</f>
        <v/>
      </c>
      <c r="BY142" t="str">
        <f t="shared" ref="BY142:BY205" si="141">IF(P142="","",IF(AW142="",BX142,IF(BX142="",AW142,BX142&amp;" • "&amp;AW142)))</f>
        <v/>
      </c>
      <c r="BZ142" t="str">
        <f t="shared" ref="BZ142:BZ205" si="142">IF(P142="","",IF(BB142="",BY142,IF(BY142="",BB142,BY142&amp;" • "&amp;BB142)))</f>
        <v/>
      </c>
      <c r="CA142" t="str">
        <f t="shared" ref="CA142:CA205" si="143">IF(P142="","",IF(BF142="",BZ142,IF(BZ142="",BF142,BZ142&amp;" • "&amp;BF142)))</f>
        <v/>
      </c>
      <c r="CB142" t="str">
        <f t="shared" ref="CB142:CB205" si="144">IF(P142="","",IF(BH142="",CA142,IF(CA142="",BH142,CA142&amp;" • "&amp;BH142)))</f>
        <v/>
      </c>
      <c r="CC142" t="str">
        <f t="shared" ref="CC142:CC205" si="145">IF(P142="","",IF(BJ142="",CB142,IF(CB142="",BJ142,CB142&amp;" • "&amp;BJ142)))</f>
        <v/>
      </c>
      <c r="CD142" t="str">
        <f t="shared" ref="CD142:CD205" si="146">IF(P142="","",IF(BL142="",CC142,IF(CC142="",BL142,CC142&amp;" • "&amp;BL142)))</f>
        <v/>
      </c>
      <c r="CE142" t="str">
        <f t="shared" ref="CE142:CE205" si="147">IF(P142="","",IF(BN142="",CD142,IF(CD142="",BN142,CD142&amp;" • "&amp;BN142)))</f>
        <v/>
      </c>
      <c r="CF142" t="str">
        <f t="shared" ref="CF142:CF205" si="148">IF(P142="","",IF(BP142="",CE142,IF(CE142="",BP142,CE142&amp;" • "&amp;BP142)))</f>
        <v/>
      </c>
      <c r="CG142" t="str">
        <f t="shared" ref="CG142:CG205" si="149">IF(P142="","",IF(BS142="",CF142,IF(CF142="",BS142,CF142&amp;" • "&amp;BS142)))</f>
        <v/>
      </c>
      <c r="CH142" t="str">
        <f t="shared" ref="CH142:CH205" si="150">IF(P142="","",CG142)</f>
        <v/>
      </c>
      <c r="CI142" t="str">
        <f t="shared" ref="CI142:CI205" si="151">IF(P142="","",AJ142)</f>
        <v/>
      </c>
      <c r="CJ142" t="str">
        <f t="shared" ref="CJ142:CJ205" si="152">IF(P142="","",IF(BC142="",CI142,IF(CI142="",BC142,CI142&amp;" • "&amp;BC142)))</f>
        <v/>
      </c>
      <c r="CK142" t="str">
        <f t="shared" ref="CK142:CK205" si="153">IF(P142="","",CJ142)</f>
        <v/>
      </c>
    </row>
    <row r="143" spans="2:89" ht="15.75">
      <c r="B143" s="759"/>
      <c r="C143" s="784" t="str">
        <f>IF(UPPER(TRIM(K11))="X",C147,C141)</f>
        <v>Cuire au four dans un bac gastro selon les instructions habituelles.</v>
      </c>
      <c r="D143" s="780" t="str" cm="1">
        <f t="array" ref="D143">IF(ROW()=ROW(D140),C143,INDEX(E140:E153,ROW()-ROW(D140)))</f>
        <v/>
      </c>
      <c r="E143" s="781" t="str">
        <f>IF(OR(D143="",C142="",C142&lt;=0,F143=""),"",TRIM(MID(D143,LEN(F143)+1+IF(MID(D143,LEN(F143)+1,1)=" ",1,0),99999)))</f>
        <v/>
      </c>
      <c r="F143" s="780" t="str">
        <f>IF(OR(G143="",G143=0,G143="0"),"",IF(LEN(G143)&lt;=C142,G143,IF(LEN(SUBSTITUTE(H143," ",""))=C142+1,LEFT(G143,C142),LEFT(G143,FIND("§",SUBSTITUTE(H143," ","§",LEN(H143)-LEN(SUBSTITUTE(H143," ",""))))-1))))</f>
        <v/>
      </c>
      <c r="G143" s="780" t="str">
        <f t="shared" si="105"/>
        <v/>
      </c>
      <c r="H143" s="780" t="str">
        <f>IF(OR(G143="",G143=0,G143="0"),"",LEFT(G143,C142+1))</f>
        <v/>
      </c>
      <c r="I143" s="782"/>
      <c r="J143" s="796"/>
      <c r="K143" s="759" t="str">
        <f>IF(LEN(TRIM(L143))&gt;0,MAX(K13:K142)+1,"")</f>
        <v/>
      </c>
      <c r="L143" s="864"/>
      <c r="M143" s="864"/>
      <c r="N143" s="864"/>
      <c r="O143" s="263" t="str">
        <f t="shared" si="106"/>
        <v/>
      </c>
      <c r="P143" s="752"/>
      <c r="Q143" s="862" t="s">
        <v>945</v>
      </c>
      <c r="R143" s="863" t="str">
        <f t="shared" si="107"/>
        <v/>
      </c>
      <c r="S143" s="264" t="str">
        <f t="shared" si="108"/>
        <v/>
      </c>
      <c r="T143" s="266" t="str">
        <f t="shared" si="109"/>
        <v/>
      </c>
      <c r="U143" s="267" t="str">
        <f t="shared" si="110"/>
        <v/>
      </c>
      <c r="V143" s="268" t="str">
        <f t="shared" si="111"/>
        <v/>
      </c>
      <c r="W143" s="268" t="str">
        <f t="shared" si="112"/>
        <v/>
      </c>
      <c r="X143" s="269" t="str">
        <f t="shared" si="113"/>
        <v/>
      </c>
      <c r="Y143" t="str">
        <f t="shared" si="114"/>
        <v/>
      </c>
      <c r="Z143" t="str">
        <f t="shared" si="115"/>
        <v/>
      </c>
      <c r="AA143" t="str">
        <f t="shared" si="116"/>
        <v/>
      </c>
      <c r="AB143" t="str">
        <f t="shared" si="117"/>
        <v/>
      </c>
      <c r="AC143" t="str">
        <f t="shared" si="118"/>
        <v/>
      </c>
      <c r="AD143" t="str">
        <f t="shared" si="119"/>
        <v/>
      </c>
      <c r="AE143">
        <f t="array" ref="AE143">IF(P143="",0,SUMPRODUCT((DM13:VZ13="Gluten")*(DM14:VZ14="INFO")*(COUNTIF(AD143,"* "&amp;DM15:VZ15&amp;" *")&gt;0)*1))</f>
        <v>0</v>
      </c>
      <c r="AF143">
        <f t="array" ref="AF143">IF(P143="",0,SUMPRODUCT((DM13:VZ13="Gluten")*(DM14:VZ14="EXCL")*(COUNTIF(AD143,"* "&amp;DM15:VZ15&amp;" *")&gt;0)*1))</f>
        <v>0</v>
      </c>
      <c r="AG143">
        <f t="array" ref="AG143">IF(P143="",0,SUMPRODUCT((DM13:VZ13="Gluten")*(DM14:VZ14="ALERTE")*(COUNTIF(AD143,"* "&amp;DM15:VZ15&amp;" *")&gt;0)*1))</f>
        <v>0</v>
      </c>
      <c r="AH143">
        <f t="array" ref="AH143">IF(P143="",0,SUMPRODUCT((DM13:VZ13="Gluten")*(DM14:VZ14="SUSP")*(COUNTIF(AD143,"* "&amp;DM15:VZ15&amp;" *")&gt;0)*1))</f>
        <v>0</v>
      </c>
      <c r="AI143" t="str">
        <f t="shared" si="120"/>
        <v/>
      </c>
      <c r="AJ143" t="str">
        <f t="shared" si="121"/>
        <v/>
      </c>
      <c r="AK143">
        <f t="array" ref="AK143">IF(P143="",0,SUMPRODUCT((DM13:VZ13="Crustaces")*(DM14:VZ14="ALERTE")*(COUNTIF(AD143,"* "&amp;DM15:VZ15&amp;" *")&gt;0)*1))</f>
        <v>0</v>
      </c>
      <c r="AL143" t="str">
        <f t="shared" si="122"/>
        <v/>
      </c>
      <c r="AM143">
        <f t="array" ref="AM143">IF(P143="",0,SUMPRODUCT((DM13:VZ13="Oeufs")*(DM14:VZ14="ALERTE")*(COUNTIF(AD143,"* "&amp;DM15:VZ15&amp;" *")&gt;0)*1))</f>
        <v>0</v>
      </c>
      <c r="AN143" t="str">
        <f t="shared" si="123"/>
        <v/>
      </c>
      <c r="AO143">
        <f t="array" ref="AO143">IF(P143="",0,SUMPRODUCT((DM13:VZ13="Poissons")*(DM14:VZ14="INFO")*(COUNTIF(AD143,"* "&amp;DM15:VZ15&amp;" *")&gt;0)*1))</f>
        <v>0</v>
      </c>
      <c r="AP143">
        <f t="array" ref="AP143">IF(P143="",0,SUMPRODUCT((DM13:VZ13="Poissons")*(DM14:VZ14="EXCL")*(COUNTIF(AD143,"* "&amp;DM15:VZ15&amp;" *")&gt;0)*1))</f>
        <v>0</v>
      </c>
      <c r="AQ143">
        <f t="array" ref="AQ143">IF(P143="",0,SUMPRODUCT((DM13:VZ13="Poissons")*(DM14:VZ14="ALERTE")*(COUNTIF(AD143,"* "&amp;DM15:VZ15&amp;" *")&gt;0)*1))</f>
        <v>0</v>
      </c>
      <c r="AR143" t="str">
        <f t="shared" si="124"/>
        <v/>
      </c>
      <c r="AS143">
        <f t="array" ref="AS143">IF(P143="",0,SUMPRODUCT((DM13:VZ13="Arachides")*(DM14:VZ14="ALERTE")*(COUNTIF(AD143,"* "&amp;DM15:VZ15&amp;" *")&gt;0)*1))</f>
        <v>0</v>
      </c>
      <c r="AT143" t="str">
        <f t="shared" si="125"/>
        <v/>
      </c>
      <c r="AU143">
        <f t="array" ref="AU143">IF(P143="",0,SUMPRODUCT((DM13:VZ13="Soja")*(DM14:VZ14="INFO")*(COUNTIF(AD143,"* "&amp;DM15:VZ15&amp;" *")&gt;0)*1))</f>
        <v>0</v>
      </c>
      <c r="AV143">
        <f t="array" ref="AV143">IF(P143="",0,SUMPRODUCT((DM13:VZ13="Soja")*(DM14:VZ14="ALERTE")*(COUNTIF(AD143,"* "&amp;DM15:VZ15&amp;" *")&gt;0)*1))</f>
        <v>0</v>
      </c>
      <c r="AW143" t="str">
        <f t="shared" si="126"/>
        <v/>
      </c>
      <c r="AX143">
        <f t="array" ref="AX143">IF(P143="",0,SUMPRODUCT((DM13:VZ13="Lait")*(DM14:VZ14="INFO")*(COUNTIF(AD143,"* "&amp;DM15:VZ15&amp;" *")&gt;0)*1))</f>
        <v>0</v>
      </c>
      <c r="AY143">
        <f t="array" ref="AY143">IF(P143="",0,SUMPRODUCT((DM13:VZ13="Lait")*(DM14:VZ14="EXCL")*(COUNTIF(AD143,"* "&amp;DM15:VZ15&amp;" *")&gt;0)*1))</f>
        <v>0</v>
      </c>
      <c r="AZ143">
        <f t="array" ref="AZ143">IF(P143="",0,SUMPRODUCT((DM13:VZ13="Lait")*(DM14:VZ14="ALERTE")*(COUNTIF(AD143,"* "&amp;DM15:VZ15&amp;" *")&gt;0)*1))</f>
        <v>0</v>
      </c>
      <c r="BA143">
        <f t="array" ref="BA143">IF(P143="",0,SUMPRODUCT((DM13:VZ13="Lait")*(DM14:VZ14="SUSP")*(COUNTIF(AD143,"* "&amp;DM15:VZ15&amp;" *")&gt;0)*1))</f>
        <v>0</v>
      </c>
      <c r="BB143" t="str">
        <f t="shared" si="127"/>
        <v/>
      </c>
      <c r="BC143" t="str">
        <f t="shared" si="128"/>
        <v/>
      </c>
      <c r="BD143">
        <f t="array" ref="BD143">IF(P143="",0,SUMPRODUCT((DM13:VZ13="Fruits a coque")*(DM14:VZ14="EXCL")*(COUNTIF(AD143,"* "&amp;DM15:VZ15&amp;" *")&gt;0)*1))</f>
        <v>0</v>
      </c>
      <c r="BE143">
        <f t="array" ref="BE143">IF(P143="",0,SUMPRODUCT((DM13:VZ13="Fruits a coque")*(DM14:VZ14="ALERTE")*(COUNTIF(AD143,"* "&amp;DM15:VZ15&amp;" *")&gt;0)*1))</f>
        <v>0</v>
      </c>
      <c r="BF143" t="str">
        <f t="shared" si="129"/>
        <v/>
      </c>
      <c r="BG143">
        <f t="array" ref="BG143">IF(P143="",0,SUMPRODUCT((DM13:VZ13="Celeri")*(DM14:VZ14="ALERTE")*(COUNTIF(AD143,"* "&amp;DM15:VZ15&amp;" *")&gt;0)*1))</f>
        <v>0</v>
      </c>
      <c r="BH143" t="str">
        <f t="shared" si="130"/>
        <v/>
      </c>
      <c r="BI143">
        <f t="array" ref="BI143">IF(P143="",0,SUMPRODUCT((DM13:VZ13="Moutarde")*(DM14:VZ14="ALERTE")*(COUNTIF(AD143,"* "&amp;DM15:VZ15&amp;" *")&gt;0)*1))</f>
        <v>0</v>
      </c>
      <c r="BJ143" t="str">
        <f t="shared" si="131"/>
        <v/>
      </c>
      <c r="BK143">
        <f t="array" ref="BK143">IF(P143="",0,SUMPRODUCT((DM13:VZ13="Sesame")*(DM14:VZ14="ALERTE")*(COUNTIF(AD143,"* "&amp;DM15:VZ15&amp;" *")&gt;0)*1))</f>
        <v>0</v>
      </c>
      <c r="BL143" t="str">
        <f t="shared" si="132"/>
        <v/>
      </c>
      <c r="BM143">
        <f t="array" ref="BM143">IF(P143="",0,SUMPRODUCT((DM13:VZ13="Sulfites")*(DM14:VZ14="ALERTE")*(COUNTIF(AD143,"* "&amp;DM15:VZ15&amp;" *")&gt;0)*1))</f>
        <v>0</v>
      </c>
      <c r="BN143" t="str">
        <f t="shared" si="133"/>
        <v/>
      </c>
      <c r="BO143">
        <f t="array" ref="BO143">IF(P143="",0,SUMPRODUCT((DM13:VZ13="Lupin")*(DM14:VZ14="ALERTE")*(COUNTIF(AD143,"* "&amp;DM15:VZ15&amp;" *")&gt;0)*1))</f>
        <v>0</v>
      </c>
      <c r="BP143" t="str">
        <f t="shared" si="134"/>
        <v/>
      </c>
      <c r="BQ143">
        <f t="array" ref="BQ143">IF(P143="",0,SUMPRODUCT((DM13:VZ13="Mollusques")*(DM14:VZ14="EXCL")*(COUNTIF(AD143,"* "&amp;DM15:VZ15&amp;" *")&gt;0)*1))</f>
        <v>0</v>
      </c>
      <c r="BR143">
        <f t="array" ref="BR143">IF(P143="",0,SUMPRODUCT((DM13:VZ13="Mollusques")*(DM14:VZ14="ALERTE")*(COUNTIF(AD143,"* "&amp;DM15:VZ15&amp;" *")&gt;0)*1))</f>
        <v>0</v>
      </c>
      <c r="BS143" t="str">
        <f t="shared" si="135"/>
        <v/>
      </c>
      <c r="BT143" t="str">
        <f t="shared" si="136"/>
        <v/>
      </c>
      <c r="BU143" t="str">
        <f t="shared" si="137"/>
        <v/>
      </c>
      <c r="BV143" t="str">
        <f t="shared" si="138"/>
        <v/>
      </c>
      <c r="BW143" t="str">
        <f t="shared" si="139"/>
        <v/>
      </c>
      <c r="BX143" t="str">
        <f t="shared" si="140"/>
        <v/>
      </c>
      <c r="BY143" t="str">
        <f t="shared" si="141"/>
        <v/>
      </c>
      <c r="BZ143" t="str">
        <f t="shared" si="142"/>
        <v/>
      </c>
      <c r="CA143" t="str">
        <f t="shared" si="143"/>
        <v/>
      </c>
      <c r="CB143" t="str">
        <f t="shared" si="144"/>
        <v/>
      </c>
      <c r="CC143" t="str">
        <f t="shared" si="145"/>
        <v/>
      </c>
      <c r="CD143" t="str">
        <f t="shared" si="146"/>
        <v/>
      </c>
      <c r="CE143" t="str">
        <f t="shared" si="147"/>
        <v/>
      </c>
      <c r="CF143" t="str">
        <f t="shared" si="148"/>
        <v/>
      </c>
      <c r="CG143" t="str">
        <f t="shared" si="149"/>
        <v/>
      </c>
      <c r="CH143" t="str">
        <f t="shared" si="150"/>
        <v/>
      </c>
      <c r="CI143" t="str">
        <f t="shared" si="151"/>
        <v/>
      </c>
      <c r="CJ143" t="str">
        <f t="shared" si="152"/>
        <v/>
      </c>
      <c r="CK143" t="str">
        <f t="shared" si="153"/>
        <v/>
      </c>
    </row>
    <row r="144" spans="2:89" ht="15.75">
      <c r="B144" s="759"/>
      <c r="C144" s="786" t="str">
        <f>TRIM(SUBSTITUTE(SUBSTITUTE(SUBSTITUTE(SUBSTITUTE(SUBSTITUTE(SUBSTITUTE(SUBSTITUTE(SUBSTITUTE(SUBSTITUTE(SUBSTITUTE(C141,","," "),";"," "),":"," "),"!"," "),"?"," "),"…"," "),"»"," "),"«"," "),"/"," "),"."," "))</f>
        <v>Cuire au four dans un bac gastro selon les instructions habituelles</v>
      </c>
      <c r="D144" s="780" t="str" cm="1">
        <f t="array" ref="D144">IF(ROW()=ROW(D140),C143,INDEX(E140:E153,ROW()-ROW(D140)))</f>
        <v/>
      </c>
      <c r="E144" s="781" t="str">
        <f>IF(OR(D144="",C142="",C142&lt;=0,F144=""),"",TRIM(MID(D144,LEN(F144)+1+IF(MID(D144,LEN(F144)+1,1)=" ",1,0),99999)))</f>
        <v/>
      </c>
      <c r="F144" s="780" t="str">
        <f>IF(OR(G144="",G144=0,G144="0"),"",IF(LEN(G144)&lt;=C142,G144,IF(LEN(SUBSTITUTE(H144," ",""))=C142+1,LEFT(G144,C142),LEFT(G144,FIND("§",SUBSTITUTE(H144," ","§",LEN(H144)-LEN(SUBSTITUTE(H144," ",""))))-1))))</f>
        <v/>
      </c>
      <c r="G144" s="780" t="str">
        <f t="shared" si="105"/>
        <v/>
      </c>
      <c r="H144" s="780" t="str">
        <f>IF(OR(G144="",G144=0,G144="0"),"",LEFT(G144,C142+1))</f>
        <v/>
      </c>
      <c r="I144" s="782"/>
      <c r="J144" s="796"/>
      <c r="K144" s="759" t="str">
        <f>IF(LEN(TRIM(L144))&gt;0,MAX(K13:K143)+1,"")</f>
        <v/>
      </c>
      <c r="L144" s="864"/>
      <c r="M144" s="864"/>
      <c r="N144" s="864"/>
      <c r="O144" s="263" t="str">
        <f t="shared" si="106"/>
        <v/>
      </c>
      <c r="P144" s="752"/>
      <c r="Q144" s="862" t="s">
        <v>945</v>
      </c>
      <c r="R144" s="863" t="str">
        <f t="shared" si="107"/>
        <v/>
      </c>
      <c r="S144" s="264" t="str">
        <f t="shared" si="108"/>
        <v/>
      </c>
      <c r="T144" s="266" t="str">
        <f t="shared" si="109"/>
        <v/>
      </c>
      <c r="U144" s="267" t="str">
        <f t="shared" si="110"/>
        <v/>
      </c>
      <c r="V144" s="268" t="str">
        <f t="shared" si="111"/>
        <v/>
      </c>
      <c r="W144" s="268" t="str">
        <f t="shared" si="112"/>
        <v/>
      </c>
      <c r="X144" s="269" t="str">
        <f t="shared" si="113"/>
        <v/>
      </c>
      <c r="Y144" t="str">
        <f t="shared" si="114"/>
        <v/>
      </c>
      <c r="Z144" t="str">
        <f t="shared" si="115"/>
        <v/>
      </c>
      <c r="AA144" t="str">
        <f t="shared" si="116"/>
        <v/>
      </c>
      <c r="AB144" t="str">
        <f t="shared" si="117"/>
        <v/>
      </c>
      <c r="AC144" t="str">
        <f t="shared" si="118"/>
        <v/>
      </c>
      <c r="AD144" t="str">
        <f t="shared" si="119"/>
        <v/>
      </c>
      <c r="AE144">
        <f t="array" ref="AE144">IF(P144="",0,SUMPRODUCT((DM13:VZ13="Gluten")*(DM14:VZ14="INFO")*(COUNTIF(AD144,"* "&amp;DM15:VZ15&amp;" *")&gt;0)*1))</f>
        <v>0</v>
      </c>
      <c r="AF144">
        <f t="array" ref="AF144">IF(P144="",0,SUMPRODUCT((DM13:VZ13="Gluten")*(DM14:VZ14="EXCL")*(COUNTIF(AD144,"* "&amp;DM15:VZ15&amp;" *")&gt;0)*1))</f>
        <v>0</v>
      </c>
      <c r="AG144">
        <f t="array" ref="AG144">IF(P144="",0,SUMPRODUCT((DM13:VZ13="Gluten")*(DM14:VZ14="ALERTE")*(COUNTIF(AD144,"* "&amp;DM15:VZ15&amp;" *")&gt;0)*1))</f>
        <v>0</v>
      </c>
      <c r="AH144">
        <f t="array" ref="AH144">IF(P144="",0,SUMPRODUCT((DM13:VZ13="Gluten")*(DM14:VZ14="SUSP")*(COUNTIF(AD144,"* "&amp;DM15:VZ15&amp;" *")&gt;0)*1))</f>
        <v>0</v>
      </c>
      <c r="AI144" t="str">
        <f t="shared" si="120"/>
        <v/>
      </c>
      <c r="AJ144" t="str">
        <f t="shared" si="121"/>
        <v/>
      </c>
      <c r="AK144">
        <f t="array" ref="AK144">IF(P144="",0,SUMPRODUCT((DM13:VZ13="Crustaces")*(DM14:VZ14="ALERTE")*(COUNTIF(AD144,"* "&amp;DM15:VZ15&amp;" *")&gt;0)*1))</f>
        <v>0</v>
      </c>
      <c r="AL144" t="str">
        <f t="shared" si="122"/>
        <v/>
      </c>
      <c r="AM144">
        <f t="array" ref="AM144">IF(P144="",0,SUMPRODUCT((DM13:VZ13="Oeufs")*(DM14:VZ14="ALERTE")*(COUNTIF(AD144,"* "&amp;DM15:VZ15&amp;" *")&gt;0)*1))</f>
        <v>0</v>
      </c>
      <c r="AN144" t="str">
        <f t="shared" si="123"/>
        <v/>
      </c>
      <c r="AO144">
        <f t="array" ref="AO144">IF(P144="",0,SUMPRODUCT((DM13:VZ13="Poissons")*(DM14:VZ14="INFO")*(COUNTIF(AD144,"* "&amp;DM15:VZ15&amp;" *")&gt;0)*1))</f>
        <v>0</v>
      </c>
      <c r="AP144">
        <f t="array" ref="AP144">IF(P144="",0,SUMPRODUCT((DM13:VZ13="Poissons")*(DM14:VZ14="EXCL")*(COUNTIF(AD144,"* "&amp;DM15:VZ15&amp;" *")&gt;0)*1))</f>
        <v>0</v>
      </c>
      <c r="AQ144">
        <f t="array" ref="AQ144">IF(P144="",0,SUMPRODUCT((DM13:VZ13="Poissons")*(DM14:VZ14="ALERTE")*(COUNTIF(AD144,"* "&amp;DM15:VZ15&amp;" *")&gt;0)*1))</f>
        <v>0</v>
      </c>
      <c r="AR144" t="str">
        <f t="shared" si="124"/>
        <v/>
      </c>
      <c r="AS144">
        <f t="array" ref="AS144">IF(P144="",0,SUMPRODUCT((DM13:VZ13="Arachides")*(DM14:VZ14="ALERTE")*(COUNTIF(AD144,"* "&amp;DM15:VZ15&amp;" *")&gt;0)*1))</f>
        <v>0</v>
      </c>
      <c r="AT144" t="str">
        <f t="shared" si="125"/>
        <v/>
      </c>
      <c r="AU144">
        <f t="array" ref="AU144">IF(P144="",0,SUMPRODUCT((DM13:VZ13="Soja")*(DM14:VZ14="INFO")*(COUNTIF(AD144,"* "&amp;DM15:VZ15&amp;" *")&gt;0)*1))</f>
        <v>0</v>
      </c>
      <c r="AV144">
        <f t="array" ref="AV144">IF(P144="",0,SUMPRODUCT((DM13:VZ13="Soja")*(DM14:VZ14="ALERTE")*(COUNTIF(AD144,"* "&amp;DM15:VZ15&amp;" *")&gt;0)*1))</f>
        <v>0</v>
      </c>
      <c r="AW144" t="str">
        <f t="shared" si="126"/>
        <v/>
      </c>
      <c r="AX144">
        <f t="array" ref="AX144">IF(P144="",0,SUMPRODUCT((DM13:VZ13="Lait")*(DM14:VZ14="INFO")*(COUNTIF(AD144,"* "&amp;DM15:VZ15&amp;" *")&gt;0)*1))</f>
        <v>0</v>
      </c>
      <c r="AY144">
        <f t="array" ref="AY144">IF(P144="",0,SUMPRODUCT((DM13:VZ13="Lait")*(DM14:VZ14="EXCL")*(COUNTIF(AD144,"* "&amp;DM15:VZ15&amp;" *")&gt;0)*1))</f>
        <v>0</v>
      </c>
      <c r="AZ144">
        <f t="array" ref="AZ144">IF(P144="",0,SUMPRODUCT((DM13:VZ13="Lait")*(DM14:VZ14="ALERTE")*(COUNTIF(AD144,"* "&amp;DM15:VZ15&amp;" *")&gt;0)*1))</f>
        <v>0</v>
      </c>
      <c r="BA144">
        <f t="array" ref="BA144">IF(P144="",0,SUMPRODUCT((DM13:VZ13="Lait")*(DM14:VZ14="SUSP")*(COUNTIF(AD144,"* "&amp;DM15:VZ15&amp;" *")&gt;0)*1))</f>
        <v>0</v>
      </c>
      <c r="BB144" t="str">
        <f t="shared" si="127"/>
        <v/>
      </c>
      <c r="BC144" t="str">
        <f t="shared" si="128"/>
        <v/>
      </c>
      <c r="BD144">
        <f t="array" ref="BD144">IF(P144="",0,SUMPRODUCT((DM13:VZ13="Fruits a coque")*(DM14:VZ14="EXCL")*(COUNTIF(AD144,"* "&amp;DM15:VZ15&amp;" *")&gt;0)*1))</f>
        <v>0</v>
      </c>
      <c r="BE144">
        <f t="array" ref="BE144">IF(P144="",0,SUMPRODUCT((DM13:VZ13="Fruits a coque")*(DM14:VZ14="ALERTE")*(COUNTIF(AD144,"* "&amp;DM15:VZ15&amp;" *")&gt;0)*1))</f>
        <v>0</v>
      </c>
      <c r="BF144" t="str">
        <f t="shared" si="129"/>
        <v/>
      </c>
      <c r="BG144">
        <f t="array" ref="BG144">IF(P144="",0,SUMPRODUCT((DM13:VZ13="Celeri")*(DM14:VZ14="ALERTE")*(COUNTIF(AD144,"* "&amp;DM15:VZ15&amp;" *")&gt;0)*1))</f>
        <v>0</v>
      </c>
      <c r="BH144" t="str">
        <f t="shared" si="130"/>
        <v/>
      </c>
      <c r="BI144">
        <f t="array" ref="BI144">IF(P144="",0,SUMPRODUCT((DM13:VZ13="Moutarde")*(DM14:VZ14="ALERTE")*(COUNTIF(AD144,"* "&amp;DM15:VZ15&amp;" *")&gt;0)*1))</f>
        <v>0</v>
      </c>
      <c r="BJ144" t="str">
        <f t="shared" si="131"/>
        <v/>
      </c>
      <c r="BK144">
        <f t="array" ref="BK144">IF(P144="",0,SUMPRODUCT((DM13:VZ13="Sesame")*(DM14:VZ14="ALERTE")*(COUNTIF(AD144,"* "&amp;DM15:VZ15&amp;" *")&gt;0)*1))</f>
        <v>0</v>
      </c>
      <c r="BL144" t="str">
        <f t="shared" si="132"/>
        <v/>
      </c>
      <c r="BM144">
        <f t="array" ref="BM144">IF(P144="",0,SUMPRODUCT((DM13:VZ13="Sulfites")*(DM14:VZ14="ALERTE")*(COUNTIF(AD144,"* "&amp;DM15:VZ15&amp;" *")&gt;0)*1))</f>
        <v>0</v>
      </c>
      <c r="BN144" t="str">
        <f t="shared" si="133"/>
        <v/>
      </c>
      <c r="BO144">
        <f t="array" ref="BO144">IF(P144="",0,SUMPRODUCT((DM13:VZ13="Lupin")*(DM14:VZ14="ALERTE")*(COUNTIF(AD144,"* "&amp;DM15:VZ15&amp;" *")&gt;0)*1))</f>
        <v>0</v>
      </c>
      <c r="BP144" t="str">
        <f t="shared" si="134"/>
        <v/>
      </c>
      <c r="BQ144">
        <f t="array" ref="BQ144">IF(P144="",0,SUMPRODUCT((DM13:VZ13="Mollusques")*(DM14:VZ14="EXCL")*(COUNTIF(AD144,"* "&amp;DM15:VZ15&amp;" *")&gt;0)*1))</f>
        <v>0</v>
      </c>
      <c r="BR144">
        <f t="array" ref="BR144">IF(P144="",0,SUMPRODUCT((DM13:VZ13="Mollusques")*(DM14:VZ14="ALERTE")*(COUNTIF(AD144,"* "&amp;DM15:VZ15&amp;" *")&gt;0)*1))</f>
        <v>0</v>
      </c>
      <c r="BS144" t="str">
        <f t="shared" si="135"/>
        <v/>
      </c>
      <c r="BT144" t="str">
        <f t="shared" si="136"/>
        <v/>
      </c>
      <c r="BU144" t="str">
        <f t="shared" si="137"/>
        <v/>
      </c>
      <c r="BV144" t="str">
        <f t="shared" si="138"/>
        <v/>
      </c>
      <c r="BW144" t="str">
        <f t="shared" si="139"/>
        <v/>
      </c>
      <c r="BX144" t="str">
        <f t="shared" si="140"/>
        <v/>
      </c>
      <c r="BY144" t="str">
        <f t="shared" si="141"/>
        <v/>
      </c>
      <c r="BZ144" t="str">
        <f t="shared" si="142"/>
        <v/>
      </c>
      <c r="CA144" t="str">
        <f t="shared" si="143"/>
        <v/>
      </c>
      <c r="CB144" t="str">
        <f t="shared" si="144"/>
        <v/>
      </c>
      <c r="CC144" t="str">
        <f t="shared" si="145"/>
        <v/>
      </c>
      <c r="CD144" t="str">
        <f t="shared" si="146"/>
        <v/>
      </c>
      <c r="CE144" t="str">
        <f t="shared" si="147"/>
        <v/>
      </c>
      <c r="CF144" t="str">
        <f t="shared" si="148"/>
        <v/>
      </c>
      <c r="CG144" t="str">
        <f t="shared" si="149"/>
        <v/>
      </c>
      <c r="CH144" t="str">
        <f t="shared" si="150"/>
        <v/>
      </c>
      <c r="CI144" t="str">
        <f t="shared" si="151"/>
        <v/>
      </c>
      <c r="CJ144" t="str">
        <f t="shared" si="152"/>
        <v/>
      </c>
      <c r="CK144" t="str">
        <f t="shared" si="153"/>
        <v/>
      </c>
    </row>
    <row r="145" spans="2:89" ht="15.75">
      <c r="B145" s="759"/>
      <c r="C145" s="780" t="str">
        <f>TRIM(SUBSTITUTE(SUBSTITUTE(SUBSTITUTE(SUBSTITUTE(SUBSTITUTE(SUBSTITUTE(SUBSTITUTE(SUBSTITUTE(C144,"("," "),")"," "),CHAR(34)," "),"-"," "),"_"," "),"&lt;"," "),"&gt;"," "),"="," "))</f>
        <v>Cuire au four dans un bac gastro selon les instructions habituelles</v>
      </c>
      <c r="D145" s="780" t="str" cm="1">
        <f t="array" ref="D145">IF(ROW()=ROW(D140),C143,INDEX(E140:E153,ROW()-ROW(D140)))</f>
        <v/>
      </c>
      <c r="E145" s="781" t="str">
        <f>IF(OR(D145="",C142="",C142&lt;=0,F145=""),"",TRIM(MID(D145,LEN(F145)+1+IF(MID(D145,LEN(F145)+1,1)=" ",1,0),99999)))</f>
        <v/>
      </c>
      <c r="F145" s="780" t="str">
        <f>IF(OR(G145="",G145=0,G145="0"),"",IF(LEN(G145)&lt;=C142,G145,IF(LEN(SUBSTITUTE(H145," ",""))=C142+1,LEFT(G145,C142),LEFT(G145,FIND("§",SUBSTITUTE(H145," ","§",LEN(H145)-LEN(SUBSTITUTE(H145," ",""))))-1))))</f>
        <v/>
      </c>
      <c r="G145" s="780" t="str">
        <f t="shared" si="105"/>
        <v/>
      </c>
      <c r="H145" s="780" t="str">
        <f>IF(OR(G145="",G145=0,G145="0"),"",LEFT(G145,C142+1))</f>
        <v/>
      </c>
      <c r="I145" s="782"/>
      <c r="J145" s="796"/>
      <c r="K145" s="759" t="str">
        <f>IF(LEN(TRIM(L145))&gt;0,MAX(K13:K144)+1,"")</f>
        <v/>
      </c>
      <c r="L145" s="864"/>
      <c r="M145" s="864"/>
      <c r="N145" s="864"/>
      <c r="O145" s="263" t="str">
        <f t="shared" si="106"/>
        <v/>
      </c>
      <c r="P145" s="752"/>
      <c r="Q145" s="862" t="s">
        <v>945</v>
      </c>
      <c r="R145" s="863" t="str">
        <f t="shared" si="107"/>
        <v/>
      </c>
      <c r="S145" s="264" t="str">
        <f t="shared" si="108"/>
        <v/>
      </c>
      <c r="T145" s="266" t="str">
        <f t="shared" si="109"/>
        <v/>
      </c>
      <c r="U145" s="267" t="str">
        <f t="shared" si="110"/>
        <v/>
      </c>
      <c r="V145" s="268" t="str">
        <f t="shared" si="111"/>
        <v/>
      </c>
      <c r="W145" s="268" t="str">
        <f t="shared" si="112"/>
        <v/>
      </c>
      <c r="X145" s="269" t="str">
        <f t="shared" si="113"/>
        <v/>
      </c>
      <c r="Y145" t="str">
        <f t="shared" si="114"/>
        <v/>
      </c>
      <c r="Z145" t="str">
        <f t="shared" si="115"/>
        <v/>
      </c>
      <c r="AA145" t="str">
        <f t="shared" si="116"/>
        <v/>
      </c>
      <c r="AB145" t="str">
        <f t="shared" si="117"/>
        <v/>
      </c>
      <c r="AC145" t="str">
        <f t="shared" si="118"/>
        <v/>
      </c>
      <c r="AD145" t="str">
        <f t="shared" si="119"/>
        <v/>
      </c>
      <c r="AE145">
        <f t="array" ref="AE145">IF(P145="",0,SUMPRODUCT((DM13:VZ13="Gluten")*(DM14:VZ14="INFO")*(COUNTIF(AD145,"* "&amp;DM15:VZ15&amp;" *")&gt;0)*1))</f>
        <v>0</v>
      </c>
      <c r="AF145">
        <f t="array" ref="AF145">IF(P145="",0,SUMPRODUCT((DM13:VZ13="Gluten")*(DM14:VZ14="EXCL")*(COUNTIF(AD145,"* "&amp;DM15:VZ15&amp;" *")&gt;0)*1))</f>
        <v>0</v>
      </c>
      <c r="AG145">
        <f t="array" ref="AG145">IF(P145="",0,SUMPRODUCT((DM13:VZ13="Gluten")*(DM14:VZ14="ALERTE")*(COUNTIF(AD145,"* "&amp;DM15:VZ15&amp;" *")&gt;0)*1))</f>
        <v>0</v>
      </c>
      <c r="AH145">
        <f t="array" ref="AH145">IF(P145="",0,SUMPRODUCT((DM13:VZ13="Gluten")*(DM14:VZ14="SUSP")*(COUNTIF(AD145,"* "&amp;DM15:VZ15&amp;" *")&gt;0)*1))</f>
        <v>0</v>
      </c>
      <c r="AI145" t="str">
        <f t="shared" si="120"/>
        <v/>
      </c>
      <c r="AJ145" t="str">
        <f t="shared" si="121"/>
        <v/>
      </c>
      <c r="AK145">
        <f t="array" ref="AK145">IF(P145="",0,SUMPRODUCT((DM13:VZ13="Crustaces")*(DM14:VZ14="ALERTE")*(COUNTIF(AD145,"* "&amp;DM15:VZ15&amp;" *")&gt;0)*1))</f>
        <v>0</v>
      </c>
      <c r="AL145" t="str">
        <f t="shared" si="122"/>
        <v/>
      </c>
      <c r="AM145">
        <f t="array" ref="AM145">IF(P145="",0,SUMPRODUCT((DM13:VZ13="Oeufs")*(DM14:VZ14="ALERTE")*(COUNTIF(AD145,"* "&amp;DM15:VZ15&amp;" *")&gt;0)*1))</f>
        <v>0</v>
      </c>
      <c r="AN145" t="str">
        <f t="shared" si="123"/>
        <v/>
      </c>
      <c r="AO145">
        <f t="array" ref="AO145">IF(P145="",0,SUMPRODUCT((DM13:VZ13="Poissons")*(DM14:VZ14="INFO")*(COUNTIF(AD145,"* "&amp;DM15:VZ15&amp;" *")&gt;0)*1))</f>
        <v>0</v>
      </c>
      <c r="AP145">
        <f t="array" ref="AP145">IF(P145="",0,SUMPRODUCT((DM13:VZ13="Poissons")*(DM14:VZ14="EXCL")*(COUNTIF(AD145,"* "&amp;DM15:VZ15&amp;" *")&gt;0)*1))</f>
        <v>0</v>
      </c>
      <c r="AQ145">
        <f t="array" ref="AQ145">IF(P145="",0,SUMPRODUCT((DM13:VZ13="Poissons")*(DM14:VZ14="ALERTE")*(COUNTIF(AD145,"* "&amp;DM15:VZ15&amp;" *")&gt;0)*1))</f>
        <v>0</v>
      </c>
      <c r="AR145" t="str">
        <f t="shared" si="124"/>
        <v/>
      </c>
      <c r="AS145">
        <f t="array" ref="AS145">IF(P145="",0,SUMPRODUCT((DM13:VZ13="Arachides")*(DM14:VZ14="ALERTE")*(COUNTIF(AD145,"* "&amp;DM15:VZ15&amp;" *")&gt;0)*1))</f>
        <v>0</v>
      </c>
      <c r="AT145" t="str">
        <f t="shared" si="125"/>
        <v/>
      </c>
      <c r="AU145">
        <f t="array" ref="AU145">IF(P145="",0,SUMPRODUCT((DM13:VZ13="Soja")*(DM14:VZ14="INFO")*(COUNTIF(AD145,"* "&amp;DM15:VZ15&amp;" *")&gt;0)*1))</f>
        <v>0</v>
      </c>
      <c r="AV145">
        <f t="array" ref="AV145">IF(P145="",0,SUMPRODUCT((DM13:VZ13="Soja")*(DM14:VZ14="ALERTE")*(COUNTIF(AD145,"* "&amp;DM15:VZ15&amp;" *")&gt;0)*1))</f>
        <v>0</v>
      </c>
      <c r="AW145" t="str">
        <f t="shared" si="126"/>
        <v/>
      </c>
      <c r="AX145">
        <f t="array" ref="AX145">IF(P145="",0,SUMPRODUCT((DM13:VZ13="Lait")*(DM14:VZ14="INFO")*(COUNTIF(AD145,"* "&amp;DM15:VZ15&amp;" *")&gt;0)*1))</f>
        <v>0</v>
      </c>
      <c r="AY145">
        <f t="array" ref="AY145">IF(P145="",0,SUMPRODUCT((DM13:VZ13="Lait")*(DM14:VZ14="EXCL")*(COUNTIF(AD145,"* "&amp;DM15:VZ15&amp;" *")&gt;0)*1))</f>
        <v>0</v>
      </c>
      <c r="AZ145">
        <f t="array" ref="AZ145">IF(P145="",0,SUMPRODUCT((DM13:VZ13="Lait")*(DM14:VZ14="ALERTE")*(COUNTIF(AD145,"* "&amp;DM15:VZ15&amp;" *")&gt;0)*1))</f>
        <v>0</v>
      </c>
      <c r="BA145">
        <f t="array" ref="BA145">IF(P145="",0,SUMPRODUCT((DM13:VZ13="Lait")*(DM14:VZ14="SUSP")*(COUNTIF(AD145,"* "&amp;DM15:VZ15&amp;" *")&gt;0)*1))</f>
        <v>0</v>
      </c>
      <c r="BB145" t="str">
        <f t="shared" si="127"/>
        <v/>
      </c>
      <c r="BC145" t="str">
        <f t="shared" si="128"/>
        <v/>
      </c>
      <c r="BD145">
        <f t="array" ref="BD145">IF(P145="",0,SUMPRODUCT((DM13:VZ13="Fruits a coque")*(DM14:VZ14="EXCL")*(COUNTIF(AD145,"* "&amp;DM15:VZ15&amp;" *")&gt;0)*1))</f>
        <v>0</v>
      </c>
      <c r="BE145">
        <f t="array" ref="BE145">IF(P145="",0,SUMPRODUCT((DM13:VZ13="Fruits a coque")*(DM14:VZ14="ALERTE")*(COUNTIF(AD145,"* "&amp;DM15:VZ15&amp;" *")&gt;0)*1))</f>
        <v>0</v>
      </c>
      <c r="BF145" t="str">
        <f t="shared" si="129"/>
        <v/>
      </c>
      <c r="BG145">
        <f t="array" ref="BG145">IF(P145="",0,SUMPRODUCT((DM13:VZ13="Celeri")*(DM14:VZ14="ALERTE")*(COUNTIF(AD145,"* "&amp;DM15:VZ15&amp;" *")&gt;0)*1))</f>
        <v>0</v>
      </c>
      <c r="BH145" t="str">
        <f t="shared" si="130"/>
        <v/>
      </c>
      <c r="BI145">
        <f t="array" ref="BI145">IF(P145="",0,SUMPRODUCT((DM13:VZ13="Moutarde")*(DM14:VZ14="ALERTE")*(COUNTIF(AD145,"* "&amp;DM15:VZ15&amp;" *")&gt;0)*1))</f>
        <v>0</v>
      </c>
      <c r="BJ145" t="str">
        <f t="shared" si="131"/>
        <v/>
      </c>
      <c r="BK145">
        <f t="array" ref="BK145">IF(P145="",0,SUMPRODUCT((DM13:VZ13="Sesame")*(DM14:VZ14="ALERTE")*(COUNTIF(AD145,"* "&amp;DM15:VZ15&amp;" *")&gt;0)*1))</f>
        <v>0</v>
      </c>
      <c r="BL145" t="str">
        <f t="shared" si="132"/>
        <v/>
      </c>
      <c r="BM145">
        <f t="array" ref="BM145">IF(P145="",0,SUMPRODUCT((DM13:VZ13="Sulfites")*(DM14:VZ14="ALERTE")*(COUNTIF(AD145,"* "&amp;DM15:VZ15&amp;" *")&gt;0)*1))</f>
        <v>0</v>
      </c>
      <c r="BN145" t="str">
        <f t="shared" si="133"/>
        <v/>
      </c>
      <c r="BO145">
        <f t="array" ref="BO145">IF(P145="",0,SUMPRODUCT((DM13:VZ13="Lupin")*(DM14:VZ14="ALERTE")*(COUNTIF(AD145,"* "&amp;DM15:VZ15&amp;" *")&gt;0)*1))</f>
        <v>0</v>
      </c>
      <c r="BP145" t="str">
        <f t="shared" si="134"/>
        <v/>
      </c>
      <c r="BQ145">
        <f t="array" ref="BQ145">IF(P145="",0,SUMPRODUCT((DM13:VZ13="Mollusques")*(DM14:VZ14="EXCL")*(COUNTIF(AD145,"* "&amp;DM15:VZ15&amp;" *")&gt;0)*1))</f>
        <v>0</v>
      </c>
      <c r="BR145">
        <f t="array" ref="BR145">IF(P145="",0,SUMPRODUCT((DM13:VZ13="Mollusques")*(DM14:VZ14="ALERTE")*(COUNTIF(AD145,"* "&amp;DM15:VZ15&amp;" *")&gt;0)*1))</f>
        <v>0</v>
      </c>
      <c r="BS145" t="str">
        <f t="shared" si="135"/>
        <v/>
      </c>
      <c r="BT145" t="str">
        <f t="shared" si="136"/>
        <v/>
      </c>
      <c r="BU145" t="str">
        <f t="shared" si="137"/>
        <v/>
      </c>
      <c r="BV145" t="str">
        <f t="shared" si="138"/>
        <v/>
      </c>
      <c r="BW145" t="str">
        <f t="shared" si="139"/>
        <v/>
      </c>
      <c r="BX145" t="str">
        <f t="shared" si="140"/>
        <v/>
      </c>
      <c r="BY145" t="str">
        <f t="shared" si="141"/>
        <v/>
      </c>
      <c r="BZ145" t="str">
        <f t="shared" si="142"/>
        <v/>
      </c>
      <c r="CA145" t="str">
        <f t="shared" si="143"/>
        <v/>
      </c>
      <c r="CB145" t="str">
        <f t="shared" si="144"/>
        <v/>
      </c>
      <c r="CC145" t="str">
        <f t="shared" si="145"/>
        <v/>
      </c>
      <c r="CD145" t="str">
        <f t="shared" si="146"/>
        <v/>
      </c>
      <c r="CE145" t="str">
        <f t="shared" si="147"/>
        <v/>
      </c>
      <c r="CF145" t="str">
        <f t="shared" si="148"/>
        <v/>
      </c>
      <c r="CG145" t="str">
        <f t="shared" si="149"/>
        <v/>
      </c>
      <c r="CH145" t="str">
        <f t="shared" si="150"/>
        <v/>
      </c>
      <c r="CI145" t="str">
        <f t="shared" si="151"/>
        <v/>
      </c>
      <c r="CJ145" t="str">
        <f t="shared" si="152"/>
        <v/>
      </c>
      <c r="CK145" t="str">
        <f t="shared" si="153"/>
        <v/>
      </c>
    </row>
    <row r="146" spans="2:89" ht="15.75">
      <c r="B146" s="759"/>
      <c r="C146" s="784" t="str">
        <f>TRIM(SUBSTITUTE(SUBSTITUTE(SUBSTITUTE(SUBSTITUTE(C145,"►"," "),"▼"," "),"▲"," "),"◄"," "))</f>
        <v>Cuire au four dans un bac gastro selon les instructions habituelles</v>
      </c>
      <c r="D146" s="780" t="str" cm="1">
        <f t="array" ref="D146">IF(ROW()=ROW(D140),C143,INDEX(E140:E153,ROW()-ROW(D140)))</f>
        <v/>
      </c>
      <c r="E146" s="781" t="str">
        <f>IF(OR(D146="",C142="",C142&lt;=0,F146=""),"",TRIM(MID(D146,LEN(F146)+1+IF(MID(D146,LEN(F146)+1,1)=" ",1,0),99999)))</f>
        <v/>
      </c>
      <c r="F146" s="780" t="str">
        <f>IF(OR(G146="",G146=0,G146="0"),"",IF(LEN(G146)&lt;=C142,G146,IF(LEN(SUBSTITUTE(H146," ",""))=C142+1,LEFT(G146,C142),LEFT(G146,FIND("§",SUBSTITUTE(H146," ","§",LEN(H146)-LEN(SUBSTITUTE(H146," ",""))))-1))))</f>
        <v/>
      </c>
      <c r="G146" s="780" t="str">
        <f t="shared" si="105"/>
        <v/>
      </c>
      <c r="H146" s="780" t="str">
        <f>IF(OR(G146="",G146=0,G146="0"),"",LEFT(G146,C142+1))</f>
        <v/>
      </c>
      <c r="I146" s="782"/>
      <c r="J146" s="796"/>
      <c r="K146" s="759" t="str">
        <f>IF(LEN(TRIM(L146))&gt;0,MAX(K13:K145)+1,"")</f>
        <v/>
      </c>
      <c r="L146" s="864"/>
      <c r="M146" s="864"/>
      <c r="N146" s="864"/>
      <c r="O146" s="263" t="str">
        <f t="shared" si="106"/>
        <v/>
      </c>
      <c r="P146" s="752"/>
      <c r="Q146" s="862" t="s">
        <v>945</v>
      </c>
      <c r="R146" s="863" t="str">
        <f t="shared" si="107"/>
        <v/>
      </c>
      <c r="S146" s="264" t="str">
        <f t="shared" si="108"/>
        <v/>
      </c>
      <c r="T146" s="266" t="str">
        <f t="shared" si="109"/>
        <v/>
      </c>
      <c r="U146" s="267" t="str">
        <f t="shared" si="110"/>
        <v/>
      </c>
      <c r="V146" s="268" t="str">
        <f t="shared" si="111"/>
        <v/>
      </c>
      <c r="W146" s="268" t="str">
        <f t="shared" si="112"/>
        <v/>
      </c>
      <c r="X146" s="269" t="str">
        <f t="shared" si="113"/>
        <v/>
      </c>
      <c r="Y146" t="str">
        <f t="shared" si="114"/>
        <v/>
      </c>
      <c r="Z146" t="str">
        <f t="shared" si="115"/>
        <v/>
      </c>
      <c r="AA146" t="str">
        <f t="shared" si="116"/>
        <v/>
      </c>
      <c r="AB146" t="str">
        <f t="shared" si="117"/>
        <v/>
      </c>
      <c r="AC146" t="str">
        <f t="shared" si="118"/>
        <v/>
      </c>
      <c r="AD146" t="str">
        <f t="shared" si="119"/>
        <v/>
      </c>
      <c r="AE146">
        <f t="array" ref="AE146">IF(P146="",0,SUMPRODUCT((DM13:VZ13="Gluten")*(DM14:VZ14="INFO")*(COUNTIF(AD146,"* "&amp;DM15:VZ15&amp;" *")&gt;0)*1))</f>
        <v>0</v>
      </c>
      <c r="AF146">
        <f t="array" ref="AF146">IF(P146="",0,SUMPRODUCT((DM13:VZ13="Gluten")*(DM14:VZ14="EXCL")*(COUNTIF(AD146,"* "&amp;DM15:VZ15&amp;" *")&gt;0)*1))</f>
        <v>0</v>
      </c>
      <c r="AG146">
        <f t="array" ref="AG146">IF(P146="",0,SUMPRODUCT((DM13:VZ13="Gluten")*(DM14:VZ14="ALERTE")*(COUNTIF(AD146,"* "&amp;DM15:VZ15&amp;" *")&gt;0)*1))</f>
        <v>0</v>
      </c>
      <c r="AH146">
        <f t="array" ref="AH146">IF(P146="",0,SUMPRODUCT((DM13:VZ13="Gluten")*(DM14:VZ14="SUSP")*(COUNTIF(AD146,"* "&amp;DM15:VZ15&amp;" *")&gt;0)*1))</f>
        <v>0</v>
      </c>
      <c r="AI146" t="str">
        <f t="shared" si="120"/>
        <v/>
      </c>
      <c r="AJ146" t="str">
        <f t="shared" si="121"/>
        <v/>
      </c>
      <c r="AK146">
        <f t="array" ref="AK146">IF(P146="",0,SUMPRODUCT((DM13:VZ13="Crustaces")*(DM14:VZ14="ALERTE")*(COUNTIF(AD146,"* "&amp;DM15:VZ15&amp;" *")&gt;0)*1))</f>
        <v>0</v>
      </c>
      <c r="AL146" t="str">
        <f t="shared" si="122"/>
        <v/>
      </c>
      <c r="AM146">
        <f t="array" ref="AM146">IF(P146="",0,SUMPRODUCT((DM13:VZ13="Oeufs")*(DM14:VZ14="ALERTE")*(COUNTIF(AD146,"* "&amp;DM15:VZ15&amp;" *")&gt;0)*1))</f>
        <v>0</v>
      </c>
      <c r="AN146" t="str">
        <f t="shared" si="123"/>
        <v/>
      </c>
      <c r="AO146">
        <f t="array" ref="AO146">IF(P146="",0,SUMPRODUCT((DM13:VZ13="Poissons")*(DM14:VZ14="INFO")*(COUNTIF(AD146,"* "&amp;DM15:VZ15&amp;" *")&gt;0)*1))</f>
        <v>0</v>
      </c>
      <c r="AP146">
        <f t="array" ref="AP146">IF(P146="",0,SUMPRODUCT((DM13:VZ13="Poissons")*(DM14:VZ14="EXCL")*(COUNTIF(AD146,"* "&amp;DM15:VZ15&amp;" *")&gt;0)*1))</f>
        <v>0</v>
      </c>
      <c r="AQ146">
        <f t="array" ref="AQ146">IF(P146="",0,SUMPRODUCT((DM13:VZ13="Poissons")*(DM14:VZ14="ALERTE")*(COUNTIF(AD146,"* "&amp;DM15:VZ15&amp;" *")&gt;0)*1))</f>
        <v>0</v>
      </c>
      <c r="AR146" t="str">
        <f t="shared" si="124"/>
        <v/>
      </c>
      <c r="AS146">
        <f t="array" ref="AS146">IF(P146="",0,SUMPRODUCT((DM13:VZ13="Arachides")*(DM14:VZ14="ALERTE")*(COUNTIF(AD146,"* "&amp;DM15:VZ15&amp;" *")&gt;0)*1))</f>
        <v>0</v>
      </c>
      <c r="AT146" t="str">
        <f t="shared" si="125"/>
        <v/>
      </c>
      <c r="AU146">
        <f t="array" ref="AU146">IF(P146="",0,SUMPRODUCT((DM13:VZ13="Soja")*(DM14:VZ14="INFO")*(COUNTIF(AD146,"* "&amp;DM15:VZ15&amp;" *")&gt;0)*1))</f>
        <v>0</v>
      </c>
      <c r="AV146">
        <f t="array" ref="AV146">IF(P146="",0,SUMPRODUCT((DM13:VZ13="Soja")*(DM14:VZ14="ALERTE")*(COUNTIF(AD146,"* "&amp;DM15:VZ15&amp;" *")&gt;0)*1))</f>
        <v>0</v>
      </c>
      <c r="AW146" t="str">
        <f t="shared" si="126"/>
        <v/>
      </c>
      <c r="AX146">
        <f t="array" ref="AX146">IF(P146="",0,SUMPRODUCT((DM13:VZ13="Lait")*(DM14:VZ14="INFO")*(COUNTIF(AD146,"* "&amp;DM15:VZ15&amp;" *")&gt;0)*1))</f>
        <v>0</v>
      </c>
      <c r="AY146">
        <f t="array" ref="AY146">IF(P146="",0,SUMPRODUCT((DM13:VZ13="Lait")*(DM14:VZ14="EXCL")*(COUNTIF(AD146,"* "&amp;DM15:VZ15&amp;" *")&gt;0)*1))</f>
        <v>0</v>
      </c>
      <c r="AZ146">
        <f t="array" ref="AZ146">IF(P146="",0,SUMPRODUCT((DM13:VZ13="Lait")*(DM14:VZ14="ALERTE")*(COUNTIF(AD146,"* "&amp;DM15:VZ15&amp;" *")&gt;0)*1))</f>
        <v>0</v>
      </c>
      <c r="BA146">
        <f t="array" ref="BA146">IF(P146="",0,SUMPRODUCT((DM13:VZ13="Lait")*(DM14:VZ14="SUSP")*(COUNTIF(AD146,"* "&amp;DM15:VZ15&amp;" *")&gt;0)*1))</f>
        <v>0</v>
      </c>
      <c r="BB146" t="str">
        <f t="shared" si="127"/>
        <v/>
      </c>
      <c r="BC146" t="str">
        <f t="shared" si="128"/>
        <v/>
      </c>
      <c r="BD146">
        <f t="array" ref="BD146">IF(P146="",0,SUMPRODUCT((DM13:VZ13="Fruits a coque")*(DM14:VZ14="EXCL")*(COUNTIF(AD146,"* "&amp;DM15:VZ15&amp;" *")&gt;0)*1))</f>
        <v>0</v>
      </c>
      <c r="BE146">
        <f t="array" ref="BE146">IF(P146="",0,SUMPRODUCT((DM13:VZ13="Fruits a coque")*(DM14:VZ14="ALERTE")*(COUNTIF(AD146,"* "&amp;DM15:VZ15&amp;" *")&gt;0)*1))</f>
        <v>0</v>
      </c>
      <c r="BF146" t="str">
        <f t="shared" si="129"/>
        <v/>
      </c>
      <c r="BG146">
        <f t="array" ref="BG146">IF(P146="",0,SUMPRODUCT((DM13:VZ13="Celeri")*(DM14:VZ14="ALERTE")*(COUNTIF(AD146,"* "&amp;DM15:VZ15&amp;" *")&gt;0)*1))</f>
        <v>0</v>
      </c>
      <c r="BH146" t="str">
        <f t="shared" si="130"/>
        <v/>
      </c>
      <c r="BI146">
        <f t="array" ref="BI146">IF(P146="",0,SUMPRODUCT((DM13:VZ13="Moutarde")*(DM14:VZ14="ALERTE")*(COUNTIF(AD146,"* "&amp;DM15:VZ15&amp;" *")&gt;0)*1))</f>
        <v>0</v>
      </c>
      <c r="BJ146" t="str">
        <f t="shared" si="131"/>
        <v/>
      </c>
      <c r="BK146">
        <f t="array" ref="BK146">IF(P146="",0,SUMPRODUCT((DM13:VZ13="Sesame")*(DM14:VZ14="ALERTE")*(COUNTIF(AD146,"* "&amp;DM15:VZ15&amp;" *")&gt;0)*1))</f>
        <v>0</v>
      </c>
      <c r="BL146" t="str">
        <f t="shared" si="132"/>
        <v/>
      </c>
      <c r="BM146">
        <f t="array" ref="BM146">IF(P146="",0,SUMPRODUCT((DM13:VZ13="Sulfites")*(DM14:VZ14="ALERTE")*(COUNTIF(AD146,"* "&amp;DM15:VZ15&amp;" *")&gt;0)*1))</f>
        <v>0</v>
      </c>
      <c r="BN146" t="str">
        <f t="shared" si="133"/>
        <v/>
      </c>
      <c r="BO146">
        <f t="array" ref="BO146">IF(P146="",0,SUMPRODUCT((DM13:VZ13="Lupin")*(DM14:VZ14="ALERTE")*(COUNTIF(AD146,"* "&amp;DM15:VZ15&amp;" *")&gt;0)*1))</f>
        <v>0</v>
      </c>
      <c r="BP146" t="str">
        <f t="shared" si="134"/>
        <v/>
      </c>
      <c r="BQ146">
        <f t="array" ref="BQ146">IF(P146="",0,SUMPRODUCT((DM13:VZ13="Mollusques")*(DM14:VZ14="EXCL")*(COUNTIF(AD146,"* "&amp;DM15:VZ15&amp;" *")&gt;0)*1))</f>
        <v>0</v>
      </c>
      <c r="BR146">
        <f t="array" ref="BR146">IF(P146="",0,SUMPRODUCT((DM13:VZ13="Mollusques")*(DM14:VZ14="ALERTE")*(COUNTIF(AD146,"* "&amp;DM15:VZ15&amp;" *")&gt;0)*1))</f>
        <v>0</v>
      </c>
      <c r="BS146" t="str">
        <f t="shared" si="135"/>
        <v/>
      </c>
      <c r="BT146" t="str">
        <f t="shared" si="136"/>
        <v/>
      </c>
      <c r="BU146" t="str">
        <f t="shared" si="137"/>
        <v/>
      </c>
      <c r="BV146" t="str">
        <f t="shared" si="138"/>
        <v/>
      </c>
      <c r="BW146" t="str">
        <f t="shared" si="139"/>
        <v/>
      </c>
      <c r="BX146" t="str">
        <f t="shared" si="140"/>
        <v/>
      </c>
      <c r="BY146" t="str">
        <f t="shared" si="141"/>
        <v/>
      </c>
      <c r="BZ146" t="str">
        <f t="shared" si="142"/>
        <v/>
      </c>
      <c r="CA146" t="str">
        <f t="shared" si="143"/>
        <v/>
      </c>
      <c r="CB146" t="str">
        <f t="shared" si="144"/>
        <v/>
      </c>
      <c r="CC146" t="str">
        <f t="shared" si="145"/>
        <v/>
      </c>
      <c r="CD146" t="str">
        <f t="shared" si="146"/>
        <v/>
      </c>
      <c r="CE146" t="str">
        <f t="shared" si="147"/>
        <v/>
      </c>
      <c r="CF146" t="str">
        <f t="shared" si="148"/>
        <v/>
      </c>
      <c r="CG146" t="str">
        <f t="shared" si="149"/>
        <v/>
      </c>
      <c r="CH146" t="str">
        <f t="shared" si="150"/>
        <v/>
      </c>
      <c r="CI146" t="str">
        <f t="shared" si="151"/>
        <v/>
      </c>
      <c r="CJ146" t="str">
        <f t="shared" si="152"/>
        <v/>
      </c>
      <c r="CK146" t="str">
        <f t="shared" si="153"/>
        <v/>
      </c>
    </row>
    <row r="147" spans="2:89" ht="15.75">
      <c r="B147" s="759"/>
      <c r="C147" s="784" t="str">
        <f>TRIM(SUBSTITUTE(SUBSTITUTE(C146,"“"," "),"”"," "))</f>
        <v>Cuire au four dans un bac gastro selon les instructions habituelles</v>
      </c>
      <c r="D147" s="780" t="str" cm="1">
        <f t="array" ref="D147">IF(ROW()=ROW(D140),C143,INDEX(E140:E153,ROW()-ROW(D140)))</f>
        <v/>
      </c>
      <c r="E147" s="781" t="str">
        <f>IF(OR(D147="",C142="",C142&lt;=0,F147=""),"",TRIM(MID(D147,LEN(F147)+1+IF(MID(D147,LEN(F147)+1,1)=" ",1,0),99999)))</f>
        <v/>
      </c>
      <c r="F147" s="780" t="str">
        <f>IF(OR(G147="",G147=0,G147="0"),"",IF(LEN(G147)&lt;=C142,G147,IF(LEN(SUBSTITUTE(H147," ",""))=C142+1,LEFT(G147,C142),LEFT(G147,FIND("§",SUBSTITUTE(H147," ","§",LEN(H147)-LEN(SUBSTITUTE(H147," ",""))))-1))))</f>
        <v/>
      </c>
      <c r="G147" s="780" t="str">
        <f t="shared" si="105"/>
        <v/>
      </c>
      <c r="H147" s="780" t="str">
        <f>IF(OR(G147="",G147=0,G147="0"),"",LEFT(G147,C142+1))</f>
        <v/>
      </c>
      <c r="I147" s="782"/>
      <c r="J147" s="796"/>
      <c r="K147" s="759" t="str">
        <f>IF(LEN(TRIM(L147))&gt;0,MAX(K13:K146)+1,"")</f>
        <v/>
      </c>
      <c r="L147" s="864"/>
      <c r="M147" s="864"/>
      <c r="N147" s="864"/>
      <c r="O147" s="263" t="str">
        <f t="shared" si="106"/>
        <v/>
      </c>
      <c r="P147" s="752"/>
      <c r="Q147" s="862" t="s">
        <v>945</v>
      </c>
      <c r="R147" s="863" t="str">
        <f t="shared" si="107"/>
        <v/>
      </c>
      <c r="S147" s="264" t="str">
        <f t="shared" si="108"/>
        <v/>
      </c>
      <c r="T147" s="266" t="str">
        <f t="shared" si="109"/>
        <v/>
      </c>
      <c r="U147" s="267" t="str">
        <f t="shared" si="110"/>
        <v/>
      </c>
      <c r="V147" s="268" t="str">
        <f t="shared" si="111"/>
        <v/>
      </c>
      <c r="W147" s="268" t="str">
        <f t="shared" si="112"/>
        <v/>
      </c>
      <c r="X147" s="269" t="str">
        <f t="shared" si="113"/>
        <v/>
      </c>
      <c r="Y147" t="str">
        <f t="shared" si="114"/>
        <v/>
      </c>
      <c r="Z147" t="str">
        <f t="shared" si="115"/>
        <v/>
      </c>
      <c r="AA147" t="str">
        <f t="shared" si="116"/>
        <v/>
      </c>
      <c r="AB147" t="str">
        <f t="shared" si="117"/>
        <v/>
      </c>
      <c r="AC147" t="str">
        <f t="shared" si="118"/>
        <v/>
      </c>
      <c r="AD147" t="str">
        <f t="shared" si="119"/>
        <v/>
      </c>
      <c r="AE147">
        <f t="array" ref="AE147">IF(P147="",0,SUMPRODUCT((DM13:VZ13="Gluten")*(DM14:VZ14="INFO")*(COUNTIF(AD147,"* "&amp;DM15:VZ15&amp;" *")&gt;0)*1))</f>
        <v>0</v>
      </c>
      <c r="AF147">
        <f t="array" ref="AF147">IF(P147="",0,SUMPRODUCT((DM13:VZ13="Gluten")*(DM14:VZ14="EXCL")*(COUNTIF(AD147,"* "&amp;DM15:VZ15&amp;" *")&gt;0)*1))</f>
        <v>0</v>
      </c>
      <c r="AG147">
        <f t="array" ref="AG147">IF(P147="",0,SUMPRODUCT((DM13:VZ13="Gluten")*(DM14:VZ14="ALERTE")*(COUNTIF(AD147,"* "&amp;DM15:VZ15&amp;" *")&gt;0)*1))</f>
        <v>0</v>
      </c>
      <c r="AH147">
        <f t="array" ref="AH147">IF(P147="",0,SUMPRODUCT((DM13:VZ13="Gluten")*(DM14:VZ14="SUSP")*(COUNTIF(AD147,"* "&amp;DM15:VZ15&amp;" *")&gt;0)*1))</f>
        <v>0</v>
      </c>
      <c r="AI147" t="str">
        <f t="shared" si="120"/>
        <v/>
      </c>
      <c r="AJ147" t="str">
        <f t="shared" si="121"/>
        <v/>
      </c>
      <c r="AK147">
        <f t="array" ref="AK147">IF(P147="",0,SUMPRODUCT((DM13:VZ13="Crustaces")*(DM14:VZ14="ALERTE")*(COUNTIF(AD147,"* "&amp;DM15:VZ15&amp;" *")&gt;0)*1))</f>
        <v>0</v>
      </c>
      <c r="AL147" t="str">
        <f t="shared" si="122"/>
        <v/>
      </c>
      <c r="AM147">
        <f t="array" ref="AM147">IF(P147="",0,SUMPRODUCT((DM13:VZ13="Oeufs")*(DM14:VZ14="ALERTE")*(COUNTIF(AD147,"* "&amp;DM15:VZ15&amp;" *")&gt;0)*1))</f>
        <v>0</v>
      </c>
      <c r="AN147" t="str">
        <f t="shared" si="123"/>
        <v/>
      </c>
      <c r="AO147">
        <f t="array" ref="AO147">IF(P147="",0,SUMPRODUCT((DM13:VZ13="Poissons")*(DM14:VZ14="INFO")*(COUNTIF(AD147,"* "&amp;DM15:VZ15&amp;" *")&gt;0)*1))</f>
        <v>0</v>
      </c>
      <c r="AP147">
        <f t="array" ref="AP147">IF(P147="",0,SUMPRODUCT((DM13:VZ13="Poissons")*(DM14:VZ14="EXCL")*(COUNTIF(AD147,"* "&amp;DM15:VZ15&amp;" *")&gt;0)*1))</f>
        <v>0</v>
      </c>
      <c r="AQ147">
        <f t="array" ref="AQ147">IF(P147="",0,SUMPRODUCT((DM13:VZ13="Poissons")*(DM14:VZ14="ALERTE")*(COUNTIF(AD147,"* "&amp;DM15:VZ15&amp;" *")&gt;0)*1))</f>
        <v>0</v>
      </c>
      <c r="AR147" t="str">
        <f t="shared" si="124"/>
        <v/>
      </c>
      <c r="AS147">
        <f t="array" ref="AS147">IF(P147="",0,SUMPRODUCT((DM13:VZ13="Arachides")*(DM14:VZ14="ALERTE")*(COUNTIF(AD147,"* "&amp;DM15:VZ15&amp;" *")&gt;0)*1))</f>
        <v>0</v>
      </c>
      <c r="AT147" t="str">
        <f t="shared" si="125"/>
        <v/>
      </c>
      <c r="AU147">
        <f t="array" ref="AU147">IF(P147="",0,SUMPRODUCT((DM13:VZ13="Soja")*(DM14:VZ14="INFO")*(COUNTIF(AD147,"* "&amp;DM15:VZ15&amp;" *")&gt;0)*1))</f>
        <v>0</v>
      </c>
      <c r="AV147">
        <f t="array" ref="AV147">IF(P147="",0,SUMPRODUCT((DM13:VZ13="Soja")*(DM14:VZ14="ALERTE")*(COUNTIF(AD147,"* "&amp;DM15:VZ15&amp;" *")&gt;0)*1))</f>
        <v>0</v>
      </c>
      <c r="AW147" t="str">
        <f t="shared" si="126"/>
        <v/>
      </c>
      <c r="AX147">
        <f t="array" ref="AX147">IF(P147="",0,SUMPRODUCT((DM13:VZ13="Lait")*(DM14:VZ14="INFO")*(COUNTIF(AD147,"* "&amp;DM15:VZ15&amp;" *")&gt;0)*1))</f>
        <v>0</v>
      </c>
      <c r="AY147">
        <f t="array" ref="AY147">IF(P147="",0,SUMPRODUCT((DM13:VZ13="Lait")*(DM14:VZ14="EXCL")*(COUNTIF(AD147,"* "&amp;DM15:VZ15&amp;" *")&gt;0)*1))</f>
        <v>0</v>
      </c>
      <c r="AZ147">
        <f t="array" ref="AZ147">IF(P147="",0,SUMPRODUCT((DM13:VZ13="Lait")*(DM14:VZ14="ALERTE")*(COUNTIF(AD147,"* "&amp;DM15:VZ15&amp;" *")&gt;0)*1))</f>
        <v>0</v>
      </c>
      <c r="BA147">
        <f t="array" ref="BA147">IF(P147="",0,SUMPRODUCT((DM13:VZ13="Lait")*(DM14:VZ14="SUSP")*(COUNTIF(AD147,"* "&amp;DM15:VZ15&amp;" *")&gt;0)*1))</f>
        <v>0</v>
      </c>
      <c r="BB147" t="str">
        <f t="shared" si="127"/>
        <v/>
      </c>
      <c r="BC147" t="str">
        <f t="shared" si="128"/>
        <v/>
      </c>
      <c r="BD147">
        <f t="array" ref="BD147">IF(P147="",0,SUMPRODUCT((DM13:VZ13="Fruits a coque")*(DM14:VZ14="EXCL")*(COUNTIF(AD147,"* "&amp;DM15:VZ15&amp;" *")&gt;0)*1))</f>
        <v>0</v>
      </c>
      <c r="BE147">
        <f t="array" ref="BE147">IF(P147="",0,SUMPRODUCT((DM13:VZ13="Fruits a coque")*(DM14:VZ14="ALERTE")*(COUNTIF(AD147,"* "&amp;DM15:VZ15&amp;" *")&gt;0)*1))</f>
        <v>0</v>
      </c>
      <c r="BF147" t="str">
        <f t="shared" si="129"/>
        <v/>
      </c>
      <c r="BG147">
        <f t="array" ref="BG147">IF(P147="",0,SUMPRODUCT((DM13:VZ13="Celeri")*(DM14:VZ14="ALERTE")*(COUNTIF(AD147,"* "&amp;DM15:VZ15&amp;" *")&gt;0)*1))</f>
        <v>0</v>
      </c>
      <c r="BH147" t="str">
        <f t="shared" si="130"/>
        <v/>
      </c>
      <c r="BI147">
        <f t="array" ref="BI147">IF(P147="",0,SUMPRODUCT((DM13:VZ13="Moutarde")*(DM14:VZ14="ALERTE")*(COUNTIF(AD147,"* "&amp;DM15:VZ15&amp;" *")&gt;0)*1))</f>
        <v>0</v>
      </c>
      <c r="BJ147" t="str">
        <f t="shared" si="131"/>
        <v/>
      </c>
      <c r="BK147">
        <f t="array" ref="BK147">IF(P147="",0,SUMPRODUCT((DM13:VZ13="Sesame")*(DM14:VZ14="ALERTE")*(COUNTIF(AD147,"* "&amp;DM15:VZ15&amp;" *")&gt;0)*1))</f>
        <v>0</v>
      </c>
      <c r="BL147" t="str">
        <f t="shared" si="132"/>
        <v/>
      </c>
      <c r="BM147">
        <f t="array" ref="BM147">IF(P147="",0,SUMPRODUCT((DM13:VZ13="Sulfites")*(DM14:VZ14="ALERTE")*(COUNTIF(AD147,"* "&amp;DM15:VZ15&amp;" *")&gt;0)*1))</f>
        <v>0</v>
      </c>
      <c r="BN147" t="str">
        <f t="shared" si="133"/>
        <v/>
      </c>
      <c r="BO147">
        <f t="array" ref="BO147">IF(P147="",0,SUMPRODUCT((DM13:VZ13="Lupin")*(DM14:VZ14="ALERTE")*(COUNTIF(AD147,"* "&amp;DM15:VZ15&amp;" *")&gt;0)*1))</f>
        <v>0</v>
      </c>
      <c r="BP147" t="str">
        <f t="shared" si="134"/>
        <v/>
      </c>
      <c r="BQ147">
        <f t="array" ref="BQ147">IF(P147="",0,SUMPRODUCT((DM13:VZ13="Mollusques")*(DM14:VZ14="EXCL")*(COUNTIF(AD147,"* "&amp;DM15:VZ15&amp;" *")&gt;0)*1))</f>
        <v>0</v>
      </c>
      <c r="BR147">
        <f t="array" ref="BR147">IF(P147="",0,SUMPRODUCT((DM13:VZ13="Mollusques")*(DM14:VZ14="ALERTE")*(COUNTIF(AD147,"* "&amp;DM15:VZ15&amp;" *")&gt;0)*1))</f>
        <v>0</v>
      </c>
      <c r="BS147" t="str">
        <f t="shared" si="135"/>
        <v/>
      </c>
      <c r="BT147" t="str">
        <f t="shared" si="136"/>
        <v/>
      </c>
      <c r="BU147" t="str">
        <f t="shared" si="137"/>
        <v/>
      </c>
      <c r="BV147" t="str">
        <f t="shared" si="138"/>
        <v/>
      </c>
      <c r="BW147" t="str">
        <f t="shared" si="139"/>
        <v/>
      </c>
      <c r="BX147" t="str">
        <f t="shared" si="140"/>
        <v/>
      </c>
      <c r="BY147" t="str">
        <f t="shared" si="141"/>
        <v/>
      </c>
      <c r="BZ147" t="str">
        <f t="shared" si="142"/>
        <v/>
      </c>
      <c r="CA147" t="str">
        <f t="shared" si="143"/>
        <v/>
      </c>
      <c r="CB147" t="str">
        <f t="shared" si="144"/>
        <v/>
      </c>
      <c r="CC147" t="str">
        <f t="shared" si="145"/>
        <v/>
      </c>
      <c r="CD147" t="str">
        <f t="shared" si="146"/>
        <v/>
      </c>
      <c r="CE147" t="str">
        <f t="shared" si="147"/>
        <v/>
      </c>
      <c r="CF147" t="str">
        <f t="shared" si="148"/>
        <v/>
      </c>
      <c r="CG147" t="str">
        <f t="shared" si="149"/>
        <v/>
      </c>
      <c r="CH147" t="str">
        <f t="shared" si="150"/>
        <v/>
      </c>
      <c r="CI147" t="str">
        <f t="shared" si="151"/>
        <v/>
      </c>
      <c r="CJ147" t="str">
        <f t="shared" si="152"/>
        <v/>
      </c>
      <c r="CK147" t="str">
        <f t="shared" si="153"/>
        <v/>
      </c>
    </row>
    <row r="148" spans="2:89" ht="15.75">
      <c r="B148" s="759"/>
      <c r="C148" s="784"/>
      <c r="D148" s="780" t="str" cm="1">
        <f t="array" ref="D148">IF(ROW()=ROW(D140),C143,INDEX(E140:E153,ROW()-ROW(D140)))</f>
        <v/>
      </c>
      <c r="E148" s="781" t="str">
        <f>IF(OR(D148="",C142="",C142&lt;=0,F148=""),"",TRIM(MID(D148,LEN(F148)+1+IF(MID(D148,LEN(F148)+1,1)=" ",1,0),99999)))</f>
        <v/>
      </c>
      <c r="F148" s="780" t="str">
        <f>IF(OR(G148="",G148=0,G148="0"),"",IF(LEN(G148)&lt;=C142,G148,IF(LEN(SUBSTITUTE(H148," ",""))=C142+1,LEFT(G148,C142),LEFT(G148,FIND("§",SUBSTITUTE(H148," ","§",LEN(H148)-LEN(SUBSTITUTE(H148," ",""))))-1))))</f>
        <v/>
      </c>
      <c r="G148" s="780" t="str">
        <f t="shared" si="105"/>
        <v/>
      </c>
      <c r="H148" s="780" t="str">
        <f>IF(OR(G148="",G148=0,G148="0"),"",LEFT(G148,C142+1))</f>
        <v/>
      </c>
      <c r="I148" s="782"/>
      <c r="J148" s="796"/>
      <c r="K148" s="759" t="str">
        <f>IF(LEN(TRIM(L148))&gt;0,MAX(K13:K147)+1,"")</f>
        <v/>
      </c>
      <c r="L148" s="864"/>
      <c r="M148" s="864"/>
      <c r="N148" s="864"/>
      <c r="O148" s="263" t="str">
        <f t="shared" si="106"/>
        <v/>
      </c>
      <c r="P148" s="752"/>
      <c r="Q148" s="862" t="s">
        <v>945</v>
      </c>
      <c r="R148" s="863" t="str">
        <f t="shared" si="107"/>
        <v/>
      </c>
      <c r="S148" s="264" t="str">
        <f t="shared" si="108"/>
        <v/>
      </c>
      <c r="T148" s="266" t="str">
        <f t="shared" si="109"/>
        <v/>
      </c>
      <c r="U148" s="267" t="str">
        <f t="shared" si="110"/>
        <v/>
      </c>
      <c r="V148" s="268" t="str">
        <f t="shared" si="111"/>
        <v/>
      </c>
      <c r="W148" s="268" t="str">
        <f t="shared" si="112"/>
        <v/>
      </c>
      <c r="X148" s="269" t="str">
        <f t="shared" si="113"/>
        <v/>
      </c>
      <c r="Y148" t="str">
        <f t="shared" si="114"/>
        <v/>
      </c>
      <c r="Z148" t="str">
        <f t="shared" si="115"/>
        <v/>
      </c>
      <c r="AA148" t="str">
        <f t="shared" si="116"/>
        <v/>
      </c>
      <c r="AB148" t="str">
        <f t="shared" si="117"/>
        <v/>
      </c>
      <c r="AC148" t="str">
        <f t="shared" si="118"/>
        <v/>
      </c>
      <c r="AD148" t="str">
        <f t="shared" si="119"/>
        <v/>
      </c>
      <c r="AE148">
        <f t="array" ref="AE148">IF(P148="",0,SUMPRODUCT((DM13:VZ13="Gluten")*(DM14:VZ14="INFO")*(COUNTIF(AD148,"* "&amp;DM15:VZ15&amp;" *")&gt;0)*1))</f>
        <v>0</v>
      </c>
      <c r="AF148">
        <f t="array" ref="AF148">IF(P148="",0,SUMPRODUCT((DM13:VZ13="Gluten")*(DM14:VZ14="EXCL")*(COUNTIF(AD148,"* "&amp;DM15:VZ15&amp;" *")&gt;0)*1))</f>
        <v>0</v>
      </c>
      <c r="AG148">
        <f t="array" ref="AG148">IF(P148="",0,SUMPRODUCT((DM13:VZ13="Gluten")*(DM14:VZ14="ALERTE")*(COUNTIF(AD148,"* "&amp;DM15:VZ15&amp;" *")&gt;0)*1))</f>
        <v>0</v>
      </c>
      <c r="AH148">
        <f t="array" ref="AH148">IF(P148="",0,SUMPRODUCT((DM13:VZ13="Gluten")*(DM14:VZ14="SUSP")*(COUNTIF(AD148,"* "&amp;DM15:VZ15&amp;" *")&gt;0)*1))</f>
        <v>0</v>
      </c>
      <c r="AI148" t="str">
        <f t="shared" si="120"/>
        <v/>
      </c>
      <c r="AJ148" t="str">
        <f t="shared" si="121"/>
        <v/>
      </c>
      <c r="AK148">
        <f t="array" ref="AK148">IF(P148="",0,SUMPRODUCT((DM13:VZ13="Crustaces")*(DM14:VZ14="ALERTE")*(COUNTIF(AD148,"* "&amp;DM15:VZ15&amp;" *")&gt;0)*1))</f>
        <v>0</v>
      </c>
      <c r="AL148" t="str">
        <f t="shared" si="122"/>
        <v/>
      </c>
      <c r="AM148">
        <f t="array" ref="AM148">IF(P148="",0,SUMPRODUCT((DM13:VZ13="Oeufs")*(DM14:VZ14="ALERTE")*(COUNTIF(AD148,"* "&amp;DM15:VZ15&amp;" *")&gt;0)*1))</f>
        <v>0</v>
      </c>
      <c r="AN148" t="str">
        <f t="shared" si="123"/>
        <v/>
      </c>
      <c r="AO148">
        <f t="array" ref="AO148">IF(P148="",0,SUMPRODUCT((DM13:VZ13="Poissons")*(DM14:VZ14="INFO")*(COUNTIF(AD148,"* "&amp;DM15:VZ15&amp;" *")&gt;0)*1))</f>
        <v>0</v>
      </c>
      <c r="AP148">
        <f t="array" ref="AP148">IF(P148="",0,SUMPRODUCT((DM13:VZ13="Poissons")*(DM14:VZ14="EXCL")*(COUNTIF(AD148,"* "&amp;DM15:VZ15&amp;" *")&gt;0)*1))</f>
        <v>0</v>
      </c>
      <c r="AQ148">
        <f t="array" ref="AQ148">IF(P148="",0,SUMPRODUCT((DM13:VZ13="Poissons")*(DM14:VZ14="ALERTE")*(COUNTIF(AD148,"* "&amp;DM15:VZ15&amp;" *")&gt;0)*1))</f>
        <v>0</v>
      </c>
      <c r="AR148" t="str">
        <f t="shared" si="124"/>
        <v/>
      </c>
      <c r="AS148">
        <f t="array" ref="AS148">IF(P148="",0,SUMPRODUCT((DM13:VZ13="Arachides")*(DM14:VZ14="ALERTE")*(COUNTIF(AD148,"* "&amp;DM15:VZ15&amp;" *")&gt;0)*1))</f>
        <v>0</v>
      </c>
      <c r="AT148" t="str">
        <f t="shared" si="125"/>
        <v/>
      </c>
      <c r="AU148">
        <f t="array" ref="AU148">IF(P148="",0,SUMPRODUCT((DM13:VZ13="Soja")*(DM14:VZ14="INFO")*(COUNTIF(AD148,"* "&amp;DM15:VZ15&amp;" *")&gt;0)*1))</f>
        <v>0</v>
      </c>
      <c r="AV148">
        <f t="array" ref="AV148">IF(P148="",0,SUMPRODUCT((DM13:VZ13="Soja")*(DM14:VZ14="ALERTE")*(COUNTIF(AD148,"* "&amp;DM15:VZ15&amp;" *")&gt;0)*1))</f>
        <v>0</v>
      </c>
      <c r="AW148" t="str">
        <f t="shared" si="126"/>
        <v/>
      </c>
      <c r="AX148">
        <f t="array" ref="AX148">IF(P148="",0,SUMPRODUCT((DM13:VZ13="Lait")*(DM14:VZ14="INFO")*(COUNTIF(AD148,"* "&amp;DM15:VZ15&amp;" *")&gt;0)*1))</f>
        <v>0</v>
      </c>
      <c r="AY148">
        <f t="array" ref="AY148">IF(P148="",0,SUMPRODUCT((DM13:VZ13="Lait")*(DM14:VZ14="EXCL")*(COUNTIF(AD148,"* "&amp;DM15:VZ15&amp;" *")&gt;0)*1))</f>
        <v>0</v>
      </c>
      <c r="AZ148">
        <f t="array" ref="AZ148">IF(P148="",0,SUMPRODUCT((DM13:VZ13="Lait")*(DM14:VZ14="ALERTE")*(COUNTIF(AD148,"* "&amp;DM15:VZ15&amp;" *")&gt;0)*1))</f>
        <v>0</v>
      </c>
      <c r="BA148">
        <f t="array" ref="BA148">IF(P148="",0,SUMPRODUCT((DM13:VZ13="Lait")*(DM14:VZ14="SUSP")*(COUNTIF(AD148,"* "&amp;DM15:VZ15&amp;" *")&gt;0)*1))</f>
        <v>0</v>
      </c>
      <c r="BB148" t="str">
        <f t="shared" si="127"/>
        <v/>
      </c>
      <c r="BC148" t="str">
        <f t="shared" si="128"/>
        <v/>
      </c>
      <c r="BD148">
        <f t="array" ref="BD148">IF(P148="",0,SUMPRODUCT((DM13:VZ13="Fruits a coque")*(DM14:VZ14="EXCL")*(COUNTIF(AD148,"* "&amp;DM15:VZ15&amp;" *")&gt;0)*1))</f>
        <v>0</v>
      </c>
      <c r="BE148">
        <f t="array" ref="BE148">IF(P148="",0,SUMPRODUCT((DM13:VZ13="Fruits a coque")*(DM14:VZ14="ALERTE")*(COUNTIF(AD148,"* "&amp;DM15:VZ15&amp;" *")&gt;0)*1))</f>
        <v>0</v>
      </c>
      <c r="BF148" t="str">
        <f t="shared" si="129"/>
        <v/>
      </c>
      <c r="BG148">
        <f t="array" ref="BG148">IF(P148="",0,SUMPRODUCT((DM13:VZ13="Celeri")*(DM14:VZ14="ALERTE")*(COUNTIF(AD148,"* "&amp;DM15:VZ15&amp;" *")&gt;0)*1))</f>
        <v>0</v>
      </c>
      <c r="BH148" t="str">
        <f t="shared" si="130"/>
        <v/>
      </c>
      <c r="BI148">
        <f t="array" ref="BI148">IF(P148="",0,SUMPRODUCT((DM13:VZ13="Moutarde")*(DM14:VZ14="ALERTE")*(COUNTIF(AD148,"* "&amp;DM15:VZ15&amp;" *")&gt;0)*1))</f>
        <v>0</v>
      </c>
      <c r="BJ148" t="str">
        <f t="shared" si="131"/>
        <v/>
      </c>
      <c r="BK148">
        <f t="array" ref="BK148">IF(P148="",0,SUMPRODUCT((DM13:VZ13="Sesame")*(DM14:VZ14="ALERTE")*(COUNTIF(AD148,"* "&amp;DM15:VZ15&amp;" *")&gt;0)*1))</f>
        <v>0</v>
      </c>
      <c r="BL148" t="str">
        <f t="shared" si="132"/>
        <v/>
      </c>
      <c r="BM148">
        <f t="array" ref="BM148">IF(P148="",0,SUMPRODUCT((DM13:VZ13="Sulfites")*(DM14:VZ14="ALERTE")*(COUNTIF(AD148,"* "&amp;DM15:VZ15&amp;" *")&gt;0)*1))</f>
        <v>0</v>
      </c>
      <c r="BN148" t="str">
        <f t="shared" si="133"/>
        <v/>
      </c>
      <c r="BO148">
        <f t="array" ref="BO148">IF(P148="",0,SUMPRODUCT((DM13:VZ13="Lupin")*(DM14:VZ14="ALERTE")*(COUNTIF(AD148,"* "&amp;DM15:VZ15&amp;" *")&gt;0)*1))</f>
        <v>0</v>
      </c>
      <c r="BP148" t="str">
        <f t="shared" si="134"/>
        <v/>
      </c>
      <c r="BQ148">
        <f t="array" ref="BQ148">IF(P148="",0,SUMPRODUCT((DM13:VZ13="Mollusques")*(DM14:VZ14="EXCL")*(COUNTIF(AD148,"* "&amp;DM15:VZ15&amp;" *")&gt;0)*1))</f>
        <v>0</v>
      </c>
      <c r="BR148">
        <f t="array" ref="BR148">IF(P148="",0,SUMPRODUCT((DM13:VZ13="Mollusques")*(DM14:VZ14="ALERTE")*(COUNTIF(AD148,"* "&amp;DM15:VZ15&amp;" *")&gt;0)*1))</f>
        <v>0</v>
      </c>
      <c r="BS148" t="str">
        <f t="shared" si="135"/>
        <v/>
      </c>
      <c r="BT148" t="str">
        <f t="shared" si="136"/>
        <v/>
      </c>
      <c r="BU148" t="str">
        <f t="shared" si="137"/>
        <v/>
      </c>
      <c r="BV148" t="str">
        <f t="shared" si="138"/>
        <v/>
      </c>
      <c r="BW148" t="str">
        <f t="shared" si="139"/>
        <v/>
      </c>
      <c r="BX148" t="str">
        <f t="shared" si="140"/>
        <v/>
      </c>
      <c r="BY148" t="str">
        <f t="shared" si="141"/>
        <v/>
      </c>
      <c r="BZ148" t="str">
        <f t="shared" si="142"/>
        <v/>
      </c>
      <c r="CA148" t="str">
        <f t="shared" si="143"/>
        <v/>
      </c>
      <c r="CB148" t="str">
        <f t="shared" si="144"/>
        <v/>
      </c>
      <c r="CC148" t="str">
        <f t="shared" si="145"/>
        <v/>
      </c>
      <c r="CD148" t="str">
        <f t="shared" si="146"/>
        <v/>
      </c>
      <c r="CE148" t="str">
        <f t="shared" si="147"/>
        <v/>
      </c>
      <c r="CF148" t="str">
        <f t="shared" si="148"/>
        <v/>
      </c>
      <c r="CG148" t="str">
        <f t="shared" si="149"/>
        <v/>
      </c>
      <c r="CH148" t="str">
        <f t="shared" si="150"/>
        <v/>
      </c>
      <c r="CI148" t="str">
        <f t="shared" si="151"/>
        <v/>
      </c>
      <c r="CJ148" t="str">
        <f t="shared" si="152"/>
        <v/>
      </c>
      <c r="CK148" t="str">
        <f t="shared" si="153"/>
        <v/>
      </c>
    </row>
    <row r="149" spans="2:89" ht="15.75">
      <c r="B149" s="759"/>
      <c r="C149" s="784"/>
      <c r="D149" s="780" t="str" cm="1">
        <f t="array" ref="D149">IF(ROW()=ROW(D140),C143,INDEX(E140:E153,ROW()-ROW(D140)))</f>
        <v/>
      </c>
      <c r="E149" s="781" t="str">
        <f>IF(OR(D149="",C142="",C142&lt;=0,F149=""),"",TRIM(MID(D149,LEN(F149)+1+IF(MID(D149,LEN(F149)+1,1)=" ",1,0),99999)))</f>
        <v/>
      </c>
      <c r="F149" s="780" t="str">
        <f>IF(OR(G149="",G149=0,G149="0"),"",IF(LEN(G149)&lt;=C142,G149,IF(LEN(SUBSTITUTE(H149," ",""))=C142+1,LEFT(G149,C142),LEFT(G149,FIND("§",SUBSTITUTE(H149," ","§",LEN(H149)-LEN(SUBSTITUTE(H149," ",""))))-1))))</f>
        <v/>
      </c>
      <c r="G149" s="780" t="str">
        <f t="shared" si="105"/>
        <v/>
      </c>
      <c r="H149" s="780" t="str">
        <f>IF(OR(G149="",G149=0,G149="0"),"",LEFT(G149,C142+1))</f>
        <v/>
      </c>
      <c r="I149" s="782"/>
      <c r="J149" s="796"/>
      <c r="K149" s="759" t="str">
        <f>IF(LEN(TRIM(L149))&gt;0,MAX(K13:K148)+1,"")</f>
        <v/>
      </c>
      <c r="L149" s="864"/>
      <c r="M149" s="864"/>
      <c r="N149" s="864"/>
      <c r="O149" s="263" t="str">
        <f t="shared" si="106"/>
        <v/>
      </c>
      <c r="P149" s="752"/>
      <c r="Q149" s="862" t="s">
        <v>945</v>
      </c>
      <c r="R149" s="863" t="str">
        <f t="shared" si="107"/>
        <v/>
      </c>
      <c r="S149" s="264" t="str">
        <f t="shared" si="108"/>
        <v/>
      </c>
      <c r="T149" s="266" t="str">
        <f t="shared" si="109"/>
        <v/>
      </c>
      <c r="U149" s="267" t="str">
        <f t="shared" si="110"/>
        <v/>
      </c>
      <c r="V149" s="268" t="str">
        <f t="shared" si="111"/>
        <v/>
      </c>
      <c r="W149" s="268" t="str">
        <f t="shared" si="112"/>
        <v/>
      </c>
      <c r="X149" s="269" t="str">
        <f t="shared" si="113"/>
        <v/>
      </c>
      <c r="Y149" t="str">
        <f t="shared" si="114"/>
        <v/>
      </c>
      <c r="Z149" t="str">
        <f t="shared" si="115"/>
        <v/>
      </c>
      <c r="AA149" t="str">
        <f t="shared" si="116"/>
        <v/>
      </c>
      <c r="AB149" t="str">
        <f t="shared" si="117"/>
        <v/>
      </c>
      <c r="AC149" t="str">
        <f t="shared" si="118"/>
        <v/>
      </c>
      <c r="AD149" t="str">
        <f t="shared" si="119"/>
        <v/>
      </c>
      <c r="AE149">
        <f t="array" ref="AE149">IF(P149="",0,SUMPRODUCT((DM13:VZ13="Gluten")*(DM14:VZ14="INFO")*(COUNTIF(AD149,"* "&amp;DM15:VZ15&amp;" *")&gt;0)*1))</f>
        <v>0</v>
      </c>
      <c r="AF149">
        <f t="array" ref="AF149">IF(P149="",0,SUMPRODUCT((DM13:VZ13="Gluten")*(DM14:VZ14="EXCL")*(COUNTIF(AD149,"* "&amp;DM15:VZ15&amp;" *")&gt;0)*1))</f>
        <v>0</v>
      </c>
      <c r="AG149">
        <f t="array" ref="AG149">IF(P149="",0,SUMPRODUCT((DM13:VZ13="Gluten")*(DM14:VZ14="ALERTE")*(COUNTIF(AD149,"* "&amp;DM15:VZ15&amp;" *")&gt;0)*1))</f>
        <v>0</v>
      </c>
      <c r="AH149">
        <f t="array" ref="AH149">IF(P149="",0,SUMPRODUCT((DM13:VZ13="Gluten")*(DM14:VZ14="SUSP")*(COUNTIF(AD149,"* "&amp;DM15:VZ15&amp;" *")&gt;0)*1))</f>
        <v>0</v>
      </c>
      <c r="AI149" t="str">
        <f t="shared" si="120"/>
        <v/>
      </c>
      <c r="AJ149" t="str">
        <f t="shared" si="121"/>
        <v/>
      </c>
      <c r="AK149">
        <f t="array" ref="AK149">IF(P149="",0,SUMPRODUCT((DM13:VZ13="Crustaces")*(DM14:VZ14="ALERTE")*(COUNTIF(AD149,"* "&amp;DM15:VZ15&amp;" *")&gt;0)*1))</f>
        <v>0</v>
      </c>
      <c r="AL149" t="str">
        <f t="shared" si="122"/>
        <v/>
      </c>
      <c r="AM149">
        <f t="array" ref="AM149">IF(P149="",0,SUMPRODUCT((DM13:VZ13="Oeufs")*(DM14:VZ14="ALERTE")*(COUNTIF(AD149,"* "&amp;DM15:VZ15&amp;" *")&gt;0)*1))</f>
        <v>0</v>
      </c>
      <c r="AN149" t="str">
        <f t="shared" si="123"/>
        <v/>
      </c>
      <c r="AO149">
        <f t="array" ref="AO149">IF(P149="",0,SUMPRODUCT((DM13:VZ13="Poissons")*(DM14:VZ14="INFO")*(COUNTIF(AD149,"* "&amp;DM15:VZ15&amp;" *")&gt;0)*1))</f>
        <v>0</v>
      </c>
      <c r="AP149">
        <f t="array" ref="AP149">IF(P149="",0,SUMPRODUCT((DM13:VZ13="Poissons")*(DM14:VZ14="EXCL")*(COUNTIF(AD149,"* "&amp;DM15:VZ15&amp;" *")&gt;0)*1))</f>
        <v>0</v>
      </c>
      <c r="AQ149">
        <f t="array" ref="AQ149">IF(P149="",0,SUMPRODUCT((DM13:VZ13="Poissons")*(DM14:VZ14="ALERTE")*(COUNTIF(AD149,"* "&amp;DM15:VZ15&amp;" *")&gt;0)*1))</f>
        <v>0</v>
      </c>
      <c r="AR149" t="str">
        <f t="shared" si="124"/>
        <v/>
      </c>
      <c r="AS149">
        <f t="array" ref="AS149">IF(P149="",0,SUMPRODUCT((DM13:VZ13="Arachides")*(DM14:VZ14="ALERTE")*(COUNTIF(AD149,"* "&amp;DM15:VZ15&amp;" *")&gt;0)*1))</f>
        <v>0</v>
      </c>
      <c r="AT149" t="str">
        <f t="shared" si="125"/>
        <v/>
      </c>
      <c r="AU149">
        <f t="array" ref="AU149">IF(P149="",0,SUMPRODUCT((DM13:VZ13="Soja")*(DM14:VZ14="INFO")*(COUNTIF(AD149,"* "&amp;DM15:VZ15&amp;" *")&gt;0)*1))</f>
        <v>0</v>
      </c>
      <c r="AV149">
        <f t="array" ref="AV149">IF(P149="",0,SUMPRODUCT((DM13:VZ13="Soja")*(DM14:VZ14="ALERTE")*(COUNTIF(AD149,"* "&amp;DM15:VZ15&amp;" *")&gt;0)*1))</f>
        <v>0</v>
      </c>
      <c r="AW149" t="str">
        <f t="shared" si="126"/>
        <v/>
      </c>
      <c r="AX149">
        <f t="array" ref="AX149">IF(P149="",0,SUMPRODUCT((DM13:VZ13="Lait")*(DM14:VZ14="INFO")*(COUNTIF(AD149,"* "&amp;DM15:VZ15&amp;" *")&gt;0)*1))</f>
        <v>0</v>
      </c>
      <c r="AY149">
        <f t="array" ref="AY149">IF(P149="",0,SUMPRODUCT((DM13:VZ13="Lait")*(DM14:VZ14="EXCL")*(COUNTIF(AD149,"* "&amp;DM15:VZ15&amp;" *")&gt;0)*1))</f>
        <v>0</v>
      </c>
      <c r="AZ149">
        <f t="array" ref="AZ149">IF(P149="",0,SUMPRODUCT((DM13:VZ13="Lait")*(DM14:VZ14="ALERTE")*(COUNTIF(AD149,"* "&amp;DM15:VZ15&amp;" *")&gt;0)*1))</f>
        <v>0</v>
      </c>
      <c r="BA149">
        <f t="array" ref="BA149">IF(P149="",0,SUMPRODUCT((DM13:VZ13="Lait")*(DM14:VZ14="SUSP")*(COUNTIF(AD149,"* "&amp;DM15:VZ15&amp;" *")&gt;0)*1))</f>
        <v>0</v>
      </c>
      <c r="BB149" t="str">
        <f t="shared" si="127"/>
        <v/>
      </c>
      <c r="BC149" t="str">
        <f t="shared" si="128"/>
        <v/>
      </c>
      <c r="BD149">
        <f t="array" ref="BD149">IF(P149="",0,SUMPRODUCT((DM13:VZ13="Fruits a coque")*(DM14:VZ14="EXCL")*(COUNTIF(AD149,"* "&amp;DM15:VZ15&amp;" *")&gt;0)*1))</f>
        <v>0</v>
      </c>
      <c r="BE149">
        <f t="array" ref="BE149">IF(P149="",0,SUMPRODUCT((DM13:VZ13="Fruits a coque")*(DM14:VZ14="ALERTE")*(COUNTIF(AD149,"* "&amp;DM15:VZ15&amp;" *")&gt;0)*1))</f>
        <v>0</v>
      </c>
      <c r="BF149" t="str">
        <f t="shared" si="129"/>
        <v/>
      </c>
      <c r="BG149">
        <f t="array" ref="BG149">IF(P149="",0,SUMPRODUCT((DM13:VZ13="Celeri")*(DM14:VZ14="ALERTE")*(COUNTIF(AD149,"* "&amp;DM15:VZ15&amp;" *")&gt;0)*1))</f>
        <v>0</v>
      </c>
      <c r="BH149" t="str">
        <f t="shared" si="130"/>
        <v/>
      </c>
      <c r="BI149">
        <f t="array" ref="BI149">IF(P149="",0,SUMPRODUCT((DM13:VZ13="Moutarde")*(DM14:VZ14="ALERTE")*(COUNTIF(AD149,"* "&amp;DM15:VZ15&amp;" *")&gt;0)*1))</f>
        <v>0</v>
      </c>
      <c r="BJ149" t="str">
        <f t="shared" si="131"/>
        <v/>
      </c>
      <c r="BK149">
        <f t="array" ref="BK149">IF(P149="",0,SUMPRODUCT((DM13:VZ13="Sesame")*(DM14:VZ14="ALERTE")*(COUNTIF(AD149,"* "&amp;DM15:VZ15&amp;" *")&gt;0)*1))</f>
        <v>0</v>
      </c>
      <c r="BL149" t="str">
        <f t="shared" si="132"/>
        <v/>
      </c>
      <c r="BM149">
        <f t="array" ref="BM149">IF(P149="",0,SUMPRODUCT((DM13:VZ13="Sulfites")*(DM14:VZ14="ALERTE")*(COUNTIF(AD149,"* "&amp;DM15:VZ15&amp;" *")&gt;0)*1))</f>
        <v>0</v>
      </c>
      <c r="BN149" t="str">
        <f t="shared" si="133"/>
        <v/>
      </c>
      <c r="BO149">
        <f t="array" ref="BO149">IF(P149="",0,SUMPRODUCT((DM13:VZ13="Lupin")*(DM14:VZ14="ALERTE")*(COUNTIF(AD149,"* "&amp;DM15:VZ15&amp;" *")&gt;0)*1))</f>
        <v>0</v>
      </c>
      <c r="BP149" t="str">
        <f t="shared" si="134"/>
        <v/>
      </c>
      <c r="BQ149">
        <f t="array" ref="BQ149">IF(P149="",0,SUMPRODUCT((DM13:VZ13="Mollusques")*(DM14:VZ14="EXCL")*(COUNTIF(AD149,"* "&amp;DM15:VZ15&amp;" *")&gt;0)*1))</f>
        <v>0</v>
      </c>
      <c r="BR149">
        <f t="array" ref="BR149">IF(P149="",0,SUMPRODUCT((DM13:VZ13="Mollusques")*(DM14:VZ14="ALERTE")*(COUNTIF(AD149,"* "&amp;DM15:VZ15&amp;" *")&gt;0)*1))</f>
        <v>0</v>
      </c>
      <c r="BS149" t="str">
        <f t="shared" si="135"/>
        <v/>
      </c>
      <c r="BT149" t="str">
        <f t="shared" si="136"/>
        <v/>
      </c>
      <c r="BU149" t="str">
        <f t="shared" si="137"/>
        <v/>
      </c>
      <c r="BV149" t="str">
        <f t="shared" si="138"/>
        <v/>
      </c>
      <c r="BW149" t="str">
        <f t="shared" si="139"/>
        <v/>
      </c>
      <c r="BX149" t="str">
        <f t="shared" si="140"/>
        <v/>
      </c>
      <c r="BY149" t="str">
        <f t="shared" si="141"/>
        <v/>
      </c>
      <c r="BZ149" t="str">
        <f t="shared" si="142"/>
        <v/>
      </c>
      <c r="CA149" t="str">
        <f t="shared" si="143"/>
        <v/>
      </c>
      <c r="CB149" t="str">
        <f t="shared" si="144"/>
        <v/>
      </c>
      <c r="CC149" t="str">
        <f t="shared" si="145"/>
        <v/>
      </c>
      <c r="CD149" t="str">
        <f t="shared" si="146"/>
        <v/>
      </c>
      <c r="CE149" t="str">
        <f t="shared" si="147"/>
        <v/>
      </c>
      <c r="CF149" t="str">
        <f t="shared" si="148"/>
        <v/>
      </c>
      <c r="CG149" t="str">
        <f t="shared" si="149"/>
        <v/>
      </c>
      <c r="CH149" t="str">
        <f t="shared" si="150"/>
        <v/>
      </c>
      <c r="CI149" t="str">
        <f t="shared" si="151"/>
        <v/>
      </c>
      <c r="CJ149" t="str">
        <f t="shared" si="152"/>
        <v/>
      </c>
      <c r="CK149" t="str">
        <f t="shared" si="153"/>
        <v/>
      </c>
    </row>
    <row r="150" spans="2:89" ht="15.75">
      <c r="B150" s="759"/>
      <c r="C150" s="784"/>
      <c r="D150" s="780" t="str" cm="1">
        <f t="array" ref="D150">IF(ROW()=ROW(D140),C143,INDEX(E140:E153,ROW()-ROW(D140)))</f>
        <v/>
      </c>
      <c r="E150" s="781" t="str">
        <f>IF(OR(D150="",C142="",C142&lt;=0,F150=""),"",TRIM(MID(D150,LEN(F150)+1+IF(MID(D150,LEN(F150)+1,1)=" ",1,0),99999)))</f>
        <v/>
      </c>
      <c r="F150" s="780" t="str">
        <f>IF(OR(G150="",G150=0,G150="0"),"",IF(LEN(G150)&lt;=C142,G150,IF(LEN(SUBSTITUTE(H150," ",""))=C142+1,LEFT(G150,C142),LEFT(G150,FIND("§",SUBSTITUTE(H150," ","§",LEN(H150)-LEN(SUBSTITUTE(H150," ",""))))-1))))</f>
        <v/>
      </c>
      <c r="G150" s="780" t="str">
        <f t="shared" si="105"/>
        <v/>
      </c>
      <c r="H150" s="780" t="str">
        <f>IF(OR(G150="",G150=0,G150="0"),"",LEFT(G150,C142+1))</f>
        <v/>
      </c>
      <c r="I150" s="782"/>
      <c r="J150" s="796"/>
      <c r="K150" s="759" t="str">
        <f>IF(LEN(TRIM(L150))&gt;0,MAX(K13:K149)+1,"")</f>
        <v/>
      </c>
      <c r="L150" s="864"/>
      <c r="M150" s="864"/>
      <c r="N150" s="864"/>
      <c r="O150" s="263" t="str">
        <f t="shared" si="106"/>
        <v/>
      </c>
      <c r="P150" s="752"/>
      <c r="Q150" s="862" t="s">
        <v>945</v>
      </c>
      <c r="R150" s="863" t="str">
        <f t="shared" si="107"/>
        <v/>
      </c>
      <c r="S150" s="264" t="str">
        <f t="shared" si="108"/>
        <v/>
      </c>
      <c r="T150" s="266" t="str">
        <f t="shared" si="109"/>
        <v/>
      </c>
      <c r="U150" s="267" t="str">
        <f t="shared" si="110"/>
        <v/>
      </c>
      <c r="V150" s="268" t="str">
        <f t="shared" si="111"/>
        <v/>
      </c>
      <c r="W150" s="268" t="str">
        <f t="shared" si="112"/>
        <v/>
      </c>
      <c r="X150" s="269" t="str">
        <f t="shared" si="113"/>
        <v/>
      </c>
      <c r="Y150" t="str">
        <f t="shared" si="114"/>
        <v/>
      </c>
      <c r="Z150" t="str">
        <f t="shared" si="115"/>
        <v/>
      </c>
      <c r="AA150" t="str">
        <f t="shared" si="116"/>
        <v/>
      </c>
      <c r="AB150" t="str">
        <f t="shared" si="117"/>
        <v/>
      </c>
      <c r="AC150" t="str">
        <f t="shared" si="118"/>
        <v/>
      </c>
      <c r="AD150" t="str">
        <f t="shared" si="119"/>
        <v/>
      </c>
      <c r="AE150">
        <f t="array" ref="AE150">IF(P150="",0,SUMPRODUCT((DM13:VZ13="Gluten")*(DM14:VZ14="INFO")*(COUNTIF(AD150,"* "&amp;DM15:VZ15&amp;" *")&gt;0)*1))</f>
        <v>0</v>
      </c>
      <c r="AF150">
        <f t="array" ref="AF150">IF(P150="",0,SUMPRODUCT((DM13:VZ13="Gluten")*(DM14:VZ14="EXCL")*(COUNTIF(AD150,"* "&amp;DM15:VZ15&amp;" *")&gt;0)*1))</f>
        <v>0</v>
      </c>
      <c r="AG150">
        <f t="array" ref="AG150">IF(P150="",0,SUMPRODUCT((DM13:VZ13="Gluten")*(DM14:VZ14="ALERTE")*(COUNTIF(AD150,"* "&amp;DM15:VZ15&amp;" *")&gt;0)*1))</f>
        <v>0</v>
      </c>
      <c r="AH150">
        <f t="array" ref="AH150">IF(P150="",0,SUMPRODUCT((DM13:VZ13="Gluten")*(DM14:VZ14="SUSP")*(COUNTIF(AD150,"* "&amp;DM15:VZ15&amp;" *")&gt;0)*1))</f>
        <v>0</v>
      </c>
      <c r="AI150" t="str">
        <f t="shared" si="120"/>
        <v/>
      </c>
      <c r="AJ150" t="str">
        <f t="shared" si="121"/>
        <v/>
      </c>
      <c r="AK150">
        <f t="array" ref="AK150">IF(P150="",0,SUMPRODUCT((DM13:VZ13="Crustaces")*(DM14:VZ14="ALERTE")*(COUNTIF(AD150,"* "&amp;DM15:VZ15&amp;" *")&gt;0)*1))</f>
        <v>0</v>
      </c>
      <c r="AL150" t="str">
        <f t="shared" si="122"/>
        <v/>
      </c>
      <c r="AM150">
        <f t="array" ref="AM150">IF(P150="",0,SUMPRODUCT((DM13:VZ13="Oeufs")*(DM14:VZ14="ALERTE")*(COUNTIF(AD150,"* "&amp;DM15:VZ15&amp;" *")&gt;0)*1))</f>
        <v>0</v>
      </c>
      <c r="AN150" t="str">
        <f t="shared" si="123"/>
        <v/>
      </c>
      <c r="AO150">
        <f t="array" ref="AO150">IF(P150="",0,SUMPRODUCT((DM13:VZ13="Poissons")*(DM14:VZ14="INFO")*(COUNTIF(AD150,"* "&amp;DM15:VZ15&amp;" *")&gt;0)*1))</f>
        <v>0</v>
      </c>
      <c r="AP150">
        <f t="array" ref="AP150">IF(P150="",0,SUMPRODUCT((DM13:VZ13="Poissons")*(DM14:VZ14="EXCL")*(COUNTIF(AD150,"* "&amp;DM15:VZ15&amp;" *")&gt;0)*1))</f>
        <v>0</v>
      </c>
      <c r="AQ150">
        <f t="array" ref="AQ150">IF(P150="",0,SUMPRODUCT((DM13:VZ13="Poissons")*(DM14:VZ14="ALERTE")*(COUNTIF(AD150,"* "&amp;DM15:VZ15&amp;" *")&gt;0)*1))</f>
        <v>0</v>
      </c>
      <c r="AR150" t="str">
        <f t="shared" si="124"/>
        <v/>
      </c>
      <c r="AS150">
        <f t="array" ref="AS150">IF(P150="",0,SUMPRODUCT((DM13:VZ13="Arachides")*(DM14:VZ14="ALERTE")*(COUNTIF(AD150,"* "&amp;DM15:VZ15&amp;" *")&gt;0)*1))</f>
        <v>0</v>
      </c>
      <c r="AT150" t="str">
        <f t="shared" si="125"/>
        <v/>
      </c>
      <c r="AU150">
        <f t="array" ref="AU150">IF(P150="",0,SUMPRODUCT((DM13:VZ13="Soja")*(DM14:VZ14="INFO")*(COUNTIF(AD150,"* "&amp;DM15:VZ15&amp;" *")&gt;0)*1))</f>
        <v>0</v>
      </c>
      <c r="AV150">
        <f t="array" ref="AV150">IF(P150="",0,SUMPRODUCT((DM13:VZ13="Soja")*(DM14:VZ14="ALERTE")*(COUNTIF(AD150,"* "&amp;DM15:VZ15&amp;" *")&gt;0)*1))</f>
        <v>0</v>
      </c>
      <c r="AW150" t="str">
        <f t="shared" si="126"/>
        <v/>
      </c>
      <c r="AX150">
        <f t="array" ref="AX150">IF(P150="",0,SUMPRODUCT((DM13:VZ13="Lait")*(DM14:VZ14="INFO")*(COUNTIF(AD150,"* "&amp;DM15:VZ15&amp;" *")&gt;0)*1))</f>
        <v>0</v>
      </c>
      <c r="AY150">
        <f t="array" ref="AY150">IF(P150="",0,SUMPRODUCT((DM13:VZ13="Lait")*(DM14:VZ14="EXCL")*(COUNTIF(AD150,"* "&amp;DM15:VZ15&amp;" *")&gt;0)*1))</f>
        <v>0</v>
      </c>
      <c r="AZ150">
        <f t="array" ref="AZ150">IF(P150="",0,SUMPRODUCT((DM13:VZ13="Lait")*(DM14:VZ14="ALERTE")*(COUNTIF(AD150,"* "&amp;DM15:VZ15&amp;" *")&gt;0)*1))</f>
        <v>0</v>
      </c>
      <c r="BA150">
        <f t="array" ref="BA150">IF(P150="",0,SUMPRODUCT((DM13:VZ13="Lait")*(DM14:VZ14="SUSP")*(COUNTIF(AD150,"* "&amp;DM15:VZ15&amp;" *")&gt;0)*1))</f>
        <v>0</v>
      </c>
      <c r="BB150" t="str">
        <f t="shared" si="127"/>
        <v/>
      </c>
      <c r="BC150" t="str">
        <f t="shared" si="128"/>
        <v/>
      </c>
      <c r="BD150">
        <f t="array" ref="BD150">IF(P150="",0,SUMPRODUCT((DM13:VZ13="Fruits a coque")*(DM14:VZ14="EXCL")*(COUNTIF(AD150,"* "&amp;DM15:VZ15&amp;" *")&gt;0)*1))</f>
        <v>0</v>
      </c>
      <c r="BE150">
        <f t="array" ref="BE150">IF(P150="",0,SUMPRODUCT((DM13:VZ13="Fruits a coque")*(DM14:VZ14="ALERTE")*(COUNTIF(AD150,"* "&amp;DM15:VZ15&amp;" *")&gt;0)*1))</f>
        <v>0</v>
      </c>
      <c r="BF150" t="str">
        <f t="shared" si="129"/>
        <v/>
      </c>
      <c r="BG150">
        <f t="array" ref="BG150">IF(P150="",0,SUMPRODUCT((DM13:VZ13="Celeri")*(DM14:VZ14="ALERTE")*(COUNTIF(AD150,"* "&amp;DM15:VZ15&amp;" *")&gt;0)*1))</f>
        <v>0</v>
      </c>
      <c r="BH150" t="str">
        <f t="shared" si="130"/>
        <v/>
      </c>
      <c r="BI150">
        <f t="array" ref="BI150">IF(P150="",0,SUMPRODUCT((DM13:VZ13="Moutarde")*(DM14:VZ14="ALERTE")*(COUNTIF(AD150,"* "&amp;DM15:VZ15&amp;" *")&gt;0)*1))</f>
        <v>0</v>
      </c>
      <c r="BJ150" t="str">
        <f t="shared" si="131"/>
        <v/>
      </c>
      <c r="BK150">
        <f t="array" ref="BK150">IF(P150="",0,SUMPRODUCT((DM13:VZ13="Sesame")*(DM14:VZ14="ALERTE")*(COUNTIF(AD150,"* "&amp;DM15:VZ15&amp;" *")&gt;0)*1))</f>
        <v>0</v>
      </c>
      <c r="BL150" t="str">
        <f t="shared" si="132"/>
        <v/>
      </c>
      <c r="BM150">
        <f t="array" ref="BM150">IF(P150="",0,SUMPRODUCT((DM13:VZ13="Sulfites")*(DM14:VZ14="ALERTE")*(COUNTIF(AD150,"* "&amp;DM15:VZ15&amp;" *")&gt;0)*1))</f>
        <v>0</v>
      </c>
      <c r="BN150" t="str">
        <f t="shared" si="133"/>
        <v/>
      </c>
      <c r="BO150">
        <f t="array" ref="BO150">IF(P150="",0,SUMPRODUCT((DM13:VZ13="Lupin")*(DM14:VZ14="ALERTE")*(COUNTIF(AD150,"* "&amp;DM15:VZ15&amp;" *")&gt;0)*1))</f>
        <v>0</v>
      </c>
      <c r="BP150" t="str">
        <f t="shared" si="134"/>
        <v/>
      </c>
      <c r="BQ150">
        <f t="array" ref="BQ150">IF(P150="",0,SUMPRODUCT((DM13:VZ13="Mollusques")*(DM14:VZ14="EXCL")*(COUNTIF(AD150,"* "&amp;DM15:VZ15&amp;" *")&gt;0)*1))</f>
        <v>0</v>
      </c>
      <c r="BR150">
        <f t="array" ref="BR150">IF(P150="",0,SUMPRODUCT((DM13:VZ13="Mollusques")*(DM14:VZ14="ALERTE")*(COUNTIF(AD150,"* "&amp;DM15:VZ15&amp;" *")&gt;0)*1))</f>
        <v>0</v>
      </c>
      <c r="BS150" t="str">
        <f t="shared" si="135"/>
        <v/>
      </c>
      <c r="BT150" t="str">
        <f t="shared" si="136"/>
        <v/>
      </c>
      <c r="BU150" t="str">
        <f t="shared" si="137"/>
        <v/>
      </c>
      <c r="BV150" t="str">
        <f t="shared" si="138"/>
        <v/>
      </c>
      <c r="BW150" t="str">
        <f t="shared" si="139"/>
        <v/>
      </c>
      <c r="BX150" t="str">
        <f t="shared" si="140"/>
        <v/>
      </c>
      <c r="BY150" t="str">
        <f t="shared" si="141"/>
        <v/>
      </c>
      <c r="BZ150" t="str">
        <f t="shared" si="142"/>
        <v/>
      </c>
      <c r="CA150" t="str">
        <f t="shared" si="143"/>
        <v/>
      </c>
      <c r="CB150" t="str">
        <f t="shared" si="144"/>
        <v/>
      </c>
      <c r="CC150" t="str">
        <f t="shared" si="145"/>
        <v/>
      </c>
      <c r="CD150" t="str">
        <f t="shared" si="146"/>
        <v/>
      </c>
      <c r="CE150" t="str">
        <f t="shared" si="147"/>
        <v/>
      </c>
      <c r="CF150" t="str">
        <f t="shared" si="148"/>
        <v/>
      </c>
      <c r="CG150" t="str">
        <f t="shared" si="149"/>
        <v/>
      </c>
      <c r="CH150" t="str">
        <f t="shared" si="150"/>
        <v/>
      </c>
      <c r="CI150" t="str">
        <f t="shared" si="151"/>
        <v/>
      </c>
      <c r="CJ150" t="str">
        <f t="shared" si="152"/>
        <v/>
      </c>
      <c r="CK150" t="str">
        <f t="shared" si="153"/>
        <v/>
      </c>
    </row>
    <row r="151" spans="2:89" ht="15.75">
      <c r="B151" s="759"/>
      <c r="C151" s="784"/>
      <c r="D151" s="780" t="str" cm="1">
        <f t="array" ref="D151">IF(ROW()=ROW(D140),C143,INDEX(E140:E153,ROW()-ROW(D140)))</f>
        <v/>
      </c>
      <c r="E151" s="781" t="str">
        <f>IF(OR(D151="",C142="",C142&lt;=0,F151=""),"",TRIM(MID(D151,LEN(F151)+1+IF(MID(D151,LEN(F151)+1,1)=" ",1,0),99999)))</f>
        <v/>
      </c>
      <c r="F151" s="780" t="str">
        <f>IF(OR(G151="",G151=0,G151="0"),"",IF(LEN(G151)&lt;=C142,G151,IF(LEN(SUBSTITUTE(H151," ",""))=C142+1,LEFT(G151,C142),LEFT(G151,FIND("§",SUBSTITUTE(H151," ","§",LEN(H151)-LEN(SUBSTITUTE(H151," ",""))))-1))))</f>
        <v/>
      </c>
      <c r="G151" s="780" t="str">
        <f t="shared" si="105"/>
        <v/>
      </c>
      <c r="H151" s="780" t="str">
        <f>IF(OR(G151="",G151=0,G151="0"),"",LEFT(G151,C142+1))</f>
        <v/>
      </c>
      <c r="I151" s="782"/>
      <c r="J151" s="796"/>
      <c r="K151" s="759" t="str">
        <f>IF(LEN(TRIM(L151))&gt;0,MAX(K13:K150)+1,"")</f>
        <v/>
      </c>
      <c r="L151" s="864"/>
      <c r="M151" s="864"/>
      <c r="N151" s="864"/>
      <c r="O151" s="263" t="str">
        <f t="shared" si="106"/>
        <v/>
      </c>
      <c r="P151" s="752"/>
      <c r="Q151" s="862" t="s">
        <v>945</v>
      </c>
      <c r="R151" s="863" t="str">
        <f t="shared" si="107"/>
        <v/>
      </c>
      <c r="S151" s="264" t="str">
        <f t="shared" si="108"/>
        <v/>
      </c>
      <c r="T151" s="266" t="str">
        <f t="shared" si="109"/>
        <v/>
      </c>
      <c r="U151" s="267" t="str">
        <f t="shared" si="110"/>
        <v/>
      </c>
      <c r="V151" s="268" t="str">
        <f t="shared" si="111"/>
        <v/>
      </c>
      <c r="W151" s="268" t="str">
        <f t="shared" si="112"/>
        <v/>
      </c>
      <c r="X151" s="269" t="str">
        <f t="shared" si="113"/>
        <v/>
      </c>
      <c r="Y151" t="str">
        <f t="shared" si="114"/>
        <v/>
      </c>
      <c r="Z151" t="str">
        <f t="shared" si="115"/>
        <v/>
      </c>
      <c r="AA151" t="str">
        <f t="shared" si="116"/>
        <v/>
      </c>
      <c r="AB151" t="str">
        <f t="shared" si="117"/>
        <v/>
      </c>
      <c r="AC151" t="str">
        <f t="shared" si="118"/>
        <v/>
      </c>
      <c r="AD151" t="str">
        <f t="shared" si="119"/>
        <v/>
      </c>
      <c r="AE151">
        <f t="array" ref="AE151">IF(P151="",0,SUMPRODUCT((DM13:VZ13="Gluten")*(DM14:VZ14="INFO")*(COUNTIF(AD151,"* "&amp;DM15:VZ15&amp;" *")&gt;0)*1))</f>
        <v>0</v>
      </c>
      <c r="AF151">
        <f t="array" ref="AF151">IF(P151="",0,SUMPRODUCT((DM13:VZ13="Gluten")*(DM14:VZ14="EXCL")*(COUNTIF(AD151,"* "&amp;DM15:VZ15&amp;" *")&gt;0)*1))</f>
        <v>0</v>
      </c>
      <c r="AG151">
        <f t="array" ref="AG151">IF(P151="",0,SUMPRODUCT((DM13:VZ13="Gluten")*(DM14:VZ14="ALERTE")*(COUNTIF(AD151,"* "&amp;DM15:VZ15&amp;" *")&gt;0)*1))</f>
        <v>0</v>
      </c>
      <c r="AH151">
        <f t="array" ref="AH151">IF(P151="",0,SUMPRODUCT((DM13:VZ13="Gluten")*(DM14:VZ14="SUSP")*(COUNTIF(AD151,"* "&amp;DM15:VZ15&amp;" *")&gt;0)*1))</f>
        <v>0</v>
      </c>
      <c r="AI151" t="str">
        <f t="shared" si="120"/>
        <v/>
      </c>
      <c r="AJ151" t="str">
        <f t="shared" si="121"/>
        <v/>
      </c>
      <c r="AK151">
        <f t="array" ref="AK151">IF(P151="",0,SUMPRODUCT((DM13:VZ13="Crustaces")*(DM14:VZ14="ALERTE")*(COUNTIF(AD151,"* "&amp;DM15:VZ15&amp;" *")&gt;0)*1))</f>
        <v>0</v>
      </c>
      <c r="AL151" t="str">
        <f t="shared" si="122"/>
        <v/>
      </c>
      <c r="AM151">
        <f t="array" ref="AM151">IF(P151="",0,SUMPRODUCT((DM13:VZ13="Oeufs")*(DM14:VZ14="ALERTE")*(COUNTIF(AD151,"* "&amp;DM15:VZ15&amp;" *")&gt;0)*1))</f>
        <v>0</v>
      </c>
      <c r="AN151" t="str">
        <f t="shared" si="123"/>
        <v/>
      </c>
      <c r="AO151">
        <f t="array" ref="AO151">IF(P151="",0,SUMPRODUCT((DM13:VZ13="Poissons")*(DM14:VZ14="INFO")*(COUNTIF(AD151,"* "&amp;DM15:VZ15&amp;" *")&gt;0)*1))</f>
        <v>0</v>
      </c>
      <c r="AP151">
        <f t="array" ref="AP151">IF(P151="",0,SUMPRODUCT((DM13:VZ13="Poissons")*(DM14:VZ14="EXCL")*(COUNTIF(AD151,"* "&amp;DM15:VZ15&amp;" *")&gt;0)*1))</f>
        <v>0</v>
      </c>
      <c r="AQ151">
        <f t="array" ref="AQ151">IF(P151="",0,SUMPRODUCT((DM13:VZ13="Poissons")*(DM14:VZ14="ALERTE")*(COUNTIF(AD151,"* "&amp;DM15:VZ15&amp;" *")&gt;0)*1))</f>
        <v>0</v>
      </c>
      <c r="AR151" t="str">
        <f t="shared" si="124"/>
        <v/>
      </c>
      <c r="AS151">
        <f t="array" ref="AS151">IF(P151="",0,SUMPRODUCT((DM13:VZ13="Arachides")*(DM14:VZ14="ALERTE")*(COUNTIF(AD151,"* "&amp;DM15:VZ15&amp;" *")&gt;0)*1))</f>
        <v>0</v>
      </c>
      <c r="AT151" t="str">
        <f t="shared" si="125"/>
        <v/>
      </c>
      <c r="AU151">
        <f t="array" ref="AU151">IF(P151="",0,SUMPRODUCT((DM13:VZ13="Soja")*(DM14:VZ14="INFO")*(COUNTIF(AD151,"* "&amp;DM15:VZ15&amp;" *")&gt;0)*1))</f>
        <v>0</v>
      </c>
      <c r="AV151">
        <f t="array" ref="AV151">IF(P151="",0,SUMPRODUCT((DM13:VZ13="Soja")*(DM14:VZ14="ALERTE")*(COUNTIF(AD151,"* "&amp;DM15:VZ15&amp;" *")&gt;0)*1))</f>
        <v>0</v>
      </c>
      <c r="AW151" t="str">
        <f t="shared" si="126"/>
        <v/>
      </c>
      <c r="AX151">
        <f t="array" ref="AX151">IF(P151="",0,SUMPRODUCT((DM13:VZ13="Lait")*(DM14:VZ14="INFO")*(COUNTIF(AD151,"* "&amp;DM15:VZ15&amp;" *")&gt;0)*1))</f>
        <v>0</v>
      </c>
      <c r="AY151">
        <f t="array" ref="AY151">IF(P151="",0,SUMPRODUCT((DM13:VZ13="Lait")*(DM14:VZ14="EXCL")*(COUNTIF(AD151,"* "&amp;DM15:VZ15&amp;" *")&gt;0)*1))</f>
        <v>0</v>
      </c>
      <c r="AZ151">
        <f t="array" ref="AZ151">IF(P151="",0,SUMPRODUCT((DM13:VZ13="Lait")*(DM14:VZ14="ALERTE")*(COUNTIF(AD151,"* "&amp;DM15:VZ15&amp;" *")&gt;0)*1))</f>
        <v>0</v>
      </c>
      <c r="BA151">
        <f t="array" ref="BA151">IF(P151="",0,SUMPRODUCT((DM13:VZ13="Lait")*(DM14:VZ14="SUSP")*(COUNTIF(AD151,"* "&amp;DM15:VZ15&amp;" *")&gt;0)*1))</f>
        <v>0</v>
      </c>
      <c r="BB151" t="str">
        <f t="shared" si="127"/>
        <v/>
      </c>
      <c r="BC151" t="str">
        <f t="shared" si="128"/>
        <v/>
      </c>
      <c r="BD151">
        <f t="array" ref="BD151">IF(P151="",0,SUMPRODUCT((DM13:VZ13="Fruits a coque")*(DM14:VZ14="EXCL")*(COUNTIF(AD151,"* "&amp;DM15:VZ15&amp;" *")&gt;0)*1))</f>
        <v>0</v>
      </c>
      <c r="BE151">
        <f t="array" ref="BE151">IF(P151="",0,SUMPRODUCT((DM13:VZ13="Fruits a coque")*(DM14:VZ14="ALERTE")*(COUNTIF(AD151,"* "&amp;DM15:VZ15&amp;" *")&gt;0)*1))</f>
        <v>0</v>
      </c>
      <c r="BF151" t="str">
        <f t="shared" si="129"/>
        <v/>
      </c>
      <c r="BG151">
        <f t="array" ref="BG151">IF(P151="",0,SUMPRODUCT((DM13:VZ13="Celeri")*(DM14:VZ14="ALERTE")*(COUNTIF(AD151,"* "&amp;DM15:VZ15&amp;" *")&gt;0)*1))</f>
        <v>0</v>
      </c>
      <c r="BH151" t="str">
        <f t="shared" si="130"/>
        <v/>
      </c>
      <c r="BI151">
        <f t="array" ref="BI151">IF(P151="",0,SUMPRODUCT((DM13:VZ13="Moutarde")*(DM14:VZ14="ALERTE")*(COUNTIF(AD151,"* "&amp;DM15:VZ15&amp;" *")&gt;0)*1))</f>
        <v>0</v>
      </c>
      <c r="BJ151" t="str">
        <f t="shared" si="131"/>
        <v/>
      </c>
      <c r="BK151">
        <f t="array" ref="BK151">IF(P151="",0,SUMPRODUCT((DM13:VZ13="Sesame")*(DM14:VZ14="ALERTE")*(COUNTIF(AD151,"* "&amp;DM15:VZ15&amp;" *")&gt;0)*1))</f>
        <v>0</v>
      </c>
      <c r="BL151" t="str">
        <f t="shared" si="132"/>
        <v/>
      </c>
      <c r="BM151">
        <f t="array" ref="BM151">IF(P151="",0,SUMPRODUCT((DM13:VZ13="Sulfites")*(DM14:VZ14="ALERTE")*(COUNTIF(AD151,"* "&amp;DM15:VZ15&amp;" *")&gt;0)*1))</f>
        <v>0</v>
      </c>
      <c r="BN151" t="str">
        <f t="shared" si="133"/>
        <v/>
      </c>
      <c r="BO151">
        <f t="array" ref="BO151">IF(P151="",0,SUMPRODUCT((DM13:VZ13="Lupin")*(DM14:VZ14="ALERTE")*(COUNTIF(AD151,"* "&amp;DM15:VZ15&amp;" *")&gt;0)*1))</f>
        <v>0</v>
      </c>
      <c r="BP151" t="str">
        <f t="shared" si="134"/>
        <v/>
      </c>
      <c r="BQ151">
        <f t="array" ref="BQ151">IF(P151="",0,SUMPRODUCT((DM13:VZ13="Mollusques")*(DM14:VZ14="EXCL")*(COUNTIF(AD151,"* "&amp;DM15:VZ15&amp;" *")&gt;0)*1))</f>
        <v>0</v>
      </c>
      <c r="BR151">
        <f t="array" ref="BR151">IF(P151="",0,SUMPRODUCT((DM13:VZ13="Mollusques")*(DM14:VZ14="ALERTE")*(COUNTIF(AD151,"* "&amp;DM15:VZ15&amp;" *")&gt;0)*1))</f>
        <v>0</v>
      </c>
      <c r="BS151" t="str">
        <f t="shared" si="135"/>
        <v/>
      </c>
      <c r="BT151" t="str">
        <f t="shared" si="136"/>
        <v/>
      </c>
      <c r="BU151" t="str">
        <f t="shared" si="137"/>
        <v/>
      </c>
      <c r="BV151" t="str">
        <f t="shared" si="138"/>
        <v/>
      </c>
      <c r="BW151" t="str">
        <f t="shared" si="139"/>
        <v/>
      </c>
      <c r="BX151" t="str">
        <f t="shared" si="140"/>
        <v/>
      </c>
      <c r="BY151" t="str">
        <f t="shared" si="141"/>
        <v/>
      </c>
      <c r="BZ151" t="str">
        <f t="shared" si="142"/>
        <v/>
      </c>
      <c r="CA151" t="str">
        <f t="shared" si="143"/>
        <v/>
      </c>
      <c r="CB151" t="str">
        <f t="shared" si="144"/>
        <v/>
      </c>
      <c r="CC151" t="str">
        <f t="shared" si="145"/>
        <v/>
      </c>
      <c r="CD151" t="str">
        <f t="shared" si="146"/>
        <v/>
      </c>
      <c r="CE151" t="str">
        <f t="shared" si="147"/>
        <v/>
      </c>
      <c r="CF151" t="str">
        <f t="shared" si="148"/>
        <v/>
      </c>
      <c r="CG151" t="str">
        <f t="shared" si="149"/>
        <v/>
      </c>
      <c r="CH151" t="str">
        <f t="shared" si="150"/>
        <v/>
      </c>
      <c r="CI151" t="str">
        <f t="shared" si="151"/>
        <v/>
      </c>
      <c r="CJ151" t="str">
        <f t="shared" si="152"/>
        <v/>
      </c>
      <c r="CK151" t="str">
        <f t="shared" si="153"/>
        <v/>
      </c>
    </row>
    <row r="152" spans="2:89" ht="15.75">
      <c r="B152" s="759"/>
      <c r="C152" s="784"/>
      <c r="D152" s="780" t="str" cm="1">
        <f t="array" ref="D152">IF(ROW()=ROW(D140),C143,INDEX(E140:E153,ROW()-ROW(D140)))</f>
        <v/>
      </c>
      <c r="E152" s="781" t="str">
        <f>IF(OR(D152="",C142="",C142&lt;=0,F152=""),"",TRIM(MID(D152,LEN(F152)+1+IF(MID(D152,LEN(F152)+1,1)=" ",1,0),99999)))</f>
        <v/>
      </c>
      <c r="F152" s="780" t="str">
        <f>IF(OR(G152="",G152=0,G152="0"),"",IF(LEN(G152)&lt;=C142,G152,IF(LEN(SUBSTITUTE(H152," ",""))=C142+1,LEFT(G152,C142),LEFT(G152,FIND("§",SUBSTITUTE(H152," ","§",LEN(H152)-LEN(SUBSTITUTE(H152," ",""))))-1))))</f>
        <v/>
      </c>
      <c r="G152" s="780" t="str">
        <f t="shared" si="105"/>
        <v/>
      </c>
      <c r="H152" s="780" t="str">
        <f>IF(OR(G152="",G152=0,G152="0"),"",LEFT(G152,C142+1))</f>
        <v/>
      </c>
      <c r="I152" s="782"/>
      <c r="J152" s="796"/>
      <c r="K152" s="759" t="str">
        <f>IF(LEN(TRIM(L152))&gt;0,MAX(K13:K151)+1,"")</f>
        <v/>
      </c>
      <c r="L152" s="864"/>
      <c r="M152" s="864"/>
      <c r="N152" s="864"/>
      <c r="O152" s="263" t="str">
        <f t="shared" si="106"/>
        <v/>
      </c>
      <c r="P152" s="752"/>
      <c r="Q152" s="862" t="s">
        <v>945</v>
      </c>
      <c r="R152" s="863" t="str">
        <f t="shared" si="107"/>
        <v/>
      </c>
      <c r="S152" s="264" t="str">
        <f t="shared" si="108"/>
        <v/>
      </c>
      <c r="T152" s="266" t="str">
        <f t="shared" si="109"/>
        <v/>
      </c>
      <c r="U152" s="267" t="str">
        <f t="shared" si="110"/>
        <v/>
      </c>
      <c r="V152" s="268" t="str">
        <f t="shared" si="111"/>
        <v/>
      </c>
      <c r="W152" s="268" t="str">
        <f t="shared" si="112"/>
        <v/>
      </c>
      <c r="X152" s="269" t="str">
        <f t="shared" si="113"/>
        <v/>
      </c>
      <c r="Y152" t="str">
        <f t="shared" si="114"/>
        <v/>
      </c>
      <c r="Z152" t="str">
        <f t="shared" si="115"/>
        <v/>
      </c>
      <c r="AA152" t="str">
        <f t="shared" si="116"/>
        <v/>
      </c>
      <c r="AB152" t="str">
        <f t="shared" si="117"/>
        <v/>
      </c>
      <c r="AC152" t="str">
        <f t="shared" si="118"/>
        <v/>
      </c>
      <c r="AD152" t="str">
        <f t="shared" si="119"/>
        <v/>
      </c>
      <c r="AE152">
        <f t="array" ref="AE152">IF(P152="",0,SUMPRODUCT((DM13:VZ13="Gluten")*(DM14:VZ14="INFO")*(COUNTIF(AD152,"* "&amp;DM15:VZ15&amp;" *")&gt;0)*1))</f>
        <v>0</v>
      </c>
      <c r="AF152">
        <f t="array" ref="AF152">IF(P152="",0,SUMPRODUCT((DM13:VZ13="Gluten")*(DM14:VZ14="EXCL")*(COUNTIF(AD152,"* "&amp;DM15:VZ15&amp;" *")&gt;0)*1))</f>
        <v>0</v>
      </c>
      <c r="AG152">
        <f t="array" ref="AG152">IF(P152="",0,SUMPRODUCT((DM13:VZ13="Gluten")*(DM14:VZ14="ALERTE")*(COUNTIF(AD152,"* "&amp;DM15:VZ15&amp;" *")&gt;0)*1))</f>
        <v>0</v>
      </c>
      <c r="AH152">
        <f t="array" ref="AH152">IF(P152="",0,SUMPRODUCT((DM13:VZ13="Gluten")*(DM14:VZ14="SUSP")*(COUNTIF(AD152,"* "&amp;DM15:VZ15&amp;" *")&gt;0)*1))</f>
        <v>0</v>
      </c>
      <c r="AI152" t="str">
        <f t="shared" si="120"/>
        <v/>
      </c>
      <c r="AJ152" t="str">
        <f t="shared" si="121"/>
        <v/>
      </c>
      <c r="AK152">
        <f t="array" ref="AK152">IF(P152="",0,SUMPRODUCT((DM13:VZ13="Crustaces")*(DM14:VZ14="ALERTE")*(COUNTIF(AD152,"* "&amp;DM15:VZ15&amp;" *")&gt;0)*1))</f>
        <v>0</v>
      </c>
      <c r="AL152" t="str">
        <f t="shared" si="122"/>
        <v/>
      </c>
      <c r="AM152">
        <f t="array" ref="AM152">IF(P152="",0,SUMPRODUCT((DM13:VZ13="Oeufs")*(DM14:VZ14="ALERTE")*(COUNTIF(AD152,"* "&amp;DM15:VZ15&amp;" *")&gt;0)*1))</f>
        <v>0</v>
      </c>
      <c r="AN152" t="str">
        <f t="shared" si="123"/>
        <v/>
      </c>
      <c r="AO152">
        <f t="array" ref="AO152">IF(P152="",0,SUMPRODUCT((DM13:VZ13="Poissons")*(DM14:VZ14="INFO")*(COUNTIF(AD152,"* "&amp;DM15:VZ15&amp;" *")&gt;0)*1))</f>
        <v>0</v>
      </c>
      <c r="AP152">
        <f t="array" ref="AP152">IF(P152="",0,SUMPRODUCT((DM13:VZ13="Poissons")*(DM14:VZ14="EXCL")*(COUNTIF(AD152,"* "&amp;DM15:VZ15&amp;" *")&gt;0)*1))</f>
        <v>0</v>
      </c>
      <c r="AQ152">
        <f t="array" ref="AQ152">IF(P152="",0,SUMPRODUCT((DM13:VZ13="Poissons")*(DM14:VZ14="ALERTE")*(COUNTIF(AD152,"* "&amp;DM15:VZ15&amp;" *")&gt;0)*1))</f>
        <v>0</v>
      </c>
      <c r="AR152" t="str">
        <f t="shared" si="124"/>
        <v/>
      </c>
      <c r="AS152">
        <f t="array" ref="AS152">IF(P152="",0,SUMPRODUCT((DM13:VZ13="Arachides")*(DM14:VZ14="ALERTE")*(COUNTIF(AD152,"* "&amp;DM15:VZ15&amp;" *")&gt;0)*1))</f>
        <v>0</v>
      </c>
      <c r="AT152" t="str">
        <f t="shared" si="125"/>
        <v/>
      </c>
      <c r="AU152">
        <f t="array" ref="AU152">IF(P152="",0,SUMPRODUCT((DM13:VZ13="Soja")*(DM14:VZ14="INFO")*(COUNTIF(AD152,"* "&amp;DM15:VZ15&amp;" *")&gt;0)*1))</f>
        <v>0</v>
      </c>
      <c r="AV152">
        <f t="array" ref="AV152">IF(P152="",0,SUMPRODUCT((DM13:VZ13="Soja")*(DM14:VZ14="ALERTE")*(COUNTIF(AD152,"* "&amp;DM15:VZ15&amp;" *")&gt;0)*1))</f>
        <v>0</v>
      </c>
      <c r="AW152" t="str">
        <f t="shared" si="126"/>
        <v/>
      </c>
      <c r="AX152">
        <f t="array" ref="AX152">IF(P152="",0,SUMPRODUCT((DM13:VZ13="Lait")*(DM14:VZ14="INFO")*(COUNTIF(AD152,"* "&amp;DM15:VZ15&amp;" *")&gt;0)*1))</f>
        <v>0</v>
      </c>
      <c r="AY152">
        <f t="array" ref="AY152">IF(P152="",0,SUMPRODUCT((DM13:VZ13="Lait")*(DM14:VZ14="EXCL")*(COUNTIF(AD152,"* "&amp;DM15:VZ15&amp;" *")&gt;0)*1))</f>
        <v>0</v>
      </c>
      <c r="AZ152">
        <f t="array" ref="AZ152">IF(P152="",0,SUMPRODUCT((DM13:VZ13="Lait")*(DM14:VZ14="ALERTE")*(COUNTIF(AD152,"* "&amp;DM15:VZ15&amp;" *")&gt;0)*1))</f>
        <v>0</v>
      </c>
      <c r="BA152">
        <f t="array" ref="BA152">IF(P152="",0,SUMPRODUCT((DM13:VZ13="Lait")*(DM14:VZ14="SUSP")*(COUNTIF(AD152,"* "&amp;DM15:VZ15&amp;" *")&gt;0)*1))</f>
        <v>0</v>
      </c>
      <c r="BB152" t="str">
        <f t="shared" si="127"/>
        <v/>
      </c>
      <c r="BC152" t="str">
        <f t="shared" si="128"/>
        <v/>
      </c>
      <c r="BD152">
        <f t="array" ref="BD152">IF(P152="",0,SUMPRODUCT((DM13:VZ13="Fruits a coque")*(DM14:VZ14="EXCL")*(COUNTIF(AD152,"* "&amp;DM15:VZ15&amp;" *")&gt;0)*1))</f>
        <v>0</v>
      </c>
      <c r="BE152">
        <f t="array" ref="BE152">IF(P152="",0,SUMPRODUCT((DM13:VZ13="Fruits a coque")*(DM14:VZ14="ALERTE")*(COUNTIF(AD152,"* "&amp;DM15:VZ15&amp;" *")&gt;0)*1))</f>
        <v>0</v>
      </c>
      <c r="BF152" t="str">
        <f t="shared" si="129"/>
        <v/>
      </c>
      <c r="BG152">
        <f t="array" ref="BG152">IF(P152="",0,SUMPRODUCT((DM13:VZ13="Celeri")*(DM14:VZ14="ALERTE")*(COUNTIF(AD152,"* "&amp;DM15:VZ15&amp;" *")&gt;0)*1))</f>
        <v>0</v>
      </c>
      <c r="BH152" t="str">
        <f t="shared" si="130"/>
        <v/>
      </c>
      <c r="BI152">
        <f t="array" ref="BI152">IF(P152="",0,SUMPRODUCT((DM13:VZ13="Moutarde")*(DM14:VZ14="ALERTE")*(COUNTIF(AD152,"* "&amp;DM15:VZ15&amp;" *")&gt;0)*1))</f>
        <v>0</v>
      </c>
      <c r="BJ152" t="str">
        <f t="shared" si="131"/>
        <v/>
      </c>
      <c r="BK152">
        <f t="array" ref="BK152">IF(P152="",0,SUMPRODUCT((DM13:VZ13="Sesame")*(DM14:VZ14="ALERTE")*(COUNTIF(AD152,"* "&amp;DM15:VZ15&amp;" *")&gt;0)*1))</f>
        <v>0</v>
      </c>
      <c r="BL152" t="str">
        <f t="shared" si="132"/>
        <v/>
      </c>
      <c r="BM152">
        <f t="array" ref="BM152">IF(P152="",0,SUMPRODUCT((DM13:VZ13="Sulfites")*(DM14:VZ14="ALERTE")*(COUNTIF(AD152,"* "&amp;DM15:VZ15&amp;" *")&gt;0)*1))</f>
        <v>0</v>
      </c>
      <c r="BN152" t="str">
        <f t="shared" si="133"/>
        <v/>
      </c>
      <c r="BO152">
        <f t="array" ref="BO152">IF(P152="",0,SUMPRODUCT((DM13:VZ13="Lupin")*(DM14:VZ14="ALERTE")*(COUNTIF(AD152,"* "&amp;DM15:VZ15&amp;" *")&gt;0)*1))</f>
        <v>0</v>
      </c>
      <c r="BP152" t="str">
        <f t="shared" si="134"/>
        <v/>
      </c>
      <c r="BQ152">
        <f t="array" ref="BQ152">IF(P152="",0,SUMPRODUCT((DM13:VZ13="Mollusques")*(DM14:VZ14="EXCL")*(COUNTIF(AD152,"* "&amp;DM15:VZ15&amp;" *")&gt;0)*1))</f>
        <v>0</v>
      </c>
      <c r="BR152">
        <f t="array" ref="BR152">IF(P152="",0,SUMPRODUCT((DM13:VZ13="Mollusques")*(DM14:VZ14="ALERTE")*(COUNTIF(AD152,"* "&amp;DM15:VZ15&amp;" *")&gt;0)*1))</f>
        <v>0</v>
      </c>
      <c r="BS152" t="str">
        <f t="shared" si="135"/>
        <v/>
      </c>
      <c r="BT152" t="str">
        <f t="shared" si="136"/>
        <v/>
      </c>
      <c r="BU152" t="str">
        <f t="shared" si="137"/>
        <v/>
      </c>
      <c r="BV152" t="str">
        <f t="shared" si="138"/>
        <v/>
      </c>
      <c r="BW152" t="str">
        <f t="shared" si="139"/>
        <v/>
      </c>
      <c r="BX152" t="str">
        <f t="shared" si="140"/>
        <v/>
      </c>
      <c r="BY152" t="str">
        <f t="shared" si="141"/>
        <v/>
      </c>
      <c r="BZ152" t="str">
        <f t="shared" si="142"/>
        <v/>
      </c>
      <c r="CA152" t="str">
        <f t="shared" si="143"/>
        <v/>
      </c>
      <c r="CB152" t="str">
        <f t="shared" si="144"/>
        <v/>
      </c>
      <c r="CC152" t="str">
        <f t="shared" si="145"/>
        <v/>
      </c>
      <c r="CD152" t="str">
        <f t="shared" si="146"/>
        <v/>
      </c>
      <c r="CE152" t="str">
        <f t="shared" si="147"/>
        <v/>
      </c>
      <c r="CF152" t="str">
        <f t="shared" si="148"/>
        <v/>
      </c>
      <c r="CG152" t="str">
        <f t="shared" si="149"/>
        <v/>
      </c>
      <c r="CH152" t="str">
        <f t="shared" si="150"/>
        <v/>
      </c>
      <c r="CI152" t="str">
        <f t="shared" si="151"/>
        <v/>
      </c>
      <c r="CJ152" t="str">
        <f t="shared" si="152"/>
        <v/>
      </c>
      <c r="CK152" t="str">
        <f t="shared" si="153"/>
        <v/>
      </c>
    </row>
    <row r="153" spans="2:89" ht="15.75">
      <c r="B153" s="759"/>
      <c r="C153" s="784"/>
      <c r="D153" s="780" t="str" cm="1">
        <f t="array" ref="D153">IF(ROW()=ROW(D140),C143,INDEX(E140:E153,ROW()-ROW(D140)))</f>
        <v/>
      </c>
      <c r="E153" s="781" t="str">
        <f>IF(OR(D153="",C142="",C142&lt;=0,F153=""),"",TRIM(MID(D153,LEN(F153)+1+IF(MID(D153,LEN(F153)+1,1)=" ",1,0),99999)))</f>
        <v/>
      </c>
      <c r="F153" s="780" t="str">
        <f>IF(OR(G153="",G153=0,G153="0"),"",IF(LEN(G153)&lt;=C142,G153,IF(LEN(SUBSTITUTE(H153," ",""))=C142+1,LEFT(G153,C142),LEFT(G153,FIND("§",SUBSTITUTE(H153," ","§",LEN(H153)-LEN(SUBSTITUTE(H153," ",""))))-1))))</f>
        <v/>
      </c>
      <c r="G153" s="780" t="str">
        <f t="shared" si="105"/>
        <v/>
      </c>
      <c r="H153" s="780" t="str">
        <f>IF(OR(G153="",G153=0,G153="0"),"",LEFT(G153,C142+1))</f>
        <v/>
      </c>
      <c r="I153" s="782"/>
      <c r="J153" s="796"/>
      <c r="K153" s="759" t="str">
        <f>IF(LEN(TRIM(L153))&gt;0,MAX(K13:K152)+1,"")</f>
        <v/>
      </c>
      <c r="L153" s="864"/>
      <c r="M153" s="864"/>
      <c r="N153" s="864"/>
      <c r="O153" s="263" t="str">
        <f t="shared" si="106"/>
        <v/>
      </c>
      <c r="P153" s="752"/>
      <c r="Q153" s="862" t="s">
        <v>945</v>
      </c>
      <c r="R153" s="863" t="str">
        <f t="shared" si="107"/>
        <v/>
      </c>
      <c r="S153" s="264" t="str">
        <f t="shared" si="108"/>
        <v/>
      </c>
      <c r="T153" s="266" t="str">
        <f t="shared" si="109"/>
        <v/>
      </c>
      <c r="U153" s="267" t="str">
        <f t="shared" si="110"/>
        <v/>
      </c>
      <c r="V153" s="268" t="str">
        <f t="shared" si="111"/>
        <v/>
      </c>
      <c r="W153" s="268" t="str">
        <f t="shared" si="112"/>
        <v/>
      </c>
      <c r="X153" s="269" t="str">
        <f t="shared" si="113"/>
        <v/>
      </c>
      <c r="Y153" t="str">
        <f t="shared" si="114"/>
        <v/>
      </c>
      <c r="Z153" t="str">
        <f t="shared" si="115"/>
        <v/>
      </c>
      <c r="AA153" t="str">
        <f t="shared" si="116"/>
        <v/>
      </c>
      <c r="AB153" t="str">
        <f t="shared" si="117"/>
        <v/>
      </c>
      <c r="AC153" t="str">
        <f t="shared" si="118"/>
        <v/>
      </c>
      <c r="AD153" t="str">
        <f t="shared" si="119"/>
        <v/>
      </c>
      <c r="AE153">
        <f t="array" ref="AE153">IF(P153="",0,SUMPRODUCT((DM13:VZ13="Gluten")*(DM14:VZ14="INFO")*(COUNTIF(AD153,"* "&amp;DM15:VZ15&amp;" *")&gt;0)*1))</f>
        <v>0</v>
      </c>
      <c r="AF153">
        <f t="array" ref="AF153">IF(P153="",0,SUMPRODUCT((DM13:VZ13="Gluten")*(DM14:VZ14="EXCL")*(COUNTIF(AD153,"* "&amp;DM15:VZ15&amp;" *")&gt;0)*1))</f>
        <v>0</v>
      </c>
      <c r="AG153">
        <f t="array" ref="AG153">IF(P153="",0,SUMPRODUCT((DM13:VZ13="Gluten")*(DM14:VZ14="ALERTE")*(COUNTIF(AD153,"* "&amp;DM15:VZ15&amp;" *")&gt;0)*1))</f>
        <v>0</v>
      </c>
      <c r="AH153">
        <f t="array" ref="AH153">IF(P153="",0,SUMPRODUCT((DM13:VZ13="Gluten")*(DM14:VZ14="SUSP")*(COUNTIF(AD153,"* "&amp;DM15:VZ15&amp;" *")&gt;0)*1))</f>
        <v>0</v>
      </c>
      <c r="AI153" t="str">
        <f t="shared" si="120"/>
        <v/>
      </c>
      <c r="AJ153" t="str">
        <f t="shared" si="121"/>
        <v/>
      </c>
      <c r="AK153">
        <f t="array" ref="AK153">IF(P153="",0,SUMPRODUCT((DM13:VZ13="Crustaces")*(DM14:VZ14="ALERTE")*(COUNTIF(AD153,"* "&amp;DM15:VZ15&amp;" *")&gt;0)*1))</f>
        <v>0</v>
      </c>
      <c r="AL153" t="str">
        <f t="shared" si="122"/>
        <v/>
      </c>
      <c r="AM153">
        <f t="array" ref="AM153">IF(P153="",0,SUMPRODUCT((DM13:VZ13="Oeufs")*(DM14:VZ14="ALERTE")*(COUNTIF(AD153,"* "&amp;DM15:VZ15&amp;" *")&gt;0)*1))</f>
        <v>0</v>
      </c>
      <c r="AN153" t="str">
        <f t="shared" si="123"/>
        <v/>
      </c>
      <c r="AO153">
        <f t="array" ref="AO153">IF(P153="",0,SUMPRODUCT((DM13:VZ13="Poissons")*(DM14:VZ14="INFO")*(COUNTIF(AD153,"* "&amp;DM15:VZ15&amp;" *")&gt;0)*1))</f>
        <v>0</v>
      </c>
      <c r="AP153">
        <f t="array" ref="AP153">IF(P153="",0,SUMPRODUCT((DM13:VZ13="Poissons")*(DM14:VZ14="EXCL")*(COUNTIF(AD153,"* "&amp;DM15:VZ15&amp;" *")&gt;0)*1))</f>
        <v>0</v>
      </c>
      <c r="AQ153">
        <f t="array" ref="AQ153">IF(P153="",0,SUMPRODUCT((DM13:VZ13="Poissons")*(DM14:VZ14="ALERTE")*(COUNTIF(AD153,"* "&amp;DM15:VZ15&amp;" *")&gt;0)*1))</f>
        <v>0</v>
      </c>
      <c r="AR153" t="str">
        <f t="shared" si="124"/>
        <v/>
      </c>
      <c r="AS153">
        <f t="array" ref="AS153">IF(P153="",0,SUMPRODUCT((DM13:VZ13="Arachides")*(DM14:VZ14="ALERTE")*(COUNTIF(AD153,"* "&amp;DM15:VZ15&amp;" *")&gt;0)*1))</f>
        <v>0</v>
      </c>
      <c r="AT153" t="str">
        <f t="shared" si="125"/>
        <v/>
      </c>
      <c r="AU153">
        <f t="array" ref="AU153">IF(P153="",0,SUMPRODUCT((DM13:VZ13="Soja")*(DM14:VZ14="INFO")*(COUNTIF(AD153,"* "&amp;DM15:VZ15&amp;" *")&gt;0)*1))</f>
        <v>0</v>
      </c>
      <c r="AV153">
        <f t="array" ref="AV153">IF(P153="",0,SUMPRODUCT((DM13:VZ13="Soja")*(DM14:VZ14="ALERTE")*(COUNTIF(AD153,"* "&amp;DM15:VZ15&amp;" *")&gt;0)*1))</f>
        <v>0</v>
      </c>
      <c r="AW153" t="str">
        <f t="shared" si="126"/>
        <v/>
      </c>
      <c r="AX153">
        <f t="array" ref="AX153">IF(P153="",0,SUMPRODUCT((DM13:VZ13="Lait")*(DM14:VZ14="INFO")*(COUNTIF(AD153,"* "&amp;DM15:VZ15&amp;" *")&gt;0)*1))</f>
        <v>0</v>
      </c>
      <c r="AY153">
        <f t="array" ref="AY153">IF(P153="",0,SUMPRODUCT((DM13:VZ13="Lait")*(DM14:VZ14="EXCL")*(COUNTIF(AD153,"* "&amp;DM15:VZ15&amp;" *")&gt;0)*1))</f>
        <v>0</v>
      </c>
      <c r="AZ153">
        <f t="array" ref="AZ153">IF(P153="",0,SUMPRODUCT((DM13:VZ13="Lait")*(DM14:VZ14="ALERTE")*(COUNTIF(AD153,"* "&amp;DM15:VZ15&amp;" *")&gt;0)*1))</f>
        <v>0</v>
      </c>
      <c r="BA153">
        <f t="array" ref="BA153">IF(P153="",0,SUMPRODUCT((DM13:VZ13="Lait")*(DM14:VZ14="SUSP")*(COUNTIF(AD153,"* "&amp;DM15:VZ15&amp;" *")&gt;0)*1))</f>
        <v>0</v>
      </c>
      <c r="BB153" t="str">
        <f t="shared" si="127"/>
        <v/>
      </c>
      <c r="BC153" t="str">
        <f t="shared" si="128"/>
        <v/>
      </c>
      <c r="BD153">
        <f t="array" ref="BD153">IF(P153="",0,SUMPRODUCT((DM13:VZ13="Fruits a coque")*(DM14:VZ14="EXCL")*(COUNTIF(AD153,"* "&amp;DM15:VZ15&amp;" *")&gt;0)*1))</f>
        <v>0</v>
      </c>
      <c r="BE153">
        <f t="array" ref="BE153">IF(P153="",0,SUMPRODUCT((DM13:VZ13="Fruits a coque")*(DM14:VZ14="ALERTE")*(COUNTIF(AD153,"* "&amp;DM15:VZ15&amp;" *")&gt;0)*1))</f>
        <v>0</v>
      </c>
      <c r="BF153" t="str">
        <f t="shared" si="129"/>
        <v/>
      </c>
      <c r="BG153">
        <f t="array" ref="BG153">IF(P153="",0,SUMPRODUCT((DM13:VZ13="Celeri")*(DM14:VZ14="ALERTE")*(COUNTIF(AD153,"* "&amp;DM15:VZ15&amp;" *")&gt;0)*1))</f>
        <v>0</v>
      </c>
      <c r="BH153" t="str">
        <f t="shared" si="130"/>
        <v/>
      </c>
      <c r="BI153">
        <f t="array" ref="BI153">IF(P153="",0,SUMPRODUCT((DM13:VZ13="Moutarde")*(DM14:VZ14="ALERTE")*(COUNTIF(AD153,"* "&amp;DM15:VZ15&amp;" *")&gt;0)*1))</f>
        <v>0</v>
      </c>
      <c r="BJ153" t="str">
        <f t="shared" si="131"/>
        <v/>
      </c>
      <c r="BK153">
        <f t="array" ref="BK153">IF(P153="",0,SUMPRODUCT((DM13:VZ13="Sesame")*(DM14:VZ14="ALERTE")*(COUNTIF(AD153,"* "&amp;DM15:VZ15&amp;" *")&gt;0)*1))</f>
        <v>0</v>
      </c>
      <c r="BL153" t="str">
        <f t="shared" si="132"/>
        <v/>
      </c>
      <c r="BM153">
        <f t="array" ref="BM153">IF(P153="",0,SUMPRODUCT((DM13:VZ13="Sulfites")*(DM14:VZ14="ALERTE")*(COUNTIF(AD153,"* "&amp;DM15:VZ15&amp;" *")&gt;0)*1))</f>
        <v>0</v>
      </c>
      <c r="BN153" t="str">
        <f t="shared" si="133"/>
        <v/>
      </c>
      <c r="BO153">
        <f t="array" ref="BO153">IF(P153="",0,SUMPRODUCT((DM13:VZ13="Lupin")*(DM14:VZ14="ALERTE")*(COUNTIF(AD153,"* "&amp;DM15:VZ15&amp;" *")&gt;0)*1))</f>
        <v>0</v>
      </c>
      <c r="BP153" t="str">
        <f t="shared" si="134"/>
        <v/>
      </c>
      <c r="BQ153">
        <f t="array" ref="BQ153">IF(P153="",0,SUMPRODUCT((DM13:VZ13="Mollusques")*(DM14:VZ14="EXCL")*(COUNTIF(AD153,"* "&amp;DM15:VZ15&amp;" *")&gt;0)*1))</f>
        <v>0</v>
      </c>
      <c r="BR153">
        <f t="array" ref="BR153">IF(P153="",0,SUMPRODUCT((DM13:VZ13="Mollusques")*(DM14:VZ14="ALERTE")*(COUNTIF(AD153,"* "&amp;DM15:VZ15&amp;" *")&gt;0)*1))</f>
        <v>0</v>
      </c>
      <c r="BS153" t="str">
        <f t="shared" si="135"/>
        <v/>
      </c>
      <c r="BT153" t="str">
        <f t="shared" si="136"/>
        <v/>
      </c>
      <c r="BU153" t="str">
        <f t="shared" si="137"/>
        <v/>
      </c>
      <c r="BV153" t="str">
        <f t="shared" si="138"/>
        <v/>
      </c>
      <c r="BW153" t="str">
        <f t="shared" si="139"/>
        <v/>
      </c>
      <c r="BX153" t="str">
        <f t="shared" si="140"/>
        <v/>
      </c>
      <c r="BY153" t="str">
        <f t="shared" si="141"/>
        <v/>
      </c>
      <c r="BZ153" t="str">
        <f t="shared" si="142"/>
        <v/>
      </c>
      <c r="CA153" t="str">
        <f t="shared" si="143"/>
        <v/>
      </c>
      <c r="CB153" t="str">
        <f t="shared" si="144"/>
        <v/>
      </c>
      <c r="CC153" t="str">
        <f t="shared" si="145"/>
        <v/>
      </c>
      <c r="CD153" t="str">
        <f t="shared" si="146"/>
        <v/>
      </c>
      <c r="CE153" t="str">
        <f t="shared" si="147"/>
        <v/>
      </c>
      <c r="CF153" t="str">
        <f t="shared" si="148"/>
        <v/>
      </c>
      <c r="CG153" t="str">
        <f t="shared" si="149"/>
        <v/>
      </c>
      <c r="CH153" t="str">
        <f t="shared" si="150"/>
        <v/>
      </c>
      <c r="CI153" t="str">
        <f t="shared" si="151"/>
        <v/>
      </c>
      <c r="CJ153" t="str">
        <f t="shared" si="152"/>
        <v/>
      </c>
      <c r="CK153" t="str">
        <f t="shared" si="153"/>
        <v/>
      </c>
    </row>
    <row r="154" spans="2:89" ht="15.75">
      <c r="B154" s="759"/>
      <c r="C154" s="779" t="str">
        <f>IF(TRIM(SUBSTITUTE(R24,CHAR(160),""))="","",R24)</f>
        <v>Vérifier la cuisson.</v>
      </c>
      <c r="D154" s="780" t="str" cm="1">
        <f t="array" ref="D154">IF(ROW()=ROW(D154),C157,INDEX(E154:E167,ROW()-ROW(D154)))</f>
        <v>Vérifier la cuisson.</v>
      </c>
      <c r="E154" s="781" t="str">
        <f>IF(OR(D154="",C156="",C156&lt;=0,F154=""),"",TRIM(MID(D154,LEN(F154)+1+IF(MID(D154,LEN(F154)+1,1)=" ",1,0),99999)))</f>
        <v/>
      </c>
      <c r="F154" s="780" t="str">
        <f>IF(OR(G154="",G154=0,G154="0"),"",IF(LEN(G154)&lt;=C156,G154,IF(LEN(SUBSTITUTE(H154," ",""))=C156+1,LEFT(G154,C156),LEFT(G154,FIND("§",SUBSTITUTE(H154," ","§",LEN(H154)-LEN(SUBSTITUTE(H154," ",""))))-1))))</f>
        <v>Vérifier la cuisson.</v>
      </c>
      <c r="G154" s="780" t="str">
        <f t="shared" si="105"/>
        <v>Vérifier la cuisson.</v>
      </c>
      <c r="H154" s="780" t="str">
        <f>IF(OR(G154="",G154=0,G154="0"),"",LEFT(G154,C156+1))</f>
        <v>Vérifier la cuisson.</v>
      </c>
      <c r="I154" s="782"/>
      <c r="J154" s="796"/>
      <c r="K154" s="759" t="str">
        <f>IF(LEN(TRIM(L154))&gt;0,MAX(K13:K153)+1,"")</f>
        <v/>
      </c>
      <c r="L154" s="864"/>
      <c r="M154" s="864"/>
      <c r="N154" s="864"/>
      <c r="O154" s="263" t="str">
        <f t="shared" si="106"/>
        <v/>
      </c>
      <c r="P154" s="752"/>
      <c r="Q154" s="862" t="s">
        <v>945</v>
      </c>
      <c r="R154" s="863" t="str">
        <f t="shared" si="107"/>
        <v/>
      </c>
      <c r="S154" s="264" t="str">
        <f t="shared" si="108"/>
        <v/>
      </c>
      <c r="T154" s="266" t="str">
        <f t="shared" si="109"/>
        <v/>
      </c>
      <c r="U154" s="267" t="str">
        <f t="shared" si="110"/>
        <v/>
      </c>
      <c r="V154" s="268" t="str">
        <f t="shared" si="111"/>
        <v/>
      </c>
      <c r="W154" s="268" t="str">
        <f t="shared" si="112"/>
        <v/>
      </c>
      <c r="X154" s="269" t="str">
        <f t="shared" si="113"/>
        <v/>
      </c>
      <c r="Y154" t="str">
        <f t="shared" si="114"/>
        <v/>
      </c>
      <c r="Z154" t="str">
        <f t="shared" si="115"/>
        <v/>
      </c>
      <c r="AA154" t="str">
        <f t="shared" si="116"/>
        <v/>
      </c>
      <c r="AB154" t="str">
        <f t="shared" si="117"/>
        <v/>
      </c>
      <c r="AC154" t="str">
        <f t="shared" si="118"/>
        <v/>
      </c>
      <c r="AD154" t="str">
        <f t="shared" si="119"/>
        <v/>
      </c>
      <c r="AE154">
        <f t="array" ref="AE154">IF(P154="",0,SUMPRODUCT((DM13:VZ13="Gluten")*(DM14:VZ14="INFO")*(COUNTIF(AD154,"* "&amp;DM15:VZ15&amp;" *")&gt;0)*1))</f>
        <v>0</v>
      </c>
      <c r="AF154">
        <f t="array" ref="AF154">IF(P154="",0,SUMPRODUCT((DM13:VZ13="Gluten")*(DM14:VZ14="EXCL")*(COUNTIF(AD154,"* "&amp;DM15:VZ15&amp;" *")&gt;0)*1))</f>
        <v>0</v>
      </c>
      <c r="AG154">
        <f t="array" ref="AG154">IF(P154="",0,SUMPRODUCT((DM13:VZ13="Gluten")*(DM14:VZ14="ALERTE")*(COUNTIF(AD154,"* "&amp;DM15:VZ15&amp;" *")&gt;0)*1))</f>
        <v>0</v>
      </c>
      <c r="AH154">
        <f t="array" ref="AH154">IF(P154="",0,SUMPRODUCT((DM13:VZ13="Gluten")*(DM14:VZ14="SUSP")*(COUNTIF(AD154,"* "&amp;DM15:VZ15&amp;" *")&gt;0)*1))</f>
        <v>0</v>
      </c>
      <c r="AI154" t="str">
        <f t="shared" si="120"/>
        <v/>
      </c>
      <c r="AJ154" t="str">
        <f t="shared" si="121"/>
        <v/>
      </c>
      <c r="AK154">
        <f t="array" ref="AK154">IF(P154="",0,SUMPRODUCT((DM13:VZ13="Crustaces")*(DM14:VZ14="ALERTE")*(COUNTIF(AD154,"* "&amp;DM15:VZ15&amp;" *")&gt;0)*1))</f>
        <v>0</v>
      </c>
      <c r="AL154" t="str">
        <f t="shared" si="122"/>
        <v/>
      </c>
      <c r="AM154">
        <f t="array" ref="AM154">IF(P154="",0,SUMPRODUCT((DM13:VZ13="Oeufs")*(DM14:VZ14="ALERTE")*(COUNTIF(AD154,"* "&amp;DM15:VZ15&amp;" *")&gt;0)*1))</f>
        <v>0</v>
      </c>
      <c r="AN154" t="str">
        <f t="shared" si="123"/>
        <v/>
      </c>
      <c r="AO154">
        <f t="array" ref="AO154">IF(P154="",0,SUMPRODUCT((DM13:VZ13="Poissons")*(DM14:VZ14="INFO")*(COUNTIF(AD154,"* "&amp;DM15:VZ15&amp;" *")&gt;0)*1))</f>
        <v>0</v>
      </c>
      <c r="AP154">
        <f t="array" ref="AP154">IF(P154="",0,SUMPRODUCT((DM13:VZ13="Poissons")*(DM14:VZ14="EXCL")*(COUNTIF(AD154,"* "&amp;DM15:VZ15&amp;" *")&gt;0)*1))</f>
        <v>0</v>
      </c>
      <c r="AQ154">
        <f t="array" ref="AQ154">IF(P154="",0,SUMPRODUCT((DM13:VZ13="Poissons")*(DM14:VZ14="ALERTE")*(COUNTIF(AD154,"* "&amp;DM15:VZ15&amp;" *")&gt;0)*1))</f>
        <v>0</v>
      </c>
      <c r="AR154" t="str">
        <f t="shared" si="124"/>
        <v/>
      </c>
      <c r="AS154">
        <f t="array" ref="AS154">IF(P154="",0,SUMPRODUCT((DM13:VZ13="Arachides")*(DM14:VZ14="ALERTE")*(COUNTIF(AD154,"* "&amp;DM15:VZ15&amp;" *")&gt;0)*1))</f>
        <v>0</v>
      </c>
      <c r="AT154" t="str">
        <f t="shared" si="125"/>
        <v/>
      </c>
      <c r="AU154">
        <f t="array" ref="AU154">IF(P154="",0,SUMPRODUCT((DM13:VZ13="Soja")*(DM14:VZ14="INFO")*(COUNTIF(AD154,"* "&amp;DM15:VZ15&amp;" *")&gt;0)*1))</f>
        <v>0</v>
      </c>
      <c r="AV154">
        <f t="array" ref="AV154">IF(P154="",0,SUMPRODUCT((DM13:VZ13="Soja")*(DM14:VZ14="ALERTE")*(COUNTIF(AD154,"* "&amp;DM15:VZ15&amp;" *")&gt;0)*1))</f>
        <v>0</v>
      </c>
      <c r="AW154" t="str">
        <f t="shared" si="126"/>
        <v/>
      </c>
      <c r="AX154">
        <f t="array" ref="AX154">IF(P154="",0,SUMPRODUCT((DM13:VZ13="Lait")*(DM14:VZ14="INFO")*(COUNTIF(AD154,"* "&amp;DM15:VZ15&amp;" *")&gt;0)*1))</f>
        <v>0</v>
      </c>
      <c r="AY154">
        <f t="array" ref="AY154">IF(P154="",0,SUMPRODUCT((DM13:VZ13="Lait")*(DM14:VZ14="EXCL")*(COUNTIF(AD154,"* "&amp;DM15:VZ15&amp;" *")&gt;0)*1))</f>
        <v>0</v>
      </c>
      <c r="AZ154">
        <f t="array" ref="AZ154">IF(P154="",0,SUMPRODUCT((DM13:VZ13="Lait")*(DM14:VZ14="ALERTE")*(COUNTIF(AD154,"* "&amp;DM15:VZ15&amp;" *")&gt;0)*1))</f>
        <v>0</v>
      </c>
      <c r="BA154">
        <f t="array" ref="BA154">IF(P154="",0,SUMPRODUCT((DM13:VZ13="Lait")*(DM14:VZ14="SUSP")*(COUNTIF(AD154,"* "&amp;DM15:VZ15&amp;" *")&gt;0)*1))</f>
        <v>0</v>
      </c>
      <c r="BB154" t="str">
        <f t="shared" si="127"/>
        <v/>
      </c>
      <c r="BC154" t="str">
        <f t="shared" si="128"/>
        <v/>
      </c>
      <c r="BD154">
        <f t="array" ref="BD154">IF(P154="",0,SUMPRODUCT((DM13:VZ13="Fruits a coque")*(DM14:VZ14="EXCL")*(COUNTIF(AD154,"* "&amp;DM15:VZ15&amp;" *")&gt;0)*1))</f>
        <v>0</v>
      </c>
      <c r="BE154">
        <f t="array" ref="BE154">IF(P154="",0,SUMPRODUCT((DM13:VZ13="Fruits a coque")*(DM14:VZ14="ALERTE")*(COUNTIF(AD154,"* "&amp;DM15:VZ15&amp;" *")&gt;0)*1))</f>
        <v>0</v>
      </c>
      <c r="BF154" t="str">
        <f t="shared" si="129"/>
        <v/>
      </c>
      <c r="BG154">
        <f t="array" ref="BG154">IF(P154="",0,SUMPRODUCT((DM13:VZ13="Celeri")*(DM14:VZ14="ALERTE")*(COUNTIF(AD154,"* "&amp;DM15:VZ15&amp;" *")&gt;0)*1))</f>
        <v>0</v>
      </c>
      <c r="BH154" t="str">
        <f t="shared" si="130"/>
        <v/>
      </c>
      <c r="BI154">
        <f t="array" ref="BI154">IF(P154="",0,SUMPRODUCT((DM13:VZ13="Moutarde")*(DM14:VZ14="ALERTE")*(COUNTIF(AD154,"* "&amp;DM15:VZ15&amp;" *")&gt;0)*1))</f>
        <v>0</v>
      </c>
      <c r="BJ154" t="str">
        <f t="shared" si="131"/>
        <v/>
      </c>
      <c r="BK154">
        <f t="array" ref="BK154">IF(P154="",0,SUMPRODUCT((DM13:VZ13="Sesame")*(DM14:VZ14="ALERTE")*(COUNTIF(AD154,"* "&amp;DM15:VZ15&amp;" *")&gt;0)*1))</f>
        <v>0</v>
      </c>
      <c r="BL154" t="str">
        <f t="shared" si="132"/>
        <v/>
      </c>
      <c r="BM154">
        <f t="array" ref="BM154">IF(P154="",0,SUMPRODUCT((DM13:VZ13="Sulfites")*(DM14:VZ14="ALERTE")*(COUNTIF(AD154,"* "&amp;DM15:VZ15&amp;" *")&gt;0)*1))</f>
        <v>0</v>
      </c>
      <c r="BN154" t="str">
        <f t="shared" si="133"/>
        <v/>
      </c>
      <c r="BO154">
        <f t="array" ref="BO154">IF(P154="",0,SUMPRODUCT((DM13:VZ13="Lupin")*(DM14:VZ14="ALERTE")*(COUNTIF(AD154,"* "&amp;DM15:VZ15&amp;" *")&gt;0)*1))</f>
        <v>0</v>
      </c>
      <c r="BP154" t="str">
        <f t="shared" si="134"/>
        <v/>
      </c>
      <c r="BQ154">
        <f t="array" ref="BQ154">IF(P154="",0,SUMPRODUCT((DM13:VZ13="Mollusques")*(DM14:VZ14="EXCL")*(COUNTIF(AD154,"* "&amp;DM15:VZ15&amp;" *")&gt;0)*1))</f>
        <v>0</v>
      </c>
      <c r="BR154">
        <f t="array" ref="BR154">IF(P154="",0,SUMPRODUCT((DM13:VZ13="Mollusques")*(DM14:VZ14="ALERTE")*(COUNTIF(AD154,"* "&amp;DM15:VZ15&amp;" *")&gt;0)*1))</f>
        <v>0</v>
      </c>
      <c r="BS154" t="str">
        <f t="shared" si="135"/>
        <v/>
      </c>
      <c r="BT154" t="str">
        <f t="shared" si="136"/>
        <v/>
      </c>
      <c r="BU154" t="str">
        <f t="shared" si="137"/>
        <v/>
      </c>
      <c r="BV154" t="str">
        <f t="shared" si="138"/>
        <v/>
      </c>
      <c r="BW154" t="str">
        <f t="shared" si="139"/>
        <v/>
      </c>
      <c r="BX154" t="str">
        <f t="shared" si="140"/>
        <v/>
      </c>
      <c r="BY154" t="str">
        <f t="shared" si="141"/>
        <v/>
      </c>
      <c r="BZ154" t="str">
        <f t="shared" si="142"/>
        <v/>
      </c>
      <c r="CA154" t="str">
        <f t="shared" si="143"/>
        <v/>
      </c>
      <c r="CB154" t="str">
        <f t="shared" si="144"/>
        <v/>
      </c>
      <c r="CC154" t="str">
        <f t="shared" si="145"/>
        <v/>
      </c>
      <c r="CD154" t="str">
        <f t="shared" si="146"/>
        <v/>
      </c>
      <c r="CE154" t="str">
        <f t="shared" si="147"/>
        <v/>
      </c>
      <c r="CF154" t="str">
        <f t="shared" si="148"/>
        <v/>
      </c>
      <c r="CG154" t="str">
        <f t="shared" si="149"/>
        <v/>
      </c>
      <c r="CH154" t="str">
        <f t="shared" si="150"/>
        <v/>
      </c>
      <c r="CI154" t="str">
        <f t="shared" si="151"/>
        <v/>
      </c>
      <c r="CJ154" t="str">
        <f t="shared" si="152"/>
        <v/>
      </c>
      <c r="CK154" t="str">
        <f t="shared" si="153"/>
        <v/>
      </c>
    </row>
    <row r="155" spans="2:89" ht="15.75">
      <c r="B155" s="759"/>
      <c r="C155" s="784" t="str">
        <f>TRIM(SUBSTITUTE(SUBSTITUTE(SUBSTITUTE(SUBSTITUTE(SUBSTITUTE(SUBSTITUTE(SUBSTITUTE(SUBSTITUTE(SUBSTITUTE(CLEAN(IF(OR(LEFT(C154,1)="-",LEFT(C154,1)="="),MID(C154,2,99999),C154)),"—","-"),"–","-"),CHAR(160)," "),CHAR(9)," "),CHAR(13)," "),CHAR(10)," ")," "," ")," "," ")," "," "))</f>
        <v>Vérifier la cuisson.</v>
      </c>
      <c r="D155" s="780" t="str" cm="1">
        <f t="array" ref="D155">IF(ROW()=ROW(D154),C157,INDEX(E154:E167,ROW()-ROW(D154)))</f>
        <v/>
      </c>
      <c r="E155" s="781" t="str">
        <f>IF(OR(D155="",C156="",C156&lt;=0,F155=""),"",TRIM(MID(D155,LEN(F155)+1+IF(MID(D155,LEN(F155)+1,1)=" ",1,0),99999)))</f>
        <v/>
      </c>
      <c r="F155" s="780" t="str">
        <f>IF(OR(G155="",G155=0,G155="0"),"",IF(LEN(G155)&lt;=C156,G155,IF(LEN(SUBSTITUTE(H155," ",""))=C156+1,LEFT(G155,C156),LEFT(G155,FIND("§",SUBSTITUTE(H155," ","§",LEN(H155)-LEN(SUBSTITUTE(H155," ",""))))-1))))</f>
        <v/>
      </c>
      <c r="G155" s="780" t="str">
        <f t="shared" si="105"/>
        <v/>
      </c>
      <c r="H155" s="780" t="str">
        <f>IF(OR(G155="",G155=0,G155="0"),"",LEFT(G155,C156+1))</f>
        <v/>
      </c>
      <c r="I155" s="782"/>
      <c r="J155" s="796"/>
      <c r="K155" s="759" t="str">
        <f>IF(LEN(TRIM(L155))&gt;0,MAX(K13:K154)+1,"")</f>
        <v/>
      </c>
      <c r="L155" s="864"/>
      <c r="M155" s="864"/>
      <c r="N155" s="864"/>
      <c r="O155" s="263" t="str">
        <f t="shared" si="106"/>
        <v/>
      </c>
      <c r="P155" s="752"/>
      <c r="Q155" s="862" t="s">
        <v>945</v>
      </c>
      <c r="R155" s="863" t="str">
        <f t="shared" si="107"/>
        <v/>
      </c>
      <c r="S155" s="264" t="str">
        <f t="shared" si="108"/>
        <v/>
      </c>
      <c r="T155" s="266" t="str">
        <f t="shared" si="109"/>
        <v/>
      </c>
      <c r="U155" s="267" t="str">
        <f t="shared" si="110"/>
        <v/>
      </c>
      <c r="V155" s="268" t="str">
        <f t="shared" si="111"/>
        <v/>
      </c>
      <c r="W155" s="268" t="str">
        <f t="shared" si="112"/>
        <v/>
      </c>
      <c r="X155" s="269" t="str">
        <f t="shared" si="113"/>
        <v/>
      </c>
      <c r="Y155" t="str">
        <f t="shared" si="114"/>
        <v/>
      </c>
      <c r="Z155" t="str">
        <f t="shared" si="115"/>
        <v/>
      </c>
      <c r="AA155" t="str">
        <f t="shared" si="116"/>
        <v/>
      </c>
      <c r="AB155" t="str">
        <f t="shared" si="117"/>
        <v/>
      </c>
      <c r="AC155" t="str">
        <f t="shared" si="118"/>
        <v/>
      </c>
      <c r="AD155" t="str">
        <f t="shared" si="119"/>
        <v/>
      </c>
      <c r="AE155">
        <f t="array" ref="AE155">IF(P155="",0,SUMPRODUCT((DM13:VZ13="Gluten")*(DM14:VZ14="INFO")*(COUNTIF(AD155,"* "&amp;DM15:VZ15&amp;" *")&gt;0)*1))</f>
        <v>0</v>
      </c>
      <c r="AF155">
        <f t="array" ref="AF155">IF(P155="",0,SUMPRODUCT((DM13:VZ13="Gluten")*(DM14:VZ14="EXCL")*(COUNTIF(AD155,"* "&amp;DM15:VZ15&amp;" *")&gt;0)*1))</f>
        <v>0</v>
      </c>
      <c r="AG155">
        <f t="array" ref="AG155">IF(P155="",0,SUMPRODUCT((DM13:VZ13="Gluten")*(DM14:VZ14="ALERTE")*(COUNTIF(AD155,"* "&amp;DM15:VZ15&amp;" *")&gt;0)*1))</f>
        <v>0</v>
      </c>
      <c r="AH155">
        <f t="array" ref="AH155">IF(P155="",0,SUMPRODUCT((DM13:VZ13="Gluten")*(DM14:VZ14="SUSP")*(COUNTIF(AD155,"* "&amp;DM15:VZ15&amp;" *")&gt;0)*1))</f>
        <v>0</v>
      </c>
      <c r="AI155" t="str">
        <f t="shared" si="120"/>
        <v/>
      </c>
      <c r="AJ155" t="str">
        <f t="shared" si="121"/>
        <v/>
      </c>
      <c r="AK155">
        <f t="array" ref="AK155">IF(P155="",0,SUMPRODUCT((DM13:VZ13="Crustaces")*(DM14:VZ14="ALERTE")*(COUNTIF(AD155,"* "&amp;DM15:VZ15&amp;" *")&gt;0)*1))</f>
        <v>0</v>
      </c>
      <c r="AL155" t="str">
        <f t="shared" si="122"/>
        <v/>
      </c>
      <c r="AM155">
        <f t="array" ref="AM155">IF(P155="",0,SUMPRODUCT((DM13:VZ13="Oeufs")*(DM14:VZ14="ALERTE")*(COUNTIF(AD155,"* "&amp;DM15:VZ15&amp;" *")&gt;0)*1))</f>
        <v>0</v>
      </c>
      <c r="AN155" t="str">
        <f t="shared" si="123"/>
        <v/>
      </c>
      <c r="AO155">
        <f t="array" ref="AO155">IF(P155="",0,SUMPRODUCT((DM13:VZ13="Poissons")*(DM14:VZ14="INFO")*(COUNTIF(AD155,"* "&amp;DM15:VZ15&amp;" *")&gt;0)*1))</f>
        <v>0</v>
      </c>
      <c r="AP155">
        <f t="array" ref="AP155">IF(P155="",0,SUMPRODUCT((DM13:VZ13="Poissons")*(DM14:VZ14="EXCL")*(COUNTIF(AD155,"* "&amp;DM15:VZ15&amp;" *")&gt;0)*1))</f>
        <v>0</v>
      </c>
      <c r="AQ155">
        <f t="array" ref="AQ155">IF(P155="",0,SUMPRODUCT((DM13:VZ13="Poissons")*(DM14:VZ14="ALERTE")*(COUNTIF(AD155,"* "&amp;DM15:VZ15&amp;" *")&gt;0)*1))</f>
        <v>0</v>
      </c>
      <c r="AR155" t="str">
        <f t="shared" si="124"/>
        <v/>
      </c>
      <c r="AS155">
        <f t="array" ref="AS155">IF(P155="",0,SUMPRODUCT((DM13:VZ13="Arachides")*(DM14:VZ14="ALERTE")*(COUNTIF(AD155,"* "&amp;DM15:VZ15&amp;" *")&gt;0)*1))</f>
        <v>0</v>
      </c>
      <c r="AT155" t="str">
        <f t="shared" si="125"/>
        <v/>
      </c>
      <c r="AU155">
        <f t="array" ref="AU155">IF(P155="",0,SUMPRODUCT((DM13:VZ13="Soja")*(DM14:VZ14="INFO")*(COUNTIF(AD155,"* "&amp;DM15:VZ15&amp;" *")&gt;0)*1))</f>
        <v>0</v>
      </c>
      <c r="AV155">
        <f t="array" ref="AV155">IF(P155="",0,SUMPRODUCT((DM13:VZ13="Soja")*(DM14:VZ14="ALERTE")*(COUNTIF(AD155,"* "&amp;DM15:VZ15&amp;" *")&gt;0)*1))</f>
        <v>0</v>
      </c>
      <c r="AW155" t="str">
        <f t="shared" si="126"/>
        <v/>
      </c>
      <c r="AX155">
        <f t="array" ref="AX155">IF(P155="",0,SUMPRODUCT((DM13:VZ13="Lait")*(DM14:VZ14="INFO")*(COUNTIF(AD155,"* "&amp;DM15:VZ15&amp;" *")&gt;0)*1))</f>
        <v>0</v>
      </c>
      <c r="AY155">
        <f t="array" ref="AY155">IF(P155="",0,SUMPRODUCT((DM13:VZ13="Lait")*(DM14:VZ14="EXCL")*(COUNTIF(AD155,"* "&amp;DM15:VZ15&amp;" *")&gt;0)*1))</f>
        <v>0</v>
      </c>
      <c r="AZ155">
        <f t="array" ref="AZ155">IF(P155="",0,SUMPRODUCT((DM13:VZ13="Lait")*(DM14:VZ14="ALERTE")*(COUNTIF(AD155,"* "&amp;DM15:VZ15&amp;" *")&gt;0)*1))</f>
        <v>0</v>
      </c>
      <c r="BA155">
        <f t="array" ref="BA155">IF(P155="",0,SUMPRODUCT((DM13:VZ13="Lait")*(DM14:VZ14="SUSP")*(COUNTIF(AD155,"* "&amp;DM15:VZ15&amp;" *")&gt;0)*1))</f>
        <v>0</v>
      </c>
      <c r="BB155" t="str">
        <f t="shared" si="127"/>
        <v/>
      </c>
      <c r="BC155" t="str">
        <f t="shared" si="128"/>
        <v/>
      </c>
      <c r="BD155">
        <f t="array" ref="BD155">IF(P155="",0,SUMPRODUCT((DM13:VZ13="Fruits a coque")*(DM14:VZ14="EXCL")*(COUNTIF(AD155,"* "&amp;DM15:VZ15&amp;" *")&gt;0)*1))</f>
        <v>0</v>
      </c>
      <c r="BE155">
        <f t="array" ref="BE155">IF(P155="",0,SUMPRODUCT((DM13:VZ13="Fruits a coque")*(DM14:VZ14="ALERTE")*(COUNTIF(AD155,"* "&amp;DM15:VZ15&amp;" *")&gt;0)*1))</f>
        <v>0</v>
      </c>
      <c r="BF155" t="str">
        <f t="shared" si="129"/>
        <v/>
      </c>
      <c r="BG155">
        <f t="array" ref="BG155">IF(P155="",0,SUMPRODUCT((DM13:VZ13="Celeri")*(DM14:VZ14="ALERTE")*(COUNTIF(AD155,"* "&amp;DM15:VZ15&amp;" *")&gt;0)*1))</f>
        <v>0</v>
      </c>
      <c r="BH155" t="str">
        <f t="shared" si="130"/>
        <v/>
      </c>
      <c r="BI155">
        <f t="array" ref="BI155">IF(P155="",0,SUMPRODUCT((DM13:VZ13="Moutarde")*(DM14:VZ14="ALERTE")*(COUNTIF(AD155,"* "&amp;DM15:VZ15&amp;" *")&gt;0)*1))</f>
        <v>0</v>
      </c>
      <c r="BJ155" t="str">
        <f t="shared" si="131"/>
        <v/>
      </c>
      <c r="BK155">
        <f t="array" ref="BK155">IF(P155="",0,SUMPRODUCT((DM13:VZ13="Sesame")*(DM14:VZ14="ALERTE")*(COUNTIF(AD155,"* "&amp;DM15:VZ15&amp;" *")&gt;0)*1))</f>
        <v>0</v>
      </c>
      <c r="BL155" t="str">
        <f t="shared" si="132"/>
        <v/>
      </c>
      <c r="BM155">
        <f t="array" ref="BM155">IF(P155="",0,SUMPRODUCT((DM13:VZ13="Sulfites")*(DM14:VZ14="ALERTE")*(COUNTIF(AD155,"* "&amp;DM15:VZ15&amp;" *")&gt;0)*1))</f>
        <v>0</v>
      </c>
      <c r="BN155" t="str">
        <f t="shared" si="133"/>
        <v/>
      </c>
      <c r="BO155">
        <f t="array" ref="BO155">IF(P155="",0,SUMPRODUCT((DM13:VZ13="Lupin")*(DM14:VZ14="ALERTE")*(COUNTIF(AD155,"* "&amp;DM15:VZ15&amp;" *")&gt;0)*1))</f>
        <v>0</v>
      </c>
      <c r="BP155" t="str">
        <f t="shared" si="134"/>
        <v/>
      </c>
      <c r="BQ155">
        <f t="array" ref="BQ155">IF(P155="",0,SUMPRODUCT((DM13:VZ13="Mollusques")*(DM14:VZ14="EXCL")*(COUNTIF(AD155,"* "&amp;DM15:VZ15&amp;" *")&gt;0)*1))</f>
        <v>0</v>
      </c>
      <c r="BR155">
        <f t="array" ref="BR155">IF(P155="",0,SUMPRODUCT((DM13:VZ13="Mollusques")*(DM14:VZ14="ALERTE")*(COUNTIF(AD155,"* "&amp;DM15:VZ15&amp;" *")&gt;0)*1))</f>
        <v>0</v>
      </c>
      <c r="BS155" t="str">
        <f t="shared" si="135"/>
        <v/>
      </c>
      <c r="BT155" t="str">
        <f t="shared" si="136"/>
        <v/>
      </c>
      <c r="BU155" t="str">
        <f t="shared" si="137"/>
        <v/>
      </c>
      <c r="BV155" t="str">
        <f t="shared" si="138"/>
        <v/>
      </c>
      <c r="BW155" t="str">
        <f t="shared" si="139"/>
        <v/>
      </c>
      <c r="BX155" t="str">
        <f t="shared" si="140"/>
        <v/>
      </c>
      <c r="BY155" t="str">
        <f t="shared" si="141"/>
        <v/>
      </c>
      <c r="BZ155" t="str">
        <f t="shared" si="142"/>
        <v/>
      </c>
      <c r="CA155" t="str">
        <f t="shared" si="143"/>
        <v/>
      </c>
      <c r="CB155" t="str">
        <f t="shared" si="144"/>
        <v/>
      </c>
      <c r="CC155" t="str">
        <f t="shared" si="145"/>
        <v/>
      </c>
      <c r="CD155" t="str">
        <f t="shared" si="146"/>
        <v/>
      </c>
      <c r="CE155" t="str">
        <f t="shared" si="147"/>
        <v/>
      </c>
      <c r="CF155" t="str">
        <f t="shared" si="148"/>
        <v/>
      </c>
      <c r="CG155" t="str">
        <f t="shared" si="149"/>
        <v/>
      </c>
      <c r="CH155" t="str">
        <f t="shared" si="150"/>
        <v/>
      </c>
      <c r="CI155" t="str">
        <f t="shared" si="151"/>
        <v/>
      </c>
      <c r="CJ155" t="str">
        <f t="shared" si="152"/>
        <v/>
      </c>
      <c r="CK155" t="str">
        <f t="shared" si="153"/>
        <v/>
      </c>
    </row>
    <row r="156" spans="2:89" ht="15.75">
      <c r="B156" s="759"/>
      <c r="C156" s="785">
        <f>K10</f>
        <v>120</v>
      </c>
      <c r="D156" s="780" t="str" cm="1">
        <f t="array" ref="D156">IF(ROW()=ROW(D154),C157,INDEX(E154:E167,ROW()-ROW(D154)))</f>
        <v/>
      </c>
      <c r="E156" s="781" t="str">
        <f>IF(OR(D156="",C156="",C156&lt;=0,F156=""),"",TRIM(MID(D156,LEN(F156)+1+IF(MID(D156,LEN(F156)+1,1)=" ",1,0),99999)))</f>
        <v/>
      </c>
      <c r="F156" s="780" t="str">
        <f>IF(OR(G156="",G156=0,G156="0"),"",IF(LEN(G156)&lt;=C156,G156,IF(LEN(SUBSTITUTE(H156," ",""))=C156+1,LEFT(G156,C156),LEFT(G156,FIND("§",SUBSTITUTE(H156," ","§",LEN(H156)-LEN(SUBSTITUTE(H156," ",""))))-1))))</f>
        <v/>
      </c>
      <c r="G156" s="780" t="str">
        <f t="shared" si="105"/>
        <v/>
      </c>
      <c r="H156" s="780" t="str">
        <f>IF(OR(G156="",G156=0,G156="0"),"",LEFT(G156,C156+1))</f>
        <v/>
      </c>
      <c r="I156" s="782"/>
      <c r="J156" s="796"/>
      <c r="K156" s="759" t="str">
        <f>IF(LEN(TRIM(L156))&gt;0,MAX(K13:K155)+1,"")</f>
        <v/>
      </c>
      <c r="L156" s="864"/>
      <c r="M156" s="864"/>
      <c r="N156" s="864"/>
      <c r="O156" s="263" t="str">
        <f t="shared" si="106"/>
        <v/>
      </c>
      <c r="P156" s="752"/>
      <c r="Q156" s="862" t="s">
        <v>945</v>
      </c>
      <c r="R156" s="863" t="str">
        <f t="shared" si="107"/>
        <v/>
      </c>
      <c r="S156" s="264" t="str">
        <f t="shared" si="108"/>
        <v/>
      </c>
      <c r="T156" s="266" t="str">
        <f t="shared" si="109"/>
        <v/>
      </c>
      <c r="U156" s="267" t="str">
        <f t="shared" si="110"/>
        <v/>
      </c>
      <c r="V156" s="268" t="str">
        <f t="shared" si="111"/>
        <v/>
      </c>
      <c r="W156" s="268" t="str">
        <f t="shared" si="112"/>
        <v/>
      </c>
      <c r="X156" s="269" t="str">
        <f t="shared" si="113"/>
        <v/>
      </c>
      <c r="Y156" t="str">
        <f t="shared" si="114"/>
        <v/>
      </c>
      <c r="Z156" t="str">
        <f t="shared" si="115"/>
        <v/>
      </c>
      <c r="AA156" t="str">
        <f t="shared" si="116"/>
        <v/>
      </c>
      <c r="AB156" t="str">
        <f t="shared" si="117"/>
        <v/>
      </c>
      <c r="AC156" t="str">
        <f t="shared" si="118"/>
        <v/>
      </c>
      <c r="AD156" t="str">
        <f t="shared" si="119"/>
        <v/>
      </c>
      <c r="AE156">
        <f t="array" ref="AE156">IF(P156="",0,SUMPRODUCT((DM13:VZ13="Gluten")*(DM14:VZ14="INFO")*(COUNTIF(AD156,"* "&amp;DM15:VZ15&amp;" *")&gt;0)*1))</f>
        <v>0</v>
      </c>
      <c r="AF156">
        <f t="array" ref="AF156">IF(P156="",0,SUMPRODUCT((DM13:VZ13="Gluten")*(DM14:VZ14="EXCL")*(COUNTIF(AD156,"* "&amp;DM15:VZ15&amp;" *")&gt;0)*1))</f>
        <v>0</v>
      </c>
      <c r="AG156">
        <f t="array" ref="AG156">IF(P156="",0,SUMPRODUCT((DM13:VZ13="Gluten")*(DM14:VZ14="ALERTE")*(COUNTIF(AD156,"* "&amp;DM15:VZ15&amp;" *")&gt;0)*1))</f>
        <v>0</v>
      </c>
      <c r="AH156">
        <f t="array" ref="AH156">IF(P156="",0,SUMPRODUCT((DM13:VZ13="Gluten")*(DM14:VZ14="SUSP")*(COUNTIF(AD156,"* "&amp;DM15:VZ15&amp;" *")&gt;0)*1))</f>
        <v>0</v>
      </c>
      <c r="AI156" t="str">
        <f t="shared" si="120"/>
        <v/>
      </c>
      <c r="AJ156" t="str">
        <f t="shared" si="121"/>
        <v/>
      </c>
      <c r="AK156">
        <f t="array" ref="AK156">IF(P156="",0,SUMPRODUCT((DM13:VZ13="Crustaces")*(DM14:VZ14="ALERTE")*(COUNTIF(AD156,"* "&amp;DM15:VZ15&amp;" *")&gt;0)*1))</f>
        <v>0</v>
      </c>
      <c r="AL156" t="str">
        <f t="shared" si="122"/>
        <v/>
      </c>
      <c r="AM156">
        <f t="array" ref="AM156">IF(P156="",0,SUMPRODUCT((DM13:VZ13="Oeufs")*(DM14:VZ14="ALERTE")*(COUNTIF(AD156,"* "&amp;DM15:VZ15&amp;" *")&gt;0)*1))</f>
        <v>0</v>
      </c>
      <c r="AN156" t="str">
        <f t="shared" si="123"/>
        <v/>
      </c>
      <c r="AO156">
        <f t="array" ref="AO156">IF(P156="",0,SUMPRODUCT((DM13:VZ13="Poissons")*(DM14:VZ14="INFO")*(COUNTIF(AD156,"* "&amp;DM15:VZ15&amp;" *")&gt;0)*1))</f>
        <v>0</v>
      </c>
      <c r="AP156">
        <f t="array" ref="AP156">IF(P156="",0,SUMPRODUCT((DM13:VZ13="Poissons")*(DM14:VZ14="EXCL")*(COUNTIF(AD156,"* "&amp;DM15:VZ15&amp;" *")&gt;0)*1))</f>
        <v>0</v>
      </c>
      <c r="AQ156">
        <f t="array" ref="AQ156">IF(P156="",0,SUMPRODUCT((DM13:VZ13="Poissons")*(DM14:VZ14="ALERTE")*(COUNTIF(AD156,"* "&amp;DM15:VZ15&amp;" *")&gt;0)*1))</f>
        <v>0</v>
      </c>
      <c r="AR156" t="str">
        <f t="shared" si="124"/>
        <v/>
      </c>
      <c r="AS156">
        <f t="array" ref="AS156">IF(P156="",0,SUMPRODUCT((DM13:VZ13="Arachides")*(DM14:VZ14="ALERTE")*(COUNTIF(AD156,"* "&amp;DM15:VZ15&amp;" *")&gt;0)*1))</f>
        <v>0</v>
      </c>
      <c r="AT156" t="str">
        <f t="shared" si="125"/>
        <v/>
      </c>
      <c r="AU156">
        <f t="array" ref="AU156">IF(P156="",0,SUMPRODUCT((DM13:VZ13="Soja")*(DM14:VZ14="INFO")*(COUNTIF(AD156,"* "&amp;DM15:VZ15&amp;" *")&gt;0)*1))</f>
        <v>0</v>
      </c>
      <c r="AV156">
        <f t="array" ref="AV156">IF(P156="",0,SUMPRODUCT((DM13:VZ13="Soja")*(DM14:VZ14="ALERTE")*(COUNTIF(AD156,"* "&amp;DM15:VZ15&amp;" *")&gt;0)*1))</f>
        <v>0</v>
      </c>
      <c r="AW156" t="str">
        <f t="shared" si="126"/>
        <v/>
      </c>
      <c r="AX156">
        <f t="array" ref="AX156">IF(P156="",0,SUMPRODUCT((DM13:VZ13="Lait")*(DM14:VZ14="INFO")*(COUNTIF(AD156,"* "&amp;DM15:VZ15&amp;" *")&gt;0)*1))</f>
        <v>0</v>
      </c>
      <c r="AY156">
        <f t="array" ref="AY156">IF(P156="",0,SUMPRODUCT((DM13:VZ13="Lait")*(DM14:VZ14="EXCL")*(COUNTIF(AD156,"* "&amp;DM15:VZ15&amp;" *")&gt;0)*1))</f>
        <v>0</v>
      </c>
      <c r="AZ156">
        <f t="array" ref="AZ156">IF(P156="",0,SUMPRODUCT((DM13:VZ13="Lait")*(DM14:VZ14="ALERTE")*(COUNTIF(AD156,"* "&amp;DM15:VZ15&amp;" *")&gt;0)*1))</f>
        <v>0</v>
      </c>
      <c r="BA156">
        <f t="array" ref="BA156">IF(P156="",0,SUMPRODUCT((DM13:VZ13="Lait")*(DM14:VZ14="SUSP")*(COUNTIF(AD156,"* "&amp;DM15:VZ15&amp;" *")&gt;0)*1))</f>
        <v>0</v>
      </c>
      <c r="BB156" t="str">
        <f t="shared" si="127"/>
        <v/>
      </c>
      <c r="BC156" t="str">
        <f t="shared" si="128"/>
        <v/>
      </c>
      <c r="BD156">
        <f t="array" ref="BD156">IF(P156="",0,SUMPRODUCT((DM13:VZ13="Fruits a coque")*(DM14:VZ14="EXCL")*(COUNTIF(AD156,"* "&amp;DM15:VZ15&amp;" *")&gt;0)*1))</f>
        <v>0</v>
      </c>
      <c r="BE156">
        <f t="array" ref="BE156">IF(P156="",0,SUMPRODUCT((DM13:VZ13="Fruits a coque")*(DM14:VZ14="ALERTE")*(COUNTIF(AD156,"* "&amp;DM15:VZ15&amp;" *")&gt;0)*1))</f>
        <v>0</v>
      </c>
      <c r="BF156" t="str">
        <f t="shared" si="129"/>
        <v/>
      </c>
      <c r="BG156">
        <f t="array" ref="BG156">IF(P156="",0,SUMPRODUCT((DM13:VZ13="Celeri")*(DM14:VZ14="ALERTE")*(COUNTIF(AD156,"* "&amp;DM15:VZ15&amp;" *")&gt;0)*1))</f>
        <v>0</v>
      </c>
      <c r="BH156" t="str">
        <f t="shared" si="130"/>
        <v/>
      </c>
      <c r="BI156">
        <f t="array" ref="BI156">IF(P156="",0,SUMPRODUCT((DM13:VZ13="Moutarde")*(DM14:VZ14="ALERTE")*(COUNTIF(AD156,"* "&amp;DM15:VZ15&amp;" *")&gt;0)*1))</f>
        <v>0</v>
      </c>
      <c r="BJ156" t="str">
        <f t="shared" si="131"/>
        <v/>
      </c>
      <c r="BK156">
        <f t="array" ref="BK156">IF(P156="",0,SUMPRODUCT((DM13:VZ13="Sesame")*(DM14:VZ14="ALERTE")*(COUNTIF(AD156,"* "&amp;DM15:VZ15&amp;" *")&gt;0)*1))</f>
        <v>0</v>
      </c>
      <c r="BL156" t="str">
        <f t="shared" si="132"/>
        <v/>
      </c>
      <c r="BM156">
        <f t="array" ref="BM156">IF(P156="",0,SUMPRODUCT((DM13:VZ13="Sulfites")*(DM14:VZ14="ALERTE")*(COUNTIF(AD156,"* "&amp;DM15:VZ15&amp;" *")&gt;0)*1))</f>
        <v>0</v>
      </c>
      <c r="BN156" t="str">
        <f t="shared" si="133"/>
        <v/>
      </c>
      <c r="BO156">
        <f t="array" ref="BO156">IF(P156="",0,SUMPRODUCT((DM13:VZ13="Lupin")*(DM14:VZ14="ALERTE")*(COUNTIF(AD156,"* "&amp;DM15:VZ15&amp;" *")&gt;0)*1))</f>
        <v>0</v>
      </c>
      <c r="BP156" t="str">
        <f t="shared" si="134"/>
        <v/>
      </c>
      <c r="BQ156">
        <f t="array" ref="BQ156">IF(P156="",0,SUMPRODUCT((DM13:VZ13="Mollusques")*(DM14:VZ14="EXCL")*(COUNTIF(AD156,"* "&amp;DM15:VZ15&amp;" *")&gt;0)*1))</f>
        <v>0</v>
      </c>
      <c r="BR156">
        <f t="array" ref="BR156">IF(P156="",0,SUMPRODUCT((DM13:VZ13="Mollusques")*(DM14:VZ14="ALERTE")*(COUNTIF(AD156,"* "&amp;DM15:VZ15&amp;" *")&gt;0)*1))</f>
        <v>0</v>
      </c>
      <c r="BS156" t="str">
        <f t="shared" si="135"/>
        <v/>
      </c>
      <c r="BT156" t="str">
        <f t="shared" si="136"/>
        <v/>
      </c>
      <c r="BU156" t="str">
        <f t="shared" si="137"/>
        <v/>
      </c>
      <c r="BV156" t="str">
        <f t="shared" si="138"/>
        <v/>
      </c>
      <c r="BW156" t="str">
        <f t="shared" si="139"/>
        <v/>
      </c>
      <c r="BX156" t="str">
        <f t="shared" si="140"/>
        <v/>
      </c>
      <c r="BY156" t="str">
        <f t="shared" si="141"/>
        <v/>
      </c>
      <c r="BZ156" t="str">
        <f t="shared" si="142"/>
        <v/>
      </c>
      <c r="CA156" t="str">
        <f t="shared" si="143"/>
        <v/>
      </c>
      <c r="CB156" t="str">
        <f t="shared" si="144"/>
        <v/>
      </c>
      <c r="CC156" t="str">
        <f t="shared" si="145"/>
        <v/>
      </c>
      <c r="CD156" t="str">
        <f t="shared" si="146"/>
        <v/>
      </c>
      <c r="CE156" t="str">
        <f t="shared" si="147"/>
        <v/>
      </c>
      <c r="CF156" t="str">
        <f t="shared" si="148"/>
        <v/>
      </c>
      <c r="CG156" t="str">
        <f t="shared" si="149"/>
        <v/>
      </c>
      <c r="CH156" t="str">
        <f t="shared" si="150"/>
        <v/>
      </c>
      <c r="CI156" t="str">
        <f t="shared" si="151"/>
        <v/>
      </c>
      <c r="CJ156" t="str">
        <f t="shared" si="152"/>
        <v/>
      </c>
      <c r="CK156" t="str">
        <f t="shared" si="153"/>
        <v/>
      </c>
    </row>
    <row r="157" spans="2:89" ht="15.75">
      <c r="B157" s="759"/>
      <c r="C157" s="784" t="str">
        <f>IF(UPPER(TRIM(K11))="X",C161,C155)</f>
        <v>Vérifier la cuisson.</v>
      </c>
      <c r="D157" s="780" t="str" cm="1">
        <f t="array" ref="D157">IF(ROW()=ROW(D154),C157,INDEX(E154:E167,ROW()-ROW(D154)))</f>
        <v/>
      </c>
      <c r="E157" s="781" t="str">
        <f>IF(OR(D157="",C156="",C156&lt;=0,F157=""),"",TRIM(MID(D157,LEN(F157)+1+IF(MID(D157,LEN(F157)+1,1)=" ",1,0),99999)))</f>
        <v/>
      </c>
      <c r="F157" s="780" t="str">
        <f>IF(OR(G157="",G157=0,G157="0"),"",IF(LEN(G157)&lt;=C156,G157,IF(LEN(SUBSTITUTE(H157," ",""))=C156+1,LEFT(G157,C156),LEFT(G157,FIND("§",SUBSTITUTE(H157," ","§",LEN(H157)-LEN(SUBSTITUTE(H157," ",""))))-1))))</f>
        <v/>
      </c>
      <c r="G157" s="780" t="str">
        <f t="shared" si="105"/>
        <v/>
      </c>
      <c r="H157" s="780" t="str">
        <f>IF(OR(G157="",G157=0,G157="0"),"",LEFT(G157,C156+1))</f>
        <v/>
      </c>
      <c r="I157" s="782"/>
      <c r="J157" s="796"/>
      <c r="K157" s="759" t="str">
        <f>IF(LEN(TRIM(L157))&gt;0,MAX(K13:K156)+1,"")</f>
        <v/>
      </c>
      <c r="L157" s="864"/>
      <c r="M157" s="864"/>
      <c r="N157" s="864"/>
      <c r="O157" s="263" t="str">
        <f t="shared" si="106"/>
        <v/>
      </c>
      <c r="P157" s="752"/>
      <c r="Q157" s="862" t="s">
        <v>945</v>
      </c>
      <c r="R157" s="863" t="str">
        <f t="shared" si="107"/>
        <v/>
      </c>
      <c r="S157" s="264" t="str">
        <f t="shared" si="108"/>
        <v/>
      </c>
      <c r="T157" s="266" t="str">
        <f t="shared" si="109"/>
        <v/>
      </c>
      <c r="U157" s="267" t="str">
        <f t="shared" si="110"/>
        <v/>
      </c>
      <c r="V157" s="268" t="str">
        <f t="shared" si="111"/>
        <v/>
      </c>
      <c r="W157" s="268" t="str">
        <f t="shared" si="112"/>
        <v/>
      </c>
      <c r="X157" s="269" t="str">
        <f t="shared" si="113"/>
        <v/>
      </c>
      <c r="Y157" t="str">
        <f t="shared" si="114"/>
        <v/>
      </c>
      <c r="Z157" t="str">
        <f t="shared" si="115"/>
        <v/>
      </c>
      <c r="AA157" t="str">
        <f t="shared" si="116"/>
        <v/>
      </c>
      <c r="AB157" t="str">
        <f t="shared" si="117"/>
        <v/>
      </c>
      <c r="AC157" t="str">
        <f t="shared" si="118"/>
        <v/>
      </c>
      <c r="AD157" t="str">
        <f t="shared" si="119"/>
        <v/>
      </c>
      <c r="AE157">
        <f t="array" ref="AE157">IF(P157="",0,SUMPRODUCT((DM13:VZ13="Gluten")*(DM14:VZ14="INFO")*(COUNTIF(AD157,"* "&amp;DM15:VZ15&amp;" *")&gt;0)*1))</f>
        <v>0</v>
      </c>
      <c r="AF157">
        <f t="array" ref="AF157">IF(P157="",0,SUMPRODUCT((DM13:VZ13="Gluten")*(DM14:VZ14="EXCL")*(COUNTIF(AD157,"* "&amp;DM15:VZ15&amp;" *")&gt;0)*1))</f>
        <v>0</v>
      </c>
      <c r="AG157">
        <f t="array" ref="AG157">IF(P157="",0,SUMPRODUCT((DM13:VZ13="Gluten")*(DM14:VZ14="ALERTE")*(COUNTIF(AD157,"* "&amp;DM15:VZ15&amp;" *")&gt;0)*1))</f>
        <v>0</v>
      </c>
      <c r="AH157">
        <f t="array" ref="AH157">IF(P157="",0,SUMPRODUCT((DM13:VZ13="Gluten")*(DM14:VZ14="SUSP")*(COUNTIF(AD157,"* "&amp;DM15:VZ15&amp;" *")&gt;0)*1))</f>
        <v>0</v>
      </c>
      <c r="AI157" t="str">
        <f t="shared" si="120"/>
        <v/>
      </c>
      <c r="AJ157" t="str">
        <f t="shared" si="121"/>
        <v/>
      </c>
      <c r="AK157">
        <f t="array" ref="AK157">IF(P157="",0,SUMPRODUCT((DM13:VZ13="Crustaces")*(DM14:VZ14="ALERTE")*(COUNTIF(AD157,"* "&amp;DM15:VZ15&amp;" *")&gt;0)*1))</f>
        <v>0</v>
      </c>
      <c r="AL157" t="str">
        <f t="shared" si="122"/>
        <v/>
      </c>
      <c r="AM157">
        <f t="array" ref="AM157">IF(P157="",0,SUMPRODUCT((DM13:VZ13="Oeufs")*(DM14:VZ14="ALERTE")*(COUNTIF(AD157,"* "&amp;DM15:VZ15&amp;" *")&gt;0)*1))</f>
        <v>0</v>
      </c>
      <c r="AN157" t="str">
        <f t="shared" si="123"/>
        <v/>
      </c>
      <c r="AO157">
        <f t="array" ref="AO157">IF(P157="",0,SUMPRODUCT((DM13:VZ13="Poissons")*(DM14:VZ14="INFO")*(COUNTIF(AD157,"* "&amp;DM15:VZ15&amp;" *")&gt;0)*1))</f>
        <v>0</v>
      </c>
      <c r="AP157">
        <f t="array" ref="AP157">IF(P157="",0,SUMPRODUCT((DM13:VZ13="Poissons")*(DM14:VZ14="EXCL")*(COUNTIF(AD157,"* "&amp;DM15:VZ15&amp;" *")&gt;0)*1))</f>
        <v>0</v>
      </c>
      <c r="AQ157">
        <f t="array" ref="AQ157">IF(P157="",0,SUMPRODUCT((DM13:VZ13="Poissons")*(DM14:VZ14="ALERTE")*(COUNTIF(AD157,"* "&amp;DM15:VZ15&amp;" *")&gt;0)*1))</f>
        <v>0</v>
      </c>
      <c r="AR157" t="str">
        <f t="shared" si="124"/>
        <v/>
      </c>
      <c r="AS157">
        <f t="array" ref="AS157">IF(P157="",0,SUMPRODUCT((DM13:VZ13="Arachides")*(DM14:VZ14="ALERTE")*(COUNTIF(AD157,"* "&amp;DM15:VZ15&amp;" *")&gt;0)*1))</f>
        <v>0</v>
      </c>
      <c r="AT157" t="str">
        <f t="shared" si="125"/>
        <v/>
      </c>
      <c r="AU157">
        <f t="array" ref="AU157">IF(P157="",0,SUMPRODUCT((DM13:VZ13="Soja")*(DM14:VZ14="INFO")*(COUNTIF(AD157,"* "&amp;DM15:VZ15&amp;" *")&gt;0)*1))</f>
        <v>0</v>
      </c>
      <c r="AV157">
        <f t="array" ref="AV157">IF(P157="",0,SUMPRODUCT((DM13:VZ13="Soja")*(DM14:VZ14="ALERTE")*(COUNTIF(AD157,"* "&amp;DM15:VZ15&amp;" *")&gt;0)*1))</f>
        <v>0</v>
      </c>
      <c r="AW157" t="str">
        <f t="shared" si="126"/>
        <v/>
      </c>
      <c r="AX157">
        <f t="array" ref="AX157">IF(P157="",0,SUMPRODUCT((DM13:VZ13="Lait")*(DM14:VZ14="INFO")*(COUNTIF(AD157,"* "&amp;DM15:VZ15&amp;" *")&gt;0)*1))</f>
        <v>0</v>
      </c>
      <c r="AY157">
        <f t="array" ref="AY157">IF(P157="",0,SUMPRODUCT((DM13:VZ13="Lait")*(DM14:VZ14="EXCL")*(COUNTIF(AD157,"* "&amp;DM15:VZ15&amp;" *")&gt;0)*1))</f>
        <v>0</v>
      </c>
      <c r="AZ157">
        <f t="array" ref="AZ157">IF(P157="",0,SUMPRODUCT((DM13:VZ13="Lait")*(DM14:VZ14="ALERTE")*(COUNTIF(AD157,"* "&amp;DM15:VZ15&amp;" *")&gt;0)*1))</f>
        <v>0</v>
      </c>
      <c r="BA157">
        <f t="array" ref="BA157">IF(P157="",0,SUMPRODUCT((DM13:VZ13="Lait")*(DM14:VZ14="SUSP")*(COUNTIF(AD157,"* "&amp;DM15:VZ15&amp;" *")&gt;0)*1))</f>
        <v>0</v>
      </c>
      <c r="BB157" t="str">
        <f t="shared" si="127"/>
        <v/>
      </c>
      <c r="BC157" t="str">
        <f t="shared" si="128"/>
        <v/>
      </c>
      <c r="BD157">
        <f t="array" ref="BD157">IF(P157="",0,SUMPRODUCT((DM13:VZ13="Fruits a coque")*(DM14:VZ14="EXCL")*(COUNTIF(AD157,"* "&amp;DM15:VZ15&amp;" *")&gt;0)*1))</f>
        <v>0</v>
      </c>
      <c r="BE157">
        <f t="array" ref="BE157">IF(P157="",0,SUMPRODUCT((DM13:VZ13="Fruits a coque")*(DM14:VZ14="ALERTE")*(COUNTIF(AD157,"* "&amp;DM15:VZ15&amp;" *")&gt;0)*1))</f>
        <v>0</v>
      </c>
      <c r="BF157" t="str">
        <f t="shared" si="129"/>
        <v/>
      </c>
      <c r="BG157">
        <f t="array" ref="BG157">IF(P157="",0,SUMPRODUCT((DM13:VZ13="Celeri")*(DM14:VZ14="ALERTE")*(COUNTIF(AD157,"* "&amp;DM15:VZ15&amp;" *")&gt;0)*1))</f>
        <v>0</v>
      </c>
      <c r="BH157" t="str">
        <f t="shared" si="130"/>
        <v/>
      </c>
      <c r="BI157">
        <f t="array" ref="BI157">IF(P157="",0,SUMPRODUCT((DM13:VZ13="Moutarde")*(DM14:VZ14="ALERTE")*(COUNTIF(AD157,"* "&amp;DM15:VZ15&amp;" *")&gt;0)*1))</f>
        <v>0</v>
      </c>
      <c r="BJ157" t="str">
        <f t="shared" si="131"/>
        <v/>
      </c>
      <c r="BK157">
        <f t="array" ref="BK157">IF(P157="",0,SUMPRODUCT((DM13:VZ13="Sesame")*(DM14:VZ14="ALERTE")*(COUNTIF(AD157,"* "&amp;DM15:VZ15&amp;" *")&gt;0)*1))</f>
        <v>0</v>
      </c>
      <c r="BL157" t="str">
        <f t="shared" si="132"/>
        <v/>
      </c>
      <c r="BM157">
        <f t="array" ref="BM157">IF(P157="",0,SUMPRODUCT((DM13:VZ13="Sulfites")*(DM14:VZ14="ALERTE")*(COUNTIF(AD157,"* "&amp;DM15:VZ15&amp;" *")&gt;0)*1))</f>
        <v>0</v>
      </c>
      <c r="BN157" t="str">
        <f t="shared" si="133"/>
        <v/>
      </c>
      <c r="BO157">
        <f t="array" ref="BO157">IF(P157="",0,SUMPRODUCT((DM13:VZ13="Lupin")*(DM14:VZ14="ALERTE")*(COUNTIF(AD157,"* "&amp;DM15:VZ15&amp;" *")&gt;0)*1))</f>
        <v>0</v>
      </c>
      <c r="BP157" t="str">
        <f t="shared" si="134"/>
        <v/>
      </c>
      <c r="BQ157">
        <f t="array" ref="BQ157">IF(P157="",0,SUMPRODUCT((DM13:VZ13="Mollusques")*(DM14:VZ14="EXCL")*(COUNTIF(AD157,"* "&amp;DM15:VZ15&amp;" *")&gt;0)*1))</f>
        <v>0</v>
      </c>
      <c r="BR157">
        <f t="array" ref="BR157">IF(P157="",0,SUMPRODUCT((DM13:VZ13="Mollusques")*(DM14:VZ14="ALERTE")*(COUNTIF(AD157,"* "&amp;DM15:VZ15&amp;" *")&gt;0)*1))</f>
        <v>0</v>
      </c>
      <c r="BS157" t="str">
        <f t="shared" si="135"/>
        <v/>
      </c>
      <c r="BT157" t="str">
        <f t="shared" si="136"/>
        <v/>
      </c>
      <c r="BU157" t="str">
        <f t="shared" si="137"/>
        <v/>
      </c>
      <c r="BV157" t="str">
        <f t="shared" si="138"/>
        <v/>
      </c>
      <c r="BW157" t="str">
        <f t="shared" si="139"/>
        <v/>
      </c>
      <c r="BX157" t="str">
        <f t="shared" si="140"/>
        <v/>
      </c>
      <c r="BY157" t="str">
        <f t="shared" si="141"/>
        <v/>
      </c>
      <c r="BZ157" t="str">
        <f t="shared" si="142"/>
        <v/>
      </c>
      <c r="CA157" t="str">
        <f t="shared" si="143"/>
        <v/>
      </c>
      <c r="CB157" t="str">
        <f t="shared" si="144"/>
        <v/>
      </c>
      <c r="CC157" t="str">
        <f t="shared" si="145"/>
        <v/>
      </c>
      <c r="CD157" t="str">
        <f t="shared" si="146"/>
        <v/>
      </c>
      <c r="CE157" t="str">
        <f t="shared" si="147"/>
        <v/>
      </c>
      <c r="CF157" t="str">
        <f t="shared" si="148"/>
        <v/>
      </c>
      <c r="CG157" t="str">
        <f t="shared" si="149"/>
        <v/>
      </c>
      <c r="CH157" t="str">
        <f t="shared" si="150"/>
        <v/>
      </c>
      <c r="CI157" t="str">
        <f t="shared" si="151"/>
        <v/>
      </c>
      <c r="CJ157" t="str">
        <f t="shared" si="152"/>
        <v/>
      </c>
      <c r="CK157" t="str">
        <f t="shared" si="153"/>
        <v/>
      </c>
    </row>
    <row r="158" spans="2:89" ht="15.75">
      <c r="B158" s="759"/>
      <c r="C158" s="786" t="str">
        <f>TRIM(SUBSTITUTE(SUBSTITUTE(SUBSTITUTE(SUBSTITUTE(SUBSTITUTE(SUBSTITUTE(SUBSTITUTE(SUBSTITUTE(SUBSTITUTE(SUBSTITUTE(C155,","," "),";"," "),":"," "),"!"," "),"?"," "),"…"," "),"»"," "),"«"," "),"/"," "),"."," "))</f>
        <v>Vérifier la cuisson</v>
      </c>
      <c r="D158" s="780" t="str" cm="1">
        <f t="array" ref="D158">IF(ROW()=ROW(D154),C157,INDEX(E154:E167,ROW()-ROW(D154)))</f>
        <v/>
      </c>
      <c r="E158" s="781" t="str">
        <f>IF(OR(D158="",C156="",C156&lt;=0,F158=""),"",TRIM(MID(D158,LEN(F158)+1+IF(MID(D158,LEN(F158)+1,1)=" ",1,0),99999)))</f>
        <v/>
      </c>
      <c r="F158" s="780" t="str">
        <f>IF(OR(G158="",G158=0,G158="0"),"",IF(LEN(G158)&lt;=C156,G158,IF(LEN(SUBSTITUTE(H158," ",""))=C156+1,LEFT(G158,C156),LEFT(G158,FIND("§",SUBSTITUTE(H158," ","§",LEN(H158)-LEN(SUBSTITUTE(H158," ",""))))-1))))</f>
        <v/>
      </c>
      <c r="G158" s="780" t="str">
        <f t="shared" si="105"/>
        <v/>
      </c>
      <c r="H158" s="780" t="str">
        <f>IF(OR(G158="",G158=0,G158="0"),"",LEFT(G158,C156+1))</f>
        <v/>
      </c>
      <c r="I158" s="782"/>
      <c r="J158" s="796"/>
      <c r="K158" s="759" t="str">
        <f>IF(LEN(TRIM(L158))&gt;0,MAX(K13:K157)+1,"")</f>
        <v/>
      </c>
      <c r="L158" s="864"/>
      <c r="M158" s="864"/>
      <c r="N158" s="864"/>
      <c r="O158" s="263" t="str">
        <f t="shared" si="106"/>
        <v/>
      </c>
      <c r="P158" s="752"/>
      <c r="Q158" s="862" t="s">
        <v>945</v>
      </c>
      <c r="R158" s="863" t="str">
        <f t="shared" si="107"/>
        <v/>
      </c>
      <c r="S158" s="264" t="str">
        <f t="shared" si="108"/>
        <v/>
      </c>
      <c r="T158" s="266" t="str">
        <f t="shared" si="109"/>
        <v/>
      </c>
      <c r="U158" s="267" t="str">
        <f t="shared" si="110"/>
        <v/>
      </c>
      <c r="V158" s="268" t="str">
        <f t="shared" si="111"/>
        <v/>
      </c>
      <c r="W158" s="268" t="str">
        <f t="shared" si="112"/>
        <v/>
      </c>
      <c r="X158" s="269" t="str">
        <f t="shared" si="113"/>
        <v/>
      </c>
      <c r="Y158" t="str">
        <f t="shared" si="114"/>
        <v/>
      </c>
      <c r="Z158" t="str">
        <f t="shared" si="115"/>
        <v/>
      </c>
      <c r="AA158" t="str">
        <f t="shared" si="116"/>
        <v/>
      </c>
      <c r="AB158" t="str">
        <f t="shared" si="117"/>
        <v/>
      </c>
      <c r="AC158" t="str">
        <f t="shared" si="118"/>
        <v/>
      </c>
      <c r="AD158" t="str">
        <f t="shared" si="119"/>
        <v/>
      </c>
      <c r="AE158">
        <f t="array" ref="AE158">IF(P158="",0,SUMPRODUCT((DM13:VZ13="Gluten")*(DM14:VZ14="INFO")*(COUNTIF(AD158,"* "&amp;DM15:VZ15&amp;" *")&gt;0)*1))</f>
        <v>0</v>
      </c>
      <c r="AF158">
        <f t="array" ref="AF158">IF(P158="",0,SUMPRODUCT((DM13:VZ13="Gluten")*(DM14:VZ14="EXCL")*(COUNTIF(AD158,"* "&amp;DM15:VZ15&amp;" *")&gt;0)*1))</f>
        <v>0</v>
      </c>
      <c r="AG158">
        <f t="array" ref="AG158">IF(P158="",0,SUMPRODUCT((DM13:VZ13="Gluten")*(DM14:VZ14="ALERTE")*(COUNTIF(AD158,"* "&amp;DM15:VZ15&amp;" *")&gt;0)*1))</f>
        <v>0</v>
      </c>
      <c r="AH158">
        <f t="array" ref="AH158">IF(P158="",0,SUMPRODUCT((DM13:VZ13="Gluten")*(DM14:VZ14="SUSP")*(COUNTIF(AD158,"* "&amp;DM15:VZ15&amp;" *")&gt;0)*1))</f>
        <v>0</v>
      </c>
      <c r="AI158" t="str">
        <f t="shared" si="120"/>
        <v/>
      </c>
      <c r="AJ158" t="str">
        <f t="shared" si="121"/>
        <v/>
      </c>
      <c r="AK158">
        <f t="array" ref="AK158">IF(P158="",0,SUMPRODUCT((DM13:VZ13="Crustaces")*(DM14:VZ14="ALERTE")*(COUNTIF(AD158,"* "&amp;DM15:VZ15&amp;" *")&gt;0)*1))</f>
        <v>0</v>
      </c>
      <c r="AL158" t="str">
        <f t="shared" si="122"/>
        <v/>
      </c>
      <c r="AM158">
        <f t="array" ref="AM158">IF(P158="",0,SUMPRODUCT((DM13:VZ13="Oeufs")*(DM14:VZ14="ALERTE")*(COUNTIF(AD158,"* "&amp;DM15:VZ15&amp;" *")&gt;0)*1))</f>
        <v>0</v>
      </c>
      <c r="AN158" t="str">
        <f t="shared" si="123"/>
        <v/>
      </c>
      <c r="AO158">
        <f t="array" ref="AO158">IF(P158="",0,SUMPRODUCT((DM13:VZ13="Poissons")*(DM14:VZ14="INFO")*(COUNTIF(AD158,"* "&amp;DM15:VZ15&amp;" *")&gt;0)*1))</f>
        <v>0</v>
      </c>
      <c r="AP158">
        <f t="array" ref="AP158">IF(P158="",0,SUMPRODUCT((DM13:VZ13="Poissons")*(DM14:VZ14="EXCL")*(COUNTIF(AD158,"* "&amp;DM15:VZ15&amp;" *")&gt;0)*1))</f>
        <v>0</v>
      </c>
      <c r="AQ158">
        <f t="array" ref="AQ158">IF(P158="",0,SUMPRODUCT((DM13:VZ13="Poissons")*(DM14:VZ14="ALERTE")*(COUNTIF(AD158,"* "&amp;DM15:VZ15&amp;" *")&gt;0)*1))</f>
        <v>0</v>
      </c>
      <c r="AR158" t="str">
        <f t="shared" si="124"/>
        <v/>
      </c>
      <c r="AS158">
        <f t="array" ref="AS158">IF(P158="",0,SUMPRODUCT((DM13:VZ13="Arachides")*(DM14:VZ14="ALERTE")*(COUNTIF(AD158,"* "&amp;DM15:VZ15&amp;" *")&gt;0)*1))</f>
        <v>0</v>
      </c>
      <c r="AT158" t="str">
        <f t="shared" si="125"/>
        <v/>
      </c>
      <c r="AU158">
        <f t="array" ref="AU158">IF(P158="",0,SUMPRODUCT((DM13:VZ13="Soja")*(DM14:VZ14="INFO")*(COUNTIF(AD158,"* "&amp;DM15:VZ15&amp;" *")&gt;0)*1))</f>
        <v>0</v>
      </c>
      <c r="AV158">
        <f t="array" ref="AV158">IF(P158="",0,SUMPRODUCT((DM13:VZ13="Soja")*(DM14:VZ14="ALERTE")*(COUNTIF(AD158,"* "&amp;DM15:VZ15&amp;" *")&gt;0)*1))</f>
        <v>0</v>
      </c>
      <c r="AW158" t="str">
        <f t="shared" si="126"/>
        <v/>
      </c>
      <c r="AX158">
        <f t="array" ref="AX158">IF(P158="",0,SUMPRODUCT((DM13:VZ13="Lait")*(DM14:VZ14="INFO")*(COUNTIF(AD158,"* "&amp;DM15:VZ15&amp;" *")&gt;0)*1))</f>
        <v>0</v>
      </c>
      <c r="AY158">
        <f t="array" ref="AY158">IF(P158="",0,SUMPRODUCT((DM13:VZ13="Lait")*(DM14:VZ14="EXCL")*(COUNTIF(AD158,"* "&amp;DM15:VZ15&amp;" *")&gt;0)*1))</f>
        <v>0</v>
      </c>
      <c r="AZ158">
        <f t="array" ref="AZ158">IF(P158="",0,SUMPRODUCT((DM13:VZ13="Lait")*(DM14:VZ14="ALERTE")*(COUNTIF(AD158,"* "&amp;DM15:VZ15&amp;" *")&gt;0)*1))</f>
        <v>0</v>
      </c>
      <c r="BA158">
        <f t="array" ref="BA158">IF(P158="",0,SUMPRODUCT((DM13:VZ13="Lait")*(DM14:VZ14="SUSP")*(COUNTIF(AD158,"* "&amp;DM15:VZ15&amp;" *")&gt;0)*1))</f>
        <v>0</v>
      </c>
      <c r="BB158" t="str">
        <f t="shared" si="127"/>
        <v/>
      </c>
      <c r="BC158" t="str">
        <f t="shared" si="128"/>
        <v/>
      </c>
      <c r="BD158">
        <f t="array" ref="BD158">IF(P158="",0,SUMPRODUCT((DM13:VZ13="Fruits a coque")*(DM14:VZ14="EXCL")*(COUNTIF(AD158,"* "&amp;DM15:VZ15&amp;" *")&gt;0)*1))</f>
        <v>0</v>
      </c>
      <c r="BE158">
        <f t="array" ref="BE158">IF(P158="",0,SUMPRODUCT((DM13:VZ13="Fruits a coque")*(DM14:VZ14="ALERTE")*(COUNTIF(AD158,"* "&amp;DM15:VZ15&amp;" *")&gt;0)*1))</f>
        <v>0</v>
      </c>
      <c r="BF158" t="str">
        <f t="shared" si="129"/>
        <v/>
      </c>
      <c r="BG158">
        <f t="array" ref="BG158">IF(P158="",0,SUMPRODUCT((DM13:VZ13="Celeri")*(DM14:VZ14="ALERTE")*(COUNTIF(AD158,"* "&amp;DM15:VZ15&amp;" *")&gt;0)*1))</f>
        <v>0</v>
      </c>
      <c r="BH158" t="str">
        <f t="shared" si="130"/>
        <v/>
      </c>
      <c r="BI158">
        <f t="array" ref="BI158">IF(P158="",0,SUMPRODUCT((DM13:VZ13="Moutarde")*(DM14:VZ14="ALERTE")*(COUNTIF(AD158,"* "&amp;DM15:VZ15&amp;" *")&gt;0)*1))</f>
        <v>0</v>
      </c>
      <c r="BJ158" t="str">
        <f t="shared" si="131"/>
        <v/>
      </c>
      <c r="BK158">
        <f t="array" ref="BK158">IF(P158="",0,SUMPRODUCT((DM13:VZ13="Sesame")*(DM14:VZ14="ALERTE")*(COUNTIF(AD158,"* "&amp;DM15:VZ15&amp;" *")&gt;0)*1))</f>
        <v>0</v>
      </c>
      <c r="BL158" t="str">
        <f t="shared" si="132"/>
        <v/>
      </c>
      <c r="BM158">
        <f t="array" ref="BM158">IF(P158="",0,SUMPRODUCT((DM13:VZ13="Sulfites")*(DM14:VZ14="ALERTE")*(COUNTIF(AD158,"* "&amp;DM15:VZ15&amp;" *")&gt;0)*1))</f>
        <v>0</v>
      </c>
      <c r="BN158" t="str">
        <f t="shared" si="133"/>
        <v/>
      </c>
      <c r="BO158">
        <f t="array" ref="BO158">IF(P158="",0,SUMPRODUCT((DM13:VZ13="Lupin")*(DM14:VZ14="ALERTE")*(COUNTIF(AD158,"* "&amp;DM15:VZ15&amp;" *")&gt;0)*1))</f>
        <v>0</v>
      </c>
      <c r="BP158" t="str">
        <f t="shared" si="134"/>
        <v/>
      </c>
      <c r="BQ158">
        <f t="array" ref="BQ158">IF(P158="",0,SUMPRODUCT((DM13:VZ13="Mollusques")*(DM14:VZ14="EXCL")*(COUNTIF(AD158,"* "&amp;DM15:VZ15&amp;" *")&gt;0)*1))</f>
        <v>0</v>
      </c>
      <c r="BR158">
        <f t="array" ref="BR158">IF(P158="",0,SUMPRODUCT((DM13:VZ13="Mollusques")*(DM14:VZ14="ALERTE")*(COUNTIF(AD158,"* "&amp;DM15:VZ15&amp;" *")&gt;0)*1))</f>
        <v>0</v>
      </c>
      <c r="BS158" t="str">
        <f t="shared" si="135"/>
        <v/>
      </c>
      <c r="BT158" t="str">
        <f t="shared" si="136"/>
        <v/>
      </c>
      <c r="BU158" t="str">
        <f t="shared" si="137"/>
        <v/>
      </c>
      <c r="BV158" t="str">
        <f t="shared" si="138"/>
        <v/>
      </c>
      <c r="BW158" t="str">
        <f t="shared" si="139"/>
        <v/>
      </c>
      <c r="BX158" t="str">
        <f t="shared" si="140"/>
        <v/>
      </c>
      <c r="BY158" t="str">
        <f t="shared" si="141"/>
        <v/>
      </c>
      <c r="BZ158" t="str">
        <f t="shared" si="142"/>
        <v/>
      </c>
      <c r="CA158" t="str">
        <f t="shared" si="143"/>
        <v/>
      </c>
      <c r="CB158" t="str">
        <f t="shared" si="144"/>
        <v/>
      </c>
      <c r="CC158" t="str">
        <f t="shared" si="145"/>
        <v/>
      </c>
      <c r="CD158" t="str">
        <f t="shared" si="146"/>
        <v/>
      </c>
      <c r="CE158" t="str">
        <f t="shared" si="147"/>
        <v/>
      </c>
      <c r="CF158" t="str">
        <f t="shared" si="148"/>
        <v/>
      </c>
      <c r="CG158" t="str">
        <f t="shared" si="149"/>
        <v/>
      </c>
      <c r="CH158" t="str">
        <f t="shared" si="150"/>
        <v/>
      </c>
      <c r="CI158" t="str">
        <f t="shared" si="151"/>
        <v/>
      </c>
      <c r="CJ158" t="str">
        <f t="shared" si="152"/>
        <v/>
      </c>
      <c r="CK158" t="str">
        <f t="shared" si="153"/>
        <v/>
      </c>
    </row>
    <row r="159" spans="2:89" ht="15.75">
      <c r="B159" s="759"/>
      <c r="C159" s="780" t="str">
        <f>TRIM(SUBSTITUTE(SUBSTITUTE(SUBSTITUTE(SUBSTITUTE(SUBSTITUTE(SUBSTITUTE(SUBSTITUTE(SUBSTITUTE(C158,"("," "),")"," "),CHAR(34)," "),"-"," "),"_"," "),"&lt;"," "),"&gt;"," "),"="," "))</f>
        <v>Vérifier la cuisson</v>
      </c>
      <c r="D159" s="780" t="str" cm="1">
        <f t="array" ref="D159">IF(ROW()=ROW(D154),C157,INDEX(E154:E167,ROW()-ROW(D154)))</f>
        <v/>
      </c>
      <c r="E159" s="781" t="str">
        <f>IF(OR(D159="",C156="",C156&lt;=0,F159=""),"",TRIM(MID(D159,LEN(F159)+1+IF(MID(D159,LEN(F159)+1,1)=" ",1,0),99999)))</f>
        <v/>
      </c>
      <c r="F159" s="780" t="str">
        <f>IF(OR(G159="",G159=0,G159="0"),"",IF(LEN(G159)&lt;=C156,G159,IF(LEN(SUBSTITUTE(H159," ",""))=C156+1,LEFT(G159,C156),LEFT(G159,FIND("§",SUBSTITUTE(H159," ","§",LEN(H159)-LEN(SUBSTITUTE(H159," ",""))))-1))))</f>
        <v/>
      </c>
      <c r="G159" s="780" t="str">
        <f t="shared" si="105"/>
        <v/>
      </c>
      <c r="H159" s="780" t="str">
        <f>IF(OR(G159="",G159=0,G159="0"),"",LEFT(G159,C156+1))</f>
        <v/>
      </c>
      <c r="I159" s="782"/>
      <c r="J159" s="796"/>
      <c r="K159" s="759" t="str">
        <f>IF(LEN(TRIM(L159))&gt;0,MAX(K13:K158)+1,"")</f>
        <v/>
      </c>
      <c r="L159" s="864"/>
      <c r="M159" s="864"/>
      <c r="N159" s="864"/>
      <c r="O159" s="263" t="str">
        <f t="shared" si="106"/>
        <v/>
      </c>
      <c r="P159" s="752"/>
      <c r="Q159" s="862" t="s">
        <v>945</v>
      </c>
      <c r="R159" s="863" t="str">
        <f t="shared" si="107"/>
        <v/>
      </c>
      <c r="S159" s="264" t="str">
        <f t="shared" si="108"/>
        <v/>
      </c>
      <c r="T159" s="266" t="str">
        <f t="shared" si="109"/>
        <v/>
      </c>
      <c r="U159" s="267" t="str">
        <f t="shared" si="110"/>
        <v/>
      </c>
      <c r="V159" s="268" t="str">
        <f t="shared" si="111"/>
        <v/>
      </c>
      <c r="W159" s="268" t="str">
        <f t="shared" si="112"/>
        <v/>
      </c>
      <c r="X159" s="269" t="str">
        <f t="shared" si="113"/>
        <v/>
      </c>
      <c r="Y159" t="str">
        <f t="shared" si="114"/>
        <v/>
      </c>
      <c r="Z159" t="str">
        <f t="shared" si="115"/>
        <v/>
      </c>
      <c r="AA159" t="str">
        <f t="shared" si="116"/>
        <v/>
      </c>
      <c r="AB159" t="str">
        <f t="shared" si="117"/>
        <v/>
      </c>
      <c r="AC159" t="str">
        <f t="shared" si="118"/>
        <v/>
      </c>
      <c r="AD159" t="str">
        <f t="shared" si="119"/>
        <v/>
      </c>
      <c r="AE159">
        <f t="array" ref="AE159">IF(P159="",0,SUMPRODUCT((DM13:VZ13="Gluten")*(DM14:VZ14="INFO")*(COUNTIF(AD159,"* "&amp;DM15:VZ15&amp;" *")&gt;0)*1))</f>
        <v>0</v>
      </c>
      <c r="AF159">
        <f t="array" ref="AF159">IF(P159="",0,SUMPRODUCT((DM13:VZ13="Gluten")*(DM14:VZ14="EXCL")*(COUNTIF(AD159,"* "&amp;DM15:VZ15&amp;" *")&gt;0)*1))</f>
        <v>0</v>
      </c>
      <c r="AG159">
        <f t="array" ref="AG159">IF(P159="",0,SUMPRODUCT((DM13:VZ13="Gluten")*(DM14:VZ14="ALERTE")*(COUNTIF(AD159,"* "&amp;DM15:VZ15&amp;" *")&gt;0)*1))</f>
        <v>0</v>
      </c>
      <c r="AH159">
        <f t="array" ref="AH159">IF(P159="",0,SUMPRODUCT((DM13:VZ13="Gluten")*(DM14:VZ14="SUSP")*(COUNTIF(AD159,"* "&amp;DM15:VZ15&amp;" *")&gt;0)*1))</f>
        <v>0</v>
      </c>
      <c r="AI159" t="str">
        <f t="shared" si="120"/>
        <v/>
      </c>
      <c r="AJ159" t="str">
        <f t="shared" si="121"/>
        <v/>
      </c>
      <c r="AK159">
        <f t="array" ref="AK159">IF(P159="",0,SUMPRODUCT((DM13:VZ13="Crustaces")*(DM14:VZ14="ALERTE")*(COUNTIF(AD159,"* "&amp;DM15:VZ15&amp;" *")&gt;0)*1))</f>
        <v>0</v>
      </c>
      <c r="AL159" t="str">
        <f t="shared" si="122"/>
        <v/>
      </c>
      <c r="AM159">
        <f t="array" ref="AM159">IF(P159="",0,SUMPRODUCT((DM13:VZ13="Oeufs")*(DM14:VZ14="ALERTE")*(COUNTIF(AD159,"* "&amp;DM15:VZ15&amp;" *")&gt;0)*1))</f>
        <v>0</v>
      </c>
      <c r="AN159" t="str">
        <f t="shared" si="123"/>
        <v/>
      </c>
      <c r="AO159">
        <f t="array" ref="AO159">IF(P159="",0,SUMPRODUCT((DM13:VZ13="Poissons")*(DM14:VZ14="INFO")*(COUNTIF(AD159,"* "&amp;DM15:VZ15&amp;" *")&gt;0)*1))</f>
        <v>0</v>
      </c>
      <c r="AP159">
        <f t="array" ref="AP159">IF(P159="",0,SUMPRODUCT((DM13:VZ13="Poissons")*(DM14:VZ14="EXCL")*(COUNTIF(AD159,"* "&amp;DM15:VZ15&amp;" *")&gt;0)*1))</f>
        <v>0</v>
      </c>
      <c r="AQ159">
        <f t="array" ref="AQ159">IF(P159="",0,SUMPRODUCT((DM13:VZ13="Poissons")*(DM14:VZ14="ALERTE")*(COUNTIF(AD159,"* "&amp;DM15:VZ15&amp;" *")&gt;0)*1))</f>
        <v>0</v>
      </c>
      <c r="AR159" t="str">
        <f t="shared" si="124"/>
        <v/>
      </c>
      <c r="AS159">
        <f t="array" ref="AS159">IF(P159="",0,SUMPRODUCT((DM13:VZ13="Arachides")*(DM14:VZ14="ALERTE")*(COUNTIF(AD159,"* "&amp;DM15:VZ15&amp;" *")&gt;0)*1))</f>
        <v>0</v>
      </c>
      <c r="AT159" t="str">
        <f t="shared" si="125"/>
        <v/>
      </c>
      <c r="AU159">
        <f t="array" ref="AU159">IF(P159="",0,SUMPRODUCT((DM13:VZ13="Soja")*(DM14:VZ14="INFO")*(COUNTIF(AD159,"* "&amp;DM15:VZ15&amp;" *")&gt;0)*1))</f>
        <v>0</v>
      </c>
      <c r="AV159">
        <f t="array" ref="AV159">IF(P159="",0,SUMPRODUCT((DM13:VZ13="Soja")*(DM14:VZ14="ALERTE")*(COUNTIF(AD159,"* "&amp;DM15:VZ15&amp;" *")&gt;0)*1))</f>
        <v>0</v>
      </c>
      <c r="AW159" t="str">
        <f t="shared" si="126"/>
        <v/>
      </c>
      <c r="AX159">
        <f t="array" ref="AX159">IF(P159="",0,SUMPRODUCT((DM13:VZ13="Lait")*(DM14:VZ14="INFO")*(COUNTIF(AD159,"* "&amp;DM15:VZ15&amp;" *")&gt;0)*1))</f>
        <v>0</v>
      </c>
      <c r="AY159">
        <f t="array" ref="AY159">IF(P159="",0,SUMPRODUCT((DM13:VZ13="Lait")*(DM14:VZ14="EXCL")*(COUNTIF(AD159,"* "&amp;DM15:VZ15&amp;" *")&gt;0)*1))</f>
        <v>0</v>
      </c>
      <c r="AZ159">
        <f t="array" ref="AZ159">IF(P159="",0,SUMPRODUCT((DM13:VZ13="Lait")*(DM14:VZ14="ALERTE")*(COUNTIF(AD159,"* "&amp;DM15:VZ15&amp;" *")&gt;0)*1))</f>
        <v>0</v>
      </c>
      <c r="BA159">
        <f t="array" ref="BA159">IF(P159="",0,SUMPRODUCT((DM13:VZ13="Lait")*(DM14:VZ14="SUSP")*(COUNTIF(AD159,"* "&amp;DM15:VZ15&amp;" *")&gt;0)*1))</f>
        <v>0</v>
      </c>
      <c r="BB159" t="str">
        <f t="shared" si="127"/>
        <v/>
      </c>
      <c r="BC159" t="str">
        <f t="shared" si="128"/>
        <v/>
      </c>
      <c r="BD159">
        <f t="array" ref="BD159">IF(P159="",0,SUMPRODUCT((DM13:VZ13="Fruits a coque")*(DM14:VZ14="EXCL")*(COUNTIF(AD159,"* "&amp;DM15:VZ15&amp;" *")&gt;0)*1))</f>
        <v>0</v>
      </c>
      <c r="BE159">
        <f t="array" ref="BE159">IF(P159="",0,SUMPRODUCT((DM13:VZ13="Fruits a coque")*(DM14:VZ14="ALERTE")*(COUNTIF(AD159,"* "&amp;DM15:VZ15&amp;" *")&gt;0)*1))</f>
        <v>0</v>
      </c>
      <c r="BF159" t="str">
        <f t="shared" si="129"/>
        <v/>
      </c>
      <c r="BG159">
        <f t="array" ref="BG159">IF(P159="",0,SUMPRODUCT((DM13:VZ13="Celeri")*(DM14:VZ14="ALERTE")*(COUNTIF(AD159,"* "&amp;DM15:VZ15&amp;" *")&gt;0)*1))</f>
        <v>0</v>
      </c>
      <c r="BH159" t="str">
        <f t="shared" si="130"/>
        <v/>
      </c>
      <c r="BI159">
        <f t="array" ref="BI159">IF(P159="",0,SUMPRODUCT((DM13:VZ13="Moutarde")*(DM14:VZ14="ALERTE")*(COUNTIF(AD159,"* "&amp;DM15:VZ15&amp;" *")&gt;0)*1))</f>
        <v>0</v>
      </c>
      <c r="BJ159" t="str">
        <f t="shared" si="131"/>
        <v/>
      </c>
      <c r="BK159">
        <f t="array" ref="BK159">IF(P159="",0,SUMPRODUCT((DM13:VZ13="Sesame")*(DM14:VZ14="ALERTE")*(COUNTIF(AD159,"* "&amp;DM15:VZ15&amp;" *")&gt;0)*1))</f>
        <v>0</v>
      </c>
      <c r="BL159" t="str">
        <f t="shared" si="132"/>
        <v/>
      </c>
      <c r="BM159">
        <f t="array" ref="BM159">IF(P159="",0,SUMPRODUCT((DM13:VZ13="Sulfites")*(DM14:VZ14="ALERTE")*(COUNTIF(AD159,"* "&amp;DM15:VZ15&amp;" *")&gt;0)*1))</f>
        <v>0</v>
      </c>
      <c r="BN159" t="str">
        <f t="shared" si="133"/>
        <v/>
      </c>
      <c r="BO159">
        <f t="array" ref="BO159">IF(P159="",0,SUMPRODUCT((DM13:VZ13="Lupin")*(DM14:VZ14="ALERTE")*(COUNTIF(AD159,"* "&amp;DM15:VZ15&amp;" *")&gt;0)*1))</f>
        <v>0</v>
      </c>
      <c r="BP159" t="str">
        <f t="shared" si="134"/>
        <v/>
      </c>
      <c r="BQ159">
        <f t="array" ref="BQ159">IF(P159="",0,SUMPRODUCT((DM13:VZ13="Mollusques")*(DM14:VZ14="EXCL")*(COUNTIF(AD159,"* "&amp;DM15:VZ15&amp;" *")&gt;0)*1))</f>
        <v>0</v>
      </c>
      <c r="BR159">
        <f t="array" ref="BR159">IF(P159="",0,SUMPRODUCT((DM13:VZ13="Mollusques")*(DM14:VZ14="ALERTE")*(COUNTIF(AD159,"* "&amp;DM15:VZ15&amp;" *")&gt;0)*1))</f>
        <v>0</v>
      </c>
      <c r="BS159" t="str">
        <f t="shared" si="135"/>
        <v/>
      </c>
      <c r="BT159" t="str">
        <f t="shared" si="136"/>
        <v/>
      </c>
      <c r="BU159" t="str">
        <f t="shared" si="137"/>
        <v/>
      </c>
      <c r="BV159" t="str">
        <f t="shared" si="138"/>
        <v/>
      </c>
      <c r="BW159" t="str">
        <f t="shared" si="139"/>
        <v/>
      </c>
      <c r="BX159" t="str">
        <f t="shared" si="140"/>
        <v/>
      </c>
      <c r="BY159" t="str">
        <f t="shared" si="141"/>
        <v/>
      </c>
      <c r="BZ159" t="str">
        <f t="shared" si="142"/>
        <v/>
      </c>
      <c r="CA159" t="str">
        <f t="shared" si="143"/>
        <v/>
      </c>
      <c r="CB159" t="str">
        <f t="shared" si="144"/>
        <v/>
      </c>
      <c r="CC159" t="str">
        <f t="shared" si="145"/>
        <v/>
      </c>
      <c r="CD159" t="str">
        <f t="shared" si="146"/>
        <v/>
      </c>
      <c r="CE159" t="str">
        <f t="shared" si="147"/>
        <v/>
      </c>
      <c r="CF159" t="str">
        <f t="shared" si="148"/>
        <v/>
      </c>
      <c r="CG159" t="str">
        <f t="shared" si="149"/>
        <v/>
      </c>
      <c r="CH159" t="str">
        <f t="shared" si="150"/>
        <v/>
      </c>
      <c r="CI159" t="str">
        <f t="shared" si="151"/>
        <v/>
      </c>
      <c r="CJ159" t="str">
        <f t="shared" si="152"/>
        <v/>
      </c>
      <c r="CK159" t="str">
        <f t="shared" si="153"/>
        <v/>
      </c>
    </row>
    <row r="160" spans="2:89" ht="15.75">
      <c r="B160" s="759"/>
      <c r="C160" s="784" t="str">
        <f>TRIM(SUBSTITUTE(SUBSTITUTE(SUBSTITUTE(SUBSTITUTE(C159,"►"," "),"▼"," "),"▲"," "),"◄"," "))</f>
        <v>Vérifier la cuisson</v>
      </c>
      <c r="D160" s="780" t="str" cm="1">
        <f t="array" ref="D160">IF(ROW()=ROW(D154),C157,INDEX(E154:E167,ROW()-ROW(D154)))</f>
        <v/>
      </c>
      <c r="E160" s="781" t="str">
        <f>IF(OR(D160="",C156="",C156&lt;=0,F160=""),"",TRIM(MID(D160,LEN(F160)+1+IF(MID(D160,LEN(F160)+1,1)=" ",1,0),99999)))</f>
        <v/>
      </c>
      <c r="F160" s="780" t="str">
        <f>IF(OR(G160="",G160=0,G160="0"),"",IF(LEN(G160)&lt;=C156,G160,IF(LEN(SUBSTITUTE(H160," ",""))=C156+1,LEFT(G160,C156),LEFT(G160,FIND("§",SUBSTITUTE(H160," ","§",LEN(H160)-LEN(SUBSTITUTE(H160," ",""))))-1))))</f>
        <v/>
      </c>
      <c r="G160" s="780" t="str">
        <f t="shared" si="105"/>
        <v/>
      </c>
      <c r="H160" s="780" t="str">
        <f>IF(OR(G160="",G160=0,G160="0"),"",LEFT(G160,C156+1))</f>
        <v/>
      </c>
      <c r="I160" s="782"/>
      <c r="J160" s="796"/>
      <c r="K160" s="759" t="str">
        <f>IF(LEN(TRIM(L160))&gt;0,MAX(K13:K159)+1,"")</f>
        <v/>
      </c>
      <c r="L160" s="864"/>
      <c r="M160" s="864"/>
      <c r="N160" s="864"/>
      <c r="O160" s="263" t="str">
        <f t="shared" si="106"/>
        <v/>
      </c>
      <c r="P160" s="752"/>
      <c r="Q160" s="862" t="s">
        <v>945</v>
      </c>
      <c r="R160" s="863" t="str">
        <f t="shared" si="107"/>
        <v/>
      </c>
      <c r="S160" s="264" t="str">
        <f t="shared" si="108"/>
        <v/>
      </c>
      <c r="T160" s="266" t="str">
        <f t="shared" si="109"/>
        <v/>
      </c>
      <c r="U160" s="267" t="str">
        <f t="shared" si="110"/>
        <v/>
      </c>
      <c r="V160" s="268" t="str">
        <f t="shared" si="111"/>
        <v/>
      </c>
      <c r="W160" s="268" t="str">
        <f t="shared" si="112"/>
        <v/>
      </c>
      <c r="X160" s="269" t="str">
        <f t="shared" si="113"/>
        <v/>
      </c>
      <c r="Y160" t="str">
        <f t="shared" si="114"/>
        <v/>
      </c>
      <c r="Z160" t="str">
        <f t="shared" si="115"/>
        <v/>
      </c>
      <c r="AA160" t="str">
        <f t="shared" si="116"/>
        <v/>
      </c>
      <c r="AB160" t="str">
        <f t="shared" si="117"/>
        <v/>
      </c>
      <c r="AC160" t="str">
        <f t="shared" si="118"/>
        <v/>
      </c>
      <c r="AD160" t="str">
        <f t="shared" si="119"/>
        <v/>
      </c>
      <c r="AE160">
        <f t="array" ref="AE160">IF(P160="",0,SUMPRODUCT((DM13:VZ13="Gluten")*(DM14:VZ14="INFO")*(COUNTIF(AD160,"* "&amp;DM15:VZ15&amp;" *")&gt;0)*1))</f>
        <v>0</v>
      </c>
      <c r="AF160">
        <f t="array" ref="AF160">IF(P160="",0,SUMPRODUCT((DM13:VZ13="Gluten")*(DM14:VZ14="EXCL")*(COUNTIF(AD160,"* "&amp;DM15:VZ15&amp;" *")&gt;0)*1))</f>
        <v>0</v>
      </c>
      <c r="AG160">
        <f t="array" ref="AG160">IF(P160="",0,SUMPRODUCT((DM13:VZ13="Gluten")*(DM14:VZ14="ALERTE")*(COUNTIF(AD160,"* "&amp;DM15:VZ15&amp;" *")&gt;0)*1))</f>
        <v>0</v>
      </c>
      <c r="AH160">
        <f t="array" ref="AH160">IF(P160="",0,SUMPRODUCT((DM13:VZ13="Gluten")*(DM14:VZ14="SUSP")*(COUNTIF(AD160,"* "&amp;DM15:VZ15&amp;" *")&gt;0)*1))</f>
        <v>0</v>
      </c>
      <c r="AI160" t="str">
        <f t="shared" si="120"/>
        <v/>
      </c>
      <c r="AJ160" t="str">
        <f t="shared" si="121"/>
        <v/>
      </c>
      <c r="AK160">
        <f t="array" ref="AK160">IF(P160="",0,SUMPRODUCT((DM13:VZ13="Crustaces")*(DM14:VZ14="ALERTE")*(COUNTIF(AD160,"* "&amp;DM15:VZ15&amp;" *")&gt;0)*1))</f>
        <v>0</v>
      </c>
      <c r="AL160" t="str">
        <f t="shared" si="122"/>
        <v/>
      </c>
      <c r="AM160">
        <f t="array" ref="AM160">IF(P160="",0,SUMPRODUCT((DM13:VZ13="Oeufs")*(DM14:VZ14="ALERTE")*(COUNTIF(AD160,"* "&amp;DM15:VZ15&amp;" *")&gt;0)*1))</f>
        <v>0</v>
      </c>
      <c r="AN160" t="str">
        <f t="shared" si="123"/>
        <v/>
      </c>
      <c r="AO160">
        <f t="array" ref="AO160">IF(P160="",0,SUMPRODUCT((DM13:VZ13="Poissons")*(DM14:VZ14="INFO")*(COUNTIF(AD160,"* "&amp;DM15:VZ15&amp;" *")&gt;0)*1))</f>
        <v>0</v>
      </c>
      <c r="AP160">
        <f t="array" ref="AP160">IF(P160="",0,SUMPRODUCT((DM13:VZ13="Poissons")*(DM14:VZ14="EXCL")*(COUNTIF(AD160,"* "&amp;DM15:VZ15&amp;" *")&gt;0)*1))</f>
        <v>0</v>
      </c>
      <c r="AQ160">
        <f t="array" ref="AQ160">IF(P160="",0,SUMPRODUCT((DM13:VZ13="Poissons")*(DM14:VZ14="ALERTE")*(COUNTIF(AD160,"* "&amp;DM15:VZ15&amp;" *")&gt;0)*1))</f>
        <v>0</v>
      </c>
      <c r="AR160" t="str">
        <f t="shared" si="124"/>
        <v/>
      </c>
      <c r="AS160">
        <f t="array" ref="AS160">IF(P160="",0,SUMPRODUCT((DM13:VZ13="Arachides")*(DM14:VZ14="ALERTE")*(COUNTIF(AD160,"* "&amp;DM15:VZ15&amp;" *")&gt;0)*1))</f>
        <v>0</v>
      </c>
      <c r="AT160" t="str">
        <f t="shared" si="125"/>
        <v/>
      </c>
      <c r="AU160">
        <f t="array" ref="AU160">IF(P160="",0,SUMPRODUCT((DM13:VZ13="Soja")*(DM14:VZ14="INFO")*(COUNTIF(AD160,"* "&amp;DM15:VZ15&amp;" *")&gt;0)*1))</f>
        <v>0</v>
      </c>
      <c r="AV160">
        <f t="array" ref="AV160">IF(P160="",0,SUMPRODUCT((DM13:VZ13="Soja")*(DM14:VZ14="ALERTE")*(COUNTIF(AD160,"* "&amp;DM15:VZ15&amp;" *")&gt;0)*1))</f>
        <v>0</v>
      </c>
      <c r="AW160" t="str">
        <f t="shared" si="126"/>
        <v/>
      </c>
      <c r="AX160">
        <f t="array" ref="AX160">IF(P160="",0,SUMPRODUCT((DM13:VZ13="Lait")*(DM14:VZ14="INFO")*(COUNTIF(AD160,"* "&amp;DM15:VZ15&amp;" *")&gt;0)*1))</f>
        <v>0</v>
      </c>
      <c r="AY160">
        <f t="array" ref="AY160">IF(P160="",0,SUMPRODUCT((DM13:VZ13="Lait")*(DM14:VZ14="EXCL")*(COUNTIF(AD160,"* "&amp;DM15:VZ15&amp;" *")&gt;0)*1))</f>
        <v>0</v>
      </c>
      <c r="AZ160">
        <f t="array" ref="AZ160">IF(P160="",0,SUMPRODUCT((DM13:VZ13="Lait")*(DM14:VZ14="ALERTE")*(COUNTIF(AD160,"* "&amp;DM15:VZ15&amp;" *")&gt;0)*1))</f>
        <v>0</v>
      </c>
      <c r="BA160">
        <f t="array" ref="BA160">IF(P160="",0,SUMPRODUCT((DM13:VZ13="Lait")*(DM14:VZ14="SUSP")*(COUNTIF(AD160,"* "&amp;DM15:VZ15&amp;" *")&gt;0)*1))</f>
        <v>0</v>
      </c>
      <c r="BB160" t="str">
        <f t="shared" si="127"/>
        <v/>
      </c>
      <c r="BC160" t="str">
        <f t="shared" si="128"/>
        <v/>
      </c>
      <c r="BD160">
        <f t="array" ref="BD160">IF(P160="",0,SUMPRODUCT((DM13:VZ13="Fruits a coque")*(DM14:VZ14="EXCL")*(COUNTIF(AD160,"* "&amp;DM15:VZ15&amp;" *")&gt;0)*1))</f>
        <v>0</v>
      </c>
      <c r="BE160">
        <f t="array" ref="BE160">IF(P160="",0,SUMPRODUCT((DM13:VZ13="Fruits a coque")*(DM14:VZ14="ALERTE")*(COUNTIF(AD160,"* "&amp;DM15:VZ15&amp;" *")&gt;0)*1))</f>
        <v>0</v>
      </c>
      <c r="BF160" t="str">
        <f t="shared" si="129"/>
        <v/>
      </c>
      <c r="BG160">
        <f t="array" ref="BG160">IF(P160="",0,SUMPRODUCT((DM13:VZ13="Celeri")*(DM14:VZ14="ALERTE")*(COUNTIF(AD160,"* "&amp;DM15:VZ15&amp;" *")&gt;0)*1))</f>
        <v>0</v>
      </c>
      <c r="BH160" t="str">
        <f t="shared" si="130"/>
        <v/>
      </c>
      <c r="BI160">
        <f t="array" ref="BI160">IF(P160="",0,SUMPRODUCT((DM13:VZ13="Moutarde")*(DM14:VZ14="ALERTE")*(COUNTIF(AD160,"* "&amp;DM15:VZ15&amp;" *")&gt;0)*1))</f>
        <v>0</v>
      </c>
      <c r="BJ160" t="str">
        <f t="shared" si="131"/>
        <v/>
      </c>
      <c r="BK160">
        <f t="array" ref="BK160">IF(P160="",0,SUMPRODUCT((DM13:VZ13="Sesame")*(DM14:VZ14="ALERTE")*(COUNTIF(AD160,"* "&amp;DM15:VZ15&amp;" *")&gt;0)*1))</f>
        <v>0</v>
      </c>
      <c r="BL160" t="str">
        <f t="shared" si="132"/>
        <v/>
      </c>
      <c r="BM160">
        <f t="array" ref="BM160">IF(P160="",0,SUMPRODUCT((DM13:VZ13="Sulfites")*(DM14:VZ14="ALERTE")*(COUNTIF(AD160,"* "&amp;DM15:VZ15&amp;" *")&gt;0)*1))</f>
        <v>0</v>
      </c>
      <c r="BN160" t="str">
        <f t="shared" si="133"/>
        <v/>
      </c>
      <c r="BO160">
        <f t="array" ref="BO160">IF(P160="",0,SUMPRODUCT((DM13:VZ13="Lupin")*(DM14:VZ14="ALERTE")*(COUNTIF(AD160,"* "&amp;DM15:VZ15&amp;" *")&gt;0)*1))</f>
        <v>0</v>
      </c>
      <c r="BP160" t="str">
        <f t="shared" si="134"/>
        <v/>
      </c>
      <c r="BQ160">
        <f t="array" ref="BQ160">IF(P160="",0,SUMPRODUCT((DM13:VZ13="Mollusques")*(DM14:VZ14="EXCL")*(COUNTIF(AD160,"* "&amp;DM15:VZ15&amp;" *")&gt;0)*1))</f>
        <v>0</v>
      </c>
      <c r="BR160">
        <f t="array" ref="BR160">IF(P160="",0,SUMPRODUCT((DM13:VZ13="Mollusques")*(DM14:VZ14="ALERTE")*(COUNTIF(AD160,"* "&amp;DM15:VZ15&amp;" *")&gt;0)*1))</f>
        <v>0</v>
      </c>
      <c r="BS160" t="str">
        <f t="shared" si="135"/>
        <v/>
      </c>
      <c r="BT160" t="str">
        <f t="shared" si="136"/>
        <v/>
      </c>
      <c r="BU160" t="str">
        <f t="shared" si="137"/>
        <v/>
      </c>
      <c r="BV160" t="str">
        <f t="shared" si="138"/>
        <v/>
      </c>
      <c r="BW160" t="str">
        <f t="shared" si="139"/>
        <v/>
      </c>
      <c r="BX160" t="str">
        <f t="shared" si="140"/>
        <v/>
      </c>
      <c r="BY160" t="str">
        <f t="shared" si="141"/>
        <v/>
      </c>
      <c r="BZ160" t="str">
        <f t="shared" si="142"/>
        <v/>
      </c>
      <c r="CA160" t="str">
        <f t="shared" si="143"/>
        <v/>
      </c>
      <c r="CB160" t="str">
        <f t="shared" si="144"/>
        <v/>
      </c>
      <c r="CC160" t="str">
        <f t="shared" si="145"/>
        <v/>
      </c>
      <c r="CD160" t="str">
        <f t="shared" si="146"/>
        <v/>
      </c>
      <c r="CE160" t="str">
        <f t="shared" si="147"/>
        <v/>
      </c>
      <c r="CF160" t="str">
        <f t="shared" si="148"/>
        <v/>
      </c>
      <c r="CG160" t="str">
        <f t="shared" si="149"/>
        <v/>
      </c>
      <c r="CH160" t="str">
        <f t="shared" si="150"/>
        <v/>
      </c>
      <c r="CI160" t="str">
        <f t="shared" si="151"/>
        <v/>
      </c>
      <c r="CJ160" t="str">
        <f t="shared" si="152"/>
        <v/>
      </c>
      <c r="CK160" t="str">
        <f t="shared" si="153"/>
        <v/>
      </c>
    </row>
    <row r="161" spans="2:89" ht="15.75">
      <c r="B161" s="759"/>
      <c r="C161" s="784" t="str">
        <f>TRIM(SUBSTITUTE(SUBSTITUTE(C160,"“"," "),"”"," "))</f>
        <v>Vérifier la cuisson</v>
      </c>
      <c r="D161" s="780" t="str" cm="1">
        <f t="array" ref="D161">IF(ROW()=ROW(D154),C157,INDEX(E154:E167,ROW()-ROW(D154)))</f>
        <v/>
      </c>
      <c r="E161" s="781" t="str">
        <f>IF(OR(D161="",C156="",C156&lt;=0,F161=""),"",TRIM(MID(D161,LEN(F161)+1+IF(MID(D161,LEN(F161)+1,1)=" ",1,0),99999)))</f>
        <v/>
      </c>
      <c r="F161" s="780" t="str">
        <f>IF(OR(G161="",G161=0,G161="0"),"",IF(LEN(G161)&lt;=C156,G161,IF(LEN(SUBSTITUTE(H161," ",""))=C156+1,LEFT(G161,C156),LEFT(G161,FIND("§",SUBSTITUTE(H161," ","§",LEN(H161)-LEN(SUBSTITUTE(H161," ",""))))-1))))</f>
        <v/>
      </c>
      <c r="G161" s="780" t="str">
        <f t="shared" si="105"/>
        <v/>
      </c>
      <c r="H161" s="780" t="str">
        <f>IF(OR(G161="",G161=0,G161="0"),"",LEFT(G161,C156+1))</f>
        <v/>
      </c>
      <c r="I161" s="782"/>
      <c r="J161" s="796"/>
      <c r="K161" s="759" t="str">
        <f>IF(LEN(TRIM(L161))&gt;0,MAX(K13:K160)+1,"")</f>
        <v/>
      </c>
      <c r="L161" s="864"/>
      <c r="M161" s="864"/>
      <c r="N161" s="864"/>
      <c r="O161" s="263" t="str">
        <f t="shared" si="106"/>
        <v/>
      </c>
      <c r="P161" s="752"/>
      <c r="Q161" s="862" t="s">
        <v>945</v>
      </c>
      <c r="R161" s="863" t="str">
        <f t="shared" si="107"/>
        <v/>
      </c>
      <c r="S161" s="264" t="str">
        <f t="shared" si="108"/>
        <v/>
      </c>
      <c r="T161" s="266" t="str">
        <f t="shared" si="109"/>
        <v/>
      </c>
      <c r="U161" s="267" t="str">
        <f t="shared" si="110"/>
        <v/>
      </c>
      <c r="V161" s="268" t="str">
        <f t="shared" si="111"/>
        <v/>
      </c>
      <c r="W161" s="268" t="str">
        <f t="shared" si="112"/>
        <v/>
      </c>
      <c r="X161" s="269" t="str">
        <f t="shared" si="113"/>
        <v/>
      </c>
      <c r="Y161" t="str">
        <f t="shared" si="114"/>
        <v/>
      </c>
      <c r="Z161" t="str">
        <f t="shared" si="115"/>
        <v/>
      </c>
      <c r="AA161" t="str">
        <f t="shared" si="116"/>
        <v/>
      </c>
      <c r="AB161" t="str">
        <f t="shared" si="117"/>
        <v/>
      </c>
      <c r="AC161" t="str">
        <f t="shared" si="118"/>
        <v/>
      </c>
      <c r="AD161" t="str">
        <f t="shared" si="119"/>
        <v/>
      </c>
      <c r="AE161">
        <f t="array" ref="AE161">IF(P161="",0,SUMPRODUCT((DM13:VZ13="Gluten")*(DM14:VZ14="INFO")*(COUNTIF(AD161,"* "&amp;DM15:VZ15&amp;" *")&gt;0)*1))</f>
        <v>0</v>
      </c>
      <c r="AF161">
        <f t="array" ref="AF161">IF(P161="",0,SUMPRODUCT((DM13:VZ13="Gluten")*(DM14:VZ14="EXCL")*(COUNTIF(AD161,"* "&amp;DM15:VZ15&amp;" *")&gt;0)*1))</f>
        <v>0</v>
      </c>
      <c r="AG161">
        <f t="array" ref="AG161">IF(P161="",0,SUMPRODUCT((DM13:VZ13="Gluten")*(DM14:VZ14="ALERTE")*(COUNTIF(AD161,"* "&amp;DM15:VZ15&amp;" *")&gt;0)*1))</f>
        <v>0</v>
      </c>
      <c r="AH161">
        <f t="array" ref="AH161">IF(P161="",0,SUMPRODUCT((DM13:VZ13="Gluten")*(DM14:VZ14="SUSP")*(COUNTIF(AD161,"* "&amp;DM15:VZ15&amp;" *")&gt;0)*1))</f>
        <v>0</v>
      </c>
      <c r="AI161" t="str">
        <f t="shared" si="120"/>
        <v/>
      </c>
      <c r="AJ161" t="str">
        <f t="shared" si="121"/>
        <v/>
      </c>
      <c r="AK161">
        <f t="array" ref="AK161">IF(P161="",0,SUMPRODUCT((DM13:VZ13="Crustaces")*(DM14:VZ14="ALERTE")*(COUNTIF(AD161,"* "&amp;DM15:VZ15&amp;" *")&gt;0)*1))</f>
        <v>0</v>
      </c>
      <c r="AL161" t="str">
        <f t="shared" si="122"/>
        <v/>
      </c>
      <c r="AM161">
        <f t="array" ref="AM161">IF(P161="",0,SUMPRODUCT((DM13:VZ13="Oeufs")*(DM14:VZ14="ALERTE")*(COUNTIF(AD161,"* "&amp;DM15:VZ15&amp;" *")&gt;0)*1))</f>
        <v>0</v>
      </c>
      <c r="AN161" t="str">
        <f t="shared" si="123"/>
        <v/>
      </c>
      <c r="AO161">
        <f t="array" ref="AO161">IF(P161="",0,SUMPRODUCT((DM13:VZ13="Poissons")*(DM14:VZ14="INFO")*(COUNTIF(AD161,"* "&amp;DM15:VZ15&amp;" *")&gt;0)*1))</f>
        <v>0</v>
      </c>
      <c r="AP161">
        <f t="array" ref="AP161">IF(P161="",0,SUMPRODUCT((DM13:VZ13="Poissons")*(DM14:VZ14="EXCL")*(COUNTIF(AD161,"* "&amp;DM15:VZ15&amp;" *")&gt;0)*1))</f>
        <v>0</v>
      </c>
      <c r="AQ161">
        <f t="array" ref="AQ161">IF(P161="",0,SUMPRODUCT((DM13:VZ13="Poissons")*(DM14:VZ14="ALERTE")*(COUNTIF(AD161,"* "&amp;DM15:VZ15&amp;" *")&gt;0)*1))</f>
        <v>0</v>
      </c>
      <c r="AR161" t="str">
        <f t="shared" si="124"/>
        <v/>
      </c>
      <c r="AS161">
        <f t="array" ref="AS161">IF(P161="",0,SUMPRODUCT((DM13:VZ13="Arachides")*(DM14:VZ14="ALERTE")*(COUNTIF(AD161,"* "&amp;DM15:VZ15&amp;" *")&gt;0)*1))</f>
        <v>0</v>
      </c>
      <c r="AT161" t="str">
        <f t="shared" si="125"/>
        <v/>
      </c>
      <c r="AU161">
        <f t="array" ref="AU161">IF(P161="",0,SUMPRODUCT((DM13:VZ13="Soja")*(DM14:VZ14="INFO")*(COUNTIF(AD161,"* "&amp;DM15:VZ15&amp;" *")&gt;0)*1))</f>
        <v>0</v>
      </c>
      <c r="AV161">
        <f t="array" ref="AV161">IF(P161="",0,SUMPRODUCT((DM13:VZ13="Soja")*(DM14:VZ14="ALERTE")*(COUNTIF(AD161,"* "&amp;DM15:VZ15&amp;" *")&gt;0)*1))</f>
        <v>0</v>
      </c>
      <c r="AW161" t="str">
        <f t="shared" si="126"/>
        <v/>
      </c>
      <c r="AX161">
        <f t="array" ref="AX161">IF(P161="",0,SUMPRODUCT((DM13:VZ13="Lait")*(DM14:VZ14="INFO")*(COUNTIF(AD161,"* "&amp;DM15:VZ15&amp;" *")&gt;0)*1))</f>
        <v>0</v>
      </c>
      <c r="AY161">
        <f t="array" ref="AY161">IF(P161="",0,SUMPRODUCT((DM13:VZ13="Lait")*(DM14:VZ14="EXCL")*(COUNTIF(AD161,"* "&amp;DM15:VZ15&amp;" *")&gt;0)*1))</f>
        <v>0</v>
      </c>
      <c r="AZ161">
        <f t="array" ref="AZ161">IF(P161="",0,SUMPRODUCT((DM13:VZ13="Lait")*(DM14:VZ14="ALERTE")*(COUNTIF(AD161,"* "&amp;DM15:VZ15&amp;" *")&gt;0)*1))</f>
        <v>0</v>
      </c>
      <c r="BA161">
        <f t="array" ref="BA161">IF(P161="",0,SUMPRODUCT((DM13:VZ13="Lait")*(DM14:VZ14="SUSP")*(COUNTIF(AD161,"* "&amp;DM15:VZ15&amp;" *")&gt;0)*1))</f>
        <v>0</v>
      </c>
      <c r="BB161" t="str">
        <f t="shared" si="127"/>
        <v/>
      </c>
      <c r="BC161" t="str">
        <f t="shared" si="128"/>
        <v/>
      </c>
      <c r="BD161">
        <f t="array" ref="BD161">IF(P161="",0,SUMPRODUCT((DM13:VZ13="Fruits a coque")*(DM14:VZ14="EXCL")*(COUNTIF(AD161,"* "&amp;DM15:VZ15&amp;" *")&gt;0)*1))</f>
        <v>0</v>
      </c>
      <c r="BE161">
        <f t="array" ref="BE161">IF(P161="",0,SUMPRODUCT((DM13:VZ13="Fruits a coque")*(DM14:VZ14="ALERTE")*(COUNTIF(AD161,"* "&amp;DM15:VZ15&amp;" *")&gt;0)*1))</f>
        <v>0</v>
      </c>
      <c r="BF161" t="str">
        <f t="shared" si="129"/>
        <v/>
      </c>
      <c r="BG161">
        <f t="array" ref="BG161">IF(P161="",0,SUMPRODUCT((DM13:VZ13="Celeri")*(DM14:VZ14="ALERTE")*(COUNTIF(AD161,"* "&amp;DM15:VZ15&amp;" *")&gt;0)*1))</f>
        <v>0</v>
      </c>
      <c r="BH161" t="str">
        <f t="shared" si="130"/>
        <v/>
      </c>
      <c r="BI161">
        <f t="array" ref="BI161">IF(P161="",0,SUMPRODUCT((DM13:VZ13="Moutarde")*(DM14:VZ14="ALERTE")*(COUNTIF(AD161,"* "&amp;DM15:VZ15&amp;" *")&gt;0)*1))</f>
        <v>0</v>
      </c>
      <c r="BJ161" t="str">
        <f t="shared" si="131"/>
        <v/>
      </c>
      <c r="BK161">
        <f t="array" ref="BK161">IF(P161="",0,SUMPRODUCT((DM13:VZ13="Sesame")*(DM14:VZ14="ALERTE")*(COUNTIF(AD161,"* "&amp;DM15:VZ15&amp;" *")&gt;0)*1))</f>
        <v>0</v>
      </c>
      <c r="BL161" t="str">
        <f t="shared" si="132"/>
        <v/>
      </c>
      <c r="BM161">
        <f t="array" ref="BM161">IF(P161="",0,SUMPRODUCT((DM13:VZ13="Sulfites")*(DM14:VZ14="ALERTE")*(COUNTIF(AD161,"* "&amp;DM15:VZ15&amp;" *")&gt;0)*1))</f>
        <v>0</v>
      </c>
      <c r="BN161" t="str">
        <f t="shared" si="133"/>
        <v/>
      </c>
      <c r="BO161">
        <f t="array" ref="BO161">IF(P161="",0,SUMPRODUCT((DM13:VZ13="Lupin")*(DM14:VZ14="ALERTE")*(COUNTIF(AD161,"* "&amp;DM15:VZ15&amp;" *")&gt;0)*1))</f>
        <v>0</v>
      </c>
      <c r="BP161" t="str">
        <f t="shared" si="134"/>
        <v/>
      </c>
      <c r="BQ161">
        <f t="array" ref="BQ161">IF(P161="",0,SUMPRODUCT((DM13:VZ13="Mollusques")*(DM14:VZ14="EXCL")*(COUNTIF(AD161,"* "&amp;DM15:VZ15&amp;" *")&gt;0)*1))</f>
        <v>0</v>
      </c>
      <c r="BR161">
        <f t="array" ref="BR161">IF(P161="",0,SUMPRODUCT((DM13:VZ13="Mollusques")*(DM14:VZ14="ALERTE")*(COUNTIF(AD161,"* "&amp;DM15:VZ15&amp;" *")&gt;0)*1))</f>
        <v>0</v>
      </c>
      <c r="BS161" t="str">
        <f t="shared" si="135"/>
        <v/>
      </c>
      <c r="BT161" t="str">
        <f t="shared" si="136"/>
        <v/>
      </c>
      <c r="BU161" t="str">
        <f t="shared" si="137"/>
        <v/>
      </c>
      <c r="BV161" t="str">
        <f t="shared" si="138"/>
        <v/>
      </c>
      <c r="BW161" t="str">
        <f t="shared" si="139"/>
        <v/>
      </c>
      <c r="BX161" t="str">
        <f t="shared" si="140"/>
        <v/>
      </c>
      <c r="BY161" t="str">
        <f t="shared" si="141"/>
        <v/>
      </c>
      <c r="BZ161" t="str">
        <f t="shared" si="142"/>
        <v/>
      </c>
      <c r="CA161" t="str">
        <f t="shared" si="143"/>
        <v/>
      </c>
      <c r="CB161" t="str">
        <f t="shared" si="144"/>
        <v/>
      </c>
      <c r="CC161" t="str">
        <f t="shared" si="145"/>
        <v/>
      </c>
      <c r="CD161" t="str">
        <f t="shared" si="146"/>
        <v/>
      </c>
      <c r="CE161" t="str">
        <f t="shared" si="147"/>
        <v/>
      </c>
      <c r="CF161" t="str">
        <f t="shared" si="148"/>
        <v/>
      </c>
      <c r="CG161" t="str">
        <f t="shared" si="149"/>
        <v/>
      </c>
      <c r="CH161" t="str">
        <f t="shared" si="150"/>
        <v/>
      </c>
      <c r="CI161" t="str">
        <f t="shared" si="151"/>
        <v/>
      </c>
      <c r="CJ161" t="str">
        <f t="shared" si="152"/>
        <v/>
      </c>
      <c r="CK161" t="str">
        <f t="shared" si="153"/>
        <v/>
      </c>
    </row>
    <row r="162" spans="2:89" ht="15.75">
      <c r="B162" s="759"/>
      <c r="C162" s="784"/>
      <c r="D162" s="780" t="str" cm="1">
        <f t="array" ref="D162">IF(ROW()=ROW(D154),C157,INDEX(E154:E167,ROW()-ROW(D154)))</f>
        <v/>
      </c>
      <c r="E162" s="781" t="str">
        <f>IF(OR(D162="",C156="",C156&lt;=0,F162=""),"",TRIM(MID(D162,LEN(F162)+1+IF(MID(D162,LEN(F162)+1,1)=" ",1,0),99999)))</f>
        <v/>
      </c>
      <c r="F162" s="780" t="str">
        <f>IF(OR(G162="",G162=0,G162="0"),"",IF(LEN(G162)&lt;=C156,G162,IF(LEN(SUBSTITUTE(H162," ",""))=C156+1,LEFT(G162,C156),LEFT(G162,FIND("§",SUBSTITUTE(H162," ","§",LEN(H162)-LEN(SUBSTITUTE(H162," ",""))))-1))))</f>
        <v/>
      </c>
      <c r="G162" s="780" t="str">
        <f t="shared" si="105"/>
        <v/>
      </c>
      <c r="H162" s="780" t="str">
        <f>IF(OR(G162="",G162=0,G162="0"),"",LEFT(G162,C156+1))</f>
        <v/>
      </c>
      <c r="I162" s="782"/>
      <c r="J162" s="796"/>
      <c r="K162" s="759" t="str">
        <f>IF(LEN(TRIM(L162))&gt;0,MAX(K13:K161)+1,"")</f>
        <v/>
      </c>
      <c r="L162" s="864"/>
      <c r="M162" s="864"/>
      <c r="N162" s="864"/>
      <c r="O162" s="263" t="str">
        <f t="shared" si="106"/>
        <v/>
      </c>
      <c r="P162" s="752"/>
      <c r="Q162" s="862" t="s">
        <v>945</v>
      </c>
      <c r="R162" s="863" t="str">
        <f t="shared" si="107"/>
        <v/>
      </c>
      <c r="S162" s="264" t="str">
        <f t="shared" si="108"/>
        <v/>
      </c>
      <c r="T162" s="266" t="str">
        <f t="shared" si="109"/>
        <v/>
      </c>
      <c r="U162" s="267" t="str">
        <f t="shared" si="110"/>
        <v/>
      </c>
      <c r="V162" s="268" t="str">
        <f t="shared" si="111"/>
        <v/>
      </c>
      <c r="W162" s="268" t="str">
        <f t="shared" si="112"/>
        <v/>
      </c>
      <c r="X162" s="269" t="str">
        <f t="shared" si="113"/>
        <v/>
      </c>
      <c r="Y162" t="str">
        <f t="shared" si="114"/>
        <v/>
      </c>
      <c r="Z162" t="str">
        <f t="shared" si="115"/>
        <v/>
      </c>
      <c r="AA162" t="str">
        <f t="shared" si="116"/>
        <v/>
      </c>
      <c r="AB162" t="str">
        <f t="shared" si="117"/>
        <v/>
      </c>
      <c r="AC162" t="str">
        <f t="shared" si="118"/>
        <v/>
      </c>
      <c r="AD162" t="str">
        <f t="shared" si="119"/>
        <v/>
      </c>
      <c r="AE162">
        <f t="array" ref="AE162">IF(P162="",0,SUMPRODUCT((DM13:VZ13="Gluten")*(DM14:VZ14="INFO")*(COUNTIF(AD162,"* "&amp;DM15:VZ15&amp;" *")&gt;0)*1))</f>
        <v>0</v>
      </c>
      <c r="AF162">
        <f t="array" ref="AF162">IF(P162="",0,SUMPRODUCT((DM13:VZ13="Gluten")*(DM14:VZ14="EXCL")*(COUNTIF(AD162,"* "&amp;DM15:VZ15&amp;" *")&gt;0)*1))</f>
        <v>0</v>
      </c>
      <c r="AG162">
        <f t="array" ref="AG162">IF(P162="",0,SUMPRODUCT((DM13:VZ13="Gluten")*(DM14:VZ14="ALERTE")*(COUNTIF(AD162,"* "&amp;DM15:VZ15&amp;" *")&gt;0)*1))</f>
        <v>0</v>
      </c>
      <c r="AH162">
        <f t="array" ref="AH162">IF(P162="",0,SUMPRODUCT((DM13:VZ13="Gluten")*(DM14:VZ14="SUSP")*(COUNTIF(AD162,"* "&amp;DM15:VZ15&amp;" *")&gt;0)*1))</f>
        <v>0</v>
      </c>
      <c r="AI162" t="str">
        <f t="shared" si="120"/>
        <v/>
      </c>
      <c r="AJ162" t="str">
        <f t="shared" si="121"/>
        <v/>
      </c>
      <c r="AK162">
        <f t="array" ref="AK162">IF(P162="",0,SUMPRODUCT((DM13:VZ13="Crustaces")*(DM14:VZ14="ALERTE")*(COUNTIF(AD162,"* "&amp;DM15:VZ15&amp;" *")&gt;0)*1))</f>
        <v>0</v>
      </c>
      <c r="AL162" t="str">
        <f t="shared" si="122"/>
        <v/>
      </c>
      <c r="AM162">
        <f t="array" ref="AM162">IF(P162="",0,SUMPRODUCT((DM13:VZ13="Oeufs")*(DM14:VZ14="ALERTE")*(COUNTIF(AD162,"* "&amp;DM15:VZ15&amp;" *")&gt;0)*1))</f>
        <v>0</v>
      </c>
      <c r="AN162" t="str">
        <f t="shared" si="123"/>
        <v/>
      </c>
      <c r="AO162">
        <f t="array" ref="AO162">IF(P162="",0,SUMPRODUCT((DM13:VZ13="Poissons")*(DM14:VZ14="INFO")*(COUNTIF(AD162,"* "&amp;DM15:VZ15&amp;" *")&gt;0)*1))</f>
        <v>0</v>
      </c>
      <c r="AP162">
        <f t="array" ref="AP162">IF(P162="",0,SUMPRODUCT((DM13:VZ13="Poissons")*(DM14:VZ14="EXCL")*(COUNTIF(AD162,"* "&amp;DM15:VZ15&amp;" *")&gt;0)*1))</f>
        <v>0</v>
      </c>
      <c r="AQ162">
        <f t="array" ref="AQ162">IF(P162="",0,SUMPRODUCT((DM13:VZ13="Poissons")*(DM14:VZ14="ALERTE")*(COUNTIF(AD162,"* "&amp;DM15:VZ15&amp;" *")&gt;0)*1))</f>
        <v>0</v>
      </c>
      <c r="AR162" t="str">
        <f t="shared" si="124"/>
        <v/>
      </c>
      <c r="AS162">
        <f t="array" ref="AS162">IF(P162="",0,SUMPRODUCT((DM13:VZ13="Arachides")*(DM14:VZ14="ALERTE")*(COUNTIF(AD162,"* "&amp;DM15:VZ15&amp;" *")&gt;0)*1))</f>
        <v>0</v>
      </c>
      <c r="AT162" t="str">
        <f t="shared" si="125"/>
        <v/>
      </c>
      <c r="AU162">
        <f t="array" ref="AU162">IF(P162="",0,SUMPRODUCT((DM13:VZ13="Soja")*(DM14:VZ14="INFO")*(COUNTIF(AD162,"* "&amp;DM15:VZ15&amp;" *")&gt;0)*1))</f>
        <v>0</v>
      </c>
      <c r="AV162">
        <f t="array" ref="AV162">IF(P162="",0,SUMPRODUCT((DM13:VZ13="Soja")*(DM14:VZ14="ALERTE")*(COUNTIF(AD162,"* "&amp;DM15:VZ15&amp;" *")&gt;0)*1))</f>
        <v>0</v>
      </c>
      <c r="AW162" t="str">
        <f t="shared" si="126"/>
        <v/>
      </c>
      <c r="AX162">
        <f t="array" ref="AX162">IF(P162="",0,SUMPRODUCT((DM13:VZ13="Lait")*(DM14:VZ14="INFO")*(COUNTIF(AD162,"* "&amp;DM15:VZ15&amp;" *")&gt;0)*1))</f>
        <v>0</v>
      </c>
      <c r="AY162">
        <f t="array" ref="AY162">IF(P162="",0,SUMPRODUCT((DM13:VZ13="Lait")*(DM14:VZ14="EXCL")*(COUNTIF(AD162,"* "&amp;DM15:VZ15&amp;" *")&gt;0)*1))</f>
        <v>0</v>
      </c>
      <c r="AZ162">
        <f t="array" ref="AZ162">IF(P162="",0,SUMPRODUCT((DM13:VZ13="Lait")*(DM14:VZ14="ALERTE")*(COUNTIF(AD162,"* "&amp;DM15:VZ15&amp;" *")&gt;0)*1))</f>
        <v>0</v>
      </c>
      <c r="BA162">
        <f t="array" ref="BA162">IF(P162="",0,SUMPRODUCT((DM13:VZ13="Lait")*(DM14:VZ14="SUSP")*(COUNTIF(AD162,"* "&amp;DM15:VZ15&amp;" *")&gt;0)*1))</f>
        <v>0</v>
      </c>
      <c r="BB162" t="str">
        <f t="shared" si="127"/>
        <v/>
      </c>
      <c r="BC162" t="str">
        <f t="shared" si="128"/>
        <v/>
      </c>
      <c r="BD162">
        <f t="array" ref="BD162">IF(P162="",0,SUMPRODUCT((DM13:VZ13="Fruits a coque")*(DM14:VZ14="EXCL")*(COUNTIF(AD162,"* "&amp;DM15:VZ15&amp;" *")&gt;0)*1))</f>
        <v>0</v>
      </c>
      <c r="BE162">
        <f t="array" ref="BE162">IF(P162="",0,SUMPRODUCT((DM13:VZ13="Fruits a coque")*(DM14:VZ14="ALERTE")*(COUNTIF(AD162,"* "&amp;DM15:VZ15&amp;" *")&gt;0)*1))</f>
        <v>0</v>
      </c>
      <c r="BF162" t="str">
        <f t="shared" si="129"/>
        <v/>
      </c>
      <c r="BG162">
        <f t="array" ref="BG162">IF(P162="",0,SUMPRODUCT((DM13:VZ13="Celeri")*(DM14:VZ14="ALERTE")*(COUNTIF(AD162,"* "&amp;DM15:VZ15&amp;" *")&gt;0)*1))</f>
        <v>0</v>
      </c>
      <c r="BH162" t="str">
        <f t="shared" si="130"/>
        <v/>
      </c>
      <c r="BI162">
        <f t="array" ref="BI162">IF(P162="",0,SUMPRODUCT((DM13:VZ13="Moutarde")*(DM14:VZ14="ALERTE")*(COUNTIF(AD162,"* "&amp;DM15:VZ15&amp;" *")&gt;0)*1))</f>
        <v>0</v>
      </c>
      <c r="BJ162" t="str">
        <f t="shared" si="131"/>
        <v/>
      </c>
      <c r="BK162">
        <f t="array" ref="BK162">IF(P162="",0,SUMPRODUCT((DM13:VZ13="Sesame")*(DM14:VZ14="ALERTE")*(COUNTIF(AD162,"* "&amp;DM15:VZ15&amp;" *")&gt;0)*1))</f>
        <v>0</v>
      </c>
      <c r="BL162" t="str">
        <f t="shared" si="132"/>
        <v/>
      </c>
      <c r="BM162">
        <f t="array" ref="BM162">IF(P162="",0,SUMPRODUCT((DM13:VZ13="Sulfites")*(DM14:VZ14="ALERTE")*(COUNTIF(AD162,"* "&amp;DM15:VZ15&amp;" *")&gt;0)*1))</f>
        <v>0</v>
      </c>
      <c r="BN162" t="str">
        <f t="shared" si="133"/>
        <v/>
      </c>
      <c r="BO162">
        <f t="array" ref="BO162">IF(P162="",0,SUMPRODUCT((DM13:VZ13="Lupin")*(DM14:VZ14="ALERTE")*(COUNTIF(AD162,"* "&amp;DM15:VZ15&amp;" *")&gt;0)*1))</f>
        <v>0</v>
      </c>
      <c r="BP162" t="str">
        <f t="shared" si="134"/>
        <v/>
      </c>
      <c r="BQ162">
        <f t="array" ref="BQ162">IF(P162="",0,SUMPRODUCT((DM13:VZ13="Mollusques")*(DM14:VZ14="EXCL")*(COUNTIF(AD162,"* "&amp;DM15:VZ15&amp;" *")&gt;0)*1))</f>
        <v>0</v>
      </c>
      <c r="BR162">
        <f t="array" ref="BR162">IF(P162="",0,SUMPRODUCT((DM13:VZ13="Mollusques")*(DM14:VZ14="ALERTE")*(COUNTIF(AD162,"* "&amp;DM15:VZ15&amp;" *")&gt;0)*1))</f>
        <v>0</v>
      </c>
      <c r="BS162" t="str">
        <f t="shared" si="135"/>
        <v/>
      </c>
      <c r="BT162" t="str">
        <f t="shared" si="136"/>
        <v/>
      </c>
      <c r="BU162" t="str">
        <f t="shared" si="137"/>
        <v/>
      </c>
      <c r="BV162" t="str">
        <f t="shared" si="138"/>
        <v/>
      </c>
      <c r="BW162" t="str">
        <f t="shared" si="139"/>
        <v/>
      </c>
      <c r="BX162" t="str">
        <f t="shared" si="140"/>
        <v/>
      </c>
      <c r="BY162" t="str">
        <f t="shared" si="141"/>
        <v/>
      </c>
      <c r="BZ162" t="str">
        <f t="shared" si="142"/>
        <v/>
      </c>
      <c r="CA162" t="str">
        <f t="shared" si="143"/>
        <v/>
      </c>
      <c r="CB162" t="str">
        <f t="shared" si="144"/>
        <v/>
      </c>
      <c r="CC162" t="str">
        <f t="shared" si="145"/>
        <v/>
      </c>
      <c r="CD162" t="str">
        <f t="shared" si="146"/>
        <v/>
      </c>
      <c r="CE162" t="str">
        <f t="shared" si="147"/>
        <v/>
      </c>
      <c r="CF162" t="str">
        <f t="shared" si="148"/>
        <v/>
      </c>
      <c r="CG162" t="str">
        <f t="shared" si="149"/>
        <v/>
      </c>
      <c r="CH162" t="str">
        <f t="shared" si="150"/>
        <v/>
      </c>
      <c r="CI162" t="str">
        <f t="shared" si="151"/>
        <v/>
      </c>
      <c r="CJ162" t="str">
        <f t="shared" si="152"/>
        <v/>
      </c>
      <c r="CK162" t="str">
        <f t="shared" si="153"/>
        <v/>
      </c>
    </row>
    <row r="163" spans="2:89" ht="15.75">
      <c r="B163" s="759"/>
      <c r="C163" s="784"/>
      <c r="D163" s="780" t="str" cm="1">
        <f t="array" ref="D163">IF(ROW()=ROW(D154),C157,INDEX(E154:E167,ROW()-ROW(D154)))</f>
        <v/>
      </c>
      <c r="E163" s="781" t="str">
        <f>IF(OR(D163="",C156="",C156&lt;=0,F163=""),"",TRIM(MID(D163,LEN(F163)+1+IF(MID(D163,LEN(F163)+1,1)=" ",1,0),99999)))</f>
        <v/>
      </c>
      <c r="F163" s="780" t="str">
        <f>IF(OR(G163="",G163=0,G163="0"),"",IF(LEN(G163)&lt;=C156,G163,IF(LEN(SUBSTITUTE(H163," ",""))=C156+1,LEFT(G163,C156),LEFT(G163,FIND("§",SUBSTITUTE(H163," ","§",LEN(H163)-LEN(SUBSTITUTE(H163," ",""))))-1))))</f>
        <v/>
      </c>
      <c r="G163" s="780" t="str">
        <f t="shared" si="105"/>
        <v/>
      </c>
      <c r="H163" s="780" t="str">
        <f>IF(OR(G163="",G163=0,G163="0"),"",LEFT(G163,C156+1))</f>
        <v/>
      </c>
      <c r="I163" s="782"/>
      <c r="J163" s="796"/>
      <c r="K163" s="759" t="str">
        <f>IF(LEN(TRIM(L163))&gt;0,MAX(K13:K162)+1,"")</f>
        <v/>
      </c>
      <c r="L163" s="864"/>
      <c r="M163" s="864"/>
      <c r="N163" s="864"/>
      <c r="O163" s="263" t="str">
        <f t="shared" si="106"/>
        <v/>
      </c>
      <c r="P163" s="752"/>
      <c r="Q163" s="862" t="s">
        <v>945</v>
      </c>
      <c r="R163" s="863" t="str">
        <f t="shared" si="107"/>
        <v/>
      </c>
      <c r="S163" s="264" t="str">
        <f t="shared" si="108"/>
        <v/>
      </c>
      <c r="T163" s="266" t="str">
        <f t="shared" si="109"/>
        <v/>
      </c>
      <c r="U163" s="267" t="str">
        <f t="shared" si="110"/>
        <v/>
      </c>
      <c r="V163" s="268" t="str">
        <f t="shared" si="111"/>
        <v/>
      </c>
      <c r="W163" s="268" t="str">
        <f t="shared" si="112"/>
        <v/>
      </c>
      <c r="X163" s="269" t="str">
        <f t="shared" si="113"/>
        <v/>
      </c>
      <c r="Y163" t="str">
        <f t="shared" si="114"/>
        <v/>
      </c>
      <c r="Z163" t="str">
        <f t="shared" si="115"/>
        <v/>
      </c>
      <c r="AA163" t="str">
        <f t="shared" si="116"/>
        <v/>
      </c>
      <c r="AB163" t="str">
        <f t="shared" si="117"/>
        <v/>
      </c>
      <c r="AC163" t="str">
        <f t="shared" si="118"/>
        <v/>
      </c>
      <c r="AD163" t="str">
        <f t="shared" si="119"/>
        <v/>
      </c>
      <c r="AE163">
        <f t="array" ref="AE163">IF(P163="",0,SUMPRODUCT((DM13:VZ13="Gluten")*(DM14:VZ14="INFO")*(COUNTIF(AD163,"* "&amp;DM15:VZ15&amp;" *")&gt;0)*1))</f>
        <v>0</v>
      </c>
      <c r="AF163">
        <f t="array" ref="AF163">IF(P163="",0,SUMPRODUCT((DM13:VZ13="Gluten")*(DM14:VZ14="EXCL")*(COUNTIF(AD163,"* "&amp;DM15:VZ15&amp;" *")&gt;0)*1))</f>
        <v>0</v>
      </c>
      <c r="AG163">
        <f t="array" ref="AG163">IF(P163="",0,SUMPRODUCT((DM13:VZ13="Gluten")*(DM14:VZ14="ALERTE")*(COUNTIF(AD163,"* "&amp;DM15:VZ15&amp;" *")&gt;0)*1))</f>
        <v>0</v>
      </c>
      <c r="AH163">
        <f t="array" ref="AH163">IF(P163="",0,SUMPRODUCT((DM13:VZ13="Gluten")*(DM14:VZ14="SUSP")*(COUNTIF(AD163,"* "&amp;DM15:VZ15&amp;" *")&gt;0)*1))</f>
        <v>0</v>
      </c>
      <c r="AI163" t="str">
        <f t="shared" si="120"/>
        <v/>
      </c>
      <c r="AJ163" t="str">
        <f t="shared" si="121"/>
        <v/>
      </c>
      <c r="AK163">
        <f t="array" ref="AK163">IF(P163="",0,SUMPRODUCT((DM13:VZ13="Crustaces")*(DM14:VZ14="ALERTE")*(COUNTIF(AD163,"* "&amp;DM15:VZ15&amp;" *")&gt;0)*1))</f>
        <v>0</v>
      </c>
      <c r="AL163" t="str">
        <f t="shared" si="122"/>
        <v/>
      </c>
      <c r="AM163">
        <f t="array" ref="AM163">IF(P163="",0,SUMPRODUCT((DM13:VZ13="Oeufs")*(DM14:VZ14="ALERTE")*(COUNTIF(AD163,"* "&amp;DM15:VZ15&amp;" *")&gt;0)*1))</f>
        <v>0</v>
      </c>
      <c r="AN163" t="str">
        <f t="shared" si="123"/>
        <v/>
      </c>
      <c r="AO163">
        <f t="array" ref="AO163">IF(P163="",0,SUMPRODUCT((DM13:VZ13="Poissons")*(DM14:VZ14="INFO")*(COUNTIF(AD163,"* "&amp;DM15:VZ15&amp;" *")&gt;0)*1))</f>
        <v>0</v>
      </c>
      <c r="AP163">
        <f t="array" ref="AP163">IF(P163="",0,SUMPRODUCT((DM13:VZ13="Poissons")*(DM14:VZ14="EXCL")*(COUNTIF(AD163,"* "&amp;DM15:VZ15&amp;" *")&gt;0)*1))</f>
        <v>0</v>
      </c>
      <c r="AQ163">
        <f t="array" ref="AQ163">IF(P163="",0,SUMPRODUCT((DM13:VZ13="Poissons")*(DM14:VZ14="ALERTE")*(COUNTIF(AD163,"* "&amp;DM15:VZ15&amp;" *")&gt;0)*1))</f>
        <v>0</v>
      </c>
      <c r="AR163" t="str">
        <f t="shared" si="124"/>
        <v/>
      </c>
      <c r="AS163">
        <f t="array" ref="AS163">IF(P163="",0,SUMPRODUCT((DM13:VZ13="Arachides")*(DM14:VZ14="ALERTE")*(COUNTIF(AD163,"* "&amp;DM15:VZ15&amp;" *")&gt;0)*1))</f>
        <v>0</v>
      </c>
      <c r="AT163" t="str">
        <f t="shared" si="125"/>
        <v/>
      </c>
      <c r="AU163">
        <f t="array" ref="AU163">IF(P163="",0,SUMPRODUCT((DM13:VZ13="Soja")*(DM14:VZ14="INFO")*(COUNTIF(AD163,"* "&amp;DM15:VZ15&amp;" *")&gt;0)*1))</f>
        <v>0</v>
      </c>
      <c r="AV163">
        <f t="array" ref="AV163">IF(P163="",0,SUMPRODUCT((DM13:VZ13="Soja")*(DM14:VZ14="ALERTE")*(COUNTIF(AD163,"* "&amp;DM15:VZ15&amp;" *")&gt;0)*1))</f>
        <v>0</v>
      </c>
      <c r="AW163" t="str">
        <f t="shared" si="126"/>
        <v/>
      </c>
      <c r="AX163">
        <f t="array" ref="AX163">IF(P163="",0,SUMPRODUCT((DM13:VZ13="Lait")*(DM14:VZ14="INFO")*(COUNTIF(AD163,"* "&amp;DM15:VZ15&amp;" *")&gt;0)*1))</f>
        <v>0</v>
      </c>
      <c r="AY163">
        <f t="array" ref="AY163">IF(P163="",0,SUMPRODUCT((DM13:VZ13="Lait")*(DM14:VZ14="EXCL")*(COUNTIF(AD163,"* "&amp;DM15:VZ15&amp;" *")&gt;0)*1))</f>
        <v>0</v>
      </c>
      <c r="AZ163">
        <f t="array" ref="AZ163">IF(P163="",0,SUMPRODUCT((DM13:VZ13="Lait")*(DM14:VZ14="ALERTE")*(COUNTIF(AD163,"* "&amp;DM15:VZ15&amp;" *")&gt;0)*1))</f>
        <v>0</v>
      </c>
      <c r="BA163">
        <f t="array" ref="BA163">IF(P163="",0,SUMPRODUCT((DM13:VZ13="Lait")*(DM14:VZ14="SUSP")*(COUNTIF(AD163,"* "&amp;DM15:VZ15&amp;" *")&gt;0)*1))</f>
        <v>0</v>
      </c>
      <c r="BB163" t="str">
        <f t="shared" si="127"/>
        <v/>
      </c>
      <c r="BC163" t="str">
        <f t="shared" si="128"/>
        <v/>
      </c>
      <c r="BD163">
        <f t="array" ref="BD163">IF(P163="",0,SUMPRODUCT((DM13:VZ13="Fruits a coque")*(DM14:VZ14="EXCL")*(COUNTIF(AD163,"* "&amp;DM15:VZ15&amp;" *")&gt;0)*1))</f>
        <v>0</v>
      </c>
      <c r="BE163">
        <f t="array" ref="BE163">IF(P163="",0,SUMPRODUCT((DM13:VZ13="Fruits a coque")*(DM14:VZ14="ALERTE")*(COUNTIF(AD163,"* "&amp;DM15:VZ15&amp;" *")&gt;0)*1))</f>
        <v>0</v>
      </c>
      <c r="BF163" t="str">
        <f t="shared" si="129"/>
        <v/>
      </c>
      <c r="BG163">
        <f t="array" ref="BG163">IF(P163="",0,SUMPRODUCT((DM13:VZ13="Celeri")*(DM14:VZ14="ALERTE")*(COUNTIF(AD163,"* "&amp;DM15:VZ15&amp;" *")&gt;0)*1))</f>
        <v>0</v>
      </c>
      <c r="BH163" t="str">
        <f t="shared" si="130"/>
        <v/>
      </c>
      <c r="BI163">
        <f t="array" ref="BI163">IF(P163="",0,SUMPRODUCT((DM13:VZ13="Moutarde")*(DM14:VZ14="ALERTE")*(COUNTIF(AD163,"* "&amp;DM15:VZ15&amp;" *")&gt;0)*1))</f>
        <v>0</v>
      </c>
      <c r="BJ163" t="str">
        <f t="shared" si="131"/>
        <v/>
      </c>
      <c r="BK163">
        <f t="array" ref="BK163">IF(P163="",0,SUMPRODUCT((DM13:VZ13="Sesame")*(DM14:VZ14="ALERTE")*(COUNTIF(AD163,"* "&amp;DM15:VZ15&amp;" *")&gt;0)*1))</f>
        <v>0</v>
      </c>
      <c r="BL163" t="str">
        <f t="shared" si="132"/>
        <v/>
      </c>
      <c r="BM163">
        <f t="array" ref="BM163">IF(P163="",0,SUMPRODUCT((DM13:VZ13="Sulfites")*(DM14:VZ14="ALERTE")*(COUNTIF(AD163,"* "&amp;DM15:VZ15&amp;" *")&gt;0)*1))</f>
        <v>0</v>
      </c>
      <c r="BN163" t="str">
        <f t="shared" si="133"/>
        <v/>
      </c>
      <c r="BO163">
        <f t="array" ref="BO163">IF(P163="",0,SUMPRODUCT((DM13:VZ13="Lupin")*(DM14:VZ14="ALERTE")*(COUNTIF(AD163,"* "&amp;DM15:VZ15&amp;" *")&gt;0)*1))</f>
        <v>0</v>
      </c>
      <c r="BP163" t="str">
        <f t="shared" si="134"/>
        <v/>
      </c>
      <c r="BQ163">
        <f t="array" ref="BQ163">IF(P163="",0,SUMPRODUCT((DM13:VZ13="Mollusques")*(DM14:VZ14="EXCL")*(COUNTIF(AD163,"* "&amp;DM15:VZ15&amp;" *")&gt;0)*1))</f>
        <v>0</v>
      </c>
      <c r="BR163">
        <f t="array" ref="BR163">IF(P163="",0,SUMPRODUCT((DM13:VZ13="Mollusques")*(DM14:VZ14="ALERTE")*(COUNTIF(AD163,"* "&amp;DM15:VZ15&amp;" *")&gt;0)*1))</f>
        <v>0</v>
      </c>
      <c r="BS163" t="str">
        <f t="shared" si="135"/>
        <v/>
      </c>
      <c r="BT163" t="str">
        <f t="shared" si="136"/>
        <v/>
      </c>
      <c r="BU163" t="str">
        <f t="shared" si="137"/>
        <v/>
      </c>
      <c r="BV163" t="str">
        <f t="shared" si="138"/>
        <v/>
      </c>
      <c r="BW163" t="str">
        <f t="shared" si="139"/>
        <v/>
      </c>
      <c r="BX163" t="str">
        <f t="shared" si="140"/>
        <v/>
      </c>
      <c r="BY163" t="str">
        <f t="shared" si="141"/>
        <v/>
      </c>
      <c r="BZ163" t="str">
        <f t="shared" si="142"/>
        <v/>
      </c>
      <c r="CA163" t="str">
        <f t="shared" si="143"/>
        <v/>
      </c>
      <c r="CB163" t="str">
        <f t="shared" si="144"/>
        <v/>
      </c>
      <c r="CC163" t="str">
        <f t="shared" si="145"/>
        <v/>
      </c>
      <c r="CD163" t="str">
        <f t="shared" si="146"/>
        <v/>
      </c>
      <c r="CE163" t="str">
        <f t="shared" si="147"/>
        <v/>
      </c>
      <c r="CF163" t="str">
        <f t="shared" si="148"/>
        <v/>
      </c>
      <c r="CG163" t="str">
        <f t="shared" si="149"/>
        <v/>
      </c>
      <c r="CH163" t="str">
        <f t="shared" si="150"/>
        <v/>
      </c>
      <c r="CI163" t="str">
        <f t="shared" si="151"/>
        <v/>
      </c>
      <c r="CJ163" t="str">
        <f t="shared" si="152"/>
        <v/>
      </c>
      <c r="CK163" t="str">
        <f t="shared" si="153"/>
        <v/>
      </c>
    </row>
    <row r="164" spans="2:89" ht="15.75">
      <c r="B164" s="759"/>
      <c r="C164" s="784"/>
      <c r="D164" s="780" t="str" cm="1">
        <f t="array" ref="D164">IF(ROW()=ROW(D154),C157,INDEX(E154:E167,ROW()-ROW(D154)))</f>
        <v/>
      </c>
      <c r="E164" s="781" t="str">
        <f>IF(OR(D164="",C156="",C156&lt;=0,F164=""),"",TRIM(MID(D164,LEN(F164)+1+IF(MID(D164,LEN(F164)+1,1)=" ",1,0),99999)))</f>
        <v/>
      </c>
      <c r="F164" s="780" t="str">
        <f>IF(OR(G164="",G164=0,G164="0"),"",IF(LEN(G164)&lt;=C156,G164,IF(LEN(SUBSTITUTE(H164," ",""))=C156+1,LEFT(G164,C156),LEFT(G164,FIND("§",SUBSTITUTE(H164," ","§",LEN(H164)-LEN(SUBSTITUTE(H164," ",""))))-1))))</f>
        <v/>
      </c>
      <c r="G164" s="780" t="str">
        <f t="shared" si="105"/>
        <v/>
      </c>
      <c r="H164" s="780" t="str">
        <f>IF(OR(G164="",G164=0,G164="0"),"",LEFT(G164,C156+1))</f>
        <v/>
      </c>
      <c r="I164" s="782"/>
      <c r="J164" s="796"/>
      <c r="K164" s="759" t="str">
        <f>IF(LEN(TRIM(L164))&gt;0,MAX(K13:K163)+1,"")</f>
        <v/>
      </c>
      <c r="L164" s="864"/>
      <c r="M164" s="864"/>
      <c r="N164" s="864"/>
      <c r="O164" s="263" t="str">
        <f t="shared" si="106"/>
        <v/>
      </c>
      <c r="P164" s="752"/>
      <c r="Q164" s="862" t="s">
        <v>945</v>
      </c>
      <c r="R164" s="863" t="str">
        <f t="shared" si="107"/>
        <v/>
      </c>
      <c r="S164" s="264" t="str">
        <f t="shared" si="108"/>
        <v/>
      </c>
      <c r="T164" s="266" t="str">
        <f t="shared" si="109"/>
        <v/>
      </c>
      <c r="U164" s="267" t="str">
        <f t="shared" si="110"/>
        <v/>
      </c>
      <c r="V164" s="268" t="str">
        <f t="shared" si="111"/>
        <v/>
      </c>
      <c r="W164" s="268" t="str">
        <f t="shared" si="112"/>
        <v/>
      </c>
      <c r="X164" s="269" t="str">
        <f t="shared" si="113"/>
        <v/>
      </c>
      <c r="Y164" t="str">
        <f t="shared" si="114"/>
        <v/>
      </c>
      <c r="Z164" t="str">
        <f t="shared" si="115"/>
        <v/>
      </c>
      <c r="AA164" t="str">
        <f t="shared" si="116"/>
        <v/>
      </c>
      <c r="AB164" t="str">
        <f t="shared" si="117"/>
        <v/>
      </c>
      <c r="AC164" t="str">
        <f t="shared" si="118"/>
        <v/>
      </c>
      <c r="AD164" t="str">
        <f t="shared" si="119"/>
        <v/>
      </c>
      <c r="AE164">
        <f t="array" ref="AE164">IF(P164="",0,SUMPRODUCT((DM13:VZ13="Gluten")*(DM14:VZ14="INFO")*(COUNTIF(AD164,"* "&amp;DM15:VZ15&amp;" *")&gt;0)*1))</f>
        <v>0</v>
      </c>
      <c r="AF164">
        <f t="array" ref="AF164">IF(P164="",0,SUMPRODUCT((DM13:VZ13="Gluten")*(DM14:VZ14="EXCL")*(COUNTIF(AD164,"* "&amp;DM15:VZ15&amp;" *")&gt;0)*1))</f>
        <v>0</v>
      </c>
      <c r="AG164">
        <f t="array" ref="AG164">IF(P164="",0,SUMPRODUCT((DM13:VZ13="Gluten")*(DM14:VZ14="ALERTE")*(COUNTIF(AD164,"* "&amp;DM15:VZ15&amp;" *")&gt;0)*1))</f>
        <v>0</v>
      </c>
      <c r="AH164">
        <f t="array" ref="AH164">IF(P164="",0,SUMPRODUCT((DM13:VZ13="Gluten")*(DM14:VZ14="SUSP")*(COUNTIF(AD164,"* "&amp;DM15:VZ15&amp;" *")&gt;0)*1))</f>
        <v>0</v>
      </c>
      <c r="AI164" t="str">
        <f t="shared" si="120"/>
        <v/>
      </c>
      <c r="AJ164" t="str">
        <f t="shared" si="121"/>
        <v/>
      </c>
      <c r="AK164">
        <f t="array" ref="AK164">IF(P164="",0,SUMPRODUCT((DM13:VZ13="Crustaces")*(DM14:VZ14="ALERTE")*(COUNTIF(AD164,"* "&amp;DM15:VZ15&amp;" *")&gt;0)*1))</f>
        <v>0</v>
      </c>
      <c r="AL164" t="str">
        <f t="shared" si="122"/>
        <v/>
      </c>
      <c r="AM164">
        <f t="array" ref="AM164">IF(P164="",0,SUMPRODUCT((DM13:VZ13="Oeufs")*(DM14:VZ14="ALERTE")*(COUNTIF(AD164,"* "&amp;DM15:VZ15&amp;" *")&gt;0)*1))</f>
        <v>0</v>
      </c>
      <c r="AN164" t="str">
        <f t="shared" si="123"/>
        <v/>
      </c>
      <c r="AO164">
        <f t="array" ref="AO164">IF(P164="",0,SUMPRODUCT((DM13:VZ13="Poissons")*(DM14:VZ14="INFO")*(COUNTIF(AD164,"* "&amp;DM15:VZ15&amp;" *")&gt;0)*1))</f>
        <v>0</v>
      </c>
      <c r="AP164">
        <f t="array" ref="AP164">IF(P164="",0,SUMPRODUCT((DM13:VZ13="Poissons")*(DM14:VZ14="EXCL")*(COUNTIF(AD164,"* "&amp;DM15:VZ15&amp;" *")&gt;0)*1))</f>
        <v>0</v>
      </c>
      <c r="AQ164">
        <f t="array" ref="AQ164">IF(P164="",0,SUMPRODUCT((DM13:VZ13="Poissons")*(DM14:VZ14="ALERTE")*(COUNTIF(AD164,"* "&amp;DM15:VZ15&amp;" *")&gt;0)*1))</f>
        <v>0</v>
      </c>
      <c r="AR164" t="str">
        <f t="shared" si="124"/>
        <v/>
      </c>
      <c r="AS164">
        <f t="array" ref="AS164">IF(P164="",0,SUMPRODUCT((DM13:VZ13="Arachides")*(DM14:VZ14="ALERTE")*(COUNTIF(AD164,"* "&amp;DM15:VZ15&amp;" *")&gt;0)*1))</f>
        <v>0</v>
      </c>
      <c r="AT164" t="str">
        <f t="shared" si="125"/>
        <v/>
      </c>
      <c r="AU164">
        <f t="array" ref="AU164">IF(P164="",0,SUMPRODUCT((DM13:VZ13="Soja")*(DM14:VZ14="INFO")*(COUNTIF(AD164,"* "&amp;DM15:VZ15&amp;" *")&gt;0)*1))</f>
        <v>0</v>
      </c>
      <c r="AV164">
        <f t="array" ref="AV164">IF(P164="",0,SUMPRODUCT((DM13:VZ13="Soja")*(DM14:VZ14="ALERTE")*(COUNTIF(AD164,"* "&amp;DM15:VZ15&amp;" *")&gt;0)*1))</f>
        <v>0</v>
      </c>
      <c r="AW164" t="str">
        <f t="shared" si="126"/>
        <v/>
      </c>
      <c r="AX164">
        <f t="array" ref="AX164">IF(P164="",0,SUMPRODUCT((DM13:VZ13="Lait")*(DM14:VZ14="INFO")*(COUNTIF(AD164,"* "&amp;DM15:VZ15&amp;" *")&gt;0)*1))</f>
        <v>0</v>
      </c>
      <c r="AY164">
        <f t="array" ref="AY164">IF(P164="",0,SUMPRODUCT((DM13:VZ13="Lait")*(DM14:VZ14="EXCL")*(COUNTIF(AD164,"* "&amp;DM15:VZ15&amp;" *")&gt;0)*1))</f>
        <v>0</v>
      </c>
      <c r="AZ164">
        <f t="array" ref="AZ164">IF(P164="",0,SUMPRODUCT((DM13:VZ13="Lait")*(DM14:VZ14="ALERTE")*(COUNTIF(AD164,"* "&amp;DM15:VZ15&amp;" *")&gt;0)*1))</f>
        <v>0</v>
      </c>
      <c r="BA164">
        <f t="array" ref="BA164">IF(P164="",0,SUMPRODUCT((DM13:VZ13="Lait")*(DM14:VZ14="SUSP")*(COUNTIF(AD164,"* "&amp;DM15:VZ15&amp;" *")&gt;0)*1))</f>
        <v>0</v>
      </c>
      <c r="BB164" t="str">
        <f t="shared" si="127"/>
        <v/>
      </c>
      <c r="BC164" t="str">
        <f t="shared" si="128"/>
        <v/>
      </c>
      <c r="BD164">
        <f t="array" ref="BD164">IF(P164="",0,SUMPRODUCT((DM13:VZ13="Fruits a coque")*(DM14:VZ14="EXCL")*(COUNTIF(AD164,"* "&amp;DM15:VZ15&amp;" *")&gt;0)*1))</f>
        <v>0</v>
      </c>
      <c r="BE164">
        <f t="array" ref="BE164">IF(P164="",0,SUMPRODUCT((DM13:VZ13="Fruits a coque")*(DM14:VZ14="ALERTE")*(COUNTIF(AD164,"* "&amp;DM15:VZ15&amp;" *")&gt;0)*1))</f>
        <v>0</v>
      </c>
      <c r="BF164" t="str">
        <f t="shared" si="129"/>
        <v/>
      </c>
      <c r="BG164">
        <f t="array" ref="BG164">IF(P164="",0,SUMPRODUCT((DM13:VZ13="Celeri")*(DM14:VZ14="ALERTE")*(COUNTIF(AD164,"* "&amp;DM15:VZ15&amp;" *")&gt;0)*1))</f>
        <v>0</v>
      </c>
      <c r="BH164" t="str">
        <f t="shared" si="130"/>
        <v/>
      </c>
      <c r="BI164">
        <f t="array" ref="BI164">IF(P164="",0,SUMPRODUCT((DM13:VZ13="Moutarde")*(DM14:VZ14="ALERTE")*(COUNTIF(AD164,"* "&amp;DM15:VZ15&amp;" *")&gt;0)*1))</f>
        <v>0</v>
      </c>
      <c r="BJ164" t="str">
        <f t="shared" si="131"/>
        <v/>
      </c>
      <c r="BK164">
        <f t="array" ref="BK164">IF(P164="",0,SUMPRODUCT((DM13:VZ13="Sesame")*(DM14:VZ14="ALERTE")*(COUNTIF(AD164,"* "&amp;DM15:VZ15&amp;" *")&gt;0)*1))</f>
        <v>0</v>
      </c>
      <c r="BL164" t="str">
        <f t="shared" si="132"/>
        <v/>
      </c>
      <c r="BM164">
        <f t="array" ref="BM164">IF(P164="",0,SUMPRODUCT((DM13:VZ13="Sulfites")*(DM14:VZ14="ALERTE")*(COUNTIF(AD164,"* "&amp;DM15:VZ15&amp;" *")&gt;0)*1))</f>
        <v>0</v>
      </c>
      <c r="BN164" t="str">
        <f t="shared" si="133"/>
        <v/>
      </c>
      <c r="BO164">
        <f t="array" ref="BO164">IF(P164="",0,SUMPRODUCT((DM13:VZ13="Lupin")*(DM14:VZ14="ALERTE")*(COUNTIF(AD164,"* "&amp;DM15:VZ15&amp;" *")&gt;0)*1))</f>
        <v>0</v>
      </c>
      <c r="BP164" t="str">
        <f t="shared" si="134"/>
        <v/>
      </c>
      <c r="BQ164">
        <f t="array" ref="BQ164">IF(P164="",0,SUMPRODUCT((DM13:VZ13="Mollusques")*(DM14:VZ14="EXCL")*(COUNTIF(AD164,"* "&amp;DM15:VZ15&amp;" *")&gt;0)*1))</f>
        <v>0</v>
      </c>
      <c r="BR164">
        <f t="array" ref="BR164">IF(P164="",0,SUMPRODUCT((DM13:VZ13="Mollusques")*(DM14:VZ14="ALERTE")*(COUNTIF(AD164,"* "&amp;DM15:VZ15&amp;" *")&gt;0)*1))</f>
        <v>0</v>
      </c>
      <c r="BS164" t="str">
        <f t="shared" si="135"/>
        <v/>
      </c>
      <c r="BT164" t="str">
        <f t="shared" si="136"/>
        <v/>
      </c>
      <c r="BU164" t="str">
        <f t="shared" si="137"/>
        <v/>
      </c>
      <c r="BV164" t="str">
        <f t="shared" si="138"/>
        <v/>
      </c>
      <c r="BW164" t="str">
        <f t="shared" si="139"/>
        <v/>
      </c>
      <c r="BX164" t="str">
        <f t="shared" si="140"/>
        <v/>
      </c>
      <c r="BY164" t="str">
        <f t="shared" si="141"/>
        <v/>
      </c>
      <c r="BZ164" t="str">
        <f t="shared" si="142"/>
        <v/>
      </c>
      <c r="CA164" t="str">
        <f t="shared" si="143"/>
        <v/>
      </c>
      <c r="CB164" t="str">
        <f t="shared" si="144"/>
        <v/>
      </c>
      <c r="CC164" t="str">
        <f t="shared" si="145"/>
        <v/>
      </c>
      <c r="CD164" t="str">
        <f t="shared" si="146"/>
        <v/>
      </c>
      <c r="CE164" t="str">
        <f t="shared" si="147"/>
        <v/>
      </c>
      <c r="CF164" t="str">
        <f t="shared" si="148"/>
        <v/>
      </c>
      <c r="CG164" t="str">
        <f t="shared" si="149"/>
        <v/>
      </c>
      <c r="CH164" t="str">
        <f t="shared" si="150"/>
        <v/>
      </c>
      <c r="CI164" t="str">
        <f t="shared" si="151"/>
        <v/>
      </c>
      <c r="CJ164" t="str">
        <f t="shared" si="152"/>
        <v/>
      </c>
      <c r="CK164" t="str">
        <f t="shared" si="153"/>
        <v/>
      </c>
    </row>
    <row r="165" spans="2:89" ht="15.75">
      <c r="B165" s="759"/>
      <c r="C165" s="784"/>
      <c r="D165" s="780" t="str" cm="1">
        <f t="array" ref="D165">IF(ROW()=ROW(D154),C157,INDEX(E154:E167,ROW()-ROW(D154)))</f>
        <v/>
      </c>
      <c r="E165" s="781" t="str">
        <f>IF(OR(D165="",C156="",C156&lt;=0,F165=""),"",TRIM(MID(D165,LEN(F165)+1+IF(MID(D165,LEN(F165)+1,1)=" ",1,0),99999)))</f>
        <v/>
      </c>
      <c r="F165" s="780" t="str">
        <f>IF(OR(G165="",G165=0,G165="0"),"",IF(LEN(G165)&lt;=C156,G165,IF(LEN(SUBSTITUTE(H165," ",""))=C156+1,LEFT(G165,C156),LEFT(G165,FIND("§",SUBSTITUTE(H165," ","§",LEN(H165)-LEN(SUBSTITUTE(H165," ",""))))-1))))</f>
        <v/>
      </c>
      <c r="G165" s="780" t="str">
        <f t="shared" si="105"/>
        <v/>
      </c>
      <c r="H165" s="780" t="str">
        <f>IF(OR(G165="",G165=0,G165="0"),"",LEFT(G165,C156+1))</f>
        <v/>
      </c>
      <c r="I165" s="782"/>
      <c r="J165" s="796"/>
      <c r="K165" s="759" t="str">
        <f>IF(LEN(TRIM(L165))&gt;0,MAX(K13:K164)+1,"")</f>
        <v/>
      </c>
      <c r="L165" s="864"/>
      <c r="M165" s="864"/>
      <c r="N165" s="864"/>
      <c r="O165" s="263" t="str">
        <f t="shared" si="106"/>
        <v/>
      </c>
      <c r="P165" s="752"/>
      <c r="Q165" s="862" t="s">
        <v>945</v>
      </c>
      <c r="R165" s="863" t="str">
        <f t="shared" si="107"/>
        <v/>
      </c>
      <c r="S165" s="264" t="str">
        <f t="shared" si="108"/>
        <v/>
      </c>
      <c r="T165" s="266" t="str">
        <f t="shared" si="109"/>
        <v/>
      </c>
      <c r="U165" s="267" t="str">
        <f t="shared" si="110"/>
        <v/>
      </c>
      <c r="V165" s="268" t="str">
        <f t="shared" si="111"/>
        <v/>
      </c>
      <c r="W165" s="268" t="str">
        <f t="shared" si="112"/>
        <v/>
      </c>
      <c r="X165" s="269" t="str">
        <f t="shared" si="113"/>
        <v/>
      </c>
      <c r="Y165" t="str">
        <f t="shared" si="114"/>
        <v/>
      </c>
      <c r="Z165" t="str">
        <f t="shared" si="115"/>
        <v/>
      </c>
      <c r="AA165" t="str">
        <f t="shared" si="116"/>
        <v/>
      </c>
      <c r="AB165" t="str">
        <f t="shared" si="117"/>
        <v/>
      </c>
      <c r="AC165" t="str">
        <f t="shared" si="118"/>
        <v/>
      </c>
      <c r="AD165" t="str">
        <f t="shared" si="119"/>
        <v/>
      </c>
      <c r="AE165">
        <f t="array" ref="AE165">IF(P165="",0,SUMPRODUCT((DM13:VZ13="Gluten")*(DM14:VZ14="INFO")*(COUNTIF(AD165,"* "&amp;DM15:VZ15&amp;" *")&gt;0)*1))</f>
        <v>0</v>
      </c>
      <c r="AF165">
        <f t="array" ref="AF165">IF(P165="",0,SUMPRODUCT((DM13:VZ13="Gluten")*(DM14:VZ14="EXCL")*(COUNTIF(AD165,"* "&amp;DM15:VZ15&amp;" *")&gt;0)*1))</f>
        <v>0</v>
      </c>
      <c r="AG165">
        <f t="array" ref="AG165">IF(P165="",0,SUMPRODUCT((DM13:VZ13="Gluten")*(DM14:VZ14="ALERTE")*(COUNTIF(AD165,"* "&amp;DM15:VZ15&amp;" *")&gt;0)*1))</f>
        <v>0</v>
      </c>
      <c r="AH165">
        <f t="array" ref="AH165">IF(P165="",0,SUMPRODUCT((DM13:VZ13="Gluten")*(DM14:VZ14="SUSP")*(COUNTIF(AD165,"* "&amp;DM15:VZ15&amp;" *")&gt;0)*1))</f>
        <v>0</v>
      </c>
      <c r="AI165" t="str">
        <f t="shared" si="120"/>
        <v/>
      </c>
      <c r="AJ165" t="str">
        <f t="shared" si="121"/>
        <v/>
      </c>
      <c r="AK165">
        <f t="array" ref="AK165">IF(P165="",0,SUMPRODUCT((DM13:VZ13="Crustaces")*(DM14:VZ14="ALERTE")*(COUNTIF(AD165,"* "&amp;DM15:VZ15&amp;" *")&gt;0)*1))</f>
        <v>0</v>
      </c>
      <c r="AL165" t="str">
        <f t="shared" si="122"/>
        <v/>
      </c>
      <c r="AM165">
        <f t="array" ref="AM165">IF(P165="",0,SUMPRODUCT((DM13:VZ13="Oeufs")*(DM14:VZ14="ALERTE")*(COUNTIF(AD165,"* "&amp;DM15:VZ15&amp;" *")&gt;0)*1))</f>
        <v>0</v>
      </c>
      <c r="AN165" t="str">
        <f t="shared" si="123"/>
        <v/>
      </c>
      <c r="AO165">
        <f t="array" ref="AO165">IF(P165="",0,SUMPRODUCT((DM13:VZ13="Poissons")*(DM14:VZ14="INFO")*(COUNTIF(AD165,"* "&amp;DM15:VZ15&amp;" *")&gt;0)*1))</f>
        <v>0</v>
      </c>
      <c r="AP165">
        <f t="array" ref="AP165">IF(P165="",0,SUMPRODUCT((DM13:VZ13="Poissons")*(DM14:VZ14="EXCL")*(COUNTIF(AD165,"* "&amp;DM15:VZ15&amp;" *")&gt;0)*1))</f>
        <v>0</v>
      </c>
      <c r="AQ165">
        <f t="array" ref="AQ165">IF(P165="",0,SUMPRODUCT((DM13:VZ13="Poissons")*(DM14:VZ14="ALERTE")*(COUNTIF(AD165,"* "&amp;DM15:VZ15&amp;" *")&gt;0)*1))</f>
        <v>0</v>
      </c>
      <c r="AR165" t="str">
        <f t="shared" si="124"/>
        <v/>
      </c>
      <c r="AS165">
        <f t="array" ref="AS165">IF(P165="",0,SUMPRODUCT((DM13:VZ13="Arachides")*(DM14:VZ14="ALERTE")*(COUNTIF(AD165,"* "&amp;DM15:VZ15&amp;" *")&gt;0)*1))</f>
        <v>0</v>
      </c>
      <c r="AT165" t="str">
        <f t="shared" si="125"/>
        <v/>
      </c>
      <c r="AU165">
        <f t="array" ref="AU165">IF(P165="",0,SUMPRODUCT((DM13:VZ13="Soja")*(DM14:VZ14="INFO")*(COUNTIF(AD165,"* "&amp;DM15:VZ15&amp;" *")&gt;0)*1))</f>
        <v>0</v>
      </c>
      <c r="AV165">
        <f t="array" ref="AV165">IF(P165="",0,SUMPRODUCT((DM13:VZ13="Soja")*(DM14:VZ14="ALERTE")*(COUNTIF(AD165,"* "&amp;DM15:VZ15&amp;" *")&gt;0)*1))</f>
        <v>0</v>
      </c>
      <c r="AW165" t="str">
        <f t="shared" si="126"/>
        <v/>
      </c>
      <c r="AX165">
        <f t="array" ref="AX165">IF(P165="",0,SUMPRODUCT((DM13:VZ13="Lait")*(DM14:VZ14="INFO")*(COUNTIF(AD165,"* "&amp;DM15:VZ15&amp;" *")&gt;0)*1))</f>
        <v>0</v>
      </c>
      <c r="AY165">
        <f t="array" ref="AY165">IF(P165="",0,SUMPRODUCT((DM13:VZ13="Lait")*(DM14:VZ14="EXCL")*(COUNTIF(AD165,"* "&amp;DM15:VZ15&amp;" *")&gt;0)*1))</f>
        <v>0</v>
      </c>
      <c r="AZ165">
        <f t="array" ref="AZ165">IF(P165="",0,SUMPRODUCT((DM13:VZ13="Lait")*(DM14:VZ14="ALERTE")*(COUNTIF(AD165,"* "&amp;DM15:VZ15&amp;" *")&gt;0)*1))</f>
        <v>0</v>
      </c>
      <c r="BA165">
        <f t="array" ref="BA165">IF(P165="",0,SUMPRODUCT((DM13:VZ13="Lait")*(DM14:VZ14="SUSP")*(COUNTIF(AD165,"* "&amp;DM15:VZ15&amp;" *")&gt;0)*1))</f>
        <v>0</v>
      </c>
      <c r="BB165" t="str">
        <f t="shared" si="127"/>
        <v/>
      </c>
      <c r="BC165" t="str">
        <f t="shared" si="128"/>
        <v/>
      </c>
      <c r="BD165">
        <f t="array" ref="BD165">IF(P165="",0,SUMPRODUCT((DM13:VZ13="Fruits a coque")*(DM14:VZ14="EXCL")*(COUNTIF(AD165,"* "&amp;DM15:VZ15&amp;" *")&gt;0)*1))</f>
        <v>0</v>
      </c>
      <c r="BE165">
        <f t="array" ref="BE165">IF(P165="",0,SUMPRODUCT((DM13:VZ13="Fruits a coque")*(DM14:VZ14="ALERTE")*(COUNTIF(AD165,"* "&amp;DM15:VZ15&amp;" *")&gt;0)*1))</f>
        <v>0</v>
      </c>
      <c r="BF165" t="str">
        <f t="shared" si="129"/>
        <v/>
      </c>
      <c r="BG165">
        <f t="array" ref="BG165">IF(P165="",0,SUMPRODUCT((DM13:VZ13="Celeri")*(DM14:VZ14="ALERTE")*(COUNTIF(AD165,"* "&amp;DM15:VZ15&amp;" *")&gt;0)*1))</f>
        <v>0</v>
      </c>
      <c r="BH165" t="str">
        <f t="shared" si="130"/>
        <v/>
      </c>
      <c r="BI165">
        <f t="array" ref="BI165">IF(P165="",0,SUMPRODUCT((DM13:VZ13="Moutarde")*(DM14:VZ14="ALERTE")*(COUNTIF(AD165,"* "&amp;DM15:VZ15&amp;" *")&gt;0)*1))</f>
        <v>0</v>
      </c>
      <c r="BJ165" t="str">
        <f t="shared" si="131"/>
        <v/>
      </c>
      <c r="BK165">
        <f t="array" ref="BK165">IF(P165="",0,SUMPRODUCT((DM13:VZ13="Sesame")*(DM14:VZ14="ALERTE")*(COUNTIF(AD165,"* "&amp;DM15:VZ15&amp;" *")&gt;0)*1))</f>
        <v>0</v>
      </c>
      <c r="BL165" t="str">
        <f t="shared" si="132"/>
        <v/>
      </c>
      <c r="BM165">
        <f t="array" ref="BM165">IF(P165="",0,SUMPRODUCT((DM13:VZ13="Sulfites")*(DM14:VZ14="ALERTE")*(COUNTIF(AD165,"* "&amp;DM15:VZ15&amp;" *")&gt;0)*1))</f>
        <v>0</v>
      </c>
      <c r="BN165" t="str">
        <f t="shared" si="133"/>
        <v/>
      </c>
      <c r="BO165">
        <f t="array" ref="BO165">IF(P165="",0,SUMPRODUCT((DM13:VZ13="Lupin")*(DM14:VZ14="ALERTE")*(COUNTIF(AD165,"* "&amp;DM15:VZ15&amp;" *")&gt;0)*1))</f>
        <v>0</v>
      </c>
      <c r="BP165" t="str">
        <f t="shared" si="134"/>
        <v/>
      </c>
      <c r="BQ165">
        <f t="array" ref="BQ165">IF(P165="",0,SUMPRODUCT((DM13:VZ13="Mollusques")*(DM14:VZ14="EXCL")*(COUNTIF(AD165,"* "&amp;DM15:VZ15&amp;" *")&gt;0)*1))</f>
        <v>0</v>
      </c>
      <c r="BR165">
        <f t="array" ref="BR165">IF(P165="",0,SUMPRODUCT((DM13:VZ13="Mollusques")*(DM14:VZ14="ALERTE")*(COUNTIF(AD165,"* "&amp;DM15:VZ15&amp;" *")&gt;0)*1))</f>
        <v>0</v>
      </c>
      <c r="BS165" t="str">
        <f t="shared" si="135"/>
        <v/>
      </c>
      <c r="BT165" t="str">
        <f t="shared" si="136"/>
        <v/>
      </c>
      <c r="BU165" t="str">
        <f t="shared" si="137"/>
        <v/>
      </c>
      <c r="BV165" t="str">
        <f t="shared" si="138"/>
        <v/>
      </c>
      <c r="BW165" t="str">
        <f t="shared" si="139"/>
        <v/>
      </c>
      <c r="BX165" t="str">
        <f t="shared" si="140"/>
        <v/>
      </c>
      <c r="BY165" t="str">
        <f t="shared" si="141"/>
        <v/>
      </c>
      <c r="BZ165" t="str">
        <f t="shared" si="142"/>
        <v/>
      </c>
      <c r="CA165" t="str">
        <f t="shared" si="143"/>
        <v/>
      </c>
      <c r="CB165" t="str">
        <f t="shared" si="144"/>
        <v/>
      </c>
      <c r="CC165" t="str">
        <f t="shared" si="145"/>
        <v/>
      </c>
      <c r="CD165" t="str">
        <f t="shared" si="146"/>
        <v/>
      </c>
      <c r="CE165" t="str">
        <f t="shared" si="147"/>
        <v/>
      </c>
      <c r="CF165" t="str">
        <f t="shared" si="148"/>
        <v/>
      </c>
      <c r="CG165" t="str">
        <f t="shared" si="149"/>
        <v/>
      </c>
      <c r="CH165" t="str">
        <f t="shared" si="150"/>
        <v/>
      </c>
      <c r="CI165" t="str">
        <f t="shared" si="151"/>
        <v/>
      </c>
      <c r="CJ165" t="str">
        <f t="shared" si="152"/>
        <v/>
      </c>
      <c r="CK165" t="str">
        <f t="shared" si="153"/>
        <v/>
      </c>
    </row>
    <row r="166" spans="2:89" ht="15.75">
      <c r="B166" s="759"/>
      <c r="C166" s="784"/>
      <c r="D166" s="780" t="str" cm="1">
        <f t="array" ref="D166">IF(ROW()=ROW(D154),C157,INDEX(E154:E167,ROW()-ROW(D154)))</f>
        <v/>
      </c>
      <c r="E166" s="781" t="str">
        <f>IF(OR(D166="",C156="",C156&lt;=0,F166=""),"",TRIM(MID(D166,LEN(F166)+1+IF(MID(D166,LEN(F166)+1,1)=" ",1,0),99999)))</f>
        <v/>
      </c>
      <c r="F166" s="780" t="str">
        <f>IF(OR(G166="",G166=0,G166="0"),"",IF(LEN(G166)&lt;=C156,G166,IF(LEN(SUBSTITUTE(H166," ",""))=C156+1,LEFT(G166,C156),LEFT(G166,FIND("§",SUBSTITUTE(H166," ","§",LEN(H166)-LEN(SUBSTITUTE(H166," ",""))))-1))))</f>
        <v/>
      </c>
      <c r="G166" s="780" t="str">
        <f t="shared" si="105"/>
        <v/>
      </c>
      <c r="H166" s="780" t="str">
        <f>IF(OR(G166="",G166=0,G166="0"),"",LEFT(G166,C156+1))</f>
        <v/>
      </c>
      <c r="I166" s="782"/>
      <c r="J166" s="796"/>
      <c r="K166" s="759" t="str">
        <f>IF(LEN(TRIM(L166))&gt;0,MAX(K13:K165)+1,"")</f>
        <v/>
      </c>
      <c r="L166" s="864"/>
      <c r="M166" s="864"/>
      <c r="N166" s="864"/>
      <c r="O166" s="263" t="str">
        <f t="shared" si="106"/>
        <v/>
      </c>
      <c r="P166" s="752"/>
      <c r="Q166" s="862" t="s">
        <v>945</v>
      </c>
      <c r="R166" s="863" t="str">
        <f t="shared" si="107"/>
        <v/>
      </c>
      <c r="S166" s="264" t="str">
        <f t="shared" si="108"/>
        <v/>
      </c>
      <c r="T166" s="266" t="str">
        <f t="shared" si="109"/>
        <v/>
      </c>
      <c r="U166" s="267" t="str">
        <f t="shared" si="110"/>
        <v/>
      </c>
      <c r="V166" s="268" t="str">
        <f t="shared" si="111"/>
        <v/>
      </c>
      <c r="W166" s="268" t="str">
        <f t="shared" si="112"/>
        <v/>
      </c>
      <c r="X166" s="269" t="str">
        <f t="shared" si="113"/>
        <v/>
      </c>
      <c r="Y166" t="str">
        <f t="shared" si="114"/>
        <v/>
      </c>
      <c r="Z166" t="str">
        <f t="shared" si="115"/>
        <v/>
      </c>
      <c r="AA166" t="str">
        <f t="shared" si="116"/>
        <v/>
      </c>
      <c r="AB166" t="str">
        <f t="shared" si="117"/>
        <v/>
      </c>
      <c r="AC166" t="str">
        <f t="shared" si="118"/>
        <v/>
      </c>
      <c r="AD166" t="str">
        <f t="shared" si="119"/>
        <v/>
      </c>
      <c r="AE166">
        <f t="array" ref="AE166">IF(P166="",0,SUMPRODUCT((DM13:VZ13="Gluten")*(DM14:VZ14="INFO")*(COUNTIF(AD166,"* "&amp;DM15:VZ15&amp;" *")&gt;0)*1))</f>
        <v>0</v>
      </c>
      <c r="AF166">
        <f t="array" ref="AF166">IF(P166="",0,SUMPRODUCT((DM13:VZ13="Gluten")*(DM14:VZ14="EXCL")*(COUNTIF(AD166,"* "&amp;DM15:VZ15&amp;" *")&gt;0)*1))</f>
        <v>0</v>
      </c>
      <c r="AG166">
        <f t="array" ref="AG166">IF(P166="",0,SUMPRODUCT((DM13:VZ13="Gluten")*(DM14:VZ14="ALERTE")*(COUNTIF(AD166,"* "&amp;DM15:VZ15&amp;" *")&gt;0)*1))</f>
        <v>0</v>
      </c>
      <c r="AH166">
        <f t="array" ref="AH166">IF(P166="",0,SUMPRODUCT((DM13:VZ13="Gluten")*(DM14:VZ14="SUSP")*(COUNTIF(AD166,"* "&amp;DM15:VZ15&amp;" *")&gt;0)*1))</f>
        <v>0</v>
      </c>
      <c r="AI166" t="str">
        <f t="shared" si="120"/>
        <v/>
      </c>
      <c r="AJ166" t="str">
        <f t="shared" si="121"/>
        <v/>
      </c>
      <c r="AK166">
        <f t="array" ref="AK166">IF(P166="",0,SUMPRODUCT((DM13:VZ13="Crustaces")*(DM14:VZ14="ALERTE")*(COUNTIF(AD166,"* "&amp;DM15:VZ15&amp;" *")&gt;0)*1))</f>
        <v>0</v>
      </c>
      <c r="AL166" t="str">
        <f t="shared" si="122"/>
        <v/>
      </c>
      <c r="AM166">
        <f t="array" ref="AM166">IF(P166="",0,SUMPRODUCT((DM13:VZ13="Oeufs")*(DM14:VZ14="ALERTE")*(COUNTIF(AD166,"* "&amp;DM15:VZ15&amp;" *")&gt;0)*1))</f>
        <v>0</v>
      </c>
      <c r="AN166" t="str">
        <f t="shared" si="123"/>
        <v/>
      </c>
      <c r="AO166">
        <f t="array" ref="AO166">IF(P166="",0,SUMPRODUCT((DM13:VZ13="Poissons")*(DM14:VZ14="INFO")*(COUNTIF(AD166,"* "&amp;DM15:VZ15&amp;" *")&gt;0)*1))</f>
        <v>0</v>
      </c>
      <c r="AP166">
        <f t="array" ref="AP166">IF(P166="",0,SUMPRODUCT((DM13:VZ13="Poissons")*(DM14:VZ14="EXCL")*(COUNTIF(AD166,"* "&amp;DM15:VZ15&amp;" *")&gt;0)*1))</f>
        <v>0</v>
      </c>
      <c r="AQ166">
        <f t="array" ref="AQ166">IF(P166="",0,SUMPRODUCT((DM13:VZ13="Poissons")*(DM14:VZ14="ALERTE")*(COUNTIF(AD166,"* "&amp;DM15:VZ15&amp;" *")&gt;0)*1))</f>
        <v>0</v>
      </c>
      <c r="AR166" t="str">
        <f t="shared" si="124"/>
        <v/>
      </c>
      <c r="AS166">
        <f t="array" ref="AS166">IF(P166="",0,SUMPRODUCT((DM13:VZ13="Arachides")*(DM14:VZ14="ALERTE")*(COUNTIF(AD166,"* "&amp;DM15:VZ15&amp;" *")&gt;0)*1))</f>
        <v>0</v>
      </c>
      <c r="AT166" t="str">
        <f t="shared" si="125"/>
        <v/>
      </c>
      <c r="AU166">
        <f t="array" ref="AU166">IF(P166="",0,SUMPRODUCT((DM13:VZ13="Soja")*(DM14:VZ14="INFO")*(COUNTIF(AD166,"* "&amp;DM15:VZ15&amp;" *")&gt;0)*1))</f>
        <v>0</v>
      </c>
      <c r="AV166">
        <f t="array" ref="AV166">IF(P166="",0,SUMPRODUCT((DM13:VZ13="Soja")*(DM14:VZ14="ALERTE")*(COUNTIF(AD166,"* "&amp;DM15:VZ15&amp;" *")&gt;0)*1))</f>
        <v>0</v>
      </c>
      <c r="AW166" t="str">
        <f t="shared" si="126"/>
        <v/>
      </c>
      <c r="AX166">
        <f t="array" ref="AX166">IF(P166="",0,SUMPRODUCT((DM13:VZ13="Lait")*(DM14:VZ14="INFO")*(COUNTIF(AD166,"* "&amp;DM15:VZ15&amp;" *")&gt;0)*1))</f>
        <v>0</v>
      </c>
      <c r="AY166">
        <f t="array" ref="AY166">IF(P166="",0,SUMPRODUCT((DM13:VZ13="Lait")*(DM14:VZ14="EXCL")*(COUNTIF(AD166,"* "&amp;DM15:VZ15&amp;" *")&gt;0)*1))</f>
        <v>0</v>
      </c>
      <c r="AZ166">
        <f t="array" ref="AZ166">IF(P166="",0,SUMPRODUCT((DM13:VZ13="Lait")*(DM14:VZ14="ALERTE")*(COUNTIF(AD166,"* "&amp;DM15:VZ15&amp;" *")&gt;0)*1))</f>
        <v>0</v>
      </c>
      <c r="BA166">
        <f t="array" ref="BA166">IF(P166="",0,SUMPRODUCT((DM13:VZ13="Lait")*(DM14:VZ14="SUSP")*(COUNTIF(AD166,"* "&amp;DM15:VZ15&amp;" *")&gt;0)*1))</f>
        <v>0</v>
      </c>
      <c r="BB166" t="str">
        <f t="shared" si="127"/>
        <v/>
      </c>
      <c r="BC166" t="str">
        <f t="shared" si="128"/>
        <v/>
      </c>
      <c r="BD166">
        <f t="array" ref="BD166">IF(P166="",0,SUMPRODUCT((DM13:VZ13="Fruits a coque")*(DM14:VZ14="EXCL")*(COUNTIF(AD166,"* "&amp;DM15:VZ15&amp;" *")&gt;0)*1))</f>
        <v>0</v>
      </c>
      <c r="BE166">
        <f t="array" ref="BE166">IF(P166="",0,SUMPRODUCT((DM13:VZ13="Fruits a coque")*(DM14:VZ14="ALERTE")*(COUNTIF(AD166,"* "&amp;DM15:VZ15&amp;" *")&gt;0)*1))</f>
        <v>0</v>
      </c>
      <c r="BF166" t="str">
        <f t="shared" si="129"/>
        <v/>
      </c>
      <c r="BG166">
        <f t="array" ref="BG166">IF(P166="",0,SUMPRODUCT((DM13:VZ13="Celeri")*(DM14:VZ14="ALERTE")*(COUNTIF(AD166,"* "&amp;DM15:VZ15&amp;" *")&gt;0)*1))</f>
        <v>0</v>
      </c>
      <c r="BH166" t="str">
        <f t="shared" si="130"/>
        <v/>
      </c>
      <c r="BI166">
        <f t="array" ref="BI166">IF(P166="",0,SUMPRODUCT((DM13:VZ13="Moutarde")*(DM14:VZ14="ALERTE")*(COUNTIF(AD166,"* "&amp;DM15:VZ15&amp;" *")&gt;0)*1))</f>
        <v>0</v>
      </c>
      <c r="BJ166" t="str">
        <f t="shared" si="131"/>
        <v/>
      </c>
      <c r="BK166">
        <f t="array" ref="BK166">IF(P166="",0,SUMPRODUCT((DM13:VZ13="Sesame")*(DM14:VZ14="ALERTE")*(COUNTIF(AD166,"* "&amp;DM15:VZ15&amp;" *")&gt;0)*1))</f>
        <v>0</v>
      </c>
      <c r="BL166" t="str">
        <f t="shared" si="132"/>
        <v/>
      </c>
      <c r="BM166">
        <f t="array" ref="BM166">IF(P166="",0,SUMPRODUCT((DM13:VZ13="Sulfites")*(DM14:VZ14="ALERTE")*(COUNTIF(AD166,"* "&amp;DM15:VZ15&amp;" *")&gt;0)*1))</f>
        <v>0</v>
      </c>
      <c r="BN166" t="str">
        <f t="shared" si="133"/>
        <v/>
      </c>
      <c r="BO166">
        <f t="array" ref="BO166">IF(P166="",0,SUMPRODUCT((DM13:VZ13="Lupin")*(DM14:VZ14="ALERTE")*(COUNTIF(AD166,"* "&amp;DM15:VZ15&amp;" *")&gt;0)*1))</f>
        <v>0</v>
      </c>
      <c r="BP166" t="str">
        <f t="shared" si="134"/>
        <v/>
      </c>
      <c r="BQ166">
        <f t="array" ref="BQ166">IF(P166="",0,SUMPRODUCT((DM13:VZ13="Mollusques")*(DM14:VZ14="EXCL")*(COUNTIF(AD166,"* "&amp;DM15:VZ15&amp;" *")&gt;0)*1))</f>
        <v>0</v>
      </c>
      <c r="BR166">
        <f t="array" ref="BR166">IF(P166="",0,SUMPRODUCT((DM13:VZ13="Mollusques")*(DM14:VZ14="ALERTE")*(COUNTIF(AD166,"* "&amp;DM15:VZ15&amp;" *")&gt;0)*1))</f>
        <v>0</v>
      </c>
      <c r="BS166" t="str">
        <f t="shared" si="135"/>
        <v/>
      </c>
      <c r="BT166" t="str">
        <f t="shared" si="136"/>
        <v/>
      </c>
      <c r="BU166" t="str">
        <f t="shared" si="137"/>
        <v/>
      </c>
      <c r="BV166" t="str">
        <f t="shared" si="138"/>
        <v/>
      </c>
      <c r="BW166" t="str">
        <f t="shared" si="139"/>
        <v/>
      </c>
      <c r="BX166" t="str">
        <f t="shared" si="140"/>
        <v/>
      </c>
      <c r="BY166" t="str">
        <f t="shared" si="141"/>
        <v/>
      </c>
      <c r="BZ166" t="str">
        <f t="shared" si="142"/>
        <v/>
      </c>
      <c r="CA166" t="str">
        <f t="shared" si="143"/>
        <v/>
      </c>
      <c r="CB166" t="str">
        <f t="shared" si="144"/>
        <v/>
      </c>
      <c r="CC166" t="str">
        <f t="shared" si="145"/>
        <v/>
      </c>
      <c r="CD166" t="str">
        <f t="shared" si="146"/>
        <v/>
      </c>
      <c r="CE166" t="str">
        <f t="shared" si="147"/>
        <v/>
      </c>
      <c r="CF166" t="str">
        <f t="shared" si="148"/>
        <v/>
      </c>
      <c r="CG166" t="str">
        <f t="shared" si="149"/>
        <v/>
      </c>
      <c r="CH166" t="str">
        <f t="shared" si="150"/>
        <v/>
      </c>
      <c r="CI166" t="str">
        <f t="shared" si="151"/>
        <v/>
      </c>
      <c r="CJ166" t="str">
        <f t="shared" si="152"/>
        <v/>
      </c>
      <c r="CK166" t="str">
        <f t="shared" si="153"/>
        <v/>
      </c>
    </row>
    <row r="167" spans="2:89" ht="15.75">
      <c r="B167" s="759"/>
      <c r="C167" s="784"/>
      <c r="D167" s="780" t="str" cm="1">
        <f t="array" ref="D167">IF(ROW()=ROW(D154),C157,INDEX(E154:E167,ROW()-ROW(D154)))</f>
        <v/>
      </c>
      <c r="E167" s="781" t="str">
        <f>IF(OR(D167="",C156="",C156&lt;=0,F167=""),"",TRIM(MID(D167,LEN(F167)+1+IF(MID(D167,LEN(F167)+1,1)=" ",1,0),99999)))</f>
        <v/>
      </c>
      <c r="F167" s="780" t="str">
        <f>IF(OR(G167="",G167=0,G167="0"),"",IF(LEN(G167)&lt;=C156,G167,IF(LEN(SUBSTITUTE(H167," ",""))=C156+1,LEFT(G167,C156),LEFT(G167,FIND("§",SUBSTITUTE(H167," ","§",LEN(H167)-LEN(SUBSTITUTE(H167," ",""))))-1))))</f>
        <v/>
      </c>
      <c r="G167" s="780" t="str">
        <f t="shared" si="105"/>
        <v/>
      </c>
      <c r="H167" s="780" t="str">
        <f>IF(OR(G167="",G167=0,G167="0"),"",LEFT(G167,C156+1))</f>
        <v/>
      </c>
      <c r="I167" s="782"/>
      <c r="J167" s="796"/>
      <c r="K167" s="759" t="str">
        <f>IF(LEN(TRIM(L167))&gt;0,MAX(K13:K166)+1,"")</f>
        <v/>
      </c>
      <c r="L167" s="864"/>
      <c r="M167" s="864"/>
      <c r="N167" s="864"/>
      <c r="O167" s="263" t="str">
        <f t="shared" si="106"/>
        <v/>
      </c>
      <c r="P167" s="752"/>
      <c r="Q167" s="862" t="s">
        <v>945</v>
      </c>
      <c r="R167" s="863" t="str">
        <f t="shared" si="107"/>
        <v/>
      </c>
      <c r="S167" s="264" t="str">
        <f t="shared" si="108"/>
        <v/>
      </c>
      <c r="T167" s="266" t="str">
        <f t="shared" si="109"/>
        <v/>
      </c>
      <c r="U167" s="267" t="str">
        <f t="shared" si="110"/>
        <v/>
      </c>
      <c r="V167" s="268" t="str">
        <f t="shared" si="111"/>
        <v/>
      </c>
      <c r="W167" s="268" t="str">
        <f t="shared" si="112"/>
        <v/>
      </c>
      <c r="X167" s="269" t="str">
        <f t="shared" si="113"/>
        <v/>
      </c>
      <c r="Y167" t="str">
        <f t="shared" si="114"/>
        <v/>
      </c>
      <c r="Z167" t="str">
        <f t="shared" si="115"/>
        <v/>
      </c>
      <c r="AA167" t="str">
        <f t="shared" si="116"/>
        <v/>
      </c>
      <c r="AB167" t="str">
        <f t="shared" si="117"/>
        <v/>
      </c>
      <c r="AC167" t="str">
        <f t="shared" si="118"/>
        <v/>
      </c>
      <c r="AD167" t="str">
        <f t="shared" si="119"/>
        <v/>
      </c>
      <c r="AE167">
        <f t="array" ref="AE167">IF(P167="",0,SUMPRODUCT((DM13:VZ13="Gluten")*(DM14:VZ14="INFO")*(COUNTIF(AD167,"* "&amp;DM15:VZ15&amp;" *")&gt;0)*1))</f>
        <v>0</v>
      </c>
      <c r="AF167">
        <f t="array" ref="AF167">IF(P167="",0,SUMPRODUCT((DM13:VZ13="Gluten")*(DM14:VZ14="EXCL")*(COUNTIF(AD167,"* "&amp;DM15:VZ15&amp;" *")&gt;0)*1))</f>
        <v>0</v>
      </c>
      <c r="AG167">
        <f t="array" ref="AG167">IF(P167="",0,SUMPRODUCT((DM13:VZ13="Gluten")*(DM14:VZ14="ALERTE")*(COUNTIF(AD167,"* "&amp;DM15:VZ15&amp;" *")&gt;0)*1))</f>
        <v>0</v>
      </c>
      <c r="AH167">
        <f t="array" ref="AH167">IF(P167="",0,SUMPRODUCT((DM13:VZ13="Gluten")*(DM14:VZ14="SUSP")*(COUNTIF(AD167,"* "&amp;DM15:VZ15&amp;" *")&gt;0)*1))</f>
        <v>0</v>
      </c>
      <c r="AI167" t="str">
        <f t="shared" si="120"/>
        <v/>
      </c>
      <c r="AJ167" t="str">
        <f t="shared" si="121"/>
        <v/>
      </c>
      <c r="AK167">
        <f t="array" ref="AK167">IF(P167="",0,SUMPRODUCT((DM13:VZ13="Crustaces")*(DM14:VZ14="ALERTE")*(COUNTIF(AD167,"* "&amp;DM15:VZ15&amp;" *")&gt;0)*1))</f>
        <v>0</v>
      </c>
      <c r="AL167" t="str">
        <f t="shared" si="122"/>
        <v/>
      </c>
      <c r="AM167">
        <f t="array" ref="AM167">IF(P167="",0,SUMPRODUCT((DM13:VZ13="Oeufs")*(DM14:VZ14="ALERTE")*(COUNTIF(AD167,"* "&amp;DM15:VZ15&amp;" *")&gt;0)*1))</f>
        <v>0</v>
      </c>
      <c r="AN167" t="str">
        <f t="shared" si="123"/>
        <v/>
      </c>
      <c r="AO167">
        <f t="array" ref="AO167">IF(P167="",0,SUMPRODUCT((DM13:VZ13="Poissons")*(DM14:VZ14="INFO")*(COUNTIF(AD167,"* "&amp;DM15:VZ15&amp;" *")&gt;0)*1))</f>
        <v>0</v>
      </c>
      <c r="AP167">
        <f t="array" ref="AP167">IF(P167="",0,SUMPRODUCT((DM13:VZ13="Poissons")*(DM14:VZ14="EXCL")*(COUNTIF(AD167,"* "&amp;DM15:VZ15&amp;" *")&gt;0)*1))</f>
        <v>0</v>
      </c>
      <c r="AQ167">
        <f t="array" ref="AQ167">IF(P167="",0,SUMPRODUCT((DM13:VZ13="Poissons")*(DM14:VZ14="ALERTE")*(COUNTIF(AD167,"* "&amp;DM15:VZ15&amp;" *")&gt;0)*1))</f>
        <v>0</v>
      </c>
      <c r="AR167" t="str">
        <f t="shared" si="124"/>
        <v/>
      </c>
      <c r="AS167">
        <f t="array" ref="AS167">IF(P167="",0,SUMPRODUCT((DM13:VZ13="Arachides")*(DM14:VZ14="ALERTE")*(COUNTIF(AD167,"* "&amp;DM15:VZ15&amp;" *")&gt;0)*1))</f>
        <v>0</v>
      </c>
      <c r="AT167" t="str">
        <f t="shared" si="125"/>
        <v/>
      </c>
      <c r="AU167">
        <f t="array" ref="AU167">IF(P167="",0,SUMPRODUCT((DM13:VZ13="Soja")*(DM14:VZ14="INFO")*(COUNTIF(AD167,"* "&amp;DM15:VZ15&amp;" *")&gt;0)*1))</f>
        <v>0</v>
      </c>
      <c r="AV167">
        <f t="array" ref="AV167">IF(P167="",0,SUMPRODUCT((DM13:VZ13="Soja")*(DM14:VZ14="ALERTE")*(COUNTIF(AD167,"* "&amp;DM15:VZ15&amp;" *")&gt;0)*1))</f>
        <v>0</v>
      </c>
      <c r="AW167" t="str">
        <f t="shared" si="126"/>
        <v/>
      </c>
      <c r="AX167">
        <f t="array" ref="AX167">IF(P167="",0,SUMPRODUCT((DM13:VZ13="Lait")*(DM14:VZ14="INFO")*(COUNTIF(AD167,"* "&amp;DM15:VZ15&amp;" *")&gt;0)*1))</f>
        <v>0</v>
      </c>
      <c r="AY167">
        <f t="array" ref="AY167">IF(P167="",0,SUMPRODUCT((DM13:VZ13="Lait")*(DM14:VZ14="EXCL")*(COUNTIF(AD167,"* "&amp;DM15:VZ15&amp;" *")&gt;0)*1))</f>
        <v>0</v>
      </c>
      <c r="AZ167">
        <f t="array" ref="AZ167">IF(P167="",0,SUMPRODUCT((DM13:VZ13="Lait")*(DM14:VZ14="ALERTE")*(COUNTIF(AD167,"* "&amp;DM15:VZ15&amp;" *")&gt;0)*1))</f>
        <v>0</v>
      </c>
      <c r="BA167">
        <f t="array" ref="BA167">IF(P167="",0,SUMPRODUCT((DM13:VZ13="Lait")*(DM14:VZ14="SUSP")*(COUNTIF(AD167,"* "&amp;DM15:VZ15&amp;" *")&gt;0)*1))</f>
        <v>0</v>
      </c>
      <c r="BB167" t="str">
        <f t="shared" si="127"/>
        <v/>
      </c>
      <c r="BC167" t="str">
        <f t="shared" si="128"/>
        <v/>
      </c>
      <c r="BD167">
        <f t="array" ref="BD167">IF(P167="",0,SUMPRODUCT((DM13:VZ13="Fruits a coque")*(DM14:VZ14="EXCL")*(COUNTIF(AD167,"* "&amp;DM15:VZ15&amp;" *")&gt;0)*1))</f>
        <v>0</v>
      </c>
      <c r="BE167">
        <f t="array" ref="BE167">IF(P167="",0,SUMPRODUCT((DM13:VZ13="Fruits a coque")*(DM14:VZ14="ALERTE")*(COUNTIF(AD167,"* "&amp;DM15:VZ15&amp;" *")&gt;0)*1))</f>
        <v>0</v>
      </c>
      <c r="BF167" t="str">
        <f t="shared" si="129"/>
        <v/>
      </c>
      <c r="BG167">
        <f t="array" ref="BG167">IF(P167="",0,SUMPRODUCT((DM13:VZ13="Celeri")*(DM14:VZ14="ALERTE")*(COUNTIF(AD167,"* "&amp;DM15:VZ15&amp;" *")&gt;0)*1))</f>
        <v>0</v>
      </c>
      <c r="BH167" t="str">
        <f t="shared" si="130"/>
        <v/>
      </c>
      <c r="BI167">
        <f t="array" ref="BI167">IF(P167="",0,SUMPRODUCT((DM13:VZ13="Moutarde")*(DM14:VZ14="ALERTE")*(COUNTIF(AD167,"* "&amp;DM15:VZ15&amp;" *")&gt;0)*1))</f>
        <v>0</v>
      </c>
      <c r="BJ167" t="str">
        <f t="shared" si="131"/>
        <v/>
      </c>
      <c r="BK167">
        <f t="array" ref="BK167">IF(P167="",0,SUMPRODUCT((DM13:VZ13="Sesame")*(DM14:VZ14="ALERTE")*(COUNTIF(AD167,"* "&amp;DM15:VZ15&amp;" *")&gt;0)*1))</f>
        <v>0</v>
      </c>
      <c r="BL167" t="str">
        <f t="shared" si="132"/>
        <v/>
      </c>
      <c r="BM167">
        <f t="array" ref="BM167">IF(P167="",0,SUMPRODUCT((DM13:VZ13="Sulfites")*(DM14:VZ14="ALERTE")*(COUNTIF(AD167,"* "&amp;DM15:VZ15&amp;" *")&gt;0)*1))</f>
        <v>0</v>
      </c>
      <c r="BN167" t="str">
        <f t="shared" si="133"/>
        <v/>
      </c>
      <c r="BO167">
        <f t="array" ref="BO167">IF(P167="",0,SUMPRODUCT((DM13:VZ13="Lupin")*(DM14:VZ14="ALERTE")*(COUNTIF(AD167,"* "&amp;DM15:VZ15&amp;" *")&gt;0)*1))</f>
        <v>0</v>
      </c>
      <c r="BP167" t="str">
        <f t="shared" si="134"/>
        <v/>
      </c>
      <c r="BQ167">
        <f t="array" ref="BQ167">IF(P167="",0,SUMPRODUCT((DM13:VZ13="Mollusques")*(DM14:VZ14="EXCL")*(COUNTIF(AD167,"* "&amp;DM15:VZ15&amp;" *")&gt;0)*1))</f>
        <v>0</v>
      </c>
      <c r="BR167">
        <f t="array" ref="BR167">IF(P167="",0,SUMPRODUCT((DM13:VZ13="Mollusques")*(DM14:VZ14="ALERTE")*(COUNTIF(AD167,"* "&amp;DM15:VZ15&amp;" *")&gt;0)*1))</f>
        <v>0</v>
      </c>
      <c r="BS167" t="str">
        <f t="shared" si="135"/>
        <v/>
      </c>
      <c r="BT167" t="str">
        <f t="shared" si="136"/>
        <v/>
      </c>
      <c r="BU167" t="str">
        <f t="shared" si="137"/>
        <v/>
      </c>
      <c r="BV167" t="str">
        <f t="shared" si="138"/>
        <v/>
      </c>
      <c r="BW167" t="str">
        <f t="shared" si="139"/>
        <v/>
      </c>
      <c r="BX167" t="str">
        <f t="shared" si="140"/>
        <v/>
      </c>
      <c r="BY167" t="str">
        <f t="shared" si="141"/>
        <v/>
      </c>
      <c r="BZ167" t="str">
        <f t="shared" si="142"/>
        <v/>
      </c>
      <c r="CA167" t="str">
        <f t="shared" si="143"/>
        <v/>
      </c>
      <c r="CB167" t="str">
        <f t="shared" si="144"/>
        <v/>
      </c>
      <c r="CC167" t="str">
        <f t="shared" si="145"/>
        <v/>
      </c>
      <c r="CD167" t="str">
        <f t="shared" si="146"/>
        <v/>
      </c>
      <c r="CE167" t="str">
        <f t="shared" si="147"/>
        <v/>
      </c>
      <c r="CF167" t="str">
        <f t="shared" si="148"/>
        <v/>
      </c>
      <c r="CG167" t="str">
        <f t="shared" si="149"/>
        <v/>
      </c>
      <c r="CH167" t="str">
        <f t="shared" si="150"/>
        <v/>
      </c>
      <c r="CI167" t="str">
        <f t="shared" si="151"/>
        <v/>
      </c>
      <c r="CJ167" t="str">
        <f t="shared" si="152"/>
        <v/>
      </c>
      <c r="CK167" t="str">
        <f t="shared" si="153"/>
        <v/>
      </c>
    </row>
    <row r="168" spans="2:89" ht="15.75">
      <c r="B168" s="759"/>
      <c r="C168" s="779" t="str">
        <f>IF(TRIM(SUBSTITUTE(R25,CHAR(160),""))="","",R25)</f>
        <v>Refroidir rapidement dans une cellule de refroidissement jusqu'à ce que la température</v>
      </c>
      <c r="D168" s="780" t="str" cm="1">
        <f t="array" ref="D168">IF(ROW()=ROW(D168),C171,INDEX(E168:E181,ROW()-ROW(D168)))</f>
        <v>Refroidir rapidement dans une cellule de refroidissement jusqu'à ce que la température</v>
      </c>
      <c r="E168" s="781" t="str">
        <f>IF(OR(D168="",C170="",C170&lt;=0,F168=""),"",TRIM(MID(D168,LEN(F168)+1+IF(MID(D168,LEN(F168)+1,1)=" ",1,0),99999)))</f>
        <v/>
      </c>
      <c r="F168" s="780" t="str">
        <f>IF(OR(G168="",G168=0,G168="0"),"",IF(LEN(G168)&lt;=C170,G168,IF(LEN(SUBSTITUTE(H168," ",""))=C170+1,LEFT(G168,C170),LEFT(G168,FIND("§",SUBSTITUTE(H168," ","§",LEN(H168)-LEN(SUBSTITUTE(H168," ",""))))-1))))</f>
        <v>Refroidir rapidement dans une cellule de refroidissement jusqu'à ce que la température</v>
      </c>
      <c r="G168" s="780" t="str">
        <f t="shared" si="105"/>
        <v>Refroidir rapidement dans une cellule de refroidissement jusqu'à ce que la température</v>
      </c>
      <c r="H168" s="780" t="str">
        <f>IF(OR(G168="",G168=0,G168="0"),"",LEFT(G168,C170+1))</f>
        <v>Refroidir rapidement dans une cellule de refroidissement jusqu'à ce que la température</v>
      </c>
      <c r="I168" s="782"/>
      <c r="J168" s="796"/>
      <c r="K168" s="759" t="str">
        <f>IF(LEN(TRIM(L168))&gt;0,MAX(K13:K167)+1,"")</f>
        <v/>
      </c>
      <c r="L168" s="864"/>
      <c r="M168" s="864"/>
      <c r="N168" s="864"/>
      <c r="O168" s="263" t="str">
        <f t="shared" si="106"/>
        <v/>
      </c>
      <c r="P168" s="752"/>
      <c r="Q168" s="862" t="s">
        <v>945</v>
      </c>
      <c r="R168" s="863" t="str">
        <f t="shared" si="107"/>
        <v/>
      </c>
      <c r="S168" s="264" t="str">
        <f t="shared" si="108"/>
        <v/>
      </c>
      <c r="T168" s="266" t="str">
        <f t="shared" si="109"/>
        <v/>
      </c>
      <c r="U168" s="267" t="str">
        <f t="shared" si="110"/>
        <v/>
      </c>
      <c r="V168" s="268" t="str">
        <f t="shared" si="111"/>
        <v/>
      </c>
      <c r="W168" s="268" t="str">
        <f t="shared" si="112"/>
        <v/>
      </c>
      <c r="X168" s="269" t="str">
        <f t="shared" si="113"/>
        <v/>
      </c>
      <c r="Y168" t="str">
        <f t="shared" si="114"/>
        <v/>
      </c>
      <c r="Z168" t="str">
        <f t="shared" si="115"/>
        <v/>
      </c>
      <c r="AA168" t="str">
        <f t="shared" si="116"/>
        <v/>
      </c>
      <c r="AB168" t="str">
        <f t="shared" si="117"/>
        <v/>
      </c>
      <c r="AC168" t="str">
        <f t="shared" si="118"/>
        <v/>
      </c>
      <c r="AD168" t="str">
        <f t="shared" si="119"/>
        <v/>
      </c>
      <c r="AE168">
        <f t="array" ref="AE168">IF(P168="",0,SUMPRODUCT((DM13:VZ13="Gluten")*(DM14:VZ14="INFO")*(COUNTIF(AD168,"* "&amp;DM15:VZ15&amp;" *")&gt;0)*1))</f>
        <v>0</v>
      </c>
      <c r="AF168">
        <f t="array" ref="AF168">IF(P168="",0,SUMPRODUCT((DM13:VZ13="Gluten")*(DM14:VZ14="EXCL")*(COUNTIF(AD168,"* "&amp;DM15:VZ15&amp;" *")&gt;0)*1))</f>
        <v>0</v>
      </c>
      <c r="AG168">
        <f t="array" ref="AG168">IF(P168="",0,SUMPRODUCT((DM13:VZ13="Gluten")*(DM14:VZ14="ALERTE")*(COUNTIF(AD168,"* "&amp;DM15:VZ15&amp;" *")&gt;0)*1))</f>
        <v>0</v>
      </c>
      <c r="AH168">
        <f t="array" ref="AH168">IF(P168="",0,SUMPRODUCT((DM13:VZ13="Gluten")*(DM14:VZ14="SUSP")*(COUNTIF(AD168,"* "&amp;DM15:VZ15&amp;" *")&gt;0)*1))</f>
        <v>0</v>
      </c>
      <c r="AI168" t="str">
        <f t="shared" si="120"/>
        <v/>
      </c>
      <c r="AJ168" t="str">
        <f t="shared" si="121"/>
        <v/>
      </c>
      <c r="AK168">
        <f t="array" ref="AK168">IF(P168="",0,SUMPRODUCT((DM13:VZ13="Crustaces")*(DM14:VZ14="ALERTE")*(COUNTIF(AD168,"* "&amp;DM15:VZ15&amp;" *")&gt;0)*1))</f>
        <v>0</v>
      </c>
      <c r="AL168" t="str">
        <f t="shared" si="122"/>
        <v/>
      </c>
      <c r="AM168">
        <f t="array" ref="AM168">IF(P168="",0,SUMPRODUCT((DM13:VZ13="Oeufs")*(DM14:VZ14="ALERTE")*(COUNTIF(AD168,"* "&amp;DM15:VZ15&amp;" *")&gt;0)*1))</f>
        <v>0</v>
      </c>
      <c r="AN168" t="str">
        <f t="shared" si="123"/>
        <v/>
      </c>
      <c r="AO168">
        <f t="array" ref="AO168">IF(P168="",0,SUMPRODUCT((DM13:VZ13="Poissons")*(DM14:VZ14="INFO")*(COUNTIF(AD168,"* "&amp;DM15:VZ15&amp;" *")&gt;0)*1))</f>
        <v>0</v>
      </c>
      <c r="AP168">
        <f t="array" ref="AP168">IF(P168="",0,SUMPRODUCT((DM13:VZ13="Poissons")*(DM14:VZ14="EXCL")*(COUNTIF(AD168,"* "&amp;DM15:VZ15&amp;" *")&gt;0)*1))</f>
        <v>0</v>
      </c>
      <c r="AQ168">
        <f t="array" ref="AQ168">IF(P168="",0,SUMPRODUCT((DM13:VZ13="Poissons")*(DM14:VZ14="ALERTE")*(COUNTIF(AD168,"* "&amp;DM15:VZ15&amp;" *")&gt;0)*1))</f>
        <v>0</v>
      </c>
      <c r="AR168" t="str">
        <f t="shared" si="124"/>
        <v/>
      </c>
      <c r="AS168">
        <f t="array" ref="AS168">IF(P168="",0,SUMPRODUCT((DM13:VZ13="Arachides")*(DM14:VZ14="ALERTE")*(COUNTIF(AD168,"* "&amp;DM15:VZ15&amp;" *")&gt;0)*1))</f>
        <v>0</v>
      </c>
      <c r="AT168" t="str">
        <f t="shared" si="125"/>
        <v/>
      </c>
      <c r="AU168">
        <f t="array" ref="AU168">IF(P168="",0,SUMPRODUCT((DM13:VZ13="Soja")*(DM14:VZ14="INFO")*(COUNTIF(AD168,"* "&amp;DM15:VZ15&amp;" *")&gt;0)*1))</f>
        <v>0</v>
      </c>
      <c r="AV168">
        <f t="array" ref="AV168">IF(P168="",0,SUMPRODUCT((DM13:VZ13="Soja")*(DM14:VZ14="ALERTE")*(COUNTIF(AD168,"* "&amp;DM15:VZ15&amp;" *")&gt;0)*1))</f>
        <v>0</v>
      </c>
      <c r="AW168" t="str">
        <f t="shared" si="126"/>
        <v/>
      </c>
      <c r="AX168">
        <f t="array" ref="AX168">IF(P168="",0,SUMPRODUCT((DM13:VZ13="Lait")*(DM14:VZ14="INFO")*(COUNTIF(AD168,"* "&amp;DM15:VZ15&amp;" *")&gt;0)*1))</f>
        <v>0</v>
      </c>
      <c r="AY168">
        <f t="array" ref="AY168">IF(P168="",0,SUMPRODUCT((DM13:VZ13="Lait")*(DM14:VZ14="EXCL")*(COUNTIF(AD168,"* "&amp;DM15:VZ15&amp;" *")&gt;0)*1))</f>
        <v>0</v>
      </c>
      <c r="AZ168">
        <f t="array" ref="AZ168">IF(P168="",0,SUMPRODUCT((DM13:VZ13="Lait")*(DM14:VZ14="ALERTE")*(COUNTIF(AD168,"* "&amp;DM15:VZ15&amp;" *")&gt;0)*1))</f>
        <v>0</v>
      </c>
      <c r="BA168">
        <f t="array" ref="BA168">IF(P168="",0,SUMPRODUCT((DM13:VZ13="Lait")*(DM14:VZ14="SUSP")*(COUNTIF(AD168,"* "&amp;DM15:VZ15&amp;" *")&gt;0)*1))</f>
        <v>0</v>
      </c>
      <c r="BB168" t="str">
        <f t="shared" si="127"/>
        <v/>
      </c>
      <c r="BC168" t="str">
        <f t="shared" si="128"/>
        <v/>
      </c>
      <c r="BD168">
        <f t="array" ref="BD168">IF(P168="",0,SUMPRODUCT((DM13:VZ13="Fruits a coque")*(DM14:VZ14="EXCL")*(COUNTIF(AD168,"* "&amp;DM15:VZ15&amp;" *")&gt;0)*1))</f>
        <v>0</v>
      </c>
      <c r="BE168">
        <f t="array" ref="BE168">IF(P168="",0,SUMPRODUCT((DM13:VZ13="Fruits a coque")*(DM14:VZ14="ALERTE")*(COUNTIF(AD168,"* "&amp;DM15:VZ15&amp;" *")&gt;0)*1))</f>
        <v>0</v>
      </c>
      <c r="BF168" t="str">
        <f t="shared" si="129"/>
        <v/>
      </c>
      <c r="BG168">
        <f t="array" ref="BG168">IF(P168="",0,SUMPRODUCT((DM13:VZ13="Celeri")*(DM14:VZ14="ALERTE")*(COUNTIF(AD168,"* "&amp;DM15:VZ15&amp;" *")&gt;0)*1))</f>
        <v>0</v>
      </c>
      <c r="BH168" t="str">
        <f t="shared" si="130"/>
        <v/>
      </c>
      <c r="BI168">
        <f t="array" ref="BI168">IF(P168="",0,SUMPRODUCT((DM13:VZ13="Moutarde")*(DM14:VZ14="ALERTE")*(COUNTIF(AD168,"* "&amp;DM15:VZ15&amp;" *")&gt;0)*1))</f>
        <v>0</v>
      </c>
      <c r="BJ168" t="str">
        <f t="shared" si="131"/>
        <v/>
      </c>
      <c r="BK168">
        <f t="array" ref="BK168">IF(P168="",0,SUMPRODUCT((DM13:VZ13="Sesame")*(DM14:VZ14="ALERTE")*(COUNTIF(AD168,"* "&amp;DM15:VZ15&amp;" *")&gt;0)*1))</f>
        <v>0</v>
      </c>
      <c r="BL168" t="str">
        <f t="shared" si="132"/>
        <v/>
      </c>
      <c r="BM168">
        <f t="array" ref="BM168">IF(P168="",0,SUMPRODUCT((DM13:VZ13="Sulfites")*(DM14:VZ14="ALERTE")*(COUNTIF(AD168,"* "&amp;DM15:VZ15&amp;" *")&gt;0)*1))</f>
        <v>0</v>
      </c>
      <c r="BN168" t="str">
        <f t="shared" si="133"/>
        <v/>
      </c>
      <c r="BO168">
        <f t="array" ref="BO168">IF(P168="",0,SUMPRODUCT((DM13:VZ13="Lupin")*(DM14:VZ14="ALERTE")*(COUNTIF(AD168,"* "&amp;DM15:VZ15&amp;" *")&gt;0)*1))</f>
        <v>0</v>
      </c>
      <c r="BP168" t="str">
        <f t="shared" si="134"/>
        <v/>
      </c>
      <c r="BQ168">
        <f t="array" ref="BQ168">IF(P168="",0,SUMPRODUCT((DM13:VZ13="Mollusques")*(DM14:VZ14="EXCL")*(COUNTIF(AD168,"* "&amp;DM15:VZ15&amp;" *")&gt;0)*1))</f>
        <v>0</v>
      </c>
      <c r="BR168">
        <f t="array" ref="BR168">IF(P168="",0,SUMPRODUCT((DM13:VZ13="Mollusques")*(DM14:VZ14="ALERTE")*(COUNTIF(AD168,"* "&amp;DM15:VZ15&amp;" *")&gt;0)*1))</f>
        <v>0</v>
      </c>
      <c r="BS168" t="str">
        <f t="shared" si="135"/>
        <v/>
      </c>
      <c r="BT168" t="str">
        <f t="shared" si="136"/>
        <v/>
      </c>
      <c r="BU168" t="str">
        <f t="shared" si="137"/>
        <v/>
      </c>
      <c r="BV168" t="str">
        <f t="shared" si="138"/>
        <v/>
      </c>
      <c r="BW168" t="str">
        <f t="shared" si="139"/>
        <v/>
      </c>
      <c r="BX168" t="str">
        <f t="shared" si="140"/>
        <v/>
      </c>
      <c r="BY168" t="str">
        <f t="shared" si="141"/>
        <v/>
      </c>
      <c r="BZ168" t="str">
        <f t="shared" si="142"/>
        <v/>
      </c>
      <c r="CA168" t="str">
        <f t="shared" si="143"/>
        <v/>
      </c>
      <c r="CB168" t="str">
        <f t="shared" si="144"/>
        <v/>
      </c>
      <c r="CC168" t="str">
        <f t="shared" si="145"/>
        <v/>
      </c>
      <c r="CD168" t="str">
        <f t="shared" si="146"/>
        <v/>
      </c>
      <c r="CE168" t="str">
        <f t="shared" si="147"/>
        <v/>
      </c>
      <c r="CF168" t="str">
        <f t="shared" si="148"/>
        <v/>
      </c>
      <c r="CG168" t="str">
        <f t="shared" si="149"/>
        <v/>
      </c>
      <c r="CH168" t="str">
        <f t="shared" si="150"/>
        <v/>
      </c>
      <c r="CI168" t="str">
        <f t="shared" si="151"/>
        <v/>
      </c>
      <c r="CJ168" t="str">
        <f t="shared" si="152"/>
        <v/>
      </c>
      <c r="CK168" t="str">
        <f t="shared" si="153"/>
        <v/>
      </c>
    </row>
    <row r="169" spans="2:89" ht="15.75">
      <c r="B169" s="759"/>
      <c r="C169" s="784" t="str">
        <f>TRIM(SUBSTITUTE(SUBSTITUTE(SUBSTITUTE(SUBSTITUTE(SUBSTITUTE(SUBSTITUTE(SUBSTITUTE(SUBSTITUTE(SUBSTITUTE(CLEAN(IF(OR(LEFT(C168,1)="-",LEFT(C168,1)="="),MID(C168,2,99999),C168)),"—","-"),"–","-"),CHAR(160)," "),CHAR(9)," "),CHAR(13)," "),CHAR(10)," ")," "," ")," "," ")," "," "))</f>
        <v>Refroidir rapidement dans une cellule de refroidissement jusqu'à ce que la température</v>
      </c>
      <c r="D169" s="780" t="str" cm="1">
        <f t="array" ref="D169">IF(ROW()=ROW(D168),C171,INDEX(E168:E181,ROW()-ROW(D168)))</f>
        <v/>
      </c>
      <c r="E169" s="781" t="str">
        <f>IF(OR(D169="",C170="",C170&lt;=0,F169=""),"",TRIM(MID(D169,LEN(F169)+1+IF(MID(D169,LEN(F169)+1,1)=" ",1,0),99999)))</f>
        <v/>
      </c>
      <c r="F169" s="780" t="str">
        <f>IF(OR(G169="",G169=0,G169="0"),"",IF(LEN(G169)&lt;=C170,G169,IF(LEN(SUBSTITUTE(H169," ",""))=C170+1,LEFT(G169,C170),LEFT(G169,FIND("§",SUBSTITUTE(H169," ","§",LEN(H169)-LEN(SUBSTITUTE(H169," ",""))))-1))))</f>
        <v/>
      </c>
      <c r="G169" s="780" t="str">
        <f t="shared" si="105"/>
        <v/>
      </c>
      <c r="H169" s="780" t="str">
        <f>IF(OR(G169="",G169=0,G169="0"),"",LEFT(G169,C170+1))</f>
        <v/>
      </c>
      <c r="I169" s="782"/>
      <c r="J169" s="796"/>
      <c r="K169" s="759" t="str">
        <f>IF(LEN(TRIM(L169))&gt;0,MAX(K13:K168)+1,"")</f>
        <v/>
      </c>
      <c r="L169" s="864"/>
      <c r="M169" s="864"/>
      <c r="N169" s="864"/>
      <c r="O169" s="263" t="str">
        <f t="shared" si="106"/>
        <v/>
      </c>
      <c r="P169" s="752"/>
      <c r="Q169" s="862" t="s">
        <v>945</v>
      </c>
      <c r="R169" s="863" t="str">
        <f t="shared" si="107"/>
        <v/>
      </c>
      <c r="S169" s="264" t="str">
        <f t="shared" si="108"/>
        <v/>
      </c>
      <c r="T169" s="266" t="str">
        <f t="shared" si="109"/>
        <v/>
      </c>
      <c r="U169" s="267" t="str">
        <f t="shared" si="110"/>
        <v/>
      </c>
      <c r="V169" s="268" t="str">
        <f t="shared" si="111"/>
        <v/>
      </c>
      <c r="W169" s="268" t="str">
        <f t="shared" si="112"/>
        <v/>
      </c>
      <c r="X169" s="269" t="str">
        <f t="shared" si="113"/>
        <v/>
      </c>
      <c r="Y169" t="str">
        <f t="shared" si="114"/>
        <v/>
      </c>
      <c r="Z169" t="str">
        <f t="shared" si="115"/>
        <v/>
      </c>
      <c r="AA169" t="str">
        <f t="shared" si="116"/>
        <v/>
      </c>
      <c r="AB169" t="str">
        <f t="shared" si="117"/>
        <v/>
      </c>
      <c r="AC169" t="str">
        <f t="shared" si="118"/>
        <v/>
      </c>
      <c r="AD169" t="str">
        <f t="shared" si="119"/>
        <v/>
      </c>
      <c r="AE169">
        <f t="array" ref="AE169">IF(P169="",0,SUMPRODUCT((DM13:VZ13="Gluten")*(DM14:VZ14="INFO")*(COUNTIF(AD169,"* "&amp;DM15:VZ15&amp;" *")&gt;0)*1))</f>
        <v>0</v>
      </c>
      <c r="AF169">
        <f t="array" ref="AF169">IF(P169="",0,SUMPRODUCT((DM13:VZ13="Gluten")*(DM14:VZ14="EXCL")*(COUNTIF(AD169,"* "&amp;DM15:VZ15&amp;" *")&gt;0)*1))</f>
        <v>0</v>
      </c>
      <c r="AG169">
        <f t="array" ref="AG169">IF(P169="",0,SUMPRODUCT((DM13:VZ13="Gluten")*(DM14:VZ14="ALERTE")*(COUNTIF(AD169,"* "&amp;DM15:VZ15&amp;" *")&gt;0)*1))</f>
        <v>0</v>
      </c>
      <c r="AH169">
        <f t="array" ref="AH169">IF(P169="",0,SUMPRODUCT((DM13:VZ13="Gluten")*(DM14:VZ14="SUSP")*(COUNTIF(AD169,"* "&amp;DM15:VZ15&amp;" *")&gt;0)*1))</f>
        <v>0</v>
      </c>
      <c r="AI169" t="str">
        <f t="shared" si="120"/>
        <v/>
      </c>
      <c r="AJ169" t="str">
        <f t="shared" si="121"/>
        <v/>
      </c>
      <c r="AK169">
        <f t="array" ref="AK169">IF(P169="",0,SUMPRODUCT((DM13:VZ13="Crustaces")*(DM14:VZ14="ALERTE")*(COUNTIF(AD169,"* "&amp;DM15:VZ15&amp;" *")&gt;0)*1))</f>
        <v>0</v>
      </c>
      <c r="AL169" t="str">
        <f t="shared" si="122"/>
        <v/>
      </c>
      <c r="AM169">
        <f t="array" ref="AM169">IF(P169="",0,SUMPRODUCT((DM13:VZ13="Oeufs")*(DM14:VZ14="ALERTE")*(COUNTIF(AD169,"* "&amp;DM15:VZ15&amp;" *")&gt;0)*1))</f>
        <v>0</v>
      </c>
      <c r="AN169" t="str">
        <f t="shared" si="123"/>
        <v/>
      </c>
      <c r="AO169">
        <f t="array" ref="AO169">IF(P169="",0,SUMPRODUCT((DM13:VZ13="Poissons")*(DM14:VZ14="INFO")*(COUNTIF(AD169,"* "&amp;DM15:VZ15&amp;" *")&gt;0)*1))</f>
        <v>0</v>
      </c>
      <c r="AP169">
        <f t="array" ref="AP169">IF(P169="",0,SUMPRODUCT((DM13:VZ13="Poissons")*(DM14:VZ14="EXCL")*(COUNTIF(AD169,"* "&amp;DM15:VZ15&amp;" *")&gt;0)*1))</f>
        <v>0</v>
      </c>
      <c r="AQ169">
        <f t="array" ref="AQ169">IF(P169="",0,SUMPRODUCT((DM13:VZ13="Poissons")*(DM14:VZ14="ALERTE")*(COUNTIF(AD169,"* "&amp;DM15:VZ15&amp;" *")&gt;0)*1))</f>
        <v>0</v>
      </c>
      <c r="AR169" t="str">
        <f t="shared" si="124"/>
        <v/>
      </c>
      <c r="AS169">
        <f t="array" ref="AS169">IF(P169="",0,SUMPRODUCT((DM13:VZ13="Arachides")*(DM14:VZ14="ALERTE")*(COUNTIF(AD169,"* "&amp;DM15:VZ15&amp;" *")&gt;0)*1))</f>
        <v>0</v>
      </c>
      <c r="AT169" t="str">
        <f t="shared" si="125"/>
        <v/>
      </c>
      <c r="AU169">
        <f t="array" ref="AU169">IF(P169="",0,SUMPRODUCT((DM13:VZ13="Soja")*(DM14:VZ14="INFO")*(COUNTIF(AD169,"* "&amp;DM15:VZ15&amp;" *")&gt;0)*1))</f>
        <v>0</v>
      </c>
      <c r="AV169">
        <f t="array" ref="AV169">IF(P169="",0,SUMPRODUCT((DM13:VZ13="Soja")*(DM14:VZ14="ALERTE")*(COUNTIF(AD169,"* "&amp;DM15:VZ15&amp;" *")&gt;0)*1))</f>
        <v>0</v>
      </c>
      <c r="AW169" t="str">
        <f t="shared" si="126"/>
        <v/>
      </c>
      <c r="AX169">
        <f t="array" ref="AX169">IF(P169="",0,SUMPRODUCT((DM13:VZ13="Lait")*(DM14:VZ14="INFO")*(COUNTIF(AD169,"* "&amp;DM15:VZ15&amp;" *")&gt;0)*1))</f>
        <v>0</v>
      </c>
      <c r="AY169">
        <f t="array" ref="AY169">IF(P169="",0,SUMPRODUCT((DM13:VZ13="Lait")*(DM14:VZ14="EXCL")*(COUNTIF(AD169,"* "&amp;DM15:VZ15&amp;" *")&gt;0)*1))</f>
        <v>0</v>
      </c>
      <c r="AZ169">
        <f t="array" ref="AZ169">IF(P169="",0,SUMPRODUCT((DM13:VZ13="Lait")*(DM14:VZ14="ALERTE")*(COUNTIF(AD169,"* "&amp;DM15:VZ15&amp;" *")&gt;0)*1))</f>
        <v>0</v>
      </c>
      <c r="BA169">
        <f t="array" ref="BA169">IF(P169="",0,SUMPRODUCT((DM13:VZ13="Lait")*(DM14:VZ14="SUSP")*(COUNTIF(AD169,"* "&amp;DM15:VZ15&amp;" *")&gt;0)*1))</f>
        <v>0</v>
      </c>
      <c r="BB169" t="str">
        <f t="shared" si="127"/>
        <v/>
      </c>
      <c r="BC169" t="str">
        <f t="shared" si="128"/>
        <v/>
      </c>
      <c r="BD169">
        <f t="array" ref="BD169">IF(P169="",0,SUMPRODUCT((DM13:VZ13="Fruits a coque")*(DM14:VZ14="EXCL")*(COUNTIF(AD169,"* "&amp;DM15:VZ15&amp;" *")&gt;0)*1))</f>
        <v>0</v>
      </c>
      <c r="BE169">
        <f t="array" ref="BE169">IF(P169="",0,SUMPRODUCT((DM13:VZ13="Fruits a coque")*(DM14:VZ14="ALERTE")*(COUNTIF(AD169,"* "&amp;DM15:VZ15&amp;" *")&gt;0)*1))</f>
        <v>0</v>
      </c>
      <c r="BF169" t="str">
        <f t="shared" si="129"/>
        <v/>
      </c>
      <c r="BG169">
        <f t="array" ref="BG169">IF(P169="",0,SUMPRODUCT((DM13:VZ13="Celeri")*(DM14:VZ14="ALERTE")*(COUNTIF(AD169,"* "&amp;DM15:VZ15&amp;" *")&gt;0)*1))</f>
        <v>0</v>
      </c>
      <c r="BH169" t="str">
        <f t="shared" si="130"/>
        <v/>
      </c>
      <c r="BI169">
        <f t="array" ref="BI169">IF(P169="",0,SUMPRODUCT((DM13:VZ13="Moutarde")*(DM14:VZ14="ALERTE")*(COUNTIF(AD169,"* "&amp;DM15:VZ15&amp;" *")&gt;0)*1))</f>
        <v>0</v>
      </c>
      <c r="BJ169" t="str">
        <f t="shared" si="131"/>
        <v/>
      </c>
      <c r="BK169">
        <f t="array" ref="BK169">IF(P169="",0,SUMPRODUCT((DM13:VZ13="Sesame")*(DM14:VZ14="ALERTE")*(COUNTIF(AD169,"* "&amp;DM15:VZ15&amp;" *")&gt;0)*1))</f>
        <v>0</v>
      </c>
      <c r="BL169" t="str">
        <f t="shared" si="132"/>
        <v/>
      </c>
      <c r="BM169">
        <f t="array" ref="BM169">IF(P169="",0,SUMPRODUCT((DM13:VZ13="Sulfites")*(DM14:VZ14="ALERTE")*(COUNTIF(AD169,"* "&amp;DM15:VZ15&amp;" *")&gt;0)*1))</f>
        <v>0</v>
      </c>
      <c r="BN169" t="str">
        <f t="shared" si="133"/>
        <v/>
      </c>
      <c r="BO169">
        <f t="array" ref="BO169">IF(P169="",0,SUMPRODUCT((DM13:VZ13="Lupin")*(DM14:VZ14="ALERTE")*(COUNTIF(AD169,"* "&amp;DM15:VZ15&amp;" *")&gt;0)*1))</f>
        <v>0</v>
      </c>
      <c r="BP169" t="str">
        <f t="shared" si="134"/>
        <v/>
      </c>
      <c r="BQ169">
        <f t="array" ref="BQ169">IF(P169="",0,SUMPRODUCT((DM13:VZ13="Mollusques")*(DM14:VZ14="EXCL")*(COUNTIF(AD169,"* "&amp;DM15:VZ15&amp;" *")&gt;0)*1))</f>
        <v>0</v>
      </c>
      <c r="BR169">
        <f t="array" ref="BR169">IF(P169="",0,SUMPRODUCT((DM13:VZ13="Mollusques")*(DM14:VZ14="ALERTE")*(COUNTIF(AD169,"* "&amp;DM15:VZ15&amp;" *")&gt;0)*1))</f>
        <v>0</v>
      </c>
      <c r="BS169" t="str">
        <f t="shared" si="135"/>
        <v/>
      </c>
      <c r="BT169" t="str">
        <f t="shared" si="136"/>
        <v/>
      </c>
      <c r="BU169" t="str">
        <f t="shared" si="137"/>
        <v/>
      </c>
      <c r="BV169" t="str">
        <f t="shared" si="138"/>
        <v/>
      </c>
      <c r="BW169" t="str">
        <f t="shared" si="139"/>
        <v/>
      </c>
      <c r="BX169" t="str">
        <f t="shared" si="140"/>
        <v/>
      </c>
      <c r="BY169" t="str">
        <f t="shared" si="141"/>
        <v/>
      </c>
      <c r="BZ169" t="str">
        <f t="shared" si="142"/>
        <v/>
      </c>
      <c r="CA169" t="str">
        <f t="shared" si="143"/>
        <v/>
      </c>
      <c r="CB169" t="str">
        <f t="shared" si="144"/>
        <v/>
      </c>
      <c r="CC169" t="str">
        <f t="shared" si="145"/>
        <v/>
      </c>
      <c r="CD169" t="str">
        <f t="shared" si="146"/>
        <v/>
      </c>
      <c r="CE169" t="str">
        <f t="shared" si="147"/>
        <v/>
      </c>
      <c r="CF169" t="str">
        <f t="shared" si="148"/>
        <v/>
      </c>
      <c r="CG169" t="str">
        <f t="shared" si="149"/>
        <v/>
      </c>
      <c r="CH169" t="str">
        <f t="shared" si="150"/>
        <v/>
      </c>
      <c r="CI169" t="str">
        <f t="shared" si="151"/>
        <v/>
      </c>
      <c r="CJ169" t="str">
        <f t="shared" si="152"/>
        <v/>
      </c>
      <c r="CK169" t="str">
        <f t="shared" si="153"/>
        <v/>
      </c>
    </row>
    <row r="170" spans="2:89" ht="15.75">
      <c r="B170" s="759"/>
      <c r="C170" s="785">
        <f>K10</f>
        <v>120</v>
      </c>
      <c r="D170" s="780" t="str" cm="1">
        <f t="array" ref="D170">IF(ROW()=ROW(D168),C171,INDEX(E168:E181,ROW()-ROW(D168)))</f>
        <v/>
      </c>
      <c r="E170" s="781" t="str">
        <f>IF(OR(D170="",C170="",C170&lt;=0,F170=""),"",TRIM(MID(D170,LEN(F170)+1+IF(MID(D170,LEN(F170)+1,1)=" ",1,0),99999)))</f>
        <v/>
      </c>
      <c r="F170" s="780" t="str">
        <f>IF(OR(G170="",G170=0,G170="0"),"",IF(LEN(G170)&lt;=C170,G170,IF(LEN(SUBSTITUTE(H170," ",""))=C170+1,LEFT(G170,C170),LEFT(G170,FIND("§",SUBSTITUTE(H170," ","§",LEN(H170)-LEN(SUBSTITUTE(H170," ",""))))-1))))</f>
        <v/>
      </c>
      <c r="G170" s="780" t="str">
        <f t="shared" si="105"/>
        <v/>
      </c>
      <c r="H170" s="780" t="str">
        <f>IF(OR(G170="",G170=0,G170="0"),"",LEFT(G170,C170+1))</f>
        <v/>
      </c>
      <c r="I170" s="782"/>
      <c r="J170" s="796"/>
      <c r="K170" s="759" t="str">
        <f>IF(LEN(TRIM(L170))&gt;0,MAX(K13:K169)+1,"")</f>
        <v/>
      </c>
      <c r="L170" s="864"/>
      <c r="M170" s="864"/>
      <c r="N170" s="864"/>
      <c r="O170" s="263" t="str">
        <f t="shared" si="106"/>
        <v/>
      </c>
      <c r="P170" s="752"/>
      <c r="Q170" s="862" t="s">
        <v>945</v>
      </c>
      <c r="R170" s="863" t="str">
        <f t="shared" si="107"/>
        <v/>
      </c>
      <c r="S170" s="264" t="str">
        <f t="shared" si="108"/>
        <v/>
      </c>
      <c r="T170" s="266" t="str">
        <f t="shared" si="109"/>
        <v/>
      </c>
      <c r="U170" s="267" t="str">
        <f t="shared" si="110"/>
        <v/>
      </c>
      <c r="V170" s="268" t="str">
        <f t="shared" si="111"/>
        <v/>
      </c>
      <c r="W170" s="268" t="str">
        <f t="shared" si="112"/>
        <v/>
      </c>
      <c r="X170" s="269" t="str">
        <f t="shared" si="113"/>
        <v/>
      </c>
      <c r="Y170" t="str">
        <f t="shared" si="114"/>
        <v/>
      </c>
      <c r="Z170" t="str">
        <f t="shared" si="115"/>
        <v/>
      </c>
      <c r="AA170" t="str">
        <f t="shared" si="116"/>
        <v/>
      </c>
      <c r="AB170" t="str">
        <f t="shared" si="117"/>
        <v/>
      </c>
      <c r="AC170" t="str">
        <f t="shared" si="118"/>
        <v/>
      </c>
      <c r="AD170" t="str">
        <f t="shared" si="119"/>
        <v/>
      </c>
      <c r="AE170">
        <f t="array" ref="AE170">IF(P170="",0,SUMPRODUCT((DM13:VZ13="Gluten")*(DM14:VZ14="INFO")*(COUNTIF(AD170,"* "&amp;DM15:VZ15&amp;" *")&gt;0)*1))</f>
        <v>0</v>
      </c>
      <c r="AF170">
        <f t="array" ref="AF170">IF(P170="",0,SUMPRODUCT((DM13:VZ13="Gluten")*(DM14:VZ14="EXCL")*(COUNTIF(AD170,"* "&amp;DM15:VZ15&amp;" *")&gt;0)*1))</f>
        <v>0</v>
      </c>
      <c r="AG170">
        <f t="array" ref="AG170">IF(P170="",0,SUMPRODUCT((DM13:VZ13="Gluten")*(DM14:VZ14="ALERTE")*(COUNTIF(AD170,"* "&amp;DM15:VZ15&amp;" *")&gt;0)*1))</f>
        <v>0</v>
      </c>
      <c r="AH170">
        <f t="array" ref="AH170">IF(P170="",0,SUMPRODUCT((DM13:VZ13="Gluten")*(DM14:VZ14="SUSP")*(COUNTIF(AD170,"* "&amp;DM15:VZ15&amp;" *")&gt;0)*1))</f>
        <v>0</v>
      </c>
      <c r="AI170" t="str">
        <f t="shared" si="120"/>
        <v/>
      </c>
      <c r="AJ170" t="str">
        <f t="shared" si="121"/>
        <v/>
      </c>
      <c r="AK170">
        <f t="array" ref="AK170">IF(P170="",0,SUMPRODUCT((DM13:VZ13="Crustaces")*(DM14:VZ14="ALERTE")*(COUNTIF(AD170,"* "&amp;DM15:VZ15&amp;" *")&gt;0)*1))</f>
        <v>0</v>
      </c>
      <c r="AL170" t="str">
        <f t="shared" si="122"/>
        <v/>
      </c>
      <c r="AM170">
        <f t="array" ref="AM170">IF(P170="",0,SUMPRODUCT((DM13:VZ13="Oeufs")*(DM14:VZ14="ALERTE")*(COUNTIF(AD170,"* "&amp;DM15:VZ15&amp;" *")&gt;0)*1))</f>
        <v>0</v>
      </c>
      <c r="AN170" t="str">
        <f t="shared" si="123"/>
        <v/>
      </c>
      <c r="AO170">
        <f t="array" ref="AO170">IF(P170="",0,SUMPRODUCT((DM13:VZ13="Poissons")*(DM14:VZ14="INFO")*(COUNTIF(AD170,"* "&amp;DM15:VZ15&amp;" *")&gt;0)*1))</f>
        <v>0</v>
      </c>
      <c r="AP170">
        <f t="array" ref="AP170">IF(P170="",0,SUMPRODUCT((DM13:VZ13="Poissons")*(DM14:VZ14="EXCL")*(COUNTIF(AD170,"* "&amp;DM15:VZ15&amp;" *")&gt;0)*1))</f>
        <v>0</v>
      </c>
      <c r="AQ170">
        <f t="array" ref="AQ170">IF(P170="",0,SUMPRODUCT((DM13:VZ13="Poissons")*(DM14:VZ14="ALERTE")*(COUNTIF(AD170,"* "&amp;DM15:VZ15&amp;" *")&gt;0)*1))</f>
        <v>0</v>
      </c>
      <c r="AR170" t="str">
        <f t="shared" si="124"/>
        <v/>
      </c>
      <c r="AS170">
        <f t="array" ref="AS170">IF(P170="",0,SUMPRODUCT((DM13:VZ13="Arachides")*(DM14:VZ14="ALERTE")*(COUNTIF(AD170,"* "&amp;DM15:VZ15&amp;" *")&gt;0)*1))</f>
        <v>0</v>
      </c>
      <c r="AT170" t="str">
        <f t="shared" si="125"/>
        <v/>
      </c>
      <c r="AU170">
        <f t="array" ref="AU170">IF(P170="",0,SUMPRODUCT((DM13:VZ13="Soja")*(DM14:VZ14="INFO")*(COUNTIF(AD170,"* "&amp;DM15:VZ15&amp;" *")&gt;0)*1))</f>
        <v>0</v>
      </c>
      <c r="AV170">
        <f t="array" ref="AV170">IF(P170="",0,SUMPRODUCT((DM13:VZ13="Soja")*(DM14:VZ14="ALERTE")*(COUNTIF(AD170,"* "&amp;DM15:VZ15&amp;" *")&gt;0)*1))</f>
        <v>0</v>
      </c>
      <c r="AW170" t="str">
        <f t="shared" si="126"/>
        <v/>
      </c>
      <c r="AX170">
        <f t="array" ref="AX170">IF(P170="",0,SUMPRODUCT((DM13:VZ13="Lait")*(DM14:VZ14="INFO")*(COUNTIF(AD170,"* "&amp;DM15:VZ15&amp;" *")&gt;0)*1))</f>
        <v>0</v>
      </c>
      <c r="AY170">
        <f t="array" ref="AY170">IF(P170="",0,SUMPRODUCT((DM13:VZ13="Lait")*(DM14:VZ14="EXCL")*(COUNTIF(AD170,"* "&amp;DM15:VZ15&amp;" *")&gt;0)*1))</f>
        <v>0</v>
      </c>
      <c r="AZ170">
        <f t="array" ref="AZ170">IF(P170="",0,SUMPRODUCT((DM13:VZ13="Lait")*(DM14:VZ14="ALERTE")*(COUNTIF(AD170,"* "&amp;DM15:VZ15&amp;" *")&gt;0)*1))</f>
        <v>0</v>
      </c>
      <c r="BA170">
        <f t="array" ref="BA170">IF(P170="",0,SUMPRODUCT((DM13:VZ13="Lait")*(DM14:VZ14="SUSP")*(COUNTIF(AD170,"* "&amp;DM15:VZ15&amp;" *")&gt;0)*1))</f>
        <v>0</v>
      </c>
      <c r="BB170" t="str">
        <f t="shared" si="127"/>
        <v/>
      </c>
      <c r="BC170" t="str">
        <f t="shared" si="128"/>
        <v/>
      </c>
      <c r="BD170">
        <f t="array" ref="BD170">IF(P170="",0,SUMPRODUCT((DM13:VZ13="Fruits a coque")*(DM14:VZ14="EXCL")*(COUNTIF(AD170,"* "&amp;DM15:VZ15&amp;" *")&gt;0)*1))</f>
        <v>0</v>
      </c>
      <c r="BE170">
        <f t="array" ref="BE170">IF(P170="",0,SUMPRODUCT((DM13:VZ13="Fruits a coque")*(DM14:VZ14="ALERTE")*(COUNTIF(AD170,"* "&amp;DM15:VZ15&amp;" *")&gt;0)*1))</f>
        <v>0</v>
      </c>
      <c r="BF170" t="str">
        <f t="shared" si="129"/>
        <v/>
      </c>
      <c r="BG170">
        <f t="array" ref="BG170">IF(P170="",0,SUMPRODUCT((DM13:VZ13="Celeri")*(DM14:VZ14="ALERTE")*(COUNTIF(AD170,"* "&amp;DM15:VZ15&amp;" *")&gt;0)*1))</f>
        <v>0</v>
      </c>
      <c r="BH170" t="str">
        <f t="shared" si="130"/>
        <v/>
      </c>
      <c r="BI170">
        <f t="array" ref="BI170">IF(P170="",0,SUMPRODUCT((DM13:VZ13="Moutarde")*(DM14:VZ14="ALERTE")*(COUNTIF(AD170,"* "&amp;DM15:VZ15&amp;" *")&gt;0)*1))</f>
        <v>0</v>
      </c>
      <c r="BJ170" t="str">
        <f t="shared" si="131"/>
        <v/>
      </c>
      <c r="BK170">
        <f t="array" ref="BK170">IF(P170="",0,SUMPRODUCT((DM13:VZ13="Sesame")*(DM14:VZ14="ALERTE")*(COUNTIF(AD170,"* "&amp;DM15:VZ15&amp;" *")&gt;0)*1))</f>
        <v>0</v>
      </c>
      <c r="BL170" t="str">
        <f t="shared" si="132"/>
        <v/>
      </c>
      <c r="BM170">
        <f t="array" ref="BM170">IF(P170="",0,SUMPRODUCT((DM13:VZ13="Sulfites")*(DM14:VZ14="ALERTE")*(COUNTIF(AD170,"* "&amp;DM15:VZ15&amp;" *")&gt;0)*1))</f>
        <v>0</v>
      </c>
      <c r="BN170" t="str">
        <f t="shared" si="133"/>
        <v/>
      </c>
      <c r="BO170">
        <f t="array" ref="BO170">IF(P170="",0,SUMPRODUCT((DM13:VZ13="Lupin")*(DM14:VZ14="ALERTE")*(COUNTIF(AD170,"* "&amp;DM15:VZ15&amp;" *")&gt;0)*1))</f>
        <v>0</v>
      </c>
      <c r="BP170" t="str">
        <f t="shared" si="134"/>
        <v/>
      </c>
      <c r="BQ170">
        <f t="array" ref="BQ170">IF(P170="",0,SUMPRODUCT((DM13:VZ13="Mollusques")*(DM14:VZ14="EXCL")*(COUNTIF(AD170,"* "&amp;DM15:VZ15&amp;" *")&gt;0)*1))</f>
        <v>0</v>
      </c>
      <c r="BR170">
        <f t="array" ref="BR170">IF(P170="",0,SUMPRODUCT((DM13:VZ13="Mollusques")*(DM14:VZ14="ALERTE")*(COUNTIF(AD170,"* "&amp;DM15:VZ15&amp;" *")&gt;0)*1))</f>
        <v>0</v>
      </c>
      <c r="BS170" t="str">
        <f t="shared" si="135"/>
        <v/>
      </c>
      <c r="BT170" t="str">
        <f t="shared" si="136"/>
        <v/>
      </c>
      <c r="BU170" t="str">
        <f t="shared" si="137"/>
        <v/>
      </c>
      <c r="BV170" t="str">
        <f t="shared" si="138"/>
        <v/>
      </c>
      <c r="BW170" t="str">
        <f t="shared" si="139"/>
        <v/>
      </c>
      <c r="BX170" t="str">
        <f t="shared" si="140"/>
        <v/>
      </c>
      <c r="BY170" t="str">
        <f t="shared" si="141"/>
        <v/>
      </c>
      <c r="BZ170" t="str">
        <f t="shared" si="142"/>
        <v/>
      </c>
      <c r="CA170" t="str">
        <f t="shared" si="143"/>
        <v/>
      </c>
      <c r="CB170" t="str">
        <f t="shared" si="144"/>
        <v/>
      </c>
      <c r="CC170" t="str">
        <f t="shared" si="145"/>
        <v/>
      </c>
      <c r="CD170" t="str">
        <f t="shared" si="146"/>
        <v/>
      </c>
      <c r="CE170" t="str">
        <f t="shared" si="147"/>
        <v/>
      </c>
      <c r="CF170" t="str">
        <f t="shared" si="148"/>
        <v/>
      </c>
      <c r="CG170" t="str">
        <f t="shared" si="149"/>
        <v/>
      </c>
      <c r="CH170" t="str">
        <f t="shared" si="150"/>
        <v/>
      </c>
      <c r="CI170" t="str">
        <f t="shared" si="151"/>
        <v/>
      </c>
      <c r="CJ170" t="str">
        <f t="shared" si="152"/>
        <v/>
      </c>
      <c r="CK170" t="str">
        <f t="shared" si="153"/>
        <v/>
      </c>
    </row>
    <row r="171" spans="2:89" ht="15.75">
      <c r="B171" s="759"/>
      <c r="C171" s="784" t="str">
        <f>IF(UPPER(TRIM(K11))="X",C175,C169)</f>
        <v>Refroidir rapidement dans une cellule de refroidissement jusqu'à ce que la température</v>
      </c>
      <c r="D171" s="780" t="str" cm="1">
        <f t="array" ref="D171">IF(ROW()=ROW(D168),C171,INDEX(E168:E181,ROW()-ROW(D168)))</f>
        <v/>
      </c>
      <c r="E171" s="781" t="str">
        <f>IF(OR(D171="",C170="",C170&lt;=0,F171=""),"",TRIM(MID(D171,LEN(F171)+1+IF(MID(D171,LEN(F171)+1,1)=" ",1,0),99999)))</f>
        <v/>
      </c>
      <c r="F171" s="780" t="str">
        <f>IF(OR(G171="",G171=0,G171="0"),"",IF(LEN(G171)&lt;=C170,G171,IF(LEN(SUBSTITUTE(H171," ",""))=C170+1,LEFT(G171,C170),LEFT(G171,FIND("§",SUBSTITUTE(H171," ","§",LEN(H171)-LEN(SUBSTITUTE(H171," ",""))))-1))))</f>
        <v/>
      </c>
      <c r="G171" s="780" t="str">
        <f t="shared" si="105"/>
        <v/>
      </c>
      <c r="H171" s="780" t="str">
        <f>IF(OR(G171="",G171=0,G171="0"),"",LEFT(G171,C170+1))</f>
        <v/>
      </c>
      <c r="I171" s="782"/>
      <c r="J171" s="796"/>
      <c r="K171" s="759" t="str">
        <f>IF(LEN(TRIM(L171))&gt;0,MAX(K13:K170)+1,"")</f>
        <v/>
      </c>
      <c r="L171" s="864"/>
      <c r="M171" s="864"/>
      <c r="N171" s="864"/>
      <c r="O171" s="263" t="str">
        <f t="shared" si="106"/>
        <v/>
      </c>
      <c r="P171" s="752"/>
      <c r="Q171" s="862" t="s">
        <v>945</v>
      </c>
      <c r="R171" s="863" t="str">
        <f t="shared" si="107"/>
        <v/>
      </c>
      <c r="S171" s="264" t="str">
        <f t="shared" si="108"/>
        <v/>
      </c>
      <c r="T171" s="266" t="str">
        <f t="shared" si="109"/>
        <v/>
      </c>
      <c r="U171" s="267" t="str">
        <f t="shared" si="110"/>
        <v/>
      </c>
      <c r="V171" s="268" t="str">
        <f t="shared" si="111"/>
        <v/>
      </c>
      <c r="W171" s="268" t="str">
        <f t="shared" si="112"/>
        <v/>
      </c>
      <c r="X171" s="269" t="str">
        <f t="shared" si="113"/>
        <v/>
      </c>
      <c r="Y171" t="str">
        <f t="shared" si="114"/>
        <v/>
      </c>
      <c r="Z171" t="str">
        <f t="shared" si="115"/>
        <v/>
      </c>
      <c r="AA171" t="str">
        <f t="shared" si="116"/>
        <v/>
      </c>
      <c r="AB171" t="str">
        <f t="shared" si="117"/>
        <v/>
      </c>
      <c r="AC171" t="str">
        <f t="shared" si="118"/>
        <v/>
      </c>
      <c r="AD171" t="str">
        <f t="shared" si="119"/>
        <v/>
      </c>
      <c r="AE171">
        <f t="array" ref="AE171">IF(P171="",0,SUMPRODUCT((DM13:VZ13="Gluten")*(DM14:VZ14="INFO")*(COUNTIF(AD171,"* "&amp;DM15:VZ15&amp;" *")&gt;0)*1))</f>
        <v>0</v>
      </c>
      <c r="AF171">
        <f t="array" ref="AF171">IF(P171="",0,SUMPRODUCT((DM13:VZ13="Gluten")*(DM14:VZ14="EXCL")*(COUNTIF(AD171,"* "&amp;DM15:VZ15&amp;" *")&gt;0)*1))</f>
        <v>0</v>
      </c>
      <c r="AG171">
        <f t="array" ref="AG171">IF(P171="",0,SUMPRODUCT((DM13:VZ13="Gluten")*(DM14:VZ14="ALERTE")*(COUNTIF(AD171,"* "&amp;DM15:VZ15&amp;" *")&gt;0)*1))</f>
        <v>0</v>
      </c>
      <c r="AH171">
        <f t="array" ref="AH171">IF(P171="",0,SUMPRODUCT((DM13:VZ13="Gluten")*(DM14:VZ14="SUSP")*(COUNTIF(AD171,"* "&amp;DM15:VZ15&amp;" *")&gt;0)*1))</f>
        <v>0</v>
      </c>
      <c r="AI171" t="str">
        <f t="shared" si="120"/>
        <v/>
      </c>
      <c r="AJ171" t="str">
        <f t="shared" si="121"/>
        <v/>
      </c>
      <c r="AK171">
        <f t="array" ref="AK171">IF(P171="",0,SUMPRODUCT((DM13:VZ13="Crustaces")*(DM14:VZ14="ALERTE")*(COUNTIF(AD171,"* "&amp;DM15:VZ15&amp;" *")&gt;0)*1))</f>
        <v>0</v>
      </c>
      <c r="AL171" t="str">
        <f t="shared" si="122"/>
        <v/>
      </c>
      <c r="AM171">
        <f t="array" ref="AM171">IF(P171="",0,SUMPRODUCT((DM13:VZ13="Oeufs")*(DM14:VZ14="ALERTE")*(COUNTIF(AD171,"* "&amp;DM15:VZ15&amp;" *")&gt;0)*1))</f>
        <v>0</v>
      </c>
      <c r="AN171" t="str">
        <f t="shared" si="123"/>
        <v/>
      </c>
      <c r="AO171">
        <f t="array" ref="AO171">IF(P171="",0,SUMPRODUCT((DM13:VZ13="Poissons")*(DM14:VZ14="INFO")*(COUNTIF(AD171,"* "&amp;DM15:VZ15&amp;" *")&gt;0)*1))</f>
        <v>0</v>
      </c>
      <c r="AP171">
        <f t="array" ref="AP171">IF(P171="",0,SUMPRODUCT((DM13:VZ13="Poissons")*(DM14:VZ14="EXCL")*(COUNTIF(AD171,"* "&amp;DM15:VZ15&amp;" *")&gt;0)*1))</f>
        <v>0</v>
      </c>
      <c r="AQ171">
        <f t="array" ref="AQ171">IF(P171="",0,SUMPRODUCT((DM13:VZ13="Poissons")*(DM14:VZ14="ALERTE")*(COUNTIF(AD171,"* "&amp;DM15:VZ15&amp;" *")&gt;0)*1))</f>
        <v>0</v>
      </c>
      <c r="AR171" t="str">
        <f t="shared" si="124"/>
        <v/>
      </c>
      <c r="AS171">
        <f t="array" ref="AS171">IF(P171="",0,SUMPRODUCT((DM13:VZ13="Arachides")*(DM14:VZ14="ALERTE")*(COUNTIF(AD171,"* "&amp;DM15:VZ15&amp;" *")&gt;0)*1))</f>
        <v>0</v>
      </c>
      <c r="AT171" t="str">
        <f t="shared" si="125"/>
        <v/>
      </c>
      <c r="AU171">
        <f t="array" ref="AU171">IF(P171="",0,SUMPRODUCT((DM13:VZ13="Soja")*(DM14:VZ14="INFO")*(COUNTIF(AD171,"* "&amp;DM15:VZ15&amp;" *")&gt;0)*1))</f>
        <v>0</v>
      </c>
      <c r="AV171">
        <f t="array" ref="AV171">IF(P171="",0,SUMPRODUCT((DM13:VZ13="Soja")*(DM14:VZ14="ALERTE")*(COUNTIF(AD171,"* "&amp;DM15:VZ15&amp;" *")&gt;0)*1))</f>
        <v>0</v>
      </c>
      <c r="AW171" t="str">
        <f t="shared" si="126"/>
        <v/>
      </c>
      <c r="AX171">
        <f t="array" ref="AX171">IF(P171="",0,SUMPRODUCT((DM13:VZ13="Lait")*(DM14:VZ14="INFO")*(COUNTIF(AD171,"* "&amp;DM15:VZ15&amp;" *")&gt;0)*1))</f>
        <v>0</v>
      </c>
      <c r="AY171">
        <f t="array" ref="AY171">IF(P171="",0,SUMPRODUCT((DM13:VZ13="Lait")*(DM14:VZ14="EXCL")*(COUNTIF(AD171,"* "&amp;DM15:VZ15&amp;" *")&gt;0)*1))</f>
        <v>0</v>
      </c>
      <c r="AZ171">
        <f t="array" ref="AZ171">IF(P171="",0,SUMPRODUCT((DM13:VZ13="Lait")*(DM14:VZ14="ALERTE")*(COUNTIF(AD171,"* "&amp;DM15:VZ15&amp;" *")&gt;0)*1))</f>
        <v>0</v>
      </c>
      <c r="BA171">
        <f t="array" ref="BA171">IF(P171="",0,SUMPRODUCT((DM13:VZ13="Lait")*(DM14:VZ14="SUSP")*(COUNTIF(AD171,"* "&amp;DM15:VZ15&amp;" *")&gt;0)*1))</f>
        <v>0</v>
      </c>
      <c r="BB171" t="str">
        <f t="shared" si="127"/>
        <v/>
      </c>
      <c r="BC171" t="str">
        <f t="shared" si="128"/>
        <v/>
      </c>
      <c r="BD171">
        <f t="array" ref="BD171">IF(P171="",0,SUMPRODUCT((DM13:VZ13="Fruits a coque")*(DM14:VZ14="EXCL")*(COUNTIF(AD171,"* "&amp;DM15:VZ15&amp;" *")&gt;0)*1))</f>
        <v>0</v>
      </c>
      <c r="BE171">
        <f t="array" ref="BE171">IF(P171="",0,SUMPRODUCT((DM13:VZ13="Fruits a coque")*(DM14:VZ14="ALERTE")*(COUNTIF(AD171,"* "&amp;DM15:VZ15&amp;" *")&gt;0)*1))</f>
        <v>0</v>
      </c>
      <c r="BF171" t="str">
        <f t="shared" si="129"/>
        <v/>
      </c>
      <c r="BG171">
        <f t="array" ref="BG171">IF(P171="",0,SUMPRODUCT((DM13:VZ13="Celeri")*(DM14:VZ14="ALERTE")*(COUNTIF(AD171,"* "&amp;DM15:VZ15&amp;" *")&gt;0)*1))</f>
        <v>0</v>
      </c>
      <c r="BH171" t="str">
        <f t="shared" si="130"/>
        <v/>
      </c>
      <c r="BI171">
        <f t="array" ref="BI171">IF(P171="",0,SUMPRODUCT((DM13:VZ13="Moutarde")*(DM14:VZ14="ALERTE")*(COUNTIF(AD171,"* "&amp;DM15:VZ15&amp;" *")&gt;0)*1))</f>
        <v>0</v>
      </c>
      <c r="BJ171" t="str">
        <f t="shared" si="131"/>
        <v/>
      </c>
      <c r="BK171">
        <f t="array" ref="BK171">IF(P171="",0,SUMPRODUCT((DM13:VZ13="Sesame")*(DM14:VZ14="ALERTE")*(COUNTIF(AD171,"* "&amp;DM15:VZ15&amp;" *")&gt;0)*1))</f>
        <v>0</v>
      </c>
      <c r="BL171" t="str">
        <f t="shared" si="132"/>
        <v/>
      </c>
      <c r="BM171">
        <f t="array" ref="BM171">IF(P171="",0,SUMPRODUCT((DM13:VZ13="Sulfites")*(DM14:VZ14="ALERTE")*(COUNTIF(AD171,"* "&amp;DM15:VZ15&amp;" *")&gt;0)*1))</f>
        <v>0</v>
      </c>
      <c r="BN171" t="str">
        <f t="shared" si="133"/>
        <v/>
      </c>
      <c r="BO171">
        <f t="array" ref="BO171">IF(P171="",0,SUMPRODUCT((DM13:VZ13="Lupin")*(DM14:VZ14="ALERTE")*(COUNTIF(AD171,"* "&amp;DM15:VZ15&amp;" *")&gt;0)*1))</f>
        <v>0</v>
      </c>
      <c r="BP171" t="str">
        <f t="shared" si="134"/>
        <v/>
      </c>
      <c r="BQ171">
        <f t="array" ref="BQ171">IF(P171="",0,SUMPRODUCT((DM13:VZ13="Mollusques")*(DM14:VZ14="EXCL")*(COUNTIF(AD171,"* "&amp;DM15:VZ15&amp;" *")&gt;0)*1))</f>
        <v>0</v>
      </c>
      <c r="BR171">
        <f t="array" ref="BR171">IF(P171="",0,SUMPRODUCT((DM13:VZ13="Mollusques")*(DM14:VZ14="ALERTE")*(COUNTIF(AD171,"* "&amp;DM15:VZ15&amp;" *")&gt;0)*1))</f>
        <v>0</v>
      </c>
      <c r="BS171" t="str">
        <f t="shared" si="135"/>
        <v/>
      </c>
      <c r="BT171" t="str">
        <f t="shared" si="136"/>
        <v/>
      </c>
      <c r="BU171" t="str">
        <f t="shared" si="137"/>
        <v/>
      </c>
      <c r="BV171" t="str">
        <f t="shared" si="138"/>
        <v/>
      </c>
      <c r="BW171" t="str">
        <f t="shared" si="139"/>
        <v/>
      </c>
      <c r="BX171" t="str">
        <f t="shared" si="140"/>
        <v/>
      </c>
      <c r="BY171" t="str">
        <f t="shared" si="141"/>
        <v/>
      </c>
      <c r="BZ171" t="str">
        <f t="shared" si="142"/>
        <v/>
      </c>
      <c r="CA171" t="str">
        <f t="shared" si="143"/>
        <v/>
      </c>
      <c r="CB171" t="str">
        <f t="shared" si="144"/>
        <v/>
      </c>
      <c r="CC171" t="str">
        <f t="shared" si="145"/>
        <v/>
      </c>
      <c r="CD171" t="str">
        <f t="shared" si="146"/>
        <v/>
      </c>
      <c r="CE171" t="str">
        <f t="shared" si="147"/>
        <v/>
      </c>
      <c r="CF171" t="str">
        <f t="shared" si="148"/>
        <v/>
      </c>
      <c r="CG171" t="str">
        <f t="shared" si="149"/>
        <v/>
      </c>
      <c r="CH171" t="str">
        <f t="shared" si="150"/>
        <v/>
      </c>
      <c r="CI171" t="str">
        <f t="shared" si="151"/>
        <v/>
      </c>
      <c r="CJ171" t="str">
        <f t="shared" si="152"/>
        <v/>
      </c>
      <c r="CK171" t="str">
        <f t="shared" si="153"/>
        <v/>
      </c>
    </row>
    <row r="172" spans="2:89" ht="15.75">
      <c r="B172" s="759"/>
      <c r="C172" s="786" t="str">
        <f>TRIM(SUBSTITUTE(SUBSTITUTE(SUBSTITUTE(SUBSTITUTE(SUBSTITUTE(SUBSTITUTE(SUBSTITUTE(SUBSTITUTE(SUBSTITUTE(SUBSTITUTE(C169,","," "),";"," "),":"," "),"!"," "),"?"," "),"…"," "),"»"," "),"«"," "),"/"," "),"."," "))</f>
        <v>Refroidir rapidement dans une cellule de refroidissement jusqu'à ce que la température</v>
      </c>
      <c r="D172" s="780" t="str" cm="1">
        <f t="array" ref="D172">IF(ROW()=ROW(D168),C171,INDEX(E168:E181,ROW()-ROW(D168)))</f>
        <v/>
      </c>
      <c r="E172" s="781" t="str">
        <f>IF(OR(D172="",C170="",C170&lt;=0,F172=""),"",TRIM(MID(D172,LEN(F172)+1+IF(MID(D172,LEN(F172)+1,1)=" ",1,0),99999)))</f>
        <v/>
      </c>
      <c r="F172" s="780" t="str">
        <f>IF(OR(G172="",G172=0,G172="0"),"",IF(LEN(G172)&lt;=C170,G172,IF(LEN(SUBSTITUTE(H172," ",""))=C170+1,LEFT(G172,C170),LEFT(G172,FIND("§",SUBSTITUTE(H172," ","§",LEN(H172)-LEN(SUBSTITUTE(H172," ",""))))-1))))</f>
        <v/>
      </c>
      <c r="G172" s="780" t="str">
        <f t="shared" si="105"/>
        <v/>
      </c>
      <c r="H172" s="780" t="str">
        <f>IF(OR(G172="",G172=0,G172="0"),"",LEFT(G172,C170+1))</f>
        <v/>
      </c>
      <c r="I172" s="782"/>
      <c r="J172" s="796"/>
      <c r="K172" s="759" t="str">
        <f>IF(LEN(TRIM(L172))&gt;0,MAX(K13:K171)+1,"")</f>
        <v/>
      </c>
      <c r="L172" s="864"/>
      <c r="M172" s="864"/>
      <c r="N172" s="864"/>
      <c r="O172" s="263" t="str">
        <f t="shared" si="106"/>
        <v/>
      </c>
      <c r="P172" s="752"/>
      <c r="Q172" s="862" t="s">
        <v>945</v>
      </c>
      <c r="R172" s="863" t="str">
        <f t="shared" si="107"/>
        <v/>
      </c>
      <c r="S172" s="264" t="str">
        <f t="shared" si="108"/>
        <v/>
      </c>
      <c r="T172" s="266" t="str">
        <f t="shared" si="109"/>
        <v/>
      </c>
      <c r="U172" s="267" t="str">
        <f t="shared" si="110"/>
        <v/>
      </c>
      <c r="V172" s="268" t="str">
        <f t="shared" si="111"/>
        <v/>
      </c>
      <c r="W172" s="268" t="str">
        <f t="shared" si="112"/>
        <v/>
      </c>
      <c r="X172" s="269" t="str">
        <f t="shared" si="113"/>
        <v/>
      </c>
      <c r="Y172" t="str">
        <f t="shared" si="114"/>
        <v/>
      </c>
      <c r="Z172" t="str">
        <f t="shared" si="115"/>
        <v/>
      </c>
      <c r="AA172" t="str">
        <f t="shared" si="116"/>
        <v/>
      </c>
      <c r="AB172" t="str">
        <f t="shared" si="117"/>
        <v/>
      </c>
      <c r="AC172" t="str">
        <f t="shared" si="118"/>
        <v/>
      </c>
      <c r="AD172" t="str">
        <f t="shared" si="119"/>
        <v/>
      </c>
      <c r="AE172">
        <f t="array" ref="AE172">IF(P172="",0,SUMPRODUCT((DM13:VZ13="Gluten")*(DM14:VZ14="INFO")*(COUNTIF(AD172,"* "&amp;DM15:VZ15&amp;" *")&gt;0)*1))</f>
        <v>0</v>
      </c>
      <c r="AF172">
        <f t="array" ref="AF172">IF(P172="",0,SUMPRODUCT((DM13:VZ13="Gluten")*(DM14:VZ14="EXCL")*(COUNTIF(AD172,"* "&amp;DM15:VZ15&amp;" *")&gt;0)*1))</f>
        <v>0</v>
      </c>
      <c r="AG172">
        <f t="array" ref="AG172">IF(P172="",0,SUMPRODUCT((DM13:VZ13="Gluten")*(DM14:VZ14="ALERTE")*(COUNTIF(AD172,"* "&amp;DM15:VZ15&amp;" *")&gt;0)*1))</f>
        <v>0</v>
      </c>
      <c r="AH172">
        <f t="array" ref="AH172">IF(P172="",0,SUMPRODUCT((DM13:VZ13="Gluten")*(DM14:VZ14="SUSP")*(COUNTIF(AD172,"* "&amp;DM15:VZ15&amp;" *")&gt;0)*1))</f>
        <v>0</v>
      </c>
      <c r="AI172" t="str">
        <f t="shared" si="120"/>
        <v/>
      </c>
      <c r="AJ172" t="str">
        <f t="shared" si="121"/>
        <v/>
      </c>
      <c r="AK172">
        <f t="array" ref="AK172">IF(P172="",0,SUMPRODUCT((DM13:VZ13="Crustaces")*(DM14:VZ14="ALERTE")*(COUNTIF(AD172,"* "&amp;DM15:VZ15&amp;" *")&gt;0)*1))</f>
        <v>0</v>
      </c>
      <c r="AL172" t="str">
        <f t="shared" si="122"/>
        <v/>
      </c>
      <c r="AM172">
        <f t="array" ref="AM172">IF(P172="",0,SUMPRODUCT((DM13:VZ13="Oeufs")*(DM14:VZ14="ALERTE")*(COUNTIF(AD172,"* "&amp;DM15:VZ15&amp;" *")&gt;0)*1))</f>
        <v>0</v>
      </c>
      <c r="AN172" t="str">
        <f t="shared" si="123"/>
        <v/>
      </c>
      <c r="AO172">
        <f t="array" ref="AO172">IF(P172="",0,SUMPRODUCT((DM13:VZ13="Poissons")*(DM14:VZ14="INFO")*(COUNTIF(AD172,"* "&amp;DM15:VZ15&amp;" *")&gt;0)*1))</f>
        <v>0</v>
      </c>
      <c r="AP172">
        <f t="array" ref="AP172">IF(P172="",0,SUMPRODUCT((DM13:VZ13="Poissons")*(DM14:VZ14="EXCL")*(COUNTIF(AD172,"* "&amp;DM15:VZ15&amp;" *")&gt;0)*1))</f>
        <v>0</v>
      </c>
      <c r="AQ172">
        <f t="array" ref="AQ172">IF(P172="",0,SUMPRODUCT((DM13:VZ13="Poissons")*(DM14:VZ14="ALERTE")*(COUNTIF(AD172,"* "&amp;DM15:VZ15&amp;" *")&gt;0)*1))</f>
        <v>0</v>
      </c>
      <c r="AR172" t="str">
        <f t="shared" si="124"/>
        <v/>
      </c>
      <c r="AS172">
        <f t="array" ref="AS172">IF(P172="",0,SUMPRODUCT((DM13:VZ13="Arachides")*(DM14:VZ14="ALERTE")*(COUNTIF(AD172,"* "&amp;DM15:VZ15&amp;" *")&gt;0)*1))</f>
        <v>0</v>
      </c>
      <c r="AT172" t="str">
        <f t="shared" si="125"/>
        <v/>
      </c>
      <c r="AU172">
        <f t="array" ref="AU172">IF(P172="",0,SUMPRODUCT((DM13:VZ13="Soja")*(DM14:VZ14="INFO")*(COUNTIF(AD172,"* "&amp;DM15:VZ15&amp;" *")&gt;0)*1))</f>
        <v>0</v>
      </c>
      <c r="AV172">
        <f t="array" ref="AV172">IF(P172="",0,SUMPRODUCT((DM13:VZ13="Soja")*(DM14:VZ14="ALERTE")*(COUNTIF(AD172,"* "&amp;DM15:VZ15&amp;" *")&gt;0)*1))</f>
        <v>0</v>
      </c>
      <c r="AW172" t="str">
        <f t="shared" si="126"/>
        <v/>
      </c>
      <c r="AX172">
        <f t="array" ref="AX172">IF(P172="",0,SUMPRODUCT((DM13:VZ13="Lait")*(DM14:VZ14="INFO")*(COUNTIF(AD172,"* "&amp;DM15:VZ15&amp;" *")&gt;0)*1))</f>
        <v>0</v>
      </c>
      <c r="AY172">
        <f t="array" ref="AY172">IF(P172="",0,SUMPRODUCT((DM13:VZ13="Lait")*(DM14:VZ14="EXCL")*(COUNTIF(AD172,"* "&amp;DM15:VZ15&amp;" *")&gt;0)*1))</f>
        <v>0</v>
      </c>
      <c r="AZ172">
        <f t="array" ref="AZ172">IF(P172="",0,SUMPRODUCT((DM13:VZ13="Lait")*(DM14:VZ14="ALERTE")*(COUNTIF(AD172,"* "&amp;DM15:VZ15&amp;" *")&gt;0)*1))</f>
        <v>0</v>
      </c>
      <c r="BA172">
        <f t="array" ref="BA172">IF(P172="",0,SUMPRODUCT((DM13:VZ13="Lait")*(DM14:VZ14="SUSP")*(COUNTIF(AD172,"* "&amp;DM15:VZ15&amp;" *")&gt;0)*1))</f>
        <v>0</v>
      </c>
      <c r="BB172" t="str">
        <f t="shared" si="127"/>
        <v/>
      </c>
      <c r="BC172" t="str">
        <f t="shared" si="128"/>
        <v/>
      </c>
      <c r="BD172">
        <f t="array" ref="BD172">IF(P172="",0,SUMPRODUCT((DM13:VZ13="Fruits a coque")*(DM14:VZ14="EXCL")*(COUNTIF(AD172,"* "&amp;DM15:VZ15&amp;" *")&gt;0)*1))</f>
        <v>0</v>
      </c>
      <c r="BE172">
        <f t="array" ref="BE172">IF(P172="",0,SUMPRODUCT((DM13:VZ13="Fruits a coque")*(DM14:VZ14="ALERTE")*(COUNTIF(AD172,"* "&amp;DM15:VZ15&amp;" *")&gt;0)*1))</f>
        <v>0</v>
      </c>
      <c r="BF172" t="str">
        <f t="shared" si="129"/>
        <v/>
      </c>
      <c r="BG172">
        <f t="array" ref="BG172">IF(P172="",0,SUMPRODUCT((DM13:VZ13="Celeri")*(DM14:VZ14="ALERTE")*(COUNTIF(AD172,"* "&amp;DM15:VZ15&amp;" *")&gt;0)*1))</f>
        <v>0</v>
      </c>
      <c r="BH172" t="str">
        <f t="shared" si="130"/>
        <v/>
      </c>
      <c r="BI172">
        <f t="array" ref="BI172">IF(P172="",0,SUMPRODUCT((DM13:VZ13="Moutarde")*(DM14:VZ14="ALERTE")*(COUNTIF(AD172,"* "&amp;DM15:VZ15&amp;" *")&gt;0)*1))</f>
        <v>0</v>
      </c>
      <c r="BJ172" t="str">
        <f t="shared" si="131"/>
        <v/>
      </c>
      <c r="BK172">
        <f t="array" ref="BK172">IF(P172="",0,SUMPRODUCT((DM13:VZ13="Sesame")*(DM14:VZ14="ALERTE")*(COUNTIF(AD172,"* "&amp;DM15:VZ15&amp;" *")&gt;0)*1))</f>
        <v>0</v>
      </c>
      <c r="BL172" t="str">
        <f t="shared" si="132"/>
        <v/>
      </c>
      <c r="BM172">
        <f t="array" ref="BM172">IF(P172="",0,SUMPRODUCT((DM13:VZ13="Sulfites")*(DM14:VZ14="ALERTE")*(COUNTIF(AD172,"* "&amp;DM15:VZ15&amp;" *")&gt;0)*1))</f>
        <v>0</v>
      </c>
      <c r="BN172" t="str">
        <f t="shared" si="133"/>
        <v/>
      </c>
      <c r="BO172">
        <f t="array" ref="BO172">IF(P172="",0,SUMPRODUCT((DM13:VZ13="Lupin")*(DM14:VZ14="ALERTE")*(COUNTIF(AD172,"* "&amp;DM15:VZ15&amp;" *")&gt;0)*1))</f>
        <v>0</v>
      </c>
      <c r="BP172" t="str">
        <f t="shared" si="134"/>
        <v/>
      </c>
      <c r="BQ172">
        <f t="array" ref="BQ172">IF(P172="",0,SUMPRODUCT((DM13:VZ13="Mollusques")*(DM14:VZ14="EXCL")*(COUNTIF(AD172,"* "&amp;DM15:VZ15&amp;" *")&gt;0)*1))</f>
        <v>0</v>
      </c>
      <c r="BR172">
        <f t="array" ref="BR172">IF(P172="",0,SUMPRODUCT((DM13:VZ13="Mollusques")*(DM14:VZ14="ALERTE")*(COUNTIF(AD172,"* "&amp;DM15:VZ15&amp;" *")&gt;0)*1))</f>
        <v>0</v>
      </c>
      <c r="BS172" t="str">
        <f t="shared" si="135"/>
        <v/>
      </c>
      <c r="BT172" t="str">
        <f t="shared" si="136"/>
        <v/>
      </c>
      <c r="BU172" t="str">
        <f t="shared" si="137"/>
        <v/>
      </c>
      <c r="BV172" t="str">
        <f t="shared" si="138"/>
        <v/>
      </c>
      <c r="BW172" t="str">
        <f t="shared" si="139"/>
        <v/>
      </c>
      <c r="BX172" t="str">
        <f t="shared" si="140"/>
        <v/>
      </c>
      <c r="BY172" t="str">
        <f t="shared" si="141"/>
        <v/>
      </c>
      <c r="BZ172" t="str">
        <f t="shared" si="142"/>
        <v/>
      </c>
      <c r="CA172" t="str">
        <f t="shared" si="143"/>
        <v/>
      </c>
      <c r="CB172" t="str">
        <f t="shared" si="144"/>
        <v/>
      </c>
      <c r="CC172" t="str">
        <f t="shared" si="145"/>
        <v/>
      </c>
      <c r="CD172" t="str">
        <f t="shared" si="146"/>
        <v/>
      </c>
      <c r="CE172" t="str">
        <f t="shared" si="147"/>
        <v/>
      </c>
      <c r="CF172" t="str">
        <f t="shared" si="148"/>
        <v/>
      </c>
      <c r="CG172" t="str">
        <f t="shared" si="149"/>
        <v/>
      </c>
      <c r="CH172" t="str">
        <f t="shared" si="150"/>
        <v/>
      </c>
      <c r="CI172" t="str">
        <f t="shared" si="151"/>
        <v/>
      </c>
      <c r="CJ172" t="str">
        <f t="shared" si="152"/>
        <v/>
      </c>
      <c r="CK172" t="str">
        <f t="shared" si="153"/>
        <v/>
      </c>
    </row>
    <row r="173" spans="2:89" ht="15.75">
      <c r="B173" s="759"/>
      <c r="C173" s="780" t="str">
        <f>TRIM(SUBSTITUTE(SUBSTITUTE(SUBSTITUTE(SUBSTITUTE(SUBSTITUTE(SUBSTITUTE(SUBSTITUTE(SUBSTITUTE(C172,"("," "),")"," "),CHAR(34)," "),"-"," "),"_"," "),"&lt;"," "),"&gt;"," "),"="," "))</f>
        <v>Refroidir rapidement dans une cellule de refroidissement jusqu'à ce que la température</v>
      </c>
      <c r="D173" s="780" t="str" cm="1">
        <f t="array" ref="D173">IF(ROW()=ROW(D168),C171,INDEX(E168:E181,ROW()-ROW(D168)))</f>
        <v/>
      </c>
      <c r="E173" s="781" t="str">
        <f>IF(OR(D173="",C170="",C170&lt;=0,F173=""),"",TRIM(MID(D173,LEN(F173)+1+IF(MID(D173,LEN(F173)+1,1)=" ",1,0),99999)))</f>
        <v/>
      </c>
      <c r="F173" s="780" t="str">
        <f>IF(OR(G173="",G173=0,G173="0"),"",IF(LEN(G173)&lt;=C170,G173,IF(LEN(SUBSTITUTE(H173," ",""))=C170+1,LEFT(G173,C170),LEFT(G173,FIND("§",SUBSTITUTE(H173," ","§",LEN(H173)-LEN(SUBSTITUTE(H173," ",""))))-1))))</f>
        <v/>
      </c>
      <c r="G173" s="780" t="str">
        <f t="shared" si="105"/>
        <v/>
      </c>
      <c r="H173" s="780" t="str">
        <f>IF(OR(G173="",G173=0,G173="0"),"",LEFT(G173,C170+1))</f>
        <v/>
      </c>
      <c r="I173" s="782"/>
      <c r="J173" s="796"/>
      <c r="K173" s="759" t="str">
        <f>IF(LEN(TRIM(L173))&gt;0,MAX(K13:K172)+1,"")</f>
        <v/>
      </c>
      <c r="L173" s="864"/>
      <c r="M173" s="864"/>
      <c r="N173" s="864"/>
      <c r="O173" s="263" t="str">
        <f t="shared" si="106"/>
        <v/>
      </c>
      <c r="P173" s="752"/>
      <c r="Q173" s="862" t="s">
        <v>945</v>
      </c>
      <c r="R173" s="863" t="str">
        <f t="shared" si="107"/>
        <v/>
      </c>
      <c r="S173" s="264" t="str">
        <f t="shared" si="108"/>
        <v/>
      </c>
      <c r="T173" s="266" t="str">
        <f t="shared" si="109"/>
        <v/>
      </c>
      <c r="U173" s="267" t="str">
        <f t="shared" si="110"/>
        <v/>
      </c>
      <c r="V173" s="268" t="str">
        <f t="shared" si="111"/>
        <v/>
      </c>
      <c r="W173" s="268" t="str">
        <f t="shared" si="112"/>
        <v/>
      </c>
      <c r="X173" s="269" t="str">
        <f t="shared" si="113"/>
        <v/>
      </c>
      <c r="Y173" t="str">
        <f t="shared" si="114"/>
        <v/>
      </c>
      <c r="Z173" t="str">
        <f t="shared" si="115"/>
        <v/>
      </c>
      <c r="AA173" t="str">
        <f t="shared" si="116"/>
        <v/>
      </c>
      <c r="AB173" t="str">
        <f t="shared" si="117"/>
        <v/>
      </c>
      <c r="AC173" t="str">
        <f t="shared" si="118"/>
        <v/>
      </c>
      <c r="AD173" t="str">
        <f t="shared" si="119"/>
        <v/>
      </c>
      <c r="AE173">
        <f t="array" ref="AE173">IF(P173="",0,SUMPRODUCT((DM13:VZ13="Gluten")*(DM14:VZ14="INFO")*(COUNTIF(AD173,"* "&amp;DM15:VZ15&amp;" *")&gt;0)*1))</f>
        <v>0</v>
      </c>
      <c r="AF173">
        <f t="array" ref="AF173">IF(P173="",0,SUMPRODUCT((DM13:VZ13="Gluten")*(DM14:VZ14="EXCL")*(COUNTIF(AD173,"* "&amp;DM15:VZ15&amp;" *")&gt;0)*1))</f>
        <v>0</v>
      </c>
      <c r="AG173">
        <f t="array" ref="AG173">IF(P173="",0,SUMPRODUCT((DM13:VZ13="Gluten")*(DM14:VZ14="ALERTE")*(COUNTIF(AD173,"* "&amp;DM15:VZ15&amp;" *")&gt;0)*1))</f>
        <v>0</v>
      </c>
      <c r="AH173">
        <f t="array" ref="AH173">IF(P173="",0,SUMPRODUCT((DM13:VZ13="Gluten")*(DM14:VZ14="SUSP")*(COUNTIF(AD173,"* "&amp;DM15:VZ15&amp;" *")&gt;0)*1))</f>
        <v>0</v>
      </c>
      <c r="AI173" t="str">
        <f t="shared" si="120"/>
        <v/>
      </c>
      <c r="AJ173" t="str">
        <f t="shared" si="121"/>
        <v/>
      </c>
      <c r="AK173">
        <f t="array" ref="AK173">IF(P173="",0,SUMPRODUCT((DM13:VZ13="Crustaces")*(DM14:VZ14="ALERTE")*(COUNTIF(AD173,"* "&amp;DM15:VZ15&amp;" *")&gt;0)*1))</f>
        <v>0</v>
      </c>
      <c r="AL173" t="str">
        <f t="shared" si="122"/>
        <v/>
      </c>
      <c r="AM173">
        <f t="array" ref="AM173">IF(P173="",0,SUMPRODUCT((DM13:VZ13="Oeufs")*(DM14:VZ14="ALERTE")*(COUNTIF(AD173,"* "&amp;DM15:VZ15&amp;" *")&gt;0)*1))</f>
        <v>0</v>
      </c>
      <c r="AN173" t="str">
        <f t="shared" si="123"/>
        <v/>
      </c>
      <c r="AO173">
        <f t="array" ref="AO173">IF(P173="",0,SUMPRODUCT((DM13:VZ13="Poissons")*(DM14:VZ14="INFO")*(COUNTIF(AD173,"* "&amp;DM15:VZ15&amp;" *")&gt;0)*1))</f>
        <v>0</v>
      </c>
      <c r="AP173">
        <f t="array" ref="AP173">IF(P173="",0,SUMPRODUCT((DM13:VZ13="Poissons")*(DM14:VZ14="EXCL")*(COUNTIF(AD173,"* "&amp;DM15:VZ15&amp;" *")&gt;0)*1))</f>
        <v>0</v>
      </c>
      <c r="AQ173">
        <f t="array" ref="AQ173">IF(P173="",0,SUMPRODUCT((DM13:VZ13="Poissons")*(DM14:VZ14="ALERTE")*(COUNTIF(AD173,"* "&amp;DM15:VZ15&amp;" *")&gt;0)*1))</f>
        <v>0</v>
      </c>
      <c r="AR173" t="str">
        <f t="shared" si="124"/>
        <v/>
      </c>
      <c r="AS173">
        <f t="array" ref="AS173">IF(P173="",0,SUMPRODUCT((DM13:VZ13="Arachides")*(DM14:VZ14="ALERTE")*(COUNTIF(AD173,"* "&amp;DM15:VZ15&amp;" *")&gt;0)*1))</f>
        <v>0</v>
      </c>
      <c r="AT173" t="str">
        <f t="shared" si="125"/>
        <v/>
      </c>
      <c r="AU173">
        <f t="array" ref="AU173">IF(P173="",0,SUMPRODUCT((DM13:VZ13="Soja")*(DM14:VZ14="INFO")*(COUNTIF(AD173,"* "&amp;DM15:VZ15&amp;" *")&gt;0)*1))</f>
        <v>0</v>
      </c>
      <c r="AV173">
        <f t="array" ref="AV173">IF(P173="",0,SUMPRODUCT((DM13:VZ13="Soja")*(DM14:VZ14="ALERTE")*(COUNTIF(AD173,"* "&amp;DM15:VZ15&amp;" *")&gt;0)*1))</f>
        <v>0</v>
      </c>
      <c r="AW173" t="str">
        <f t="shared" si="126"/>
        <v/>
      </c>
      <c r="AX173">
        <f t="array" ref="AX173">IF(P173="",0,SUMPRODUCT((DM13:VZ13="Lait")*(DM14:VZ14="INFO")*(COUNTIF(AD173,"* "&amp;DM15:VZ15&amp;" *")&gt;0)*1))</f>
        <v>0</v>
      </c>
      <c r="AY173">
        <f t="array" ref="AY173">IF(P173="",0,SUMPRODUCT((DM13:VZ13="Lait")*(DM14:VZ14="EXCL")*(COUNTIF(AD173,"* "&amp;DM15:VZ15&amp;" *")&gt;0)*1))</f>
        <v>0</v>
      </c>
      <c r="AZ173">
        <f t="array" ref="AZ173">IF(P173="",0,SUMPRODUCT((DM13:VZ13="Lait")*(DM14:VZ14="ALERTE")*(COUNTIF(AD173,"* "&amp;DM15:VZ15&amp;" *")&gt;0)*1))</f>
        <v>0</v>
      </c>
      <c r="BA173">
        <f t="array" ref="BA173">IF(P173="",0,SUMPRODUCT((DM13:VZ13="Lait")*(DM14:VZ14="SUSP")*(COUNTIF(AD173,"* "&amp;DM15:VZ15&amp;" *")&gt;0)*1))</f>
        <v>0</v>
      </c>
      <c r="BB173" t="str">
        <f t="shared" si="127"/>
        <v/>
      </c>
      <c r="BC173" t="str">
        <f t="shared" si="128"/>
        <v/>
      </c>
      <c r="BD173">
        <f t="array" ref="BD173">IF(P173="",0,SUMPRODUCT((DM13:VZ13="Fruits a coque")*(DM14:VZ14="EXCL")*(COUNTIF(AD173,"* "&amp;DM15:VZ15&amp;" *")&gt;0)*1))</f>
        <v>0</v>
      </c>
      <c r="BE173">
        <f t="array" ref="BE173">IF(P173="",0,SUMPRODUCT((DM13:VZ13="Fruits a coque")*(DM14:VZ14="ALERTE")*(COUNTIF(AD173,"* "&amp;DM15:VZ15&amp;" *")&gt;0)*1))</f>
        <v>0</v>
      </c>
      <c r="BF173" t="str">
        <f t="shared" si="129"/>
        <v/>
      </c>
      <c r="BG173">
        <f t="array" ref="BG173">IF(P173="",0,SUMPRODUCT((DM13:VZ13="Celeri")*(DM14:VZ14="ALERTE")*(COUNTIF(AD173,"* "&amp;DM15:VZ15&amp;" *")&gt;0)*1))</f>
        <v>0</v>
      </c>
      <c r="BH173" t="str">
        <f t="shared" si="130"/>
        <v/>
      </c>
      <c r="BI173">
        <f t="array" ref="BI173">IF(P173="",0,SUMPRODUCT((DM13:VZ13="Moutarde")*(DM14:VZ14="ALERTE")*(COUNTIF(AD173,"* "&amp;DM15:VZ15&amp;" *")&gt;0)*1))</f>
        <v>0</v>
      </c>
      <c r="BJ173" t="str">
        <f t="shared" si="131"/>
        <v/>
      </c>
      <c r="BK173">
        <f t="array" ref="BK173">IF(P173="",0,SUMPRODUCT((DM13:VZ13="Sesame")*(DM14:VZ14="ALERTE")*(COUNTIF(AD173,"* "&amp;DM15:VZ15&amp;" *")&gt;0)*1))</f>
        <v>0</v>
      </c>
      <c r="BL173" t="str">
        <f t="shared" si="132"/>
        <v/>
      </c>
      <c r="BM173">
        <f t="array" ref="BM173">IF(P173="",0,SUMPRODUCT((DM13:VZ13="Sulfites")*(DM14:VZ14="ALERTE")*(COUNTIF(AD173,"* "&amp;DM15:VZ15&amp;" *")&gt;0)*1))</f>
        <v>0</v>
      </c>
      <c r="BN173" t="str">
        <f t="shared" si="133"/>
        <v/>
      </c>
      <c r="BO173">
        <f t="array" ref="BO173">IF(P173="",0,SUMPRODUCT((DM13:VZ13="Lupin")*(DM14:VZ14="ALERTE")*(COUNTIF(AD173,"* "&amp;DM15:VZ15&amp;" *")&gt;0)*1))</f>
        <v>0</v>
      </c>
      <c r="BP173" t="str">
        <f t="shared" si="134"/>
        <v/>
      </c>
      <c r="BQ173">
        <f t="array" ref="BQ173">IF(P173="",0,SUMPRODUCT((DM13:VZ13="Mollusques")*(DM14:VZ14="EXCL")*(COUNTIF(AD173,"* "&amp;DM15:VZ15&amp;" *")&gt;0)*1))</f>
        <v>0</v>
      </c>
      <c r="BR173">
        <f t="array" ref="BR173">IF(P173="",0,SUMPRODUCT((DM13:VZ13="Mollusques")*(DM14:VZ14="ALERTE")*(COUNTIF(AD173,"* "&amp;DM15:VZ15&amp;" *")&gt;0)*1))</f>
        <v>0</v>
      </c>
      <c r="BS173" t="str">
        <f t="shared" si="135"/>
        <v/>
      </c>
      <c r="BT173" t="str">
        <f t="shared" si="136"/>
        <v/>
      </c>
      <c r="BU173" t="str">
        <f t="shared" si="137"/>
        <v/>
      </c>
      <c r="BV173" t="str">
        <f t="shared" si="138"/>
        <v/>
      </c>
      <c r="BW173" t="str">
        <f t="shared" si="139"/>
        <v/>
      </c>
      <c r="BX173" t="str">
        <f t="shared" si="140"/>
        <v/>
      </c>
      <c r="BY173" t="str">
        <f t="shared" si="141"/>
        <v/>
      </c>
      <c r="BZ173" t="str">
        <f t="shared" si="142"/>
        <v/>
      </c>
      <c r="CA173" t="str">
        <f t="shared" si="143"/>
        <v/>
      </c>
      <c r="CB173" t="str">
        <f t="shared" si="144"/>
        <v/>
      </c>
      <c r="CC173" t="str">
        <f t="shared" si="145"/>
        <v/>
      </c>
      <c r="CD173" t="str">
        <f t="shared" si="146"/>
        <v/>
      </c>
      <c r="CE173" t="str">
        <f t="shared" si="147"/>
        <v/>
      </c>
      <c r="CF173" t="str">
        <f t="shared" si="148"/>
        <v/>
      </c>
      <c r="CG173" t="str">
        <f t="shared" si="149"/>
        <v/>
      </c>
      <c r="CH173" t="str">
        <f t="shared" si="150"/>
        <v/>
      </c>
      <c r="CI173" t="str">
        <f t="shared" si="151"/>
        <v/>
      </c>
      <c r="CJ173" t="str">
        <f t="shared" si="152"/>
        <v/>
      </c>
      <c r="CK173" t="str">
        <f t="shared" si="153"/>
        <v/>
      </c>
    </row>
    <row r="174" spans="2:89" ht="15.75">
      <c r="B174" s="759"/>
      <c r="C174" s="784" t="str">
        <f>TRIM(SUBSTITUTE(SUBSTITUTE(SUBSTITUTE(SUBSTITUTE(C173,"►"," "),"▼"," "),"▲"," "),"◄"," "))</f>
        <v>Refroidir rapidement dans une cellule de refroidissement jusqu'à ce que la température</v>
      </c>
      <c r="D174" s="780" t="str" cm="1">
        <f t="array" ref="D174">IF(ROW()=ROW(D168),C171,INDEX(E168:E181,ROW()-ROW(D168)))</f>
        <v/>
      </c>
      <c r="E174" s="781" t="str">
        <f>IF(OR(D174="",C170="",C170&lt;=0,F174=""),"",TRIM(MID(D174,LEN(F174)+1+IF(MID(D174,LEN(F174)+1,1)=" ",1,0),99999)))</f>
        <v/>
      </c>
      <c r="F174" s="780" t="str">
        <f>IF(OR(G174="",G174=0,G174="0"),"",IF(LEN(G174)&lt;=C170,G174,IF(LEN(SUBSTITUTE(H174," ",""))=C170+1,LEFT(G174,C170),LEFT(G174,FIND("§",SUBSTITUTE(H174," ","§",LEN(H174)-LEN(SUBSTITUTE(H174," ",""))))-1))))</f>
        <v/>
      </c>
      <c r="G174" s="780" t="str">
        <f t="shared" si="105"/>
        <v/>
      </c>
      <c r="H174" s="780" t="str">
        <f>IF(OR(G174="",G174=0,G174="0"),"",LEFT(G174,C170+1))</f>
        <v/>
      </c>
      <c r="I174" s="782"/>
      <c r="J174" s="796"/>
      <c r="K174" s="759" t="str">
        <f>IF(LEN(TRIM(L174))&gt;0,MAX(K13:K173)+1,"")</f>
        <v/>
      </c>
      <c r="L174" s="864"/>
      <c r="M174" s="864"/>
      <c r="N174" s="864"/>
      <c r="O174" s="263" t="str">
        <f t="shared" si="106"/>
        <v/>
      </c>
      <c r="P174" s="752"/>
      <c r="Q174" s="862" t="s">
        <v>945</v>
      </c>
      <c r="R174" s="863" t="str">
        <f t="shared" si="107"/>
        <v/>
      </c>
      <c r="S174" s="264" t="str">
        <f t="shared" si="108"/>
        <v/>
      </c>
      <c r="T174" s="266" t="str">
        <f t="shared" si="109"/>
        <v/>
      </c>
      <c r="U174" s="267" t="str">
        <f t="shared" si="110"/>
        <v/>
      </c>
      <c r="V174" s="268" t="str">
        <f t="shared" si="111"/>
        <v/>
      </c>
      <c r="W174" s="268" t="str">
        <f t="shared" si="112"/>
        <v/>
      </c>
      <c r="X174" s="269" t="str">
        <f t="shared" si="113"/>
        <v/>
      </c>
      <c r="Y174" t="str">
        <f t="shared" si="114"/>
        <v/>
      </c>
      <c r="Z174" t="str">
        <f t="shared" si="115"/>
        <v/>
      </c>
      <c r="AA174" t="str">
        <f t="shared" si="116"/>
        <v/>
      </c>
      <c r="AB174" t="str">
        <f t="shared" si="117"/>
        <v/>
      </c>
      <c r="AC174" t="str">
        <f t="shared" si="118"/>
        <v/>
      </c>
      <c r="AD174" t="str">
        <f t="shared" si="119"/>
        <v/>
      </c>
      <c r="AE174">
        <f t="array" ref="AE174">IF(P174="",0,SUMPRODUCT((DM13:VZ13="Gluten")*(DM14:VZ14="INFO")*(COUNTIF(AD174,"* "&amp;DM15:VZ15&amp;" *")&gt;0)*1))</f>
        <v>0</v>
      </c>
      <c r="AF174">
        <f t="array" ref="AF174">IF(P174="",0,SUMPRODUCT((DM13:VZ13="Gluten")*(DM14:VZ14="EXCL")*(COUNTIF(AD174,"* "&amp;DM15:VZ15&amp;" *")&gt;0)*1))</f>
        <v>0</v>
      </c>
      <c r="AG174">
        <f t="array" ref="AG174">IF(P174="",0,SUMPRODUCT((DM13:VZ13="Gluten")*(DM14:VZ14="ALERTE")*(COUNTIF(AD174,"* "&amp;DM15:VZ15&amp;" *")&gt;0)*1))</f>
        <v>0</v>
      </c>
      <c r="AH174">
        <f t="array" ref="AH174">IF(P174="",0,SUMPRODUCT((DM13:VZ13="Gluten")*(DM14:VZ14="SUSP")*(COUNTIF(AD174,"* "&amp;DM15:VZ15&amp;" *")&gt;0)*1))</f>
        <v>0</v>
      </c>
      <c r="AI174" t="str">
        <f t="shared" si="120"/>
        <v/>
      </c>
      <c r="AJ174" t="str">
        <f t="shared" si="121"/>
        <v/>
      </c>
      <c r="AK174">
        <f t="array" ref="AK174">IF(P174="",0,SUMPRODUCT((DM13:VZ13="Crustaces")*(DM14:VZ14="ALERTE")*(COUNTIF(AD174,"* "&amp;DM15:VZ15&amp;" *")&gt;0)*1))</f>
        <v>0</v>
      </c>
      <c r="AL174" t="str">
        <f t="shared" si="122"/>
        <v/>
      </c>
      <c r="AM174">
        <f t="array" ref="AM174">IF(P174="",0,SUMPRODUCT((DM13:VZ13="Oeufs")*(DM14:VZ14="ALERTE")*(COUNTIF(AD174,"* "&amp;DM15:VZ15&amp;" *")&gt;0)*1))</f>
        <v>0</v>
      </c>
      <c r="AN174" t="str">
        <f t="shared" si="123"/>
        <v/>
      </c>
      <c r="AO174">
        <f t="array" ref="AO174">IF(P174="",0,SUMPRODUCT((DM13:VZ13="Poissons")*(DM14:VZ14="INFO")*(COUNTIF(AD174,"* "&amp;DM15:VZ15&amp;" *")&gt;0)*1))</f>
        <v>0</v>
      </c>
      <c r="AP174">
        <f t="array" ref="AP174">IF(P174="",0,SUMPRODUCT((DM13:VZ13="Poissons")*(DM14:VZ14="EXCL")*(COUNTIF(AD174,"* "&amp;DM15:VZ15&amp;" *")&gt;0)*1))</f>
        <v>0</v>
      </c>
      <c r="AQ174">
        <f t="array" ref="AQ174">IF(P174="",0,SUMPRODUCT((DM13:VZ13="Poissons")*(DM14:VZ14="ALERTE")*(COUNTIF(AD174,"* "&amp;DM15:VZ15&amp;" *")&gt;0)*1))</f>
        <v>0</v>
      </c>
      <c r="AR174" t="str">
        <f t="shared" si="124"/>
        <v/>
      </c>
      <c r="AS174">
        <f t="array" ref="AS174">IF(P174="",0,SUMPRODUCT((DM13:VZ13="Arachides")*(DM14:VZ14="ALERTE")*(COUNTIF(AD174,"* "&amp;DM15:VZ15&amp;" *")&gt;0)*1))</f>
        <v>0</v>
      </c>
      <c r="AT174" t="str">
        <f t="shared" si="125"/>
        <v/>
      </c>
      <c r="AU174">
        <f t="array" ref="AU174">IF(P174="",0,SUMPRODUCT((DM13:VZ13="Soja")*(DM14:VZ14="INFO")*(COUNTIF(AD174,"* "&amp;DM15:VZ15&amp;" *")&gt;0)*1))</f>
        <v>0</v>
      </c>
      <c r="AV174">
        <f t="array" ref="AV174">IF(P174="",0,SUMPRODUCT((DM13:VZ13="Soja")*(DM14:VZ14="ALERTE")*(COUNTIF(AD174,"* "&amp;DM15:VZ15&amp;" *")&gt;0)*1))</f>
        <v>0</v>
      </c>
      <c r="AW174" t="str">
        <f t="shared" si="126"/>
        <v/>
      </c>
      <c r="AX174">
        <f t="array" ref="AX174">IF(P174="",0,SUMPRODUCT((DM13:VZ13="Lait")*(DM14:VZ14="INFO")*(COUNTIF(AD174,"* "&amp;DM15:VZ15&amp;" *")&gt;0)*1))</f>
        <v>0</v>
      </c>
      <c r="AY174">
        <f t="array" ref="AY174">IF(P174="",0,SUMPRODUCT((DM13:VZ13="Lait")*(DM14:VZ14="EXCL")*(COUNTIF(AD174,"* "&amp;DM15:VZ15&amp;" *")&gt;0)*1))</f>
        <v>0</v>
      </c>
      <c r="AZ174">
        <f t="array" ref="AZ174">IF(P174="",0,SUMPRODUCT((DM13:VZ13="Lait")*(DM14:VZ14="ALERTE")*(COUNTIF(AD174,"* "&amp;DM15:VZ15&amp;" *")&gt;0)*1))</f>
        <v>0</v>
      </c>
      <c r="BA174">
        <f t="array" ref="BA174">IF(P174="",0,SUMPRODUCT((DM13:VZ13="Lait")*(DM14:VZ14="SUSP")*(COUNTIF(AD174,"* "&amp;DM15:VZ15&amp;" *")&gt;0)*1))</f>
        <v>0</v>
      </c>
      <c r="BB174" t="str">
        <f t="shared" si="127"/>
        <v/>
      </c>
      <c r="BC174" t="str">
        <f t="shared" si="128"/>
        <v/>
      </c>
      <c r="BD174">
        <f t="array" ref="BD174">IF(P174="",0,SUMPRODUCT((DM13:VZ13="Fruits a coque")*(DM14:VZ14="EXCL")*(COUNTIF(AD174,"* "&amp;DM15:VZ15&amp;" *")&gt;0)*1))</f>
        <v>0</v>
      </c>
      <c r="BE174">
        <f t="array" ref="BE174">IF(P174="",0,SUMPRODUCT((DM13:VZ13="Fruits a coque")*(DM14:VZ14="ALERTE")*(COUNTIF(AD174,"* "&amp;DM15:VZ15&amp;" *")&gt;0)*1))</f>
        <v>0</v>
      </c>
      <c r="BF174" t="str">
        <f t="shared" si="129"/>
        <v/>
      </c>
      <c r="BG174">
        <f t="array" ref="BG174">IF(P174="",0,SUMPRODUCT((DM13:VZ13="Celeri")*(DM14:VZ14="ALERTE")*(COUNTIF(AD174,"* "&amp;DM15:VZ15&amp;" *")&gt;0)*1))</f>
        <v>0</v>
      </c>
      <c r="BH174" t="str">
        <f t="shared" si="130"/>
        <v/>
      </c>
      <c r="BI174">
        <f t="array" ref="BI174">IF(P174="",0,SUMPRODUCT((DM13:VZ13="Moutarde")*(DM14:VZ14="ALERTE")*(COUNTIF(AD174,"* "&amp;DM15:VZ15&amp;" *")&gt;0)*1))</f>
        <v>0</v>
      </c>
      <c r="BJ174" t="str">
        <f t="shared" si="131"/>
        <v/>
      </c>
      <c r="BK174">
        <f t="array" ref="BK174">IF(P174="",0,SUMPRODUCT((DM13:VZ13="Sesame")*(DM14:VZ14="ALERTE")*(COUNTIF(AD174,"* "&amp;DM15:VZ15&amp;" *")&gt;0)*1))</f>
        <v>0</v>
      </c>
      <c r="BL174" t="str">
        <f t="shared" si="132"/>
        <v/>
      </c>
      <c r="BM174">
        <f t="array" ref="BM174">IF(P174="",0,SUMPRODUCT((DM13:VZ13="Sulfites")*(DM14:VZ14="ALERTE")*(COUNTIF(AD174,"* "&amp;DM15:VZ15&amp;" *")&gt;0)*1))</f>
        <v>0</v>
      </c>
      <c r="BN174" t="str">
        <f t="shared" si="133"/>
        <v/>
      </c>
      <c r="BO174">
        <f t="array" ref="BO174">IF(P174="",0,SUMPRODUCT((DM13:VZ13="Lupin")*(DM14:VZ14="ALERTE")*(COUNTIF(AD174,"* "&amp;DM15:VZ15&amp;" *")&gt;0)*1))</f>
        <v>0</v>
      </c>
      <c r="BP174" t="str">
        <f t="shared" si="134"/>
        <v/>
      </c>
      <c r="BQ174">
        <f t="array" ref="BQ174">IF(P174="",0,SUMPRODUCT((DM13:VZ13="Mollusques")*(DM14:VZ14="EXCL")*(COUNTIF(AD174,"* "&amp;DM15:VZ15&amp;" *")&gt;0)*1))</f>
        <v>0</v>
      </c>
      <c r="BR174">
        <f t="array" ref="BR174">IF(P174="",0,SUMPRODUCT((DM13:VZ13="Mollusques")*(DM14:VZ14="ALERTE")*(COUNTIF(AD174,"* "&amp;DM15:VZ15&amp;" *")&gt;0)*1))</f>
        <v>0</v>
      </c>
      <c r="BS174" t="str">
        <f t="shared" si="135"/>
        <v/>
      </c>
      <c r="BT174" t="str">
        <f t="shared" si="136"/>
        <v/>
      </c>
      <c r="BU174" t="str">
        <f t="shared" si="137"/>
        <v/>
      </c>
      <c r="BV174" t="str">
        <f t="shared" si="138"/>
        <v/>
      </c>
      <c r="BW174" t="str">
        <f t="shared" si="139"/>
        <v/>
      </c>
      <c r="BX174" t="str">
        <f t="shared" si="140"/>
        <v/>
      </c>
      <c r="BY174" t="str">
        <f t="shared" si="141"/>
        <v/>
      </c>
      <c r="BZ174" t="str">
        <f t="shared" si="142"/>
        <v/>
      </c>
      <c r="CA174" t="str">
        <f t="shared" si="143"/>
        <v/>
      </c>
      <c r="CB174" t="str">
        <f t="shared" si="144"/>
        <v/>
      </c>
      <c r="CC174" t="str">
        <f t="shared" si="145"/>
        <v/>
      </c>
      <c r="CD174" t="str">
        <f t="shared" si="146"/>
        <v/>
      </c>
      <c r="CE174" t="str">
        <f t="shared" si="147"/>
        <v/>
      </c>
      <c r="CF174" t="str">
        <f t="shared" si="148"/>
        <v/>
      </c>
      <c r="CG174" t="str">
        <f t="shared" si="149"/>
        <v/>
      </c>
      <c r="CH174" t="str">
        <f t="shared" si="150"/>
        <v/>
      </c>
      <c r="CI174" t="str">
        <f t="shared" si="151"/>
        <v/>
      </c>
      <c r="CJ174" t="str">
        <f t="shared" si="152"/>
        <v/>
      </c>
      <c r="CK174" t="str">
        <f t="shared" si="153"/>
        <v/>
      </c>
    </row>
    <row r="175" spans="2:89" ht="15.75">
      <c r="B175" s="759"/>
      <c r="C175" s="784" t="str">
        <f>TRIM(SUBSTITUTE(SUBSTITUTE(C174,"“"," "),"”"," "))</f>
        <v>Refroidir rapidement dans une cellule de refroidissement jusqu'à ce que la température</v>
      </c>
      <c r="D175" s="780" t="str" cm="1">
        <f t="array" ref="D175">IF(ROW()=ROW(D168),C171,INDEX(E168:E181,ROW()-ROW(D168)))</f>
        <v/>
      </c>
      <c r="E175" s="781" t="str">
        <f>IF(OR(D175="",C170="",C170&lt;=0,F175=""),"",TRIM(MID(D175,LEN(F175)+1+IF(MID(D175,LEN(F175)+1,1)=" ",1,0),99999)))</f>
        <v/>
      </c>
      <c r="F175" s="780" t="str">
        <f>IF(OR(G175="",G175=0,G175="0"),"",IF(LEN(G175)&lt;=C170,G175,IF(LEN(SUBSTITUTE(H175," ",""))=C170+1,LEFT(G175,C170),LEFT(G175,FIND("§",SUBSTITUTE(H175," ","§",LEN(H175)-LEN(SUBSTITUTE(H175," ",""))))-1))))</f>
        <v/>
      </c>
      <c r="G175" s="780" t="str">
        <f t="shared" si="105"/>
        <v/>
      </c>
      <c r="H175" s="780" t="str">
        <f>IF(OR(G175="",G175=0,G175="0"),"",LEFT(G175,C170+1))</f>
        <v/>
      </c>
      <c r="I175" s="782"/>
      <c r="J175" s="796"/>
      <c r="K175" s="759" t="str">
        <f>IF(LEN(TRIM(L175))&gt;0,MAX(K13:K174)+1,"")</f>
        <v/>
      </c>
      <c r="L175" s="864"/>
      <c r="M175" s="864"/>
      <c r="N175" s="864"/>
      <c r="O175" s="263" t="str">
        <f t="shared" si="106"/>
        <v/>
      </c>
      <c r="P175" s="752"/>
      <c r="Q175" s="862" t="s">
        <v>945</v>
      </c>
      <c r="R175" s="863" t="str">
        <f t="shared" si="107"/>
        <v/>
      </c>
      <c r="S175" s="264" t="str">
        <f t="shared" si="108"/>
        <v/>
      </c>
      <c r="T175" s="266" t="str">
        <f t="shared" si="109"/>
        <v/>
      </c>
      <c r="U175" s="267" t="str">
        <f t="shared" si="110"/>
        <v/>
      </c>
      <c r="V175" s="268" t="str">
        <f t="shared" si="111"/>
        <v/>
      </c>
      <c r="W175" s="268" t="str">
        <f t="shared" si="112"/>
        <v/>
      </c>
      <c r="X175" s="269" t="str">
        <f t="shared" si="113"/>
        <v/>
      </c>
      <c r="Y175" t="str">
        <f t="shared" si="114"/>
        <v/>
      </c>
      <c r="Z175" t="str">
        <f t="shared" si="115"/>
        <v/>
      </c>
      <c r="AA175" t="str">
        <f t="shared" si="116"/>
        <v/>
      </c>
      <c r="AB175" t="str">
        <f t="shared" si="117"/>
        <v/>
      </c>
      <c r="AC175" t="str">
        <f t="shared" si="118"/>
        <v/>
      </c>
      <c r="AD175" t="str">
        <f t="shared" si="119"/>
        <v/>
      </c>
      <c r="AE175">
        <f t="array" ref="AE175">IF(P175="",0,SUMPRODUCT((DM13:VZ13="Gluten")*(DM14:VZ14="INFO")*(COUNTIF(AD175,"* "&amp;DM15:VZ15&amp;" *")&gt;0)*1))</f>
        <v>0</v>
      </c>
      <c r="AF175">
        <f t="array" ref="AF175">IF(P175="",0,SUMPRODUCT((DM13:VZ13="Gluten")*(DM14:VZ14="EXCL")*(COUNTIF(AD175,"* "&amp;DM15:VZ15&amp;" *")&gt;0)*1))</f>
        <v>0</v>
      </c>
      <c r="AG175">
        <f t="array" ref="AG175">IF(P175="",0,SUMPRODUCT((DM13:VZ13="Gluten")*(DM14:VZ14="ALERTE")*(COUNTIF(AD175,"* "&amp;DM15:VZ15&amp;" *")&gt;0)*1))</f>
        <v>0</v>
      </c>
      <c r="AH175">
        <f t="array" ref="AH175">IF(P175="",0,SUMPRODUCT((DM13:VZ13="Gluten")*(DM14:VZ14="SUSP")*(COUNTIF(AD175,"* "&amp;DM15:VZ15&amp;" *")&gt;0)*1))</f>
        <v>0</v>
      </c>
      <c r="AI175" t="str">
        <f t="shared" si="120"/>
        <v/>
      </c>
      <c r="AJ175" t="str">
        <f t="shared" si="121"/>
        <v/>
      </c>
      <c r="AK175">
        <f t="array" ref="AK175">IF(P175="",0,SUMPRODUCT((DM13:VZ13="Crustaces")*(DM14:VZ14="ALERTE")*(COUNTIF(AD175,"* "&amp;DM15:VZ15&amp;" *")&gt;0)*1))</f>
        <v>0</v>
      </c>
      <c r="AL175" t="str">
        <f t="shared" si="122"/>
        <v/>
      </c>
      <c r="AM175">
        <f t="array" ref="AM175">IF(P175="",0,SUMPRODUCT((DM13:VZ13="Oeufs")*(DM14:VZ14="ALERTE")*(COUNTIF(AD175,"* "&amp;DM15:VZ15&amp;" *")&gt;0)*1))</f>
        <v>0</v>
      </c>
      <c r="AN175" t="str">
        <f t="shared" si="123"/>
        <v/>
      </c>
      <c r="AO175">
        <f t="array" ref="AO175">IF(P175="",0,SUMPRODUCT((DM13:VZ13="Poissons")*(DM14:VZ14="INFO")*(COUNTIF(AD175,"* "&amp;DM15:VZ15&amp;" *")&gt;0)*1))</f>
        <v>0</v>
      </c>
      <c r="AP175">
        <f t="array" ref="AP175">IF(P175="",0,SUMPRODUCT((DM13:VZ13="Poissons")*(DM14:VZ14="EXCL")*(COUNTIF(AD175,"* "&amp;DM15:VZ15&amp;" *")&gt;0)*1))</f>
        <v>0</v>
      </c>
      <c r="AQ175">
        <f t="array" ref="AQ175">IF(P175="",0,SUMPRODUCT((DM13:VZ13="Poissons")*(DM14:VZ14="ALERTE")*(COUNTIF(AD175,"* "&amp;DM15:VZ15&amp;" *")&gt;0)*1))</f>
        <v>0</v>
      </c>
      <c r="AR175" t="str">
        <f t="shared" si="124"/>
        <v/>
      </c>
      <c r="AS175">
        <f t="array" ref="AS175">IF(P175="",0,SUMPRODUCT((DM13:VZ13="Arachides")*(DM14:VZ14="ALERTE")*(COUNTIF(AD175,"* "&amp;DM15:VZ15&amp;" *")&gt;0)*1))</f>
        <v>0</v>
      </c>
      <c r="AT175" t="str">
        <f t="shared" si="125"/>
        <v/>
      </c>
      <c r="AU175">
        <f t="array" ref="AU175">IF(P175="",0,SUMPRODUCT((DM13:VZ13="Soja")*(DM14:VZ14="INFO")*(COUNTIF(AD175,"* "&amp;DM15:VZ15&amp;" *")&gt;0)*1))</f>
        <v>0</v>
      </c>
      <c r="AV175">
        <f t="array" ref="AV175">IF(P175="",0,SUMPRODUCT((DM13:VZ13="Soja")*(DM14:VZ14="ALERTE")*(COUNTIF(AD175,"* "&amp;DM15:VZ15&amp;" *")&gt;0)*1))</f>
        <v>0</v>
      </c>
      <c r="AW175" t="str">
        <f t="shared" si="126"/>
        <v/>
      </c>
      <c r="AX175">
        <f t="array" ref="AX175">IF(P175="",0,SUMPRODUCT((DM13:VZ13="Lait")*(DM14:VZ14="INFO")*(COUNTIF(AD175,"* "&amp;DM15:VZ15&amp;" *")&gt;0)*1))</f>
        <v>0</v>
      </c>
      <c r="AY175">
        <f t="array" ref="AY175">IF(P175="",0,SUMPRODUCT((DM13:VZ13="Lait")*(DM14:VZ14="EXCL")*(COUNTIF(AD175,"* "&amp;DM15:VZ15&amp;" *")&gt;0)*1))</f>
        <v>0</v>
      </c>
      <c r="AZ175">
        <f t="array" ref="AZ175">IF(P175="",0,SUMPRODUCT((DM13:VZ13="Lait")*(DM14:VZ14="ALERTE")*(COUNTIF(AD175,"* "&amp;DM15:VZ15&amp;" *")&gt;0)*1))</f>
        <v>0</v>
      </c>
      <c r="BA175">
        <f t="array" ref="BA175">IF(P175="",0,SUMPRODUCT((DM13:VZ13="Lait")*(DM14:VZ14="SUSP")*(COUNTIF(AD175,"* "&amp;DM15:VZ15&amp;" *")&gt;0)*1))</f>
        <v>0</v>
      </c>
      <c r="BB175" t="str">
        <f t="shared" si="127"/>
        <v/>
      </c>
      <c r="BC175" t="str">
        <f t="shared" si="128"/>
        <v/>
      </c>
      <c r="BD175">
        <f t="array" ref="BD175">IF(P175="",0,SUMPRODUCT((DM13:VZ13="Fruits a coque")*(DM14:VZ14="EXCL")*(COUNTIF(AD175,"* "&amp;DM15:VZ15&amp;" *")&gt;0)*1))</f>
        <v>0</v>
      </c>
      <c r="BE175">
        <f t="array" ref="BE175">IF(P175="",0,SUMPRODUCT((DM13:VZ13="Fruits a coque")*(DM14:VZ14="ALERTE")*(COUNTIF(AD175,"* "&amp;DM15:VZ15&amp;" *")&gt;0)*1))</f>
        <v>0</v>
      </c>
      <c r="BF175" t="str">
        <f t="shared" si="129"/>
        <v/>
      </c>
      <c r="BG175">
        <f t="array" ref="BG175">IF(P175="",0,SUMPRODUCT((DM13:VZ13="Celeri")*(DM14:VZ14="ALERTE")*(COUNTIF(AD175,"* "&amp;DM15:VZ15&amp;" *")&gt;0)*1))</f>
        <v>0</v>
      </c>
      <c r="BH175" t="str">
        <f t="shared" si="130"/>
        <v/>
      </c>
      <c r="BI175">
        <f t="array" ref="BI175">IF(P175="",0,SUMPRODUCT((DM13:VZ13="Moutarde")*(DM14:VZ14="ALERTE")*(COUNTIF(AD175,"* "&amp;DM15:VZ15&amp;" *")&gt;0)*1))</f>
        <v>0</v>
      </c>
      <c r="BJ175" t="str">
        <f t="shared" si="131"/>
        <v/>
      </c>
      <c r="BK175">
        <f t="array" ref="BK175">IF(P175="",0,SUMPRODUCT((DM13:VZ13="Sesame")*(DM14:VZ14="ALERTE")*(COUNTIF(AD175,"* "&amp;DM15:VZ15&amp;" *")&gt;0)*1))</f>
        <v>0</v>
      </c>
      <c r="BL175" t="str">
        <f t="shared" si="132"/>
        <v/>
      </c>
      <c r="BM175">
        <f t="array" ref="BM175">IF(P175="",0,SUMPRODUCT((DM13:VZ13="Sulfites")*(DM14:VZ14="ALERTE")*(COUNTIF(AD175,"* "&amp;DM15:VZ15&amp;" *")&gt;0)*1))</f>
        <v>0</v>
      </c>
      <c r="BN175" t="str">
        <f t="shared" si="133"/>
        <v/>
      </c>
      <c r="BO175">
        <f t="array" ref="BO175">IF(P175="",0,SUMPRODUCT((DM13:VZ13="Lupin")*(DM14:VZ14="ALERTE")*(COUNTIF(AD175,"* "&amp;DM15:VZ15&amp;" *")&gt;0)*1))</f>
        <v>0</v>
      </c>
      <c r="BP175" t="str">
        <f t="shared" si="134"/>
        <v/>
      </c>
      <c r="BQ175">
        <f t="array" ref="BQ175">IF(P175="",0,SUMPRODUCT((DM13:VZ13="Mollusques")*(DM14:VZ14="EXCL")*(COUNTIF(AD175,"* "&amp;DM15:VZ15&amp;" *")&gt;0)*1))</f>
        <v>0</v>
      </c>
      <c r="BR175">
        <f t="array" ref="BR175">IF(P175="",0,SUMPRODUCT((DM13:VZ13="Mollusques")*(DM14:VZ14="ALERTE")*(COUNTIF(AD175,"* "&amp;DM15:VZ15&amp;" *")&gt;0)*1))</f>
        <v>0</v>
      </c>
      <c r="BS175" t="str">
        <f t="shared" si="135"/>
        <v/>
      </c>
      <c r="BT175" t="str">
        <f t="shared" si="136"/>
        <v/>
      </c>
      <c r="BU175" t="str">
        <f t="shared" si="137"/>
        <v/>
      </c>
      <c r="BV175" t="str">
        <f t="shared" si="138"/>
        <v/>
      </c>
      <c r="BW175" t="str">
        <f t="shared" si="139"/>
        <v/>
      </c>
      <c r="BX175" t="str">
        <f t="shared" si="140"/>
        <v/>
      </c>
      <c r="BY175" t="str">
        <f t="shared" si="141"/>
        <v/>
      </c>
      <c r="BZ175" t="str">
        <f t="shared" si="142"/>
        <v/>
      </c>
      <c r="CA175" t="str">
        <f t="shared" si="143"/>
        <v/>
      </c>
      <c r="CB175" t="str">
        <f t="shared" si="144"/>
        <v/>
      </c>
      <c r="CC175" t="str">
        <f t="shared" si="145"/>
        <v/>
      </c>
      <c r="CD175" t="str">
        <f t="shared" si="146"/>
        <v/>
      </c>
      <c r="CE175" t="str">
        <f t="shared" si="147"/>
        <v/>
      </c>
      <c r="CF175" t="str">
        <f t="shared" si="148"/>
        <v/>
      </c>
      <c r="CG175" t="str">
        <f t="shared" si="149"/>
        <v/>
      </c>
      <c r="CH175" t="str">
        <f t="shared" si="150"/>
        <v/>
      </c>
      <c r="CI175" t="str">
        <f t="shared" si="151"/>
        <v/>
      </c>
      <c r="CJ175" t="str">
        <f t="shared" si="152"/>
        <v/>
      </c>
      <c r="CK175" t="str">
        <f t="shared" si="153"/>
        <v/>
      </c>
    </row>
    <row r="176" spans="2:89" ht="15.75">
      <c r="B176" s="759"/>
      <c r="C176" s="784"/>
      <c r="D176" s="780" t="str" cm="1">
        <f t="array" ref="D176">IF(ROW()=ROW(D168),C171,INDEX(E168:E181,ROW()-ROW(D168)))</f>
        <v/>
      </c>
      <c r="E176" s="781" t="str">
        <f>IF(OR(D176="",C170="",C170&lt;=0,F176=""),"",TRIM(MID(D176,LEN(F176)+1+IF(MID(D176,LEN(F176)+1,1)=" ",1,0),99999)))</f>
        <v/>
      </c>
      <c r="F176" s="780" t="str">
        <f>IF(OR(G176="",G176=0,G176="0"),"",IF(LEN(G176)&lt;=C170,G176,IF(LEN(SUBSTITUTE(H176," ",""))=C170+1,LEFT(G176,C170),LEFT(G176,FIND("§",SUBSTITUTE(H176," ","§",LEN(H176)-LEN(SUBSTITUTE(H176," ",""))))-1))))</f>
        <v/>
      </c>
      <c r="G176" s="780" t="str">
        <f t="shared" si="105"/>
        <v/>
      </c>
      <c r="H176" s="780" t="str">
        <f>IF(OR(G176="",G176=0,G176="0"),"",LEFT(G176,C170+1))</f>
        <v/>
      </c>
      <c r="I176" s="782"/>
      <c r="J176" s="796"/>
      <c r="K176" s="759" t="str">
        <f>IF(LEN(TRIM(L176))&gt;0,MAX(K13:K175)+1,"")</f>
        <v/>
      </c>
      <c r="L176" s="864"/>
      <c r="M176" s="864"/>
      <c r="N176" s="864"/>
      <c r="O176" s="263" t="str">
        <f t="shared" si="106"/>
        <v/>
      </c>
      <c r="P176" s="752"/>
      <c r="Q176" s="862" t="s">
        <v>945</v>
      </c>
      <c r="R176" s="863" t="str">
        <f t="shared" si="107"/>
        <v/>
      </c>
      <c r="S176" s="264" t="str">
        <f t="shared" si="108"/>
        <v/>
      </c>
      <c r="T176" s="266" t="str">
        <f t="shared" si="109"/>
        <v/>
      </c>
      <c r="U176" s="267" t="str">
        <f t="shared" si="110"/>
        <v/>
      </c>
      <c r="V176" s="268" t="str">
        <f t="shared" si="111"/>
        <v/>
      </c>
      <c r="W176" s="268" t="str">
        <f t="shared" si="112"/>
        <v/>
      </c>
      <c r="X176" s="269" t="str">
        <f t="shared" si="113"/>
        <v/>
      </c>
      <c r="Y176" t="str">
        <f t="shared" si="114"/>
        <v/>
      </c>
      <c r="Z176" t="str">
        <f t="shared" si="115"/>
        <v/>
      </c>
      <c r="AA176" t="str">
        <f t="shared" si="116"/>
        <v/>
      </c>
      <c r="AB176" t="str">
        <f t="shared" si="117"/>
        <v/>
      </c>
      <c r="AC176" t="str">
        <f t="shared" si="118"/>
        <v/>
      </c>
      <c r="AD176" t="str">
        <f t="shared" si="119"/>
        <v/>
      </c>
      <c r="AE176">
        <f t="array" ref="AE176">IF(P176="",0,SUMPRODUCT((DM13:VZ13="Gluten")*(DM14:VZ14="INFO")*(COUNTIF(AD176,"* "&amp;DM15:VZ15&amp;" *")&gt;0)*1))</f>
        <v>0</v>
      </c>
      <c r="AF176">
        <f t="array" ref="AF176">IF(P176="",0,SUMPRODUCT((DM13:VZ13="Gluten")*(DM14:VZ14="EXCL")*(COUNTIF(AD176,"* "&amp;DM15:VZ15&amp;" *")&gt;0)*1))</f>
        <v>0</v>
      </c>
      <c r="AG176">
        <f t="array" ref="AG176">IF(P176="",0,SUMPRODUCT((DM13:VZ13="Gluten")*(DM14:VZ14="ALERTE")*(COUNTIF(AD176,"* "&amp;DM15:VZ15&amp;" *")&gt;0)*1))</f>
        <v>0</v>
      </c>
      <c r="AH176">
        <f t="array" ref="AH176">IF(P176="",0,SUMPRODUCT((DM13:VZ13="Gluten")*(DM14:VZ14="SUSP")*(COUNTIF(AD176,"* "&amp;DM15:VZ15&amp;" *")&gt;0)*1))</f>
        <v>0</v>
      </c>
      <c r="AI176" t="str">
        <f t="shared" si="120"/>
        <v/>
      </c>
      <c r="AJ176" t="str">
        <f t="shared" si="121"/>
        <v/>
      </c>
      <c r="AK176">
        <f t="array" ref="AK176">IF(P176="",0,SUMPRODUCT((DM13:VZ13="Crustaces")*(DM14:VZ14="ALERTE")*(COUNTIF(AD176,"* "&amp;DM15:VZ15&amp;" *")&gt;0)*1))</f>
        <v>0</v>
      </c>
      <c r="AL176" t="str">
        <f t="shared" si="122"/>
        <v/>
      </c>
      <c r="AM176">
        <f t="array" ref="AM176">IF(P176="",0,SUMPRODUCT((DM13:VZ13="Oeufs")*(DM14:VZ14="ALERTE")*(COUNTIF(AD176,"* "&amp;DM15:VZ15&amp;" *")&gt;0)*1))</f>
        <v>0</v>
      </c>
      <c r="AN176" t="str">
        <f t="shared" si="123"/>
        <v/>
      </c>
      <c r="AO176">
        <f t="array" ref="AO176">IF(P176="",0,SUMPRODUCT((DM13:VZ13="Poissons")*(DM14:VZ14="INFO")*(COUNTIF(AD176,"* "&amp;DM15:VZ15&amp;" *")&gt;0)*1))</f>
        <v>0</v>
      </c>
      <c r="AP176">
        <f t="array" ref="AP176">IF(P176="",0,SUMPRODUCT((DM13:VZ13="Poissons")*(DM14:VZ14="EXCL")*(COUNTIF(AD176,"* "&amp;DM15:VZ15&amp;" *")&gt;0)*1))</f>
        <v>0</v>
      </c>
      <c r="AQ176">
        <f t="array" ref="AQ176">IF(P176="",0,SUMPRODUCT((DM13:VZ13="Poissons")*(DM14:VZ14="ALERTE")*(COUNTIF(AD176,"* "&amp;DM15:VZ15&amp;" *")&gt;0)*1))</f>
        <v>0</v>
      </c>
      <c r="AR176" t="str">
        <f t="shared" si="124"/>
        <v/>
      </c>
      <c r="AS176">
        <f t="array" ref="AS176">IF(P176="",0,SUMPRODUCT((DM13:VZ13="Arachides")*(DM14:VZ14="ALERTE")*(COUNTIF(AD176,"* "&amp;DM15:VZ15&amp;" *")&gt;0)*1))</f>
        <v>0</v>
      </c>
      <c r="AT176" t="str">
        <f t="shared" si="125"/>
        <v/>
      </c>
      <c r="AU176">
        <f t="array" ref="AU176">IF(P176="",0,SUMPRODUCT((DM13:VZ13="Soja")*(DM14:VZ14="INFO")*(COUNTIF(AD176,"* "&amp;DM15:VZ15&amp;" *")&gt;0)*1))</f>
        <v>0</v>
      </c>
      <c r="AV176">
        <f t="array" ref="AV176">IF(P176="",0,SUMPRODUCT((DM13:VZ13="Soja")*(DM14:VZ14="ALERTE")*(COUNTIF(AD176,"* "&amp;DM15:VZ15&amp;" *")&gt;0)*1))</f>
        <v>0</v>
      </c>
      <c r="AW176" t="str">
        <f t="shared" si="126"/>
        <v/>
      </c>
      <c r="AX176">
        <f t="array" ref="AX176">IF(P176="",0,SUMPRODUCT((DM13:VZ13="Lait")*(DM14:VZ14="INFO")*(COUNTIF(AD176,"* "&amp;DM15:VZ15&amp;" *")&gt;0)*1))</f>
        <v>0</v>
      </c>
      <c r="AY176">
        <f t="array" ref="AY176">IF(P176="",0,SUMPRODUCT((DM13:VZ13="Lait")*(DM14:VZ14="EXCL")*(COUNTIF(AD176,"* "&amp;DM15:VZ15&amp;" *")&gt;0)*1))</f>
        <v>0</v>
      </c>
      <c r="AZ176">
        <f t="array" ref="AZ176">IF(P176="",0,SUMPRODUCT((DM13:VZ13="Lait")*(DM14:VZ14="ALERTE")*(COUNTIF(AD176,"* "&amp;DM15:VZ15&amp;" *")&gt;0)*1))</f>
        <v>0</v>
      </c>
      <c r="BA176">
        <f t="array" ref="BA176">IF(P176="",0,SUMPRODUCT((DM13:VZ13="Lait")*(DM14:VZ14="SUSP")*(COUNTIF(AD176,"* "&amp;DM15:VZ15&amp;" *")&gt;0)*1))</f>
        <v>0</v>
      </c>
      <c r="BB176" t="str">
        <f t="shared" si="127"/>
        <v/>
      </c>
      <c r="BC176" t="str">
        <f t="shared" si="128"/>
        <v/>
      </c>
      <c r="BD176">
        <f t="array" ref="BD176">IF(P176="",0,SUMPRODUCT((DM13:VZ13="Fruits a coque")*(DM14:VZ14="EXCL")*(COUNTIF(AD176,"* "&amp;DM15:VZ15&amp;" *")&gt;0)*1))</f>
        <v>0</v>
      </c>
      <c r="BE176">
        <f t="array" ref="BE176">IF(P176="",0,SUMPRODUCT((DM13:VZ13="Fruits a coque")*(DM14:VZ14="ALERTE")*(COUNTIF(AD176,"* "&amp;DM15:VZ15&amp;" *")&gt;0)*1))</f>
        <v>0</v>
      </c>
      <c r="BF176" t="str">
        <f t="shared" si="129"/>
        <v/>
      </c>
      <c r="BG176">
        <f t="array" ref="BG176">IF(P176="",0,SUMPRODUCT((DM13:VZ13="Celeri")*(DM14:VZ14="ALERTE")*(COUNTIF(AD176,"* "&amp;DM15:VZ15&amp;" *")&gt;0)*1))</f>
        <v>0</v>
      </c>
      <c r="BH176" t="str">
        <f t="shared" si="130"/>
        <v/>
      </c>
      <c r="BI176">
        <f t="array" ref="BI176">IF(P176="",0,SUMPRODUCT((DM13:VZ13="Moutarde")*(DM14:VZ14="ALERTE")*(COUNTIF(AD176,"* "&amp;DM15:VZ15&amp;" *")&gt;0)*1))</f>
        <v>0</v>
      </c>
      <c r="BJ176" t="str">
        <f t="shared" si="131"/>
        <v/>
      </c>
      <c r="BK176">
        <f t="array" ref="BK176">IF(P176="",0,SUMPRODUCT((DM13:VZ13="Sesame")*(DM14:VZ14="ALERTE")*(COUNTIF(AD176,"* "&amp;DM15:VZ15&amp;" *")&gt;0)*1))</f>
        <v>0</v>
      </c>
      <c r="BL176" t="str">
        <f t="shared" si="132"/>
        <v/>
      </c>
      <c r="BM176">
        <f t="array" ref="BM176">IF(P176="",0,SUMPRODUCT((DM13:VZ13="Sulfites")*(DM14:VZ14="ALERTE")*(COUNTIF(AD176,"* "&amp;DM15:VZ15&amp;" *")&gt;0)*1))</f>
        <v>0</v>
      </c>
      <c r="BN176" t="str">
        <f t="shared" si="133"/>
        <v/>
      </c>
      <c r="BO176">
        <f t="array" ref="BO176">IF(P176="",0,SUMPRODUCT((DM13:VZ13="Lupin")*(DM14:VZ14="ALERTE")*(COUNTIF(AD176,"* "&amp;DM15:VZ15&amp;" *")&gt;0)*1))</f>
        <v>0</v>
      </c>
      <c r="BP176" t="str">
        <f t="shared" si="134"/>
        <v/>
      </c>
      <c r="BQ176">
        <f t="array" ref="BQ176">IF(P176="",0,SUMPRODUCT((DM13:VZ13="Mollusques")*(DM14:VZ14="EXCL")*(COUNTIF(AD176,"* "&amp;DM15:VZ15&amp;" *")&gt;0)*1))</f>
        <v>0</v>
      </c>
      <c r="BR176">
        <f t="array" ref="BR176">IF(P176="",0,SUMPRODUCT((DM13:VZ13="Mollusques")*(DM14:VZ14="ALERTE")*(COUNTIF(AD176,"* "&amp;DM15:VZ15&amp;" *")&gt;0)*1))</f>
        <v>0</v>
      </c>
      <c r="BS176" t="str">
        <f t="shared" si="135"/>
        <v/>
      </c>
      <c r="BT176" t="str">
        <f t="shared" si="136"/>
        <v/>
      </c>
      <c r="BU176" t="str">
        <f t="shared" si="137"/>
        <v/>
      </c>
      <c r="BV176" t="str">
        <f t="shared" si="138"/>
        <v/>
      </c>
      <c r="BW176" t="str">
        <f t="shared" si="139"/>
        <v/>
      </c>
      <c r="BX176" t="str">
        <f t="shared" si="140"/>
        <v/>
      </c>
      <c r="BY176" t="str">
        <f t="shared" si="141"/>
        <v/>
      </c>
      <c r="BZ176" t="str">
        <f t="shared" si="142"/>
        <v/>
      </c>
      <c r="CA176" t="str">
        <f t="shared" si="143"/>
        <v/>
      </c>
      <c r="CB176" t="str">
        <f t="shared" si="144"/>
        <v/>
      </c>
      <c r="CC176" t="str">
        <f t="shared" si="145"/>
        <v/>
      </c>
      <c r="CD176" t="str">
        <f t="shared" si="146"/>
        <v/>
      </c>
      <c r="CE176" t="str">
        <f t="shared" si="147"/>
        <v/>
      </c>
      <c r="CF176" t="str">
        <f t="shared" si="148"/>
        <v/>
      </c>
      <c r="CG176" t="str">
        <f t="shared" si="149"/>
        <v/>
      </c>
      <c r="CH176" t="str">
        <f t="shared" si="150"/>
        <v/>
      </c>
      <c r="CI176" t="str">
        <f t="shared" si="151"/>
        <v/>
      </c>
      <c r="CJ176" t="str">
        <f t="shared" si="152"/>
        <v/>
      </c>
      <c r="CK176" t="str">
        <f t="shared" si="153"/>
        <v/>
      </c>
    </row>
    <row r="177" spans="2:89" ht="15.75">
      <c r="B177" s="759"/>
      <c r="C177" s="784"/>
      <c r="D177" s="780" t="str" cm="1">
        <f t="array" ref="D177">IF(ROW()=ROW(D168),C171,INDEX(E168:E181,ROW()-ROW(D168)))</f>
        <v/>
      </c>
      <c r="E177" s="781" t="str">
        <f>IF(OR(D177="",C170="",C170&lt;=0,F177=""),"",TRIM(MID(D177,LEN(F177)+1+IF(MID(D177,LEN(F177)+1,1)=" ",1,0),99999)))</f>
        <v/>
      </c>
      <c r="F177" s="780" t="str">
        <f>IF(OR(G177="",G177=0,G177="0"),"",IF(LEN(G177)&lt;=C170,G177,IF(LEN(SUBSTITUTE(H177," ",""))=C170+1,LEFT(G177,C170),LEFT(G177,FIND("§",SUBSTITUTE(H177," ","§",LEN(H177)-LEN(SUBSTITUTE(H177," ",""))))-1))))</f>
        <v/>
      </c>
      <c r="G177" s="780" t="str">
        <f t="shared" si="105"/>
        <v/>
      </c>
      <c r="H177" s="780" t="str">
        <f>IF(OR(G177="",G177=0,G177="0"),"",LEFT(G177,C170+1))</f>
        <v/>
      </c>
      <c r="I177" s="782"/>
      <c r="J177" s="796"/>
      <c r="K177" s="759" t="str">
        <f>IF(LEN(TRIM(L177))&gt;0,MAX(K13:K176)+1,"")</f>
        <v/>
      </c>
      <c r="L177" s="864"/>
      <c r="M177" s="864"/>
      <c r="N177" s="864"/>
      <c r="O177" s="263" t="str">
        <f t="shared" si="106"/>
        <v/>
      </c>
      <c r="P177" s="752"/>
      <c r="Q177" s="862" t="s">
        <v>945</v>
      </c>
      <c r="R177" s="863" t="str">
        <f t="shared" si="107"/>
        <v/>
      </c>
      <c r="S177" s="264" t="str">
        <f t="shared" si="108"/>
        <v/>
      </c>
      <c r="T177" s="266" t="str">
        <f t="shared" si="109"/>
        <v/>
      </c>
      <c r="U177" s="267" t="str">
        <f t="shared" si="110"/>
        <v/>
      </c>
      <c r="V177" s="268" t="str">
        <f t="shared" si="111"/>
        <v/>
      </c>
      <c r="W177" s="268" t="str">
        <f t="shared" si="112"/>
        <v/>
      </c>
      <c r="X177" s="269" t="str">
        <f t="shared" si="113"/>
        <v/>
      </c>
      <c r="Y177" t="str">
        <f t="shared" si="114"/>
        <v/>
      </c>
      <c r="Z177" t="str">
        <f t="shared" si="115"/>
        <v/>
      </c>
      <c r="AA177" t="str">
        <f t="shared" si="116"/>
        <v/>
      </c>
      <c r="AB177" t="str">
        <f t="shared" si="117"/>
        <v/>
      </c>
      <c r="AC177" t="str">
        <f t="shared" si="118"/>
        <v/>
      </c>
      <c r="AD177" t="str">
        <f t="shared" si="119"/>
        <v/>
      </c>
      <c r="AE177">
        <f t="array" ref="AE177">IF(P177="",0,SUMPRODUCT((DM13:VZ13="Gluten")*(DM14:VZ14="INFO")*(COUNTIF(AD177,"* "&amp;DM15:VZ15&amp;" *")&gt;0)*1))</f>
        <v>0</v>
      </c>
      <c r="AF177">
        <f t="array" ref="AF177">IF(P177="",0,SUMPRODUCT((DM13:VZ13="Gluten")*(DM14:VZ14="EXCL")*(COUNTIF(AD177,"* "&amp;DM15:VZ15&amp;" *")&gt;0)*1))</f>
        <v>0</v>
      </c>
      <c r="AG177">
        <f t="array" ref="AG177">IF(P177="",0,SUMPRODUCT((DM13:VZ13="Gluten")*(DM14:VZ14="ALERTE")*(COUNTIF(AD177,"* "&amp;DM15:VZ15&amp;" *")&gt;0)*1))</f>
        <v>0</v>
      </c>
      <c r="AH177">
        <f t="array" ref="AH177">IF(P177="",0,SUMPRODUCT((DM13:VZ13="Gluten")*(DM14:VZ14="SUSP")*(COUNTIF(AD177,"* "&amp;DM15:VZ15&amp;" *")&gt;0)*1))</f>
        <v>0</v>
      </c>
      <c r="AI177" t="str">
        <f t="shared" si="120"/>
        <v/>
      </c>
      <c r="AJ177" t="str">
        <f t="shared" si="121"/>
        <v/>
      </c>
      <c r="AK177">
        <f t="array" ref="AK177">IF(P177="",0,SUMPRODUCT((DM13:VZ13="Crustaces")*(DM14:VZ14="ALERTE")*(COUNTIF(AD177,"* "&amp;DM15:VZ15&amp;" *")&gt;0)*1))</f>
        <v>0</v>
      </c>
      <c r="AL177" t="str">
        <f t="shared" si="122"/>
        <v/>
      </c>
      <c r="AM177">
        <f t="array" ref="AM177">IF(P177="",0,SUMPRODUCT((DM13:VZ13="Oeufs")*(DM14:VZ14="ALERTE")*(COUNTIF(AD177,"* "&amp;DM15:VZ15&amp;" *")&gt;0)*1))</f>
        <v>0</v>
      </c>
      <c r="AN177" t="str">
        <f t="shared" si="123"/>
        <v/>
      </c>
      <c r="AO177">
        <f t="array" ref="AO177">IF(P177="",0,SUMPRODUCT((DM13:VZ13="Poissons")*(DM14:VZ14="INFO")*(COUNTIF(AD177,"* "&amp;DM15:VZ15&amp;" *")&gt;0)*1))</f>
        <v>0</v>
      </c>
      <c r="AP177">
        <f t="array" ref="AP177">IF(P177="",0,SUMPRODUCT((DM13:VZ13="Poissons")*(DM14:VZ14="EXCL")*(COUNTIF(AD177,"* "&amp;DM15:VZ15&amp;" *")&gt;0)*1))</f>
        <v>0</v>
      </c>
      <c r="AQ177">
        <f t="array" ref="AQ177">IF(P177="",0,SUMPRODUCT((DM13:VZ13="Poissons")*(DM14:VZ14="ALERTE")*(COUNTIF(AD177,"* "&amp;DM15:VZ15&amp;" *")&gt;0)*1))</f>
        <v>0</v>
      </c>
      <c r="AR177" t="str">
        <f t="shared" si="124"/>
        <v/>
      </c>
      <c r="AS177">
        <f t="array" ref="AS177">IF(P177="",0,SUMPRODUCT((DM13:VZ13="Arachides")*(DM14:VZ14="ALERTE")*(COUNTIF(AD177,"* "&amp;DM15:VZ15&amp;" *")&gt;0)*1))</f>
        <v>0</v>
      </c>
      <c r="AT177" t="str">
        <f t="shared" si="125"/>
        <v/>
      </c>
      <c r="AU177">
        <f t="array" ref="AU177">IF(P177="",0,SUMPRODUCT((DM13:VZ13="Soja")*(DM14:VZ14="INFO")*(COUNTIF(AD177,"* "&amp;DM15:VZ15&amp;" *")&gt;0)*1))</f>
        <v>0</v>
      </c>
      <c r="AV177">
        <f t="array" ref="AV177">IF(P177="",0,SUMPRODUCT((DM13:VZ13="Soja")*(DM14:VZ14="ALERTE")*(COUNTIF(AD177,"* "&amp;DM15:VZ15&amp;" *")&gt;0)*1))</f>
        <v>0</v>
      </c>
      <c r="AW177" t="str">
        <f t="shared" si="126"/>
        <v/>
      </c>
      <c r="AX177">
        <f t="array" ref="AX177">IF(P177="",0,SUMPRODUCT((DM13:VZ13="Lait")*(DM14:VZ14="INFO")*(COUNTIF(AD177,"* "&amp;DM15:VZ15&amp;" *")&gt;0)*1))</f>
        <v>0</v>
      </c>
      <c r="AY177">
        <f t="array" ref="AY177">IF(P177="",0,SUMPRODUCT((DM13:VZ13="Lait")*(DM14:VZ14="EXCL")*(COUNTIF(AD177,"* "&amp;DM15:VZ15&amp;" *")&gt;0)*1))</f>
        <v>0</v>
      </c>
      <c r="AZ177">
        <f t="array" ref="AZ177">IF(P177="",0,SUMPRODUCT((DM13:VZ13="Lait")*(DM14:VZ14="ALERTE")*(COUNTIF(AD177,"* "&amp;DM15:VZ15&amp;" *")&gt;0)*1))</f>
        <v>0</v>
      </c>
      <c r="BA177">
        <f t="array" ref="BA177">IF(P177="",0,SUMPRODUCT((DM13:VZ13="Lait")*(DM14:VZ14="SUSP")*(COUNTIF(AD177,"* "&amp;DM15:VZ15&amp;" *")&gt;0)*1))</f>
        <v>0</v>
      </c>
      <c r="BB177" t="str">
        <f t="shared" si="127"/>
        <v/>
      </c>
      <c r="BC177" t="str">
        <f t="shared" si="128"/>
        <v/>
      </c>
      <c r="BD177">
        <f t="array" ref="BD177">IF(P177="",0,SUMPRODUCT((DM13:VZ13="Fruits a coque")*(DM14:VZ14="EXCL")*(COUNTIF(AD177,"* "&amp;DM15:VZ15&amp;" *")&gt;0)*1))</f>
        <v>0</v>
      </c>
      <c r="BE177">
        <f t="array" ref="BE177">IF(P177="",0,SUMPRODUCT((DM13:VZ13="Fruits a coque")*(DM14:VZ14="ALERTE")*(COUNTIF(AD177,"* "&amp;DM15:VZ15&amp;" *")&gt;0)*1))</f>
        <v>0</v>
      </c>
      <c r="BF177" t="str">
        <f t="shared" si="129"/>
        <v/>
      </c>
      <c r="BG177">
        <f t="array" ref="BG177">IF(P177="",0,SUMPRODUCT((DM13:VZ13="Celeri")*(DM14:VZ14="ALERTE")*(COUNTIF(AD177,"* "&amp;DM15:VZ15&amp;" *")&gt;0)*1))</f>
        <v>0</v>
      </c>
      <c r="BH177" t="str">
        <f t="shared" si="130"/>
        <v/>
      </c>
      <c r="BI177">
        <f t="array" ref="BI177">IF(P177="",0,SUMPRODUCT((DM13:VZ13="Moutarde")*(DM14:VZ14="ALERTE")*(COUNTIF(AD177,"* "&amp;DM15:VZ15&amp;" *")&gt;0)*1))</f>
        <v>0</v>
      </c>
      <c r="BJ177" t="str">
        <f t="shared" si="131"/>
        <v/>
      </c>
      <c r="BK177">
        <f t="array" ref="BK177">IF(P177="",0,SUMPRODUCT((DM13:VZ13="Sesame")*(DM14:VZ14="ALERTE")*(COUNTIF(AD177,"* "&amp;DM15:VZ15&amp;" *")&gt;0)*1))</f>
        <v>0</v>
      </c>
      <c r="BL177" t="str">
        <f t="shared" si="132"/>
        <v/>
      </c>
      <c r="BM177">
        <f t="array" ref="BM177">IF(P177="",0,SUMPRODUCT((DM13:VZ13="Sulfites")*(DM14:VZ14="ALERTE")*(COUNTIF(AD177,"* "&amp;DM15:VZ15&amp;" *")&gt;0)*1))</f>
        <v>0</v>
      </c>
      <c r="BN177" t="str">
        <f t="shared" si="133"/>
        <v/>
      </c>
      <c r="BO177">
        <f t="array" ref="BO177">IF(P177="",0,SUMPRODUCT((DM13:VZ13="Lupin")*(DM14:VZ14="ALERTE")*(COUNTIF(AD177,"* "&amp;DM15:VZ15&amp;" *")&gt;0)*1))</f>
        <v>0</v>
      </c>
      <c r="BP177" t="str">
        <f t="shared" si="134"/>
        <v/>
      </c>
      <c r="BQ177">
        <f t="array" ref="BQ177">IF(P177="",0,SUMPRODUCT((DM13:VZ13="Mollusques")*(DM14:VZ14="EXCL")*(COUNTIF(AD177,"* "&amp;DM15:VZ15&amp;" *")&gt;0)*1))</f>
        <v>0</v>
      </c>
      <c r="BR177">
        <f t="array" ref="BR177">IF(P177="",0,SUMPRODUCT((DM13:VZ13="Mollusques")*(DM14:VZ14="ALERTE")*(COUNTIF(AD177,"* "&amp;DM15:VZ15&amp;" *")&gt;0)*1))</f>
        <v>0</v>
      </c>
      <c r="BS177" t="str">
        <f t="shared" si="135"/>
        <v/>
      </c>
      <c r="BT177" t="str">
        <f t="shared" si="136"/>
        <v/>
      </c>
      <c r="BU177" t="str">
        <f t="shared" si="137"/>
        <v/>
      </c>
      <c r="BV177" t="str">
        <f t="shared" si="138"/>
        <v/>
      </c>
      <c r="BW177" t="str">
        <f t="shared" si="139"/>
        <v/>
      </c>
      <c r="BX177" t="str">
        <f t="shared" si="140"/>
        <v/>
      </c>
      <c r="BY177" t="str">
        <f t="shared" si="141"/>
        <v/>
      </c>
      <c r="BZ177" t="str">
        <f t="shared" si="142"/>
        <v/>
      </c>
      <c r="CA177" t="str">
        <f t="shared" si="143"/>
        <v/>
      </c>
      <c r="CB177" t="str">
        <f t="shared" si="144"/>
        <v/>
      </c>
      <c r="CC177" t="str">
        <f t="shared" si="145"/>
        <v/>
      </c>
      <c r="CD177" t="str">
        <f t="shared" si="146"/>
        <v/>
      </c>
      <c r="CE177" t="str">
        <f t="shared" si="147"/>
        <v/>
      </c>
      <c r="CF177" t="str">
        <f t="shared" si="148"/>
        <v/>
      </c>
      <c r="CG177" t="str">
        <f t="shared" si="149"/>
        <v/>
      </c>
      <c r="CH177" t="str">
        <f t="shared" si="150"/>
        <v/>
      </c>
      <c r="CI177" t="str">
        <f t="shared" si="151"/>
        <v/>
      </c>
      <c r="CJ177" t="str">
        <f t="shared" si="152"/>
        <v/>
      </c>
      <c r="CK177" t="str">
        <f t="shared" si="153"/>
        <v/>
      </c>
    </row>
    <row r="178" spans="2:89" ht="15.75">
      <c r="B178" s="759"/>
      <c r="C178" s="784"/>
      <c r="D178" s="780" t="str" cm="1">
        <f t="array" ref="D178">IF(ROW()=ROW(D168),C171,INDEX(E168:E181,ROW()-ROW(D168)))</f>
        <v/>
      </c>
      <c r="E178" s="781" t="str">
        <f>IF(OR(D178="",C170="",C170&lt;=0,F178=""),"",TRIM(MID(D178,LEN(F178)+1+IF(MID(D178,LEN(F178)+1,1)=" ",1,0),99999)))</f>
        <v/>
      </c>
      <c r="F178" s="780" t="str">
        <f>IF(OR(G178="",G178=0,G178="0"),"",IF(LEN(G178)&lt;=C170,G178,IF(LEN(SUBSTITUTE(H178," ",""))=C170+1,LEFT(G178,C170),LEFT(G178,FIND("§",SUBSTITUTE(H178," ","§",LEN(H178)-LEN(SUBSTITUTE(H178," ",""))))-1))))</f>
        <v/>
      </c>
      <c r="G178" s="780" t="str">
        <f t="shared" si="105"/>
        <v/>
      </c>
      <c r="H178" s="780" t="str">
        <f>IF(OR(G178="",G178=0,G178="0"),"",LEFT(G178,C170+1))</f>
        <v/>
      </c>
      <c r="I178" s="782"/>
      <c r="J178" s="796"/>
      <c r="K178" s="759" t="str">
        <f>IF(LEN(TRIM(L178))&gt;0,MAX(K13:K177)+1,"")</f>
        <v/>
      </c>
      <c r="L178" s="864"/>
      <c r="M178" s="864"/>
      <c r="N178" s="864"/>
      <c r="O178" s="263" t="str">
        <f t="shared" si="106"/>
        <v/>
      </c>
      <c r="P178" s="752"/>
      <c r="Q178" s="862" t="s">
        <v>945</v>
      </c>
      <c r="R178" s="863" t="str">
        <f t="shared" si="107"/>
        <v/>
      </c>
      <c r="S178" s="264" t="str">
        <f t="shared" si="108"/>
        <v/>
      </c>
      <c r="T178" s="266" t="str">
        <f t="shared" si="109"/>
        <v/>
      </c>
      <c r="U178" s="267" t="str">
        <f t="shared" si="110"/>
        <v/>
      </c>
      <c r="V178" s="268" t="str">
        <f t="shared" si="111"/>
        <v/>
      </c>
      <c r="W178" s="268" t="str">
        <f t="shared" si="112"/>
        <v/>
      </c>
      <c r="X178" s="269" t="str">
        <f t="shared" si="113"/>
        <v/>
      </c>
      <c r="Y178" t="str">
        <f t="shared" si="114"/>
        <v/>
      </c>
      <c r="Z178" t="str">
        <f t="shared" si="115"/>
        <v/>
      </c>
      <c r="AA178" t="str">
        <f t="shared" si="116"/>
        <v/>
      </c>
      <c r="AB178" t="str">
        <f t="shared" si="117"/>
        <v/>
      </c>
      <c r="AC178" t="str">
        <f t="shared" si="118"/>
        <v/>
      </c>
      <c r="AD178" t="str">
        <f t="shared" si="119"/>
        <v/>
      </c>
      <c r="AE178">
        <f t="array" ref="AE178">IF(P178="",0,SUMPRODUCT((DM13:VZ13="Gluten")*(DM14:VZ14="INFO")*(COUNTIF(AD178,"* "&amp;DM15:VZ15&amp;" *")&gt;0)*1))</f>
        <v>0</v>
      </c>
      <c r="AF178">
        <f t="array" ref="AF178">IF(P178="",0,SUMPRODUCT((DM13:VZ13="Gluten")*(DM14:VZ14="EXCL")*(COUNTIF(AD178,"* "&amp;DM15:VZ15&amp;" *")&gt;0)*1))</f>
        <v>0</v>
      </c>
      <c r="AG178">
        <f t="array" ref="AG178">IF(P178="",0,SUMPRODUCT((DM13:VZ13="Gluten")*(DM14:VZ14="ALERTE")*(COUNTIF(AD178,"* "&amp;DM15:VZ15&amp;" *")&gt;0)*1))</f>
        <v>0</v>
      </c>
      <c r="AH178">
        <f t="array" ref="AH178">IF(P178="",0,SUMPRODUCT((DM13:VZ13="Gluten")*(DM14:VZ14="SUSP")*(COUNTIF(AD178,"* "&amp;DM15:VZ15&amp;" *")&gt;0)*1))</f>
        <v>0</v>
      </c>
      <c r="AI178" t="str">
        <f t="shared" si="120"/>
        <v/>
      </c>
      <c r="AJ178" t="str">
        <f t="shared" si="121"/>
        <v/>
      </c>
      <c r="AK178">
        <f t="array" ref="AK178">IF(P178="",0,SUMPRODUCT((DM13:VZ13="Crustaces")*(DM14:VZ14="ALERTE")*(COUNTIF(AD178,"* "&amp;DM15:VZ15&amp;" *")&gt;0)*1))</f>
        <v>0</v>
      </c>
      <c r="AL178" t="str">
        <f t="shared" si="122"/>
        <v/>
      </c>
      <c r="AM178">
        <f t="array" ref="AM178">IF(P178="",0,SUMPRODUCT((DM13:VZ13="Oeufs")*(DM14:VZ14="ALERTE")*(COUNTIF(AD178,"* "&amp;DM15:VZ15&amp;" *")&gt;0)*1))</f>
        <v>0</v>
      </c>
      <c r="AN178" t="str">
        <f t="shared" si="123"/>
        <v/>
      </c>
      <c r="AO178">
        <f t="array" ref="AO178">IF(P178="",0,SUMPRODUCT((DM13:VZ13="Poissons")*(DM14:VZ14="INFO")*(COUNTIF(AD178,"* "&amp;DM15:VZ15&amp;" *")&gt;0)*1))</f>
        <v>0</v>
      </c>
      <c r="AP178">
        <f t="array" ref="AP178">IF(P178="",0,SUMPRODUCT((DM13:VZ13="Poissons")*(DM14:VZ14="EXCL")*(COUNTIF(AD178,"* "&amp;DM15:VZ15&amp;" *")&gt;0)*1))</f>
        <v>0</v>
      </c>
      <c r="AQ178">
        <f t="array" ref="AQ178">IF(P178="",0,SUMPRODUCT((DM13:VZ13="Poissons")*(DM14:VZ14="ALERTE")*(COUNTIF(AD178,"* "&amp;DM15:VZ15&amp;" *")&gt;0)*1))</f>
        <v>0</v>
      </c>
      <c r="AR178" t="str">
        <f t="shared" si="124"/>
        <v/>
      </c>
      <c r="AS178">
        <f t="array" ref="AS178">IF(P178="",0,SUMPRODUCT((DM13:VZ13="Arachides")*(DM14:VZ14="ALERTE")*(COUNTIF(AD178,"* "&amp;DM15:VZ15&amp;" *")&gt;0)*1))</f>
        <v>0</v>
      </c>
      <c r="AT178" t="str">
        <f t="shared" si="125"/>
        <v/>
      </c>
      <c r="AU178">
        <f t="array" ref="AU178">IF(P178="",0,SUMPRODUCT((DM13:VZ13="Soja")*(DM14:VZ14="INFO")*(COUNTIF(AD178,"* "&amp;DM15:VZ15&amp;" *")&gt;0)*1))</f>
        <v>0</v>
      </c>
      <c r="AV178">
        <f t="array" ref="AV178">IF(P178="",0,SUMPRODUCT((DM13:VZ13="Soja")*(DM14:VZ14="ALERTE")*(COUNTIF(AD178,"* "&amp;DM15:VZ15&amp;" *")&gt;0)*1))</f>
        <v>0</v>
      </c>
      <c r="AW178" t="str">
        <f t="shared" si="126"/>
        <v/>
      </c>
      <c r="AX178">
        <f t="array" ref="AX178">IF(P178="",0,SUMPRODUCT((DM13:VZ13="Lait")*(DM14:VZ14="INFO")*(COUNTIF(AD178,"* "&amp;DM15:VZ15&amp;" *")&gt;0)*1))</f>
        <v>0</v>
      </c>
      <c r="AY178">
        <f t="array" ref="AY178">IF(P178="",0,SUMPRODUCT((DM13:VZ13="Lait")*(DM14:VZ14="EXCL")*(COUNTIF(AD178,"* "&amp;DM15:VZ15&amp;" *")&gt;0)*1))</f>
        <v>0</v>
      </c>
      <c r="AZ178">
        <f t="array" ref="AZ178">IF(P178="",0,SUMPRODUCT((DM13:VZ13="Lait")*(DM14:VZ14="ALERTE")*(COUNTIF(AD178,"* "&amp;DM15:VZ15&amp;" *")&gt;0)*1))</f>
        <v>0</v>
      </c>
      <c r="BA178">
        <f t="array" ref="BA178">IF(P178="",0,SUMPRODUCT((DM13:VZ13="Lait")*(DM14:VZ14="SUSP")*(COUNTIF(AD178,"* "&amp;DM15:VZ15&amp;" *")&gt;0)*1))</f>
        <v>0</v>
      </c>
      <c r="BB178" t="str">
        <f t="shared" si="127"/>
        <v/>
      </c>
      <c r="BC178" t="str">
        <f t="shared" si="128"/>
        <v/>
      </c>
      <c r="BD178">
        <f t="array" ref="BD178">IF(P178="",0,SUMPRODUCT((DM13:VZ13="Fruits a coque")*(DM14:VZ14="EXCL")*(COUNTIF(AD178,"* "&amp;DM15:VZ15&amp;" *")&gt;0)*1))</f>
        <v>0</v>
      </c>
      <c r="BE178">
        <f t="array" ref="BE178">IF(P178="",0,SUMPRODUCT((DM13:VZ13="Fruits a coque")*(DM14:VZ14="ALERTE")*(COUNTIF(AD178,"* "&amp;DM15:VZ15&amp;" *")&gt;0)*1))</f>
        <v>0</v>
      </c>
      <c r="BF178" t="str">
        <f t="shared" si="129"/>
        <v/>
      </c>
      <c r="BG178">
        <f t="array" ref="BG178">IF(P178="",0,SUMPRODUCT((DM13:VZ13="Celeri")*(DM14:VZ14="ALERTE")*(COUNTIF(AD178,"* "&amp;DM15:VZ15&amp;" *")&gt;0)*1))</f>
        <v>0</v>
      </c>
      <c r="BH178" t="str">
        <f t="shared" si="130"/>
        <v/>
      </c>
      <c r="BI178">
        <f t="array" ref="BI178">IF(P178="",0,SUMPRODUCT((DM13:VZ13="Moutarde")*(DM14:VZ14="ALERTE")*(COUNTIF(AD178,"* "&amp;DM15:VZ15&amp;" *")&gt;0)*1))</f>
        <v>0</v>
      </c>
      <c r="BJ178" t="str">
        <f t="shared" si="131"/>
        <v/>
      </c>
      <c r="BK178">
        <f t="array" ref="BK178">IF(P178="",0,SUMPRODUCT((DM13:VZ13="Sesame")*(DM14:VZ14="ALERTE")*(COUNTIF(AD178,"* "&amp;DM15:VZ15&amp;" *")&gt;0)*1))</f>
        <v>0</v>
      </c>
      <c r="BL178" t="str">
        <f t="shared" si="132"/>
        <v/>
      </c>
      <c r="BM178">
        <f t="array" ref="BM178">IF(P178="",0,SUMPRODUCT((DM13:VZ13="Sulfites")*(DM14:VZ14="ALERTE")*(COUNTIF(AD178,"* "&amp;DM15:VZ15&amp;" *")&gt;0)*1))</f>
        <v>0</v>
      </c>
      <c r="BN178" t="str">
        <f t="shared" si="133"/>
        <v/>
      </c>
      <c r="BO178">
        <f t="array" ref="BO178">IF(P178="",0,SUMPRODUCT((DM13:VZ13="Lupin")*(DM14:VZ14="ALERTE")*(COUNTIF(AD178,"* "&amp;DM15:VZ15&amp;" *")&gt;0)*1))</f>
        <v>0</v>
      </c>
      <c r="BP178" t="str">
        <f t="shared" si="134"/>
        <v/>
      </c>
      <c r="BQ178">
        <f t="array" ref="BQ178">IF(P178="",0,SUMPRODUCT((DM13:VZ13="Mollusques")*(DM14:VZ14="EXCL")*(COUNTIF(AD178,"* "&amp;DM15:VZ15&amp;" *")&gt;0)*1))</f>
        <v>0</v>
      </c>
      <c r="BR178">
        <f t="array" ref="BR178">IF(P178="",0,SUMPRODUCT((DM13:VZ13="Mollusques")*(DM14:VZ14="ALERTE")*(COUNTIF(AD178,"* "&amp;DM15:VZ15&amp;" *")&gt;0)*1))</f>
        <v>0</v>
      </c>
      <c r="BS178" t="str">
        <f t="shared" si="135"/>
        <v/>
      </c>
      <c r="BT178" t="str">
        <f t="shared" si="136"/>
        <v/>
      </c>
      <c r="BU178" t="str">
        <f t="shared" si="137"/>
        <v/>
      </c>
      <c r="BV178" t="str">
        <f t="shared" si="138"/>
        <v/>
      </c>
      <c r="BW178" t="str">
        <f t="shared" si="139"/>
        <v/>
      </c>
      <c r="BX178" t="str">
        <f t="shared" si="140"/>
        <v/>
      </c>
      <c r="BY178" t="str">
        <f t="shared" si="141"/>
        <v/>
      </c>
      <c r="BZ178" t="str">
        <f t="shared" si="142"/>
        <v/>
      </c>
      <c r="CA178" t="str">
        <f t="shared" si="143"/>
        <v/>
      </c>
      <c r="CB178" t="str">
        <f t="shared" si="144"/>
        <v/>
      </c>
      <c r="CC178" t="str">
        <f t="shared" si="145"/>
        <v/>
      </c>
      <c r="CD178" t="str">
        <f t="shared" si="146"/>
        <v/>
      </c>
      <c r="CE178" t="str">
        <f t="shared" si="147"/>
        <v/>
      </c>
      <c r="CF178" t="str">
        <f t="shared" si="148"/>
        <v/>
      </c>
      <c r="CG178" t="str">
        <f t="shared" si="149"/>
        <v/>
      </c>
      <c r="CH178" t="str">
        <f t="shared" si="150"/>
        <v/>
      </c>
      <c r="CI178" t="str">
        <f t="shared" si="151"/>
        <v/>
      </c>
      <c r="CJ178" t="str">
        <f t="shared" si="152"/>
        <v/>
      </c>
      <c r="CK178" t="str">
        <f t="shared" si="153"/>
        <v/>
      </c>
    </row>
    <row r="179" spans="2:89" ht="15.75">
      <c r="B179" s="759"/>
      <c r="C179" s="784"/>
      <c r="D179" s="780" t="str" cm="1">
        <f t="array" ref="D179">IF(ROW()=ROW(D168),C171,INDEX(E168:E181,ROW()-ROW(D168)))</f>
        <v/>
      </c>
      <c r="E179" s="781" t="str">
        <f>IF(OR(D179="",C170="",C170&lt;=0,F179=""),"",TRIM(MID(D179,LEN(F179)+1+IF(MID(D179,LEN(F179)+1,1)=" ",1,0),99999)))</f>
        <v/>
      </c>
      <c r="F179" s="780" t="str">
        <f>IF(OR(G179="",G179=0,G179="0"),"",IF(LEN(G179)&lt;=C170,G179,IF(LEN(SUBSTITUTE(H179," ",""))=C170+1,LEFT(G179,C170),LEFT(G179,FIND("§",SUBSTITUTE(H179," ","§",LEN(H179)-LEN(SUBSTITUTE(H179," ",""))))-1))))</f>
        <v/>
      </c>
      <c r="G179" s="780" t="str">
        <f t="shared" si="105"/>
        <v/>
      </c>
      <c r="H179" s="780" t="str">
        <f>IF(OR(G179="",G179=0,G179="0"),"",LEFT(G179,C170+1))</f>
        <v/>
      </c>
      <c r="I179" s="782"/>
      <c r="J179" s="796"/>
      <c r="K179" s="759" t="str">
        <f>IF(LEN(TRIM(L179))&gt;0,MAX(K13:K178)+1,"")</f>
        <v/>
      </c>
      <c r="L179" s="864"/>
      <c r="M179" s="864"/>
      <c r="N179" s="864"/>
      <c r="O179" s="263" t="str">
        <f t="shared" si="106"/>
        <v/>
      </c>
      <c r="P179" s="752"/>
      <c r="Q179" s="862" t="s">
        <v>945</v>
      </c>
      <c r="R179" s="863" t="str">
        <f t="shared" si="107"/>
        <v/>
      </c>
      <c r="S179" s="264" t="str">
        <f t="shared" si="108"/>
        <v/>
      </c>
      <c r="T179" s="266" t="str">
        <f t="shared" si="109"/>
        <v/>
      </c>
      <c r="U179" s="267" t="str">
        <f t="shared" si="110"/>
        <v/>
      </c>
      <c r="V179" s="268" t="str">
        <f t="shared" si="111"/>
        <v/>
      </c>
      <c r="W179" s="268" t="str">
        <f t="shared" si="112"/>
        <v/>
      </c>
      <c r="X179" s="269" t="str">
        <f t="shared" si="113"/>
        <v/>
      </c>
      <c r="Y179" t="str">
        <f t="shared" si="114"/>
        <v/>
      </c>
      <c r="Z179" t="str">
        <f t="shared" si="115"/>
        <v/>
      </c>
      <c r="AA179" t="str">
        <f t="shared" si="116"/>
        <v/>
      </c>
      <c r="AB179" t="str">
        <f t="shared" si="117"/>
        <v/>
      </c>
      <c r="AC179" t="str">
        <f t="shared" si="118"/>
        <v/>
      </c>
      <c r="AD179" t="str">
        <f t="shared" si="119"/>
        <v/>
      </c>
      <c r="AE179">
        <f t="array" ref="AE179">IF(P179="",0,SUMPRODUCT((DM13:VZ13="Gluten")*(DM14:VZ14="INFO")*(COUNTIF(AD179,"* "&amp;DM15:VZ15&amp;" *")&gt;0)*1))</f>
        <v>0</v>
      </c>
      <c r="AF179">
        <f t="array" ref="AF179">IF(P179="",0,SUMPRODUCT((DM13:VZ13="Gluten")*(DM14:VZ14="EXCL")*(COUNTIF(AD179,"* "&amp;DM15:VZ15&amp;" *")&gt;0)*1))</f>
        <v>0</v>
      </c>
      <c r="AG179">
        <f t="array" ref="AG179">IF(P179="",0,SUMPRODUCT((DM13:VZ13="Gluten")*(DM14:VZ14="ALERTE")*(COUNTIF(AD179,"* "&amp;DM15:VZ15&amp;" *")&gt;0)*1))</f>
        <v>0</v>
      </c>
      <c r="AH179">
        <f t="array" ref="AH179">IF(P179="",0,SUMPRODUCT((DM13:VZ13="Gluten")*(DM14:VZ14="SUSP")*(COUNTIF(AD179,"* "&amp;DM15:VZ15&amp;" *")&gt;0)*1))</f>
        <v>0</v>
      </c>
      <c r="AI179" t="str">
        <f t="shared" si="120"/>
        <v/>
      </c>
      <c r="AJ179" t="str">
        <f t="shared" si="121"/>
        <v/>
      </c>
      <c r="AK179">
        <f t="array" ref="AK179">IF(P179="",0,SUMPRODUCT((DM13:VZ13="Crustaces")*(DM14:VZ14="ALERTE")*(COUNTIF(AD179,"* "&amp;DM15:VZ15&amp;" *")&gt;0)*1))</f>
        <v>0</v>
      </c>
      <c r="AL179" t="str">
        <f t="shared" si="122"/>
        <v/>
      </c>
      <c r="AM179">
        <f t="array" ref="AM179">IF(P179="",0,SUMPRODUCT((DM13:VZ13="Oeufs")*(DM14:VZ14="ALERTE")*(COUNTIF(AD179,"* "&amp;DM15:VZ15&amp;" *")&gt;0)*1))</f>
        <v>0</v>
      </c>
      <c r="AN179" t="str">
        <f t="shared" si="123"/>
        <v/>
      </c>
      <c r="AO179">
        <f t="array" ref="AO179">IF(P179="",0,SUMPRODUCT((DM13:VZ13="Poissons")*(DM14:VZ14="INFO")*(COUNTIF(AD179,"* "&amp;DM15:VZ15&amp;" *")&gt;0)*1))</f>
        <v>0</v>
      </c>
      <c r="AP179">
        <f t="array" ref="AP179">IF(P179="",0,SUMPRODUCT((DM13:VZ13="Poissons")*(DM14:VZ14="EXCL")*(COUNTIF(AD179,"* "&amp;DM15:VZ15&amp;" *")&gt;0)*1))</f>
        <v>0</v>
      </c>
      <c r="AQ179">
        <f t="array" ref="AQ179">IF(P179="",0,SUMPRODUCT((DM13:VZ13="Poissons")*(DM14:VZ14="ALERTE")*(COUNTIF(AD179,"* "&amp;DM15:VZ15&amp;" *")&gt;0)*1))</f>
        <v>0</v>
      </c>
      <c r="AR179" t="str">
        <f t="shared" si="124"/>
        <v/>
      </c>
      <c r="AS179">
        <f t="array" ref="AS179">IF(P179="",0,SUMPRODUCT((DM13:VZ13="Arachides")*(DM14:VZ14="ALERTE")*(COUNTIF(AD179,"* "&amp;DM15:VZ15&amp;" *")&gt;0)*1))</f>
        <v>0</v>
      </c>
      <c r="AT179" t="str">
        <f t="shared" si="125"/>
        <v/>
      </c>
      <c r="AU179">
        <f t="array" ref="AU179">IF(P179="",0,SUMPRODUCT((DM13:VZ13="Soja")*(DM14:VZ14="INFO")*(COUNTIF(AD179,"* "&amp;DM15:VZ15&amp;" *")&gt;0)*1))</f>
        <v>0</v>
      </c>
      <c r="AV179">
        <f t="array" ref="AV179">IF(P179="",0,SUMPRODUCT((DM13:VZ13="Soja")*(DM14:VZ14="ALERTE")*(COUNTIF(AD179,"* "&amp;DM15:VZ15&amp;" *")&gt;0)*1))</f>
        <v>0</v>
      </c>
      <c r="AW179" t="str">
        <f t="shared" si="126"/>
        <v/>
      </c>
      <c r="AX179">
        <f t="array" ref="AX179">IF(P179="",0,SUMPRODUCT((DM13:VZ13="Lait")*(DM14:VZ14="INFO")*(COUNTIF(AD179,"* "&amp;DM15:VZ15&amp;" *")&gt;0)*1))</f>
        <v>0</v>
      </c>
      <c r="AY179">
        <f t="array" ref="AY179">IF(P179="",0,SUMPRODUCT((DM13:VZ13="Lait")*(DM14:VZ14="EXCL")*(COUNTIF(AD179,"* "&amp;DM15:VZ15&amp;" *")&gt;0)*1))</f>
        <v>0</v>
      </c>
      <c r="AZ179">
        <f t="array" ref="AZ179">IF(P179="",0,SUMPRODUCT((DM13:VZ13="Lait")*(DM14:VZ14="ALERTE")*(COUNTIF(AD179,"* "&amp;DM15:VZ15&amp;" *")&gt;0)*1))</f>
        <v>0</v>
      </c>
      <c r="BA179">
        <f t="array" ref="BA179">IF(P179="",0,SUMPRODUCT((DM13:VZ13="Lait")*(DM14:VZ14="SUSP")*(COUNTIF(AD179,"* "&amp;DM15:VZ15&amp;" *")&gt;0)*1))</f>
        <v>0</v>
      </c>
      <c r="BB179" t="str">
        <f t="shared" si="127"/>
        <v/>
      </c>
      <c r="BC179" t="str">
        <f t="shared" si="128"/>
        <v/>
      </c>
      <c r="BD179">
        <f t="array" ref="BD179">IF(P179="",0,SUMPRODUCT((DM13:VZ13="Fruits a coque")*(DM14:VZ14="EXCL")*(COUNTIF(AD179,"* "&amp;DM15:VZ15&amp;" *")&gt;0)*1))</f>
        <v>0</v>
      </c>
      <c r="BE179">
        <f t="array" ref="BE179">IF(P179="",0,SUMPRODUCT((DM13:VZ13="Fruits a coque")*(DM14:VZ14="ALERTE")*(COUNTIF(AD179,"* "&amp;DM15:VZ15&amp;" *")&gt;0)*1))</f>
        <v>0</v>
      </c>
      <c r="BF179" t="str">
        <f t="shared" si="129"/>
        <v/>
      </c>
      <c r="BG179">
        <f t="array" ref="BG179">IF(P179="",0,SUMPRODUCT((DM13:VZ13="Celeri")*(DM14:VZ14="ALERTE")*(COUNTIF(AD179,"* "&amp;DM15:VZ15&amp;" *")&gt;0)*1))</f>
        <v>0</v>
      </c>
      <c r="BH179" t="str">
        <f t="shared" si="130"/>
        <v/>
      </c>
      <c r="BI179">
        <f t="array" ref="BI179">IF(P179="",0,SUMPRODUCT((DM13:VZ13="Moutarde")*(DM14:VZ14="ALERTE")*(COUNTIF(AD179,"* "&amp;DM15:VZ15&amp;" *")&gt;0)*1))</f>
        <v>0</v>
      </c>
      <c r="BJ179" t="str">
        <f t="shared" si="131"/>
        <v/>
      </c>
      <c r="BK179">
        <f t="array" ref="BK179">IF(P179="",0,SUMPRODUCT((DM13:VZ13="Sesame")*(DM14:VZ14="ALERTE")*(COUNTIF(AD179,"* "&amp;DM15:VZ15&amp;" *")&gt;0)*1))</f>
        <v>0</v>
      </c>
      <c r="BL179" t="str">
        <f t="shared" si="132"/>
        <v/>
      </c>
      <c r="BM179">
        <f t="array" ref="BM179">IF(P179="",0,SUMPRODUCT((DM13:VZ13="Sulfites")*(DM14:VZ14="ALERTE")*(COUNTIF(AD179,"* "&amp;DM15:VZ15&amp;" *")&gt;0)*1))</f>
        <v>0</v>
      </c>
      <c r="BN179" t="str">
        <f t="shared" si="133"/>
        <v/>
      </c>
      <c r="BO179">
        <f t="array" ref="BO179">IF(P179="",0,SUMPRODUCT((DM13:VZ13="Lupin")*(DM14:VZ14="ALERTE")*(COUNTIF(AD179,"* "&amp;DM15:VZ15&amp;" *")&gt;0)*1))</f>
        <v>0</v>
      </c>
      <c r="BP179" t="str">
        <f t="shared" si="134"/>
        <v/>
      </c>
      <c r="BQ179">
        <f t="array" ref="BQ179">IF(P179="",0,SUMPRODUCT((DM13:VZ13="Mollusques")*(DM14:VZ14="EXCL")*(COUNTIF(AD179,"* "&amp;DM15:VZ15&amp;" *")&gt;0)*1))</f>
        <v>0</v>
      </c>
      <c r="BR179">
        <f t="array" ref="BR179">IF(P179="",0,SUMPRODUCT((DM13:VZ13="Mollusques")*(DM14:VZ14="ALERTE")*(COUNTIF(AD179,"* "&amp;DM15:VZ15&amp;" *")&gt;0)*1))</f>
        <v>0</v>
      </c>
      <c r="BS179" t="str">
        <f t="shared" si="135"/>
        <v/>
      </c>
      <c r="BT179" t="str">
        <f t="shared" si="136"/>
        <v/>
      </c>
      <c r="BU179" t="str">
        <f t="shared" si="137"/>
        <v/>
      </c>
      <c r="BV179" t="str">
        <f t="shared" si="138"/>
        <v/>
      </c>
      <c r="BW179" t="str">
        <f t="shared" si="139"/>
        <v/>
      </c>
      <c r="BX179" t="str">
        <f t="shared" si="140"/>
        <v/>
      </c>
      <c r="BY179" t="str">
        <f t="shared" si="141"/>
        <v/>
      </c>
      <c r="BZ179" t="str">
        <f t="shared" si="142"/>
        <v/>
      </c>
      <c r="CA179" t="str">
        <f t="shared" si="143"/>
        <v/>
      </c>
      <c r="CB179" t="str">
        <f t="shared" si="144"/>
        <v/>
      </c>
      <c r="CC179" t="str">
        <f t="shared" si="145"/>
        <v/>
      </c>
      <c r="CD179" t="str">
        <f t="shared" si="146"/>
        <v/>
      </c>
      <c r="CE179" t="str">
        <f t="shared" si="147"/>
        <v/>
      </c>
      <c r="CF179" t="str">
        <f t="shared" si="148"/>
        <v/>
      </c>
      <c r="CG179" t="str">
        <f t="shared" si="149"/>
        <v/>
      </c>
      <c r="CH179" t="str">
        <f t="shared" si="150"/>
        <v/>
      </c>
      <c r="CI179" t="str">
        <f t="shared" si="151"/>
        <v/>
      </c>
      <c r="CJ179" t="str">
        <f t="shared" si="152"/>
        <v/>
      </c>
      <c r="CK179" t="str">
        <f t="shared" si="153"/>
        <v/>
      </c>
    </row>
    <row r="180" spans="2:89" ht="15.75">
      <c r="B180" s="759"/>
      <c r="C180" s="784"/>
      <c r="D180" s="780" t="str" cm="1">
        <f t="array" ref="D180">IF(ROW()=ROW(D168),C171,INDEX(E168:E181,ROW()-ROW(D168)))</f>
        <v/>
      </c>
      <c r="E180" s="781" t="str">
        <f>IF(OR(D180="",C170="",C170&lt;=0,F180=""),"",TRIM(MID(D180,LEN(F180)+1+IF(MID(D180,LEN(F180)+1,1)=" ",1,0),99999)))</f>
        <v/>
      </c>
      <c r="F180" s="780" t="str">
        <f>IF(OR(G180="",G180=0,G180="0"),"",IF(LEN(G180)&lt;=C170,G180,IF(LEN(SUBSTITUTE(H180," ",""))=C170+1,LEFT(G180,C170),LEFT(G180,FIND("§",SUBSTITUTE(H180," ","§",LEN(H180)-LEN(SUBSTITUTE(H180," ",""))))-1))))</f>
        <v/>
      </c>
      <c r="G180" s="780" t="str">
        <f t="shared" si="105"/>
        <v/>
      </c>
      <c r="H180" s="780" t="str">
        <f>IF(OR(G180="",G180=0,G180="0"),"",LEFT(G180,C170+1))</f>
        <v/>
      </c>
      <c r="I180" s="782"/>
      <c r="J180" s="796"/>
      <c r="K180" s="759" t="str">
        <f>IF(LEN(TRIM(L180))&gt;0,MAX(K13:K179)+1,"")</f>
        <v/>
      </c>
      <c r="L180" s="864"/>
      <c r="M180" s="864"/>
      <c r="N180" s="864"/>
      <c r="O180" s="263" t="str">
        <f t="shared" si="106"/>
        <v/>
      </c>
      <c r="P180" s="752"/>
      <c r="Q180" s="862" t="s">
        <v>945</v>
      </c>
      <c r="R180" s="863" t="str">
        <f t="shared" si="107"/>
        <v/>
      </c>
      <c r="S180" s="264" t="str">
        <f t="shared" si="108"/>
        <v/>
      </c>
      <c r="T180" s="266" t="str">
        <f t="shared" si="109"/>
        <v/>
      </c>
      <c r="U180" s="267" t="str">
        <f t="shared" si="110"/>
        <v/>
      </c>
      <c r="V180" s="268" t="str">
        <f t="shared" si="111"/>
        <v/>
      </c>
      <c r="W180" s="268" t="str">
        <f t="shared" si="112"/>
        <v/>
      </c>
      <c r="X180" s="269" t="str">
        <f t="shared" si="113"/>
        <v/>
      </c>
      <c r="Y180" t="str">
        <f t="shared" si="114"/>
        <v/>
      </c>
      <c r="Z180" t="str">
        <f t="shared" si="115"/>
        <v/>
      </c>
      <c r="AA180" t="str">
        <f t="shared" si="116"/>
        <v/>
      </c>
      <c r="AB180" t="str">
        <f t="shared" si="117"/>
        <v/>
      </c>
      <c r="AC180" t="str">
        <f t="shared" si="118"/>
        <v/>
      </c>
      <c r="AD180" t="str">
        <f t="shared" si="119"/>
        <v/>
      </c>
      <c r="AE180">
        <f t="array" ref="AE180">IF(P180="",0,SUMPRODUCT((DM13:VZ13="Gluten")*(DM14:VZ14="INFO")*(COUNTIF(AD180,"* "&amp;DM15:VZ15&amp;" *")&gt;0)*1))</f>
        <v>0</v>
      </c>
      <c r="AF180">
        <f t="array" ref="AF180">IF(P180="",0,SUMPRODUCT((DM13:VZ13="Gluten")*(DM14:VZ14="EXCL")*(COUNTIF(AD180,"* "&amp;DM15:VZ15&amp;" *")&gt;0)*1))</f>
        <v>0</v>
      </c>
      <c r="AG180">
        <f t="array" ref="AG180">IF(P180="",0,SUMPRODUCT((DM13:VZ13="Gluten")*(DM14:VZ14="ALERTE")*(COUNTIF(AD180,"* "&amp;DM15:VZ15&amp;" *")&gt;0)*1))</f>
        <v>0</v>
      </c>
      <c r="AH180">
        <f t="array" ref="AH180">IF(P180="",0,SUMPRODUCT((DM13:VZ13="Gluten")*(DM14:VZ14="SUSP")*(COUNTIF(AD180,"* "&amp;DM15:VZ15&amp;" *")&gt;0)*1))</f>
        <v>0</v>
      </c>
      <c r="AI180" t="str">
        <f t="shared" si="120"/>
        <v/>
      </c>
      <c r="AJ180" t="str">
        <f t="shared" si="121"/>
        <v/>
      </c>
      <c r="AK180">
        <f t="array" ref="AK180">IF(P180="",0,SUMPRODUCT((DM13:VZ13="Crustaces")*(DM14:VZ14="ALERTE")*(COUNTIF(AD180,"* "&amp;DM15:VZ15&amp;" *")&gt;0)*1))</f>
        <v>0</v>
      </c>
      <c r="AL180" t="str">
        <f t="shared" si="122"/>
        <v/>
      </c>
      <c r="AM180">
        <f t="array" ref="AM180">IF(P180="",0,SUMPRODUCT((DM13:VZ13="Oeufs")*(DM14:VZ14="ALERTE")*(COUNTIF(AD180,"* "&amp;DM15:VZ15&amp;" *")&gt;0)*1))</f>
        <v>0</v>
      </c>
      <c r="AN180" t="str">
        <f t="shared" si="123"/>
        <v/>
      </c>
      <c r="AO180">
        <f t="array" ref="AO180">IF(P180="",0,SUMPRODUCT((DM13:VZ13="Poissons")*(DM14:VZ14="INFO")*(COUNTIF(AD180,"* "&amp;DM15:VZ15&amp;" *")&gt;0)*1))</f>
        <v>0</v>
      </c>
      <c r="AP180">
        <f t="array" ref="AP180">IF(P180="",0,SUMPRODUCT((DM13:VZ13="Poissons")*(DM14:VZ14="EXCL")*(COUNTIF(AD180,"* "&amp;DM15:VZ15&amp;" *")&gt;0)*1))</f>
        <v>0</v>
      </c>
      <c r="AQ180">
        <f t="array" ref="AQ180">IF(P180="",0,SUMPRODUCT((DM13:VZ13="Poissons")*(DM14:VZ14="ALERTE")*(COUNTIF(AD180,"* "&amp;DM15:VZ15&amp;" *")&gt;0)*1))</f>
        <v>0</v>
      </c>
      <c r="AR180" t="str">
        <f t="shared" si="124"/>
        <v/>
      </c>
      <c r="AS180">
        <f t="array" ref="AS180">IF(P180="",0,SUMPRODUCT((DM13:VZ13="Arachides")*(DM14:VZ14="ALERTE")*(COUNTIF(AD180,"* "&amp;DM15:VZ15&amp;" *")&gt;0)*1))</f>
        <v>0</v>
      </c>
      <c r="AT180" t="str">
        <f t="shared" si="125"/>
        <v/>
      </c>
      <c r="AU180">
        <f t="array" ref="AU180">IF(P180="",0,SUMPRODUCT((DM13:VZ13="Soja")*(DM14:VZ14="INFO")*(COUNTIF(AD180,"* "&amp;DM15:VZ15&amp;" *")&gt;0)*1))</f>
        <v>0</v>
      </c>
      <c r="AV180">
        <f t="array" ref="AV180">IF(P180="",0,SUMPRODUCT((DM13:VZ13="Soja")*(DM14:VZ14="ALERTE")*(COUNTIF(AD180,"* "&amp;DM15:VZ15&amp;" *")&gt;0)*1))</f>
        <v>0</v>
      </c>
      <c r="AW180" t="str">
        <f t="shared" si="126"/>
        <v/>
      </c>
      <c r="AX180">
        <f t="array" ref="AX180">IF(P180="",0,SUMPRODUCT((DM13:VZ13="Lait")*(DM14:VZ14="INFO")*(COUNTIF(AD180,"* "&amp;DM15:VZ15&amp;" *")&gt;0)*1))</f>
        <v>0</v>
      </c>
      <c r="AY180">
        <f t="array" ref="AY180">IF(P180="",0,SUMPRODUCT((DM13:VZ13="Lait")*(DM14:VZ14="EXCL")*(COUNTIF(AD180,"* "&amp;DM15:VZ15&amp;" *")&gt;0)*1))</f>
        <v>0</v>
      </c>
      <c r="AZ180">
        <f t="array" ref="AZ180">IF(P180="",0,SUMPRODUCT((DM13:VZ13="Lait")*(DM14:VZ14="ALERTE")*(COUNTIF(AD180,"* "&amp;DM15:VZ15&amp;" *")&gt;0)*1))</f>
        <v>0</v>
      </c>
      <c r="BA180">
        <f t="array" ref="BA180">IF(P180="",0,SUMPRODUCT((DM13:VZ13="Lait")*(DM14:VZ14="SUSP")*(COUNTIF(AD180,"* "&amp;DM15:VZ15&amp;" *")&gt;0)*1))</f>
        <v>0</v>
      </c>
      <c r="BB180" t="str">
        <f t="shared" si="127"/>
        <v/>
      </c>
      <c r="BC180" t="str">
        <f t="shared" si="128"/>
        <v/>
      </c>
      <c r="BD180">
        <f t="array" ref="BD180">IF(P180="",0,SUMPRODUCT((DM13:VZ13="Fruits a coque")*(DM14:VZ14="EXCL")*(COUNTIF(AD180,"* "&amp;DM15:VZ15&amp;" *")&gt;0)*1))</f>
        <v>0</v>
      </c>
      <c r="BE180">
        <f t="array" ref="BE180">IF(P180="",0,SUMPRODUCT((DM13:VZ13="Fruits a coque")*(DM14:VZ14="ALERTE")*(COUNTIF(AD180,"* "&amp;DM15:VZ15&amp;" *")&gt;0)*1))</f>
        <v>0</v>
      </c>
      <c r="BF180" t="str">
        <f t="shared" si="129"/>
        <v/>
      </c>
      <c r="BG180">
        <f t="array" ref="BG180">IF(P180="",0,SUMPRODUCT((DM13:VZ13="Celeri")*(DM14:VZ14="ALERTE")*(COUNTIF(AD180,"* "&amp;DM15:VZ15&amp;" *")&gt;0)*1))</f>
        <v>0</v>
      </c>
      <c r="BH180" t="str">
        <f t="shared" si="130"/>
        <v/>
      </c>
      <c r="BI180">
        <f t="array" ref="BI180">IF(P180="",0,SUMPRODUCT((DM13:VZ13="Moutarde")*(DM14:VZ14="ALERTE")*(COUNTIF(AD180,"* "&amp;DM15:VZ15&amp;" *")&gt;0)*1))</f>
        <v>0</v>
      </c>
      <c r="BJ180" t="str">
        <f t="shared" si="131"/>
        <v/>
      </c>
      <c r="BK180">
        <f t="array" ref="BK180">IF(P180="",0,SUMPRODUCT((DM13:VZ13="Sesame")*(DM14:VZ14="ALERTE")*(COUNTIF(AD180,"* "&amp;DM15:VZ15&amp;" *")&gt;0)*1))</f>
        <v>0</v>
      </c>
      <c r="BL180" t="str">
        <f t="shared" si="132"/>
        <v/>
      </c>
      <c r="BM180">
        <f t="array" ref="BM180">IF(P180="",0,SUMPRODUCT((DM13:VZ13="Sulfites")*(DM14:VZ14="ALERTE")*(COUNTIF(AD180,"* "&amp;DM15:VZ15&amp;" *")&gt;0)*1))</f>
        <v>0</v>
      </c>
      <c r="BN180" t="str">
        <f t="shared" si="133"/>
        <v/>
      </c>
      <c r="BO180">
        <f t="array" ref="BO180">IF(P180="",0,SUMPRODUCT((DM13:VZ13="Lupin")*(DM14:VZ14="ALERTE")*(COUNTIF(AD180,"* "&amp;DM15:VZ15&amp;" *")&gt;0)*1))</f>
        <v>0</v>
      </c>
      <c r="BP180" t="str">
        <f t="shared" si="134"/>
        <v/>
      </c>
      <c r="BQ180">
        <f t="array" ref="BQ180">IF(P180="",0,SUMPRODUCT((DM13:VZ13="Mollusques")*(DM14:VZ14="EXCL")*(COUNTIF(AD180,"* "&amp;DM15:VZ15&amp;" *")&gt;0)*1))</f>
        <v>0</v>
      </c>
      <c r="BR180">
        <f t="array" ref="BR180">IF(P180="",0,SUMPRODUCT((DM13:VZ13="Mollusques")*(DM14:VZ14="ALERTE")*(COUNTIF(AD180,"* "&amp;DM15:VZ15&amp;" *")&gt;0)*1))</f>
        <v>0</v>
      </c>
      <c r="BS180" t="str">
        <f t="shared" si="135"/>
        <v/>
      </c>
      <c r="BT180" t="str">
        <f t="shared" si="136"/>
        <v/>
      </c>
      <c r="BU180" t="str">
        <f t="shared" si="137"/>
        <v/>
      </c>
      <c r="BV180" t="str">
        <f t="shared" si="138"/>
        <v/>
      </c>
      <c r="BW180" t="str">
        <f t="shared" si="139"/>
        <v/>
      </c>
      <c r="BX180" t="str">
        <f t="shared" si="140"/>
        <v/>
      </c>
      <c r="BY180" t="str">
        <f t="shared" si="141"/>
        <v/>
      </c>
      <c r="BZ180" t="str">
        <f t="shared" si="142"/>
        <v/>
      </c>
      <c r="CA180" t="str">
        <f t="shared" si="143"/>
        <v/>
      </c>
      <c r="CB180" t="str">
        <f t="shared" si="144"/>
        <v/>
      </c>
      <c r="CC180" t="str">
        <f t="shared" si="145"/>
        <v/>
      </c>
      <c r="CD180" t="str">
        <f t="shared" si="146"/>
        <v/>
      </c>
      <c r="CE180" t="str">
        <f t="shared" si="147"/>
        <v/>
      </c>
      <c r="CF180" t="str">
        <f t="shared" si="148"/>
        <v/>
      </c>
      <c r="CG180" t="str">
        <f t="shared" si="149"/>
        <v/>
      </c>
      <c r="CH180" t="str">
        <f t="shared" si="150"/>
        <v/>
      </c>
      <c r="CI180" t="str">
        <f t="shared" si="151"/>
        <v/>
      </c>
      <c r="CJ180" t="str">
        <f t="shared" si="152"/>
        <v/>
      </c>
      <c r="CK180" t="str">
        <f t="shared" si="153"/>
        <v/>
      </c>
    </row>
    <row r="181" spans="2:89" ht="15.75">
      <c r="B181" s="759"/>
      <c r="C181" s="784"/>
      <c r="D181" s="780" t="str" cm="1">
        <f t="array" ref="D181">IF(ROW()=ROW(D168),C171,INDEX(E168:E181,ROW()-ROW(D168)))</f>
        <v/>
      </c>
      <c r="E181" s="781" t="str">
        <f>IF(OR(D181="",C170="",C170&lt;=0,F181=""),"",TRIM(MID(D181,LEN(F181)+1+IF(MID(D181,LEN(F181)+1,1)=" ",1,0),99999)))</f>
        <v/>
      </c>
      <c r="F181" s="780" t="str">
        <f>IF(OR(G181="",G181=0,G181="0"),"",IF(LEN(G181)&lt;=C170,G181,IF(LEN(SUBSTITUTE(H181," ",""))=C170+1,LEFT(G181,C170),LEFT(G181,FIND("§",SUBSTITUTE(H181," ","§",LEN(H181)-LEN(SUBSTITUTE(H181," ",""))))-1))))</f>
        <v/>
      </c>
      <c r="G181" s="780" t="str">
        <f t="shared" si="105"/>
        <v/>
      </c>
      <c r="H181" s="780" t="str">
        <f>IF(OR(G181="",G181=0,G181="0"),"",LEFT(G181,C170+1))</f>
        <v/>
      </c>
      <c r="I181" s="782"/>
      <c r="J181" s="796"/>
      <c r="K181" s="759" t="str">
        <f>IF(LEN(TRIM(L181))&gt;0,MAX(K13:K180)+1,"")</f>
        <v/>
      </c>
      <c r="L181" s="864"/>
      <c r="M181" s="864"/>
      <c r="N181" s="864"/>
      <c r="O181" s="263" t="str">
        <f t="shared" si="106"/>
        <v/>
      </c>
      <c r="P181" s="752"/>
      <c r="Q181" s="862" t="s">
        <v>945</v>
      </c>
      <c r="R181" s="863" t="str">
        <f t="shared" si="107"/>
        <v/>
      </c>
      <c r="S181" s="264" t="str">
        <f t="shared" si="108"/>
        <v/>
      </c>
      <c r="T181" s="266" t="str">
        <f t="shared" si="109"/>
        <v/>
      </c>
      <c r="U181" s="267" t="str">
        <f t="shared" si="110"/>
        <v/>
      </c>
      <c r="V181" s="268" t="str">
        <f t="shared" si="111"/>
        <v/>
      </c>
      <c r="W181" s="268" t="str">
        <f t="shared" si="112"/>
        <v/>
      </c>
      <c r="X181" s="269" t="str">
        <f t="shared" si="113"/>
        <v/>
      </c>
      <c r="Y181" t="str">
        <f t="shared" si="114"/>
        <v/>
      </c>
      <c r="Z181" t="str">
        <f t="shared" si="115"/>
        <v/>
      </c>
      <c r="AA181" t="str">
        <f t="shared" si="116"/>
        <v/>
      </c>
      <c r="AB181" t="str">
        <f t="shared" si="117"/>
        <v/>
      </c>
      <c r="AC181" t="str">
        <f t="shared" si="118"/>
        <v/>
      </c>
      <c r="AD181" t="str">
        <f t="shared" si="119"/>
        <v/>
      </c>
      <c r="AE181">
        <f t="array" ref="AE181">IF(P181="",0,SUMPRODUCT((DM13:VZ13="Gluten")*(DM14:VZ14="INFO")*(COUNTIF(AD181,"* "&amp;DM15:VZ15&amp;" *")&gt;0)*1))</f>
        <v>0</v>
      </c>
      <c r="AF181">
        <f t="array" ref="AF181">IF(P181="",0,SUMPRODUCT((DM13:VZ13="Gluten")*(DM14:VZ14="EXCL")*(COUNTIF(AD181,"* "&amp;DM15:VZ15&amp;" *")&gt;0)*1))</f>
        <v>0</v>
      </c>
      <c r="AG181">
        <f t="array" ref="AG181">IF(P181="",0,SUMPRODUCT((DM13:VZ13="Gluten")*(DM14:VZ14="ALERTE")*(COUNTIF(AD181,"* "&amp;DM15:VZ15&amp;" *")&gt;0)*1))</f>
        <v>0</v>
      </c>
      <c r="AH181">
        <f t="array" ref="AH181">IF(P181="",0,SUMPRODUCT((DM13:VZ13="Gluten")*(DM14:VZ14="SUSP")*(COUNTIF(AD181,"* "&amp;DM15:VZ15&amp;" *")&gt;0)*1))</f>
        <v>0</v>
      </c>
      <c r="AI181" t="str">
        <f t="shared" si="120"/>
        <v/>
      </c>
      <c r="AJ181" t="str">
        <f t="shared" si="121"/>
        <v/>
      </c>
      <c r="AK181">
        <f t="array" ref="AK181">IF(P181="",0,SUMPRODUCT((DM13:VZ13="Crustaces")*(DM14:VZ14="ALERTE")*(COUNTIF(AD181,"* "&amp;DM15:VZ15&amp;" *")&gt;0)*1))</f>
        <v>0</v>
      </c>
      <c r="AL181" t="str">
        <f t="shared" si="122"/>
        <v/>
      </c>
      <c r="AM181">
        <f t="array" ref="AM181">IF(P181="",0,SUMPRODUCT((DM13:VZ13="Oeufs")*(DM14:VZ14="ALERTE")*(COUNTIF(AD181,"* "&amp;DM15:VZ15&amp;" *")&gt;0)*1))</f>
        <v>0</v>
      </c>
      <c r="AN181" t="str">
        <f t="shared" si="123"/>
        <v/>
      </c>
      <c r="AO181">
        <f t="array" ref="AO181">IF(P181="",0,SUMPRODUCT((DM13:VZ13="Poissons")*(DM14:VZ14="INFO")*(COUNTIF(AD181,"* "&amp;DM15:VZ15&amp;" *")&gt;0)*1))</f>
        <v>0</v>
      </c>
      <c r="AP181">
        <f t="array" ref="AP181">IF(P181="",0,SUMPRODUCT((DM13:VZ13="Poissons")*(DM14:VZ14="EXCL")*(COUNTIF(AD181,"* "&amp;DM15:VZ15&amp;" *")&gt;0)*1))</f>
        <v>0</v>
      </c>
      <c r="AQ181">
        <f t="array" ref="AQ181">IF(P181="",0,SUMPRODUCT((DM13:VZ13="Poissons")*(DM14:VZ14="ALERTE")*(COUNTIF(AD181,"* "&amp;DM15:VZ15&amp;" *")&gt;0)*1))</f>
        <v>0</v>
      </c>
      <c r="AR181" t="str">
        <f t="shared" si="124"/>
        <v/>
      </c>
      <c r="AS181">
        <f t="array" ref="AS181">IF(P181="",0,SUMPRODUCT((DM13:VZ13="Arachides")*(DM14:VZ14="ALERTE")*(COUNTIF(AD181,"* "&amp;DM15:VZ15&amp;" *")&gt;0)*1))</f>
        <v>0</v>
      </c>
      <c r="AT181" t="str">
        <f t="shared" si="125"/>
        <v/>
      </c>
      <c r="AU181">
        <f t="array" ref="AU181">IF(P181="",0,SUMPRODUCT((DM13:VZ13="Soja")*(DM14:VZ14="INFO")*(COUNTIF(AD181,"* "&amp;DM15:VZ15&amp;" *")&gt;0)*1))</f>
        <v>0</v>
      </c>
      <c r="AV181">
        <f t="array" ref="AV181">IF(P181="",0,SUMPRODUCT((DM13:VZ13="Soja")*(DM14:VZ14="ALERTE")*(COUNTIF(AD181,"* "&amp;DM15:VZ15&amp;" *")&gt;0)*1))</f>
        <v>0</v>
      </c>
      <c r="AW181" t="str">
        <f t="shared" si="126"/>
        <v/>
      </c>
      <c r="AX181">
        <f t="array" ref="AX181">IF(P181="",0,SUMPRODUCT((DM13:VZ13="Lait")*(DM14:VZ14="INFO")*(COUNTIF(AD181,"* "&amp;DM15:VZ15&amp;" *")&gt;0)*1))</f>
        <v>0</v>
      </c>
      <c r="AY181">
        <f t="array" ref="AY181">IF(P181="",0,SUMPRODUCT((DM13:VZ13="Lait")*(DM14:VZ14="EXCL")*(COUNTIF(AD181,"* "&amp;DM15:VZ15&amp;" *")&gt;0)*1))</f>
        <v>0</v>
      </c>
      <c r="AZ181">
        <f t="array" ref="AZ181">IF(P181="",0,SUMPRODUCT((DM13:VZ13="Lait")*(DM14:VZ14="ALERTE")*(COUNTIF(AD181,"* "&amp;DM15:VZ15&amp;" *")&gt;0)*1))</f>
        <v>0</v>
      </c>
      <c r="BA181">
        <f t="array" ref="BA181">IF(P181="",0,SUMPRODUCT((DM13:VZ13="Lait")*(DM14:VZ14="SUSP")*(COUNTIF(AD181,"* "&amp;DM15:VZ15&amp;" *")&gt;0)*1))</f>
        <v>0</v>
      </c>
      <c r="BB181" t="str">
        <f t="shared" si="127"/>
        <v/>
      </c>
      <c r="BC181" t="str">
        <f t="shared" si="128"/>
        <v/>
      </c>
      <c r="BD181">
        <f t="array" ref="BD181">IF(P181="",0,SUMPRODUCT((DM13:VZ13="Fruits a coque")*(DM14:VZ14="EXCL")*(COUNTIF(AD181,"* "&amp;DM15:VZ15&amp;" *")&gt;0)*1))</f>
        <v>0</v>
      </c>
      <c r="BE181">
        <f t="array" ref="BE181">IF(P181="",0,SUMPRODUCT((DM13:VZ13="Fruits a coque")*(DM14:VZ14="ALERTE")*(COUNTIF(AD181,"* "&amp;DM15:VZ15&amp;" *")&gt;0)*1))</f>
        <v>0</v>
      </c>
      <c r="BF181" t="str">
        <f t="shared" si="129"/>
        <v/>
      </c>
      <c r="BG181">
        <f t="array" ref="BG181">IF(P181="",0,SUMPRODUCT((DM13:VZ13="Celeri")*(DM14:VZ14="ALERTE")*(COUNTIF(AD181,"* "&amp;DM15:VZ15&amp;" *")&gt;0)*1))</f>
        <v>0</v>
      </c>
      <c r="BH181" t="str">
        <f t="shared" si="130"/>
        <v/>
      </c>
      <c r="BI181">
        <f t="array" ref="BI181">IF(P181="",0,SUMPRODUCT((DM13:VZ13="Moutarde")*(DM14:VZ14="ALERTE")*(COUNTIF(AD181,"* "&amp;DM15:VZ15&amp;" *")&gt;0)*1))</f>
        <v>0</v>
      </c>
      <c r="BJ181" t="str">
        <f t="shared" si="131"/>
        <v/>
      </c>
      <c r="BK181">
        <f t="array" ref="BK181">IF(P181="",0,SUMPRODUCT((DM13:VZ13="Sesame")*(DM14:VZ14="ALERTE")*(COUNTIF(AD181,"* "&amp;DM15:VZ15&amp;" *")&gt;0)*1))</f>
        <v>0</v>
      </c>
      <c r="BL181" t="str">
        <f t="shared" si="132"/>
        <v/>
      </c>
      <c r="BM181">
        <f t="array" ref="BM181">IF(P181="",0,SUMPRODUCT((DM13:VZ13="Sulfites")*(DM14:VZ14="ALERTE")*(COUNTIF(AD181,"* "&amp;DM15:VZ15&amp;" *")&gt;0)*1))</f>
        <v>0</v>
      </c>
      <c r="BN181" t="str">
        <f t="shared" si="133"/>
        <v/>
      </c>
      <c r="BO181">
        <f t="array" ref="BO181">IF(P181="",0,SUMPRODUCT((DM13:VZ13="Lupin")*(DM14:VZ14="ALERTE")*(COUNTIF(AD181,"* "&amp;DM15:VZ15&amp;" *")&gt;0)*1))</f>
        <v>0</v>
      </c>
      <c r="BP181" t="str">
        <f t="shared" si="134"/>
        <v/>
      </c>
      <c r="BQ181">
        <f t="array" ref="BQ181">IF(P181="",0,SUMPRODUCT((DM13:VZ13="Mollusques")*(DM14:VZ14="EXCL")*(COUNTIF(AD181,"* "&amp;DM15:VZ15&amp;" *")&gt;0)*1))</f>
        <v>0</v>
      </c>
      <c r="BR181">
        <f t="array" ref="BR181">IF(P181="",0,SUMPRODUCT((DM13:VZ13="Mollusques")*(DM14:VZ14="ALERTE")*(COUNTIF(AD181,"* "&amp;DM15:VZ15&amp;" *")&gt;0)*1))</f>
        <v>0</v>
      </c>
      <c r="BS181" t="str">
        <f t="shared" si="135"/>
        <v/>
      </c>
      <c r="BT181" t="str">
        <f t="shared" si="136"/>
        <v/>
      </c>
      <c r="BU181" t="str">
        <f t="shared" si="137"/>
        <v/>
      </c>
      <c r="BV181" t="str">
        <f t="shared" si="138"/>
        <v/>
      </c>
      <c r="BW181" t="str">
        <f t="shared" si="139"/>
        <v/>
      </c>
      <c r="BX181" t="str">
        <f t="shared" si="140"/>
        <v/>
      </c>
      <c r="BY181" t="str">
        <f t="shared" si="141"/>
        <v/>
      </c>
      <c r="BZ181" t="str">
        <f t="shared" si="142"/>
        <v/>
      </c>
      <c r="CA181" t="str">
        <f t="shared" si="143"/>
        <v/>
      </c>
      <c r="CB181" t="str">
        <f t="shared" si="144"/>
        <v/>
      </c>
      <c r="CC181" t="str">
        <f t="shared" si="145"/>
        <v/>
      </c>
      <c r="CD181" t="str">
        <f t="shared" si="146"/>
        <v/>
      </c>
      <c r="CE181" t="str">
        <f t="shared" si="147"/>
        <v/>
      </c>
      <c r="CF181" t="str">
        <f t="shared" si="148"/>
        <v/>
      </c>
      <c r="CG181" t="str">
        <f t="shared" si="149"/>
        <v/>
      </c>
      <c r="CH181" t="str">
        <f t="shared" si="150"/>
        <v/>
      </c>
      <c r="CI181" t="str">
        <f t="shared" si="151"/>
        <v/>
      </c>
      <c r="CJ181" t="str">
        <f t="shared" si="152"/>
        <v/>
      </c>
      <c r="CK181" t="str">
        <f t="shared" si="153"/>
        <v/>
      </c>
    </row>
    <row r="182" spans="2:89" ht="15.75">
      <c r="B182" s="759"/>
      <c r="C182" s="779" t="str">
        <f>IF(TRIM(SUBSTITUTE(R26,CHAR(160),""))="","",R26)</f>
        <v>1004</v>
      </c>
      <c r="D182" s="780" t="str" cm="1">
        <f t="array" ref="D182">IF(ROW()=ROW(D182),C185,INDEX(E182:E195,ROW()-ROW(D182)))</f>
        <v>1004</v>
      </c>
      <c r="E182" s="781" t="str">
        <f>IF(OR(D182="",C184="",C184&lt;=0,F182=""),"",TRIM(MID(D182,LEN(F182)+1+IF(MID(D182,LEN(F182)+1,1)=" ",1,0),99999)))</f>
        <v/>
      </c>
      <c r="F182" s="780" t="str">
        <f>IF(OR(G182="",G182=0,G182="0"),"",IF(LEN(G182)&lt;=C184,G182,IF(LEN(SUBSTITUTE(H182," ",""))=C184+1,LEFT(G182,C184),LEFT(G182,FIND("§",SUBSTITUTE(H182," ","§",LEN(H182)-LEN(SUBSTITUTE(H182," ",""))))-1))))</f>
        <v>1004</v>
      </c>
      <c r="G182" s="780" t="str">
        <f t="shared" si="105"/>
        <v>1004</v>
      </c>
      <c r="H182" s="780" t="str">
        <f>IF(OR(G182="",G182=0,G182="0"),"",LEFT(G182,C184+1))</f>
        <v>1004</v>
      </c>
      <c r="I182" s="782"/>
      <c r="J182" s="796"/>
      <c r="K182" s="759" t="str">
        <f>IF(LEN(TRIM(L182))&gt;0,MAX(K13:K181)+1,"")</f>
        <v/>
      </c>
      <c r="L182" s="864"/>
      <c r="M182" s="864"/>
      <c r="N182" s="864"/>
      <c r="O182" s="263" t="str">
        <f t="shared" si="106"/>
        <v/>
      </c>
      <c r="P182" s="752"/>
      <c r="Q182" s="862" t="s">
        <v>945</v>
      </c>
      <c r="R182" s="863" t="str">
        <f t="shared" si="107"/>
        <v/>
      </c>
      <c r="S182" s="264" t="str">
        <f t="shared" si="108"/>
        <v/>
      </c>
      <c r="T182" s="266" t="str">
        <f t="shared" si="109"/>
        <v/>
      </c>
      <c r="U182" s="267" t="str">
        <f t="shared" si="110"/>
        <v/>
      </c>
      <c r="V182" s="268" t="str">
        <f t="shared" si="111"/>
        <v/>
      </c>
      <c r="W182" s="268" t="str">
        <f t="shared" si="112"/>
        <v/>
      </c>
      <c r="X182" s="269" t="str">
        <f t="shared" si="113"/>
        <v/>
      </c>
      <c r="Y182" t="str">
        <f t="shared" si="114"/>
        <v/>
      </c>
      <c r="Z182" t="str">
        <f t="shared" si="115"/>
        <v/>
      </c>
      <c r="AA182" t="str">
        <f t="shared" si="116"/>
        <v/>
      </c>
      <c r="AB182" t="str">
        <f t="shared" si="117"/>
        <v/>
      </c>
      <c r="AC182" t="str">
        <f t="shared" si="118"/>
        <v/>
      </c>
      <c r="AD182" t="str">
        <f t="shared" si="119"/>
        <v/>
      </c>
      <c r="AE182">
        <f t="array" ref="AE182">IF(P182="",0,SUMPRODUCT((DM13:VZ13="Gluten")*(DM14:VZ14="INFO")*(COUNTIF(AD182,"* "&amp;DM15:VZ15&amp;" *")&gt;0)*1))</f>
        <v>0</v>
      </c>
      <c r="AF182">
        <f t="array" ref="AF182">IF(P182="",0,SUMPRODUCT((DM13:VZ13="Gluten")*(DM14:VZ14="EXCL")*(COUNTIF(AD182,"* "&amp;DM15:VZ15&amp;" *")&gt;0)*1))</f>
        <v>0</v>
      </c>
      <c r="AG182">
        <f t="array" ref="AG182">IF(P182="",0,SUMPRODUCT((DM13:VZ13="Gluten")*(DM14:VZ14="ALERTE")*(COUNTIF(AD182,"* "&amp;DM15:VZ15&amp;" *")&gt;0)*1))</f>
        <v>0</v>
      </c>
      <c r="AH182">
        <f t="array" ref="AH182">IF(P182="",0,SUMPRODUCT((DM13:VZ13="Gluten")*(DM14:VZ14="SUSP")*(COUNTIF(AD182,"* "&amp;DM15:VZ15&amp;" *")&gt;0)*1))</f>
        <v>0</v>
      </c>
      <c r="AI182" t="str">
        <f t="shared" si="120"/>
        <v/>
      </c>
      <c r="AJ182" t="str">
        <f t="shared" si="121"/>
        <v/>
      </c>
      <c r="AK182">
        <f t="array" ref="AK182">IF(P182="",0,SUMPRODUCT((DM13:VZ13="Crustaces")*(DM14:VZ14="ALERTE")*(COUNTIF(AD182,"* "&amp;DM15:VZ15&amp;" *")&gt;0)*1))</f>
        <v>0</v>
      </c>
      <c r="AL182" t="str">
        <f t="shared" si="122"/>
        <v/>
      </c>
      <c r="AM182">
        <f t="array" ref="AM182">IF(P182="",0,SUMPRODUCT((DM13:VZ13="Oeufs")*(DM14:VZ14="ALERTE")*(COUNTIF(AD182,"* "&amp;DM15:VZ15&amp;" *")&gt;0)*1))</f>
        <v>0</v>
      </c>
      <c r="AN182" t="str">
        <f t="shared" si="123"/>
        <v/>
      </c>
      <c r="AO182">
        <f t="array" ref="AO182">IF(P182="",0,SUMPRODUCT((DM13:VZ13="Poissons")*(DM14:VZ14="INFO")*(COUNTIF(AD182,"* "&amp;DM15:VZ15&amp;" *")&gt;0)*1))</f>
        <v>0</v>
      </c>
      <c r="AP182">
        <f t="array" ref="AP182">IF(P182="",0,SUMPRODUCT((DM13:VZ13="Poissons")*(DM14:VZ14="EXCL")*(COUNTIF(AD182,"* "&amp;DM15:VZ15&amp;" *")&gt;0)*1))</f>
        <v>0</v>
      </c>
      <c r="AQ182">
        <f t="array" ref="AQ182">IF(P182="",0,SUMPRODUCT((DM13:VZ13="Poissons")*(DM14:VZ14="ALERTE")*(COUNTIF(AD182,"* "&amp;DM15:VZ15&amp;" *")&gt;0)*1))</f>
        <v>0</v>
      </c>
      <c r="AR182" t="str">
        <f t="shared" si="124"/>
        <v/>
      </c>
      <c r="AS182">
        <f t="array" ref="AS182">IF(P182="",0,SUMPRODUCT((DM13:VZ13="Arachides")*(DM14:VZ14="ALERTE")*(COUNTIF(AD182,"* "&amp;DM15:VZ15&amp;" *")&gt;0)*1))</f>
        <v>0</v>
      </c>
      <c r="AT182" t="str">
        <f t="shared" si="125"/>
        <v/>
      </c>
      <c r="AU182">
        <f t="array" ref="AU182">IF(P182="",0,SUMPRODUCT((DM13:VZ13="Soja")*(DM14:VZ14="INFO")*(COUNTIF(AD182,"* "&amp;DM15:VZ15&amp;" *")&gt;0)*1))</f>
        <v>0</v>
      </c>
      <c r="AV182">
        <f t="array" ref="AV182">IF(P182="",0,SUMPRODUCT((DM13:VZ13="Soja")*(DM14:VZ14="ALERTE")*(COUNTIF(AD182,"* "&amp;DM15:VZ15&amp;" *")&gt;0)*1))</f>
        <v>0</v>
      </c>
      <c r="AW182" t="str">
        <f t="shared" si="126"/>
        <v/>
      </c>
      <c r="AX182">
        <f t="array" ref="AX182">IF(P182="",0,SUMPRODUCT((DM13:VZ13="Lait")*(DM14:VZ14="INFO")*(COUNTIF(AD182,"* "&amp;DM15:VZ15&amp;" *")&gt;0)*1))</f>
        <v>0</v>
      </c>
      <c r="AY182">
        <f t="array" ref="AY182">IF(P182="",0,SUMPRODUCT((DM13:VZ13="Lait")*(DM14:VZ14="EXCL")*(COUNTIF(AD182,"* "&amp;DM15:VZ15&amp;" *")&gt;0)*1))</f>
        <v>0</v>
      </c>
      <c r="AZ182">
        <f t="array" ref="AZ182">IF(P182="",0,SUMPRODUCT((DM13:VZ13="Lait")*(DM14:VZ14="ALERTE")*(COUNTIF(AD182,"* "&amp;DM15:VZ15&amp;" *")&gt;0)*1))</f>
        <v>0</v>
      </c>
      <c r="BA182">
        <f t="array" ref="BA182">IF(P182="",0,SUMPRODUCT((DM13:VZ13="Lait")*(DM14:VZ14="SUSP")*(COUNTIF(AD182,"* "&amp;DM15:VZ15&amp;" *")&gt;0)*1))</f>
        <v>0</v>
      </c>
      <c r="BB182" t="str">
        <f t="shared" si="127"/>
        <v/>
      </c>
      <c r="BC182" t="str">
        <f t="shared" si="128"/>
        <v/>
      </c>
      <c r="BD182">
        <f t="array" ref="BD182">IF(P182="",0,SUMPRODUCT((DM13:VZ13="Fruits a coque")*(DM14:VZ14="EXCL")*(COUNTIF(AD182,"* "&amp;DM15:VZ15&amp;" *")&gt;0)*1))</f>
        <v>0</v>
      </c>
      <c r="BE182">
        <f t="array" ref="BE182">IF(P182="",0,SUMPRODUCT((DM13:VZ13="Fruits a coque")*(DM14:VZ14="ALERTE")*(COUNTIF(AD182,"* "&amp;DM15:VZ15&amp;" *")&gt;0)*1))</f>
        <v>0</v>
      </c>
      <c r="BF182" t="str">
        <f t="shared" si="129"/>
        <v/>
      </c>
      <c r="BG182">
        <f t="array" ref="BG182">IF(P182="",0,SUMPRODUCT((DM13:VZ13="Celeri")*(DM14:VZ14="ALERTE")*(COUNTIF(AD182,"* "&amp;DM15:VZ15&amp;" *")&gt;0)*1))</f>
        <v>0</v>
      </c>
      <c r="BH182" t="str">
        <f t="shared" si="130"/>
        <v/>
      </c>
      <c r="BI182">
        <f t="array" ref="BI182">IF(P182="",0,SUMPRODUCT((DM13:VZ13="Moutarde")*(DM14:VZ14="ALERTE")*(COUNTIF(AD182,"* "&amp;DM15:VZ15&amp;" *")&gt;0)*1))</f>
        <v>0</v>
      </c>
      <c r="BJ182" t="str">
        <f t="shared" si="131"/>
        <v/>
      </c>
      <c r="BK182">
        <f t="array" ref="BK182">IF(P182="",0,SUMPRODUCT((DM13:VZ13="Sesame")*(DM14:VZ14="ALERTE")*(COUNTIF(AD182,"* "&amp;DM15:VZ15&amp;" *")&gt;0)*1))</f>
        <v>0</v>
      </c>
      <c r="BL182" t="str">
        <f t="shared" si="132"/>
        <v/>
      </c>
      <c r="BM182">
        <f t="array" ref="BM182">IF(P182="",0,SUMPRODUCT((DM13:VZ13="Sulfites")*(DM14:VZ14="ALERTE")*(COUNTIF(AD182,"* "&amp;DM15:VZ15&amp;" *")&gt;0)*1))</f>
        <v>0</v>
      </c>
      <c r="BN182" t="str">
        <f t="shared" si="133"/>
        <v/>
      </c>
      <c r="BO182">
        <f t="array" ref="BO182">IF(P182="",0,SUMPRODUCT((DM13:VZ13="Lupin")*(DM14:VZ14="ALERTE")*(COUNTIF(AD182,"* "&amp;DM15:VZ15&amp;" *")&gt;0)*1))</f>
        <v>0</v>
      </c>
      <c r="BP182" t="str">
        <f t="shared" si="134"/>
        <v/>
      </c>
      <c r="BQ182">
        <f t="array" ref="BQ182">IF(P182="",0,SUMPRODUCT((DM13:VZ13="Mollusques")*(DM14:VZ14="EXCL")*(COUNTIF(AD182,"* "&amp;DM15:VZ15&amp;" *")&gt;0)*1))</f>
        <v>0</v>
      </c>
      <c r="BR182">
        <f t="array" ref="BR182">IF(P182="",0,SUMPRODUCT((DM13:VZ13="Mollusques")*(DM14:VZ14="ALERTE")*(COUNTIF(AD182,"* "&amp;DM15:VZ15&amp;" *")&gt;0)*1))</f>
        <v>0</v>
      </c>
      <c r="BS182" t="str">
        <f t="shared" si="135"/>
        <v/>
      </c>
      <c r="BT182" t="str">
        <f t="shared" si="136"/>
        <v/>
      </c>
      <c r="BU182" t="str">
        <f t="shared" si="137"/>
        <v/>
      </c>
      <c r="BV182" t="str">
        <f t="shared" si="138"/>
        <v/>
      </c>
      <c r="BW182" t="str">
        <f t="shared" si="139"/>
        <v/>
      </c>
      <c r="BX182" t="str">
        <f t="shared" si="140"/>
        <v/>
      </c>
      <c r="BY182" t="str">
        <f t="shared" si="141"/>
        <v/>
      </c>
      <c r="BZ182" t="str">
        <f t="shared" si="142"/>
        <v/>
      </c>
      <c r="CA182" t="str">
        <f t="shared" si="143"/>
        <v/>
      </c>
      <c r="CB182" t="str">
        <f t="shared" si="144"/>
        <v/>
      </c>
      <c r="CC182" t="str">
        <f t="shared" si="145"/>
        <v/>
      </c>
      <c r="CD182" t="str">
        <f t="shared" si="146"/>
        <v/>
      </c>
      <c r="CE182" t="str">
        <f t="shared" si="147"/>
        <v/>
      </c>
      <c r="CF182" t="str">
        <f t="shared" si="148"/>
        <v/>
      </c>
      <c r="CG182" t="str">
        <f t="shared" si="149"/>
        <v/>
      </c>
      <c r="CH182" t="str">
        <f t="shared" si="150"/>
        <v/>
      </c>
      <c r="CI182" t="str">
        <f t="shared" si="151"/>
        <v/>
      </c>
      <c r="CJ182" t="str">
        <f t="shared" si="152"/>
        <v/>
      </c>
      <c r="CK182" t="str">
        <f t="shared" si="153"/>
        <v/>
      </c>
    </row>
    <row r="183" spans="2:89" ht="15.75">
      <c r="B183" s="759"/>
      <c r="C183" s="784" t="str">
        <f>TRIM(SUBSTITUTE(SUBSTITUTE(SUBSTITUTE(SUBSTITUTE(SUBSTITUTE(SUBSTITUTE(SUBSTITUTE(SUBSTITUTE(SUBSTITUTE(CLEAN(IF(OR(LEFT(C182,1)="-",LEFT(C182,1)="="),MID(C182,2,99999),C182)),"—","-"),"–","-"),CHAR(160)," "),CHAR(9)," "),CHAR(13)," "),CHAR(10)," ")," "," ")," "," ")," "," "))</f>
        <v>1004</v>
      </c>
      <c r="D183" s="780" t="str" cm="1">
        <f t="array" ref="D183">IF(ROW()=ROW(D182),C185,INDEX(E182:E195,ROW()-ROW(D182)))</f>
        <v/>
      </c>
      <c r="E183" s="781" t="str">
        <f>IF(OR(D183="",C184="",C184&lt;=0,F183=""),"",TRIM(MID(D183,LEN(F183)+1+IF(MID(D183,LEN(F183)+1,1)=" ",1,0),99999)))</f>
        <v/>
      </c>
      <c r="F183" s="780" t="str">
        <f>IF(OR(G183="",G183=0,G183="0"),"",IF(LEN(G183)&lt;=C184,G183,IF(LEN(SUBSTITUTE(H183," ",""))=C184+1,LEFT(G183,C184),LEFT(G183,FIND("§",SUBSTITUTE(H183," ","§",LEN(H183)-LEN(SUBSTITUTE(H183," ",""))))-1))))</f>
        <v/>
      </c>
      <c r="G183" s="780" t="str">
        <f t="shared" si="105"/>
        <v/>
      </c>
      <c r="H183" s="780" t="str">
        <f>IF(OR(G183="",G183=0,G183="0"),"",LEFT(G183,C184+1))</f>
        <v/>
      </c>
      <c r="I183" s="782"/>
      <c r="J183" s="796"/>
      <c r="K183" s="759" t="str">
        <f>IF(LEN(TRIM(L183))&gt;0,MAX(K13:K182)+1,"")</f>
        <v/>
      </c>
      <c r="L183" s="864"/>
      <c r="M183" s="864"/>
      <c r="N183" s="864"/>
      <c r="O183" s="263" t="str">
        <f t="shared" si="106"/>
        <v/>
      </c>
      <c r="P183" s="752"/>
      <c r="Q183" s="862" t="s">
        <v>945</v>
      </c>
      <c r="R183" s="863" t="str">
        <f t="shared" si="107"/>
        <v/>
      </c>
      <c r="S183" s="264" t="str">
        <f t="shared" si="108"/>
        <v/>
      </c>
      <c r="T183" s="266" t="str">
        <f t="shared" si="109"/>
        <v/>
      </c>
      <c r="U183" s="267" t="str">
        <f t="shared" si="110"/>
        <v/>
      </c>
      <c r="V183" s="268" t="str">
        <f t="shared" si="111"/>
        <v/>
      </c>
      <c r="W183" s="268" t="str">
        <f t="shared" si="112"/>
        <v/>
      </c>
      <c r="X183" s="269" t="str">
        <f t="shared" si="113"/>
        <v/>
      </c>
      <c r="Y183" t="str">
        <f t="shared" si="114"/>
        <v/>
      </c>
      <c r="Z183" t="str">
        <f t="shared" si="115"/>
        <v/>
      </c>
      <c r="AA183" t="str">
        <f t="shared" si="116"/>
        <v/>
      </c>
      <c r="AB183" t="str">
        <f t="shared" si="117"/>
        <v/>
      </c>
      <c r="AC183" t="str">
        <f t="shared" si="118"/>
        <v/>
      </c>
      <c r="AD183" t="str">
        <f t="shared" si="119"/>
        <v/>
      </c>
      <c r="AE183">
        <f t="array" ref="AE183">IF(P183="",0,SUMPRODUCT((DM13:VZ13="Gluten")*(DM14:VZ14="INFO")*(COUNTIF(AD183,"* "&amp;DM15:VZ15&amp;" *")&gt;0)*1))</f>
        <v>0</v>
      </c>
      <c r="AF183">
        <f t="array" ref="AF183">IF(P183="",0,SUMPRODUCT((DM13:VZ13="Gluten")*(DM14:VZ14="EXCL")*(COUNTIF(AD183,"* "&amp;DM15:VZ15&amp;" *")&gt;0)*1))</f>
        <v>0</v>
      </c>
      <c r="AG183">
        <f t="array" ref="AG183">IF(P183="",0,SUMPRODUCT((DM13:VZ13="Gluten")*(DM14:VZ14="ALERTE")*(COUNTIF(AD183,"* "&amp;DM15:VZ15&amp;" *")&gt;0)*1))</f>
        <v>0</v>
      </c>
      <c r="AH183">
        <f t="array" ref="AH183">IF(P183="",0,SUMPRODUCT((DM13:VZ13="Gluten")*(DM14:VZ14="SUSP")*(COUNTIF(AD183,"* "&amp;DM15:VZ15&amp;" *")&gt;0)*1))</f>
        <v>0</v>
      </c>
      <c r="AI183" t="str">
        <f t="shared" si="120"/>
        <v/>
      </c>
      <c r="AJ183" t="str">
        <f t="shared" si="121"/>
        <v/>
      </c>
      <c r="AK183">
        <f t="array" ref="AK183">IF(P183="",0,SUMPRODUCT((DM13:VZ13="Crustaces")*(DM14:VZ14="ALERTE")*(COUNTIF(AD183,"* "&amp;DM15:VZ15&amp;" *")&gt;0)*1))</f>
        <v>0</v>
      </c>
      <c r="AL183" t="str">
        <f t="shared" si="122"/>
        <v/>
      </c>
      <c r="AM183">
        <f t="array" ref="AM183">IF(P183="",0,SUMPRODUCT((DM13:VZ13="Oeufs")*(DM14:VZ14="ALERTE")*(COUNTIF(AD183,"* "&amp;DM15:VZ15&amp;" *")&gt;0)*1))</f>
        <v>0</v>
      </c>
      <c r="AN183" t="str">
        <f t="shared" si="123"/>
        <v/>
      </c>
      <c r="AO183">
        <f t="array" ref="AO183">IF(P183="",0,SUMPRODUCT((DM13:VZ13="Poissons")*(DM14:VZ14="INFO")*(COUNTIF(AD183,"* "&amp;DM15:VZ15&amp;" *")&gt;0)*1))</f>
        <v>0</v>
      </c>
      <c r="AP183">
        <f t="array" ref="AP183">IF(P183="",0,SUMPRODUCT((DM13:VZ13="Poissons")*(DM14:VZ14="EXCL")*(COUNTIF(AD183,"* "&amp;DM15:VZ15&amp;" *")&gt;0)*1))</f>
        <v>0</v>
      </c>
      <c r="AQ183">
        <f t="array" ref="AQ183">IF(P183="",0,SUMPRODUCT((DM13:VZ13="Poissons")*(DM14:VZ14="ALERTE")*(COUNTIF(AD183,"* "&amp;DM15:VZ15&amp;" *")&gt;0)*1))</f>
        <v>0</v>
      </c>
      <c r="AR183" t="str">
        <f t="shared" si="124"/>
        <v/>
      </c>
      <c r="AS183">
        <f t="array" ref="AS183">IF(P183="",0,SUMPRODUCT((DM13:VZ13="Arachides")*(DM14:VZ14="ALERTE")*(COUNTIF(AD183,"* "&amp;DM15:VZ15&amp;" *")&gt;0)*1))</f>
        <v>0</v>
      </c>
      <c r="AT183" t="str">
        <f t="shared" si="125"/>
        <v/>
      </c>
      <c r="AU183">
        <f t="array" ref="AU183">IF(P183="",0,SUMPRODUCT((DM13:VZ13="Soja")*(DM14:VZ14="INFO")*(COUNTIF(AD183,"* "&amp;DM15:VZ15&amp;" *")&gt;0)*1))</f>
        <v>0</v>
      </c>
      <c r="AV183">
        <f t="array" ref="AV183">IF(P183="",0,SUMPRODUCT((DM13:VZ13="Soja")*(DM14:VZ14="ALERTE")*(COUNTIF(AD183,"* "&amp;DM15:VZ15&amp;" *")&gt;0)*1))</f>
        <v>0</v>
      </c>
      <c r="AW183" t="str">
        <f t="shared" si="126"/>
        <v/>
      </c>
      <c r="AX183">
        <f t="array" ref="AX183">IF(P183="",0,SUMPRODUCT((DM13:VZ13="Lait")*(DM14:VZ14="INFO")*(COUNTIF(AD183,"* "&amp;DM15:VZ15&amp;" *")&gt;0)*1))</f>
        <v>0</v>
      </c>
      <c r="AY183">
        <f t="array" ref="AY183">IF(P183="",0,SUMPRODUCT((DM13:VZ13="Lait")*(DM14:VZ14="EXCL")*(COUNTIF(AD183,"* "&amp;DM15:VZ15&amp;" *")&gt;0)*1))</f>
        <v>0</v>
      </c>
      <c r="AZ183">
        <f t="array" ref="AZ183">IF(P183="",0,SUMPRODUCT((DM13:VZ13="Lait")*(DM14:VZ14="ALERTE")*(COUNTIF(AD183,"* "&amp;DM15:VZ15&amp;" *")&gt;0)*1))</f>
        <v>0</v>
      </c>
      <c r="BA183">
        <f t="array" ref="BA183">IF(P183="",0,SUMPRODUCT((DM13:VZ13="Lait")*(DM14:VZ14="SUSP")*(COUNTIF(AD183,"* "&amp;DM15:VZ15&amp;" *")&gt;0)*1))</f>
        <v>0</v>
      </c>
      <c r="BB183" t="str">
        <f t="shared" si="127"/>
        <v/>
      </c>
      <c r="BC183" t="str">
        <f t="shared" si="128"/>
        <v/>
      </c>
      <c r="BD183">
        <f t="array" ref="BD183">IF(P183="",0,SUMPRODUCT((DM13:VZ13="Fruits a coque")*(DM14:VZ14="EXCL")*(COUNTIF(AD183,"* "&amp;DM15:VZ15&amp;" *")&gt;0)*1))</f>
        <v>0</v>
      </c>
      <c r="BE183">
        <f t="array" ref="BE183">IF(P183="",0,SUMPRODUCT((DM13:VZ13="Fruits a coque")*(DM14:VZ14="ALERTE")*(COUNTIF(AD183,"* "&amp;DM15:VZ15&amp;" *")&gt;0)*1))</f>
        <v>0</v>
      </c>
      <c r="BF183" t="str">
        <f t="shared" si="129"/>
        <v/>
      </c>
      <c r="BG183">
        <f t="array" ref="BG183">IF(P183="",0,SUMPRODUCT((DM13:VZ13="Celeri")*(DM14:VZ14="ALERTE")*(COUNTIF(AD183,"* "&amp;DM15:VZ15&amp;" *")&gt;0)*1))</f>
        <v>0</v>
      </c>
      <c r="BH183" t="str">
        <f t="shared" si="130"/>
        <v/>
      </c>
      <c r="BI183">
        <f t="array" ref="BI183">IF(P183="",0,SUMPRODUCT((DM13:VZ13="Moutarde")*(DM14:VZ14="ALERTE")*(COUNTIF(AD183,"* "&amp;DM15:VZ15&amp;" *")&gt;0)*1))</f>
        <v>0</v>
      </c>
      <c r="BJ183" t="str">
        <f t="shared" si="131"/>
        <v/>
      </c>
      <c r="BK183">
        <f t="array" ref="BK183">IF(P183="",0,SUMPRODUCT((DM13:VZ13="Sesame")*(DM14:VZ14="ALERTE")*(COUNTIF(AD183,"* "&amp;DM15:VZ15&amp;" *")&gt;0)*1))</f>
        <v>0</v>
      </c>
      <c r="BL183" t="str">
        <f t="shared" si="132"/>
        <v/>
      </c>
      <c r="BM183">
        <f t="array" ref="BM183">IF(P183="",0,SUMPRODUCT((DM13:VZ13="Sulfites")*(DM14:VZ14="ALERTE")*(COUNTIF(AD183,"* "&amp;DM15:VZ15&amp;" *")&gt;0)*1))</f>
        <v>0</v>
      </c>
      <c r="BN183" t="str">
        <f t="shared" si="133"/>
        <v/>
      </c>
      <c r="BO183">
        <f t="array" ref="BO183">IF(P183="",0,SUMPRODUCT((DM13:VZ13="Lupin")*(DM14:VZ14="ALERTE")*(COUNTIF(AD183,"* "&amp;DM15:VZ15&amp;" *")&gt;0)*1))</f>
        <v>0</v>
      </c>
      <c r="BP183" t="str">
        <f t="shared" si="134"/>
        <v/>
      </c>
      <c r="BQ183">
        <f t="array" ref="BQ183">IF(P183="",0,SUMPRODUCT((DM13:VZ13="Mollusques")*(DM14:VZ14="EXCL")*(COUNTIF(AD183,"* "&amp;DM15:VZ15&amp;" *")&gt;0)*1))</f>
        <v>0</v>
      </c>
      <c r="BR183">
        <f t="array" ref="BR183">IF(P183="",0,SUMPRODUCT((DM13:VZ13="Mollusques")*(DM14:VZ14="ALERTE")*(COUNTIF(AD183,"* "&amp;DM15:VZ15&amp;" *")&gt;0)*1))</f>
        <v>0</v>
      </c>
      <c r="BS183" t="str">
        <f t="shared" si="135"/>
        <v/>
      </c>
      <c r="BT183" t="str">
        <f t="shared" si="136"/>
        <v/>
      </c>
      <c r="BU183" t="str">
        <f t="shared" si="137"/>
        <v/>
      </c>
      <c r="BV183" t="str">
        <f t="shared" si="138"/>
        <v/>
      </c>
      <c r="BW183" t="str">
        <f t="shared" si="139"/>
        <v/>
      </c>
      <c r="BX183" t="str">
        <f t="shared" si="140"/>
        <v/>
      </c>
      <c r="BY183" t="str">
        <f t="shared" si="141"/>
        <v/>
      </c>
      <c r="BZ183" t="str">
        <f t="shared" si="142"/>
        <v/>
      </c>
      <c r="CA183" t="str">
        <f t="shared" si="143"/>
        <v/>
      </c>
      <c r="CB183" t="str">
        <f t="shared" si="144"/>
        <v/>
      </c>
      <c r="CC183" t="str">
        <f t="shared" si="145"/>
        <v/>
      </c>
      <c r="CD183" t="str">
        <f t="shared" si="146"/>
        <v/>
      </c>
      <c r="CE183" t="str">
        <f t="shared" si="147"/>
        <v/>
      </c>
      <c r="CF183" t="str">
        <f t="shared" si="148"/>
        <v/>
      </c>
      <c r="CG183" t="str">
        <f t="shared" si="149"/>
        <v/>
      </c>
      <c r="CH183" t="str">
        <f t="shared" si="150"/>
        <v/>
      </c>
      <c r="CI183" t="str">
        <f t="shared" si="151"/>
        <v/>
      </c>
      <c r="CJ183" t="str">
        <f t="shared" si="152"/>
        <v/>
      </c>
      <c r="CK183" t="str">
        <f t="shared" si="153"/>
        <v/>
      </c>
    </row>
    <row r="184" spans="2:89" ht="15.75">
      <c r="B184" s="759"/>
      <c r="C184" s="785">
        <f>K10</f>
        <v>120</v>
      </c>
      <c r="D184" s="780" t="str" cm="1">
        <f t="array" ref="D184">IF(ROW()=ROW(D182),C185,INDEX(E182:E195,ROW()-ROW(D182)))</f>
        <v/>
      </c>
      <c r="E184" s="781" t="str">
        <f>IF(OR(D184="",C184="",C184&lt;=0,F184=""),"",TRIM(MID(D184,LEN(F184)+1+IF(MID(D184,LEN(F184)+1,1)=" ",1,0),99999)))</f>
        <v/>
      </c>
      <c r="F184" s="780" t="str">
        <f>IF(OR(G184="",G184=0,G184="0"),"",IF(LEN(G184)&lt;=C184,G184,IF(LEN(SUBSTITUTE(H184," ",""))=C184+1,LEFT(G184,C184),LEFT(G184,FIND("§",SUBSTITUTE(H184," ","§",LEN(H184)-LEN(SUBSTITUTE(H184," ",""))))-1))))</f>
        <v/>
      </c>
      <c r="G184" s="780" t="str">
        <f t="shared" si="105"/>
        <v/>
      </c>
      <c r="H184" s="780" t="str">
        <f>IF(OR(G184="",G184=0,G184="0"),"",LEFT(G184,C184+1))</f>
        <v/>
      </c>
      <c r="I184" s="782"/>
      <c r="J184" s="796"/>
      <c r="K184" s="759" t="str">
        <f>IF(LEN(TRIM(L184))&gt;0,MAX(K13:K183)+1,"")</f>
        <v/>
      </c>
      <c r="L184" s="864"/>
      <c r="M184" s="864"/>
      <c r="N184" s="864"/>
      <c r="O184" s="263" t="str">
        <f t="shared" si="106"/>
        <v/>
      </c>
      <c r="P184" s="752"/>
      <c r="Q184" s="862" t="s">
        <v>945</v>
      </c>
      <c r="R184" s="863" t="str">
        <f t="shared" si="107"/>
        <v/>
      </c>
      <c r="S184" s="264" t="str">
        <f t="shared" si="108"/>
        <v/>
      </c>
      <c r="T184" s="266" t="str">
        <f t="shared" si="109"/>
        <v/>
      </c>
      <c r="U184" s="267" t="str">
        <f t="shared" si="110"/>
        <v/>
      </c>
      <c r="V184" s="268" t="str">
        <f t="shared" si="111"/>
        <v/>
      </c>
      <c r="W184" s="268" t="str">
        <f t="shared" si="112"/>
        <v/>
      </c>
      <c r="X184" s="269" t="str">
        <f t="shared" si="113"/>
        <v/>
      </c>
      <c r="Y184" t="str">
        <f t="shared" si="114"/>
        <v/>
      </c>
      <c r="Z184" t="str">
        <f t="shared" si="115"/>
        <v/>
      </c>
      <c r="AA184" t="str">
        <f t="shared" si="116"/>
        <v/>
      </c>
      <c r="AB184" t="str">
        <f t="shared" si="117"/>
        <v/>
      </c>
      <c r="AC184" t="str">
        <f t="shared" si="118"/>
        <v/>
      </c>
      <c r="AD184" t="str">
        <f t="shared" si="119"/>
        <v/>
      </c>
      <c r="AE184">
        <f t="array" ref="AE184">IF(P184="",0,SUMPRODUCT((DM13:VZ13="Gluten")*(DM14:VZ14="INFO")*(COUNTIF(AD184,"* "&amp;DM15:VZ15&amp;" *")&gt;0)*1))</f>
        <v>0</v>
      </c>
      <c r="AF184">
        <f t="array" ref="AF184">IF(P184="",0,SUMPRODUCT((DM13:VZ13="Gluten")*(DM14:VZ14="EXCL")*(COUNTIF(AD184,"* "&amp;DM15:VZ15&amp;" *")&gt;0)*1))</f>
        <v>0</v>
      </c>
      <c r="AG184">
        <f t="array" ref="AG184">IF(P184="",0,SUMPRODUCT((DM13:VZ13="Gluten")*(DM14:VZ14="ALERTE")*(COUNTIF(AD184,"* "&amp;DM15:VZ15&amp;" *")&gt;0)*1))</f>
        <v>0</v>
      </c>
      <c r="AH184">
        <f t="array" ref="AH184">IF(P184="",0,SUMPRODUCT((DM13:VZ13="Gluten")*(DM14:VZ14="SUSP")*(COUNTIF(AD184,"* "&amp;DM15:VZ15&amp;" *")&gt;0)*1))</f>
        <v>0</v>
      </c>
      <c r="AI184" t="str">
        <f t="shared" si="120"/>
        <v/>
      </c>
      <c r="AJ184" t="str">
        <f t="shared" si="121"/>
        <v/>
      </c>
      <c r="AK184">
        <f t="array" ref="AK184">IF(P184="",0,SUMPRODUCT((DM13:VZ13="Crustaces")*(DM14:VZ14="ALERTE")*(COUNTIF(AD184,"* "&amp;DM15:VZ15&amp;" *")&gt;0)*1))</f>
        <v>0</v>
      </c>
      <c r="AL184" t="str">
        <f t="shared" si="122"/>
        <v/>
      </c>
      <c r="AM184">
        <f t="array" ref="AM184">IF(P184="",0,SUMPRODUCT((DM13:VZ13="Oeufs")*(DM14:VZ14="ALERTE")*(COUNTIF(AD184,"* "&amp;DM15:VZ15&amp;" *")&gt;0)*1))</f>
        <v>0</v>
      </c>
      <c r="AN184" t="str">
        <f t="shared" si="123"/>
        <v/>
      </c>
      <c r="AO184">
        <f t="array" ref="AO184">IF(P184="",0,SUMPRODUCT((DM13:VZ13="Poissons")*(DM14:VZ14="INFO")*(COUNTIF(AD184,"* "&amp;DM15:VZ15&amp;" *")&gt;0)*1))</f>
        <v>0</v>
      </c>
      <c r="AP184">
        <f t="array" ref="AP184">IF(P184="",0,SUMPRODUCT((DM13:VZ13="Poissons")*(DM14:VZ14="EXCL")*(COUNTIF(AD184,"* "&amp;DM15:VZ15&amp;" *")&gt;0)*1))</f>
        <v>0</v>
      </c>
      <c r="AQ184">
        <f t="array" ref="AQ184">IF(P184="",0,SUMPRODUCT((DM13:VZ13="Poissons")*(DM14:VZ14="ALERTE")*(COUNTIF(AD184,"* "&amp;DM15:VZ15&amp;" *")&gt;0)*1))</f>
        <v>0</v>
      </c>
      <c r="AR184" t="str">
        <f t="shared" si="124"/>
        <v/>
      </c>
      <c r="AS184">
        <f t="array" ref="AS184">IF(P184="",0,SUMPRODUCT((DM13:VZ13="Arachides")*(DM14:VZ14="ALERTE")*(COUNTIF(AD184,"* "&amp;DM15:VZ15&amp;" *")&gt;0)*1))</f>
        <v>0</v>
      </c>
      <c r="AT184" t="str">
        <f t="shared" si="125"/>
        <v/>
      </c>
      <c r="AU184">
        <f t="array" ref="AU184">IF(P184="",0,SUMPRODUCT((DM13:VZ13="Soja")*(DM14:VZ14="INFO")*(COUNTIF(AD184,"* "&amp;DM15:VZ15&amp;" *")&gt;0)*1))</f>
        <v>0</v>
      </c>
      <c r="AV184">
        <f t="array" ref="AV184">IF(P184="",0,SUMPRODUCT((DM13:VZ13="Soja")*(DM14:VZ14="ALERTE")*(COUNTIF(AD184,"* "&amp;DM15:VZ15&amp;" *")&gt;0)*1))</f>
        <v>0</v>
      </c>
      <c r="AW184" t="str">
        <f t="shared" si="126"/>
        <v/>
      </c>
      <c r="AX184">
        <f t="array" ref="AX184">IF(P184="",0,SUMPRODUCT((DM13:VZ13="Lait")*(DM14:VZ14="INFO")*(COUNTIF(AD184,"* "&amp;DM15:VZ15&amp;" *")&gt;0)*1))</f>
        <v>0</v>
      </c>
      <c r="AY184">
        <f t="array" ref="AY184">IF(P184="",0,SUMPRODUCT((DM13:VZ13="Lait")*(DM14:VZ14="EXCL")*(COUNTIF(AD184,"* "&amp;DM15:VZ15&amp;" *")&gt;0)*1))</f>
        <v>0</v>
      </c>
      <c r="AZ184">
        <f t="array" ref="AZ184">IF(P184="",0,SUMPRODUCT((DM13:VZ13="Lait")*(DM14:VZ14="ALERTE")*(COUNTIF(AD184,"* "&amp;DM15:VZ15&amp;" *")&gt;0)*1))</f>
        <v>0</v>
      </c>
      <c r="BA184">
        <f t="array" ref="BA184">IF(P184="",0,SUMPRODUCT((DM13:VZ13="Lait")*(DM14:VZ14="SUSP")*(COUNTIF(AD184,"* "&amp;DM15:VZ15&amp;" *")&gt;0)*1))</f>
        <v>0</v>
      </c>
      <c r="BB184" t="str">
        <f t="shared" si="127"/>
        <v/>
      </c>
      <c r="BC184" t="str">
        <f t="shared" si="128"/>
        <v/>
      </c>
      <c r="BD184">
        <f t="array" ref="BD184">IF(P184="",0,SUMPRODUCT((DM13:VZ13="Fruits a coque")*(DM14:VZ14="EXCL")*(COUNTIF(AD184,"* "&amp;DM15:VZ15&amp;" *")&gt;0)*1))</f>
        <v>0</v>
      </c>
      <c r="BE184">
        <f t="array" ref="BE184">IF(P184="",0,SUMPRODUCT((DM13:VZ13="Fruits a coque")*(DM14:VZ14="ALERTE")*(COUNTIF(AD184,"* "&amp;DM15:VZ15&amp;" *")&gt;0)*1))</f>
        <v>0</v>
      </c>
      <c r="BF184" t="str">
        <f t="shared" si="129"/>
        <v/>
      </c>
      <c r="BG184">
        <f t="array" ref="BG184">IF(P184="",0,SUMPRODUCT((DM13:VZ13="Celeri")*(DM14:VZ14="ALERTE")*(COUNTIF(AD184,"* "&amp;DM15:VZ15&amp;" *")&gt;0)*1))</f>
        <v>0</v>
      </c>
      <c r="BH184" t="str">
        <f t="shared" si="130"/>
        <v/>
      </c>
      <c r="BI184">
        <f t="array" ref="BI184">IF(P184="",0,SUMPRODUCT((DM13:VZ13="Moutarde")*(DM14:VZ14="ALERTE")*(COUNTIF(AD184,"* "&amp;DM15:VZ15&amp;" *")&gt;0)*1))</f>
        <v>0</v>
      </c>
      <c r="BJ184" t="str">
        <f t="shared" si="131"/>
        <v/>
      </c>
      <c r="BK184">
        <f t="array" ref="BK184">IF(P184="",0,SUMPRODUCT((DM13:VZ13="Sesame")*(DM14:VZ14="ALERTE")*(COUNTIF(AD184,"* "&amp;DM15:VZ15&amp;" *")&gt;0)*1))</f>
        <v>0</v>
      </c>
      <c r="BL184" t="str">
        <f t="shared" si="132"/>
        <v/>
      </c>
      <c r="BM184">
        <f t="array" ref="BM184">IF(P184="",0,SUMPRODUCT((DM13:VZ13="Sulfites")*(DM14:VZ14="ALERTE")*(COUNTIF(AD184,"* "&amp;DM15:VZ15&amp;" *")&gt;0)*1))</f>
        <v>0</v>
      </c>
      <c r="BN184" t="str">
        <f t="shared" si="133"/>
        <v/>
      </c>
      <c r="BO184">
        <f t="array" ref="BO184">IF(P184="",0,SUMPRODUCT((DM13:VZ13="Lupin")*(DM14:VZ14="ALERTE")*(COUNTIF(AD184,"* "&amp;DM15:VZ15&amp;" *")&gt;0)*1))</f>
        <v>0</v>
      </c>
      <c r="BP184" t="str">
        <f t="shared" si="134"/>
        <v/>
      </c>
      <c r="BQ184">
        <f t="array" ref="BQ184">IF(P184="",0,SUMPRODUCT((DM13:VZ13="Mollusques")*(DM14:VZ14="EXCL")*(COUNTIF(AD184,"* "&amp;DM15:VZ15&amp;" *")&gt;0)*1))</f>
        <v>0</v>
      </c>
      <c r="BR184">
        <f t="array" ref="BR184">IF(P184="",0,SUMPRODUCT((DM13:VZ13="Mollusques")*(DM14:VZ14="ALERTE")*(COUNTIF(AD184,"* "&amp;DM15:VZ15&amp;" *")&gt;0)*1))</f>
        <v>0</v>
      </c>
      <c r="BS184" t="str">
        <f t="shared" si="135"/>
        <v/>
      </c>
      <c r="BT184" t="str">
        <f t="shared" si="136"/>
        <v/>
      </c>
      <c r="BU184" t="str">
        <f t="shared" si="137"/>
        <v/>
      </c>
      <c r="BV184" t="str">
        <f t="shared" si="138"/>
        <v/>
      </c>
      <c r="BW184" t="str">
        <f t="shared" si="139"/>
        <v/>
      </c>
      <c r="BX184" t="str">
        <f t="shared" si="140"/>
        <v/>
      </c>
      <c r="BY184" t="str">
        <f t="shared" si="141"/>
        <v/>
      </c>
      <c r="BZ184" t="str">
        <f t="shared" si="142"/>
        <v/>
      </c>
      <c r="CA184" t="str">
        <f t="shared" si="143"/>
        <v/>
      </c>
      <c r="CB184" t="str">
        <f t="shared" si="144"/>
        <v/>
      </c>
      <c r="CC184" t="str">
        <f t="shared" si="145"/>
        <v/>
      </c>
      <c r="CD184" t="str">
        <f t="shared" si="146"/>
        <v/>
      </c>
      <c r="CE184" t="str">
        <f t="shared" si="147"/>
        <v/>
      </c>
      <c r="CF184" t="str">
        <f t="shared" si="148"/>
        <v/>
      </c>
      <c r="CG184" t="str">
        <f t="shared" si="149"/>
        <v/>
      </c>
      <c r="CH184" t="str">
        <f t="shared" si="150"/>
        <v/>
      </c>
      <c r="CI184" t="str">
        <f t="shared" si="151"/>
        <v/>
      </c>
      <c r="CJ184" t="str">
        <f t="shared" si="152"/>
        <v/>
      </c>
      <c r="CK184" t="str">
        <f t="shared" si="153"/>
        <v/>
      </c>
    </row>
    <row r="185" spans="2:89" ht="15.75">
      <c r="B185" s="759"/>
      <c r="C185" s="784" t="str">
        <f>IF(UPPER(TRIM(K11))="X",C189,C183)</f>
        <v>1004</v>
      </c>
      <c r="D185" s="780" t="str" cm="1">
        <f t="array" ref="D185">IF(ROW()=ROW(D182),C185,INDEX(E182:E195,ROW()-ROW(D182)))</f>
        <v/>
      </c>
      <c r="E185" s="781" t="str">
        <f>IF(OR(D185="",C184="",C184&lt;=0,F185=""),"",TRIM(MID(D185,LEN(F185)+1+IF(MID(D185,LEN(F185)+1,1)=" ",1,0),99999)))</f>
        <v/>
      </c>
      <c r="F185" s="780" t="str">
        <f>IF(OR(G185="",G185=0,G185="0"),"",IF(LEN(G185)&lt;=C184,G185,IF(LEN(SUBSTITUTE(H185," ",""))=C184+1,LEFT(G185,C184),LEFT(G185,FIND("§",SUBSTITUTE(H185," ","§",LEN(H185)-LEN(SUBSTITUTE(H185," ",""))))-1))))</f>
        <v/>
      </c>
      <c r="G185" s="780" t="str">
        <f t="shared" si="105"/>
        <v/>
      </c>
      <c r="H185" s="780" t="str">
        <f>IF(OR(G185="",G185=0,G185="0"),"",LEFT(G185,C184+1))</f>
        <v/>
      </c>
      <c r="I185" s="782"/>
      <c r="J185" s="796"/>
      <c r="K185" s="759" t="str">
        <f>IF(LEN(TRIM(L185))&gt;0,MAX(K13:K184)+1,"")</f>
        <v/>
      </c>
      <c r="L185" s="864"/>
      <c r="M185" s="864"/>
      <c r="N185" s="864"/>
      <c r="O185" s="263" t="str">
        <f t="shared" si="106"/>
        <v/>
      </c>
      <c r="P185" s="752"/>
      <c r="Q185" s="862" t="s">
        <v>945</v>
      </c>
      <c r="R185" s="863" t="str">
        <f t="shared" si="107"/>
        <v/>
      </c>
      <c r="S185" s="264" t="str">
        <f t="shared" si="108"/>
        <v/>
      </c>
      <c r="T185" s="266" t="str">
        <f t="shared" si="109"/>
        <v/>
      </c>
      <c r="U185" s="267" t="str">
        <f t="shared" si="110"/>
        <v/>
      </c>
      <c r="V185" s="268" t="str">
        <f t="shared" si="111"/>
        <v/>
      </c>
      <c r="W185" s="268" t="str">
        <f t="shared" si="112"/>
        <v/>
      </c>
      <c r="X185" s="269" t="str">
        <f t="shared" si="113"/>
        <v/>
      </c>
      <c r="Y185" t="str">
        <f t="shared" si="114"/>
        <v/>
      </c>
      <c r="Z185" t="str">
        <f t="shared" si="115"/>
        <v/>
      </c>
      <c r="AA185" t="str">
        <f t="shared" si="116"/>
        <v/>
      </c>
      <c r="AB185" t="str">
        <f t="shared" si="117"/>
        <v/>
      </c>
      <c r="AC185" t="str">
        <f t="shared" si="118"/>
        <v/>
      </c>
      <c r="AD185" t="str">
        <f t="shared" si="119"/>
        <v/>
      </c>
      <c r="AE185">
        <f t="array" ref="AE185">IF(P185="",0,SUMPRODUCT((DM13:VZ13="Gluten")*(DM14:VZ14="INFO")*(COUNTIF(AD185,"* "&amp;DM15:VZ15&amp;" *")&gt;0)*1))</f>
        <v>0</v>
      </c>
      <c r="AF185">
        <f t="array" ref="AF185">IF(P185="",0,SUMPRODUCT((DM13:VZ13="Gluten")*(DM14:VZ14="EXCL")*(COUNTIF(AD185,"* "&amp;DM15:VZ15&amp;" *")&gt;0)*1))</f>
        <v>0</v>
      </c>
      <c r="AG185">
        <f t="array" ref="AG185">IF(P185="",0,SUMPRODUCT((DM13:VZ13="Gluten")*(DM14:VZ14="ALERTE")*(COUNTIF(AD185,"* "&amp;DM15:VZ15&amp;" *")&gt;0)*1))</f>
        <v>0</v>
      </c>
      <c r="AH185">
        <f t="array" ref="AH185">IF(P185="",0,SUMPRODUCT((DM13:VZ13="Gluten")*(DM14:VZ14="SUSP")*(COUNTIF(AD185,"* "&amp;DM15:VZ15&amp;" *")&gt;0)*1))</f>
        <v>0</v>
      </c>
      <c r="AI185" t="str">
        <f t="shared" si="120"/>
        <v/>
      </c>
      <c r="AJ185" t="str">
        <f t="shared" si="121"/>
        <v/>
      </c>
      <c r="AK185">
        <f t="array" ref="AK185">IF(P185="",0,SUMPRODUCT((DM13:VZ13="Crustaces")*(DM14:VZ14="ALERTE")*(COUNTIF(AD185,"* "&amp;DM15:VZ15&amp;" *")&gt;0)*1))</f>
        <v>0</v>
      </c>
      <c r="AL185" t="str">
        <f t="shared" si="122"/>
        <v/>
      </c>
      <c r="AM185">
        <f t="array" ref="AM185">IF(P185="",0,SUMPRODUCT((DM13:VZ13="Oeufs")*(DM14:VZ14="ALERTE")*(COUNTIF(AD185,"* "&amp;DM15:VZ15&amp;" *")&gt;0)*1))</f>
        <v>0</v>
      </c>
      <c r="AN185" t="str">
        <f t="shared" si="123"/>
        <v/>
      </c>
      <c r="AO185">
        <f t="array" ref="AO185">IF(P185="",0,SUMPRODUCT((DM13:VZ13="Poissons")*(DM14:VZ14="INFO")*(COUNTIF(AD185,"* "&amp;DM15:VZ15&amp;" *")&gt;0)*1))</f>
        <v>0</v>
      </c>
      <c r="AP185">
        <f t="array" ref="AP185">IF(P185="",0,SUMPRODUCT((DM13:VZ13="Poissons")*(DM14:VZ14="EXCL")*(COUNTIF(AD185,"* "&amp;DM15:VZ15&amp;" *")&gt;0)*1))</f>
        <v>0</v>
      </c>
      <c r="AQ185">
        <f t="array" ref="AQ185">IF(P185="",0,SUMPRODUCT((DM13:VZ13="Poissons")*(DM14:VZ14="ALERTE")*(COUNTIF(AD185,"* "&amp;DM15:VZ15&amp;" *")&gt;0)*1))</f>
        <v>0</v>
      </c>
      <c r="AR185" t="str">
        <f t="shared" si="124"/>
        <v/>
      </c>
      <c r="AS185">
        <f t="array" ref="AS185">IF(P185="",0,SUMPRODUCT((DM13:VZ13="Arachides")*(DM14:VZ14="ALERTE")*(COUNTIF(AD185,"* "&amp;DM15:VZ15&amp;" *")&gt;0)*1))</f>
        <v>0</v>
      </c>
      <c r="AT185" t="str">
        <f t="shared" si="125"/>
        <v/>
      </c>
      <c r="AU185">
        <f t="array" ref="AU185">IF(P185="",0,SUMPRODUCT((DM13:VZ13="Soja")*(DM14:VZ14="INFO")*(COUNTIF(AD185,"* "&amp;DM15:VZ15&amp;" *")&gt;0)*1))</f>
        <v>0</v>
      </c>
      <c r="AV185">
        <f t="array" ref="AV185">IF(P185="",0,SUMPRODUCT((DM13:VZ13="Soja")*(DM14:VZ14="ALERTE")*(COUNTIF(AD185,"* "&amp;DM15:VZ15&amp;" *")&gt;0)*1))</f>
        <v>0</v>
      </c>
      <c r="AW185" t="str">
        <f t="shared" si="126"/>
        <v/>
      </c>
      <c r="AX185">
        <f t="array" ref="AX185">IF(P185="",0,SUMPRODUCT((DM13:VZ13="Lait")*(DM14:VZ14="INFO")*(COUNTIF(AD185,"* "&amp;DM15:VZ15&amp;" *")&gt;0)*1))</f>
        <v>0</v>
      </c>
      <c r="AY185">
        <f t="array" ref="AY185">IF(P185="",0,SUMPRODUCT((DM13:VZ13="Lait")*(DM14:VZ14="EXCL")*(COUNTIF(AD185,"* "&amp;DM15:VZ15&amp;" *")&gt;0)*1))</f>
        <v>0</v>
      </c>
      <c r="AZ185">
        <f t="array" ref="AZ185">IF(P185="",0,SUMPRODUCT((DM13:VZ13="Lait")*(DM14:VZ14="ALERTE")*(COUNTIF(AD185,"* "&amp;DM15:VZ15&amp;" *")&gt;0)*1))</f>
        <v>0</v>
      </c>
      <c r="BA185">
        <f t="array" ref="BA185">IF(P185="",0,SUMPRODUCT((DM13:VZ13="Lait")*(DM14:VZ14="SUSP")*(COUNTIF(AD185,"* "&amp;DM15:VZ15&amp;" *")&gt;0)*1))</f>
        <v>0</v>
      </c>
      <c r="BB185" t="str">
        <f t="shared" si="127"/>
        <v/>
      </c>
      <c r="BC185" t="str">
        <f t="shared" si="128"/>
        <v/>
      </c>
      <c r="BD185">
        <f t="array" ref="BD185">IF(P185="",0,SUMPRODUCT((DM13:VZ13="Fruits a coque")*(DM14:VZ14="EXCL")*(COUNTIF(AD185,"* "&amp;DM15:VZ15&amp;" *")&gt;0)*1))</f>
        <v>0</v>
      </c>
      <c r="BE185">
        <f t="array" ref="BE185">IF(P185="",0,SUMPRODUCT((DM13:VZ13="Fruits a coque")*(DM14:VZ14="ALERTE")*(COUNTIF(AD185,"* "&amp;DM15:VZ15&amp;" *")&gt;0)*1))</f>
        <v>0</v>
      </c>
      <c r="BF185" t="str">
        <f t="shared" si="129"/>
        <v/>
      </c>
      <c r="BG185">
        <f t="array" ref="BG185">IF(P185="",0,SUMPRODUCT((DM13:VZ13="Celeri")*(DM14:VZ14="ALERTE")*(COUNTIF(AD185,"* "&amp;DM15:VZ15&amp;" *")&gt;0)*1))</f>
        <v>0</v>
      </c>
      <c r="BH185" t="str">
        <f t="shared" si="130"/>
        <v/>
      </c>
      <c r="BI185">
        <f t="array" ref="BI185">IF(P185="",0,SUMPRODUCT((DM13:VZ13="Moutarde")*(DM14:VZ14="ALERTE")*(COUNTIF(AD185,"* "&amp;DM15:VZ15&amp;" *")&gt;0)*1))</f>
        <v>0</v>
      </c>
      <c r="BJ185" t="str">
        <f t="shared" si="131"/>
        <v/>
      </c>
      <c r="BK185">
        <f t="array" ref="BK185">IF(P185="",0,SUMPRODUCT((DM13:VZ13="Sesame")*(DM14:VZ14="ALERTE")*(COUNTIF(AD185,"* "&amp;DM15:VZ15&amp;" *")&gt;0)*1))</f>
        <v>0</v>
      </c>
      <c r="BL185" t="str">
        <f t="shared" si="132"/>
        <v/>
      </c>
      <c r="BM185">
        <f t="array" ref="BM185">IF(P185="",0,SUMPRODUCT((DM13:VZ13="Sulfites")*(DM14:VZ14="ALERTE")*(COUNTIF(AD185,"* "&amp;DM15:VZ15&amp;" *")&gt;0)*1))</f>
        <v>0</v>
      </c>
      <c r="BN185" t="str">
        <f t="shared" si="133"/>
        <v/>
      </c>
      <c r="BO185">
        <f t="array" ref="BO185">IF(P185="",0,SUMPRODUCT((DM13:VZ13="Lupin")*(DM14:VZ14="ALERTE")*(COUNTIF(AD185,"* "&amp;DM15:VZ15&amp;" *")&gt;0)*1))</f>
        <v>0</v>
      </c>
      <c r="BP185" t="str">
        <f t="shared" si="134"/>
        <v/>
      </c>
      <c r="BQ185">
        <f t="array" ref="BQ185">IF(P185="",0,SUMPRODUCT((DM13:VZ13="Mollusques")*(DM14:VZ14="EXCL")*(COUNTIF(AD185,"* "&amp;DM15:VZ15&amp;" *")&gt;0)*1))</f>
        <v>0</v>
      </c>
      <c r="BR185">
        <f t="array" ref="BR185">IF(P185="",0,SUMPRODUCT((DM13:VZ13="Mollusques")*(DM14:VZ14="ALERTE")*(COUNTIF(AD185,"* "&amp;DM15:VZ15&amp;" *")&gt;0)*1))</f>
        <v>0</v>
      </c>
      <c r="BS185" t="str">
        <f t="shared" si="135"/>
        <v/>
      </c>
      <c r="BT185" t="str">
        <f t="shared" si="136"/>
        <v/>
      </c>
      <c r="BU185" t="str">
        <f t="shared" si="137"/>
        <v/>
      </c>
      <c r="BV185" t="str">
        <f t="shared" si="138"/>
        <v/>
      </c>
      <c r="BW185" t="str">
        <f t="shared" si="139"/>
        <v/>
      </c>
      <c r="BX185" t="str">
        <f t="shared" si="140"/>
        <v/>
      </c>
      <c r="BY185" t="str">
        <f t="shared" si="141"/>
        <v/>
      </c>
      <c r="BZ185" t="str">
        <f t="shared" si="142"/>
        <v/>
      </c>
      <c r="CA185" t="str">
        <f t="shared" si="143"/>
        <v/>
      </c>
      <c r="CB185" t="str">
        <f t="shared" si="144"/>
        <v/>
      </c>
      <c r="CC185" t="str">
        <f t="shared" si="145"/>
        <v/>
      </c>
      <c r="CD185" t="str">
        <f t="shared" si="146"/>
        <v/>
      </c>
      <c r="CE185" t="str">
        <f t="shared" si="147"/>
        <v/>
      </c>
      <c r="CF185" t="str">
        <f t="shared" si="148"/>
        <v/>
      </c>
      <c r="CG185" t="str">
        <f t="shared" si="149"/>
        <v/>
      </c>
      <c r="CH185" t="str">
        <f t="shared" si="150"/>
        <v/>
      </c>
      <c r="CI185" t="str">
        <f t="shared" si="151"/>
        <v/>
      </c>
      <c r="CJ185" t="str">
        <f t="shared" si="152"/>
        <v/>
      </c>
      <c r="CK185" t="str">
        <f t="shared" si="153"/>
        <v/>
      </c>
    </row>
    <row r="186" spans="2:89" ht="15.75">
      <c r="B186" s="759"/>
      <c r="C186" s="786" t="str">
        <f>TRIM(SUBSTITUTE(SUBSTITUTE(SUBSTITUTE(SUBSTITUTE(SUBSTITUTE(SUBSTITUTE(SUBSTITUTE(SUBSTITUTE(SUBSTITUTE(SUBSTITUTE(C183,","," "),";"," "),":"," "),"!"," "),"?"," "),"…"," "),"»"," "),"«"," "),"/"," "),"."," "))</f>
        <v>1004</v>
      </c>
      <c r="D186" s="780" t="str" cm="1">
        <f t="array" ref="D186">IF(ROW()=ROW(D182),C185,INDEX(E182:E195,ROW()-ROW(D182)))</f>
        <v/>
      </c>
      <c r="E186" s="781" t="str">
        <f>IF(OR(D186="",C184="",C184&lt;=0,F186=""),"",TRIM(MID(D186,LEN(F186)+1+IF(MID(D186,LEN(F186)+1,1)=" ",1,0),99999)))</f>
        <v/>
      </c>
      <c r="F186" s="780" t="str">
        <f>IF(OR(G186="",G186=0,G186="0"),"",IF(LEN(G186)&lt;=C184,G186,IF(LEN(SUBSTITUTE(H186," ",""))=C184+1,LEFT(G186,C184),LEFT(G186,FIND("§",SUBSTITUTE(H186," ","§",LEN(H186)-LEN(SUBSTITUTE(H186," ",""))))-1))))</f>
        <v/>
      </c>
      <c r="G186" s="780" t="str">
        <f t="shared" si="105"/>
        <v/>
      </c>
      <c r="H186" s="780" t="str">
        <f>IF(OR(G186="",G186=0,G186="0"),"",LEFT(G186,C184+1))</f>
        <v/>
      </c>
      <c r="I186" s="782"/>
      <c r="J186" s="796"/>
      <c r="K186" s="759" t="str">
        <f>IF(LEN(TRIM(L186))&gt;0,MAX(K13:K185)+1,"")</f>
        <v/>
      </c>
      <c r="L186" s="864"/>
      <c r="M186" s="864"/>
      <c r="N186" s="864"/>
      <c r="O186" s="263" t="str">
        <f t="shared" si="106"/>
        <v/>
      </c>
      <c r="P186" s="752"/>
      <c r="Q186" s="862" t="s">
        <v>945</v>
      </c>
      <c r="R186" s="863" t="str">
        <f t="shared" si="107"/>
        <v/>
      </c>
      <c r="S186" s="264" t="str">
        <f t="shared" si="108"/>
        <v/>
      </c>
      <c r="T186" s="266" t="str">
        <f t="shared" si="109"/>
        <v/>
      </c>
      <c r="U186" s="267" t="str">
        <f t="shared" si="110"/>
        <v/>
      </c>
      <c r="V186" s="268" t="str">
        <f t="shared" si="111"/>
        <v/>
      </c>
      <c r="W186" s="268" t="str">
        <f t="shared" si="112"/>
        <v/>
      </c>
      <c r="X186" s="269" t="str">
        <f t="shared" si="113"/>
        <v/>
      </c>
      <c r="Y186" t="str">
        <f t="shared" si="114"/>
        <v/>
      </c>
      <c r="Z186" t="str">
        <f t="shared" si="115"/>
        <v/>
      </c>
      <c r="AA186" t="str">
        <f t="shared" si="116"/>
        <v/>
      </c>
      <c r="AB186" t="str">
        <f t="shared" si="117"/>
        <v/>
      </c>
      <c r="AC186" t="str">
        <f t="shared" si="118"/>
        <v/>
      </c>
      <c r="AD186" t="str">
        <f t="shared" si="119"/>
        <v/>
      </c>
      <c r="AE186">
        <f t="array" ref="AE186">IF(P186="",0,SUMPRODUCT((DM13:VZ13="Gluten")*(DM14:VZ14="INFO")*(COUNTIF(AD186,"* "&amp;DM15:VZ15&amp;" *")&gt;0)*1))</f>
        <v>0</v>
      </c>
      <c r="AF186">
        <f t="array" ref="AF186">IF(P186="",0,SUMPRODUCT((DM13:VZ13="Gluten")*(DM14:VZ14="EXCL")*(COUNTIF(AD186,"* "&amp;DM15:VZ15&amp;" *")&gt;0)*1))</f>
        <v>0</v>
      </c>
      <c r="AG186">
        <f t="array" ref="AG186">IF(P186="",0,SUMPRODUCT((DM13:VZ13="Gluten")*(DM14:VZ14="ALERTE")*(COUNTIF(AD186,"* "&amp;DM15:VZ15&amp;" *")&gt;0)*1))</f>
        <v>0</v>
      </c>
      <c r="AH186">
        <f t="array" ref="AH186">IF(P186="",0,SUMPRODUCT((DM13:VZ13="Gluten")*(DM14:VZ14="SUSP")*(COUNTIF(AD186,"* "&amp;DM15:VZ15&amp;" *")&gt;0)*1))</f>
        <v>0</v>
      </c>
      <c r="AI186" t="str">
        <f t="shared" si="120"/>
        <v/>
      </c>
      <c r="AJ186" t="str">
        <f t="shared" si="121"/>
        <v/>
      </c>
      <c r="AK186">
        <f t="array" ref="AK186">IF(P186="",0,SUMPRODUCT((DM13:VZ13="Crustaces")*(DM14:VZ14="ALERTE")*(COUNTIF(AD186,"* "&amp;DM15:VZ15&amp;" *")&gt;0)*1))</f>
        <v>0</v>
      </c>
      <c r="AL186" t="str">
        <f t="shared" si="122"/>
        <v/>
      </c>
      <c r="AM186">
        <f t="array" ref="AM186">IF(P186="",0,SUMPRODUCT((DM13:VZ13="Oeufs")*(DM14:VZ14="ALERTE")*(COUNTIF(AD186,"* "&amp;DM15:VZ15&amp;" *")&gt;0)*1))</f>
        <v>0</v>
      </c>
      <c r="AN186" t="str">
        <f t="shared" si="123"/>
        <v/>
      </c>
      <c r="AO186">
        <f t="array" ref="AO186">IF(P186="",0,SUMPRODUCT((DM13:VZ13="Poissons")*(DM14:VZ14="INFO")*(COUNTIF(AD186,"* "&amp;DM15:VZ15&amp;" *")&gt;0)*1))</f>
        <v>0</v>
      </c>
      <c r="AP186">
        <f t="array" ref="AP186">IF(P186="",0,SUMPRODUCT((DM13:VZ13="Poissons")*(DM14:VZ14="EXCL")*(COUNTIF(AD186,"* "&amp;DM15:VZ15&amp;" *")&gt;0)*1))</f>
        <v>0</v>
      </c>
      <c r="AQ186">
        <f t="array" ref="AQ186">IF(P186="",0,SUMPRODUCT((DM13:VZ13="Poissons")*(DM14:VZ14="ALERTE")*(COUNTIF(AD186,"* "&amp;DM15:VZ15&amp;" *")&gt;0)*1))</f>
        <v>0</v>
      </c>
      <c r="AR186" t="str">
        <f t="shared" si="124"/>
        <v/>
      </c>
      <c r="AS186">
        <f t="array" ref="AS186">IF(P186="",0,SUMPRODUCT((DM13:VZ13="Arachides")*(DM14:VZ14="ALERTE")*(COUNTIF(AD186,"* "&amp;DM15:VZ15&amp;" *")&gt;0)*1))</f>
        <v>0</v>
      </c>
      <c r="AT186" t="str">
        <f t="shared" si="125"/>
        <v/>
      </c>
      <c r="AU186">
        <f t="array" ref="AU186">IF(P186="",0,SUMPRODUCT((DM13:VZ13="Soja")*(DM14:VZ14="INFO")*(COUNTIF(AD186,"* "&amp;DM15:VZ15&amp;" *")&gt;0)*1))</f>
        <v>0</v>
      </c>
      <c r="AV186">
        <f t="array" ref="AV186">IF(P186="",0,SUMPRODUCT((DM13:VZ13="Soja")*(DM14:VZ14="ALERTE")*(COUNTIF(AD186,"* "&amp;DM15:VZ15&amp;" *")&gt;0)*1))</f>
        <v>0</v>
      </c>
      <c r="AW186" t="str">
        <f t="shared" si="126"/>
        <v/>
      </c>
      <c r="AX186">
        <f t="array" ref="AX186">IF(P186="",0,SUMPRODUCT((DM13:VZ13="Lait")*(DM14:VZ14="INFO")*(COUNTIF(AD186,"* "&amp;DM15:VZ15&amp;" *")&gt;0)*1))</f>
        <v>0</v>
      </c>
      <c r="AY186">
        <f t="array" ref="AY186">IF(P186="",0,SUMPRODUCT((DM13:VZ13="Lait")*(DM14:VZ14="EXCL")*(COUNTIF(AD186,"* "&amp;DM15:VZ15&amp;" *")&gt;0)*1))</f>
        <v>0</v>
      </c>
      <c r="AZ186">
        <f t="array" ref="AZ186">IF(P186="",0,SUMPRODUCT((DM13:VZ13="Lait")*(DM14:VZ14="ALERTE")*(COUNTIF(AD186,"* "&amp;DM15:VZ15&amp;" *")&gt;0)*1))</f>
        <v>0</v>
      </c>
      <c r="BA186">
        <f t="array" ref="BA186">IF(P186="",0,SUMPRODUCT((DM13:VZ13="Lait")*(DM14:VZ14="SUSP")*(COUNTIF(AD186,"* "&amp;DM15:VZ15&amp;" *")&gt;0)*1))</f>
        <v>0</v>
      </c>
      <c r="BB186" t="str">
        <f t="shared" si="127"/>
        <v/>
      </c>
      <c r="BC186" t="str">
        <f t="shared" si="128"/>
        <v/>
      </c>
      <c r="BD186">
        <f t="array" ref="BD186">IF(P186="",0,SUMPRODUCT((DM13:VZ13="Fruits a coque")*(DM14:VZ14="EXCL")*(COUNTIF(AD186,"* "&amp;DM15:VZ15&amp;" *")&gt;0)*1))</f>
        <v>0</v>
      </c>
      <c r="BE186">
        <f t="array" ref="BE186">IF(P186="",0,SUMPRODUCT((DM13:VZ13="Fruits a coque")*(DM14:VZ14="ALERTE")*(COUNTIF(AD186,"* "&amp;DM15:VZ15&amp;" *")&gt;0)*1))</f>
        <v>0</v>
      </c>
      <c r="BF186" t="str">
        <f t="shared" si="129"/>
        <v/>
      </c>
      <c r="BG186">
        <f t="array" ref="BG186">IF(P186="",0,SUMPRODUCT((DM13:VZ13="Celeri")*(DM14:VZ14="ALERTE")*(COUNTIF(AD186,"* "&amp;DM15:VZ15&amp;" *")&gt;0)*1))</f>
        <v>0</v>
      </c>
      <c r="BH186" t="str">
        <f t="shared" si="130"/>
        <v/>
      </c>
      <c r="BI186">
        <f t="array" ref="BI186">IF(P186="",0,SUMPRODUCT((DM13:VZ13="Moutarde")*(DM14:VZ14="ALERTE")*(COUNTIF(AD186,"* "&amp;DM15:VZ15&amp;" *")&gt;0)*1))</f>
        <v>0</v>
      </c>
      <c r="BJ186" t="str">
        <f t="shared" si="131"/>
        <v/>
      </c>
      <c r="BK186">
        <f t="array" ref="BK186">IF(P186="",0,SUMPRODUCT((DM13:VZ13="Sesame")*(DM14:VZ14="ALERTE")*(COUNTIF(AD186,"* "&amp;DM15:VZ15&amp;" *")&gt;0)*1))</f>
        <v>0</v>
      </c>
      <c r="BL186" t="str">
        <f t="shared" si="132"/>
        <v/>
      </c>
      <c r="BM186">
        <f t="array" ref="BM186">IF(P186="",0,SUMPRODUCT((DM13:VZ13="Sulfites")*(DM14:VZ14="ALERTE")*(COUNTIF(AD186,"* "&amp;DM15:VZ15&amp;" *")&gt;0)*1))</f>
        <v>0</v>
      </c>
      <c r="BN186" t="str">
        <f t="shared" si="133"/>
        <v/>
      </c>
      <c r="BO186">
        <f t="array" ref="BO186">IF(P186="",0,SUMPRODUCT((DM13:VZ13="Lupin")*(DM14:VZ14="ALERTE")*(COUNTIF(AD186,"* "&amp;DM15:VZ15&amp;" *")&gt;0)*1))</f>
        <v>0</v>
      </c>
      <c r="BP186" t="str">
        <f t="shared" si="134"/>
        <v/>
      </c>
      <c r="BQ186">
        <f t="array" ref="BQ186">IF(P186="",0,SUMPRODUCT((DM13:VZ13="Mollusques")*(DM14:VZ14="EXCL")*(COUNTIF(AD186,"* "&amp;DM15:VZ15&amp;" *")&gt;0)*1))</f>
        <v>0</v>
      </c>
      <c r="BR186">
        <f t="array" ref="BR186">IF(P186="",0,SUMPRODUCT((DM13:VZ13="Mollusques")*(DM14:VZ14="ALERTE")*(COUNTIF(AD186,"* "&amp;DM15:VZ15&amp;" *")&gt;0)*1))</f>
        <v>0</v>
      </c>
      <c r="BS186" t="str">
        <f t="shared" si="135"/>
        <v/>
      </c>
      <c r="BT186" t="str">
        <f t="shared" si="136"/>
        <v/>
      </c>
      <c r="BU186" t="str">
        <f t="shared" si="137"/>
        <v/>
      </c>
      <c r="BV186" t="str">
        <f t="shared" si="138"/>
        <v/>
      </c>
      <c r="BW186" t="str">
        <f t="shared" si="139"/>
        <v/>
      </c>
      <c r="BX186" t="str">
        <f t="shared" si="140"/>
        <v/>
      </c>
      <c r="BY186" t="str">
        <f t="shared" si="141"/>
        <v/>
      </c>
      <c r="BZ186" t="str">
        <f t="shared" si="142"/>
        <v/>
      </c>
      <c r="CA186" t="str">
        <f t="shared" si="143"/>
        <v/>
      </c>
      <c r="CB186" t="str">
        <f t="shared" si="144"/>
        <v/>
      </c>
      <c r="CC186" t="str">
        <f t="shared" si="145"/>
        <v/>
      </c>
      <c r="CD186" t="str">
        <f t="shared" si="146"/>
        <v/>
      </c>
      <c r="CE186" t="str">
        <f t="shared" si="147"/>
        <v/>
      </c>
      <c r="CF186" t="str">
        <f t="shared" si="148"/>
        <v/>
      </c>
      <c r="CG186" t="str">
        <f t="shared" si="149"/>
        <v/>
      </c>
      <c r="CH186" t="str">
        <f t="shared" si="150"/>
        <v/>
      </c>
      <c r="CI186" t="str">
        <f t="shared" si="151"/>
        <v/>
      </c>
      <c r="CJ186" t="str">
        <f t="shared" si="152"/>
        <v/>
      </c>
      <c r="CK186" t="str">
        <f t="shared" si="153"/>
        <v/>
      </c>
    </row>
    <row r="187" spans="2:89" ht="15.75">
      <c r="B187" s="759"/>
      <c r="C187" s="780" t="str">
        <f>TRIM(SUBSTITUTE(SUBSTITUTE(SUBSTITUTE(SUBSTITUTE(SUBSTITUTE(SUBSTITUTE(SUBSTITUTE(SUBSTITUTE(C186,"("," "),")"," "),CHAR(34)," "),"-"," "),"_"," "),"&lt;"," "),"&gt;"," "),"="," "))</f>
        <v>1004</v>
      </c>
      <c r="D187" s="780" t="str" cm="1">
        <f t="array" ref="D187">IF(ROW()=ROW(D182),C185,INDEX(E182:E195,ROW()-ROW(D182)))</f>
        <v/>
      </c>
      <c r="E187" s="781" t="str">
        <f>IF(OR(D187="",C184="",C184&lt;=0,F187=""),"",TRIM(MID(D187,LEN(F187)+1+IF(MID(D187,LEN(F187)+1,1)=" ",1,0),99999)))</f>
        <v/>
      </c>
      <c r="F187" s="780" t="str">
        <f>IF(OR(G187="",G187=0,G187="0"),"",IF(LEN(G187)&lt;=C184,G187,IF(LEN(SUBSTITUTE(H187," ",""))=C184+1,LEFT(G187,C184),LEFT(G187,FIND("§",SUBSTITUTE(H187," ","§",LEN(H187)-LEN(SUBSTITUTE(H187," ",""))))-1))))</f>
        <v/>
      </c>
      <c r="G187" s="780" t="str">
        <f t="shared" si="105"/>
        <v/>
      </c>
      <c r="H187" s="780" t="str">
        <f>IF(OR(G187="",G187=0,G187="0"),"",LEFT(G187,C184+1))</f>
        <v/>
      </c>
      <c r="I187" s="782"/>
      <c r="J187" s="796"/>
      <c r="K187" s="759" t="str">
        <f>IF(LEN(TRIM(L187))&gt;0,MAX(K13:K186)+1,"")</f>
        <v/>
      </c>
      <c r="L187" s="864"/>
      <c r="M187" s="864"/>
      <c r="N187" s="864"/>
      <c r="O187" s="263" t="str">
        <f t="shared" si="106"/>
        <v/>
      </c>
      <c r="P187" s="752"/>
      <c r="Q187" s="862" t="s">
        <v>945</v>
      </c>
      <c r="R187" s="863" t="str">
        <f t="shared" si="107"/>
        <v/>
      </c>
      <c r="S187" s="264" t="str">
        <f t="shared" si="108"/>
        <v/>
      </c>
      <c r="T187" s="266" t="str">
        <f t="shared" si="109"/>
        <v/>
      </c>
      <c r="U187" s="267" t="str">
        <f t="shared" si="110"/>
        <v/>
      </c>
      <c r="V187" s="268" t="str">
        <f t="shared" si="111"/>
        <v/>
      </c>
      <c r="W187" s="268" t="str">
        <f t="shared" si="112"/>
        <v/>
      </c>
      <c r="X187" s="269" t="str">
        <f t="shared" si="113"/>
        <v/>
      </c>
      <c r="Y187" t="str">
        <f t="shared" si="114"/>
        <v/>
      </c>
      <c r="Z187" t="str">
        <f t="shared" si="115"/>
        <v/>
      </c>
      <c r="AA187" t="str">
        <f t="shared" si="116"/>
        <v/>
      </c>
      <c r="AB187" t="str">
        <f t="shared" si="117"/>
        <v/>
      </c>
      <c r="AC187" t="str">
        <f t="shared" si="118"/>
        <v/>
      </c>
      <c r="AD187" t="str">
        <f t="shared" si="119"/>
        <v/>
      </c>
      <c r="AE187">
        <f t="array" ref="AE187">IF(P187="",0,SUMPRODUCT((DM13:VZ13="Gluten")*(DM14:VZ14="INFO")*(COUNTIF(AD187,"* "&amp;DM15:VZ15&amp;" *")&gt;0)*1))</f>
        <v>0</v>
      </c>
      <c r="AF187">
        <f t="array" ref="AF187">IF(P187="",0,SUMPRODUCT((DM13:VZ13="Gluten")*(DM14:VZ14="EXCL")*(COUNTIF(AD187,"* "&amp;DM15:VZ15&amp;" *")&gt;0)*1))</f>
        <v>0</v>
      </c>
      <c r="AG187">
        <f t="array" ref="AG187">IF(P187="",0,SUMPRODUCT((DM13:VZ13="Gluten")*(DM14:VZ14="ALERTE")*(COUNTIF(AD187,"* "&amp;DM15:VZ15&amp;" *")&gt;0)*1))</f>
        <v>0</v>
      </c>
      <c r="AH187">
        <f t="array" ref="AH187">IF(P187="",0,SUMPRODUCT((DM13:VZ13="Gluten")*(DM14:VZ14="SUSP")*(COUNTIF(AD187,"* "&amp;DM15:VZ15&amp;" *")&gt;0)*1))</f>
        <v>0</v>
      </c>
      <c r="AI187" t="str">
        <f t="shared" si="120"/>
        <v/>
      </c>
      <c r="AJ187" t="str">
        <f t="shared" si="121"/>
        <v/>
      </c>
      <c r="AK187">
        <f t="array" ref="AK187">IF(P187="",0,SUMPRODUCT((DM13:VZ13="Crustaces")*(DM14:VZ14="ALERTE")*(COUNTIF(AD187,"* "&amp;DM15:VZ15&amp;" *")&gt;0)*1))</f>
        <v>0</v>
      </c>
      <c r="AL187" t="str">
        <f t="shared" si="122"/>
        <v/>
      </c>
      <c r="AM187">
        <f t="array" ref="AM187">IF(P187="",0,SUMPRODUCT((DM13:VZ13="Oeufs")*(DM14:VZ14="ALERTE")*(COUNTIF(AD187,"* "&amp;DM15:VZ15&amp;" *")&gt;0)*1))</f>
        <v>0</v>
      </c>
      <c r="AN187" t="str">
        <f t="shared" si="123"/>
        <v/>
      </c>
      <c r="AO187">
        <f t="array" ref="AO187">IF(P187="",0,SUMPRODUCT((DM13:VZ13="Poissons")*(DM14:VZ14="INFO")*(COUNTIF(AD187,"* "&amp;DM15:VZ15&amp;" *")&gt;0)*1))</f>
        <v>0</v>
      </c>
      <c r="AP187">
        <f t="array" ref="AP187">IF(P187="",0,SUMPRODUCT((DM13:VZ13="Poissons")*(DM14:VZ14="EXCL")*(COUNTIF(AD187,"* "&amp;DM15:VZ15&amp;" *")&gt;0)*1))</f>
        <v>0</v>
      </c>
      <c r="AQ187">
        <f t="array" ref="AQ187">IF(P187="",0,SUMPRODUCT((DM13:VZ13="Poissons")*(DM14:VZ14="ALERTE")*(COUNTIF(AD187,"* "&amp;DM15:VZ15&amp;" *")&gt;0)*1))</f>
        <v>0</v>
      </c>
      <c r="AR187" t="str">
        <f t="shared" si="124"/>
        <v/>
      </c>
      <c r="AS187">
        <f t="array" ref="AS187">IF(P187="",0,SUMPRODUCT((DM13:VZ13="Arachides")*(DM14:VZ14="ALERTE")*(COUNTIF(AD187,"* "&amp;DM15:VZ15&amp;" *")&gt;0)*1))</f>
        <v>0</v>
      </c>
      <c r="AT187" t="str">
        <f t="shared" si="125"/>
        <v/>
      </c>
      <c r="AU187">
        <f t="array" ref="AU187">IF(P187="",0,SUMPRODUCT((DM13:VZ13="Soja")*(DM14:VZ14="INFO")*(COUNTIF(AD187,"* "&amp;DM15:VZ15&amp;" *")&gt;0)*1))</f>
        <v>0</v>
      </c>
      <c r="AV187">
        <f t="array" ref="AV187">IF(P187="",0,SUMPRODUCT((DM13:VZ13="Soja")*(DM14:VZ14="ALERTE")*(COUNTIF(AD187,"* "&amp;DM15:VZ15&amp;" *")&gt;0)*1))</f>
        <v>0</v>
      </c>
      <c r="AW187" t="str">
        <f t="shared" si="126"/>
        <v/>
      </c>
      <c r="AX187">
        <f t="array" ref="AX187">IF(P187="",0,SUMPRODUCT((DM13:VZ13="Lait")*(DM14:VZ14="INFO")*(COUNTIF(AD187,"* "&amp;DM15:VZ15&amp;" *")&gt;0)*1))</f>
        <v>0</v>
      </c>
      <c r="AY187">
        <f t="array" ref="AY187">IF(P187="",0,SUMPRODUCT((DM13:VZ13="Lait")*(DM14:VZ14="EXCL")*(COUNTIF(AD187,"* "&amp;DM15:VZ15&amp;" *")&gt;0)*1))</f>
        <v>0</v>
      </c>
      <c r="AZ187">
        <f t="array" ref="AZ187">IF(P187="",0,SUMPRODUCT((DM13:VZ13="Lait")*(DM14:VZ14="ALERTE")*(COUNTIF(AD187,"* "&amp;DM15:VZ15&amp;" *")&gt;0)*1))</f>
        <v>0</v>
      </c>
      <c r="BA187">
        <f t="array" ref="BA187">IF(P187="",0,SUMPRODUCT((DM13:VZ13="Lait")*(DM14:VZ14="SUSP")*(COUNTIF(AD187,"* "&amp;DM15:VZ15&amp;" *")&gt;0)*1))</f>
        <v>0</v>
      </c>
      <c r="BB187" t="str">
        <f t="shared" si="127"/>
        <v/>
      </c>
      <c r="BC187" t="str">
        <f t="shared" si="128"/>
        <v/>
      </c>
      <c r="BD187">
        <f t="array" ref="BD187">IF(P187="",0,SUMPRODUCT((DM13:VZ13="Fruits a coque")*(DM14:VZ14="EXCL")*(COUNTIF(AD187,"* "&amp;DM15:VZ15&amp;" *")&gt;0)*1))</f>
        <v>0</v>
      </c>
      <c r="BE187">
        <f t="array" ref="BE187">IF(P187="",0,SUMPRODUCT((DM13:VZ13="Fruits a coque")*(DM14:VZ14="ALERTE")*(COUNTIF(AD187,"* "&amp;DM15:VZ15&amp;" *")&gt;0)*1))</f>
        <v>0</v>
      </c>
      <c r="BF187" t="str">
        <f t="shared" si="129"/>
        <v/>
      </c>
      <c r="BG187">
        <f t="array" ref="BG187">IF(P187="",0,SUMPRODUCT((DM13:VZ13="Celeri")*(DM14:VZ14="ALERTE")*(COUNTIF(AD187,"* "&amp;DM15:VZ15&amp;" *")&gt;0)*1))</f>
        <v>0</v>
      </c>
      <c r="BH187" t="str">
        <f t="shared" si="130"/>
        <v/>
      </c>
      <c r="BI187">
        <f t="array" ref="BI187">IF(P187="",0,SUMPRODUCT((DM13:VZ13="Moutarde")*(DM14:VZ14="ALERTE")*(COUNTIF(AD187,"* "&amp;DM15:VZ15&amp;" *")&gt;0)*1))</f>
        <v>0</v>
      </c>
      <c r="BJ187" t="str">
        <f t="shared" si="131"/>
        <v/>
      </c>
      <c r="BK187">
        <f t="array" ref="BK187">IF(P187="",0,SUMPRODUCT((DM13:VZ13="Sesame")*(DM14:VZ14="ALERTE")*(COUNTIF(AD187,"* "&amp;DM15:VZ15&amp;" *")&gt;0)*1))</f>
        <v>0</v>
      </c>
      <c r="BL187" t="str">
        <f t="shared" si="132"/>
        <v/>
      </c>
      <c r="BM187">
        <f t="array" ref="BM187">IF(P187="",0,SUMPRODUCT((DM13:VZ13="Sulfites")*(DM14:VZ14="ALERTE")*(COUNTIF(AD187,"* "&amp;DM15:VZ15&amp;" *")&gt;0)*1))</f>
        <v>0</v>
      </c>
      <c r="BN187" t="str">
        <f t="shared" si="133"/>
        <v/>
      </c>
      <c r="BO187">
        <f t="array" ref="BO187">IF(P187="",0,SUMPRODUCT((DM13:VZ13="Lupin")*(DM14:VZ14="ALERTE")*(COUNTIF(AD187,"* "&amp;DM15:VZ15&amp;" *")&gt;0)*1))</f>
        <v>0</v>
      </c>
      <c r="BP187" t="str">
        <f t="shared" si="134"/>
        <v/>
      </c>
      <c r="BQ187">
        <f t="array" ref="BQ187">IF(P187="",0,SUMPRODUCT((DM13:VZ13="Mollusques")*(DM14:VZ14="EXCL")*(COUNTIF(AD187,"* "&amp;DM15:VZ15&amp;" *")&gt;0)*1))</f>
        <v>0</v>
      </c>
      <c r="BR187">
        <f t="array" ref="BR187">IF(P187="",0,SUMPRODUCT((DM13:VZ13="Mollusques")*(DM14:VZ14="ALERTE")*(COUNTIF(AD187,"* "&amp;DM15:VZ15&amp;" *")&gt;0)*1))</f>
        <v>0</v>
      </c>
      <c r="BS187" t="str">
        <f t="shared" si="135"/>
        <v/>
      </c>
      <c r="BT187" t="str">
        <f t="shared" si="136"/>
        <v/>
      </c>
      <c r="BU187" t="str">
        <f t="shared" si="137"/>
        <v/>
      </c>
      <c r="BV187" t="str">
        <f t="shared" si="138"/>
        <v/>
      </c>
      <c r="BW187" t="str">
        <f t="shared" si="139"/>
        <v/>
      </c>
      <c r="BX187" t="str">
        <f t="shared" si="140"/>
        <v/>
      </c>
      <c r="BY187" t="str">
        <f t="shared" si="141"/>
        <v/>
      </c>
      <c r="BZ187" t="str">
        <f t="shared" si="142"/>
        <v/>
      </c>
      <c r="CA187" t="str">
        <f t="shared" si="143"/>
        <v/>
      </c>
      <c r="CB187" t="str">
        <f t="shared" si="144"/>
        <v/>
      </c>
      <c r="CC187" t="str">
        <f t="shared" si="145"/>
        <v/>
      </c>
      <c r="CD187" t="str">
        <f t="shared" si="146"/>
        <v/>
      </c>
      <c r="CE187" t="str">
        <f t="shared" si="147"/>
        <v/>
      </c>
      <c r="CF187" t="str">
        <f t="shared" si="148"/>
        <v/>
      </c>
      <c r="CG187" t="str">
        <f t="shared" si="149"/>
        <v/>
      </c>
      <c r="CH187" t="str">
        <f t="shared" si="150"/>
        <v/>
      </c>
      <c r="CI187" t="str">
        <f t="shared" si="151"/>
        <v/>
      </c>
      <c r="CJ187" t="str">
        <f t="shared" si="152"/>
        <v/>
      </c>
      <c r="CK187" t="str">
        <f t="shared" si="153"/>
        <v/>
      </c>
    </row>
    <row r="188" spans="2:89" ht="15.75">
      <c r="B188" s="759"/>
      <c r="C188" s="784" t="str">
        <f>TRIM(SUBSTITUTE(SUBSTITUTE(SUBSTITUTE(SUBSTITUTE(C187,"►"," "),"▼"," "),"▲"," "),"◄"," "))</f>
        <v>1004</v>
      </c>
      <c r="D188" s="780" t="str" cm="1">
        <f t="array" ref="D188">IF(ROW()=ROW(D182),C185,INDEX(E182:E195,ROW()-ROW(D182)))</f>
        <v/>
      </c>
      <c r="E188" s="781" t="str">
        <f>IF(OR(D188="",C184="",C184&lt;=0,F188=""),"",TRIM(MID(D188,LEN(F188)+1+IF(MID(D188,LEN(F188)+1,1)=" ",1,0),99999)))</f>
        <v/>
      </c>
      <c r="F188" s="780" t="str">
        <f>IF(OR(G188="",G188=0,G188="0"),"",IF(LEN(G188)&lt;=C184,G188,IF(LEN(SUBSTITUTE(H188," ",""))=C184+1,LEFT(G188,C184),LEFT(G188,FIND("§",SUBSTITUTE(H188," ","§",LEN(H188)-LEN(SUBSTITUTE(H188," ",""))))-1))))</f>
        <v/>
      </c>
      <c r="G188" s="780" t="str">
        <f t="shared" si="105"/>
        <v/>
      </c>
      <c r="H188" s="780" t="str">
        <f>IF(OR(G188="",G188=0,G188="0"),"",LEFT(G188,C184+1))</f>
        <v/>
      </c>
      <c r="I188" s="782"/>
      <c r="J188" s="796"/>
      <c r="K188" s="759" t="str">
        <f>IF(LEN(TRIM(L188))&gt;0,MAX(K13:K187)+1,"")</f>
        <v/>
      </c>
      <c r="L188" s="864"/>
      <c r="M188" s="864"/>
      <c r="N188" s="864"/>
      <c r="O188" s="263" t="str">
        <f t="shared" si="106"/>
        <v/>
      </c>
      <c r="P188" s="752"/>
      <c r="Q188" s="862" t="s">
        <v>945</v>
      </c>
      <c r="R188" s="863" t="str">
        <f t="shared" si="107"/>
        <v/>
      </c>
      <c r="S188" s="264" t="str">
        <f t="shared" si="108"/>
        <v/>
      </c>
      <c r="T188" s="266" t="str">
        <f t="shared" si="109"/>
        <v/>
      </c>
      <c r="U188" s="267" t="str">
        <f t="shared" si="110"/>
        <v/>
      </c>
      <c r="V188" s="268" t="str">
        <f t="shared" si="111"/>
        <v/>
      </c>
      <c r="W188" s="268" t="str">
        <f t="shared" si="112"/>
        <v/>
      </c>
      <c r="X188" s="269" t="str">
        <f t="shared" si="113"/>
        <v/>
      </c>
      <c r="Y188" t="str">
        <f t="shared" si="114"/>
        <v/>
      </c>
      <c r="Z188" t="str">
        <f t="shared" si="115"/>
        <v/>
      </c>
      <c r="AA188" t="str">
        <f t="shared" si="116"/>
        <v/>
      </c>
      <c r="AB188" t="str">
        <f t="shared" si="117"/>
        <v/>
      </c>
      <c r="AC188" t="str">
        <f t="shared" si="118"/>
        <v/>
      </c>
      <c r="AD188" t="str">
        <f t="shared" si="119"/>
        <v/>
      </c>
      <c r="AE188">
        <f t="array" ref="AE188">IF(P188="",0,SUMPRODUCT((DM13:VZ13="Gluten")*(DM14:VZ14="INFO")*(COUNTIF(AD188,"* "&amp;DM15:VZ15&amp;" *")&gt;0)*1))</f>
        <v>0</v>
      </c>
      <c r="AF188">
        <f t="array" ref="AF188">IF(P188="",0,SUMPRODUCT((DM13:VZ13="Gluten")*(DM14:VZ14="EXCL")*(COUNTIF(AD188,"* "&amp;DM15:VZ15&amp;" *")&gt;0)*1))</f>
        <v>0</v>
      </c>
      <c r="AG188">
        <f t="array" ref="AG188">IF(P188="",0,SUMPRODUCT((DM13:VZ13="Gluten")*(DM14:VZ14="ALERTE")*(COUNTIF(AD188,"* "&amp;DM15:VZ15&amp;" *")&gt;0)*1))</f>
        <v>0</v>
      </c>
      <c r="AH188">
        <f t="array" ref="AH188">IF(P188="",0,SUMPRODUCT((DM13:VZ13="Gluten")*(DM14:VZ14="SUSP")*(COUNTIF(AD188,"* "&amp;DM15:VZ15&amp;" *")&gt;0)*1))</f>
        <v>0</v>
      </c>
      <c r="AI188" t="str">
        <f t="shared" si="120"/>
        <v/>
      </c>
      <c r="AJ188" t="str">
        <f t="shared" si="121"/>
        <v/>
      </c>
      <c r="AK188">
        <f t="array" ref="AK188">IF(P188="",0,SUMPRODUCT((DM13:VZ13="Crustaces")*(DM14:VZ14="ALERTE")*(COUNTIF(AD188,"* "&amp;DM15:VZ15&amp;" *")&gt;0)*1))</f>
        <v>0</v>
      </c>
      <c r="AL188" t="str">
        <f t="shared" si="122"/>
        <v/>
      </c>
      <c r="AM188">
        <f t="array" ref="AM188">IF(P188="",0,SUMPRODUCT((DM13:VZ13="Oeufs")*(DM14:VZ14="ALERTE")*(COUNTIF(AD188,"* "&amp;DM15:VZ15&amp;" *")&gt;0)*1))</f>
        <v>0</v>
      </c>
      <c r="AN188" t="str">
        <f t="shared" si="123"/>
        <v/>
      </c>
      <c r="AO188">
        <f t="array" ref="AO188">IF(P188="",0,SUMPRODUCT((DM13:VZ13="Poissons")*(DM14:VZ14="INFO")*(COUNTIF(AD188,"* "&amp;DM15:VZ15&amp;" *")&gt;0)*1))</f>
        <v>0</v>
      </c>
      <c r="AP188">
        <f t="array" ref="AP188">IF(P188="",0,SUMPRODUCT((DM13:VZ13="Poissons")*(DM14:VZ14="EXCL")*(COUNTIF(AD188,"* "&amp;DM15:VZ15&amp;" *")&gt;0)*1))</f>
        <v>0</v>
      </c>
      <c r="AQ188">
        <f t="array" ref="AQ188">IF(P188="",0,SUMPRODUCT((DM13:VZ13="Poissons")*(DM14:VZ14="ALERTE")*(COUNTIF(AD188,"* "&amp;DM15:VZ15&amp;" *")&gt;0)*1))</f>
        <v>0</v>
      </c>
      <c r="AR188" t="str">
        <f t="shared" si="124"/>
        <v/>
      </c>
      <c r="AS188">
        <f t="array" ref="AS188">IF(P188="",0,SUMPRODUCT((DM13:VZ13="Arachides")*(DM14:VZ14="ALERTE")*(COUNTIF(AD188,"* "&amp;DM15:VZ15&amp;" *")&gt;0)*1))</f>
        <v>0</v>
      </c>
      <c r="AT188" t="str">
        <f t="shared" si="125"/>
        <v/>
      </c>
      <c r="AU188">
        <f t="array" ref="AU188">IF(P188="",0,SUMPRODUCT((DM13:VZ13="Soja")*(DM14:VZ14="INFO")*(COUNTIF(AD188,"* "&amp;DM15:VZ15&amp;" *")&gt;0)*1))</f>
        <v>0</v>
      </c>
      <c r="AV188">
        <f t="array" ref="AV188">IF(P188="",0,SUMPRODUCT((DM13:VZ13="Soja")*(DM14:VZ14="ALERTE")*(COUNTIF(AD188,"* "&amp;DM15:VZ15&amp;" *")&gt;0)*1))</f>
        <v>0</v>
      </c>
      <c r="AW188" t="str">
        <f t="shared" si="126"/>
        <v/>
      </c>
      <c r="AX188">
        <f t="array" ref="AX188">IF(P188="",0,SUMPRODUCT((DM13:VZ13="Lait")*(DM14:VZ14="INFO")*(COUNTIF(AD188,"* "&amp;DM15:VZ15&amp;" *")&gt;0)*1))</f>
        <v>0</v>
      </c>
      <c r="AY188">
        <f t="array" ref="AY188">IF(P188="",0,SUMPRODUCT((DM13:VZ13="Lait")*(DM14:VZ14="EXCL")*(COUNTIF(AD188,"* "&amp;DM15:VZ15&amp;" *")&gt;0)*1))</f>
        <v>0</v>
      </c>
      <c r="AZ188">
        <f t="array" ref="AZ188">IF(P188="",0,SUMPRODUCT((DM13:VZ13="Lait")*(DM14:VZ14="ALERTE")*(COUNTIF(AD188,"* "&amp;DM15:VZ15&amp;" *")&gt;0)*1))</f>
        <v>0</v>
      </c>
      <c r="BA188">
        <f t="array" ref="BA188">IF(P188="",0,SUMPRODUCT((DM13:VZ13="Lait")*(DM14:VZ14="SUSP")*(COUNTIF(AD188,"* "&amp;DM15:VZ15&amp;" *")&gt;0)*1))</f>
        <v>0</v>
      </c>
      <c r="BB188" t="str">
        <f t="shared" si="127"/>
        <v/>
      </c>
      <c r="BC188" t="str">
        <f t="shared" si="128"/>
        <v/>
      </c>
      <c r="BD188">
        <f t="array" ref="BD188">IF(P188="",0,SUMPRODUCT((DM13:VZ13="Fruits a coque")*(DM14:VZ14="EXCL")*(COUNTIF(AD188,"* "&amp;DM15:VZ15&amp;" *")&gt;0)*1))</f>
        <v>0</v>
      </c>
      <c r="BE188">
        <f t="array" ref="BE188">IF(P188="",0,SUMPRODUCT((DM13:VZ13="Fruits a coque")*(DM14:VZ14="ALERTE")*(COUNTIF(AD188,"* "&amp;DM15:VZ15&amp;" *")&gt;0)*1))</f>
        <v>0</v>
      </c>
      <c r="BF188" t="str">
        <f t="shared" si="129"/>
        <v/>
      </c>
      <c r="BG188">
        <f t="array" ref="BG188">IF(P188="",0,SUMPRODUCT((DM13:VZ13="Celeri")*(DM14:VZ14="ALERTE")*(COUNTIF(AD188,"* "&amp;DM15:VZ15&amp;" *")&gt;0)*1))</f>
        <v>0</v>
      </c>
      <c r="BH188" t="str">
        <f t="shared" si="130"/>
        <v/>
      </c>
      <c r="BI188">
        <f t="array" ref="BI188">IF(P188="",0,SUMPRODUCT((DM13:VZ13="Moutarde")*(DM14:VZ14="ALERTE")*(COUNTIF(AD188,"* "&amp;DM15:VZ15&amp;" *")&gt;0)*1))</f>
        <v>0</v>
      </c>
      <c r="BJ188" t="str">
        <f t="shared" si="131"/>
        <v/>
      </c>
      <c r="BK188">
        <f t="array" ref="BK188">IF(P188="",0,SUMPRODUCT((DM13:VZ13="Sesame")*(DM14:VZ14="ALERTE")*(COUNTIF(AD188,"* "&amp;DM15:VZ15&amp;" *")&gt;0)*1))</f>
        <v>0</v>
      </c>
      <c r="BL188" t="str">
        <f t="shared" si="132"/>
        <v/>
      </c>
      <c r="BM188">
        <f t="array" ref="BM188">IF(P188="",0,SUMPRODUCT((DM13:VZ13="Sulfites")*(DM14:VZ14="ALERTE")*(COUNTIF(AD188,"* "&amp;DM15:VZ15&amp;" *")&gt;0)*1))</f>
        <v>0</v>
      </c>
      <c r="BN188" t="str">
        <f t="shared" si="133"/>
        <v/>
      </c>
      <c r="BO188">
        <f t="array" ref="BO188">IF(P188="",0,SUMPRODUCT((DM13:VZ13="Lupin")*(DM14:VZ14="ALERTE")*(COUNTIF(AD188,"* "&amp;DM15:VZ15&amp;" *")&gt;0)*1))</f>
        <v>0</v>
      </c>
      <c r="BP188" t="str">
        <f t="shared" si="134"/>
        <v/>
      </c>
      <c r="BQ188">
        <f t="array" ref="BQ188">IF(P188="",0,SUMPRODUCT((DM13:VZ13="Mollusques")*(DM14:VZ14="EXCL")*(COUNTIF(AD188,"* "&amp;DM15:VZ15&amp;" *")&gt;0)*1))</f>
        <v>0</v>
      </c>
      <c r="BR188">
        <f t="array" ref="BR188">IF(P188="",0,SUMPRODUCT((DM13:VZ13="Mollusques")*(DM14:VZ14="ALERTE")*(COUNTIF(AD188,"* "&amp;DM15:VZ15&amp;" *")&gt;0)*1))</f>
        <v>0</v>
      </c>
      <c r="BS188" t="str">
        <f t="shared" si="135"/>
        <v/>
      </c>
      <c r="BT188" t="str">
        <f t="shared" si="136"/>
        <v/>
      </c>
      <c r="BU188" t="str">
        <f t="shared" si="137"/>
        <v/>
      </c>
      <c r="BV188" t="str">
        <f t="shared" si="138"/>
        <v/>
      </c>
      <c r="BW188" t="str">
        <f t="shared" si="139"/>
        <v/>
      </c>
      <c r="BX188" t="str">
        <f t="shared" si="140"/>
        <v/>
      </c>
      <c r="BY188" t="str">
        <f t="shared" si="141"/>
        <v/>
      </c>
      <c r="BZ188" t="str">
        <f t="shared" si="142"/>
        <v/>
      </c>
      <c r="CA188" t="str">
        <f t="shared" si="143"/>
        <v/>
      </c>
      <c r="CB188" t="str">
        <f t="shared" si="144"/>
        <v/>
      </c>
      <c r="CC188" t="str">
        <f t="shared" si="145"/>
        <v/>
      </c>
      <c r="CD188" t="str">
        <f t="shared" si="146"/>
        <v/>
      </c>
      <c r="CE188" t="str">
        <f t="shared" si="147"/>
        <v/>
      </c>
      <c r="CF188" t="str">
        <f t="shared" si="148"/>
        <v/>
      </c>
      <c r="CG188" t="str">
        <f t="shared" si="149"/>
        <v/>
      </c>
      <c r="CH188" t="str">
        <f t="shared" si="150"/>
        <v/>
      </c>
      <c r="CI188" t="str">
        <f t="shared" si="151"/>
        <v/>
      </c>
      <c r="CJ188" t="str">
        <f t="shared" si="152"/>
        <v/>
      </c>
      <c r="CK188" t="str">
        <f t="shared" si="153"/>
        <v/>
      </c>
    </row>
    <row r="189" spans="2:89" ht="15.75">
      <c r="B189" s="759"/>
      <c r="C189" s="784" t="str">
        <f>TRIM(SUBSTITUTE(SUBSTITUTE(C188,"“"," "),"”"," "))</f>
        <v>1004</v>
      </c>
      <c r="D189" s="780" t="str" cm="1">
        <f t="array" ref="D189">IF(ROW()=ROW(D182),C185,INDEX(E182:E195,ROW()-ROW(D182)))</f>
        <v/>
      </c>
      <c r="E189" s="781" t="str">
        <f>IF(OR(D189="",C184="",C184&lt;=0,F189=""),"",TRIM(MID(D189,LEN(F189)+1+IF(MID(D189,LEN(F189)+1,1)=" ",1,0),99999)))</f>
        <v/>
      </c>
      <c r="F189" s="780" t="str">
        <f>IF(OR(G189="",G189=0,G189="0"),"",IF(LEN(G189)&lt;=C184,G189,IF(LEN(SUBSTITUTE(H189," ",""))=C184+1,LEFT(G189,C184),LEFT(G189,FIND("§",SUBSTITUTE(H189," ","§",LEN(H189)-LEN(SUBSTITUTE(H189," ",""))))-1))))</f>
        <v/>
      </c>
      <c r="G189" s="780" t="str">
        <f t="shared" si="105"/>
        <v/>
      </c>
      <c r="H189" s="780" t="str">
        <f>IF(OR(G189="",G189=0,G189="0"),"",LEFT(G189,C184+1))</f>
        <v/>
      </c>
      <c r="I189" s="782"/>
      <c r="J189" s="796"/>
      <c r="K189" s="759" t="str">
        <f>IF(LEN(TRIM(L189))&gt;0,MAX(K13:K188)+1,"")</f>
        <v/>
      </c>
      <c r="L189" s="864"/>
      <c r="M189" s="864"/>
      <c r="N189" s="864"/>
      <c r="O189" s="263" t="str">
        <f t="shared" si="106"/>
        <v/>
      </c>
      <c r="P189" s="752"/>
      <c r="Q189" s="862" t="s">
        <v>945</v>
      </c>
      <c r="R189" s="863" t="str">
        <f t="shared" si="107"/>
        <v/>
      </c>
      <c r="S189" s="264" t="str">
        <f t="shared" si="108"/>
        <v/>
      </c>
      <c r="T189" s="266" t="str">
        <f t="shared" si="109"/>
        <v/>
      </c>
      <c r="U189" s="267" t="str">
        <f t="shared" si="110"/>
        <v/>
      </c>
      <c r="V189" s="268" t="str">
        <f t="shared" si="111"/>
        <v/>
      </c>
      <c r="W189" s="268" t="str">
        <f t="shared" si="112"/>
        <v/>
      </c>
      <c r="X189" s="269" t="str">
        <f t="shared" si="113"/>
        <v/>
      </c>
      <c r="Y189" t="str">
        <f t="shared" si="114"/>
        <v/>
      </c>
      <c r="Z189" t="str">
        <f t="shared" si="115"/>
        <v/>
      </c>
      <c r="AA189" t="str">
        <f t="shared" si="116"/>
        <v/>
      </c>
      <c r="AB189" t="str">
        <f t="shared" si="117"/>
        <v/>
      </c>
      <c r="AC189" t="str">
        <f t="shared" si="118"/>
        <v/>
      </c>
      <c r="AD189" t="str">
        <f t="shared" si="119"/>
        <v/>
      </c>
      <c r="AE189">
        <f t="array" ref="AE189">IF(P189="",0,SUMPRODUCT((DM13:VZ13="Gluten")*(DM14:VZ14="INFO")*(COUNTIF(AD189,"* "&amp;DM15:VZ15&amp;" *")&gt;0)*1))</f>
        <v>0</v>
      </c>
      <c r="AF189">
        <f t="array" ref="AF189">IF(P189="",0,SUMPRODUCT((DM13:VZ13="Gluten")*(DM14:VZ14="EXCL")*(COUNTIF(AD189,"* "&amp;DM15:VZ15&amp;" *")&gt;0)*1))</f>
        <v>0</v>
      </c>
      <c r="AG189">
        <f t="array" ref="AG189">IF(P189="",0,SUMPRODUCT((DM13:VZ13="Gluten")*(DM14:VZ14="ALERTE")*(COUNTIF(AD189,"* "&amp;DM15:VZ15&amp;" *")&gt;0)*1))</f>
        <v>0</v>
      </c>
      <c r="AH189">
        <f t="array" ref="AH189">IF(P189="",0,SUMPRODUCT((DM13:VZ13="Gluten")*(DM14:VZ14="SUSP")*(COUNTIF(AD189,"* "&amp;DM15:VZ15&amp;" *")&gt;0)*1))</f>
        <v>0</v>
      </c>
      <c r="AI189" t="str">
        <f t="shared" si="120"/>
        <v/>
      </c>
      <c r="AJ189" t="str">
        <f t="shared" si="121"/>
        <v/>
      </c>
      <c r="AK189">
        <f t="array" ref="AK189">IF(P189="",0,SUMPRODUCT((DM13:VZ13="Crustaces")*(DM14:VZ14="ALERTE")*(COUNTIF(AD189,"* "&amp;DM15:VZ15&amp;" *")&gt;0)*1))</f>
        <v>0</v>
      </c>
      <c r="AL189" t="str">
        <f t="shared" si="122"/>
        <v/>
      </c>
      <c r="AM189">
        <f t="array" ref="AM189">IF(P189="",0,SUMPRODUCT((DM13:VZ13="Oeufs")*(DM14:VZ14="ALERTE")*(COUNTIF(AD189,"* "&amp;DM15:VZ15&amp;" *")&gt;0)*1))</f>
        <v>0</v>
      </c>
      <c r="AN189" t="str">
        <f t="shared" si="123"/>
        <v/>
      </c>
      <c r="AO189">
        <f t="array" ref="AO189">IF(P189="",0,SUMPRODUCT((DM13:VZ13="Poissons")*(DM14:VZ14="INFO")*(COUNTIF(AD189,"* "&amp;DM15:VZ15&amp;" *")&gt;0)*1))</f>
        <v>0</v>
      </c>
      <c r="AP189">
        <f t="array" ref="AP189">IF(P189="",0,SUMPRODUCT((DM13:VZ13="Poissons")*(DM14:VZ14="EXCL")*(COUNTIF(AD189,"* "&amp;DM15:VZ15&amp;" *")&gt;0)*1))</f>
        <v>0</v>
      </c>
      <c r="AQ189">
        <f t="array" ref="AQ189">IF(P189="",0,SUMPRODUCT((DM13:VZ13="Poissons")*(DM14:VZ14="ALERTE")*(COUNTIF(AD189,"* "&amp;DM15:VZ15&amp;" *")&gt;0)*1))</f>
        <v>0</v>
      </c>
      <c r="AR189" t="str">
        <f t="shared" si="124"/>
        <v/>
      </c>
      <c r="AS189">
        <f t="array" ref="AS189">IF(P189="",0,SUMPRODUCT((DM13:VZ13="Arachides")*(DM14:VZ14="ALERTE")*(COUNTIF(AD189,"* "&amp;DM15:VZ15&amp;" *")&gt;0)*1))</f>
        <v>0</v>
      </c>
      <c r="AT189" t="str">
        <f t="shared" si="125"/>
        <v/>
      </c>
      <c r="AU189">
        <f t="array" ref="AU189">IF(P189="",0,SUMPRODUCT((DM13:VZ13="Soja")*(DM14:VZ14="INFO")*(COUNTIF(AD189,"* "&amp;DM15:VZ15&amp;" *")&gt;0)*1))</f>
        <v>0</v>
      </c>
      <c r="AV189">
        <f t="array" ref="AV189">IF(P189="",0,SUMPRODUCT((DM13:VZ13="Soja")*(DM14:VZ14="ALERTE")*(COUNTIF(AD189,"* "&amp;DM15:VZ15&amp;" *")&gt;0)*1))</f>
        <v>0</v>
      </c>
      <c r="AW189" t="str">
        <f t="shared" si="126"/>
        <v/>
      </c>
      <c r="AX189">
        <f t="array" ref="AX189">IF(P189="",0,SUMPRODUCT((DM13:VZ13="Lait")*(DM14:VZ14="INFO")*(COUNTIF(AD189,"* "&amp;DM15:VZ15&amp;" *")&gt;0)*1))</f>
        <v>0</v>
      </c>
      <c r="AY189">
        <f t="array" ref="AY189">IF(P189="",0,SUMPRODUCT((DM13:VZ13="Lait")*(DM14:VZ14="EXCL")*(COUNTIF(AD189,"* "&amp;DM15:VZ15&amp;" *")&gt;0)*1))</f>
        <v>0</v>
      </c>
      <c r="AZ189">
        <f t="array" ref="AZ189">IF(P189="",0,SUMPRODUCT((DM13:VZ13="Lait")*(DM14:VZ14="ALERTE")*(COUNTIF(AD189,"* "&amp;DM15:VZ15&amp;" *")&gt;0)*1))</f>
        <v>0</v>
      </c>
      <c r="BA189">
        <f t="array" ref="BA189">IF(P189="",0,SUMPRODUCT((DM13:VZ13="Lait")*(DM14:VZ14="SUSP")*(COUNTIF(AD189,"* "&amp;DM15:VZ15&amp;" *")&gt;0)*1))</f>
        <v>0</v>
      </c>
      <c r="BB189" t="str">
        <f t="shared" si="127"/>
        <v/>
      </c>
      <c r="BC189" t="str">
        <f t="shared" si="128"/>
        <v/>
      </c>
      <c r="BD189">
        <f t="array" ref="BD189">IF(P189="",0,SUMPRODUCT((DM13:VZ13="Fruits a coque")*(DM14:VZ14="EXCL")*(COUNTIF(AD189,"* "&amp;DM15:VZ15&amp;" *")&gt;0)*1))</f>
        <v>0</v>
      </c>
      <c r="BE189">
        <f t="array" ref="BE189">IF(P189="",0,SUMPRODUCT((DM13:VZ13="Fruits a coque")*(DM14:VZ14="ALERTE")*(COUNTIF(AD189,"* "&amp;DM15:VZ15&amp;" *")&gt;0)*1))</f>
        <v>0</v>
      </c>
      <c r="BF189" t="str">
        <f t="shared" si="129"/>
        <v/>
      </c>
      <c r="BG189">
        <f t="array" ref="BG189">IF(P189="",0,SUMPRODUCT((DM13:VZ13="Celeri")*(DM14:VZ14="ALERTE")*(COUNTIF(AD189,"* "&amp;DM15:VZ15&amp;" *")&gt;0)*1))</f>
        <v>0</v>
      </c>
      <c r="BH189" t="str">
        <f t="shared" si="130"/>
        <v/>
      </c>
      <c r="BI189">
        <f t="array" ref="BI189">IF(P189="",0,SUMPRODUCT((DM13:VZ13="Moutarde")*(DM14:VZ14="ALERTE")*(COUNTIF(AD189,"* "&amp;DM15:VZ15&amp;" *")&gt;0)*1))</f>
        <v>0</v>
      </c>
      <c r="BJ189" t="str">
        <f t="shared" si="131"/>
        <v/>
      </c>
      <c r="BK189">
        <f t="array" ref="BK189">IF(P189="",0,SUMPRODUCT((DM13:VZ13="Sesame")*(DM14:VZ14="ALERTE")*(COUNTIF(AD189,"* "&amp;DM15:VZ15&amp;" *")&gt;0)*1))</f>
        <v>0</v>
      </c>
      <c r="BL189" t="str">
        <f t="shared" si="132"/>
        <v/>
      </c>
      <c r="BM189">
        <f t="array" ref="BM189">IF(P189="",0,SUMPRODUCT((DM13:VZ13="Sulfites")*(DM14:VZ14="ALERTE")*(COUNTIF(AD189,"* "&amp;DM15:VZ15&amp;" *")&gt;0)*1))</f>
        <v>0</v>
      </c>
      <c r="BN189" t="str">
        <f t="shared" si="133"/>
        <v/>
      </c>
      <c r="BO189">
        <f t="array" ref="BO189">IF(P189="",0,SUMPRODUCT((DM13:VZ13="Lupin")*(DM14:VZ14="ALERTE")*(COUNTIF(AD189,"* "&amp;DM15:VZ15&amp;" *")&gt;0)*1))</f>
        <v>0</v>
      </c>
      <c r="BP189" t="str">
        <f t="shared" si="134"/>
        <v/>
      </c>
      <c r="BQ189">
        <f t="array" ref="BQ189">IF(P189="",0,SUMPRODUCT((DM13:VZ13="Mollusques")*(DM14:VZ14="EXCL")*(COUNTIF(AD189,"* "&amp;DM15:VZ15&amp;" *")&gt;0)*1))</f>
        <v>0</v>
      </c>
      <c r="BR189">
        <f t="array" ref="BR189">IF(P189="",0,SUMPRODUCT((DM13:VZ13="Mollusques")*(DM14:VZ14="ALERTE")*(COUNTIF(AD189,"* "&amp;DM15:VZ15&amp;" *")&gt;0)*1))</f>
        <v>0</v>
      </c>
      <c r="BS189" t="str">
        <f t="shared" si="135"/>
        <v/>
      </c>
      <c r="BT189" t="str">
        <f t="shared" si="136"/>
        <v/>
      </c>
      <c r="BU189" t="str">
        <f t="shared" si="137"/>
        <v/>
      </c>
      <c r="BV189" t="str">
        <f t="shared" si="138"/>
        <v/>
      </c>
      <c r="BW189" t="str">
        <f t="shared" si="139"/>
        <v/>
      </c>
      <c r="BX189" t="str">
        <f t="shared" si="140"/>
        <v/>
      </c>
      <c r="BY189" t="str">
        <f t="shared" si="141"/>
        <v/>
      </c>
      <c r="BZ189" t="str">
        <f t="shared" si="142"/>
        <v/>
      </c>
      <c r="CA189" t="str">
        <f t="shared" si="143"/>
        <v/>
      </c>
      <c r="CB189" t="str">
        <f t="shared" si="144"/>
        <v/>
      </c>
      <c r="CC189" t="str">
        <f t="shared" si="145"/>
        <v/>
      </c>
      <c r="CD189" t="str">
        <f t="shared" si="146"/>
        <v/>
      </c>
      <c r="CE189" t="str">
        <f t="shared" si="147"/>
        <v/>
      </c>
      <c r="CF189" t="str">
        <f t="shared" si="148"/>
        <v/>
      </c>
      <c r="CG189" t="str">
        <f t="shared" si="149"/>
        <v/>
      </c>
      <c r="CH189" t="str">
        <f t="shared" si="150"/>
        <v/>
      </c>
      <c r="CI189" t="str">
        <f t="shared" si="151"/>
        <v/>
      </c>
      <c r="CJ189" t="str">
        <f t="shared" si="152"/>
        <v/>
      </c>
      <c r="CK189" t="str">
        <f t="shared" si="153"/>
        <v/>
      </c>
    </row>
    <row r="190" spans="2:89" ht="15.75">
      <c r="B190" s="759"/>
      <c r="C190" s="784"/>
      <c r="D190" s="780" t="str" cm="1">
        <f t="array" ref="D190">IF(ROW()=ROW(D182),C185,INDEX(E182:E195,ROW()-ROW(D182)))</f>
        <v/>
      </c>
      <c r="E190" s="781" t="str">
        <f>IF(OR(D190="",C184="",C184&lt;=0,F190=""),"",TRIM(MID(D190,LEN(F190)+1+IF(MID(D190,LEN(F190)+1,1)=" ",1,0),99999)))</f>
        <v/>
      </c>
      <c r="F190" s="780" t="str">
        <f>IF(OR(G190="",G190=0,G190="0"),"",IF(LEN(G190)&lt;=C184,G190,IF(LEN(SUBSTITUTE(H190," ",""))=C184+1,LEFT(G190,C184),LEFT(G190,FIND("§",SUBSTITUTE(H190," ","§",LEN(H190)-LEN(SUBSTITUTE(H190," ",""))))-1))))</f>
        <v/>
      </c>
      <c r="G190" s="780" t="str">
        <f t="shared" si="105"/>
        <v/>
      </c>
      <c r="H190" s="780" t="str">
        <f>IF(OR(G190="",G190=0,G190="0"),"",LEFT(G190,C184+1))</f>
        <v/>
      </c>
      <c r="I190" s="782"/>
      <c r="J190" s="796"/>
      <c r="K190" s="759" t="str">
        <f>IF(LEN(TRIM(L190))&gt;0,MAX(K13:K189)+1,"")</f>
        <v/>
      </c>
      <c r="L190" s="864"/>
      <c r="M190" s="864"/>
      <c r="N190" s="864"/>
      <c r="O190" s="263" t="str">
        <f t="shared" si="106"/>
        <v/>
      </c>
      <c r="P190" s="752"/>
      <c r="Q190" s="862" t="s">
        <v>945</v>
      </c>
      <c r="R190" s="863" t="str">
        <f t="shared" si="107"/>
        <v/>
      </c>
      <c r="S190" s="264" t="str">
        <f t="shared" si="108"/>
        <v/>
      </c>
      <c r="T190" s="266" t="str">
        <f t="shared" si="109"/>
        <v/>
      </c>
      <c r="U190" s="267" t="str">
        <f t="shared" si="110"/>
        <v/>
      </c>
      <c r="V190" s="268" t="str">
        <f t="shared" si="111"/>
        <v/>
      </c>
      <c r="W190" s="268" t="str">
        <f t="shared" si="112"/>
        <v/>
      </c>
      <c r="X190" s="269" t="str">
        <f t="shared" si="113"/>
        <v/>
      </c>
      <c r="Y190" t="str">
        <f t="shared" si="114"/>
        <v/>
      </c>
      <c r="Z190" t="str">
        <f t="shared" si="115"/>
        <v/>
      </c>
      <c r="AA190" t="str">
        <f t="shared" si="116"/>
        <v/>
      </c>
      <c r="AB190" t="str">
        <f t="shared" si="117"/>
        <v/>
      </c>
      <c r="AC190" t="str">
        <f t="shared" si="118"/>
        <v/>
      </c>
      <c r="AD190" t="str">
        <f t="shared" si="119"/>
        <v/>
      </c>
      <c r="AE190">
        <f t="array" ref="AE190">IF(P190="",0,SUMPRODUCT((DM13:VZ13="Gluten")*(DM14:VZ14="INFO")*(COUNTIF(AD190,"* "&amp;DM15:VZ15&amp;" *")&gt;0)*1))</f>
        <v>0</v>
      </c>
      <c r="AF190">
        <f t="array" ref="AF190">IF(P190="",0,SUMPRODUCT((DM13:VZ13="Gluten")*(DM14:VZ14="EXCL")*(COUNTIF(AD190,"* "&amp;DM15:VZ15&amp;" *")&gt;0)*1))</f>
        <v>0</v>
      </c>
      <c r="AG190">
        <f t="array" ref="AG190">IF(P190="",0,SUMPRODUCT((DM13:VZ13="Gluten")*(DM14:VZ14="ALERTE")*(COUNTIF(AD190,"* "&amp;DM15:VZ15&amp;" *")&gt;0)*1))</f>
        <v>0</v>
      </c>
      <c r="AH190">
        <f t="array" ref="AH190">IF(P190="",0,SUMPRODUCT((DM13:VZ13="Gluten")*(DM14:VZ14="SUSP")*(COUNTIF(AD190,"* "&amp;DM15:VZ15&amp;" *")&gt;0)*1))</f>
        <v>0</v>
      </c>
      <c r="AI190" t="str">
        <f t="shared" si="120"/>
        <v/>
      </c>
      <c r="AJ190" t="str">
        <f t="shared" si="121"/>
        <v/>
      </c>
      <c r="AK190">
        <f t="array" ref="AK190">IF(P190="",0,SUMPRODUCT((DM13:VZ13="Crustaces")*(DM14:VZ14="ALERTE")*(COUNTIF(AD190,"* "&amp;DM15:VZ15&amp;" *")&gt;0)*1))</f>
        <v>0</v>
      </c>
      <c r="AL190" t="str">
        <f t="shared" si="122"/>
        <v/>
      </c>
      <c r="AM190">
        <f t="array" ref="AM190">IF(P190="",0,SUMPRODUCT((DM13:VZ13="Oeufs")*(DM14:VZ14="ALERTE")*(COUNTIF(AD190,"* "&amp;DM15:VZ15&amp;" *")&gt;0)*1))</f>
        <v>0</v>
      </c>
      <c r="AN190" t="str">
        <f t="shared" si="123"/>
        <v/>
      </c>
      <c r="AO190">
        <f t="array" ref="AO190">IF(P190="",0,SUMPRODUCT((DM13:VZ13="Poissons")*(DM14:VZ14="INFO")*(COUNTIF(AD190,"* "&amp;DM15:VZ15&amp;" *")&gt;0)*1))</f>
        <v>0</v>
      </c>
      <c r="AP190">
        <f t="array" ref="AP190">IF(P190="",0,SUMPRODUCT((DM13:VZ13="Poissons")*(DM14:VZ14="EXCL")*(COUNTIF(AD190,"* "&amp;DM15:VZ15&amp;" *")&gt;0)*1))</f>
        <v>0</v>
      </c>
      <c r="AQ190">
        <f t="array" ref="AQ190">IF(P190="",0,SUMPRODUCT((DM13:VZ13="Poissons")*(DM14:VZ14="ALERTE")*(COUNTIF(AD190,"* "&amp;DM15:VZ15&amp;" *")&gt;0)*1))</f>
        <v>0</v>
      </c>
      <c r="AR190" t="str">
        <f t="shared" si="124"/>
        <v/>
      </c>
      <c r="AS190">
        <f t="array" ref="AS190">IF(P190="",0,SUMPRODUCT((DM13:VZ13="Arachides")*(DM14:VZ14="ALERTE")*(COUNTIF(AD190,"* "&amp;DM15:VZ15&amp;" *")&gt;0)*1))</f>
        <v>0</v>
      </c>
      <c r="AT190" t="str">
        <f t="shared" si="125"/>
        <v/>
      </c>
      <c r="AU190">
        <f t="array" ref="AU190">IF(P190="",0,SUMPRODUCT((DM13:VZ13="Soja")*(DM14:VZ14="INFO")*(COUNTIF(AD190,"* "&amp;DM15:VZ15&amp;" *")&gt;0)*1))</f>
        <v>0</v>
      </c>
      <c r="AV190">
        <f t="array" ref="AV190">IF(P190="",0,SUMPRODUCT((DM13:VZ13="Soja")*(DM14:VZ14="ALERTE")*(COUNTIF(AD190,"* "&amp;DM15:VZ15&amp;" *")&gt;0)*1))</f>
        <v>0</v>
      </c>
      <c r="AW190" t="str">
        <f t="shared" si="126"/>
        <v/>
      </c>
      <c r="AX190">
        <f t="array" ref="AX190">IF(P190="",0,SUMPRODUCT((DM13:VZ13="Lait")*(DM14:VZ14="INFO")*(COUNTIF(AD190,"* "&amp;DM15:VZ15&amp;" *")&gt;0)*1))</f>
        <v>0</v>
      </c>
      <c r="AY190">
        <f t="array" ref="AY190">IF(P190="",0,SUMPRODUCT((DM13:VZ13="Lait")*(DM14:VZ14="EXCL")*(COUNTIF(AD190,"* "&amp;DM15:VZ15&amp;" *")&gt;0)*1))</f>
        <v>0</v>
      </c>
      <c r="AZ190">
        <f t="array" ref="AZ190">IF(P190="",0,SUMPRODUCT((DM13:VZ13="Lait")*(DM14:VZ14="ALERTE")*(COUNTIF(AD190,"* "&amp;DM15:VZ15&amp;" *")&gt;0)*1))</f>
        <v>0</v>
      </c>
      <c r="BA190">
        <f t="array" ref="BA190">IF(P190="",0,SUMPRODUCT((DM13:VZ13="Lait")*(DM14:VZ14="SUSP")*(COUNTIF(AD190,"* "&amp;DM15:VZ15&amp;" *")&gt;0)*1))</f>
        <v>0</v>
      </c>
      <c r="BB190" t="str">
        <f t="shared" si="127"/>
        <v/>
      </c>
      <c r="BC190" t="str">
        <f t="shared" si="128"/>
        <v/>
      </c>
      <c r="BD190">
        <f t="array" ref="BD190">IF(P190="",0,SUMPRODUCT((DM13:VZ13="Fruits a coque")*(DM14:VZ14="EXCL")*(COUNTIF(AD190,"* "&amp;DM15:VZ15&amp;" *")&gt;0)*1))</f>
        <v>0</v>
      </c>
      <c r="BE190">
        <f t="array" ref="BE190">IF(P190="",0,SUMPRODUCT((DM13:VZ13="Fruits a coque")*(DM14:VZ14="ALERTE")*(COUNTIF(AD190,"* "&amp;DM15:VZ15&amp;" *")&gt;0)*1))</f>
        <v>0</v>
      </c>
      <c r="BF190" t="str">
        <f t="shared" si="129"/>
        <v/>
      </c>
      <c r="BG190">
        <f t="array" ref="BG190">IF(P190="",0,SUMPRODUCT((DM13:VZ13="Celeri")*(DM14:VZ14="ALERTE")*(COUNTIF(AD190,"* "&amp;DM15:VZ15&amp;" *")&gt;0)*1))</f>
        <v>0</v>
      </c>
      <c r="BH190" t="str">
        <f t="shared" si="130"/>
        <v/>
      </c>
      <c r="BI190">
        <f t="array" ref="BI190">IF(P190="",0,SUMPRODUCT((DM13:VZ13="Moutarde")*(DM14:VZ14="ALERTE")*(COUNTIF(AD190,"* "&amp;DM15:VZ15&amp;" *")&gt;0)*1))</f>
        <v>0</v>
      </c>
      <c r="BJ190" t="str">
        <f t="shared" si="131"/>
        <v/>
      </c>
      <c r="BK190">
        <f t="array" ref="BK190">IF(P190="",0,SUMPRODUCT((DM13:VZ13="Sesame")*(DM14:VZ14="ALERTE")*(COUNTIF(AD190,"* "&amp;DM15:VZ15&amp;" *")&gt;0)*1))</f>
        <v>0</v>
      </c>
      <c r="BL190" t="str">
        <f t="shared" si="132"/>
        <v/>
      </c>
      <c r="BM190">
        <f t="array" ref="BM190">IF(P190="",0,SUMPRODUCT((DM13:VZ13="Sulfites")*(DM14:VZ14="ALERTE")*(COUNTIF(AD190,"* "&amp;DM15:VZ15&amp;" *")&gt;0)*1))</f>
        <v>0</v>
      </c>
      <c r="BN190" t="str">
        <f t="shared" si="133"/>
        <v/>
      </c>
      <c r="BO190">
        <f t="array" ref="BO190">IF(P190="",0,SUMPRODUCT((DM13:VZ13="Lupin")*(DM14:VZ14="ALERTE")*(COUNTIF(AD190,"* "&amp;DM15:VZ15&amp;" *")&gt;0)*1))</f>
        <v>0</v>
      </c>
      <c r="BP190" t="str">
        <f t="shared" si="134"/>
        <v/>
      </c>
      <c r="BQ190">
        <f t="array" ref="BQ190">IF(P190="",0,SUMPRODUCT((DM13:VZ13="Mollusques")*(DM14:VZ14="EXCL")*(COUNTIF(AD190,"* "&amp;DM15:VZ15&amp;" *")&gt;0)*1))</f>
        <v>0</v>
      </c>
      <c r="BR190">
        <f t="array" ref="BR190">IF(P190="",0,SUMPRODUCT((DM13:VZ13="Mollusques")*(DM14:VZ14="ALERTE")*(COUNTIF(AD190,"* "&amp;DM15:VZ15&amp;" *")&gt;0)*1))</f>
        <v>0</v>
      </c>
      <c r="BS190" t="str">
        <f t="shared" si="135"/>
        <v/>
      </c>
      <c r="BT190" t="str">
        <f t="shared" si="136"/>
        <v/>
      </c>
      <c r="BU190" t="str">
        <f t="shared" si="137"/>
        <v/>
      </c>
      <c r="BV190" t="str">
        <f t="shared" si="138"/>
        <v/>
      </c>
      <c r="BW190" t="str">
        <f t="shared" si="139"/>
        <v/>
      </c>
      <c r="BX190" t="str">
        <f t="shared" si="140"/>
        <v/>
      </c>
      <c r="BY190" t="str">
        <f t="shared" si="141"/>
        <v/>
      </c>
      <c r="BZ190" t="str">
        <f t="shared" si="142"/>
        <v/>
      </c>
      <c r="CA190" t="str">
        <f t="shared" si="143"/>
        <v/>
      </c>
      <c r="CB190" t="str">
        <f t="shared" si="144"/>
        <v/>
      </c>
      <c r="CC190" t="str">
        <f t="shared" si="145"/>
        <v/>
      </c>
      <c r="CD190" t="str">
        <f t="shared" si="146"/>
        <v/>
      </c>
      <c r="CE190" t="str">
        <f t="shared" si="147"/>
        <v/>
      </c>
      <c r="CF190" t="str">
        <f t="shared" si="148"/>
        <v/>
      </c>
      <c r="CG190" t="str">
        <f t="shared" si="149"/>
        <v/>
      </c>
      <c r="CH190" t="str">
        <f t="shared" si="150"/>
        <v/>
      </c>
      <c r="CI190" t="str">
        <f t="shared" si="151"/>
        <v/>
      </c>
      <c r="CJ190" t="str">
        <f t="shared" si="152"/>
        <v/>
      </c>
      <c r="CK190" t="str">
        <f t="shared" si="153"/>
        <v/>
      </c>
    </row>
    <row r="191" spans="2:89" ht="15.75">
      <c r="B191" s="759"/>
      <c r="C191" s="784"/>
      <c r="D191" s="780" t="str" cm="1">
        <f t="array" ref="D191">IF(ROW()=ROW(D182),C185,INDEX(E182:E195,ROW()-ROW(D182)))</f>
        <v/>
      </c>
      <c r="E191" s="781" t="str">
        <f>IF(OR(D191="",C184="",C184&lt;=0,F191=""),"",TRIM(MID(D191,LEN(F191)+1+IF(MID(D191,LEN(F191)+1,1)=" ",1,0),99999)))</f>
        <v/>
      </c>
      <c r="F191" s="780" t="str">
        <f>IF(OR(G191="",G191=0,G191="0"),"",IF(LEN(G191)&lt;=C184,G191,IF(LEN(SUBSTITUTE(H191," ",""))=C184+1,LEFT(G191,C184),LEFT(G191,FIND("§",SUBSTITUTE(H191," ","§",LEN(H191)-LEN(SUBSTITUTE(H191," ",""))))-1))))</f>
        <v/>
      </c>
      <c r="G191" s="780" t="str">
        <f t="shared" si="105"/>
        <v/>
      </c>
      <c r="H191" s="780" t="str">
        <f>IF(OR(G191="",G191=0,G191="0"),"",LEFT(G191,C184+1))</f>
        <v/>
      </c>
      <c r="I191" s="782"/>
      <c r="J191" s="796"/>
      <c r="K191" s="759" t="str">
        <f>IF(LEN(TRIM(L191))&gt;0,MAX(K13:K190)+1,"")</f>
        <v/>
      </c>
      <c r="L191" s="864"/>
      <c r="M191" s="864"/>
      <c r="N191" s="864"/>
      <c r="O191" s="263" t="str">
        <f t="shared" si="106"/>
        <v/>
      </c>
      <c r="P191" s="752"/>
      <c r="Q191" s="862" t="s">
        <v>945</v>
      </c>
      <c r="R191" s="863" t="str">
        <f t="shared" si="107"/>
        <v/>
      </c>
      <c r="S191" s="264" t="str">
        <f t="shared" si="108"/>
        <v/>
      </c>
      <c r="T191" s="266" t="str">
        <f t="shared" si="109"/>
        <v/>
      </c>
      <c r="U191" s="267" t="str">
        <f t="shared" si="110"/>
        <v/>
      </c>
      <c r="V191" s="268" t="str">
        <f t="shared" si="111"/>
        <v/>
      </c>
      <c r="W191" s="268" t="str">
        <f t="shared" si="112"/>
        <v/>
      </c>
      <c r="X191" s="269" t="str">
        <f t="shared" si="113"/>
        <v/>
      </c>
      <c r="Y191" t="str">
        <f t="shared" si="114"/>
        <v/>
      </c>
      <c r="Z191" t="str">
        <f t="shared" si="115"/>
        <v/>
      </c>
      <c r="AA191" t="str">
        <f t="shared" si="116"/>
        <v/>
      </c>
      <c r="AB191" t="str">
        <f t="shared" si="117"/>
        <v/>
      </c>
      <c r="AC191" t="str">
        <f t="shared" si="118"/>
        <v/>
      </c>
      <c r="AD191" t="str">
        <f t="shared" si="119"/>
        <v/>
      </c>
      <c r="AE191">
        <f t="array" ref="AE191">IF(P191="",0,SUMPRODUCT((DM13:VZ13="Gluten")*(DM14:VZ14="INFO")*(COUNTIF(AD191,"* "&amp;DM15:VZ15&amp;" *")&gt;0)*1))</f>
        <v>0</v>
      </c>
      <c r="AF191">
        <f t="array" ref="AF191">IF(P191="",0,SUMPRODUCT((DM13:VZ13="Gluten")*(DM14:VZ14="EXCL")*(COUNTIF(AD191,"* "&amp;DM15:VZ15&amp;" *")&gt;0)*1))</f>
        <v>0</v>
      </c>
      <c r="AG191">
        <f t="array" ref="AG191">IF(P191="",0,SUMPRODUCT((DM13:VZ13="Gluten")*(DM14:VZ14="ALERTE")*(COUNTIF(AD191,"* "&amp;DM15:VZ15&amp;" *")&gt;0)*1))</f>
        <v>0</v>
      </c>
      <c r="AH191">
        <f t="array" ref="AH191">IF(P191="",0,SUMPRODUCT((DM13:VZ13="Gluten")*(DM14:VZ14="SUSP")*(COUNTIF(AD191,"* "&amp;DM15:VZ15&amp;" *")&gt;0)*1))</f>
        <v>0</v>
      </c>
      <c r="AI191" t="str">
        <f t="shared" si="120"/>
        <v/>
      </c>
      <c r="AJ191" t="str">
        <f t="shared" si="121"/>
        <v/>
      </c>
      <c r="AK191">
        <f t="array" ref="AK191">IF(P191="",0,SUMPRODUCT((DM13:VZ13="Crustaces")*(DM14:VZ14="ALERTE")*(COUNTIF(AD191,"* "&amp;DM15:VZ15&amp;" *")&gt;0)*1))</f>
        <v>0</v>
      </c>
      <c r="AL191" t="str">
        <f t="shared" si="122"/>
        <v/>
      </c>
      <c r="AM191">
        <f t="array" ref="AM191">IF(P191="",0,SUMPRODUCT((DM13:VZ13="Oeufs")*(DM14:VZ14="ALERTE")*(COUNTIF(AD191,"* "&amp;DM15:VZ15&amp;" *")&gt;0)*1))</f>
        <v>0</v>
      </c>
      <c r="AN191" t="str">
        <f t="shared" si="123"/>
        <v/>
      </c>
      <c r="AO191">
        <f t="array" ref="AO191">IF(P191="",0,SUMPRODUCT((DM13:VZ13="Poissons")*(DM14:VZ14="INFO")*(COUNTIF(AD191,"* "&amp;DM15:VZ15&amp;" *")&gt;0)*1))</f>
        <v>0</v>
      </c>
      <c r="AP191">
        <f t="array" ref="AP191">IF(P191="",0,SUMPRODUCT((DM13:VZ13="Poissons")*(DM14:VZ14="EXCL")*(COUNTIF(AD191,"* "&amp;DM15:VZ15&amp;" *")&gt;0)*1))</f>
        <v>0</v>
      </c>
      <c r="AQ191">
        <f t="array" ref="AQ191">IF(P191="",0,SUMPRODUCT((DM13:VZ13="Poissons")*(DM14:VZ14="ALERTE")*(COUNTIF(AD191,"* "&amp;DM15:VZ15&amp;" *")&gt;0)*1))</f>
        <v>0</v>
      </c>
      <c r="AR191" t="str">
        <f t="shared" si="124"/>
        <v/>
      </c>
      <c r="AS191">
        <f t="array" ref="AS191">IF(P191="",0,SUMPRODUCT((DM13:VZ13="Arachides")*(DM14:VZ14="ALERTE")*(COUNTIF(AD191,"* "&amp;DM15:VZ15&amp;" *")&gt;0)*1))</f>
        <v>0</v>
      </c>
      <c r="AT191" t="str">
        <f t="shared" si="125"/>
        <v/>
      </c>
      <c r="AU191">
        <f t="array" ref="AU191">IF(P191="",0,SUMPRODUCT((DM13:VZ13="Soja")*(DM14:VZ14="INFO")*(COUNTIF(AD191,"* "&amp;DM15:VZ15&amp;" *")&gt;0)*1))</f>
        <v>0</v>
      </c>
      <c r="AV191">
        <f t="array" ref="AV191">IF(P191="",0,SUMPRODUCT((DM13:VZ13="Soja")*(DM14:VZ14="ALERTE")*(COUNTIF(AD191,"* "&amp;DM15:VZ15&amp;" *")&gt;0)*1))</f>
        <v>0</v>
      </c>
      <c r="AW191" t="str">
        <f t="shared" si="126"/>
        <v/>
      </c>
      <c r="AX191">
        <f t="array" ref="AX191">IF(P191="",0,SUMPRODUCT((DM13:VZ13="Lait")*(DM14:VZ14="INFO")*(COUNTIF(AD191,"* "&amp;DM15:VZ15&amp;" *")&gt;0)*1))</f>
        <v>0</v>
      </c>
      <c r="AY191">
        <f t="array" ref="AY191">IF(P191="",0,SUMPRODUCT((DM13:VZ13="Lait")*(DM14:VZ14="EXCL")*(COUNTIF(AD191,"* "&amp;DM15:VZ15&amp;" *")&gt;0)*1))</f>
        <v>0</v>
      </c>
      <c r="AZ191">
        <f t="array" ref="AZ191">IF(P191="",0,SUMPRODUCT((DM13:VZ13="Lait")*(DM14:VZ14="ALERTE")*(COUNTIF(AD191,"* "&amp;DM15:VZ15&amp;" *")&gt;0)*1))</f>
        <v>0</v>
      </c>
      <c r="BA191">
        <f t="array" ref="BA191">IF(P191="",0,SUMPRODUCT((DM13:VZ13="Lait")*(DM14:VZ14="SUSP")*(COUNTIF(AD191,"* "&amp;DM15:VZ15&amp;" *")&gt;0)*1))</f>
        <v>0</v>
      </c>
      <c r="BB191" t="str">
        <f t="shared" si="127"/>
        <v/>
      </c>
      <c r="BC191" t="str">
        <f t="shared" si="128"/>
        <v/>
      </c>
      <c r="BD191">
        <f t="array" ref="BD191">IF(P191="",0,SUMPRODUCT((DM13:VZ13="Fruits a coque")*(DM14:VZ14="EXCL")*(COUNTIF(AD191,"* "&amp;DM15:VZ15&amp;" *")&gt;0)*1))</f>
        <v>0</v>
      </c>
      <c r="BE191">
        <f t="array" ref="BE191">IF(P191="",0,SUMPRODUCT((DM13:VZ13="Fruits a coque")*(DM14:VZ14="ALERTE")*(COUNTIF(AD191,"* "&amp;DM15:VZ15&amp;" *")&gt;0)*1))</f>
        <v>0</v>
      </c>
      <c r="BF191" t="str">
        <f t="shared" si="129"/>
        <v/>
      </c>
      <c r="BG191">
        <f t="array" ref="BG191">IF(P191="",0,SUMPRODUCT((DM13:VZ13="Celeri")*(DM14:VZ14="ALERTE")*(COUNTIF(AD191,"* "&amp;DM15:VZ15&amp;" *")&gt;0)*1))</f>
        <v>0</v>
      </c>
      <c r="BH191" t="str">
        <f t="shared" si="130"/>
        <v/>
      </c>
      <c r="BI191">
        <f t="array" ref="BI191">IF(P191="",0,SUMPRODUCT((DM13:VZ13="Moutarde")*(DM14:VZ14="ALERTE")*(COUNTIF(AD191,"* "&amp;DM15:VZ15&amp;" *")&gt;0)*1))</f>
        <v>0</v>
      </c>
      <c r="BJ191" t="str">
        <f t="shared" si="131"/>
        <v/>
      </c>
      <c r="BK191">
        <f t="array" ref="BK191">IF(P191="",0,SUMPRODUCT((DM13:VZ13="Sesame")*(DM14:VZ14="ALERTE")*(COUNTIF(AD191,"* "&amp;DM15:VZ15&amp;" *")&gt;0)*1))</f>
        <v>0</v>
      </c>
      <c r="BL191" t="str">
        <f t="shared" si="132"/>
        <v/>
      </c>
      <c r="BM191">
        <f t="array" ref="BM191">IF(P191="",0,SUMPRODUCT((DM13:VZ13="Sulfites")*(DM14:VZ14="ALERTE")*(COUNTIF(AD191,"* "&amp;DM15:VZ15&amp;" *")&gt;0)*1))</f>
        <v>0</v>
      </c>
      <c r="BN191" t="str">
        <f t="shared" si="133"/>
        <v/>
      </c>
      <c r="BO191">
        <f t="array" ref="BO191">IF(P191="",0,SUMPRODUCT((DM13:VZ13="Lupin")*(DM14:VZ14="ALERTE")*(COUNTIF(AD191,"* "&amp;DM15:VZ15&amp;" *")&gt;0)*1))</f>
        <v>0</v>
      </c>
      <c r="BP191" t="str">
        <f t="shared" si="134"/>
        <v/>
      </c>
      <c r="BQ191">
        <f t="array" ref="BQ191">IF(P191="",0,SUMPRODUCT((DM13:VZ13="Mollusques")*(DM14:VZ14="EXCL")*(COUNTIF(AD191,"* "&amp;DM15:VZ15&amp;" *")&gt;0)*1))</f>
        <v>0</v>
      </c>
      <c r="BR191">
        <f t="array" ref="BR191">IF(P191="",0,SUMPRODUCT((DM13:VZ13="Mollusques")*(DM14:VZ14="ALERTE")*(COUNTIF(AD191,"* "&amp;DM15:VZ15&amp;" *")&gt;0)*1))</f>
        <v>0</v>
      </c>
      <c r="BS191" t="str">
        <f t="shared" si="135"/>
        <v/>
      </c>
      <c r="BT191" t="str">
        <f t="shared" si="136"/>
        <v/>
      </c>
      <c r="BU191" t="str">
        <f t="shared" si="137"/>
        <v/>
      </c>
      <c r="BV191" t="str">
        <f t="shared" si="138"/>
        <v/>
      </c>
      <c r="BW191" t="str">
        <f t="shared" si="139"/>
        <v/>
      </c>
      <c r="BX191" t="str">
        <f t="shared" si="140"/>
        <v/>
      </c>
      <c r="BY191" t="str">
        <f t="shared" si="141"/>
        <v/>
      </c>
      <c r="BZ191" t="str">
        <f t="shared" si="142"/>
        <v/>
      </c>
      <c r="CA191" t="str">
        <f t="shared" si="143"/>
        <v/>
      </c>
      <c r="CB191" t="str">
        <f t="shared" si="144"/>
        <v/>
      </c>
      <c r="CC191" t="str">
        <f t="shared" si="145"/>
        <v/>
      </c>
      <c r="CD191" t="str">
        <f t="shared" si="146"/>
        <v/>
      </c>
      <c r="CE191" t="str">
        <f t="shared" si="147"/>
        <v/>
      </c>
      <c r="CF191" t="str">
        <f t="shared" si="148"/>
        <v/>
      </c>
      <c r="CG191" t="str">
        <f t="shared" si="149"/>
        <v/>
      </c>
      <c r="CH191" t="str">
        <f t="shared" si="150"/>
        <v/>
      </c>
      <c r="CI191" t="str">
        <f t="shared" si="151"/>
        <v/>
      </c>
      <c r="CJ191" t="str">
        <f t="shared" si="152"/>
        <v/>
      </c>
      <c r="CK191" t="str">
        <f t="shared" si="153"/>
        <v/>
      </c>
    </row>
    <row r="192" spans="2:89" ht="15.75">
      <c r="B192" s="759"/>
      <c r="C192" s="784"/>
      <c r="D192" s="780" t="str" cm="1">
        <f t="array" ref="D192">IF(ROW()=ROW(D182),C185,INDEX(E182:E195,ROW()-ROW(D182)))</f>
        <v/>
      </c>
      <c r="E192" s="781" t="str">
        <f>IF(OR(D192="",C184="",C184&lt;=0,F192=""),"",TRIM(MID(D192,LEN(F192)+1+IF(MID(D192,LEN(F192)+1,1)=" ",1,0),99999)))</f>
        <v/>
      </c>
      <c r="F192" s="780" t="str">
        <f>IF(OR(G192="",G192=0,G192="0"),"",IF(LEN(G192)&lt;=C184,G192,IF(LEN(SUBSTITUTE(H192," ",""))=C184+1,LEFT(G192,C184),LEFT(G192,FIND("§",SUBSTITUTE(H192," ","§",LEN(H192)-LEN(SUBSTITUTE(H192," ",""))))-1))))</f>
        <v/>
      </c>
      <c r="G192" s="780" t="str">
        <f t="shared" si="105"/>
        <v/>
      </c>
      <c r="H192" s="780" t="str">
        <f>IF(OR(G192="",G192=0,G192="0"),"",LEFT(G192,C184+1))</f>
        <v/>
      </c>
      <c r="I192" s="782"/>
      <c r="J192" s="796"/>
      <c r="K192" s="759" t="str">
        <f>IF(LEN(TRIM(L192))&gt;0,MAX(K13:K191)+1,"")</f>
        <v/>
      </c>
      <c r="L192" s="864"/>
      <c r="M192" s="864"/>
      <c r="N192" s="864"/>
      <c r="O192" s="263" t="str">
        <f t="shared" si="106"/>
        <v/>
      </c>
      <c r="P192" s="752"/>
      <c r="Q192" s="862" t="s">
        <v>945</v>
      </c>
      <c r="R192" s="863" t="str">
        <f t="shared" si="107"/>
        <v/>
      </c>
      <c r="S192" s="264" t="str">
        <f t="shared" si="108"/>
        <v/>
      </c>
      <c r="T192" s="266" t="str">
        <f t="shared" si="109"/>
        <v/>
      </c>
      <c r="U192" s="267" t="str">
        <f t="shared" si="110"/>
        <v/>
      </c>
      <c r="V192" s="268" t="str">
        <f t="shared" si="111"/>
        <v/>
      </c>
      <c r="W192" s="268" t="str">
        <f t="shared" si="112"/>
        <v/>
      </c>
      <c r="X192" s="269" t="str">
        <f t="shared" si="113"/>
        <v/>
      </c>
      <c r="Y192" t="str">
        <f t="shared" si="114"/>
        <v/>
      </c>
      <c r="Z192" t="str">
        <f t="shared" si="115"/>
        <v/>
      </c>
      <c r="AA192" t="str">
        <f t="shared" si="116"/>
        <v/>
      </c>
      <c r="AB192" t="str">
        <f t="shared" si="117"/>
        <v/>
      </c>
      <c r="AC192" t="str">
        <f t="shared" si="118"/>
        <v/>
      </c>
      <c r="AD192" t="str">
        <f t="shared" si="119"/>
        <v/>
      </c>
      <c r="AE192">
        <f t="array" ref="AE192">IF(P192="",0,SUMPRODUCT((DM13:VZ13="Gluten")*(DM14:VZ14="INFO")*(COUNTIF(AD192,"* "&amp;DM15:VZ15&amp;" *")&gt;0)*1))</f>
        <v>0</v>
      </c>
      <c r="AF192">
        <f t="array" ref="AF192">IF(P192="",0,SUMPRODUCT((DM13:VZ13="Gluten")*(DM14:VZ14="EXCL")*(COUNTIF(AD192,"* "&amp;DM15:VZ15&amp;" *")&gt;0)*1))</f>
        <v>0</v>
      </c>
      <c r="AG192">
        <f t="array" ref="AG192">IF(P192="",0,SUMPRODUCT((DM13:VZ13="Gluten")*(DM14:VZ14="ALERTE")*(COUNTIF(AD192,"* "&amp;DM15:VZ15&amp;" *")&gt;0)*1))</f>
        <v>0</v>
      </c>
      <c r="AH192">
        <f t="array" ref="AH192">IF(P192="",0,SUMPRODUCT((DM13:VZ13="Gluten")*(DM14:VZ14="SUSP")*(COUNTIF(AD192,"* "&amp;DM15:VZ15&amp;" *")&gt;0)*1))</f>
        <v>0</v>
      </c>
      <c r="AI192" t="str">
        <f t="shared" si="120"/>
        <v/>
      </c>
      <c r="AJ192" t="str">
        <f t="shared" si="121"/>
        <v/>
      </c>
      <c r="AK192">
        <f t="array" ref="AK192">IF(P192="",0,SUMPRODUCT((DM13:VZ13="Crustaces")*(DM14:VZ14="ALERTE")*(COUNTIF(AD192,"* "&amp;DM15:VZ15&amp;" *")&gt;0)*1))</f>
        <v>0</v>
      </c>
      <c r="AL192" t="str">
        <f t="shared" si="122"/>
        <v/>
      </c>
      <c r="AM192">
        <f t="array" ref="AM192">IF(P192="",0,SUMPRODUCT((DM13:VZ13="Oeufs")*(DM14:VZ14="ALERTE")*(COUNTIF(AD192,"* "&amp;DM15:VZ15&amp;" *")&gt;0)*1))</f>
        <v>0</v>
      </c>
      <c r="AN192" t="str">
        <f t="shared" si="123"/>
        <v/>
      </c>
      <c r="AO192">
        <f t="array" ref="AO192">IF(P192="",0,SUMPRODUCT((DM13:VZ13="Poissons")*(DM14:VZ14="INFO")*(COUNTIF(AD192,"* "&amp;DM15:VZ15&amp;" *")&gt;0)*1))</f>
        <v>0</v>
      </c>
      <c r="AP192">
        <f t="array" ref="AP192">IF(P192="",0,SUMPRODUCT((DM13:VZ13="Poissons")*(DM14:VZ14="EXCL")*(COUNTIF(AD192,"* "&amp;DM15:VZ15&amp;" *")&gt;0)*1))</f>
        <v>0</v>
      </c>
      <c r="AQ192">
        <f t="array" ref="AQ192">IF(P192="",0,SUMPRODUCT((DM13:VZ13="Poissons")*(DM14:VZ14="ALERTE")*(COUNTIF(AD192,"* "&amp;DM15:VZ15&amp;" *")&gt;0)*1))</f>
        <v>0</v>
      </c>
      <c r="AR192" t="str">
        <f t="shared" si="124"/>
        <v/>
      </c>
      <c r="AS192">
        <f t="array" ref="AS192">IF(P192="",0,SUMPRODUCT((DM13:VZ13="Arachides")*(DM14:VZ14="ALERTE")*(COUNTIF(AD192,"* "&amp;DM15:VZ15&amp;" *")&gt;0)*1))</f>
        <v>0</v>
      </c>
      <c r="AT192" t="str">
        <f t="shared" si="125"/>
        <v/>
      </c>
      <c r="AU192">
        <f t="array" ref="AU192">IF(P192="",0,SUMPRODUCT((DM13:VZ13="Soja")*(DM14:VZ14="INFO")*(COUNTIF(AD192,"* "&amp;DM15:VZ15&amp;" *")&gt;0)*1))</f>
        <v>0</v>
      </c>
      <c r="AV192">
        <f t="array" ref="AV192">IF(P192="",0,SUMPRODUCT((DM13:VZ13="Soja")*(DM14:VZ14="ALERTE")*(COUNTIF(AD192,"* "&amp;DM15:VZ15&amp;" *")&gt;0)*1))</f>
        <v>0</v>
      </c>
      <c r="AW192" t="str">
        <f t="shared" si="126"/>
        <v/>
      </c>
      <c r="AX192">
        <f t="array" ref="AX192">IF(P192="",0,SUMPRODUCT((DM13:VZ13="Lait")*(DM14:VZ14="INFO")*(COUNTIF(AD192,"* "&amp;DM15:VZ15&amp;" *")&gt;0)*1))</f>
        <v>0</v>
      </c>
      <c r="AY192">
        <f t="array" ref="AY192">IF(P192="",0,SUMPRODUCT((DM13:VZ13="Lait")*(DM14:VZ14="EXCL")*(COUNTIF(AD192,"* "&amp;DM15:VZ15&amp;" *")&gt;0)*1))</f>
        <v>0</v>
      </c>
      <c r="AZ192">
        <f t="array" ref="AZ192">IF(P192="",0,SUMPRODUCT((DM13:VZ13="Lait")*(DM14:VZ14="ALERTE")*(COUNTIF(AD192,"* "&amp;DM15:VZ15&amp;" *")&gt;0)*1))</f>
        <v>0</v>
      </c>
      <c r="BA192">
        <f t="array" ref="BA192">IF(P192="",0,SUMPRODUCT((DM13:VZ13="Lait")*(DM14:VZ14="SUSP")*(COUNTIF(AD192,"* "&amp;DM15:VZ15&amp;" *")&gt;0)*1))</f>
        <v>0</v>
      </c>
      <c r="BB192" t="str">
        <f t="shared" si="127"/>
        <v/>
      </c>
      <c r="BC192" t="str">
        <f t="shared" si="128"/>
        <v/>
      </c>
      <c r="BD192">
        <f t="array" ref="BD192">IF(P192="",0,SUMPRODUCT((DM13:VZ13="Fruits a coque")*(DM14:VZ14="EXCL")*(COUNTIF(AD192,"* "&amp;DM15:VZ15&amp;" *")&gt;0)*1))</f>
        <v>0</v>
      </c>
      <c r="BE192">
        <f t="array" ref="BE192">IF(P192="",0,SUMPRODUCT((DM13:VZ13="Fruits a coque")*(DM14:VZ14="ALERTE")*(COUNTIF(AD192,"* "&amp;DM15:VZ15&amp;" *")&gt;0)*1))</f>
        <v>0</v>
      </c>
      <c r="BF192" t="str">
        <f t="shared" si="129"/>
        <v/>
      </c>
      <c r="BG192">
        <f t="array" ref="BG192">IF(P192="",0,SUMPRODUCT((DM13:VZ13="Celeri")*(DM14:VZ14="ALERTE")*(COUNTIF(AD192,"* "&amp;DM15:VZ15&amp;" *")&gt;0)*1))</f>
        <v>0</v>
      </c>
      <c r="BH192" t="str">
        <f t="shared" si="130"/>
        <v/>
      </c>
      <c r="BI192">
        <f t="array" ref="BI192">IF(P192="",0,SUMPRODUCT((DM13:VZ13="Moutarde")*(DM14:VZ14="ALERTE")*(COUNTIF(AD192,"* "&amp;DM15:VZ15&amp;" *")&gt;0)*1))</f>
        <v>0</v>
      </c>
      <c r="BJ192" t="str">
        <f t="shared" si="131"/>
        <v/>
      </c>
      <c r="BK192">
        <f t="array" ref="BK192">IF(P192="",0,SUMPRODUCT((DM13:VZ13="Sesame")*(DM14:VZ14="ALERTE")*(COUNTIF(AD192,"* "&amp;DM15:VZ15&amp;" *")&gt;0)*1))</f>
        <v>0</v>
      </c>
      <c r="BL192" t="str">
        <f t="shared" si="132"/>
        <v/>
      </c>
      <c r="BM192">
        <f t="array" ref="BM192">IF(P192="",0,SUMPRODUCT((DM13:VZ13="Sulfites")*(DM14:VZ14="ALERTE")*(COUNTIF(AD192,"* "&amp;DM15:VZ15&amp;" *")&gt;0)*1))</f>
        <v>0</v>
      </c>
      <c r="BN192" t="str">
        <f t="shared" si="133"/>
        <v/>
      </c>
      <c r="BO192">
        <f t="array" ref="BO192">IF(P192="",0,SUMPRODUCT((DM13:VZ13="Lupin")*(DM14:VZ14="ALERTE")*(COUNTIF(AD192,"* "&amp;DM15:VZ15&amp;" *")&gt;0)*1))</f>
        <v>0</v>
      </c>
      <c r="BP192" t="str">
        <f t="shared" si="134"/>
        <v/>
      </c>
      <c r="BQ192">
        <f t="array" ref="BQ192">IF(P192="",0,SUMPRODUCT((DM13:VZ13="Mollusques")*(DM14:VZ14="EXCL")*(COUNTIF(AD192,"* "&amp;DM15:VZ15&amp;" *")&gt;0)*1))</f>
        <v>0</v>
      </c>
      <c r="BR192">
        <f t="array" ref="BR192">IF(P192="",0,SUMPRODUCT((DM13:VZ13="Mollusques")*(DM14:VZ14="ALERTE")*(COUNTIF(AD192,"* "&amp;DM15:VZ15&amp;" *")&gt;0)*1))</f>
        <v>0</v>
      </c>
      <c r="BS192" t="str">
        <f t="shared" si="135"/>
        <v/>
      </c>
      <c r="BT192" t="str">
        <f t="shared" si="136"/>
        <v/>
      </c>
      <c r="BU192" t="str">
        <f t="shared" si="137"/>
        <v/>
      </c>
      <c r="BV192" t="str">
        <f t="shared" si="138"/>
        <v/>
      </c>
      <c r="BW192" t="str">
        <f t="shared" si="139"/>
        <v/>
      </c>
      <c r="BX192" t="str">
        <f t="shared" si="140"/>
        <v/>
      </c>
      <c r="BY192" t="str">
        <f t="shared" si="141"/>
        <v/>
      </c>
      <c r="BZ192" t="str">
        <f t="shared" si="142"/>
        <v/>
      </c>
      <c r="CA192" t="str">
        <f t="shared" si="143"/>
        <v/>
      </c>
      <c r="CB192" t="str">
        <f t="shared" si="144"/>
        <v/>
      </c>
      <c r="CC192" t="str">
        <f t="shared" si="145"/>
        <v/>
      </c>
      <c r="CD192" t="str">
        <f t="shared" si="146"/>
        <v/>
      </c>
      <c r="CE192" t="str">
        <f t="shared" si="147"/>
        <v/>
      </c>
      <c r="CF192" t="str">
        <f t="shared" si="148"/>
        <v/>
      </c>
      <c r="CG192" t="str">
        <f t="shared" si="149"/>
        <v/>
      </c>
      <c r="CH192" t="str">
        <f t="shared" si="150"/>
        <v/>
      </c>
      <c r="CI192" t="str">
        <f t="shared" si="151"/>
        <v/>
      </c>
      <c r="CJ192" t="str">
        <f t="shared" si="152"/>
        <v/>
      </c>
      <c r="CK192" t="str">
        <f t="shared" si="153"/>
        <v/>
      </c>
    </row>
    <row r="193" spans="2:601" ht="15.75">
      <c r="B193" s="759"/>
      <c r="C193" s="784"/>
      <c r="D193" s="780" t="str" cm="1">
        <f t="array" ref="D193">IF(ROW()=ROW(D182),C185,INDEX(E182:E195,ROW()-ROW(D182)))</f>
        <v/>
      </c>
      <c r="E193" s="781" t="str">
        <f>IF(OR(D193="",C184="",C184&lt;=0,F193=""),"",TRIM(MID(D193,LEN(F193)+1+IF(MID(D193,LEN(F193)+1,1)=" ",1,0),99999)))</f>
        <v/>
      </c>
      <c r="F193" s="780" t="str">
        <f>IF(OR(G193="",G193=0,G193="0"),"",IF(LEN(G193)&lt;=C184,G193,IF(LEN(SUBSTITUTE(H193," ",""))=C184+1,LEFT(G193,C184),LEFT(G193,FIND("§",SUBSTITUTE(H193," ","§",LEN(H193)-LEN(SUBSTITUTE(H193," ",""))))-1))))</f>
        <v/>
      </c>
      <c r="G193" s="780" t="str">
        <f t="shared" si="105"/>
        <v/>
      </c>
      <c r="H193" s="780" t="str">
        <f>IF(OR(G193="",G193=0,G193="0"),"",LEFT(G193,C184+1))</f>
        <v/>
      </c>
      <c r="I193" s="782"/>
      <c r="J193" s="796"/>
      <c r="K193" s="759" t="str">
        <f>IF(LEN(TRIM(L193))&gt;0,MAX(K13:K192)+1,"")</f>
        <v/>
      </c>
      <c r="L193" s="864"/>
      <c r="M193" s="864"/>
      <c r="N193" s="864"/>
      <c r="O193" s="263" t="str">
        <f t="shared" si="106"/>
        <v/>
      </c>
      <c r="P193" s="752"/>
      <c r="Q193" s="862" t="s">
        <v>945</v>
      </c>
      <c r="R193" s="863" t="str">
        <f t="shared" si="107"/>
        <v/>
      </c>
      <c r="S193" s="264" t="str">
        <f t="shared" si="108"/>
        <v/>
      </c>
      <c r="T193" s="266" t="str">
        <f t="shared" si="109"/>
        <v/>
      </c>
      <c r="U193" s="267" t="str">
        <f t="shared" si="110"/>
        <v/>
      </c>
      <c r="V193" s="268" t="str">
        <f t="shared" si="111"/>
        <v/>
      </c>
      <c r="W193" s="268" t="str">
        <f t="shared" si="112"/>
        <v/>
      </c>
      <c r="X193" s="269" t="str">
        <f t="shared" si="113"/>
        <v/>
      </c>
      <c r="Y193" t="str">
        <f t="shared" si="114"/>
        <v/>
      </c>
      <c r="Z193" t="str">
        <f t="shared" si="115"/>
        <v/>
      </c>
      <c r="AA193" t="str">
        <f t="shared" si="116"/>
        <v/>
      </c>
      <c r="AB193" t="str">
        <f t="shared" si="117"/>
        <v/>
      </c>
      <c r="AC193" t="str">
        <f t="shared" si="118"/>
        <v/>
      </c>
      <c r="AD193" t="str">
        <f t="shared" si="119"/>
        <v/>
      </c>
      <c r="AE193">
        <f t="array" ref="AE193">IF(P193="",0,SUMPRODUCT((DM13:VZ13="Gluten")*(DM14:VZ14="INFO")*(COUNTIF(AD193,"* "&amp;DM15:VZ15&amp;" *")&gt;0)*1))</f>
        <v>0</v>
      </c>
      <c r="AF193">
        <f t="array" ref="AF193">IF(P193="",0,SUMPRODUCT((DM13:VZ13="Gluten")*(DM14:VZ14="EXCL")*(COUNTIF(AD193,"* "&amp;DM15:VZ15&amp;" *")&gt;0)*1))</f>
        <v>0</v>
      </c>
      <c r="AG193">
        <f t="array" ref="AG193">IF(P193="",0,SUMPRODUCT((DM13:VZ13="Gluten")*(DM14:VZ14="ALERTE")*(COUNTIF(AD193,"* "&amp;DM15:VZ15&amp;" *")&gt;0)*1))</f>
        <v>0</v>
      </c>
      <c r="AH193">
        <f t="array" ref="AH193">IF(P193="",0,SUMPRODUCT((DM13:VZ13="Gluten")*(DM14:VZ14="SUSP")*(COUNTIF(AD193,"* "&amp;DM15:VZ15&amp;" *")&gt;0)*1))</f>
        <v>0</v>
      </c>
      <c r="AI193" t="str">
        <f t="shared" si="120"/>
        <v/>
      </c>
      <c r="AJ193" t="str">
        <f t="shared" si="121"/>
        <v/>
      </c>
      <c r="AK193">
        <f t="array" ref="AK193">IF(P193="",0,SUMPRODUCT((DM13:VZ13="Crustaces")*(DM14:VZ14="ALERTE")*(COUNTIF(AD193,"* "&amp;DM15:VZ15&amp;" *")&gt;0)*1))</f>
        <v>0</v>
      </c>
      <c r="AL193" t="str">
        <f t="shared" si="122"/>
        <v/>
      </c>
      <c r="AM193">
        <f t="array" ref="AM193">IF(P193="",0,SUMPRODUCT((DM13:VZ13="Oeufs")*(DM14:VZ14="ALERTE")*(COUNTIF(AD193,"* "&amp;DM15:VZ15&amp;" *")&gt;0)*1))</f>
        <v>0</v>
      </c>
      <c r="AN193" t="str">
        <f t="shared" si="123"/>
        <v/>
      </c>
      <c r="AO193">
        <f t="array" ref="AO193">IF(P193="",0,SUMPRODUCT((DM13:VZ13="Poissons")*(DM14:VZ14="INFO")*(COUNTIF(AD193,"* "&amp;DM15:VZ15&amp;" *")&gt;0)*1))</f>
        <v>0</v>
      </c>
      <c r="AP193">
        <f t="array" ref="AP193">IF(P193="",0,SUMPRODUCT((DM13:VZ13="Poissons")*(DM14:VZ14="EXCL")*(COUNTIF(AD193,"* "&amp;DM15:VZ15&amp;" *")&gt;0)*1))</f>
        <v>0</v>
      </c>
      <c r="AQ193">
        <f t="array" ref="AQ193">IF(P193="",0,SUMPRODUCT((DM13:VZ13="Poissons")*(DM14:VZ14="ALERTE")*(COUNTIF(AD193,"* "&amp;DM15:VZ15&amp;" *")&gt;0)*1))</f>
        <v>0</v>
      </c>
      <c r="AR193" t="str">
        <f t="shared" si="124"/>
        <v/>
      </c>
      <c r="AS193">
        <f t="array" ref="AS193">IF(P193="",0,SUMPRODUCT((DM13:VZ13="Arachides")*(DM14:VZ14="ALERTE")*(COUNTIF(AD193,"* "&amp;DM15:VZ15&amp;" *")&gt;0)*1))</f>
        <v>0</v>
      </c>
      <c r="AT193" t="str">
        <f t="shared" si="125"/>
        <v/>
      </c>
      <c r="AU193">
        <f t="array" ref="AU193">IF(P193="",0,SUMPRODUCT((DM13:VZ13="Soja")*(DM14:VZ14="INFO")*(COUNTIF(AD193,"* "&amp;DM15:VZ15&amp;" *")&gt;0)*1))</f>
        <v>0</v>
      </c>
      <c r="AV193">
        <f t="array" ref="AV193">IF(P193="",0,SUMPRODUCT((DM13:VZ13="Soja")*(DM14:VZ14="ALERTE")*(COUNTIF(AD193,"* "&amp;DM15:VZ15&amp;" *")&gt;0)*1))</f>
        <v>0</v>
      </c>
      <c r="AW193" t="str">
        <f t="shared" si="126"/>
        <v/>
      </c>
      <c r="AX193">
        <f t="array" ref="AX193">IF(P193="",0,SUMPRODUCT((DM13:VZ13="Lait")*(DM14:VZ14="INFO")*(COUNTIF(AD193,"* "&amp;DM15:VZ15&amp;" *")&gt;0)*1))</f>
        <v>0</v>
      </c>
      <c r="AY193">
        <f t="array" ref="AY193">IF(P193="",0,SUMPRODUCT((DM13:VZ13="Lait")*(DM14:VZ14="EXCL")*(COUNTIF(AD193,"* "&amp;DM15:VZ15&amp;" *")&gt;0)*1))</f>
        <v>0</v>
      </c>
      <c r="AZ193">
        <f t="array" ref="AZ193">IF(P193="",0,SUMPRODUCT((DM13:VZ13="Lait")*(DM14:VZ14="ALERTE")*(COUNTIF(AD193,"* "&amp;DM15:VZ15&amp;" *")&gt;0)*1))</f>
        <v>0</v>
      </c>
      <c r="BA193">
        <f t="array" ref="BA193">IF(P193="",0,SUMPRODUCT((DM13:VZ13="Lait")*(DM14:VZ14="SUSP")*(COUNTIF(AD193,"* "&amp;DM15:VZ15&amp;" *")&gt;0)*1))</f>
        <v>0</v>
      </c>
      <c r="BB193" t="str">
        <f t="shared" si="127"/>
        <v/>
      </c>
      <c r="BC193" t="str">
        <f t="shared" si="128"/>
        <v/>
      </c>
      <c r="BD193">
        <f t="array" ref="BD193">IF(P193="",0,SUMPRODUCT((DM13:VZ13="Fruits a coque")*(DM14:VZ14="EXCL")*(COUNTIF(AD193,"* "&amp;DM15:VZ15&amp;" *")&gt;0)*1))</f>
        <v>0</v>
      </c>
      <c r="BE193">
        <f t="array" ref="BE193">IF(P193="",0,SUMPRODUCT((DM13:VZ13="Fruits a coque")*(DM14:VZ14="ALERTE")*(COUNTIF(AD193,"* "&amp;DM15:VZ15&amp;" *")&gt;0)*1))</f>
        <v>0</v>
      </c>
      <c r="BF193" t="str">
        <f t="shared" si="129"/>
        <v/>
      </c>
      <c r="BG193">
        <f t="array" ref="BG193">IF(P193="",0,SUMPRODUCT((DM13:VZ13="Celeri")*(DM14:VZ14="ALERTE")*(COUNTIF(AD193,"* "&amp;DM15:VZ15&amp;" *")&gt;0)*1))</f>
        <v>0</v>
      </c>
      <c r="BH193" t="str">
        <f t="shared" si="130"/>
        <v/>
      </c>
      <c r="BI193">
        <f t="array" ref="BI193">IF(P193="",0,SUMPRODUCT((DM13:VZ13="Moutarde")*(DM14:VZ14="ALERTE")*(COUNTIF(AD193,"* "&amp;DM15:VZ15&amp;" *")&gt;0)*1))</f>
        <v>0</v>
      </c>
      <c r="BJ193" t="str">
        <f t="shared" si="131"/>
        <v/>
      </c>
      <c r="BK193">
        <f t="array" ref="BK193">IF(P193="",0,SUMPRODUCT((DM13:VZ13="Sesame")*(DM14:VZ14="ALERTE")*(COUNTIF(AD193,"* "&amp;DM15:VZ15&amp;" *")&gt;0)*1))</f>
        <v>0</v>
      </c>
      <c r="BL193" t="str">
        <f t="shared" si="132"/>
        <v/>
      </c>
      <c r="BM193">
        <f t="array" ref="BM193">IF(P193="",0,SUMPRODUCT((DM13:VZ13="Sulfites")*(DM14:VZ14="ALERTE")*(COUNTIF(AD193,"* "&amp;DM15:VZ15&amp;" *")&gt;0)*1))</f>
        <v>0</v>
      </c>
      <c r="BN193" t="str">
        <f t="shared" si="133"/>
        <v/>
      </c>
      <c r="BO193">
        <f t="array" ref="BO193">IF(P193="",0,SUMPRODUCT((DM13:VZ13="Lupin")*(DM14:VZ14="ALERTE")*(COUNTIF(AD193,"* "&amp;DM15:VZ15&amp;" *")&gt;0)*1))</f>
        <v>0</v>
      </c>
      <c r="BP193" t="str">
        <f t="shared" si="134"/>
        <v/>
      </c>
      <c r="BQ193">
        <f t="array" ref="BQ193">IF(P193="",0,SUMPRODUCT((DM13:VZ13="Mollusques")*(DM14:VZ14="EXCL")*(COUNTIF(AD193,"* "&amp;DM15:VZ15&amp;" *")&gt;0)*1))</f>
        <v>0</v>
      </c>
      <c r="BR193">
        <f t="array" ref="BR193">IF(P193="",0,SUMPRODUCT((DM13:VZ13="Mollusques")*(DM14:VZ14="ALERTE")*(COUNTIF(AD193,"* "&amp;DM15:VZ15&amp;" *")&gt;0)*1))</f>
        <v>0</v>
      </c>
      <c r="BS193" t="str">
        <f t="shared" si="135"/>
        <v/>
      </c>
      <c r="BT193" t="str">
        <f t="shared" si="136"/>
        <v/>
      </c>
      <c r="BU193" t="str">
        <f t="shared" si="137"/>
        <v/>
      </c>
      <c r="BV193" t="str">
        <f t="shared" si="138"/>
        <v/>
      </c>
      <c r="BW193" t="str">
        <f t="shared" si="139"/>
        <v/>
      </c>
      <c r="BX193" t="str">
        <f t="shared" si="140"/>
        <v/>
      </c>
      <c r="BY193" t="str">
        <f t="shared" si="141"/>
        <v/>
      </c>
      <c r="BZ193" t="str">
        <f t="shared" si="142"/>
        <v/>
      </c>
      <c r="CA193" t="str">
        <f t="shared" si="143"/>
        <v/>
      </c>
      <c r="CB193" t="str">
        <f t="shared" si="144"/>
        <v/>
      </c>
      <c r="CC193" t="str">
        <f t="shared" si="145"/>
        <v/>
      </c>
      <c r="CD193" t="str">
        <f t="shared" si="146"/>
        <v/>
      </c>
      <c r="CE193" t="str">
        <f t="shared" si="147"/>
        <v/>
      </c>
      <c r="CF193" t="str">
        <f t="shared" si="148"/>
        <v/>
      </c>
      <c r="CG193" t="str">
        <f t="shared" si="149"/>
        <v/>
      </c>
      <c r="CH193" t="str">
        <f t="shared" si="150"/>
        <v/>
      </c>
      <c r="CI193" t="str">
        <f t="shared" si="151"/>
        <v/>
      </c>
      <c r="CJ193" t="str">
        <f t="shared" si="152"/>
        <v/>
      </c>
      <c r="CK193" t="str">
        <f t="shared" si="153"/>
        <v/>
      </c>
    </row>
    <row r="194" spans="2:601" ht="15.75">
      <c r="B194" s="759"/>
      <c r="C194" s="784"/>
      <c r="D194" s="780" t="str" cm="1">
        <f t="array" ref="D194">IF(ROW()=ROW(D182),C185,INDEX(E182:E195,ROW()-ROW(D182)))</f>
        <v/>
      </c>
      <c r="E194" s="781" t="str">
        <f>IF(OR(D194="",C184="",C184&lt;=0,F194=""),"",TRIM(MID(D194,LEN(F194)+1+IF(MID(D194,LEN(F194)+1,1)=" ",1,0),99999)))</f>
        <v/>
      </c>
      <c r="F194" s="780" t="str">
        <f>IF(OR(G194="",G194=0,G194="0"),"",IF(LEN(G194)&lt;=C184,G194,IF(LEN(SUBSTITUTE(H194," ",""))=C184+1,LEFT(G194,C184),LEFT(G194,FIND("§",SUBSTITUTE(H194," ","§",LEN(H194)-LEN(SUBSTITUTE(H194," ",""))))-1))))</f>
        <v/>
      </c>
      <c r="G194" s="780" t="str">
        <f t="shared" si="105"/>
        <v/>
      </c>
      <c r="H194" s="780" t="str">
        <f>IF(OR(G194="",G194=0,G194="0"),"",LEFT(G194,C184+1))</f>
        <v/>
      </c>
      <c r="I194" s="782"/>
      <c r="J194" s="796"/>
      <c r="K194" s="759" t="str">
        <f>IF(LEN(TRIM(L194))&gt;0,MAX(K13:K193)+1,"")</f>
        <v/>
      </c>
      <c r="L194" s="864"/>
      <c r="M194" s="864"/>
      <c r="N194" s="864"/>
      <c r="O194" s="263" t="str">
        <f t="shared" si="106"/>
        <v/>
      </c>
      <c r="P194" s="752"/>
      <c r="Q194" s="862" t="s">
        <v>945</v>
      </c>
      <c r="R194" s="863" t="str">
        <f t="shared" si="107"/>
        <v/>
      </c>
      <c r="S194" s="264" t="str">
        <f t="shared" si="108"/>
        <v/>
      </c>
      <c r="T194" s="266" t="str">
        <f t="shared" si="109"/>
        <v/>
      </c>
      <c r="U194" s="267" t="str">
        <f t="shared" si="110"/>
        <v/>
      </c>
      <c r="V194" s="268" t="str">
        <f t="shared" si="111"/>
        <v/>
      </c>
      <c r="W194" s="268" t="str">
        <f t="shared" si="112"/>
        <v/>
      </c>
      <c r="X194" s="269" t="str">
        <f t="shared" si="113"/>
        <v/>
      </c>
      <c r="Y194" t="str">
        <f t="shared" si="114"/>
        <v/>
      </c>
      <c r="Z194" t="str">
        <f t="shared" si="115"/>
        <v/>
      </c>
      <c r="AA194" t="str">
        <f t="shared" si="116"/>
        <v/>
      </c>
      <c r="AB194" t="str">
        <f t="shared" si="117"/>
        <v/>
      </c>
      <c r="AC194" t="str">
        <f t="shared" si="118"/>
        <v/>
      </c>
      <c r="AD194" t="str">
        <f t="shared" si="119"/>
        <v/>
      </c>
      <c r="AE194">
        <f t="array" ref="AE194">IF(P194="",0,SUMPRODUCT((DM13:VZ13="Gluten")*(DM14:VZ14="INFO")*(COUNTIF(AD194,"* "&amp;DM15:VZ15&amp;" *")&gt;0)*1))</f>
        <v>0</v>
      </c>
      <c r="AF194">
        <f t="array" ref="AF194">IF(P194="",0,SUMPRODUCT((DM13:VZ13="Gluten")*(DM14:VZ14="EXCL")*(COUNTIF(AD194,"* "&amp;DM15:VZ15&amp;" *")&gt;0)*1))</f>
        <v>0</v>
      </c>
      <c r="AG194">
        <f t="array" ref="AG194">IF(P194="",0,SUMPRODUCT((DM13:VZ13="Gluten")*(DM14:VZ14="ALERTE")*(COUNTIF(AD194,"* "&amp;DM15:VZ15&amp;" *")&gt;0)*1))</f>
        <v>0</v>
      </c>
      <c r="AH194">
        <f t="array" ref="AH194">IF(P194="",0,SUMPRODUCT((DM13:VZ13="Gluten")*(DM14:VZ14="SUSP")*(COUNTIF(AD194,"* "&amp;DM15:VZ15&amp;" *")&gt;0)*1))</f>
        <v>0</v>
      </c>
      <c r="AI194" t="str">
        <f t="shared" si="120"/>
        <v/>
      </c>
      <c r="AJ194" t="str">
        <f t="shared" si="121"/>
        <v/>
      </c>
      <c r="AK194">
        <f t="array" ref="AK194">IF(P194="",0,SUMPRODUCT((DM13:VZ13="Crustaces")*(DM14:VZ14="ALERTE")*(COUNTIF(AD194,"* "&amp;DM15:VZ15&amp;" *")&gt;0)*1))</f>
        <v>0</v>
      </c>
      <c r="AL194" t="str">
        <f t="shared" si="122"/>
        <v/>
      </c>
      <c r="AM194">
        <f t="array" ref="AM194">IF(P194="",0,SUMPRODUCT((DM13:VZ13="Oeufs")*(DM14:VZ14="ALERTE")*(COUNTIF(AD194,"* "&amp;DM15:VZ15&amp;" *")&gt;0)*1))</f>
        <v>0</v>
      </c>
      <c r="AN194" t="str">
        <f t="shared" si="123"/>
        <v/>
      </c>
      <c r="AO194">
        <f t="array" ref="AO194">IF(P194="",0,SUMPRODUCT((DM13:VZ13="Poissons")*(DM14:VZ14="INFO")*(COUNTIF(AD194,"* "&amp;DM15:VZ15&amp;" *")&gt;0)*1))</f>
        <v>0</v>
      </c>
      <c r="AP194">
        <f t="array" ref="AP194">IF(P194="",0,SUMPRODUCT((DM13:VZ13="Poissons")*(DM14:VZ14="EXCL")*(COUNTIF(AD194,"* "&amp;DM15:VZ15&amp;" *")&gt;0)*1))</f>
        <v>0</v>
      </c>
      <c r="AQ194">
        <f t="array" ref="AQ194">IF(P194="",0,SUMPRODUCT((DM13:VZ13="Poissons")*(DM14:VZ14="ALERTE")*(COUNTIF(AD194,"* "&amp;DM15:VZ15&amp;" *")&gt;0)*1))</f>
        <v>0</v>
      </c>
      <c r="AR194" t="str">
        <f t="shared" si="124"/>
        <v/>
      </c>
      <c r="AS194">
        <f t="array" ref="AS194">IF(P194="",0,SUMPRODUCT((DM13:VZ13="Arachides")*(DM14:VZ14="ALERTE")*(COUNTIF(AD194,"* "&amp;DM15:VZ15&amp;" *")&gt;0)*1))</f>
        <v>0</v>
      </c>
      <c r="AT194" t="str">
        <f t="shared" si="125"/>
        <v/>
      </c>
      <c r="AU194">
        <f t="array" ref="AU194">IF(P194="",0,SUMPRODUCT((DM13:VZ13="Soja")*(DM14:VZ14="INFO")*(COUNTIF(AD194,"* "&amp;DM15:VZ15&amp;" *")&gt;0)*1))</f>
        <v>0</v>
      </c>
      <c r="AV194">
        <f t="array" ref="AV194">IF(P194="",0,SUMPRODUCT((DM13:VZ13="Soja")*(DM14:VZ14="ALERTE")*(COUNTIF(AD194,"* "&amp;DM15:VZ15&amp;" *")&gt;0)*1))</f>
        <v>0</v>
      </c>
      <c r="AW194" t="str">
        <f t="shared" si="126"/>
        <v/>
      </c>
      <c r="AX194">
        <f t="array" ref="AX194">IF(P194="",0,SUMPRODUCT((DM13:VZ13="Lait")*(DM14:VZ14="INFO")*(COUNTIF(AD194,"* "&amp;DM15:VZ15&amp;" *")&gt;0)*1))</f>
        <v>0</v>
      </c>
      <c r="AY194">
        <f t="array" ref="AY194">IF(P194="",0,SUMPRODUCT((DM13:VZ13="Lait")*(DM14:VZ14="EXCL")*(COUNTIF(AD194,"* "&amp;DM15:VZ15&amp;" *")&gt;0)*1))</f>
        <v>0</v>
      </c>
      <c r="AZ194">
        <f t="array" ref="AZ194">IF(P194="",0,SUMPRODUCT((DM13:VZ13="Lait")*(DM14:VZ14="ALERTE")*(COUNTIF(AD194,"* "&amp;DM15:VZ15&amp;" *")&gt;0)*1))</f>
        <v>0</v>
      </c>
      <c r="BA194">
        <f t="array" ref="BA194">IF(P194="",0,SUMPRODUCT((DM13:VZ13="Lait")*(DM14:VZ14="SUSP")*(COUNTIF(AD194,"* "&amp;DM15:VZ15&amp;" *")&gt;0)*1))</f>
        <v>0</v>
      </c>
      <c r="BB194" t="str">
        <f t="shared" si="127"/>
        <v/>
      </c>
      <c r="BC194" t="str">
        <f t="shared" si="128"/>
        <v/>
      </c>
      <c r="BD194">
        <f t="array" ref="BD194">IF(P194="",0,SUMPRODUCT((DM13:VZ13="Fruits a coque")*(DM14:VZ14="EXCL")*(COUNTIF(AD194,"* "&amp;DM15:VZ15&amp;" *")&gt;0)*1))</f>
        <v>0</v>
      </c>
      <c r="BE194">
        <f t="array" ref="BE194">IF(P194="",0,SUMPRODUCT((DM13:VZ13="Fruits a coque")*(DM14:VZ14="ALERTE")*(COUNTIF(AD194,"* "&amp;DM15:VZ15&amp;" *")&gt;0)*1))</f>
        <v>0</v>
      </c>
      <c r="BF194" t="str">
        <f t="shared" si="129"/>
        <v/>
      </c>
      <c r="BG194">
        <f t="array" ref="BG194">IF(P194="",0,SUMPRODUCT((DM13:VZ13="Celeri")*(DM14:VZ14="ALERTE")*(COUNTIF(AD194,"* "&amp;DM15:VZ15&amp;" *")&gt;0)*1))</f>
        <v>0</v>
      </c>
      <c r="BH194" t="str">
        <f t="shared" si="130"/>
        <v/>
      </c>
      <c r="BI194">
        <f t="array" ref="BI194">IF(P194="",0,SUMPRODUCT((DM13:VZ13="Moutarde")*(DM14:VZ14="ALERTE")*(COUNTIF(AD194,"* "&amp;DM15:VZ15&amp;" *")&gt;0)*1))</f>
        <v>0</v>
      </c>
      <c r="BJ194" t="str">
        <f t="shared" si="131"/>
        <v/>
      </c>
      <c r="BK194">
        <f t="array" ref="BK194">IF(P194="",0,SUMPRODUCT((DM13:VZ13="Sesame")*(DM14:VZ14="ALERTE")*(COUNTIF(AD194,"* "&amp;DM15:VZ15&amp;" *")&gt;0)*1))</f>
        <v>0</v>
      </c>
      <c r="BL194" t="str">
        <f t="shared" si="132"/>
        <v/>
      </c>
      <c r="BM194">
        <f t="array" ref="BM194">IF(P194="",0,SUMPRODUCT((DM13:VZ13="Sulfites")*(DM14:VZ14="ALERTE")*(COUNTIF(AD194,"* "&amp;DM15:VZ15&amp;" *")&gt;0)*1))</f>
        <v>0</v>
      </c>
      <c r="BN194" t="str">
        <f t="shared" si="133"/>
        <v/>
      </c>
      <c r="BO194">
        <f t="array" ref="BO194">IF(P194="",0,SUMPRODUCT((DM13:VZ13="Lupin")*(DM14:VZ14="ALERTE")*(COUNTIF(AD194,"* "&amp;DM15:VZ15&amp;" *")&gt;0)*1))</f>
        <v>0</v>
      </c>
      <c r="BP194" t="str">
        <f t="shared" si="134"/>
        <v/>
      </c>
      <c r="BQ194">
        <f t="array" ref="BQ194">IF(P194="",0,SUMPRODUCT((DM13:VZ13="Mollusques")*(DM14:VZ14="EXCL")*(COUNTIF(AD194,"* "&amp;DM15:VZ15&amp;" *")&gt;0)*1))</f>
        <v>0</v>
      </c>
      <c r="BR194">
        <f t="array" ref="BR194">IF(P194="",0,SUMPRODUCT((DM13:VZ13="Mollusques")*(DM14:VZ14="ALERTE")*(COUNTIF(AD194,"* "&amp;DM15:VZ15&amp;" *")&gt;0)*1))</f>
        <v>0</v>
      </c>
      <c r="BS194" t="str">
        <f t="shared" si="135"/>
        <v/>
      </c>
      <c r="BT194" t="str">
        <f t="shared" si="136"/>
        <v/>
      </c>
      <c r="BU194" t="str">
        <f t="shared" si="137"/>
        <v/>
      </c>
      <c r="BV194" t="str">
        <f t="shared" si="138"/>
        <v/>
      </c>
      <c r="BW194" t="str">
        <f t="shared" si="139"/>
        <v/>
      </c>
      <c r="BX194" t="str">
        <f t="shared" si="140"/>
        <v/>
      </c>
      <c r="BY194" t="str">
        <f t="shared" si="141"/>
        <v/>
      </c>
      <c r="BZ194" t="str">
        <f t="shared" si="142"/>
        <v/>
      </c>
      <c r="CA194" t="str">
        <f t="shared" si="143"/>
        <v/>
      </c>
      <c r="CB194" t="str">
        <f t="shared" si="144"/>
        <v/>
      </c>
      <c r="CC194" t="str">
        <f t="shared" si="145"/>
        <v/>
      </c>
      <c r="CD194" t="str">
        <f t="shared" si="146"/>
        <v/>
      </c>
      <c r="CE194" t="str">
        <f t="shared" si="147"/>
        <v/>
      </c>
      <c r="CF194" t="str">
        <f t="shared" si="148"/>
        <v/>
      </c>
      <c r="CG194" t="str">
        <f t="shared" si="149"/>
        <v/>
      </c>
      <c r="CH194" t="str">
        <f t="shared" si="150"/>
        <v/>
      </c>
      <c r="CI194" t="str">
        <f t="shared" si="151"/>
        <v/>
      </c>
      <c r="CJ194" t="str">
        <f t="shared" si="152"/>
        <v/>
      </c>
      <c r="CK194" t="str">
        <f t="shared" si="153"/>
        <v/>
      </c>
    </row>
    <row r="195" spans="2:601" ht="15.75">
      <c r="B195" s="759"/>
      <c r="C195" s="784"/>
      <c r="D195" s="780" t="str" cm="1">
        <f t="array" ref="D195">IF(ROW()=ROW(D182),C185,INDEX(E182:E195,ROW()-ROW(D182)))</f>
        <v/>
      </c>
      <c r="E195" s="781" t="str">
        <f>IF(OR(D195="",C184="",C184&lt;=0,F195=""),"",TRIM(MID(D195,LEN(F195)+1+IF(MID(D195,LEN(F195)+1,1)=" ",1,0),99999)))</f>
        <v/>
      </c>
      <c r="F195" s="780" t="str">
        <f>IF(OR(G195="",G195=0,G195="0"),"",IF(LEN(G195)&lt;=C184,G195,IF(LEN(SUBSTITUTE(H195," ",""))=C184+1,LEFT(G195,C184),LEFT(G195,FIND("§",SUBSTITUTE(H195," ","§",LEN(H195)-LEN(SUBSTITUTE(H195," ",""))))-1))))</f>
        <v/>
      </c>
      <c r="G195" s="780" t="str">
        <f t="shared" si="105"/>
        <v/>
      </c>
      <c r="H195" s="780" t="str">
        <f>IF(OR(G195="",G195=0,G195="0"),"",LEFT(G195,C184+1))</f>
        <v/>
      </c>
      <c r="I195" s="782"/>
      <c r="J195" s="796"/>
      <c r="K195" s="759" t="str">
        <f>IF(LEN(TRIM(L195))&gt;0,MAX(K13:K194)+1,"")</f>
        <v/>
      </c>
      <c r="L195" s="864"/>
      <c r="M195" s="864"/>
      <c r="N195" s="864"/>
      <c r="O195" s="263" t="str">
        <f t="shared" si="106"/>
        <v/>
      </c>
      <c r="P195" s="752"/>
      <c r="Q195" s="862" t="s">
        <v>945</v>
      </c>
      <c r="R195" s="863" t="str">
        <f t="shared" si="107"/>
        <v/>
      </c>
      <c r="S195" s="264" t="str">
        <f t="shared" si="108"/>
        <v/>
      </c>
      <c r="T195" s="266" t="str">
        <f t="shared" si="109"/>
        <v/>
      </c>
      <c r="U195" s="267" t="str">
        <f t="shared" si="110"/>
        <v/>
      </c>
      <c r="V195" s="268" t="str">
        <f t="shared" si="111"/>
        <v/>
      </c>
      <c r="W195" s="268" t="str">
        <f t="shared" si="112"/>
        <v/>
      </c>
      <c r="X195" s="269" t="str">
        <f t="shared" si="113"/>
        <v/>
      </c>
      <c r="Y195" t="str">
        <f t="shared" si="114"/>
        <v/>
      </c>
      <c r="Z195" t="str">
        <f t="shared" si="115"/>
        <v/>
      </c>
      <c r="AA195" t="str">
        <f t="shared" si="116"/>
        <v/>
      </c>
      <c r="AB195" t="str">
        <f t="shared" si="117"/>
        <v/>
      </c>
      <c r="AC195" t="str">
        <f t="shared" si="118"/>
        <v/>
      </c>
      <c r="AD195" t="str">
        <f t="shared" si="119"/>
        <v/>
      </c>
      <c r="AE195">
        <f t="array" ref="AE195">IF(P195="",0,SUMPRODUCT((DM13:VZ13="Gluten")*(DM14:VZ14="INFO")*(COUNTIF(AD195,"* "&amp;DM15:VZ15&amp;" *")&gt;0)*1))</f>
        <v>0</v>
      </c>
      <c r="AF195">
        <f t="array" ref="AF195">IF(P195="",0,SUMPRODUCT((DM13:VZ13="Gluten")*(DM14:VZ14="EXCL")*(COUNTIF(AD195,"* "&amp;DM15:VZ15&amp;" *")&gt;0)*1))</f>
        <v>0</v>
      </c>
      <c r="AG195">
        <f t="array" ref="AG195">IF(P195="",0,SUMPRODUCT((DM13:VZ13="Gluten")*(DM14:VZ14="ALERTE")*(COUNTIF(AD195,"* "&amp;DM15:VZ15&amp;" *")&gt;0)*1))</f>
        <v>0</v>
      </c>
      <c r="AH195">
        <f t="array" ref="AH195">IF(P195="",0,SUMPRODUCT((DM13:VZ13="Gluten")*(DM14:VZ14="SUSP")*(COUNTIF(AD195,"* "&amp;DM15:VZ15&amp;" *")&gt;0)*1))</f>
        <v>0</v>
      </c>
      <c r="AI195" t="str">
        <f t="shared" si="120"/>
        <v/>
      </c>
      <c r="AJ195" t="str">
        <f t="shared" si="121"/>
        <v/>
      </c>
      <c r="AK195">
        <f t="array" ref="AK195">IF(P195="",0,SUMPRODUCT((DM13:VZ13="Crustaces")*(DM14:VZ14="ALERTE")*(COUNTIF(AD195,"* "&amp;DM15:VZ15&amp;" *")&gt;0)*1))</f>
        <v>0</v>
      </c>
      <c r="AL195" t="str">
        <f t="shared" si="122"/>
        <v/>
      </c>
      <c r="AM195">
        <f t="array" ref="AM195">IF(P195="",0,SUMPRODUCT((DM13:VZ13="Oeufs")*(DM14:VZ14="ALERTE")*(COUNTIF(AD195,"* "&amp;DM15:VZ15&amp;" *")&gt;0)*1))</f>
        <v>0</v>
      </c>
      <c r="AN195" t="str">
        <f t="shared" si="123"/>
        <v/>
      </c>
      <c r="AO195">
        <f t="array" ref="AO195">IF(P195="",0,SUMPRODUCT((DM13:VZ13="Poissons")*(DM14:VZ14="INFO")*(COUNTIF(AD195,"* "&amp;DM15:VZ15&amp;" *")&gt;0)*1))</f>
        <v>0</v>
      </c>
      <c r="AP195">
        <f t="array" ref="AP195">IF(P195="",0,SUMPRODUCT((DM13:VZ13="Poissons")*(DM14:VZ14="EXCL")*(COUNTIF(AD195,"* "&amp;DM15:VZ15&amp;" *")&gt;0)*1))</f>
        <v>0</v>
      </c>
      <c r="AQ195">
        <f t="array" ref="AQ195">IF(P195="",0,SUMPRODUCT((DM13:VZ13="Poissons")*(DM14:VZ14="ALERTE")*(COUNTIF(AD195,"* "&amp;DM15:VZ15&amp;" *")&gt;0)*1))</f>
        <v>0</v>
      </c>
      <c r="AR195" t="str">
        <f t="shared" si="124"/>
        <v/>
      </c>
      <c r="AS195">
        <f t="array" ref="AS195">IF(P195="",0,SUMPRODUCT((DM13:VZ13="Arachides")*(DM14:VZ14="ALERTE")*(COUNTIF(AD195,"* "&amp;DM15:VZ15&amp;" *")&gt;0)*1))</f>
        <v>0</v>
      </c>
      <c r="AT195" t="str">
        <f t="shared" si="125"/>
        <v/>
      </c>
      <c r="AU195">
        <f t="array" ref="AU195">IF(P195="",0,SUMPRODUCT((DM13:VZ13="Soja")*(DM14:VZ14="INFO")*(COUNTIF(AD195,"* "&amp;DM15:VZ15&amp;" *")&gt;0)*1))</f>
        <v>0</v>
      </c>
      <c r="AV195">
        <f t="array" ref="AV195">IF(P195="",0,SUMPRODUCT((DM13:VZ13="Soja")*(DM14:VZ14="ALERTE")*(COUNTIF(AD195,"* "&amp;DM15:VZ15&amp;" *")&gt;0)*1))</f>
        <v>0</v>
      </c>
      <c r="AW195" t="str">
        <f t="shared" si="126"/>
        <v/>
      </c>
      <c r="AX195">
        <f t="array" ref="AX195">IF(P195="",0,SUMPRODUCT((DM13:VZ13="Lait")*(DM14:VZ14="INFO")*(COUNTIF(AD195,"* "&amp;DM15:VZ15&amp;" *")&gt;0)*1))</f>
        <v>0</v>
      </c>
      <c r="AY195">
        <f t="array" ref="AY195">IF(P195="",0,SUMPRODUCT((DM13:VZ13="Lait")*(DM14:VZ14="EXCL")*(COUNTIF(AD195,"* "&amp;DM15:VZ15&amp;" *")&gt;0)*1))</f>
        <v>0</v>
      </c>
      <c r="AZ195">
        <f t="array" ref="AZ195">IF(P195="",0,SUMPRODUCT((DM13:VZ13="Lait")*(DM14:VZ14="ALERTE")*(COUNTIF(AD195,"* "&amp;DM15:VZ15&amp;" *")&gt;0)*1))</f>
        <v>0</v>
      </c>
      <c r="BA195">
        <f t="array" ref="BA195">IF(P195="",0,SUMPRODUCT((DM13:VZ13="Lait")*(DM14:VZ14="SUSP")*(COUNTIF(AD195,"* "&amp;DM15:VZ15&amp;" *")&gt;0)*1))</f>
        <v>0</v>
      </c>
      <c r="BB195" t="str">
        <f t="shared" si="127"/>
        <v/>
      </c>
      <c r="BC195" t="str">
        <f t="shared" si="128"/>
        <v/>
      </c>
      <c r="BD195">
        <f t="array" ref="BD195">IF(P195="",0,SUMPRODUCT((DM13:VZ13="Fruits a coque")*(DM14:VZ14="EXCL")*(COUNTIF(AD195,"* "&amp;DM15:VZ15&amp;" *")&gt;0)*1))</f>
        <v>0</v>
      </c>
      <c r="BE195">
        <f t="array" ref="BE195">IF(P195="",0,SUMPRODUCT((DM13:VZ13="Fruits a coque")*(DM14:VZ14="ALERTE")*(COUNTIF(AD195,"* "&amp;DM15:VZ15&amp;" *")&gt;0)*1))</f>
        <v>0</v>
      </c>
      <c r="BF195" t="str">
        <f t="shared" si="129"/>
        <v/>
      </c>
      <c r="BG195">
        <f t="array" ref="BG195">IF(P195="",0,SUMPRODUCT((DM13:VZ13="Celeri")*(DM14:VZ14="ALERTE")*(COUNTIF(AD195,"* "&amp;DM15:VZ15&amp;" *")&gt;0)*1))</f>
        <v>0</v>
      </c>
      <c r="BH195" t="str">
        <f t="shared" si="130"/>
        <v/>
      </c>
      <c r="BI195">
        <f t="array" ref="BI195">IF(P195="",0,SUMPRODUCT((DM13:VZ13="Moutarde")*(DM14:VZ14="ALERTE")*(COUNTIF(AD195,"* "&amp;DM15:VZ15&amp;" *")&gt;0)*1))</f>
        <v>0</v>
      </c>
      <c r="BJ195" t="str">
        <f t="shared" si="131"/>
        <v/>
      </c>
      <c r="BK195">
        <f t="array" ref="BK195">IF(P195="",0,SUMPRODUCT((DM13:VZ13="Sesame")*(DM14:VZ14="ALERTE")*(COUNTIF(AD195,"* "&amp;DM15:VZ15&amp;" *")&gt;0)*1))</f>
        <v>0</v>
      </c>
      <c r="BL195" t="str">
        <f t="shared" si="132"/>
        <v/>
      </c>
      <c r="BM195">
        <f t="array" ref="BM195">IF(P195="",0,SUMPRODUCT((DM13:VZ13="Sulfites")*(DM14:VZ14="ALERTE")*(COUNTIF(AD195,"* "&amp;DM15:VZ15&amp;" *")&gt;0)*1))</f>
        <v>0</v>
      </c>
      <c r="BN195" t="str">
        <f t="shared" si="133"/>
        <v/>
      </c>
      <c r="BO195">
        <f t="array" ref="BO195">IF(P195="",0,SUMPRODUCT((DM13:VZ13="Lupin")*(DM14:VZ14="ALERTE")*(COUNTIF(AD195,"* "&amp;DM15:VZ15&amp;" *")&gt;0)*1))</f>
        <v>0</v>
      </c>
      <c r="BP195" t="str">
        <f t="shared" si="134"/>
        <v/>
      </c>
      <c r="BQ195">
        <f t="array" ref="BQ195">IF(P195="",0,SUMPRODUCT((DM13:VZ13="Mollusques")*(DM14:VZ14="EXCL")*(COUNTIF(AD195,"* "&amp;DM15:VZ15&amp;" *")&gt;0)*1))</f>
        <v>0</v>
      </c>
      <c r="BR195">
        <f t="array" ref="BR195">IF(P195="",0,SUMPRODUCT((DM13:VZ13="Mollusques")*(DM14:VZ14="ALERTE")*(COUNTIF(AD195,"* "&amp;DM15:VZ15&amp;" *")&gt;0)*1))</f>
        <v>0</v>
      </c>
      <c r="BS195" t="str">
        <f t="shared" si="135"/>
        <v/>
      </c>
      <c r="BT195" t="str">
        <f t="shared" si="136"/>
        <v/>
      </c>
      <c r="BU195" t="str">
        <f t="shared" si="137"/>
        <v/>
      </c>
      <c r="BV195" t="str">
        <f t="shared" si="138"/>
        <v/>
      </c>
      <c r="BW195" t="str">
        <f t="shared" si="139"/>
        <v/>
      </c>
      <c r="BX195" t="str">
        <f t="shared" si="140"/>
        <v/>
      </c>
      <c r="BY195" t="str">
        <f t="shared" si="141"/>
        <v/>
      </c>
      <c r="BZ195" t="str">
        <f t="shared" si="142"/>
        <v/>
      </c>
      <c r="CA195" t="str">
        <f t="shared" si="143"/>
        <v/>
      </c>
      <c r="CB195" t="str">
        <f t="shared" si="144"/>
        <v/>
      </c>
      <c r="CC195" t="str">
        <f t="shared" si="145"/>
        <v/>
      </c>
      <c r="CD195" t="str">
        <f t="shared" si="146"/>
        <v/>
      </c>
      <c r="CE195" t="str">
        <f t="shared" si="147"/>
        <v/>
      </c>
      <c r="CF195" t="str">
        <f t="shared" si="148"/>
        <v/>
      </c>
      <c r="CG195" t="str">
        <f t="shared" si="149"/>
        <v/>
      </c>
      <c r="CH195" t="str">
        <f t="shared" si="150"/>
        <v/>
      </c>
      <c r="CI195" t="str">
        <f t="shared" si="151"/>
        <v/>
      </c>
      <c r="CJ195" t="str">
        <f t="shared" si="152"/>
        <v/>
      </c>
      <c r="CK195" t="str">
        <f t="shared" si="153"/>
        <v/>
      </c>
    </row>
    <row r="196" spans="2:601" ht="15.75">
      <c r="B196" s="759"/>
      <c r="C196" s="779" t="str">
        <f>IF(TRIM(SUBSTITUTE(R27,CHAR(160),""))="","",R27)</f>
        <v>Faire fondre la gélatine en poudre avec un peu d'eau à feu doux.</v>
      </c>
      <c r="D196" s="780" t="str" cm="1">
        <f t="array" ref="D196">IF(ROW()=ROW(D196),C199,INDEX(E196:E209,ROW()-ROW(D196)))</f>
        <v>Faire fondre la gélatine en poudre avec un peu d'eau à feu doux.</v>
      </c>
      <c r="E196" s="781" t="str">
        <f>IF(OR(D196="",C198="",C198&lt;=0,F196=""),"",TRIM(MID(D196,LEN(F196)+1+IF(MID(D196,LEN(F196)+1,1)=" ",1,0),99999)))</f>
        <v/>
      </c>
      <c r="F196" s="780" t="str">
        <f>IF(OR(G196="",G196=0,G196="0"),"",IF(LEN(G196)&lt;=C198,G196,IF(LEN(SUBSTITUTE(H196," ",""))=C198+1,LEFT(G196,C198),LEFT(G196,FIND("§",SUBSTITUTE(H196," ","§",LEN(H196)-LEN(SUBSTITUTE(H196," ",""))))-1))))</f>
        <v>Faire fondre la gélatine en poudre avec un peu d'eau à feu doux.</v>
      </c>
      <c r="G196" s="780" t="str">
        <f t="shared" si="105"/>
        <v>Faire fondre la gélatine en poudre avec un peu d'eau à feu doux.</v>
      </c>
      <c r="H196" s="780" t="str">
        <f>IF(OR(G196="",G196=0,G196="0"),"",LEFT(G196,C198+1))</f>
        <v>Faire fondre la gélatine en poudre avec un peu d'eau à feu doux.</v>
      </c>
      <c r="I196" s="782"/>
      <c r="J196" s="796"/>
      <c r="K196" s="759" t="str">
        <f>IF(LEN(TRIM(L196))&gt;0,MAX(K13:K195)+1,"")</f>
        <v/>
      </c>
      <c r="L196" s="864"/>
      <c r="M196" s="864"/>
      <c r="N196" s="864"/>
      <c r="O196" s="263" t="str">
        <f t="shared" si="106"/>
        <v/>
      </c>
      <c r="P196" s="752"/>
      <c r="Q196" s="862" t="s">
        <v>945</v>
      </c>
      <c r="R196" s="863" t="str">
        <f t="shared" si="107"/>
        <v/>
      </c>
      <c r="S196" s="264" t="str">
        <f t="shared" si="108"/>
        <v/>
      </c>
      <c r="T196" s="266" t="str">
        <f t="shared" si="109"/>
        <v/>
      </c>
      <c r="U196" s="267" t="str">
        <f t="shared" si="110"/>
        <v/>
      </c>
      <c r="V196" s="268" t="str">
        <f t="shared" si="111"/>
        <v/>
      </c>
      <c r="W196" s="268" t="str">
        <f t="shared" si="112"/>
        <v/>
      </c>
      <c r="X196" s="269" t="str">
        <f t="shared" si="113"/>
        <v/>
      </c>
      <c r="Y196" t="str">
        <f t="shared" si="114"/>
        <v/>
      </c>
      <c r="Z196" t="str">
        <f t="shared" si="115"/>
        <v/>
      </c>
      <c r="AA196" t="str">
        <f t="shared" si="116"/>
        <v/>
      </c>
      <c r="AB196" t="str">
        <f t="shared" si="117"/>
        <v/>
      </c>
      <c r="AC196" t="str">
        <f t="shared" si="118"/>
        <v/>
      </c>
      <c r="AD196" t="str">
        <f t="shared" si="119"/>
        <v/>
      </c>
      <c r="AE196">
        <f t="array" ref="AE196">IF(P196="",0,SUMPRODUCT((DM13:VZ13="Gluten")*(DM14:VZ14="INFO")*(COUNTIF(AD196,"* "&amp;DM15:VZ15&amp;" *")&gt;0)*1))</f>
        <v>0</v>
      </c>
      <c r="AF196">
        <f t="array" ref="AF196">IF(P196="",0,SUMPRODUCT((DM13:VZ13="Gluten")*(DM14:VZ14="EXCL")*(COUNTIF(AD196,"* "&amp;DM15:VZ15&amp;" *")&gt;0)*1))</f>
        <v>0</v>
      </c>
      <c r="AG196">
        <f t="array" ref="AG196">IF(P196="",0,SUMPRODUCT((DM13:VZ13="Gluten")*(DM14:VZ14="ALERTE")*(COUNTIF(AD196,"* "&amp;DM15:VZ15&amp;" *")&gt;0)*1))</f>
        <v>0</v>
      </c>
      <c r="AH196">
        <f t="array" ref="AH196">IF(P196="",0,SUMPRODUCT((DM13:VZ13="Gluten")*(DM14:VZ14="SUSP")*(COUNTIF(AD196,"* "&amp;DM15:VZ15&amp;" *")&gt;0)*1))</f>
        <v>0</v>
      </c>
      <c r="AI196" t="str">
        <f t="shared" si="120"/>
        <v/>
      </c>
      <c r="AJ196" t="str">
        <f t="shared" si="121"/>
        <v/>
      </c>
      <c r="AK196">
        <f t="array" ref="AK196">IF(P196="",0,SUMPRODUCT((DM13:VZ13="Crustaces")*(DM14:VZ14="ALERTE")*(COUNTIF(AD196,"* "&amp;DM15:VZ15&amp;" *")&gt;0)*1))</f>
        <v>0</v>
      </c>
      <c r="AL196" t="str">
        <f t="shared" si="122"/>
        <v/>
      </c>
      <c r="AM196">
        <f t="array" ref="AM196">IF(P196="",0,SUMPRODUCT((DM13:VZ13="Oeufs")*(DM14:VZ14="ALERTE")*(COUNTIF(AD196,"* "&amp;DM15:VZ15&amp;" *")&gt;0)*1))</f>
        <v>0</v>
      </c>
      <c r="AN196" t="str">
        <f t="shared" si="123"/>
        <v/>
      </c>
      <c r="AO196">
        <f t="array" ref="AO196">IF(P196="",0,SUMPRODUCT((DM13:VZ13="Poissons")*(DM14:VZ14="INFO")*(COUNTIF(AD196,"* "&amp;DM15:VZ15&amp;" *")&gt;0)*1))</f>
        <v>0</v>
      </c>
      <c r="AP196">
        <f t="array" ref="AP196">IF(P196="",0,SUMPRODUCT((DM13:VZ13="Poissons")*(DM14:VZ14="EXCL")*(COUNTIF(AD196,"* "&amp;DM15:VZ15&amp;" *")&gt;0)*1))</f>
        <v>0</v>
      </c>
      <c r="AQ196">
        <f t="array" ref="AQ196">IF(P196="",0,SUMPRODUCT((DM13:VZ13="Poissons")*(DM14:VZ14="ALERTE")*(COUNTIF(AD196,"* "&amp;DM15:VZ15&amp;" *")&gt;0)*1))</f>
        <v>0</v>
      </c>
      <c r="AR196" t="str">
        <f t="shared" si="124"/>
        <v/>
      </c>
      <c r="AS196">
        <f t="array" ref="AS196">IF(P196="",0,SUMPRODUCT((DM13:VZ13="Arachides")*(DM14:VZ14="ALERTE")*(COUNTIF(AD196,"* "&amp;DM15:VZ15&amp;" *")&gt;0)*1))</f>
        <v>0</v>
      </c>
      <c r="AT196" t="str">
        <f t="shared" si="125"/>
        <v/>
      </c>
      <c r="AU196">
        <f t="array" ref="AU196">IF(P196="",0,SUMPRODUCT((DM13:VZ13="Soja")*(DM14:VZ14="INFO")*(COUNTIF(AD196,"* "&amp;DM15:VZ15&amp;" *")&gt;0)*1))</f>
        <v>0</v>
      </c>
      <c r="AV196">
        <f t="array" ref="AV196">IF(P196="",0,SUMPRODUCT((DM13:VZ13="Soja")*(DM14:VZ14="ALERTE")*(COUNTIF(AD196,"* "&amp;DM15:VZ15&amp;" *")&gt;0)*1))</f>
        <v>0</v>
      </c>
      <c r="AW196" t="str">
        <f t="shared" si="126"/>
        <v/>
      </c>
      <c r="AX196">
        <f t="array" ref="AX196">IF(P196="",0,SUMPRODUCT((DM13:VZ13="Lait")*(DM14:VZ14="INFO")*(COUNTIF(AD196,"* "&amp;DM15:VZ15&amp;" *")&gt;0)*1))</f>
        <v>0</v>
      </c>
      <c r="AY196">
        <f t="array" ref="AY196">IF(P196="",0,SUMPRODUCT((DM13:VZ13="Lait")*(DM14:VZ14="EXCL")*(COUNTIF(AD196,"* "&amp;DM15:VZ15&amp;" *")&gt;0)*1))</f>
        <v>0</v>
      </c>
      <c r="AZ196">
        <f t="array" ref="AZ196">IF(P196="",0,SUMPRODUCT((DM13:VZ13="Lait")*(DM14:VZ14="ALERTE")*(COUNTIF(AD196,"* "&amp;DM15:VZ15&amp;" *")&gt;0)*1))</f>
        <v>0</v>
      </c>
      <c r="BA196">
        <f t="array" ref="BA196">IF(P196="",0,SUMPRODUCT((DM13:VZ13="Lait")*(DM14:VZ14="SUSP")*(COUNTIF(AD196,"* "&amp;DM15:VZ15&amp;" *")&gt;0)*1))</f>
        <v>0</v>
      </c>
      <c r="BB196" t="str">
        <f t="shared" si="127"/>
        <v/>
      </c>
      <c r="BC196" t="str">
        <f t="shared" si="128"/>
        <v/>
      </c>
      <c r="BD196">
        <f t="array" ref="BD196">IF(P196="",0,SUMPRODUCT((DM13:VZ13="Fruits a coque")*(DM14:VZ14="EXCL")*(COUNTIF(AD196,"* "&amp;DM15:VZ15&amp;" *")&gt;0)*1))</f>
        <v>0</v>
      </c>
      <c r="BE196">
        <f t="array" ref="BE196">IF(P196="",0,SUMPRODUCT((DM13:VZ13="Fruits a coque")*(DM14:VZ14="ALERTE")*(COUNTIF(AD196,"* "&amp;DM15:VZ15&amp;" *")&gt;0)*1))</f>
        <v>0</v>
      </c>
      <c r="BF196" t="str">
        <f t="shared" si="129"/>
        <v/>
      </c>
      <c r="BG196">
        <f t="array" ref="BG196">IF(P196="",0,SUMPRODUCT((DM13:VZ13="Celeri")*(DM14:VZ14="ALERTE")*(COUNTIF(AD196,"* "&amp;DM15:VZ15&amp;" *")&gt;0)*1))</f>
        <v>0</v>
      </c>
      <c r="BH196" t="str">
        <f t="shared" si="130"/>
        <v/>
      </c>
      <c r="BI196">
        <f t="array" ref="BI196">IF(P196="",0,SUMPRODUCT((DM13:VZ13="Moutarde")*(DM14:VZ14="ALERTE")*(COUNTIF(AD196,"* "&amp;DM15:VZ15&amp;" *")&gt;0)*1))</f>
        <v>0</v>
      </c>
      <c r="BJ196" t="str">
        <f t="shared" si="131"/>
        <v/>
      </c>
      <c r="BK196">
        <f t="array" ref="BK196">IF(P196="",0,SUMPRODUCT((DM13:VZ13="Sesame")*(DM14:VZ14="ALERTE")*(COUNTIF(AD196,"* "&amp;DM15:VZ15&amp;" *")&gt;0)*1))</f>
        <v>0</v>
      </c>
      <c r="BL196" t="str">
        <f t="shared" si="132"/>
        <v/>
      </c>
      <c r="BM196">
        <f t="array" ref="BM196">IF(P196="",0,SUMPRODUCT((DM13:VZ13="Sulfites")*(DM14:VZ14="ALERTE")*(COUNTIF(AD196,"* "&amp;DM15:VZ15&amp;" *")&gt;0)*1))</f>
        <v>0</v>
      </c>
      <c r="BN196" t="str">
        <f t="shared" si="133"/>
        <v/>
      </c>
      <c r="BO196">
        <f t="array" ref="BO196">IF(P196="",0,SUMPRODUCT((DM13:VZ13="Lupin")*(DM14:VZ14="ALERTE")*(COUNTIF(AD196,"* "&amp;DM15:VZ15&amp;" *")&gt;0)*1))</f>
        <v>0</v>
      </c>
      <c r="BP196" t="str">
        <f t="shared" si="134"/>
        <v/>
      </c>
      <c r="BQ196">
        <f t="array" ref="BQ196">IF(P196="",0,SUMPRODUCT((DM13:VZ13="Mollusques")*(DM14:VZ14="EXCL")*(COUNTIF(AD196,"* "&amp;DM15:VZ15&amp;" *")&gt;0)*1))</f>
        <v>0</v>
      </c>
      <c r="BR196">
        <f t="array" ref="BR196">IF(P196="",0,SUMPRODUCT((DM13:VZ13="Mollusques")*(DM14:VZ14="ALERTE")*(COUNTIF(AD196,"* "&amp;DM15:VZ15&amp;" *")&gt;0)*1))</f>
        <v>0</v>
      </c>
      <c r="BS196" t="str">
        <f t="shared" si="135"/>
        <v/>
      </c>
      <c r="BT196" t="str">
        <f t="shared" si="136"/>
        <v/>
      </c>
      <c r="BU196" t="str">
        <f t="shared" si="137"/>
        <v/>
      </c>
      <c r="BV196" t="str">
        <f t="shared" si="138"/>
        <v/>
      </c>
      <c r="BW196" t="str">
        <f t="shared" si="139"/>
        <v/>
      </c>
      <c r="BX196" t="str">
        <f t="shared" si="140"/>
        <v/>
      </c>
      <c r="BY196" t="str">
        <f t="shared" si="141"/>
        <v/>
      </c>
      <c r="BZ196" t="str">
        <f t="shared" si="142"/>
        <v/>
      </c>
      <c r="CA196" t="str">
        <f t="shared" si="143"/>
        <v/>
      </c>
      <c r="CB196" t="str">
        <f t="shared" si="144"/>
        <v/>
      </c>
      <c r="CC196" t="str">
        <f t="shared" si="145"/>
        <v/>
      </c>
      <c r="CD196" t="str">
        <f t="shared" si="146"/>
        <v/>
      </c>
      <c r="CE196" t="str">
        <f t="shared" si="147"/>
        <v/>
      </c>
      <c r="CF196" t="str">
        <f t="shared" si="148"/>
        <v/>
      </c>
      <c r="CG196" t="str">
        <f t="shared" si="149"/>
        <v/>
      </c>
      <c r="CH196" t="str">
        <f t="shared" si="150"/>
        <v/>
      </c>
      <c r="CI196" t="str">
        <f t="shared" si="151"/>
        <v/>
      </c>
      <c r="CJ196" t="str">
        <f t="shared" si="152"/>
        <v/>
      </c>
      <c r="CK196" t="str">
        <f t="shared" si="153"/>
        <v/>
      </c>
    </row>
    <row r="197" spans="2:601" ht="15.75">
      <c r="B197" s="759"/>
      <c r="C197" s="784" t="str">
        <f>TRIM(SUBSTITUTE(SUBSTITUTE(SUBSTITUTE(SUBSTITUTE(SUBSTITUTE(SUBSTITUTE(SUBSTITUTE(SUBSTITUTE(SUBSTITUTE(CLEAN(IF(OR(LEFT(C196,1)="-",LEFT(C196,1)="="),MID(C196,2,99999),C196)),"—","-"),"–","-"),CHAR(160)," "),CHAR(9)," "),CHAR(13)," "),CHAR(10)," ")," "," ")," "," ")," "," "))</f>
        <v>Faire fondre la gélatine en poudre avec un peu d'eau à feu doux.</v>
      </c>
      <c r="D197" s="780" t="str" cm="1">
        <f t="array" ref="D197">IF(ROW()=ROW(D196),C199,INDEX(E196:E209,ROW()-ROW(D196)))</f>
        <v/>
      </c>
      <c r="E197" s="781" t="str">
        <f>IF(OR(D197="",C198="",C198&lt;=0,F197=""),"",TRIM(MID(D197,LEN(F197)+1+IF(MID(D197,LEN(F197)+1,1)=" ",1,0),99999)))</f>
        <v/>
      </c>
      <c r="F197" s="780" t="str">
        <f>IF(OR(G197="",G197=0,G197="0"),"",IF(LEN(G197)&lt;=C198,G197,IF(LEN(SUBSTITUTE(H197," ",""))=C198+1,LEFT(G197,C198),LEFT(G197,FIND("§",SUBSTITUTE(H197," ","§",LEN(H197)-LEN(SUBSTITUTE(H197," ",""))))-1))))</f>
        <v/>
      </c>
      <c r="G197" s="780" t="str">
        <f t="shared" si="105"/>
        <v/>
      </c>
      <c r="H197" s="780" t="str">
        <f>IF(OR(G197="",G197=0,G197="0"),"",LEFT(G197,C198+1))</f>
        <v/>
      </c>
      <c r="I197" s="782"/>
      <c r="J197" s="796"/>
      <c r="K197" s="759" t="str">
        <f>IF(LEN(TRIM(L197))&gt;0,MAX(K13:K196)+1,"")</f>
        <v/>
      </c>
      <c r="L197" s="864"/>
      <c r="M197" s="864"/>
      <c r="N197" s="864"/>
      <c r="O197" s="263" t="str">
        <f t="shared" si="106"/>
        <v/>
      </c>
      <c r="P197" s="752"/>
      <c r="Q197" s="862" t="s">
        <v>945</v>
      </c>
      <c r="R197" s="863" t="str">
        <f t="shared" si="107"/>
        <v/>
      </c>
      <c r="S197" s="264" t="str">
        <f t="shared" si="108"/>
        <v/>
      </c>
      <c r="T197" s="266" t="str">
        <f t="shared" si="109"/>
        <v/>
      </c>
      <c r="U197" s="267" t="str">
        <f t="shared" si="110"/>
        <v/>
      </c>
      <c r="V197" s="268" t="str">
        <f t="shared" si="111"/>
        <v/>
      </c>
      <c r="W197" s="268" t="str">
        <f t="shared" si="112"/>
        <v/>
      </c>
      <c r="X197" s="269" t="str">
        <f t="shared" si="113"/>
        <v/>
      </c>
      <c r="Y197" t="str">
        <f t="shared" si="114"/>
        <v/>
      </c>
      <c r="Z197" t="str">
        <f t="shared" si="115"/>
        <v/>
      </c>
      <c r="AA197" t="str">
        <f t="shared" si="116"/>
        <v/>
      </c>
      <c r="AB197" t="str">
        <f t="shared" si="117"/>
        <v/>
      </c>
      <c r="AC197" t="str">
        <f t="shared" si="118"/>
        <v/>
      </c>
      <c r="AD197" t="str">
        <f t="shared" si="119"/>
        <v/>
      </c>
      <c r="AE197">
        <f t="array" ref="AE197">IF(P197="",0,SUMPRODUCT((DM13:VZ13="Gluten")*(DM14:VZ14="INFO")*(COUNTIF(AD197,"* "&amp;DM15:VZ15&amp;" *")&gt;0)*1))</f>
        <v>0</v>
      </c>
      <c r="AF197">
        <f t="array" ref="AF197">IF(P197="",0,SUMPRODUCT((DM13:VZ13="Gluten")*(DM14:VZ14="EXCL")*(COUNTIF(AD197,"* "&amp;DM15:VZ15&amp;" *")&gt;0)*1))</f>
        <v>0</v>
      </c>
      <c r="AG197">
        <f t="array" ref="AG197">IF(P197="",0,SUMPRODUCT((DM13:VZ13="Gluten")*(DM14:VZ14="ALERTE")*(COUNTIF(AD197,"* "&amp;DM15:VZ15&amp;" *")&gt;0)*1))</f>
        <v>0</v>
      </c>
      <c r="AH197">
        <f t="array" ref="AH197">IF(P197="",0,SUMPRODUCT((DM13:VZ13="Gluten")*(DM14:VZ14="SUSP")*(COUNTIF(AD197,"* "&amp;DM15:VZ15&amp;" *")&gt;0)*1))</f>
        <v>0</v>
      </c>
      <c r="AI197" t="str">
        <f t="shared" si="120"/>
        <v/>
      </c>
      <c r="AJ197" t="str">
        <f t="shared" si="121"/>
        <v/>
      </c>
      <c r="AK197">
        <f t="array" ref="AK197">IF(P197="",0,SUMPRODUCT((DM13:VZ13="Crustaces")*(DM14:VZ14="ALERTE")*(COUNTIF(AD197,"* "&amp;DM15:VZ15&amp;" *")&gt;0)*1))</f>
        <v>0</v>
      </c>
      <c r="AL197" t="str">
        <f t="shared" si="122"/>
        <v/>
      </c>
      <c r="AM197">
        <f t="array" ref="AM197">IF(P197="",0,SUMPRODUCT((DM13:VZ13="Oeufs")*(DM14:VZ14="ALERTE")*(COUNTIF(AD197,"* "&amp;DM15:VZ15&amp;" *")&gt;0)*1))</f>
        <v>0</v>
      </c>
      <c r="AN197" t="str">
        <f t="shared" si="123"/>
        <v/>
      </c>
      <c r="AO197">
        <f t="array" ref="AO197">IF(P197="",0,SUMPRODUCT((DM13:VZ13="Poissons")*(DM14:VZ14="INFO")*(COUNTIF(AD197,"* "&amp;DM15:VZ15&amp;" *")&gt;0)*1))</f>
        <v>0</v>
      </c>
      <c r="AP197">
        <f t="array" ref="AP197">IF(P197="",0,SUMPRODUCT((DM13:VZ13="Poissons")*(DM14:VZ14="EXCL")*(COUNTIF(AD197,"* "&amp;DM15:VZ15&amp;" *")&gt;0)*1))</f>
        <v>0</v>
      </c>
      <c r="AQ197">
        <f t="array" ref="AQ197">IF(P197="",0,SUMPRODUCT((DM13:VZ13="Poissons")*(DM14:VZ14="ALERTE")*(COUNTIF(AD197,"* "&amp;DM15:VZ15&amp;" *")&gt;0)*1))</f>
        <v>0</v>
      </c>
      <c r="AR197" t="str">
        <f t="shared" si="124"/>
        <v/>
      </c>
      <c r="AS197">
        <f t="array" ref="AS197">IF(P197="",0,SUMPRODUCT((DM13:VZ13="Arachides")*(DM14:VZ14="ALERTE")*(COUNTIF(AD197,"* "&amp;DM15:VZ15&amp;" *")&gt;0)*1))</f>
        <v>0</v>
      </c>
      <c r="AT197" t="str">
        <f t="shared" si="125"/>
        <v/>
      </c>
      <c r="AU197">
        <f t="array" ref="AU197">IF(P197="",0,SUMPRODUCT((DM13:VZ13="Soja")*(DM14:VZ14="INFO")*(COUNTIF(AD197,"* "&amp;DM15:VZ15&amp;" *")&gt;0)*1))</f>
        <v>0</v>
      </c>
      <c r="AV197">
        <f t="array" ref="AV197">IF(P197="",0,SUMPRODUCT((DM13:VZ13="Soja")*(DM14:VZ14="ALERTE")*(COUNTIF(AD197,"* "&amp;DM15:VZ15&amp;" *")&gt;0)*1))</f>
        <v>0</v>
      </c>
      <c r="AW197" t="str">
        <f t="shared" si="126"/>
        <v/>
      </c>
      <c r="AX197">
        <f t="array" ref="AX197">IF(P197="",0,SUMPRODUCT((DM13:VZ13="Lait")*(DM14:VZ14="INFO")*(COUNTIF(AD197,"* "&amp;DM15:VZ15&amp;" *")&gt;0)*1))</f>
        <v>0</v>
      </c>
      <c r="AY197">
        <f t="array" ref="AY197">IF(P197="",0,SUMPRODUCT((DM13:VZ13="Lait")*(DM14:VZ14="EXCL")*(COUNTIF(AD197,"* "&amp;DM15:VZ15&amp;" *")&gt;0)*1))</f>
        <v>0</v>
      </c>
      <c r="AZ197">
        <f t="array" ref="AZ197">IF(P197="",0,SUMPRODUCT((DM13:VZ13="Lait")*(DM14:VZ14="ALERTE")*(COUNTIF(AD197,"* "&amp;DM15:VZ15&amp;" *")&gt;0)*1))</f>
        <v>0</v>
      </c>
      <c r="BA197">
        <f t="array" ref="BA197">IF(P197="",0,SUMPRODUCT((DM13:VZ13="Lait")*(DM14:VZ14="SUSP")*(COUNTIF(AD197,"* "&amp;DM15:VZ15&amp;" *")&gt;0)*1))</f>
        <v>0</v>
      </c>
      <c r="BB197" t="str">
        <f t="shared" si="127"/>
        <v/>
      </c>
      <c r="BC197" t="str">
        <f t="shared" si="128"/>
        <v/>
      </c>
      <c r="BD197">
        <f t="array" ref="BD197">IF(P197="",0,SUMPRODUCT((DM13:VZ13="Fruits a coque")*(DM14:VZ14="EXCL")*(COUNTIF(AD197,"* "&amp;DM15:VZ15&amp;" *")&gt;0)*1))</f>
        <v>0</v>
      </c>
      <c r="BE197">
        <f t="array" ref="BE197">IF(P197="",0,SUMPRODUCT((DM13:VZ13="Fruits a coque")*(DM14:VZ14="ALERTE")*(COUNTIF(AD197,"* "&amp;DM15:VZ15&amp;" *")&gt;0)*1))</f>
        <v>0</v>
      </c>
      <c r="BF197" t="str">
        <f t="shared" si="129"/>
        <v/>
      </c>
      <c r="BG197">
        <f t="array" ref="BG197">IF(P197="",0,SUMPRODUCT((DM13:VZ13="Celeri")*(DM14:VZ14="ALERTE")*(COUNTIF(AD197,"* "&amp;DM15:VZ15&amp;" *")&gt;0)*1))</f>
        <v>0</v>
      </c>
      <c r="BH197" t="str">
        <f t="shared" si="130"/>
        <v/>
      </c>
      <c r="BI197">
        <f t="array" ref="BI197">IF(P197="",0,SUMPRODUCT((DM13:VZ13="Moutarde")*(DM14:VZ14="ALERTE")*(COUNTIF(AD197,"* "&amp;DM15:VZ15&amp;" *")&gt;0)*1))</f>
        <v>0</v>
      </c>
      <c r="BJ197" t="str">
        <f t="shared" si="131"/>
        <v/>
      </c>
      <c r="BK197">
        <f t="array" ref="BK197">IF(P197="",0,SUMPRODUCT((DM13:VZ13="Sesame")*(DM14:VZ14="ALERTE")*(COUNTIF(AD197,"* "&amp;DM15:VZ15&amp;" *")&gt;0)*1))</f>
        <v>0</v>
      </c>
      <c r="BL197" t="str">
        <f t="shared" si="132"/>
        <v/>
      </c>
      <c r="BM197">
        <f t="array" ref="BM197">IF(P197="",0,SUMPRODUCT((DM13:VZ13="Sulfites")*(DM14:VZ14="ALERTE")*(COUNTIF(AD197,"* "&amp;DM15:VZ15&amp;" *")&gt;0)*1))</f>
        <v>0</v>
      </c>
      <c r="BN197" t="str">
        <f t="shared" si="133"/>
        <v/>
      </c>
      <c r="BO197">
        <f t="array" ref="BO197">IF(P197="",0,SUMPRODUCT((DM13:VZ13="Lupin")*(DM14:VZ14="ALERTE")*(COUNTIF(AD197,"* "&amp;DM15:VZ15&amp;" *")&gt;0)*1))</f>
        <v>0</v>
      </c>
      <c r="BP197" t="str">
        <f t="shared" si="134"/>
        <v/>
      </c>
      <c r="BQ197">
        <f t="array" ref="BQ197">IF(P197="",0,SUMPRODUCT((DM13:VZ13="Mollusques")*(DM14:VZ14="EXCL")*(COUNTIF(AD197,"* "&amp;DM15:VZ15&amp;" *")&gt;0)*1))</f>
        <v>0</v>
      </c>
      <c r="BR197">
        <f t="array" ref="BR197">IF(P197="",0,SUMPRODUCT((DM13:VZ13="Mollusques")*(DM14:VZ14="ALERTE")*(COUNTIF(AD197,"* "&amp;DM15:VZ15&amp;" *")&gt;0)*1))</f>
        <v>0</v>
      </c>
      <c r="BS197" t="str">
        <f t="shared" si="135"/>
        <v/>
      </c>
      <c r="BT197" t="str">
        <f t="shared" si="136"/>
        <v/>
      </c>
      <c r="BU197" t="str">
        <f t="shared" si="137"/>
        <v/>
      </c>
      <c r="BV197" t="str">
        <f t="shared" si="138"/>
        <v/>
      </c>
      <c r="BW197" t="str">
        <f t="shared" si="139"/>
        <v/>
      </c>
      <c r="BX197" t="str">
        <f t="shared" si="140"/>
        <v/>
      </c>
      <c r="BY197" t="str">
        <f t="shared" si="141"/>
        <v/>
      </c>
      <c r="BZ197" t="str">
        <f t="shared" si="142"/>
        <v/>
      </c>
      <c r="CA197" t="str">
        <f t="shared" si="143"/>
        <v/>
      </c>
      <c r="CB197" t="str">
        <f t="shared" si="144"/>
        <v/>
      </c>
      <c r="CC197" t="str">
        <f t="shared" si="145"/>
        <v/>
      </c>
      <c r="CD197" t="str">
        <f t="shared" si="146"/>
        <v/>
      </c>
      <c r="CE197" t="str">
        <f t="shared" si="147"/>
        <v/>
      </c>
      <c r="CF197" t="str">
        <f t="shared" si="148"/>
        <v/>
      </c>
      <c r="CG197" t="str">
        <f t="shared" si="149"/>
        <v/>
      </c>
      <c r="CH197" t="str">
        <f t="shared" si="150"/>
        <v/>
      </c>
      <c r="CI197" t="str">
        <f t="shared" si="151"/>
        <v/>
      </c>
      <c r="CJ197" t="str">
        <f t="shared" si="152"/>
        <v/>
      </c>
      <c r="CK197" t="str">
        <f t="shared" si="153"/>
        <v/>
      </c>
    </row>
    <row r="198" spans="2:601" ht="15.75">
      <c r="B198" s="759"/>
      <c r="C198" s="785">
        <f>K10</f>
        <v>120</v>
      </c>
      <c r="D198" s="780" t="str" cm="1">
        <f t="array" ref="D198">IF(ROW()=ROW(D196),C199,INDEX(E196:E209,ROW()-ROW(D196)))</f>
        <v/>
      </c>
      <c r="E198" s="781" t="str">
        <f>IF(OR(D198="",C198="",C198&lt;=0,F198=""),"",TRIM(MID(D198,LEN(F198)+1+IF(MID(D198,LEN(F198)+1,1)=" ",1,0),99999)))</f>
        <v/>
      </c>
      <c r="F198" s="780" t="str">
        <f>IF(OR(G198="",G198=0,G198="0"),"",IF(LEN(G198)&lt;=C198,G198,IF(LEN(SUBSTITUTE(H198," ",""))=C198+1,LEFT(G198,C198),LEFT(G198,FIND("§",SUBSTITUTE(H198," ","§",LEN(H198)-LEN(SUBSTITUTE(H198," ",""))))-1))))</f>
        <v/>
      </c>
      <c r="G198" s="780" t="str">
        <f t="shared" si="105"/>
        <v/>
      </c>
      <c r="H198" s="780" t="str">
        <f>IF(OR(G198="",G198=0,G198="0"),"",LEFT(G198,C198+1))</f>
        <v/>
      </c>
      <c r="I198" s="782"/>
      <c r="J198" s="796"/>
      <c r="K198" s="759" t="str">
        <f>IF(LEN(TRIM(L198))&gt;0,MAX(K13:K197)+1,"")</f>
        <v/>
      </c>
      <c r="L198" s="864"/>
      <c r="M198" s="864"/>
      <c r="N198" s="864"/>
      <c r="O198" s="263" t="str">
        <f t="shared" si="106"/>
        <v/>
      </c>
      <c r="P198" s="752"/>
      <c r="Q198" s="862" t="s">
        <v>945</v>
      </c>
      <c r="R198" s="863" t="str">
        <f t="shared" si="107"/>
        <v/>
      </c>
      <c r="S198" s="264" t="str">
        <f t="shared" si="108"/>
        <v/>
      </c>
      <c r="T198" s="266" t="str">
        <f t="shared" si="109"/>
        <v/>
      </c>
      <c r="U198" s="267" t="str">
        <f t="shared" si="110"/>
        <v/>
      </c>
      <c r="V198" s="268" t="str">
        <f t="shared" si="111"/>
        <v/>
      </c>
      <c r="W198" s="268" t="str">
        <f t="shared" si="112"/>
        <v/>
      </c>
      <c r="X198" s="269" t="str">
        <f t="shared" si="113"/>
        <v/>
      </c>
      <c r="Y198" t="str">
        <f t="shared" si="114"/>
        <v/>
      </c>
      <c r="Z198" t="str">
        <f t="shared" si="115"/>
        <v/>
      </c>
      <c r="AA198" t="str">
        <f t="shared" si="116"/>
        <v/>
      </c>
      <c r="AB198" t="str">
        <f t="shared" si="117"/>
        <v/>
      </c>
      <c r="AC198" t="str">
        <f t="shared" si="118"/>
        <v/>
      </c>
      <c r="AD198" t="str">
        <f t="shared" si="119"/>
        <v/>
      </c>
      <c r="AE198">
        <f t="array" ref="AE198">IF(P198="",0,SUMPRODUCT((DM13:VZ13="Gluten")*(DM14:VZ14="INFO")*(COUNTIF(AD198,"* "&amp;DM15:VZ15&amp;" *")&gt;0)*1))</f>
        <v>0</v>
      </c>
      <c r="AF198">
        <f t="array" ref="AF198">IF(P198="",0,SUMPRODUCT((DM13:VZ13="Gluten")*(DM14:VZ14="EXCL")*(COUNTIF(AD198,"* "&amp;DM15:VZ15&amp;" *")&gt;0)*1))</f>
        <v>0</v>
      </c>
      <c r="AG198">
        <f t="array" ref="AG198">IF(P198="",0,SUMPRODUCT((DM13:VZ13="Gluten")*(DM14:VZ14="ALERTE")*(COUNTIF(AD198,"* "&amp;DM15:VZ15&amp;" *")&gt;0)*1))</f>
        <v>0</v>
      </c>
      <c r="AH198">
        <f t="array" ref="AH198">IF(P198="",0,SUMPRODUCT((DM13:VZ13="Gluten")*(DM14:VZ14="SUSP")*(COUNTIF(AD198,"* "&amp;DM15:VZ15&amp;" *")&gt;0)*1))</f>
        <v>0</v>
      </c>
      <c r="AI198" t="str">
        <f t="shared" si="120"/>
        <v/>
      </c>
      <c r="AJ198" t="str">
        <f t="shared" si="121"/>
        <v/>
      </c>
      <c r="AK198">
        <f t="array" ref="AK198">IF(P198="",0,SUMPRODUCT((DM13:VZ13="Crustaces")*(DM14:VZ14="ALERTE")*(COUNTIF(AD198,"* "&amp;DM15:VZ15&amp;" *")&gt;0)*1))</f>
        <v>0</v>
      </c>
      <c r="AL198" t="str">
        <f t="shared" si="122"/>
        <v/>
      </c>
      <c r="AM198">
        <f t="array" ref="AM198">IF(P198="",0,SUMPRODUCT((DM13:VZ13="Oeufs")*(DM14:VZ14="ALERTE")*(COUNTIF(AD198,"* "&amp;DM15:VZ15&amp;" *")&gt;0)*1))</f>
        <v>0</v>
      </c>
      <c r="AN198" t="str">
        <f t="shared" si="123"/>
        <v/>
      </c>
      <c r="AO198">
        <f t="array" ref="AO198">IF(P198="",0,SUMPRODUCT((DM13:VZ13="Poissons")*(DM14:VZ14="INFO")*(COUNTIF(AD198,"* "&amp;DM15:VZ15&amp;" *")&gt;0)*1))</f>
        <v>0</v>
      </c>
      <c r="AP198">
        <f t="array" ref="AP198">IF(P198="",0,SUMPRODUCT((DM13:VZ13="Poissons")*(DM14:VZ14="EXCL")*(COUNTIF(AD198,"* "&amp;DM15:VZ15&amp;" *")&gt;0)*1))</f>
        <v>0</v>
      </c>
      <c r="AQ198">
        <f t="array" ref="AQ198">IF(P198="",0,SUMPRODUCT((DM13:VZ13="Poissons")*(DM14:VZ14="ALERTE")*(COUNTIF(AD198,"* "&amp;DM15:VZ15&amp;" *")&gt;0)*1))</f>
        <v>0</v>
      </c>
      <c r="AR198" t="str">
        <f t="shared" si="124"/>
        <v/>
      </c>
      <c r="AS198">
        <f t="array" ref="AS198">IF(P198="",0,SUMPRODUCT((DM13:VZ13="Arachides")*(DM14:VZ14="ALERTE")*(COUNTIF(AD198,"* "&amp;DM15:VZ15&amp;" *")&gt;0)*1))</f>
        <v>0</v>
      </c>
      <c r="AT198" t="str">
        <f t="shared" si="125"/>
        <v/>
      </c>
      <c r="AU198">
        <f t="array" ref="AU198">IF(P198="",0,SUMPRODUCT((DM13:VZ13="Soja")*(DM14:VZ14="INFO")*(COUNTIF(AD198,"* "&amp;DM15:VZ15&amp;" *")&gt;0)*1))</f>
        <v>0</v>
      </c>
      <c r="AV198">
        <f t="array" ref="AV198">IF(P198="",0,SUMPRODUCT((DM13:VZ13="Soja")*(DM14:VZ14="ALERTE")*(COUNTIF(AD198,"* "&amp;DM15:VZ15&amp;" *")&gt;0)*1))</f>
        <v>0</v>
      </c>
      <c r="AW198" t="str">
        <f t="shared" si="126"/>
        <v/>
      </c>
      <c r="AX198">
        <f t="array" ref="AX198">IF(P198="",0,SUMPRODUCT((DM13:VZ13="Lait")*(DM14:VZ14="INFO")*(COUNTIF(AD198,"* "&amp;DM15:VZ15&amp;" *")&gt;0)*1))</f>
        <v>0</v>
      </c>
      <c r="AY198">
        <f t="array" ref="AY198">IF(P198="",0,SUMPRODUCT((DM13:VZ13="Lait")*(DM14:VZ14="EXCL")*(COUNTIF(AD198,"* "&amp;DM15:VZ15&amp;" *")&gt;0)*1))</f>
        <v>0</v>
      </c>
      <c r="AZ198">
        <f t="array" ref="AZ198">IF(P198="",0,SUMPRODUCT((DM13:VZ13="Lait")*(DM14:VZ14="ALERTE")*(COUNTIF(AD198,"* "&amp;DM15:VZ15&amp;" *")&gt;0)*1))</f>
        <v>0</v>
      </c>
      <c r="BA198">
        <f t="array" ref="BA198">IF(P198="",0,SUMPRODUCT((DM13:VZ13="Lait")*(DM14:VZ14="SUSP")*(COUNTIF(AD198,"* "&amp;DM15:VZ15&amp;" *")&gt;0)*1))</f>
        <v>0</v>
      </c>
      <c r="BB198" t="str">
        <f t="shared" si="127"/>
        <v/>
      </c>
      <c r="BC198" t="str">
        <f t="shared" si="128"/>
        <v/>
      </c>
      <c r="BD198">
        <f t="array" ref="BD198">IF(P198="",0,SUMPRODUCT((DM13:VZ13="Fruits a coque")*(DM14:VZ14="EXCL")*(COUNTIF(AD198,"* "&amp;DM15:VZ15&amp;" *")&gt;0)*1))</f>
        <v>0</v>
      </c>
      <c r="BE198">
        <f t="array" ref="BE198">IF(P198="",0,SUMPRODUCT((DM13:VZ13="Fruits a coque")*(DM14:VZ14="ALERTE")*(COUNTIF(AD198,"* "&amp;DM15:VZ15&amp;" *")&gt;0)*1))</f>
        <v>0</v>
      </c>
      <c r="BF198" t="str">
        <f t="shared" si="129"/>
        <v/>
      </c>
      <c r="BG198">
        <f t="array" ref="BG198">IF(P198="",0,SUMPRODUCT((DM13:VZ13="Celeri")*(DM14:VZ14="ALERTE")*(COUNTIF(AD198,"* "&amp;DM15:VZ15&amp;" *")&gt;0)*1))</f>
        <v>0</v>
      </c>
      <c r="BH198" t="str">
        <f t="shared" si="130"/>
        <v/>
      </c>
      <c r="BI198">
        <f t="array" ref="BI198">IF(P198="",0,SUMPRODUCT((DM13:VZ13="Moutarde")*(DM14:VZ14="ALERTE")*(COUNTIF(AD198,"* "&amp;DM15:VZ15&amp;" *")&gt;0)*1))</f>
        <v>0</v>
      </c>
      <c r="BJ198" t="str">
        <f t="shared" si="131"/>
        <v/>
      </c>
      <c r="BK198">
        <f t="array" ref="BK198">IF(P198="",0,SUMPRODUCT((DM13:VZ13="Sesame")*(DM14:VZ14="ALERTE")*(COUNTIF(AD198,"* "&amp;DM15:VZ15&amp;" *")&gt;0)*1))</f>
        <v>0</v>
      </c>
      <c r="BL198" t="str">
        <f t="shared" si="132"/>
        <v/>
      </c>
      <c r="BM198">
        <f t="array" ref="BM198">IF(P198="",0,SUMPRODUCT((DM13:VZ13="Sulfites")*(DM14:VZ14="ALERTE")*(COUNTIF(AD198,"* "&amp;DM15:VZ15&amp;" *")&gt;0)*1))</f>
        <v>0</v>
      </c>
      <c r="BN198" t="str">
        <f t="shared" si="133"/>
        <v/>
      </c>
      <c r="BO198">
        <f t="array" ref="BO198">IF(P198="",0,SUMPRODUCT((DM13:VZ13="Lupin")*(DM14:VZ14="ALERTE")*(COUNTIF(AD198,"* "&amp;DM15:VZ15&amp;" *")&gt;0)*1))</f>
        <v>0</v>
      </c>
      <c r="BP198" t="str">
        <f t="shared" si="134"/>
        <v/>
      </c>
      <c r="BQ198">
        <f t="array" ref="BQ198">IF(P198="",0,SUMPRODUCT((DM13:VZ13="Mollusques")*(DM14:VZ14="EXCL")*(COUNTIF(AD198,"* "&amp;DM15:VZ15&amp;" *")&gt;0)*1))</f>
        <v>0</v>
      </c>
      <c r="BR198">
        <f t="array" ref="BR198">IF(P198="",0,SUMPRODUCT((DM13:VZ13="Mollusques")*(DM14:VZ14="ALERTE")*(COUNTIF(AD198,"* "&amp;DM15:VZ15&amp;" *")&gt;0)*1))</f>
        <v>0</v>
      </c>
      <c r="BS198" t="str">
        <f t="shared" si="135"/>
        <v/>
      </c>
      <c r="BT198" t="str">
        <f t="shared" si="136"/>
        <v/>
      </c>
      <c r="BU198" t="str">
        <f t="shared" si="137"/>
        <v/>
      </c>
      <c r="BV198" t="str">
        <f t="shared" si="138"/>
        <v/>
      </c>
      <c r="BW198" t="str">
        <f t="shared" si="139"/>
        <v/>
      </c>
      <c r="BX198" t="str">
        <f t="shared" si="140"/>
        <v/>
      </c>
      <c r="BY198" t="str">
        <f t="shared" si="141"/>
        <v/>
      </c>
      <c r="BZ198" t="str">
        <f t="shared" si="142"/>
        <v/>
      </c>
      <c r="CA198" t="str">
        <f t="shared" si="143"/>
        <v/>
      </c>
      <c r="CB198" t="str">
        <f t="shared" si="144"/>
        <v/>
      </c>
      <c r="CC198" t="str">
        <f t="shared" si="145"/>
        <v/>
      </c>
      <c r="CD198" t="str">
        <f t="shared" si="146"/>
        <v/>
      </c>
      <c r="CE198" t="str">
        <f t="shared" si="147"/>
        <v/>
      </c>
      <c r="CF198" t="str">
        <f t="shared" si="148"/>
        <v/>
      </c>
      <c r="CG198" t="str">
        <f t="shared" si="149"/>
        <v/>
      </c>
      <c r="CH198" t="str">
        <f t="shared" si="150"/>
        <v/>
      </c>
      <c r="CI198" t="str">
        <f t="shared" si="151"/>
        <v/>
      </c>
      <c r="CJ198" t="str">
        <f t="shared" si="152"/>
        <v/>
      </c>
      <c r="CK198" t="str">
        <f t="shared" si="153"/>
        <v/>
      </c>
    </row>
    <row r="199" spans="2:601" ht="15.75">
      <c r="B199" s="759"/>
      <c r="C199" s="784" t="str">
        <f>IF(UPPER(TRIM(K11))="X",C203,C197)</f>
        <v>Faire fondre la gélatine en poudre avec un peu d'eau à feu doux.</v>
      </c>
      <c r="D199" s="780" t="str" cm="1">
        <f t="array" ref="D199">IF(ROW()=ROW(D196),C199,INDEX(E196:E209,ROW()-ROW(D196)))</f>
        <v/>
      </c>
      <c r="E199" s="781" t="str">
        <f>IF(OR(D199="",C198="",C198&lt;=0,F199=""),"",TRIM(MID(D199,LEN(F199)+1+IF(MID(D199,LEN(F199)+1,1)=" ",1,0),99999)))</f>
        <v/>
      </c>
      <c r="F199" s="780" t="str">
        <f>IF(OR(G199="",G199=0,G199="0"),"",IF(LEN(G199)&lt;=C198,G199,IF(LEN(SUBSTITUTE(H199," ",""))=C198+1,LEFT(G199,C198),LEFT(G199,FIND("§",SUBSTITUTE(H199," ","§",LEN(H199)-LEN(SUBSTITUTE(H199," ",""))))-1))))</f>
        <v/>
      </c>
      <c r="G199" s="780" t="str">
        <f t="shared" si="105"/>
        <v/>
      </c>
      <c r="H199" s="780" t="str">
        <f>IF(OR(G199="",G199=0,G199="0"),"",LEFT(G199,C198+1))</f>
        <v/>
      </c>
      <c r="I199" s="782"/>
      <c r="J199" s="796"/>
      <c r="K199" s="759" t="str">
        <f>IF(LEN(TRIM(L199))&gt;0,MAX(K13:K198)+1,"")</f>
        <v/>
      </c>
      <c r="L199" s="864"/>
      <c r="M199" s="864"/>
      <c r="N199" s="864"/>
      <c r="O199" s="263" t="str">
        <f t="shared" si="106"/>
        <v/>
      </c>
      <c r="P199" s="752"/>
      <c r="Q199" s="862" t="s">
        <v>945</v>
      </c>
      <c r="R199" s="863" t="str">
        <f t="shared" si="107"/>
        <v/>
      </c>
      <c r="S199" s="264" t="str">
        <f t="shared" si="108"/>
        <v/>
      </c>
      <c r="T199" s="266" t="str">
        <f t="shared" si="109"/>
        <v/>
      </c>
      <c r="U199" s="267" t="str">
        <f t="shared" si="110"/>
        <v/>
      </c>
      <c r="V199" s="268" t="str">
        <f t="shared" si="111"/>
        <v/>
      </c>
      <c r="W199" s="268" t="str">
        <f t="shared" si="112"/>
        <v/>
      </c>
      <c r="X199" s="269" t="str">
        <f t="shared" si="113"/>
        <v/>
      </c>
      <c r="Y199" t="str">
        <f t="shared" si="114"/>
        <v/>
      </c>
      <c r="Z199" t="str">
        <f t="shared" si="115"/>
        <v/>
      </c>
      <c r="AA199" t="str">
        <f t="shared" si="116"/>
        <v/>
      </c>
      <c r="AB199" t="str">
        <f t="shared" si="117"/>
        <v/>
      </c>
      <c r="AC199" t="str">
        <f t="shared" si="118"/>
        <v/>
      </c>
      <c r="AD199" t="str">
        <f t="shared" si="119"/>
        <v/>
      </c>
      <c r="AE199">
        <f t="array" ref="AE199">IF(P199="",0,SUMPRODUCT((DM13:VZ13="Gluten")*(DM14:VZ14="INFO")*(COUNTIF(AD199,"* "&amp;DM15:VZ15&amp;" *")&gt;0)*1))</f>
        <v>0</v>
      </c>
      <c r="AF199">
        <f t="array" ref="AF199">IF(P199="",0,SUMPRODUCT((DM13:VZ13="Gluten")*(DM14:VZ14="EXCL")*(COUNTIF(AD199,"* "&amp;DM15:VZ15&amp;" *")&gt;0)*1))</f>
        <v>0</v>
      </c>
      <c r="AG199">
        <f t="array" ref="AG199">IF(P199="",0,SUMPRODUCT((DM13:VZ13="Gluten")*(DM14:VZ14="ALERTE")*(COUNTIF(AD199,"* "&amp;DM15:VZ15&amp;" *")&gt;0)*1))</f>
        <v>0</v>
      </c>
      <c r="AH199">
        <f t="array" ref="AH199">IF(P199="",0,SUMPRODUCT((DM13:VZ13="Gluten")*(DM14:VZ14="SUSP")*(COUNTIF(AD199,"* "&amp;DM15:VZ15&amp;" *")&gt;0)*1))</f>
        <v>0</v>
      </c>
      <c r="AI199" t="str">
        <f t="shared" si="120"/>
        <v/>
      </c>
      <c r="AJ199" t="str">
        <f t="shared" si="121"/>
        <v/>
      </c>
      <c r="AK199">
        <f t="array" ref="AK199">IF(P199="",0,SUMPRODUCT((DM13:VZ13="Crustaces")*(DM14:VZ14="ALERTE")*(COUNTIF(AD199,"* "&amp;DM15:VZ15&amp;" *")&gt;0)*1))</f>
        <v>0</v>
      </c>
      <c r="AL199" t="str">
        <f t="shared" si="122"/>
        <v/>
      </c>
      <c r="AM199">
        <f t="array" ref="AM199">IF(P199="",0,SUMPRODUCT((DM13:VZ13="Oeufs")*(DM14:VZ14="ALERTE")*(COUNTIF(AD199,"* "&amp;DM15:VZ15&amp;" *")&gt;0)*1))</f>
        <v>0</v>
      </c>
      <c r="AN199" t="str">
        <f t="shared" si="123"/>
        <v/>
      </c>
      <c r="AO199">
        <f t="array" ref="AO199">IF(P199="",0,SUMPRODUCT((DM13:VZ13="Poissons")*(DM14:VZ14="INFO")*(COUNTIF(AD199,"* "&amp;DM15:VZ15&amp;" *")&gt;0)*1))</f>
        <v>0</v>
      </c>
      <c r="AP199">
        <f t="array" ref="AP199">IF(P199="",0,SUMPRODUCT((DM13:VZ13="Poissons")*(DM14:VZ14="EXCL")*(COUNTIF(AD199,"* "&amp;DM15:VZ15&amp;" *")&gt;0)*1))</f>
        <v>0</v>
      </c>
      <c r="AQ199">
        <f t="array" ref="AQ199">IF(P199="",0,SUMPRODUCT((DM13:VZ13="Poissons")*(DM14:VZ14="ALERTE")*(COUNTIF(AD199,"* "&amp;DM15:VZ15&amp;" *")&gt;0)*1))</f>
        <v>0</v>
      </c>
      <c r="AR199" t="str">
        <f t="shared" si="124"/>
        <v/>
      </c>
      <c r="AS199">
        <f t="array" ref="AS199">IF(P199="",0,SUMPRODUCT((DM13:VZ13="Arachides")*(DM14:VZ14="ALERTE")*(COUNTIF(AD199,"* "&amp;DM15:VZ15&amp;" *")&gt;0)*1))</f>
        <v>0</v>
      </c>
      <c r="AT199" t="str">
        <f t="shared" si="125"/>
        <v/>
      </c>
      <c r="AU199">
        <f t="array" ref="AU199">IF(P199="",0,SUMPRODUCT((DM13:VZ13="Soja")*(DM14:VZ14="INFO")*(COUNTIF(AD199,"* "&amp;DM15:VZ15&amp;" *")&gt;0)*1))</f>
        <v>0</v>
      </c>
      <c r="AV199">
        <f t="array" ref="AV199">IF(P199="",0,SUMPRODUCT((DM13:VZ13="Soja")*(DM14:VZ14="ALERTE")*(COUNTIF(AD199,"* "&amp;DM15:VZ15&amp;" *")&gt;0)*1))</f>
        <v>0</v>
      </c>
      <c r="AW199" t="str">
        <f t="shared" si="126"/>
        <v/>
      </c>
      <c r="AX199">
        <f t="array" ref="AX199">IF(P199="",0,SUMPRODUCT((DM13:VZ13="Lait")*(DM14:VZ14="INFO")*(COUNTIF(AD199,"* "&amp;DM15:VZ15&amp;" *")&gt;0)*1))</f>
        <v>0</v>
      </c>
      <c r="AY199">
        <f t="array" ref="AY199">IF(P199="",0,SUMPRODUCT((DM13:VZ13="Lait")*(DM14:VZ14="EXCL")*(COUNTIF(AD199,"* "&amp;DM15:VZ15&amp;" *")&gt;0)*1))</f>
        <v>0</v>
      </c>
      <c r="AZ199">
        <f t="array" ref="AZ199">IF(P199="",0,SUMPRODUCT((DM13:VZ13="Lait")*(DM14:VZ14="ALERTE")*(COUNTIF(AD199,"* "&amp;DM15:VZ15&amp;" *")&gt;0)*1))</f>
        <v>0</v>
      </c>
      <c r="BA199">
        <f t="array" ref="BA199">IF(P199="",0,SUMPRODUCT((DM13:VZ13="Lait")*(DM14:VZ14="SUSP")*(COUNTIF(AD199,"* "&amp;DM15:VZ15&amp;" *")&gt;0)*1))</f>
        <v>0</v>
      </c>
      <c r="BB199" t="str">
        <f t="shared" si="127"/>
        <v/>
      </c>
      <c r="BC199" t="str">
        <f t="shared" si="128"/>
        <v/>
      </c>
      <c r="BD199">
        <f t="array" ref="BD199">IF(P199="",0,SUMPRODUCT((DM13:VZ13="Fruits a coque")*(DM14:VZ14="EXCL")*(COUNTIF(AD199,"* "&amp;DM15:VZ15&amp;" *")&gt;0)*1))</f>
        <v>0</v>
      </c>
      <c r="BE199">
        <f t="array" ref="BE199">IF(P199="",0,SUMPRODUCT((DM13:VZ13="Fruits a coque")*(DM14:VZ14="ALERTE")*(COUNTIF(AD199,"* "&amp;DM15:VZ15&amp;" *")&gt;0)*1))</f>
        <v>0</v>
      </c>
      <c r="BF199" t="str">
        <f t="shared" si="129"/>
        <v/>
      </c>
      <c r="BG199">
        <f t="array" ref="BG199">IF(P199="",0,SUMPRODUCT((DM13:VZ13="Celeri")*(DM14:VZ14="ALERTE")*(COUNTIF(AD199,"* "&amp;DM15:VZ15&amp;" *")&gt;0)*1))</f>
        <v>0</v>
      </c>
      <c r="BH199" t="str">
        <f t="shared" si="130"/>
        <v/>
      </c>
      <c r="BI199">
        <f t="array" ref="BI199">IF(P199="",0,SUMPRODUCT((DM13:VZ13="Moutarde")*(DM14:VZ14="ALERTE")*(COUNTIF(AD199,"* "&amp;DM15:VZ15&amp;" *")&gt;0)*1))</f>
        <v>0</v>
      </c>
      <c r="BJ199" t="str">
        <f t="shared" si="131"/>
        <v/>
      </c>
      <c r="BK199">
        <f t="array" ref="BK199">IF(P199="",0,SUMPRODUCT((DM13:VZ13="Sesame")*(DM14:VZ14="ALERTE")*(COUNTIF(AD199,"* "&amp;DM15:VZ15&amp;" *")&gt;0)*1))</f>
        <v>0</v>
      </c>
      <c r="BL199" t="str">
        <f t="shared" si="132"/>
        <v/>
      </c>
      <c r="BM199">
        <f t="array" ref="BM199">IF(P199="",0,SUMPRODUCT((DM13:VZ13="Sulfites")*(DM14:VZ14="ALERTE")*(COUNTIF(AD199,"* "&amp;DM15:VZ15&amp;" *")&gt;0)*1))</f>
        <v>0</v>
      </c>
      <c r="BN199" t="str">
        <f t="shared" si="133"/>
        <v/>
      </c>
      <c r="BO199">
        <f t="array" ref="BO199">IF(P199="",0,SUMPRODUCT((DM13:VZ13="Lupin")*(DM14:VZ14="ALERTE")*(COUNTIF(AD199,"* "&amp;DM15:VZ15&amp;" *")&gt;0)*1))</f>
        <v>0</v>
      </c>
      <c r="BP199" t="str">
        <f t="shared" si="134"/>
        <v/>
      </c>
      <c r="BQ199">
        <f t="array" ref="BQ199">IF(P199="",0,SUMPRODUCT((DM13:VZ13="Mollusques")*(DM14:VZ14="EXCL")*(COUNTIF(AD199,"* "&amp;DM15:VZ15&amp;" *")&gt;0)*1))</f>
        <v>0</v>
      </c>
      <c r="BR199">
        <f t="array" ref="BR199">IF(P199="",0,SUMPRODUCT((DM13:VZ13="Mollusques")*(DM14:VZ14="ALERTE")*(COUNTIF(AD199,"* "&amp;DM15:VZ15&amp;" *")&gt;0)*1))</f>
        <v>0</v>
      </c>
      <c r="BS199" t="str">
        <f t="shared" si="135"/>
        <v/>
      </c>
      <c r="BT199" t="str">
        <f t="shared" si="136"/>
        <v/>
      </c>
      <c r="BU199" t="str">
        <f t="shared" si="137"/>
        <v/>
      </c>
      <c r="BV199" t="str">
        <f t="shared" si="138"/>
        <v/>
      </c>
      <c r="BW199" t="str">
        <f t="shared" si="139"/>
        <v/>
      </c>
      <c r="BX199" t="str">
        <f t="shared" si="140"/>
        <v/>
      </c>
      <c r="BY199" t="str">
        <f t="shared" si="141"/>
        <v/>
      </c>
      <c r="BZ199" t="str">
        <f t="shared" si="142"/>
        <v/>
      </c>
      <c r="CA199" t="str">
        <f t="shared" si="143"/>
        <v/>
      </c>
      <c r="CB199" t="str">
        <f t="shared" si="144"/>
        <v/>
      </c>
      <c r="CC199" t="str">
        <f t="shared" si="145"/>
        <v/>
      </c>
      <c r="CD199" t="str">
        <f t="shared" si="146"/>
        <v/>
      </c>
      <c r="CE199" t="str">
        <f t="shared" si="147"/>
        <v/>
      </c>
      <c r="CF199" t="str">
        <f t="shared" si="148"/>
        <v/>
      </c>
      <c r="CG199" t="str">
        <f t="shared" si="149"/>
        <v/>
      </c>
      <c r="CH199" t="str">
        <f t="shared" si="150"/>
        <v/>
      </c>
      <c r="CI199" t="str">
        <f t="shared" si="151"/>
        <v/>
      </c>
      <c r="CJ199" t="str">
        <f t="shared" si="152"/>
        <v/>
      </c>
      <c r="CK199" t="str">
        <f t="shared" si="153"/>
        <v/>
      </c>
    </row>
    <row r="200" spans="2:601" ht="15.75">
      <c r="B200" s="759"/>
      <c r="C200" s="786" t="str">
        <f>TRIM(SUBSTITUTE(SUBSTITUTE(SUBSTITUTE(SUBSTITUTE(SUBSTITUTE(SUBSTITUTE(SUBSTITUTE(SUBSTITUTE(SUBSTITUTE(SUBSTITUTE(C197,","," "),";"," "),":"," "),"!"," "),"?"," "),"…"," "),"»"," "),"«"," "),"/"," "),"."," "))</f>
        <v>Faire fondre la gélatine en poudre avec un peu d'eau à feu doux</v>
      </c>
      <c r="D200" s="780" t="str" cm="1">
        <f t="array" ref="D200">IF(ROW()=ROW(D196),C199,INDEX(E196:E209,ROW()-ROW(D196)))</f>
        <v/>
      </c>
      <c r="E200" s="781" t="str">
        <f>IF(OR(D200="",C198="",C198&lt;=0,F200=""),"",TRIM(MID(D200,LEN(F200)+1+IF(MID(D200,LEN(F200)+1,1)=" ",1,0),99999)))</f>
        <v/>
      </c>
      <c r="F200" s="780" t="str">
        <f>IF(OR(G200="",G200=0,G200="0"),"",IF(LEN(G200)&lt;=C198,G200,IF(LEN(SUBSTITUTE(H200," ",""))=C198+1,LEFT(G200,C198),LEFT(G200,FIND("§",SUBSTITUTE(H200," ","§",LEN(H200)-LEN(SUBSTITUTE(H200," ",""))))-1))))</f>
        <v/>
      </c>
      <c r="G200" s="780" t="str">
        <f t="shared" si="105"/>
        <v/>
      </c>
      <c r="H200" s="780" t="str">
        <f>IF(OR(G200="",G200=0,G200="0"),"",LEFT(G200,C198+1))</f>
        <v/>
      </c>
      <c r="I200" s="782"/>
      <c r="J200" s="796"/>
      <c r="K200" s="759" t="str">
        <f>IF(LEN(TRIM(L200))&gt;0,MAX(K13:K199)+1,"")</f>
        <v/>
      </c>
      <c r="L200" s="864"/>
      <c r="M200" s="864"/>
      <c r="N200" s="864"/>
      <c r="O200" s="263" t="str">
        <f t="shared" si="106"/>
        <v/>
      </c>
      <c r="P200" s="752"/>
      <c r="Q200" s="862" t="s">
        <v>945</v>
      </c>
      <c r="R200" s="863" t="str">
        <f t="shared" si="107"/>
        <v/>
      </c>
      <c r="S200" s="264" t="str">
        <f t="shared" si="108"/>
        <v/>
      </c>
      <c r="T200" s="266" t="str">
        <f t="shared" si="109"/>
        <v/>
      </c>
      <c r="U200" s="267" t="str">
        <f t="shared" si="110"/>
        <v/>
      </c>
      <c r="V200" s="268" t="str">
        <f t="shared" si="111"/>
        <v/>
      </c>
      <c r="W200" s="268" t="str">
        <f t="shared" si="112"/>
        <v/>
      </c>
      <c r="X200" s="269" t="str">
        <f t="shared" si="113"/>
        <v/>
      </c>
      <c r="Y200" t="str">
        <f t="shared" si="114"/>
        <v/>
      </c>
      <c r="Z200" t="str">
        <f t="shared" si="115"/>
        <v/>
      </c>
      <c r="AA200" t="str">
        <f t="shared" si="116"/>
        <v/>
      </c>
      <c r="AB200" t="str">
        <f t="shared" si="117"/>
        <v/>
      </c>
      <c r="AC200" t="str">
        <f t="shared" si="118"/>
        <v/>
      </c>
      <c r="AD200" t="str">
        <f t="shared" si="119"/>
        <v/>
      </c>
      <c r="AE200">
        <f t="array" ref="AE200">IF(P200="",0,SUMPRODUCT((DM13:VZ13="Gluten")*(DM14:VZ14="INFO")*(COUNTIF(AD200,"* "&amp;DM15:VZ15&amp;" *")&gt;0)*1))</f>
        <v>0</v>
      </c>
      <c r="AF200">
        <f t="array" ref="AF200">IF(P200="",0,SUMPRODUCT((DM13:VZ13="Gluten")*(DM14:VZ14="EXCL")*(COUNTIF(AD200,"* "&amp;DM15:VZ15&amp;" *")&gt;0)*1))</f>
        <v>0</v>
      </c>
      <c r="AG200">
        <f t="array" ref="AG200">IF(P200="",0,SUMPRODUCT((DM13:VZ13="Gluten")*(DM14:VZ14="ALERTE")*(COUNTIF(AD200,"* "&amp;DM15:VZ15&amp;" *")&gt;0)*1))</f>
        <v>0</v>
      </c>
      <c r="AH200">
        <f t="array" ref="AH200">IF(P200="",0,SUMPRODUCT((DM13:VZ13="Gluten")*(DM14:VZ14="SUSP")*(COUNTIF(AD200,"* "&amp;DM15:VZ15&amp;" *")&gt;0)*1))</f>
        <v>0</v>
      </c>
      <c r="AI200" t="str">
        <f t="shared" si="120"/>
        <v/>
      </c>
      <c r="AJ200" t="str">
        <f t="shared" si="121"/>
        <v/>
      </c>
      <c r="AK200">
        <f t="array" ref="AK200">IF(P200="",0,SUMPRODUCT((DM13:VZ13="Crustaces")*(DM14:VZ14="ALERTE")*(COUNTIF(AD200,"* "&amp;DM15:VZ15&amp;" *")&gt;0)*1))</f>
        <v>0</v>
      </c>
      <c r="AL200" t="str">
        <f t="shared" si="122"/>
        <v/>
      </c>
      <c r="AM200">
        <f t="array" ref="AM200">IF(P200="",0,SUMPRODUCT((DM13:VZ13="Oeufs")*(DM14:VZ14="ALERTE")*(COUNTIF(AD200,"* "&amp;DM15:VZ15&amp;" *")&gt;0)*1))</f>
        <v>0</v>
      </c>
      <c r="AN200" t="str">
        <f t="shared" si="123"/>
        <v/>
      </c>
      <c r="AO200">
        <f t="array" ref="AO200">IF(P200="",0,SUMPRODUCT((DM13:VZ13="Poissons")*(DM14:VZ14="INFO")*(COUNTIF(AD200,"* "&amp;DM15:VZ15&amp;" *")&gt;0)*1))</f>
        <v>0</v>
      </c>
      <c r="AP200">
        <f t="array" ref="AP200">IF(P200="",0,SUMPRODUCT((DM13:VZ13="Poissons")*(DM14:VZ14="EXCL")*(COUNTIF(AD200,"* "&amp;DM15:VZ15&amp;" *")&gt;0)*1))</f>
        <v>0</v>
      </c>
      <c r="AQ200">
        <f t="array" ref="AQ200">IF(P200="",0,SUMPRODUCT((DM13:VZ13="Poissons")*(DM14:VZ14="ALERTE")*(COUNTIF(AD200,"* "&amp;DM15:VZ15&amp;" *")&gt;0)*1))</f>
        <v>0</v>
      </c>
      <c r="AR200" t="str">
        <f t="shared" si="124"/>
        <v/>
      </c>
      <c r="AS200">
        <f t="array" ref="AS200">IF(P200="",0,SUMPRODUCT((DM13:VZ13="Arachides")*(DM14:VZ14="ALERTE")*(COUNTIF(AD200,"* "&amp;DM15:VZ15&amp;" *")&gt;0)*1))</f>
        <v>0</v>
      </c>
      <c r="AT200" t="str">
        <f t="shared" si="125"/>
        <v/>
      </c>
      <c r="AU200">
        <f t="array" ref="AU200">IF(P200="",0,SUMPRODUCT((DM13:VZ13="Soja")*(DM14:VZ14="INFO")*(COUNTIF(AD200,"* "&amp;DM15:VZ15&amp;" *")&gt;0)*1))</f>
        <v>0</v>
      </c>
      <c r="AV200">
        <f t="array" ref="AV200">IF(P200="",0,SUMPRODUCT((DM13:VZ13="Soja")*(DM14:VZ14="ALERTE")*(COUNTIF(AD200,"* "&amp;DM15:VZ15&amp;" *")&gt;0)*1))</f>
        <v>0</v>
      </c>
      <c r="AW200" t="str">
        <f t="shared" si="126"/>
        <v/>
      </c>
      <c r="AX200">
        <f t="array" ref="AX200">IF(P200="",0,SUMPRODUCT((DM13:VZ13="Lait")*(DM14:VZ14="INFO")*(COUNTIF(AD200,"* "&amp;DM15:VZ15&amp;" *")&gt;0)*1))</f>
        <v>0</v>
      </c>
      <c r="AY200">
        <f t="array" ref="AY200">IF(P200="",0,SUMPRODUCT((DM13:VZ13="Lait")*(DM14:VZ14="EXCL")*(COUNTIF(AD200,"* "&amp;DM15:VZ15&amp;" *")&gt;0)*1))</f>
        <v>0</v>
      </c>
      <c r="AZ200">
        <f t="array" ref="AZ200">IF(P200="",0,SUMPRODUCT((DM13:VZ13="Lait")*(DM14:VZ14="ALERTE")*(COUNTIF(AD200,"* "&amp;DM15:VZ15&amp;" *")&gt;0)*1))</f>
        <v>0</v>
      </c>
      <c r="BA200">
        <f t="array" ref="BA200">IF(P200="",0,SUMPRODUCT((DM13:VZ13="Lait")*(DM14:VZ14="SUSP")*(COUNTIF(AD200,"* "&amp;DM15:VZ15&amp;" *")&gt;0)*1))</f>
        <v>0</v>
      </c>
      <c r="BB200" t="str">
        <f t="shared" si="127"/>
        <v/>
      </c>
      <c r="BC200" t="str">
        <f t="shared" si="128"/>
        <v/>
      </c>
      <c r="BD200">
        <f t="array" ref="BD200">IF(P200="",0,SUMPRODUCT((DM13:VZ13="Fruits a coque")*(DM14:VZ14="EXCL")*(COUNTIF(AD200,"* "&amp;DM15:VZ15&amp;" *")&gt;0)*1))</f>
        <v>0</v>
      </c>
      <c r="BE200">
        <f t="array" ref="BE200">IF(P200="",0,SUMPRODUCT((DM13:VZ13="Fruits a coque")*(DM14:VZ14="ALERTE")*(COUNTIF(AD200,"* "&amp;DM15:VZ15&amp;" *")&gt;0)*1))</f>
        <v>0</v>
      </c>
      <c r="BF200" t="str">
        <f t="shared" si="129"/>
        <v/>
      </c>
      <c r="BG200">
        <f t="array" ref="BG200">IF(P200="",0,SUMPRODUCT((DM13:VZ13="Celeri")*(DM14:VZ14="ALERTE")*(COUNTIF(AD200,"* "&amp;DM15:VZ15&amp;" *")&gt;0)*1))</f>
        <v>0</v>
      </c>
      <c r="BH200" t="str">
        <f t="shared" si="130"/>
        <v/>
      </c>
      <c r="BI200">
        <f t="array" ref="BI200">IF(P200="",0,SUMPRODUCT((DM13:VZ13="Moutarde")*(DM14:VZ14="ALERTE")*(COUNTIF(AD200,"* "&amp;DM15:VZ15&amp;" *")&gt;0)*1))</f>
        <v>0</v>
      </c>
      <c r="BJ200" t="str">
        <f t="shared" si="131"/>
        <v/>
      </c>
      <c r="BK200">
        <f t="array" ref="BK200">IF(P200="",0,SUMPRODUCT((DM13:VZ13="Sesame")*(DM14:VZ14="ALERTE")*(COUNTIF(AD200,"* "&amp;DM15:VZ15&amp;" *")&gt;0)*1))</f>
        <v>0</v>
      </c>
      <c r="BL200" t="str">
        <f t="shared" si="132"/>
        <v/>
      </c>
      <c r="BM200">
        <f t="array" ref="BM200">IF(P200="",0,SUMPRODUCT((DM13:VZ13="Sulfites")*(DM14:VZ14="ALERTE")*(COUNTIF(AD200,"* "&amp;DM15:VZ15&amp;" *")&gt;0)*1))</f>
        <v>0</v>
      </c>
      <c r="BN200" t="str">
        <f t="shared" si="133"/>
        <v/>
      </c>
      <c r="BO200">
        <f t="array" ref="BO200">IF(P200="",0,SUMPRODUCT((DM13:VZ13="Lupin")*(DM14:VZ14="ALERTE")*(COUNTIF(AD200,"* "&amp;DM15:VZ15&amp;" *")&gt;0)*1))</f>
        <v>0</v>
      </c>
      <c r="BP200" t="str">
        <f t="shared" si="134"/>
        <v/>
      </c>
      <c r="BQ200">
        <f t="array" ref="BQ200">IF(P200="",0,SUMPRODUCT((DM13:VZ13="Mollusques")*(DM14:VZ14="EXCL")*(COUNTIF(AD200,"* "&amp;DM15:VZ15&amp;" *")&gt;0)*1))</f>
        <v>0</v>
      </c>
      <c r="BR200">
        <f t="array" ref="BR200">IF(P200="",0,SUMPRODUCT((DM13:VZ13="Mollusques")*(DM14:VZ14="ALERTE")*(COUNTIF(AD200,"* "&amp;DM15:VZ15&amp;" *")&gt;0)*1))</f>
        <v>0</v>
      </c>
      <c r="BS200" t="str">
        <f t="shared" si="135"/>
        <v/>
      </c>
      <c r="BT200" t="str">
        <f t="shared" si="136"/>
        <v/>
      </c>
      <c r="BU200" t="str">
        <f t="shared" si="137"/>
        <v/>
      </c>
      <c r="BV200" t="str">
        <f t="shared" si="138"/>
        <v/>
      </c>
      <c r="BW200" t="str">
        <f t="shared" si="139"/>
        <v/>
      </c>
      <c r="BX200" t="str">
        <f t="shared" si="140"/>
        <v/>
      </c>
      <c r="BY200" t="str">
        <f t="shared" si="141"/>
        <v/>
      </c>
      <c r="BZ200" t="str">
        <f t="shared" si="142"/>
        <v/>
      </c>
      <c r="CA200" t="str">
        <f t="shared" si="143"/>
        <v/>
      </c>
      <c r="CB200" t="str">
        <f t="shared" si="144"/>
        <v/>
      </c>
      <c r="CC200" t="str">
        <f t="shared" si="145"/>
        <v/>
      </c>
      <c r="CD200" t="str">
        <f t="shared" si="146"/>
        <v/>
      </c>
      <c r="CE200" t="str">
        <f t="shared" si="147"/>
        <v/>
      </c>
      <c r="CF200" t="str">
        <f t="shared" si="148"/>
        <v/>
      </c>
      <c r="CG200" t="str">
        <f t="shared" si="149"/>
        <v/>
      </c>
      <c r="CH200" t="str">
        <f t="shared" si="150"/>
        <v/>
      </c>
      <c r="CI200" t="str">
        <f t="shared" si="151"/>
        <v/>
      </c>
      <c r="CJ200" t="str">
        <f t="shared" si="152"/>
        <v/>
      </c>
      <c r="CK200" t="str">
        <f t="shared" si="153"/>
        <v/>
      </c>
    </row>
    <row r="201" spans="2:601" ht="15.75">
      <c r="B201" s="759"/>
      <c r="C201" s="780" t="str">
        <f>TRIM(SUBSTITUTE(SUBSTITUTE(SUBSTITUTE(SUBSTITUTE(SUBSTITUTE(SUBSTITUTE(SUBSTITUTE(SUBSTITUTE(C200,"("," "),")"," "),CHAR(34)," "),"-"," "),"_"," "),"&lt;"," "),"&gt;"," "),"="," "))</f>
        <v>Faire fondre la gélatine en poudre avec un peu d'eau à feu doux</v>
      </c>
      <c r="D201" s="780" t="str" cm="1">
        <f t="array" ref="D201">IF(ROW()=ROW(D196),C199,INDEX(E196:E209,ROW()-ROW(D196)))</f>
        <v/>
      </c>
      <c r="E201" s="781" t="str">
        <f>IF(OR(D201="",C198="",C198&lt;=0,F201=""),"",TRIM(MID(D201,LEN(F201)+1+IF(MID(D201,LEN(F201)+1,1)=" ",1,0),99999)))</f>
        <v/>
      </c>
      <c r="F201" s="780" t="str">
        <f>IF(OR(G201="",G201=0,G201="0"),"",IF(LEN(G201)&lt;=C198,G201,IF(LEN(SUBSTITUTE(H201," ",""))=C198+1,LEFT(G201,C198),LEFT(G201,FIND("§",SUBSTITUTE(H201," ","§",LEN(H201)-LEN(SUBSTITUTE(H201," ",""))))-1))))</f>
        <v/>
      </c>
      <c r="G201" s="780" t="str">
        <f t="shared" si="105"/>
        <v/>
      </c>
      <c r="H201" s="780" t="str">
        <f>IF(OR(G201="",G201=0,G201="0"),"",LEFT(G201,C198+1))</f>
        <v/>
      </c>
      <c r="I201" s="782"/>
      <c r="J201" s="796"/>
      <c r="K201" s="759" t="str">
        <f>IF(LEN(TRIM(L201))&gt;0,MAX(K13:K200)+1,"")</f>
        <v/>
      </c>
      <c r="L201" s="864"/>
      <c r="M201" s="864"/>
      <c r="N201" s="864"/>
      <c r="O201" s="263" t="str">
        <f t="shared" si="106"/>
        <v/>
      </c>
      <c r="P201" s="752"/>
      <c r="Q201" s="862" t="s">
        <v>945</v>
      </c>
      <c r="R201" s="863" t="str">
        <f t="shared" si="107"/>
        <v/>
      </c>
      <c r="S201" s="264" t="str">
        <f t="shared" si="108"/>
        <v/>
      </c>
      <c r="T201" s="266" t="str">
        <f t="shared" si="109"/>
        <v/>
      </c>
      <c r="U201" s="267" t="str">
        <f t="shared" si="110"/>
        <v/>
      </c>
      <c r="V201" s="268" t="str">
        <f t="shared" si="111"/>
        <v/>
      </c>
      <c r="W201" s="268" t="str">
        <f t="shared" si="112"/>
        <v/>
      </c>
      <c r="X201" s="269" t="str">
        <f t="shared" si="113"/>
        <v/>
      </c>
      <c r="Y201" t="str">
        <f t="shared" si="114"/>
        <v/>
      </c>
      <c r="Z201" t="str">
        <f t="shared" si="115"/>
        <v/>
      </c>
      <c r="AA201" t="str">
        <f t="shared" si="116"/>
        <v/>
      </c>
      <c r="AB201" t="str">
        <f t="shared" si="117"/>
        <v/>
      </c>
      <c r="AC201" t="str">
        <f t="shared" si="118"/>
        <v/>
      </c>
      <c r="AD201" t="str">
        <f t="shared" si="119"/>
        <v/>
      </c>
      <c r="AE201">
        <f t="array" ref="AE201">IF(P201="",0,SUMPRODUCT((DM13:VZ13="Gluten")*(DM14:VZ14="INFO")*(COUNTIF(AD201,"* "&amp;DM15:VZ15&amp;" *")&gt;0)*1))</f>
        <v>0</v>
      </c>
      <c r="AF201">
        <f t="array" ref="AF201">IF(P201="",0,SUMPRODUCT((DM13:VZ13="Gluten")*(DM14:VZ14="EXCL")*(COUNTIF(AD201,"* "&amp;DM15:VZ15&amp;" *")&gt;0)*1))</f>
        <v>0</v>
      </c>
      <c r="AG201">
        <f t="array" ref="AG201">IF(P201="",0,SUMPRODUCT((DM13:VZ13="Gluten")*(DM14:VZ14="ALERTE")*(COUNTIF(AD201,"* "&amp;DM15:VZ15&amp;" *")&gt;0)*1))</f>
        <v>0</v>
      </c>
      <c r="AH201">
        <f t="array" ref="AH201">IF(P201="",0,SUMPRODUCT((DM13:VZ13="Gluten")*(DM14:VZ14="SUSP")*(COUNTIF(AD201,"* "&amp;DM15:VZ15&amp;" *")&gt;0)*1))</f>
        <v>0</v>
      </c>
      <c r="AI201" t="str">
        <f t="shared" si="120"/>
        <v/>
      </c>
      <c r="AJ201" t="str">
        <f t="shared" si="121"/>
        <v/>
      </c>
      <c r="AK201">
        <f t="array" ref="AK201">IF(P201="",0,SUMPRODUCT((DM13:VZ13="Crustaces")*(DM14:VZ14="ALERTE")*(COUNTIF(AD201,"* "&amp;DM15:VZ15&amp;" *")&gt;0)*1))</f>
        <v>0</v>
      </c>
      <c r="AL201" t="str">
        <f t="shared" si="122"/>
        <v/>
      </c>
      <c r="AM201">
        <f t="array" ref="AM201">IF(P201="",0,SUMPRODUCT((DM13:VZ13="Oeufs")*(DM14:VZ14="ALERTE")*(COUNTIF(AD201,"* "&amp;DM15:VZ15&amp;" *")&gt;0)*1))</f>
        <v>0</v>
      </c>
      <c r="AN201" t="str">
        <f t="shared" si="123"/>
        <v/>
      </c>
      <c r="AO201">
        <f t="array" ref="AO201">IF(P201="",0,SUMPRODUCT((DM13:VZ13="Poissons")*(DM14:VZ14="INFO")*(COUNTIF(AD201,"* "&amp;DM15:VZ15&amp;" *")&gt;0)*1))</f>
        <v>0</v>
      </c>
      <c r="AP201">
        <f t="array" ref="AP201">IF(P201="",0,SUMPRODUCT((DM13:VZ13="Poissons")*(DM14:VZ14="EXCL")*(COUNTIF(AD201,"* "&amp;DM15:VZ15&amp;" *")&gt;0)*1))</f>
        <v>0</v>
      </c>
      <c r="AQ201">
        <f t="array" ref="AQ201">IF(P201="",0,SUMPRODUCT((DM13:VZ13="Poissons")*(DM14:VZ14="ALERTE")*(COUNTIF(AD201,"* "&amp;DM15:VZ15&amp;" *")&gt;0)*1))</f>
        <v>0</v>
      </c>
      <c r="AR201" t="str">
        <f t="shared" si="124"/>
        <v/>
      </c>
      <c r="AS201">
        <f t="array" ref="AS201">IF(P201="",0,SUMPRODUCT((DM13:VZ13="Arachides")*(DM14:VZ14="ALERTE")*(COUNTIF(AD201,"* "&amp;DM15:VZ15&amp;" *")&gt;0)*1))</f>
        <v>0</v>
      </c>
      <c r="AT201" t="str">
        <f t="shared" si="125"/>
        <v/>
      </c>
      <c r="AU201">
        <f t="array" ref="AU201">IF(P201="",0,SUMPRODUCT((DM13:VZ13="Soja")*(DM14:VZ14="INFO")*(COUNTIF(AD201,"* "&amp;DM15:VZ15&amp;" *")&gt;0)*1))</f>
        <v>0</v>
      </c>
      <c r="AV201">
        <f t="array" ref="AV201">IF(P201="",0,SUMPRODUCT((DM13:VZ13="Soja")*(DM14:VZ14="ALERTE")*(COUNTIF(AD201,"* "&amp;DM15:VZ15&amp;" *")&gt;0)*1))</f>
        <v>0</v>
      </c>
      <c r="AW201" t="str">
        <f t="shared" si="126"/>
        <v/>
      </c>
      <c r="AX201">
        <f t="array" ref="AX201">IF(P201="",0,SUMPRODUCT((DM13:VZ13="Lait")*(DM14:VZ14="INFO")*(COUNTIF(AD201,"* "&amp;DM15:VZ15&amp;" *")&gt;0)*1))</f>
        <v>0</v>
      </c>
      <c r="AY201">
        <f t="array" ref="AY201">IF(P201="",0,SUMPRODUCT((DM13:VZ13="Lait")*(DM14:VZ14="EXCL")*(COUNTIF(AD201,"* "&amp;DM15:VZ15&amp;" *")&gt;0)*1))</f>
        <v>0</v>
      </c>
      <c r="AZ201">
        <f t="array" ref="AZ201">IF(P201="",0,SUMPRODUCT((DM13:VZ13="Lait")*(DM14:VZ14="ALERTE")*(COUNTIF(AD201,"* "&amp;DM15:VZ15&amp;" *")&gt;0)*1))</f>
        <v>0</v>
      </c>
      <c r="BA201">
        <f t="array" ref="BA201">IF(P201="",0,SUMPRODUCT((DM13:VZ13="Lait")*(DM14:VZ14="SUSP")*(COUNTIF(AD201,"* "&amp;DM15:VZ15&amp;" *")&gt;0)*1))</f>
        <v>0</v>
      </c>
      <c r="BB201" t="str">
        <f t="shared" si="127"/>
        <v/>
      </c>
      <c r="BC201" t="str">
        <f t="shared" si="128"/>
        <v/>
      </c>
      <c r="BD201">
        <f t="array" ref="BD201">IF(P201="",0,SUMPRODUCT((DM13:VZ13="Fruits a coque")*(DM14:VZ14="EXCL")*(COUNTIF(AD201,"* "&amp;DM15:VZ15&amp;" *")&gt;0)*1))</f>
        <v>0</v>
      </c>
      <c r="BE201">
        <f t="array" ref="BE201">IF(P201="",0,SUMPRODUCT((DM13:VZ13="Fruits a coque")*(DM14:VZ14="ALERTE")*(COUNTIF(AD201,"* "&amp;DM15:VZ15&amp;" *")&gt;0)*1))</f>
        <v>0</v>
      </c>
      <c r="BF201" t="str">
        <f t="shared" si="129"/>
        <v/>
      </c>
      <c r="BG201">
        <f t="array" ref="BG201">IF(P201="",0,SUMPRODUCT((DM13:VZ13="Celeri")*(DM14:VZ14="ALERTE")*(COUNTIF(AD201,"* "&amp;DM15:VZ15&amp;" *")&gt;0)*1))</f>
        <v>0</v>
      </c>
      <c r="BH201" t="str">
        <f t="shared" si="130"/>
        <v/>
      </c>
      <c r="BI201">
        <f t="array" ref="BI201">IF(P201="",0,SUMPRODUCT((DM13:VZ13="Moutarde")*(DM14:VZ14="ALERTE")*(COUNTIF(AD201,"* "&amp;DM15:VZ15&amp;" *")&gt;0)*1))</f>
        <v>0</v>
      </c>
      <c r="BJ201" t="str">
        <f t="shared" si="131"/>
        <v/>
      </c>
      <c r="BK201">
        <f t="array" ref="BK201">IF(P201="",0,SUMPRODUCT((DM13:VZ13="Sesame")*(DM14:VZ14="ALERTE")*(COUNTIF(AD201,"* "&amp;DM15:VZ15&amp;" *")&gt;0)*1))</f>
        <v>0</v>
      </c>
      <c r="BL201" t="str">
        <f t="shared" si="132"/>
        <v/>
      </c>
      <c r="BM201">
        <f t="array" ref="BM201">IF(P201="",0,SUMPRODUCT((DM13:VZ13="Sulfites")*(DM14:VZ14="ALERTE")*(COUNTIF(AD201,"* "&amp;DM15:VZ15&amp;" *")&gt;0)*1))</f>
        <v>0</v>
      </c>
      <c r="BN201" t="str">
        <f t="shared" si="133"/>
        <v/>
      </c>
      <c r="BO201">
        <f t="array" ref="BO201">IF(P201="",0,SUMPRODUCT((DM13:VZ13="Lupin")*(DM14:VZ14="ALERTE")*(COUNTIF(AD201,"* "&amp;DM15:VZ15&amp;" *")&gt;0)*1))</f>
        <v>0</v>
      </c>
      <c r="BP201" t="str">
        <f t="shared" si="134"/>
        <v/>
      </c>
      <c r="BQ201">
        <f t="array" ref="BQ201">IF(P201="",0,SUMPRODUCT((DM13:VZ13="Mollusques")*(DM14:VZ14="EXCL")*(COUNTIF(AD201,"* "&amp;DM15:VZ15&amp;" *")&gt;0)*1))</f>
        <v>0</v>
      </c>
      <c r="BR201">
        <f t="array" ref="BR201">IF(P201="",0,SUMPRODUCT((DM13:VZ13="Mollusques")*(DM14:VZ14="ALERTE")*(COUNTIF(AD201,"* "&amp;DM15:VZ15&amp;" *")&gt;0)*1))</f>
        <v>0</v>
      </c>
      <c r="BS201" t="str">
        <f t="shared" si="135"/>
        <v/>
      </c>
      <c r="BT201" t="str">
        <f t="shared" si="136"/>
        <v/>
      </c>
      <c r="BU201" t="str">
        <f t="shared" si="137"/>
        <v/>
      </c>
      <c r="BV201" t="str">
        <f t="shared" si="138"/>
        <v/>
      </c>
      <c r="BW201" t="str">
        <f t="shared" si="139"/>
        <v/>
      </c>
      <c r="BX201" t="str">
        <f t="shared" si="140"/>
        <v/>
      </c>
      <c r="BY201" t="str">
        <f t="shared" si="141"/>
        <v/>
      </c>
      <c r="BZ201" t="str">
        <f t="shared" si="142"/>
        <v/>
      </c>
      <c r="CA201" t="str">
        <f t="shared" si="143"/>
        <v/>
      </c>
      <c r="CB201" t="str">
        <f t="shared" si="144"/>
        <v/>
      </c>
      <c r="CC201" t="str">
        <f t="shared" si="145"/>
        <v/>
      </c>
      <c r="CD201" t="str">
        <f t="shared" si="146"/>
        <v/>
      </c>
      <c r="CE201" t="str">
        <f t="shared" si="147"/>
        <v/>
      </c>
      <c r="CF201" t="str">
        <f t="shared" si="148"/>
        <v/>
      </c>
      <c r="CG201" t="str">
        <f t="shared" si="149"/>
        <v/>
      </c>
      <c r="CH201" t="str">
        <f t="shared" si="150"/>
        <v/>
      </c>
      <c r="CI201" t="str">
        <f t="shared" si="151"/>
        <v/>
      </c>
      <c r="CJ201" t="str">
        <f t="shared" si="152"/>
        <v/>
      </c>
      <c r="CK201" t="str">
        <f t="shared" si="153"/>
        <v/>
      </c>
    </row>
    <row r="202" spans="2:601" ht="15.75">
      <c r="B202" s="759"/>
      <c r="C202" s="784" t="str">
        <f>TRIM(SUBSTITUTE(SUBSTITUTE(SUBSTITUTE(SUBSTITUTE(C201,"►"," "),"▼"," "),"▲"," "),"◄"," "))</f>
        <v>Faire fondre la gélatine en poudre avec un peu d'eau à feu doux</v>
      </c>
      <c r="D202" s="780" t="str" cm="1">
        <f t="array" ref="D202">IF(ROW()=ROW(D196),C199,INDEX(E196:E209,ROW()-ROW(D196)))</f>
        <v/>
      </c>
      <c r="E202" s="781" t="str">
        <f>IF(OR(D202="",C198="",C198&lt;=0,F202=""),"",TRIM(MID(D202,LEN(F202)+1+IF(MID(D202,LEN(F202)+1,1)=" ",1,0),99999)))</f>
        <v/>
      </c>
      <c r="F202" s="780" t="str">
        <f>IF(OR(G202="",G202=0,G202="0"),"",IF(LEN(G202)&lt;=C198,G202,IF(LEN(SUBSTITUTE(H202," ",""))=C198+1,LEFT(G202,C198),LEFT(G202,FIND("§",SUBSTITUTE(H202," ","§",LEN(H202)-LEN(SUBSTITUTE(H202," ",""))))-1))))</f>
        <v/>
      </c>
      <c r="G202" s="780" t="str">
        <f t="shared" si="105"/>
        <v/>
      </c>
      <c r="H202" s="780" t="str">
        <f>IF(OR(G202="",G202=0,G202="0"),"",LEFT(G202,C198+1))</f>
        <v/>
      </c>
      <c r="I202" s="782"/>
      <c r="J202" s="796"/>
      <c r="K202" s="759" t="str">
        <f>IF(LEN(TRIM(L202))&gt;0,MAX(K13:K201)+1,"")</f>
        <v/>
      </c>
      <c r="L202" s="864"/>
      <c r="M202" s="864"/>
      <c r="N202" s="864"/>
      <c r="O202" s="263" t="str">
        <f t="shared" si="106"/>
        <v/>
      </c>
      <c r="P202" s="752"/>
      <c r="Q202" s="862" t="s">
        <v>945</v>
      </c>
      <c r="R202" s="863" t="str">
        <f t="shared" si="107"/>
        <v/>
      </c>
      <c r="S202" s="264" t="str">
        <f t="shared" si="108"/>
        <v/>
      </c>
      <c r="T202" s="266" t="str">
        <f t="shared" si="109"/>
        <v/>
      </c>
      <c r="U202" s="267" t="str">
        <f t="shared" si="110"/>
        <v/>
      </c>
      <c r="V202" s="268" t="str">
        <f t="shared" si="111"/>
        <v/>
      </c>
      <c r="W202" s="268" t="str">
        <f t="shared" si="112"/>
        <v/>
      </c>
      <c r="X202" s="269" t="str">
        <f t="shared" si="113"/>
        <v/>
      </c>
      <c r="Y202" t="str">
        <f t="shared" si="114"/>
        <v/>
      </c>
      <c r="Z202" t="str">
        <f t="shared" si="115"/>
        <v/>
      </c>
      <c r="AA202" t="str">
        <f t="shared" si="116"/>
        <v/>
      </c>
      <c r="AB202" t="str">
        <f t="shared" si="117"/>
        <v/>
      </c>
      <c r="AC202" t="str">
        <f t="shared" si="118"/>
        <v/>
      </c>
      <c r="AD202" t="str">
        <f t="shared" si="119"/>
        <v/>
      </c>
      <c r="AE202">
        <f t="array" ref="AE202">IF(P202="",0,SUMPRODUCT((DM13:VZ13="Gluten")*(DM14:VZ14="INFO")*(COUNTIF(AD202,"* "&amp;DM15:VZ15&amp;" *")&gt;0)*1))</f>
        <v>0</v>
      </c>
      <c r="AF202">
        <f t="array" ref="AF202">IF(P202="",0,SUMPRODUCT((DM13:VZ13="Gluten")*(DM14:VZ14="EXCL")*(COUNTIF(AD202,"* "&amp;DM15:VZ15&amp;" *")&gt;0)*1))</f>
        <v>0</v>
      </c>
      <c r="AG202">
        <f t="array" ref="AG202">IF(P202="",0,SUMPRODUCT((DM13:VZ13="Gluten")*(DM14:VZ14="ALERTE")*(COUNTIF(AD202,"* "&amp;DM15:VZ15&amp;" *")&gt;0)*1))</f>
        <v>0</v>
      </c>
      <c r="AH202">
        <f t="array" ref="AH202">IF(P202="",0,SUMPRODUCT((DM13:VZ13="Gluten")*(DM14:VZ14="SUSP")*(COUNTIF(AD202,"* "&amp;DM15:VZ15&amp;" *")&gt;0)*1))</f>
        <v>0</v>
      </c>
      <c r="AI202" t="str">
        <f t="shared" si="120"/>
        <v/>
      </c>
      <c r="AJ202" t="str">
        <f t="shared" si="121"/>
        <v/>
      </c>
      <c r="AK202">
        <f t="array" ref="AK202">IF(P202="",0,SUMPRODUCT((DM13:VZ13="Crustaces")*(DM14:VZ14="ALERTE")*(COUNTIF(AD202,"* "&amp;DM15:VZ15&amp;" *")&gt;0)*1))</f>
        <v>0</v>
      </c>
      <c r="AL202" t="str">
        <f t="shared" si="122"/>
        <v/>
      </c>
      <c r="AM202">
        <f t="array" ref="AM202">IF(P202="",0,SUMPRODUCT((DM13:VZ13="Oeufs")*(DM14:VZ14="ALERTE")*(COUNTIF(AD202,"* "&amp;DM15:VZ15&amp;" *")&gt;0)*1))</f>
        <v>0</v>
      </c>
      <c r="AN202" t="str">
        <f t="shared" si="123"/>
        <v/>
      </c>
      <c r="AO202">
        <f t="array" ref="AO202">IF(P202="",0,SUMPRODUCT((DM13:VZ13="Poissons")*(DM14:VZ14="INFO")*(COUNTIF(AD202,"* "&amp;DM15:VZ15&amp;" *")&gt;0)*1))</f>
        <v>0</v>
      </c>
      <c r="AP202">
        <f t="array" ref="AP202">IF(P202="",0,SUMPRODUCT((DM13:VZ13="Poissons")*(DM14:VZ14="EXCL")*(COUNTIF(AD202,"* "&amp;DM15:VZ15&amp;" *")&gt;0)*1))</f>
        <v>0</v>
      </c>
      <c r="AQ202">
        <f t="array" ref="AQ202">IF(P202="",0,SUMPRODUCT((DM13:VZ13="Poissons")*(DM14:VZ14="ALERTE")*(COUNTIF(AD202,"* "&amp;DM15:VZ15&amp;" *")&gt;0)*1))</f>
        <v>0</v>
      </c>
      <c r="AR202" t="str">
        <f t="shared" si="124"/>
        <v/>
      </c>
      <c r="AS202">
        <f t="array" ref="AS202">IF(P202="",0,SUMPRODUCT((DM13:VZ13="Arachides")*(DM14:VZ14="ALERTE")*(COUNTIF(AD202,"* "&amp;DM15:VZ15&amp;" *")&gt;0)*1))</f>
        <v>0</v>
      </c>
      <c r="AT202" t="str">
        <f t="shared" si="125"/>
        <v/>
      </c>
      <c r="AU202">
        <f t="array" ref="AU202">IF(P202="",0,SUMPRODUCT((DM13:VZ13="Soja")*(DM14:VZ14="INFO")*(COUNTIF(AD202,"* "&amp;DM15:VZ15&amp;" *")&gt;0)*1))</f>
        <v>0</v>
      </c>
      <c r="AV202">
        <f t="array" ref="AV202">IF(P202="",0,SUMPRODUCT((DM13:VZ13="Soja")*(DM14:VZ14="ALERTE")*(COUNTIF(AD202,"* "&amp;DM15:VZ15&amp;" *")&gt;0)*1))</f>
        <v>0</v>
      </c>
      <c r="AW202" t="str">
        <f t="shared" si="126"/>
        <v/>
      </c>
      <c r="AX202">
        <f t="array" ref="AX202">IF(P202="",0,SUMPRODUCT((DM13:VZ13="Lait")*(DM14:VZ14="INFO")*(COUNTIF(AD202,"* "&amp;DM15:VZ15&amp;" *")&gt;0)*1))</f>
        <v>0</v>
      </c>
      <c r="AY202">
        <f t="array" ref="AY202">IF(P202="",0,SUMPRODUCT((DM13:VZ13="Lait")*(DM14:VZ14="EXCL")*(COUNTIF(AD202,"* "&amp;DM15:VZ15&amp;" *")&gt;0)*1))</f>
        <v>0</v>
      </c>
      <c r="AZ202">
        <f t="array" ref="AZ202">IF(P202="",0,SUMPRODUCT((DM13:VZ13="Lait")*(DM14:VZ14="ALERTE")*(COUNTIF(AD202,"* "&amp;DM15:VZ15&amp;" *")&gt;0)*1))</f>
        <v>0</v>
      </c>
      <c r="BA202">
        <f t="array" ref="BA202">IF(P202="",0,SUMPRODUCT((DM13:VZ13="Lait")*(DM14:VZ14="SUSP")*(COUNTIF(AD202,"* "&amp;DM15:VZ15&amp;" *")&gt;0)*1))</f>
        <v>0</v>
      </c>
      <c r="BB202" t="str">
        <f t="shared" si="127"/>
        <v/>
      </c>
      <c r="BC202" t="str">
        <f t="shared" si="128"/>
        <v/>
      </c>
      <c r="BD202">
        <f t="array" ref="BD202">IF(P202="",0,SUMPRODUCT((DM13:VZ13="Fruits a coque")*(DM14:VZ14="EXCL")*(COUNTIF(AD202,"* "&amp;DM15:VZ15&amp;" *")&gt;0)*1))</f>
        <v>0</v>
      </c>
      <c r="BE202">
        <f t="array" ref="BE202">IF(P202="",0,SUMPRODUCT((DM13:VZ13="Fruits a coque")*(DM14:VZ14="ALERTE")*(COUNTIF(AD202,"* "&amp;DM15:VZ15&amp;" *")&gt;0)*1))</f>
        <v>0</v>
      </c>
      <c r="BF202" t="str">
        <f t="shared" si="129"/>
        <v/>
      </c>
      <c r="BG202">
        <f t="array" ref="BG202">IF(P202="",0,SUMPRODUCT((DM13:VZ13="Celeri")*(DM14:VZ14="ALERTE")*(COUNTIF(AD202,"* "&amp;DM15:VZ15&amp;" *")&gt;0)*1))</f>
        <v>0</v>
      </c>
      <c r="BH202" t="str">
        <f t="shared" si="130"/>
        <v/>
      </c>
      <c r="BI202">
        <f t="array" ref="BI202">IF(P202="",0,SUMPRODUCT((DM13:VZ13="Moutarde")*(DM14:VZ14="ALERTE")*(COUNTIF(AD202,"* "&amp;DM15:VZ15&amp;" *")&gt;0)*1))</f>
        <v>0</v>
      </c>
      <c r="BJ202" t="str">
        <f t="shared" si="131"/>
        <v/>
      </c>
      <c r="BK202">
        <f t="array" ref="BK202">IF(P202="",0,SUMPRODUCT((DM13:VZ13="Sesame")*(DM14:VZ14="ALERTE")*(COUNTIF(AD202,"* "&amp;DM15:VZ15&amp;" *")&gt;0)*1))</f>
        <v>0</v>
      </c>
      <c r="BL202" t="str">
        <f t="shared" si="132"/>
        <v/>
      </c>
      <c r="BM202">
        <f t="array" ref="BM202">IF(P202="",0,SUMPRODUCT((DM13:VZ13="Sulfites")*(DM14:VZ14="ALERTE")*(COUNTIF(AD202,"* "&amp;DM15:VZ15&amp;" *")&gt;0)*1))</f>
        <v>0</v>
      </c>
      <c r="BN202" t="str">
        <f t="shared" si="133"/>
        <v/>
      </c>
      <c r="BO202">
        <f t="array" ref="BO202">IF(P202="",0,SUMPRODUCT((DM13:VZ13="Lupin")*(DM14:VZ14="ALERTE")*(COUNTIF(AD202,"* "&amp;DM15:VZ15&amp;" *")&gt;0)*1))</f>
        <v>0</v>
      </c>
      <c r="BP202" t="str">
        <f t="shared" si="134"/>
        <v/>
      </c>
      <c r="BQ202">
        <f t="array" ref="BQ202">IF(P202="",0,SUMPRODUCT((DM13:VZ13="Mollusques")*(DM14:VZ14="EXCL")*(COUNTIF(AD202,"* "&amp;DM15:VZ15&amp;" *")&gt;0)*1))</f>
        <v>0</v>
      </c>
      <c r="BR202">
        <f t="array" ref="BR202">IF(P202="",0,SUMPRODUCT((DM13:VZ13="Mollusques")*(DM14:VZ14="ALERTE")*(COUNTIF(AD202,"* "&amp;DM15:VZ15&amp;" *")&gt;0)*1))</f>
        <v>0</v>
      </c>
      <c r="BS202" t="str">
        <f t="shared" si="135"/>
        <v/>
      </c>
      <c r="BT202" t="str">
        <f t="shared" si="136"/>
        <v/>
      </c>
      <c r="BU202" t="str">
        <f t="shared" si="137"/>
        <v/>
      </c>
      <c r="BV202" t="str">
        <f t="shared" si="138"/>
        <v/>
      </c>
      <c r="BW202" t="str">
        <f t="shared" si="139"/>
        <v/>
      </c>
      <c r="BX202" t="str">
        <f t="shared" si="140"/>
        <v/>
      </c>
      <c r="BY202" t="str">
        <f t="shared" si="141"/>
        <v/>
      </c>
      <c r="BZ202" t="str">
        <f t="shared" si="142"/>
        <v/>
      </c>
      <c r="CA202" t="str">
        <f t="shared" si="143"/>
        <v/>
      </c>
      <c r="CB202" t="str">
        <f t="shared" si="144"/>
        <v/>
      </c>
      <c r="CC202" t="str">
        <f t="shared" si="145"/>
        <v/>
      </c>
      <c r="CD202" t="str">
        <f t="shared" si="146"/>
        <v/>
      </c>
      <c r="CE202" t="str">
        <f t="shared" si="147"/>
        <v/>
      </c>
      <c r="CF202" t="str">
        <f t="shared" si="148"/>
        <v/>
      </c>
      <c r="CG202" t="str">
        <f t="shared" si="149"/>
        <v/>
      </c>
      <c r="CH202" t="str">
        <f t="shared" si="150"/>
        <v/>
      </c>
      <c r="CI202" t="str">
        <f t="shared" si="151"/>
        <v/>
      </c>
      <c r="CJ202" t="str">
        <f t="shared" si="152"/>
        <v/>
      </c>
      <c r="CK202" t="str">
        <f t="shared" si="153"/>
        <v/>
      </c>
    </row>
    <row r="203" spans="2:601" ht="15.75">
      <c r="B203" s="759"/>
      <c r="C203" s="784" t="str">
        <f>TRIM(SUBSTITUTE(SUBSTITUTE(C202,"“"," "),"”"," "))</f>
        <v>Faire fondre la gélatine en poudre avec un peu d'eau à feu doux</v>
      </c>
      <c r="D203" s="780" t="str" cm="1">
        <f t="array" ref="D203">IF(ROW()=ROW(D196),C199,INDEX(E196:E209,ROW()-ROW(D196)))</f>
        <v/>
      </c>
      <c r="E203" s="781" t="str">
        <f>IF(OR(D203="",C198="",C198&lt;=0,F203=""),"",TRIM(MID(D203,LEN(F203)+1+IF(MID(D203,LEN(F203)+1,1)=" ",1,0),99999)))</f>
        <v/>
      </c>
      <c r="F203" s="780" t="str">
        <f>IF(OR(G203="",G203=0,G203="0"),"",IF(LEN(G203)&lt;=C198,G203,IF(LEN(SUBSTITUTE(H203," ",""))=C198+1,LEFT(G203,C198),LEFT(G203,FIND("§",SUBSTITUTE(H203," ","§",LEN(H203)-LEN(SUBSTITUTE(H203," ",""))))-1))))</f>
        <v/>
      </c>
      <c r="G203" s="780" t="str">
        <f t="shared" si="105"/>
        <v/>
      </c>
      <c r="H203" s="780" t="str">
        <f>IF(OR(G203="",G203=0,G203="0"),"",LEFT(G203,C198+1))</f>
        <v/>
      </c>
      <c r="I203" s="782"/>
      <c r="J203" s="796"/>
      <c r="K203" s="759" t="str">
        <f>IF(LEN(TRIM(L203))&gt;0,MAX(K13:K202)+1,"")</f>
        <v/>
      </c>
      <c r="L203" s="864"/>
      <c r="M203" s="864"/>
      <c r="N203" s="864"/>
      <c r="O203" s="263" t="str">
        <f t="shared" si="106"/>
        <v/>
      </c>
      <c r="P203" s="752"/>
      <c r="Q203" s="862" t="s">
        <v>945</v>
      </c>
      <c r="R203" s="863" t="str">
        <f t="shared" si="107"/>
        <v/>
      </c>
      <c r="S203" s="264" t="str">
        <f t="shared" si="108"/>
        <v/>
      </c>
      <c r="T203" s="266" t="str">
        <f t="shared" si="109"/>
        <v/>
      </c>
      <c r="U203" s="267" t="str">
        <f t="shared" si="110"/>
        <v/>
      </c>
      <c r="V203" s="268" t="str">
        <f t="shared" si="111"/>
        <v/>
      </c>
      <c r="W203" s="268" t="str">
        <f t="shared" si="112"/>
        <v/>
      </c>
      <c r="X203" s="269" t="str">
        <f t="shared" si="113"/>
        <v/>
      </c>
      <c r="Y203" t="str">
        <f t="shared" si="114"/>
        <v/>
      </c>
      <c r="Z203" t="str">
        <f t="shared" si="115"/>
        <v/>
      </c>
      <c r="AA203" t="str">
        <f t="shared" si="116"/>
        <v/>
      </c>
      <c r="AB203" t="str">
        <f t="shared" si="117"/>
        <v/>
      </c>
      <c r="AC203" t="str">
        <f t="shared" si="118"/>
        <v/>
      </c>
      <c r="AD203" t="str">
        <f t="shared" si="119"/>
        <v/>
      </c>
      <c r="AE203">
        <f t="array" ref="AE203">IF(P203="",0,SUMPRODUCT((DM13:VZ13="Gluten")*(DM14:VZ14="INFO")*(COUNTIF(AD203,"* "&amp;DM15:VZ15&amp;" *")&gt;0)*1))</f>
        <v>0</v>
      </c>
      <c r="AF203">
        <f t="array" ref="AF203">IF(P203="",0,SUMPRODUCT((DM13:VZ13="Gluten")*(DM14:VZ14="EXCL")*(COUNTIF(AD203,"* "&amp;DM15:VZ15&amp;" *")&gt;0)*1))</f>
        <v>0</v>
      </c>
      <c r="AG203">
        <f t="array" ref="AG203">IF(P203="",0,SUMPRODUCT((DM13:VZ13="Gluten")*(DM14:VZ14="ALERTE")*(COUNTIF(AD203,"* "&amp;DM15:VZ15&amp;" *")&gt;0)*1))</f>
        <v>0</v>
      </c>
      <c r="AH203">
        <f t="array" ref="AH203">IF(P203="",0,SUMPRODUCT((DM13:VZ13="Gluten")*(DM14:VZ14="SUSP")*(COUNTIF(AD203,"* "&amp;DM15:VZ15&amp;" *")&gt;0)*1))</f>
        <v>0</v>
      </c>
      <c r="AI203" t="str">
        <f t="shared" si="120"/>
        <v/>
      </c>
      <c r="AJ203" t="str">
        <f t="shared" si="121"/>
        <v/>
      </c>
      <c r="AK203">
        <f t="array" ref="AK203">IF(P203="",0,SUMPRODUCT((DM13:VZ13="Crustaces")*(DM14:VZ14="ALERTE")*(COUNTIF(AD203,"* "&amp;DM15:VZ15&amp;" *")&gt;0)*1))</f>
        <v>0</v>
      </c>
      <c r="AL203" t="str">
        <f t="shared" si="122"/>
        <v/>
      </c>
      <c r="AM203">
        <f t="array" ref="AM203">IF(P203="",0,SUMPRODUCT((DM13:VZ13="Oeufs")*(DM14:VZ14="ALERTE")*(COUNTIF(AD203,"* "&amp;DM15:VZ15&amp;" *")&gt;0)*1))</f>
        <v>0</v>
      </c>
      <c r="AN203" t="str">
        <f t="shared" si="123"/>
        <v/>
      </c>
      <c r="AO203">
        <f t="array" ref="AO203">IF(P203="",0,SUMPRODUCT((DM13:VZ13="Poissons")*(DM14:VZ14="INFO")*(COUNTIF(AD203,"* "&amp;DM15:VZ15&amp;" *")&gt;0)*1))</f>
        <v>0</v>
      </c>
      <c r="AP203">
        <f t="array" ref="AP203">IF(P203="",0,SUMPRODUCT((DM13:VZ13="Poissons")*(DM14:VZ14="EXCL")*(COUNTIF(AD203,"* "&amp;DM15:VZ15&amp;" *")&gt;0)*1))</f>
        <v>0</v>
      </c>
      <c r="AQ203">
        <f t="array" ref="AQ203">IF(P203="",0,SUMPRODUCT((DM13:VZ13="Poissons")*(DM14:VZ14="ALERTE")*(COUNTIF(AD203,"* "&amp;DM15:VZ15&amp;" *")&gt;0)*1))</f>
        <v>0</v>
      </c>
      <c r="AR203" t="str">
        <f t="shared" si="124"/>
        <v/>
      </c>
      <c r="AS203">
        <f t="array" ref="AS203">IF(P203="",0,SUMPRODUCT((DM13:VZ13="Arachides")*(DM14:VZ14="ALERTE")*(COUNTIF(AD203,"* "&amp;DM15:VZ15&amp;" *")&gt;0)*1))</f>
        <v>0</v>
      </c>
      <c r="AT203" t="str">
        <f t="shared" si="125"/>
        <v/>
      </c>
      <c r="AU203">
        <f t="array" ref="AU203">IF(P203="",0,SUMPRODUCT((DM13:VZ13="Soja")*(DM14:VZ14="INFO")*(COUNTIF(AD203,"* "&amp;DM15:VZ15&amp;" *")&gt;0)*1))</f>
        <v>0</v>
      </c>
      <c r="AV203">
        <f t="array" ref="AV203">IF(P203="",0,SUMPRODUCT((DM13:VZ13="Soja")*(DM14:VZ14="ALERTE")*(COUNTIF(AD203,"* "&amp;DM15:VZ15&amp;" *")&gt;0)*1))</f>
        <v>0</v>
      </c>
      <c r="AW203" t="str">
        <f t="shared" si="126"/>
        <v/>
      </c>
      <c r="AX203">
        <f t="array" ref="AX203">IF(P203="",0,SUMPRODUCT((DM13:VZ13="Lait")*(DM14:VZ14="INFO")*(COUNTIF(AD203,"* "&amp;DM15:VZ15&amp;" *")&gt;0)*1))</f>
        <v>0</v>
      </c>
      <c r="AY203">
        <f t="array" ref="AY203">IF(P203="",0,SUMPRODUCT((DM13:VZ13="Lait")*(DM14:VZ14="EXCL")*(COUNTIF(AD203,"* "&amp;DM15:VZ15&amp;" *")&gt;0)*1))</f>
        <v>0</v>
      </c>
      <c r="AZ203">
        <f t="array" ref="AZ203">IF(P203="",0,SUMPRODUCT((DM13:VZ13="Lait")*(DM14:VZ14="ALERTE")*(COUNTIF(AD203,"* "&amp;DM15:VZ15&amp;" *")&gt;0)*1))</f>
        <v>0</v>
      </c>
      <c r="BA203">
        <f t="array" ref="BA203">IF(P203="",0,SUMPRODUCT((DM13:VZ13="Lait")*(DM14:VZ14="SUSP")*(COUNTIF(AD203,"* "&amp;DM15:VZ15&amp;" *")&gt;0)*1))</f>
        <v>0</v>
      </c>
      <c r="BB203" t="str">
        <f t="shared" si="127"/>
        <v/>
      </c>
      <c r="BC203" t="str">
        <f t="shared" si="128"/>
        <v/>
      </c>
      <c r="BD203">
        <f t="array" ref="BD203">IF(P203="",0,SUMPRODUCT((DM13:VZ13="Fruits a coque")*(DM14:VZ14="EXCL")*(COUNTIF(AD203,"* "&amp;DM15:VZ15&amp;" *")&gt;0)*1))</f>
        <v>0</v>
      </c>
      <c r="BE203">
        <f t="array" ref="BE203">IF(P203="",0,SUMPRODUCT((DM13:VZ13="Fruits a coque")*(DM14:VZ14="ALERTE")*(COUNTIF(AD203,"* "&amp;DM15:VZ15&amp;" *")&gt;0)*1))</f>
        <v>0</v>
      </c>
      <c r="BF203" t="str">
        <f t="shared" si="129"/>
        <v/>
      </c>
      <c r="BG203">
        <f t="array" ref="BG203">IF(P203="",0,SUMPRODUCT((DM13:VZ13="Celeri")*(DM14:VZ14="ALERTE")*(COUNTIF(AD203,"* "&amp;DM15:VZ15&amp;" *")&gt;0)*1))</f>
        <v>0</v>
      </c>
      <c r="BH203" t="str">
        <f t="shared" si="130"/>
        <v/>
      </c>
      <c r="BI203">
        <f t="array" ref="BI203">IF(P203="",0,SUMPRODUCT((DM13:VZ13="Moutarde")*(DM14:VZ14="ALERTE")*(COUNTIF(AD203,"* "&amp;DM15:VZ15&amp;" *")&gt;0)*1))</f>
        <v>0</v>
      </c>
      <c r="BJ203" t="str">
        <f t="shared" si="131"/>
        <v/>
      </c>
      <c r="BK203">
        <f t="array" ref="BK203">IF(P203="",0,SUMPRODUCT((DM13:VZ13="Sesame")*(DM14:VZ14="ALERTE")*(COUNTIF(AD203,"* "&amp;DM15:VZ15&amp;" *")&gt;0)*1))</f>
        <v>0</v>
      </c>
      <c r="BL203" t="str">
        <f t="shared" si="132"/>
        <v/>
      </c>
      <c r="BM203">
        <f t="array" ref="BM203">IF(P203="",0,SUMPRODUCT((DM13:VZ13="Sulfites")*(DM14:VZ14="ALERTE")*(COUNTIF(AD203,"* "&amp;DM15:VZ15&amp;" *")&gt;0)*1))</f>
        <v>0</v>
      </c>
      <c r="BN203" t="str">
        <f t="shared" si="133"/>
        <v/>
      </c>
      <c r="BO203">
        <f t="array" ref="BO203">IF(P203="",0,SUMPRODUCT((DM13:VZ13="Lupin")*(DM14:VZ14="ALERTE")*(COUNTIF(AD203,"* "&amp;DM15:VZ15&amp;" *")&gt;0)*1))</f>
        <v>0</v>
      </c>
      <c r="BP203" t="str">
        <f t="shared" si="134"/>
        <v/>
      </c>
      <c r="BQ203">
        <f t="array" ref="BQ203">IF(P203="",0,SUMPRODUCT((DM13:VZ13="Mollusques")*(DM14:VZ14="EXCL")*(COUNTIF(AD203,"* "&amp;DM15:VZ15&amp;" *")&gt;0)*1))</f>
        <v>0</v>
      </c>
      <c r="BR203">
        <f t="array" ref="BR203">IF(P203="",0,SUMPRODUCT((DM13:VZ13="Mollusques")*(DM14:VZ14="ALERTE")*(COUNTIF(AD203,"* "&amp;DM15:VZ15&amp;" *")&gt;0)*1))</f>
        <v>0</v>
      </c>
      <c r="BS203" t="str">
        <f t="shared" si="135"/>
        <v/>
      </c>
      <c r="BT203" t="str">
        <f t="shared" si="136"/>
        <v/>
      </c>
      <c r="BU203" t="str">
        <f t="shared" si="137"/>
        <v/>
      </c>
      <c r="BV203" t="str">
        <f t="shared" si="138"/>
        <v/>
      </c>
      <c r="BW203" t="str">
        <f t="shared" si="139"/>
        <v/>
      </c>
      <c r="BX203" t="str">
        <f t="shared" si="140"/>
        <v/>
      </c>
      <c r="BY203" t="str">
        <f t="shared" si="141"/>
        <v/>
      </c>
      <c r="BZ203" t="str">
        <f t="shared" si="142"/>
        <v/>
      </c>
      <c r="CA203" t="str">
        <f t="shared" si="143"/>
        <v/>
      </c>
      <c r="CB203" t="str">
        <f t="shared" si="144"/>
        <v/>
      </c>
      <c r="CC203" t="str">
        <f t="shared" si="145"/>
        <v/>
      </c>
      <c r="CD203" t="str">
        <f t="shared" si="146"/>
        <v/>
      </c>
      <c r="CE203" t="str">
        <f t="shared" si="147"/>
        <v/>
      </c>
      <c r="CF203" t="str">
        <f t="shared" si="148"/>
        <v/>
      </c>
      <c r="CG203" t="str">
        <f t="shared" si="149"/>
        <v/>
      </c>
      <c r="CH203" t="str">
        <f t="shared" si="150"/>
        <v/>
      </c>
      <c r="CI203" t="str">
        <f t="shared" si="151"/>
        <v/>
      </c>
      <c r="CJ203" t="str">
        <f t="shared" si="152"/>
        <v/>
      </c>
      <c r="CK203" t="str">
        <f t="shared" si="153"/>
        <v/>
      </c>
    </row>
    <row r="204" spans="2:601" ht="15.75">
      <c r="B204" s="759"/>
      <c r="C204" s="784"/>
      <c r="D204" s="780" t="str" cm="1">
        <f t="array" ref="D204">IF(ROW()=ROW(D196),C199,INDEX(E196:E209,ROW()-ROW(D196)))</f>
        <v/>
      </c>
      <c r="E204" s="781" t="str">
        <f>IF(OR(D204="",C198="",C198&lt;=0,F204=""),"",TRIM(MID(D204,LEN(F204)+1+IF(MID(D204,LEN(F204)+1,1)=" ",1,0),99999)))</f>
        <v/>
      </c>
      <c r="F204" s="780" t="str">
        <f>IF(OR(G204="",G204=0,G204="0"),"",IF(LEN(G204)&lt;=C198,G204,IF(LEN(SUBSTITUTE(H204," ",""))=C198+1,LEFT(G204,C198),LEFT(G204,FIND("§",SUBSTITUTE(H204," ","§",LEN(H204)-LEN(SUBSTITUTE(H204," ",""))))-1))))</f>
        <v/>
      </c>
      <c r="G204" s="780" t="str">
        <f t="shared" si="105"/>
        <v/>
      </c>
      <c r="H204" s="780" t="str">
        <f>IF(OR(G204="",G204=0,G204="0"),"",LEFT(G204,C198+1))</f>
        <v/>
      </c>
      <c r="I204" s="782"/>
      <c r="J204" s="796"/>
      <c r="K204" s="759" t="str">
        <f>IF(LEN(TRIM(L204))&gt;0,MAX(K13:K203)+1,"")</f>
        <v/>
      </c>
      <c r="L204" s="864"/>
      <c r="M204" s="864"/>
      <c r="N204" s="864"/>
      <c r="O204" s="263" t="str">
        <f t="shared" si="106"/>
        <v/>
      </c>
      <c r="P204" s="752"/>
      <c r="Q204" s="862" t="s">
        <v>945</v>
      </c>
      <c r="R204" s="863" t="str">
        <f t="shared" si="107"/>
        <v/>
      </c>
      <c r="S204" s="264" t="str">
        <f t="shared" si="108"/>
        <v/>
      </c>
      <c r="T204" s="266" t="str">
        <f t="shared" si="109"/>
        <v/>
      </c>
      <c r="U204" s="267" t="str">
        <f t="shared" si="110"/>
        <v/>
      </c>
      <c r="V204" s="268" t="str">
        <f t="shared" si="111"/>
        <v/>
      </c>
      <c r="W204" s="268" t="str">
        <f t="shared" si="112"/>
        <v/>
      </c>
      <c r="X204" s="269" t="str">
        <f t="shared" si="113"/>
        <v/>
      </c>
      <c r="Y204" t="str">
        <f t="shared" si="114"/>
        <v/>
      </c>
      <c r="Z204" t="str">
        <f t="shared" si="115"/>
        <v/>
      </c>
      <c r="AA204" t="str">
        <f t="shared" si="116"/>
        <v/>
      </c>
      <c r="AB204" t="str">
        <f t="shared" si="117"/>
        <v/>
      </c>
      <c r="AC204" t="str">
        <f t="shared" si="118"/>
        <v/>
      </c>
      <c r="AD204" t="str">
        <f t="shared" si="119"/>
        <v/>
      </c>
      <c r="AE204">
        <f t="array" ref="AE204">IF(P204="",0,SUMPRODUCT((DM13:VZ13="Gluten")*(DM14:VZ14="INFO")*(COUNTIF(AD204,"* "&amp;DM15:VZ15&amp;" *")&gt;0)*1))</f>
        <v>0</v>
      </c>
      <c r="AF204">
        <f t="array" ref="AF204">IF(P204="",0,SUMPRODUCT((DM13:VZ13="Gluten")*(DM14:VZ14="EXCL")*(COUNTIF(AD204,"* "&amp;DM15:VZ15&amp;" *")&gt;0)*1))</f>
        <v>0</v>
      </c>
      <c r="AG204">
        <f t="array" ref="AG204">IF(P204="",0,SUMPRODUCT((DM13:VZ13="Gluten")*(DM14:VZ14="ALERTE")*(COUNTIF(AD204,"* "&amp;DM15:VZ15&amp;" *")&gt;0)*1))</f>
        <v>0</v>
      </c>
      <c r="AH204">
        <f t="array" ref="AH204">IF(P204="",0,SUMPRODUCT((DM13:VZ13="Gluten")*(DM14:VZ14="SUSP")*(COUNTIF(AD204,"* "&amp;DM15:VZ15&amp;" *")&gt;0)*1))</f>
        <v>0</v>
      </c>
      <c r="AI204" t="str">
        <f t="shared" si="120"/>
        <v/>
      </c>
      <c r="AJ204" t="str">
        <f t="shared" si="121"/>
        <v/>
      </c>
      <c r="AK204">
        <f t="array" ref="AK204">IF(P204="",0,SUMPRODUCT((DM13:VZ13="Crustaces")*(DM14:VZ14="ALERTE")*(COUNTIF(AD204,"* "&amp;DM15:VZ15&amp;" *")&gt;0)*1))</f>
        <v>0</v>
      </c>
      <c r="AL204" t="str">
        <f t="shared" si="122"/>
        <v/>
      </c>
      <c r="AM204">
        <f t="array" ref="AM204">IF(P204="",0,SUMPRODUCT((DM13:VZ13="Oeufs")*(DM14:VZ14="ALERTE")*(COUNTIF(AD204,"* "&amp;DM15:VZ15&amp;" *")&gt;0)*1))</f>
        <v>0</v>
      </c>
      <c r="AN204" t="str">
        <f t="shared" si="123"/>
        <v/>
      </c>
      <c r="AO204">
        <f t="array" ref="AO204">IF(P204="",0,SUMPRODUCT((DM13:VZ13="Poissons")*(DM14:VZ14="INFO")*(COUNTIF(AD204,"* "&amp;DM15:VZ15&amp;" *")&gt;0)*1))</f>
        <v>0</v>
      </c>
      <c r="AP204">
        <f t="array" ref="AP204">IF(P204="",0,SUMPRODUCT((DM13:VZ13="Poissons")*(DM14:VZ14="EXCL")*(COUNTIF(AD204,"* "&amp;DM15:VZ15&amp;" *")&gt;0)*1))</f>
        <v>0</v>
      </c>
      <c r="AQ204">
        <f t="array" ref="AQ204">IF(P204="",0,SUMPRODUCT((DM13:VZ13="Poissons")*(DM14:VZ14="ALERTE")*(COUNTIF(AD204,"* "&amp;DM15:VZ15&amp;" *")&gt;0)*1))</f>
        <v>0</v>
      </c>
      <c r="AR204" t="str">
        <f t="shared" si="124"/>
        <v/>
      </c>
      <c r="AS204">
        <f t="array" ref="AS204">IF(P204="",0,SUMPRODUCT((DM13:VZ13="Arachides")*(DM14:VZ14="ALERTE")*(COUNTIF(AD204,"* "&amp;DM15:VZ15&amp;" *")&gt;0)*1))</f>
        <v>0</v>
      </c>
      <c r="AT204" t="str">
        <f t="shared" si="125"/>
        <v/>
      </c>
      <c r="AU204">
        <f t="array" ref="AU204">IF(P204="",0,SUMPRODUCT((DM13:VZ13="Soja")*(DM14:VZ14="INFO")*(COUNTIF(AD204,"* "&amp;DM15:VZ15&amp;" *")&gt;0)*1))</f>
        <v>0</v>
      </c>
      <c r="AV204">
        <f t="array" ref="AV204">IF(P204="",0,SUMPRODUCT((DM13:VZ13="Soja")*(DM14:VZ14="ALERTE")*(COUNTIF(AD204,"* "&amp;DM15:VZ15&amp;" *")&gt;0)*1))</f>
        <v>0</v>
      </c>
      <c r="AW204" t="str">
        <f t="shared" si="126"/>
        <v/>
      </c>
      <c r="AX204">
        <f t="array" ref="AX204">IF(P204="",0,SUMPRODUCT((DM13:VZ13="Lait")*(DM14:VZ14="INFO")*(COUNTIF(AD204,"* "&amp;DM15:VZ15&amp;" *")&gt;0)*1))</f>
        <v>0</v>
      </c>
      <c r="AY204">
        <f t="array" ref="AY204">IF(P204="",0,SUMPRODUCT((DM13:VZ13="Lait")*(DM14:VZ14="EXCL")*(COUNTIF(AD204,"* "&amp;DM15:VZ15&amp;" *")&gt;0)*1))</f>
        <v>0</v>
      </c>
      <c r="AZ204">
        <f t="array" ref="AZ204">IF(P204="",0,SUMPRODUCT((DM13:VZ13="Lait")*(DM14:VZ14="ALERTE")*(COUNTIF(AD204,"* "&amp;DM15:VZ15&amp;" *")&gt;0)*1))</f>
        <v>0</v>
      </c>
      <c r="BA204">
        <f t="array" ref="BA204">IF(P204="",0,SUMPRODUCT((DM13:VZ13="Lait")*(DM14:VZ14="SUSP")*(COUNTIF(AD204,"* "&amp;DM15:VZ15&amp;" *")&gt;0)*1))</f>
        <v>0</v>
      </c>
      <c r="BB204" t="str">
        <f t="shared" si="127"/>
        <v/>
      </c>
      <c r="BC204" t="str">
        <f t="shared" si="128"/>
        <v/>
      </c>
      <c r="BD204">
        <f t="array" ref="BD204">IF(P204="",0,SUMPRODUCT((DM13:VZ13="Fruits a coque")*(DM14:VZ14="EXCL")*(COUNTIF(AD204,"* "&amp;DM15:VZ15&amp;" *")&gt;0)*1))</f>
        <v>0</v>
      </c>
      <c r="BE204">
        <f t="array" ref="BE204">IF(P204="",0,SUMPRODUCT((DM13:VZ13="Fruits a coque")*(DM14:VZ14="ALERTE")*(COUNTIF(AD204,"* "&amp;DM15:VZ15&amp;" *")&gt;0)*1))</f>
        <v>0</v>
      </c>
      <c r="BF204" t="str">
        <f t="shared" si="129"/>
        <v/>
      </c>
      <c r="BG204">
        <f t="array" ref="BG204">IF(P204="",0,SUMPRODUCT((DM13:VZ13="Celeri")*(DM14:VZ14="ALERTE")*(COUNTIF(AD204,"* "&amp;DM15:VZ15&amp;" *")&gt;0)*1))</f>
        <v>0</v>
      </c>
      <c r="BH204" t="str">
        <f t="shared" si="130"/>
        <v/>
      </c>
      <c r="BI204">
        <f t="array" ref="BI204">IF(P204="",0,SUMPRODUCT((DM13:VZ13="Moutarde")*(DM14:VZ14="ALERTE")*(COUNTIF(AD204,"* "&amp;DM15:VZ15&amp;" *")&gt;0)*1))</f>
        <v>0</v>
      </c>
      <c r="BJ204" t="str">
        <f t="shared" si="131"/>
        <v/>
      </c>
      <c r="BK204">
        <f t="array" ref="BK204">IF(P204="",0,SUMPRODUCT((DM13:VZ13="Sesame")*(DM14:VZ14="ALERTE")*(COUNTIF(AD204,"* "&amp;DM15:VZ15&amp;" *")&gt;0)*1))</f>
        <v>0</v>
      </c>
      <c r="BL204" t="str">
        <f t="shared" si="132"/>
        <v/>
      </c>
      <c r="BM204">
        <f t="array" ref="BM204">IF(P204="",0,SUMPRODUCT((DM13:VZ13="Sulfites")*(DM14:VZ14="ALERTE")*(COUNTIF(AD204,"* "&amp;DM15:VZ15&amp;" *")&gt;0)*1))</f>
        <v>0</v>
      </c>
      <c r="BN204" t="str">
        <f t="shared" si="133"/>
        <v/>
      </c>
      <c r="BO204">
        <f t="array" ref="BO204">IF(P204="",0,SUMPRODUCT((DM13:VZ13="Lupin")*(DM14:VZ14="ALERTE")*(COUNTIF(AD204,"* "&amp;DM15:VZ15&amp;" *")&gt;0)*1))</f>
        <v>0</v>
      </c>
      <c r="BP204" t="str">
        <f t="shared" si="134"/>
        <v/>
      </c>
      <c r="BQ204">
        <f t="array" ref="BQ204">IF(P204="",0,SUMPRODUCT((DM13:VZ13="Mollusques")*(DM14:VZ14="EXCL")*(COUNTIF(AD204,"* "&amp;DM15:VZ15&amp;" *")&gt;0)*1))</f>
        <v>0</v>
      </c>
      <c r="BR204">
        <f t="array" ref="BR204">IF(P204="",0,SUMPRODUCT((DM13:VZ13="Mollusques")*(DM14:VZ14="ALERTE")*(COUNTIF(AD204,"* "&amp;DM15:VZ15&amp;" *")&gt;0)*1))</f>
        <v>0</v>
      </c>
      <c r="BS204" t="str">
        <f t="shared" si="135"/>
        <v/>
      </c>
      <c r="BT204" t="str">
        <f t="shared" si="136"/>
        <v/>
      </c>
      <c r="BU204" t="str">
        <f t="shared" si="137"/>
        <v/>
      </c>
      <c r="BV204" t="str">
        <f t="shared" si="138"/>
        <v/>
      </c>
      <c r="BW204" t="str">
        <f t="shared" si="139"/>
        <v/>
      </c>
      <c r="BX204" t="str">
        <f t="shared" si="140"/>
        <v/>
      </c>
      <c r="BY204" t="str">
        <f t="shared" si="141"/>
        <v/>
      </c>
      <c r="BZ204" t="str">
        <f t="shared" si="142"/>
        <v/>
      </c>
      <c r="CA204" t="str">
        <f t="shared" si="143"/>
        <v/>
      </c>
      <c r="CB204" t="str">
        <f t="shared" si="144"/>
        <v/>
      </c>
      <c r="CC204" t="str">
        <f t="shared" si="145"/>
        <v/>
      </c>
      <c r="CD204" t="str">
        <f t="shared" si="146"/>
        <v/>
      </c>
      <c r="CE204" t="str">
        <f t="shared" si="147"/>
        <v/>
      </c>
      <c r="CF204" t="str">
        <f t="shared" si="148"/>
        <v/>
      </c>
      <c r="CG204" t="str">
        <f t="shared" si="149"/>
        <v/>
      </c>
      <c r="CH204" t="str">
        <f t="shared" si="150"/>
        <v/>
      </c>
      <c r="CI204" t="str">
        <f t="shared" si="151"/>
        <v/>
      </c>
      <c r="CJ204" t="str">
        <f t="shared" si="152"/>
        <v/>
      </c>
      <c r="CK204" t="str">
        <f t="shared" si="153"/>
        <v/>
      </c>
    </row>
    <row r="205" spans="2:601" ht="15.75">
      <c r="B205" s="759"/>
      <c r="C205" s="784"/>
      <c r="D205" s="780" t="str" cm="1">
        <f t="array" ref="D205">IF(ROW()=ROW(D196),C199,INDEX(E196:E209,ROW()-ROW(D196)))</f>
        <v/>
      </c>
      <c r="E205" s="781" t="str">
        <f>IF(OR(D205="",C198="",C198&lt;=0,F205=""),"",TRIM(MID(D205,LEN(F205)+1+IF(MID(D205,LEN(F205)+1,1)=" ",1,0),99999)))</f>
        <v/>
      </c>
      <c r="F205" s="780" t="str">
        <f>IF(OR(G205="",G205=0,G205="0"),"",IF(LEN(G205)&lt;=C198,G205,IF(LEN(SUBSTITUTE(H205," ",""))=C198+1,LEFT(G205,C198),LEFT(G205,FIND("§",SUBSTITUTE(H205," ","§",LEN(H205)-LEN(SUBSTITUTE(H205," ",""))))-1))))</f>
        <v/>
      </c>
      <c r="G205" s="780" t="str">
        <f t="shared" si="105"/>
        <v/>
      </c>
      <c r="H205" s="780" t="str">
        <f>IF(OR(G205="",G205=0,G205="0"),"",LEFT(G205,C198+1))</f>
        <v/>
      </c>
      <c r="I205" s="782"/>
      <c r="J205" s="796"/>
      <c r="K205" s="759" t="str">
        <f>IF(LEN(TRIM(L205))&gt;0,MAX(K13:K204)+1,"")</f>
        <v/>
      </c>
      <c r="L205" s="864"/>
      <c r="M205" s="864"/>
      <c r="N205" s="864"/>
      <c r="O205" s="263" t="str">
        <f t="shared" si="106"/>
        <v/>
      </c>
      <c r="P205" s="752"/>
      <c r="Q205" s="865"/>
      <c r="R205" s="863" t="str">
        <f t="shared" si="107"/>
        <v/>
      </c>
      <c r="S205" s="264" t="str">
        <f t="shared" si="108"/>
        <v/>
      </c>
      <c r="T205" s="266" t="str">
        <f t="shared" si="109"/>
        <v/>
      </c>
      <c r="U205" s="267" t="str">
        <f t="shared" si="110"/>
        <v/>
      </c>
      <c r="V205" s="268" t="str">
        <f t="shared" si="111"/>
        <v/>
      </c>
      <c r="W205" s="268" t="str">
        <f t="shared" si="112"/>
        <v/>
      </c>
      <c r="X205" s="269" t="str">
        <f t="shared" si="113"/>
        <v/>
      </c>
      <c r="Y205" t="str">
        <f t="shared" si="114"/>
        <v/>
      </c>
      <c r="Z205" t="str">
        <f t="shared" si="115"/>
        <v/>
      </c>
      <c r="AA205" t="str">
        <f t="shared" si="116"/>
        <v/>
      </c>
      <c r="AB205" t="str">
        <f t="shared" si="117"/>
        <v/>
      </c>
      <c r="AC205" t="str">
        <f t="shared" si="118"/>
        <v/>
      </c>
      <c r="AD205" t="str">
        <f t="shared" si="119"/>
        <v/>
      </c>
      <c r="AE205">
        <f t="array" ref="AE205">IF(P205="",0,SUMPRODUCT((DM13:VZ13="Gluten")*(DM14:VZ14="INFO")*(COUNTIF(AD205,"* "&amp;DM15:VZ15&amp;" *")&gt;0)*1))</f>
        <v>0</v>
      </c>
      <c r="AF205">
        <f t="array" ref="AF205">IF(P205="",0,SUMPRODUCT((DM13:VZ13="Gluten")*(DM14:VZ14="EXCL")*(COUNTIF(AD205,"* "&amp;DM15:VZ15&amp;" *")&gt;0)*1))</f>
        <v>0</v>
      </c>
      <c r="AG205">
        <f t="array" ref="AG205">IF(P205="",0,SUMPRODUCT((DM13:VZ13="Gluten")*(DM14:VZ14="ALERTE")*(COUNTIF(AD205,"* "&amp;DM15:VZ15&amp;" *")&gt;0)*1))</f>
        <v>0</v>
      </c>
      <c r="AH205">
        <f t="array" ref="AH205">IF(P205="",0,SUMPRODUCT((DM13:VZ13="Gluten")*(DM14:VZ14="SUSP")*(COUNTIF(AD205,"* "&amp;DM15:VZ15&amp;" *")&gt;0)*1))</f>
        <v>0</v>
      </c>
      <c r="AI205" t="str">
        <f t="shared" si="120"/>
        <v/>
      </c>
      <c r="AJ205" t="str">
        <f t="shared" si="121"/>
        <v/>
      </c>
      <c r="AK205">
        <f t="array" ref="AK205">IF(P205="",0,SUMPRODUCT((DM13:VZ13="Crustaces")*(DM14:VZ14="ALERTE")*(COUNTIF(AD205,"* "&amp;DM15:VZ15&amp;" *")&gt;0)*1))</f>
        <v>0</v>
      </c>
      <c r="AL205" t="str">
        <f t="shared" si="122"/>
        <v/>
      </c>
      <c r="AM205">
        <f t="array" ref="AM205">IF(P205="",0,SUMPRODUCT((DM13:VZ13="Oeufs")*(DM14:VZ14="ALERTE")*(COUNTIF(AD205,"* "&amp;DM15:VZ15&amp;" *")&gt;0)*1))</f>
        <v>0</v>
      </c>
      <c r="AN205" t="str">
        <f t="shared" si="123"/>
        <v/>
      </c>
      <c r="AO205">
        <f t="array" ref="AO205">IF(P205="",0,SUMPRODUCT((DM13:VZ13="Poissons")*(DM14:VZ14="INFO")*(COUNTIF(AD205,"* "&amp;DM15:VZ15&amp;" *")&gt;0)*1))</f>
        <v>0</v>
      </c>
      <c r="AP205">
        <f t="array" ref="AP205">IF(P205="",0,SUMPRODUCT((DM13:VZ13="Poissons")*(DM14:VZ14="EXCL")*(COUNTIF(AD205,"* "&amp;DM15:VZ15&amp;" *")&gt;0)*1))</f>
        <v>0</v>
      </c>
      <c r="AQ205">
        <f t="array" ref="AQ205">IF(P205="",0,SUMPRODUCT((DM13:VZ13="Poissons")*(DM14:VZ14="ALERTE")*(COUNTIF(AD205,"* "&amp;DM15:VZ15&amp;" *")&gt;0)*1))</f>
        <v>0</v>
      </c>
      <c r="AR205" t="str">
        <f t="shared" si="124"/>
        <v/>
      </c>
      <c r="AS205">
        <f t="array" ref="AS205">IF(P205="",0,SUMPRODUCT((DM13:VZ13="Arachides")*(DM14:VZ14="ALERTE")*(COUNTIF(AD205,"* "&amp;DM15:VZ15&amp;" *")&gt;0)*1))</f>
        <v>0</v>
      </c>
      <c r="AT205" t="str">
        <f t="shared" si="125"/>
        <v/>
      </c>
      <c r="AU205">
        <f t="array" ref="AU205">IF(P205="",0,SUMPRODUCT((DM13:VZ13="Soja")*(DM14:VZ14="INFO")*(COUNTIF(AD205,"* "&amp;DM15:VZ15&amp;" *")&gt;0)*1))</f>
        <v>0</v>
      </c>
      <c r="AV205">
        <f t="array" ref="AV205">IF(P205="",0,SUMPRODUCT((DM13:VZ13="Soja")*(DM14:VZ14="ALERTE")*(COUNTIF(AD205,"* "&amp;DM15:VZ15&amp;" *")&gt;0)*1))</f>
        <v>0</v>
      </c>
      <c r="AW205" t="str">
        <f t="shared" si="126"/>
        <v/>
      </c>
      <c r="AX205">
        <f t="array" ref="AX205">IF(P205="",0,SUMPRODUCT((DM13:VZ13="Lait")*(DM14:VZ14="INFO")*(COUNTIF(AD205,"* "&amp;DM15:VZ15&amp;" *")&gt;0)*1))</f>
        <v>0</v>
      </c>
      <c r="AY205">
        <f t="array" ref="AY205">IF(P205="",0,SUMPRODUCT((DM13:VZ13="Lait")*(DM14:VZ14="EXCL")*(COUNTIF(AD205,"* "&amp;DM15:VZ15&amp;" *")&gt;0)*1))</f>
        <v>0</v>
      </c>
      <c r="AZ205">
        <f t="array" ref="AZ205">IF(P205="",0,SUMPRODUCT((DM13:VZ13="Lait")*(DM14:VZ14="ALERTE")*(COUNTIF(AD205,"* "&amp;DM15:VZ15&amp;" *")&gt;0)*1))</f>
        <v>0</v>
      </c>
      <c r="BA205">
        <f t="array" ref="BA205">IF(P205="",0,SUMPRODUCT((DM13:VZ13="Lait")*(DM14:VZ14="SUSP")*(COUNTIF(AD205,"* "&amp;DM15:VZ15&amp;" *")&gt;0)*1))</f>
        <v>0</v>
      </c>
      <c r="BB205" t="str">
        <f t="shared" si="127"/>
        <v/>
      </c>
      <c r="BC205" t="str">
        <f t="shared" si="128"/>
        <v/>
      </c>
      <c r="BD205">
        <f t="array" ref="BD205">IF(P205="",0,SUMPRODUCT((DM13:VZ13="Fruits a coque")*(DM14:VZ14="EXCL")*(COUNTIF(AD205,"* "&amp;DM15:VZ15&amp;" *")&gt;0)*1))</f>
        <v>0</v>
      </c>
      <c r="BE205">
        <f t="array" ref="BE205">IF(P205="",0,SUMPRODUCT((DM13:VZ13="Fruits a coque")*(DM14:VZ14="ALERTE")*(COUNTIF(AD205,"* "&amp;DM15:VZ15&amp;" *")&gt;0)*1))</f>
        <v>0</v>
      </c>
      <c r="BF205" t="str">
        <f t="shared" si="129"/>
        <v/>
      </c>
      <c r="BG205">
        <f t="array" ref="BG205">IF(P205="",0,SUMPRODUCT((DM13:VZ13="Celeri")*(DM14:VZ14="ALERTE")*(COUNTIF(AD205,"* "&amp;DM15:VZ15&amp;" *")&gt;0)*1))</f>
        <v>0</v>
      </c>
      <c r="BH205" t="str">
        <f t="shared" si="130"/>
        <v/>
      </c>
      <c r="BI205">
        <f t="array" ref="BI205">IF(P205="",0,SUMPRODUCT((DM13:VZ13="Moutarde")*(DM14:VZ14="ALERTE")*(COUNTIF(AD205,"* "&amp;DM15:VZ15&amp;" *")&gt;0)*1))</f>
        <v>0</v>
      </c>
      <c r="BJ205" t="str">
        <f t="shared" si="131"/>
        <v/>
      </c>
      <c r="BK205">
        <f t="array" ref="BK205">IF(P205="",0,SUMPRODUCT((DM13:VZ13="Sesame")*(DM14:VZ14="ALERTE")*(COUNTIF(AD205,"* "&amp;DM15:VZ15&amp;" *")&gt;0)*1))</f>
        <v>0</v>
      </c>
      <c r="BL205" t="str">
        <f t="shared" si="132"/>
        <v/>
      </c>
      <c r="BM205">
        <f t="array" ref="BM205">IF(P205="",0,SUMPRODUCT((DM13:VZ13="Sulfites")*(DM14:VZ14="ALERTE")*(COUNTIF(AD205,"* "&amp;DM15:VZ15&amp;" *")&gt;0)*1))</f>
        <v>0</v>
      </c>
      <c r="BN205" t="str">
        <f t="shared" si="133"/>
        <v/>
      </c>
      <c r="BO205">
        <f t="array" ref="BO205">IF(P205="",0,SUMPRODUCT((DM13:VZ13="Lupin")*(DM14:VZ14="ALERTE")*(COUNTIF(AD205,"* "&amp;DM15:VZ15&amp;" *")&gt;0)*1))</f>
        <v>0</v>
      </c>
      <c r="BP205" t="str">
        <f t="shared" si="134"/>
        <v/>
      </c>
      <c r="BQ205">
        <f t="array" ref="BQ205">IF(P205="",0,SUMPRODUCT((DM13:VZ13="Mollusques")*(DM14:VZ14="EXCL")*(COUNTIF(AD205,"* "&amp;DM15:VZ15&amp;" *")&gt;0)*1))</f>
        <v>0</v>
      </c>
      <c r="BR205">
        <f t="array" ref="BR205">IF(P205="",0,SUMPRODUCT((DM13:VZ13="Mollusques")*(DM14:VZ14="ALERTE")*(COUNTIF(AD205,"* "&amp;DM15:VZ15&amp;" *")&gt;0)*1))</f>
        <v>0</v>
      </c>
      <c r="BS205" t="str">
        <f t="shared" si="135"/>
        <v/>
      </c>
      <c r="BT205" t="str">
        <f t="shared" si="136"/>
        <v/>
      </c>
      <c r="BU205" t="str">
        <f t="shared" si="137"/>
        <v/>
      </c>
      <c r="BV205" t="str">
        <f t="shared" si="138"/>
        <v/>
      </c>
      <c r="BW205" t="str">
        <f t="shared" si="139"/>
        <v/>
      </c>
      <c r="BX205" t="str">
        <f t="shared" si="140"/>
        <v/>
      </c>
      <c r="BY205" t="str">
        <f t="shared" si="141"/>
        <v/>
      </c>
      <c r="BZ205" t="str">
        <f t="shared" si="142"/>
        <v/>
      </c>
      <c r="CA205" t="str">
        <f t="shared" si="143"/>
        <v/>
      </c>
      <c r="CB205" t="str">
        <f t="shared" si="144"/>
        <v/>
      </c>
      <c r="CC205" t="str">
        <f t="shared" si="145"/>
        <v/>
      </c>
      <c r="CD205" t="str">
        <f t="shared" si="146"/>
        <v/>
      </c>
      <c r="CE205" t="str">
        <f t="shared" si="147"/>
        <v/>
      </c>
      <c r="CF205" t="str">
        <f t="shared" si="148"/>
        <v/>
      </c>
      <c r="CG205" t="str">
        <f t="shared" si="149"/>
        <v/>
      </c>
      <c r="CH205" t="str">
        <f t="shared" si="150"/>
        <v/>
      </c>
      <c r="CI205" t="str">
        <f t="shared" si="151"/>
        <v/>
      </c>
      <c r="CJ205" t="str">
        <f t="shared" si="152"/>
        <v/>
      </c>
      <c r="CK205" t="str">
        <f t="shared" si="153"/>
        <v/>
      </c>
    </row>
    <row r="206" spans="2:601">
      <c r="B206" s="759"/>
      <c r="C206" s="784"/>
      <c r="D206" s="780" t="str" cm="1">
        <f t="array" ref="D206">IF(ROW()=ROW(D196),C199,INDEX(E196:E209,ROW()-ROW(D196)))</f>
        <v/>
      </c>
      <c r="E206" s="781" t="str">
        <f>IF(OR(D206="",C198="",C198&lt;=0,F206=""),"",TRIM(MID(D206,LEN(F206)+1+IF(MID(D206,LEN(F206)+1,1)=" ",1,0),99999)))</f>
        <v/>
      </c>
      <c r="F206" s="780" t="str">
        <f>IF(OR(G206="",G206=0,G206="0"),"",IF(LEN(G206)&lt;=C198,G206,IF(LEN(SUBSTITUTE(H206," ",""))=C198+1,LEFT(G206,C198),LEFT(G206,FIND("§",SUBSTITUTE(H206," ","§",LEN(H206)-LEN(SUBSTITUTE(H206," ",""))))-1))))</f>
        <v/>
      </c>
      <c r="G206" s="780" t="str">
        <f t="shared" ref="G206:G269" si="154">IF(OR(D206="",D206=0),"",TRIM(SUBSTITUTE(SUBSTITUTE(D206,CHAR(160)," "),CHAR(10)," ")))</f>
        <v/>
      </c>
      <c r="H206" s="780" t="str">
        <f>IF(OR(G206="",G206=0,G206="0"),"",LEFT(G206,C198+1))</f>
        <v/>
      </c>
      <c r="I206" s="782"/>
      <c r="J206" s="796"/>
      <c r="K206" s="759" t="str">
        <f>IF(LEN(TRIM(L206))&gt;0,MAX(K13:K205)+1,"")</f>
        <v/>
      </c>
      <c r="L206" s="864"/>
      <c r="M206" s="864"/>
      <c r="N206" s="864"/>
      <c r="O206" s="265"/>
      <c r="P206" s="265"/>
      <c r="R206" s="265"/>
      <c r="S206" s="265"/>
      <c r="T206" s="265"/>
      <c r="U206" s="265"/>
      <c r="V206" s="265"/>
      <c r="W206" s="265"/>
      <c r="X206" s="265"/>
      <c r="Y206" s="265"/>
      <c r="Z206" s="265"/>
      <c r="AA206" s="265"/>
      <c r="AB206" s="265"/>
      <c r="AC206" s="265"/>
      <c r="AD206" s="265"/>
      <c r="AE206" s="265"/>
      <c r="AF206" s="265"/>
      <c r="AG206" s="265"/>
      <c r="AH206" s="265"/>
      <c r="AI206" s="265"/>
      <c r="AJ206" s="265"/>
      <c r="AK206" s="265"/>
      <c r="AL206" s="265"/>
      <c r="AM206" s="265"/>
      <c r="AN206" s="265"/>
      <c r="AO206" s="265"/>
      <c r="AP206" s="265"/>
      <c r="AQ206" s="265"/>
      <c r="AR206" s="265"/>
      <c r="AS206" s="265"/>
      <c r="AT206" s="265"/>
      <c r="AU206" s="265"/>
      <c r="AV206" s="265"/>
      <c r="AW206" s="265"/>
      <c r="AX206" s="265"/>
      <c r="AY206" s="265"/>
      <c r="AZ206" s="265"/>
      <c r="BA206" s="265"/>
      <c r="BB206" s="265"/>
      <c r="BC206" s="265"/>
      <c r="BD206" s="265"/>
      <c r="BE206" s="265"/>
      <c r="BF206" s="265"/>
      <c r="BG206" s="265"/>
      <c r="BH206" s="265"/>
      <c r="BI206" s="265"/>
      <c r="BJ206" s="265"/>
      <c r="BK206" s="265"/>
      <c r="BL206" s="265"/>
      <c r="BM206" s="265"/>
      <c r="BN206" s="265"/>
      <c r="BO206" s="265"/>
      <c r="BP206" s="265"/>
      <c r="BQ206" s="265"/>
      <c r="BR206" s="265"/>
      <c r="BS206" s="265"/>
      <c r="BT206" s="265"/>
      <c r="BU206" s="265"/>
      <c r="BV206" s="265"/>
      <c r="BW206" s="265"/>
      <c r="BX206" s="265"/>
      <c r="BY206" s="265"/>
      <c r="BZ206" s="265"/>
      <c r="CA206" s="265"/>
      <c r="CB206" s="265"/>
      <c r="CC206" s="265"/>
      <c r="CD206" s="265"/>
      <c r="CE206" s="265"/>
      <c r="CF206" s="265"/>
      <c r="CG206" s="265"/>
      <c r="CH206" s="265"/>
      <c r="CI206" s="265"/>
      <c r="CJ206" s="265"/>
      <c r="CK206" s="265"/>
      <c r="CL206" s="265"/>
      <c r="CM206" s="265"/>
      <c r="CN206" s="265"/>
    </row>
    <row r="207" spans="2:601">
      <c r="B207" s="759"/>
      <c r="C207" s="784"/>
      <c r="D207" s="780" t="str" cm="1">
        <f t="array" ref="D207">IF(ROW()=ROW(D196),C199,INDEX(E196:E209,ROW()-ROW(D196)))</f>
        <v/>
      </c>
      <c r="E207" s="781" t="str">
        <f>IF(OR(D207="",C198="",C198&lt;=0,F207=""),"",TRIM(MID(D207,LEN(F207)+1+IF(MID(D207,LEN(F207)+1,1)=" ",1,0),99999)))</f>
        <v/>
      </c>
      <c r="F207" s="780" t="str">
        <f>IF(OR(G207="",G207=0,G207="0"),"",IF(LEN(G207)&lt;=C198,G207,IF(LEN(SUBSTITUTE(H207," ",""))=C198+1,LEFT(G207,C198),LEFT(G207,FIND("§",SUBSTITUTE(H207," ","§",LEN(H207)-LEN(SUBSTITUTE(H207," ",""))))-1))))</f>
        <v/>
      </c>
      <c r="G207" s="780" t="str">
        <f t="shared" si="154"/>
        <v/>
      </c>
      <c r="H207" s="780" t="str">
        <f>IF(OR(G207="",G207=0,G207="0"),"",LEFT(G207,C198+1))</f>
        <v/>
      </c>
      <c r="I207" s="782"/>
      <c r="J207" s="796"/>
      <c r="K207" s="759" t="str">
        <f>IF(LEN(TRIM(L207))&gt;0,MAX(K13:K206)+1,"")</f>
        <v/>
      </c>
      <c r="L207" s="864"/>
      <c r="M207" s="864"/>
      <c r="N207" s="864"/>
      <c r="CO207" s="265"/>
      <c r="CP207" s="265"/>
      <c r="CQ207" s="265"/>
      <c r="CR207" s="265"/>
      <c r="CS207" s="265"/>
      <c r="CT207" s="265"/>
      <c r="CU207" s="265"/>
      <c r="CV207" s="265"/>
      <c r="CW207" s="265"/>
      <c r="CX207" s="265"/>
      <c r="CY207" s="265"/>
      <c r="CZ207" s="265"/>
      <c r="DA207" s="265"/>
      <c r="DB207" s="265"/>
      <c r="DC207" s="265"/>
      <c r="DD207" s="265"/>
      <c r="DE207" s="265"/>
      <c r="DF207" s="265"/>
      <c r="DG207" s="265"/>
      <c r="DH207" s="265"/>
      <c r="DI207" s="265"/>
      <c r="DJ207" s="265"/>
      <c r="DK207" s="265"/>
      <c r="DL207" s="265"/>
      <c r="DM207" s="265"/>
      <c r="DN207" s="265"/>
      <c r="DO207" s="265"/>
      <c r="DP207" s="265"/>
      <c r="DQ207" s="265"/>
      <c r="DR207" s="265"/>
      <c r="DS207" s="265"/>
      <c r="DT207" s="265"/>
      <c r="DU207" s="265"/>
      <c r="DV207" s="265"/>
      <c r="DW207" s="265"/>
      <c r="DX207" s="265"/>
      <c r="DY207" s="265"/>
      <c r="DZ207" s="265"/>
      <c r="EA207" s="265"/>
      <c r="EB207" s="265"/>
      <c r="EC207" s="265"/>
      <c r="ED207" s="265"/>
      <c r="EE207" s="265"/>
      <c r="EF207" s="265"/>
      <c r="EG207" s="265"/>
      <c r="EH207" s="265"/>
      <c r="EI207" s="265"/>
      <c r="EJ207" s="265"/>
      <c r="EK207" s="265"/>
      <c r="EL207" s="265"/>
      <c r="EM207" s="265"/>
      <c r="EN207" s="265"/>
      <c r="EO207" s="265"/>
      <c r="EP207" s="265"/>
      <c r="EQ207" s="265"/>
      <c r="ER207" s="265"/>
      <c r="ES207" s="265"/>
      <c r="ET207" s="265"/>
      <c r="EU207" s="265"/>
      <c r="EV207" s="265"/>
      <c r="EW207" s="265"/>
      <c r="EX207" s="265"/>
      <c r="EY207" s="265"/>
      <c r="EZ207" s="265"/>
      <c r="FA207" s="265"/>
      <c r="FB207" s="265"/>
      <c r="FC207" s="265"/>
      <c r="FD207" s="265"/>
      <c r="FE207" s="265"/>
      <c r="FF207" s="265"/>
      <c r="FG207" s="265"/>
      <c r="FH207" s="265"/>
      <c r="FI207" s="265"/>
      <c r="FJ207" s="265"/>
      <c r="FK207" s="265"/>
      <c r="FL207" s="265"/>
      <c r="FM207" s="265"/>
      <c r="FN207" s="265"/>
      <c r="FO207" s="265"/>
      <c r="FP207" s="265"/>
      <c r="FQ207" s="265"/>
      <c r="FR207" s="265"/>
      <c r="FS207" s="265"/>
      <c r="FT207" s="265"/>
      <c r="FU207" s="265"/>
      <c r="FV207" s="265"/>
      <c r="FW207" s="265"/>
      <c r="FX207" s="265"/>
      <c r="FY207" s="265"/>
      <c r="FZ207" s="265"/>
      <c r="GA207" s="265"/>
      <c r="GB207" s="265"/>
      <c r="GC207" s="265"/>
      <c r="GD207" s="265"/>
      <c r="GE207" s="265"/>
      <c r="GF207" s="265"/>
      <c r="GG207" s="265"/>
      <c r="GH207" s="265"/>
      <c r="GI207" s="265"/>
      <c r="GJ207" s="265"/>
      <c r="GK207" s="265"/>
      <c r="GL207" s="265"/>
      <c r="GM207" s="265"/>
      <c r="GN207" s="265"/>
      <c r="GO207" s="265"/>
      <c r="GP207" s="265"/>
      <c r="GQ207" s="265"/>
      <c r="GR207" s="265"/>
      <c r="GS207" s="265"/>
      <c r="GT207" s="265"/>
      <c r="GU207" s="265"/>
      <c r="GV207" s="265"/>
      <c r="GW207" s="265"/>
      <c r="GX207" s="265"/>
      <c r="GY207" s="265"/>
      <c r="GZ207" s="265"/>
      <c r="HA207" s="265"/>
      <c r="HB207" s="265"/>
      <c r="HC207" s="265"/>
      <c r="HD207" s="265"/>
      <c r="HE207" s="265"/>
      <c r="HF207" s="265"/>
      <c r="HG207" s="265"/>
      <c r="HH207" s="265"/>
      <c r="HI207" s="265"/>
      <c r="HJ207" s="265"/>
      <c r="HK207" s="265"/>
      <c r="HL207" s="265"/>
      <c r="HM207" s="265"/>
      <c r="HN207" s="265"/>
      <c r="HO207" s="265"/>
      <c r="HP207" s="265"/>
      <c r="HQ207" s="265"/>
      <c r="HR207" s="265"/>
      <c r="HS207" s="265"/>
      <c r="HT207" s="265"/>
      <c r="HU207" s="265"/>
      <c r="HV207" s="265"/>
      <c r="HW207" s="265"/>
      <c r="HX207" s="265"/>
      <c r="HY207" s="265"/>
      <c r="HZ207" s="265"/>
      <c r="IA207" s="265"/>
      <c r="IB207" s="265"/>
      <c r="IC207" s="265"/>
      <c r="ID207" s="265"/>
      <c r="IE207" s="265"/>
      <c r="IF207" s="265"/>
      <c r="IG207" s="265"/>
      <c r="IH207" s="265"/>
      <c r="II207" s="265"/>
      <c r="IJ207" s="265"/>
      <c r="IK207" s="265"/>
      <c r="IL207" s="265"/>
      <c r="IM207" s="265"/>
      <c r="IN207" s="265"/>
      <c r="IO207" s="265"/>
      <c r="IP207" s="265"/>
      <c r="IQ207" s="265"/>
      <c r="IR207" s="265"/>
      <c r="IS207" s="265"/>
      <c r="IT207" s="265"/>
      <c r="IU207" s="265"/>
      <c r="IV207" s="265"/>
      <c r="IW207" s="265"/>
      <c r="IX207" s="265"/>
      <c r="IY207" s="265"/>
      <c r="IZ207" s="265"/>
      <c r="JA207" s="265"/>
      <c r="JB207" s="265"/>
      <c r="JC207" s="265"/>
      <c r="JD207" s="265"/>
      <c r="JE207" s="265"/>
      <c r="JF207" s="265"/>
      <c r="JG207" s="265"/>
      <c r="JH207" s="265"/>
      <c r="JI207" s="265"/>
      <c r="JJ207" s="265"/>
      <c r="JK207" s="265"/>
      <c r="JL207" s="265"/>
      <c r="JM207" s="265"/>
      <c r="JN207" s="265"/>
      <c r="JO207" s="265"/>
      <c r="JP207" s="265"/>
      <c r="JQ207" s="265"/>
      <c r="JR207" s="265"/>
      <c r="JS207" s="265"/>
      <c r="JT207" s="265"/>
      <c r="JU207" s="265"/>
      <c r="JV207" s="265"/>
      <c r="JW207" s="265"/>
      <c r="JX207" s="265"/>
      <c r="JY207" s="265"/>
      <c r="JZ207" s="265"/>
      <c r="KA207" s="265"/>
      <c r="KB207" s="265"/>
      <c r="KC207" s="265"/>
      <c r="KD207" s="265"/>
      <c r="KE207" s="265"/>
      <c r="KF207" s="265"/>
      <c r="KG207" s="265"/>
      <c r="KH207" s="265"/>
      <c r="KI207" s="265"/>
      <c r="KJ207" s="265"/>
      <c r="KK207" s="265"/>
      <c r="KL207" s="265"/>
      <c r="KM207" s="265"/>
      <c r="KN207" s="265"/>
      <c r="KO207" s="265"/>
      <c r="KP207" s="265"/>
      <c r="KQ207" s="265"/>
      <c r="KR207" s="265"/>
      <c r="KS207" s="265"/>
      <c r="KT207" s="265"/>
      <c r="KU207" s="265"/>
      <c r="KV207" s="265"/>
      <c r="KW207" s="265"/>
      <c r="KX207" s="265"/>
      <c r="KY207" s="265"/>
      <c r="KZ207" s="265"/>
      <c r="LA207" s="265"/>
      <c r="LB207" s="265"/>
      <c r="LC207" s="265"/>
      <c r="LD207" s="265"/>
      <c r="LE207" s="265"/>
      <c r="LF207" s="265"/>
      <c r="LG207" s="265"/>
      <c r="LH207" s="265"/>
      <c r="LI207" s="265"/>
      <c r="LJ207" s="265"/>
      <c r="LK207" s="265"/>
      <c r="LL207" s="265"/>
      <c r="LM207" s="265"/>
      <c r="LN207" s="265"/>
      <c r="LO207" s="265"/>
      <c r="LP207" s="265"/>
      <c r="LQ207" s="265"/>
      <c r="LR207" s="265"/>
      <c r="LS207" s="265"/>
      <c r="LT207" s="265"/>
      <c r="LU207" s="265"/>
      <c r="LV207" s="265"/>
      <c r="LW207" s="265"/>
      <c r="LX207" s="265"/>
      <c r="LY207" s="265"/>
      <c r="LZ207" s="265"/>
      <c r="MA207" s="265"/>
      <c r="MB207" s="265"/>
      <c r="MC207" s="265"/>
      <c r="MD207" s="265"/>
      <c r="ME207" s="265"/>
      <c r="MF207" s="265"/>
      <c r="MG207" s="265"/>
      <c r="MH207" s="265"/>
      <c r="MI207" s="265"/>
      <c r="MJ207" s="265"/>
      <c r="MK207" s="265"/>
      <c r="ML207" s="265"/>
      <c r="MM207" s="265"/>
      <c r="MN207" s="265"/>
      <c r="MO207" s="265"/>
      <c r="MP207" s="265"/>
      <c r="MQ207" s="265"/>
      <c r="MR207" s="265"/>
      <c r="MS207" s="265"/>
      <c r="MT207" s="265"/>
      <c r="MU207" s="265"/>
      <c r="MV207" s="265"/>
      <c r="MW207" s="265"/>
      <c r="MX207" s="265"/>
      <c r="MY207" s="265"/>
      <c r="MZ207" s="265"/>
      <c r="NA207" s="265"/>
      <c r="NB207" s="265"/>
      <c r="NC207" s="265"/>
      <c r="ND207" s="265"/>
      <c r="NE207" s="265"/>
      <c r="NF207" s="265"/>
      <c r="NG207" s="265"/>
      <c r="NH207" s="265"/>
      <c r="NI207" s="265"/>
      <c r="NJ207" s="265"/>
      <c r="NK207" s="265"/>
      <c r="NL207" s="265"/>
      <c r="NM207" s="265"/>
      <c r="NN207" s="265"/>
      <c r="NO207" s="265"/>
      <c r="NP207" s="265"/>
      <c r="NQ207" s="265"/>
      <c r="NR207" s="265"/>
      <c r="NS207" s="265"/>
      <c r="NT207" s="265"/>
      <c r="NU207" s="265"/>
      <c r="NV207" s="265"/>
      <c r="NW207" s="265"/>
      <c r="NX207" s="265"/>
      <c r="NY207" s="265"/>
      <c r="NZ207" s="265"/>
      <c r="OA207" s="265"/>
      <c r="OB207" s="265"/>
      <c r="OC207" s="265"/>
      <c r="OD207" s="265"/>
      <c r="OE207" s="265"/>
      <c r="OF207" s="265"/>
      <c r="OG207" s="265"/>
      <c r="OH207" s="265"/>
      <c r="OI207" s="265"/>
      <c r="OJ207" s="265"/>
      <c r="OK207" s="265"/>
      <c r="OL207" s="265"/>
      <c r="OM207" s="265"/>
      <c r="ON207" s="265"/>
      <c r="OO207" s="265"/>
      <c r="OP207" s="265"/>
      <c r="OQ207" s="265"/>
      <c r="OR207" s="265"/>
      <c r="OS207" s="265"/>
      <c r="OT207" s="265"/>
      <c r="OU207" s="265"/>
      <c r="OV207" s="265"/>
      <c r="OW207" s="265"/>
      <c r="OX207" s="265"/>
      <c r="OY207" s="265"/>
      <c r="OZ207" s="265"/>
      <c r="PA207" s="265"/>
      <c r="PB207" s="265"/>
      <c r="PC207" s="265"/>
      <c r="PD207" s="265"/>
      <c r="PE207" s="265"/>
      <c r="PF207" s="265"/>
      <c r="PG207" s="265"/>
      <c r="PH207" s="265"/>
      <c r="PI207" s="265"/>
      <c r="PJ207" s="265"/>
      <c r="PK207" s="265"/>
      <c r="PL207" s="265"/>
      <c r="PM207" s="265"/>
      <c r="PN207" s="265"/>
      <c r="PO207" s="265"/>
      <c r="PP207" s="265"/>
      <c r="PQ207" s="265"/>
      <c r="PR207" s="265"/>
      <c r="PS207" s="265"/>
      <c r="PT207" s="265"/>
      <c r="PU207" s="265"/>
      <c r="PV207" s="265"/>
      <c r="PW207" s="265"/>
      <c r="PX207" s="265"/>
      <c r="PY207" s="265"/>
      <c r="PZ207" s="265"/>
      <c r="QA207" s="265"/>
      <c r="QB207" s="265"/>
      <c r="QC207" s="265"/>
      <c r="QD207" s="265"/>
      <c r="QE207" s="265"/>
      <c r="QF207" s="265"/>
      <c r="QG207" s="265"/>
      <c r="QH207" s="265"/>
      <c r="QI207" s="265"/>
      <c r="QJ207" s="265"/>
      <c r="QK207" s="265"/>
      <c r="QL207" s="265"/>
      <c r="QM207" s="265"/>
      <c r="QN207" s="265"/>
      <c r="QO207" s="265"/>
      <c r="QP207" s="265"/>
      <c r="QQ207" s="265"/>
      <c r="QR207" s="265"/>
      <c r="QS207" s="265"/>
      <c r="QT207" s="265"/>
      <c r="QU207" s="265"/>
      <c r="QV207" s="265"/>
      <c r="QW207" s="265"/>
      <c r="QX207" s="265"/>
      <c r="QY207" s="265"/>
      <c r="QZ207" s="265"/>
      <c r="RA207" s="265"/>
      <c r="RB207" s="265"/>
      <c r="RC207" s="265"/>
      <c r="RD207" s="265"/>
      <c r="RE207" s="265"/>
      <c r="RF207" s="265"/>
      <c r="RG207" s="265"/>
      <c r="RH207" s="265"/>
      <c r="RI207" s="265"/>
      <c r="RJ207" s="265"/>
      <c r="RK207" s="265"/>
      <c r="RL207" s="265"/>
      <c r="RM207" s="265"/>
      <c r="RN207" s="265"/>
      <c r="RO207" s="265"/>
      <c r="RP207" s="265"/>
      <c r="RQ207" s="265"/>
      <c r="RR207" s="265"/>
      <c r="RS207" s="265"/>
      <c r="RT207" s="265"/>
      <c r="RU207" s="265"/>
      <c r="RV207" s="265"/>
      <c r="RW207" s="265"/>
      <c r="RX207" s="265"/>
      <c r="RY207" s="265"/>
      <c r="RZ207" s="265"/>
      <c r="SA207" s="265"/>
      <c r="SB207" s="265"/>
      <c r="SC207" s="265"/>
      <c r="SD207" s="265"/>
      <c r="SE207" s="265"/>
      <c r="SF207" s="265"/>
      <c r="SG207" s="265"/>
      <c r="SH207" s="265"/>
      <c r="SI207" s="265"/>
      <c r="SJ207" s="265"/>
      <c r="SK207" s="265"/>
      <c r="SL207" s="265"/>
      <c r="SM207" s="265"/>
      <c r="SN207" s="265"/>
      <c r="SO207" s="265"/>
      <c r="SP207" s="265"/>
      <c r="SQ207" s="265"/>
      <c r="SR207" s="265"/>
      <c r="SS207" s="265"/>
      <c r="ST207" s="265"/>
      <c r="SU207" s="265"/>
      <c r="SV207" s="265"/>
      <c r="SW207" s="265"/>
      <c r="SX207" s="265"/>
      <c r="SY207" s="265"/>
      <c r="SZ207" s="265"/>
      <c r="TA207" s="265"/>
      <c r="TB207" s="265"/>
      <c r="TC207" s="265"/>
      <c r="TD207" s="265"/>
      <c r="TE207" s="265"/>
      <c r="TF207" s="265"/>
      <c r="TG207" s="265"/>
      <c r="TH207" s="265"/>
      <c r="TI207" s="265"/>
      <c r="TJ207" s="265"/>
      <c r="TK207" s="265"/>
      <c r="TL207" s="265"/>
      <c r="TM207" s="265"/>
      <c r="TN207" s="265"/>
      <c r="TO207" s="265"/>
      <c r="TP207" s="265"/>
      <c r="TQ207" s="265"/>
      <c r="TR207" s="265"/>
      <c r="TS207" s="265"/>
      <c r="TT207" s="265"/>
      <c r="TU207" s="265"/>
      <c r="TV207" s="265"/>
      <c r="TW207" s="265"/>
      <c r="TX207" s="265"/>
      <c r="TY207" s="265"/>
      <c r="TZ207" s="265"/>
      <c r="UA207" s="265"/>
      <c r="UB207" s="265"/>
      <c r="UC207" s="265"/>
      <c r="UD207" s="265"/>
      <c r="UE207" s="265"/>
      <c r="UF207" s="265"/>
      <c r="UG207" s="265"/>
      <c r="UH207" s="265"/>
      <c r="UI207" s="265"/>
      <c r="UJ207" s="265"/>
      <c r="UK207" s="265"/>
      <c r="UL207" s="265"/>
      <c r="UM207" s="265"/>
      <c r="UN207" s="265"/>
      <c r="UO207" s="265"/>
      <c r="UP207" s="265"/>
      <c r="UQ207" s="265"/>
      <c r="UR207" s="265"/>
      <c r="US207" s="265"/>
      <c r="UT207" s="265"/>
      <c r="UU207" s="265"/>
      <c r="UV207" s="265"/>
      <c r="UW207" s="265"/>
      <c r="UX207" s="265"/>
      <c r="UY207" s="265"/>
      <c r="UZ207" s="265"/>
      <c r="VA207" s="265"/>
      <c r="VB207" s="265"/>
      <c r="VC207" s="265"/>
      <c r="VD207" s="265"/>
      <c r="VE207" s="265"/>
      <c r="VF207" s="265"/>
      <c r="VG207" s="265"/>
      <c r="VH207" s="265"/>
      <c r="VI207" s="265"/>
      <c r="VJ207" s="265"/>
      <c r="VK207" s="265"/>
      <c r="VL207" s="265"/>
      <c r="VM207" s="265"/>
      <c r="VN207" s="265"/>
      <c r="VO207" s="265"/>
      <c r="VP207" s="265"/>
      <c r="VQ207" s="265"/>
      <c r="VR207" s="265"/>
      <c r="VS207" s="265"/>
      <c r="VT207" s="265"/>
      <c r="VU207" s="265"/>
      <c r="VV207" s="265"/>
      <c r="VW207" s="265"/>
      <c r="VX207" s="265"/>
      <c r="VY207" s="265"/>
      <c r="VZ207" s="265"/>
      <c r="WA207" s="265"/>
      <c r="WB207" s="265"/>
      <c r="WC207" s="265"/>
    </row>
    <row r="208" spans="2:601">
      <c r="B208" s="759"/>
      <c r="C208" s="784"/>
      <c r="D208" s="780" t="str" cm="1">
        <f t="array" ref="D208">IF(ROW()=ROW(D196),C199,INDEX(E196:E209,ROW()-ROW(D196)))</f>
        <v/>
      </c>
      <c r="E208" s="781" t="str">
        <f>IF(OR(D208="",C198="",C198&lt;=0,F208=""),"",TRIM(MID(D208,LEN(F208)+1+IF(MID(D208,LEN(F208)+1,1)=" ",1,0),99999)))</f>
        <v/>
      </c>
      <c r="F208" s="780" t="str">
        <f>IF(OR(G208="",G208=0,G208="0"),"",IF(LEN(G208)&lt;=C198,G208,IF(LEN(SUBSTITUTE(H208," ",""))=C198+1,LEFT(G208,C198),LEFT(G208,FIND("§",SUBSTITUTE(H208," ","§",LEN(H208)-LEN(SUBSTITUTE(H208," ",""))))-1))))</f>
        <v/>
      </c>
      <c r="G208" s="780" t="str">
        <f t="shared" si="154"/>
        <v/>
      </c>
      <c r="H208" s="780" t="str">
        <f>IF(OR(G208="",G208=0,G208="0"),"",LEFT(G208,C198+1))</f>
        <v/>
      </c>
      <c r="I208" s="782"/>
      <c r="J208" s="796"/>
      <c r="K208" s="759" t="str">
        <f>IF(LEN(TRIM(L208))&gt;0,MAX(K13:K207)+1,"")</f>
        <v/>
      </c>
      <c r="L208" s="864"/>
      <c r="M208" s="864"/>
      <c r="N208" s="864"/>
    </row>
    <row r="209" spans="2:14">
      <c r="B209" s="759"/>
      <c r="C209" s="784"/>
      <c r="D209" s="780" t="str" cm="1">
        <f t="array" ref="D209">IF(ROW()=ROW(D196),C199,INDEX(E196:E209,ROW()-ROW(D196)))</f>
        <v/>
      </c>
      <c r="E209" s="781" t="str">
        <f>IF(OR(D209="",C198="",C198&lt;=0,F209=""),"",TRIM(MID(D209,LEN(F209)+1+IF(MID(D209,LEN(F209)+1,1)=" ",1,0),99999)))</f>
        <v/>
      </c>
      <c r="F209" s="780" t="str">
        <f>IF(OR(G209="",G209=0,G209="0"),"",IF(LEN(G209)&lt;=C198,G209,IF(LEN(SUBSTITUTE(H209," ",""))=C198+1,LEFT(G209,C198),LEFT(G209,FIND("§",SUBSTITUTE(H209," ","§",LEN(H209)-LEN(SUBSTITUTE(H209," ",""))))-1))))</f>
        <v/>
      </c>
      <c r="G209" s="780" t="str">
        <f t="shared" si="154"/>
        <v/>
      </c>
      <c r="H209" s="780" t="str">
        <f>IF(OR(G209="",G209=0,G209="0"),"",LEFT(G209,C198+1))</f>
        <v/>
      </c>
      <c r="I209" s="782"/>
      <c r="J209" s="796"/>
      <c r="K209" s="759" t="str">
        <f>IF(LEN(TRIM(L209))&gt;0,MAX(K13:K208)+1,"")</f>
        <v/>
      </c>
      <c r="L209" s="864"/>
      <c r="M209" s="864"/>
      <c r="N209" s="864"/>
    </row>
    <row r="210" spans="2:14">
      <c r="B210" s="759"/>
      <c r="C210" s="779" t="str">
        <f>IF(TRIM(SUBSTITUTE(R28,CHAR(160),""))="","",R28)</f>
        <v>Mélanger la macédoine, le fromage blanc et la gélatine fondue dans un mixeur. *</v>
      </c>
      <c r="D210" s="780" t="str" cm="1">
        <f t="array" ref="D210">IF(ROW()=ROW(D210),C213,INDEX(E210:E223,ROW()-ROW(D210)))</f>
        <v>Mélanger la macédoine, le fromage blanc et la gélatine fondue dans un mixeur. *</v>
      </c>
      <c r="E210" s="781" t="str">
        <f>IF(OR(D210="",C212="",C212&lt;=0,F210=""),"",TRIM(MID(D210,LEN(F210)+1+IF(MID(D210,LEN(F210)+1,1)=" ",1,0),99999)))</f>
        <v/>
      </c>
      <c r="F210" s="780" t="str">
        <f>IF(OR(G210="",G210=0,G210="0"),"",IF(LEN(G210)&lt;=C212,G210,IF(LEN(SUBSTITUTE(H210," ",""))=C212+1,LEFT(G210,C212),LEFT(G210,FIND("§",SUBSTITUTE(H210," ","§",LEN(H210)-LEN(SUBSTITUTE(H210," ",""))))-1))))</f>
        <v>Mélanger la macédoine, le fromage blanc et la gélatine fondue dans un mixeur. *</v>
      </c>
      <c r="G210" s="780" t="str">
        <f t="shared" si="154"/>
        <v>Mélanger la macédoine, le fromage blanc et la gélatine fondue dans un mixeur. *</v>
      </c>
      <c r="H210" s="780" t="str">
        <f>IF(OR(G210="",G210=0,G210="0"),"",LEFT(G210,C212+1))</f>
        <v>Mélanger la macédoine, le fromage blanc et la gélatine fondue dans un mixeur. *</v>
      </c>
      <c r="I210" s="782"/>
      <c r="J210" s="796"/>
      <c r="K210" s="759" t="str">
        <f>IF(LEN(TRIM(L210))&gt;0,MAX(K13:K209)+1,"")</f>
        <v/>
      </c>
      <c r="L210" s="864"/>
      <c r="M210" s="864"/>
      <c r="N210" s="864"/>
    </row>
    <row r="211" spans="2:14">
      <c r="B211" s="759"/>
      <c r="C211" s="784" t="str">
        <f>TRIM(SUBSTITUTE(SUBSTITUTE(SUBSTITUTE(SUBSTITUTE(SUBSTITUTE(SUBSTITUTE(SUBSTITUTE(SUBSTITUTE(SUBSTITUTE(CLEAN(IF(OR(LEFT(C210,1)="-",LEFT(C210,1)="="),MID(C210,2,99999),C210)),"—","-"),"–","-"),CHAR(160)," "),CHAR(9)," "),CHAR(13)," "),CHAR(10)," ")," "," ")," "," ")," "," "))</f>
        <v>Mélanger la macédoine, le fromage blanc et la gélatine fondue dans un mixeur. *</v>
      </c>
      <c r="D211" s="780" t="str" cm="1">
        <f t="array" ref="D211">IF(ROW()=ROW(D210),C213,INDEX(E210:E223,ROW()-ROW(D210)))</f>
        <v/>
      </c>
      <c r="E211" s="781" t="str">
        <f>IF(OR(D211="",C212="",C212&lt;=0,F211=""),"",TRIM(MID(D211,LEN(F211)+1+IF(MID(D211,LEN(F211)+1,1)=" ",1,0),99999)))</f>
        <v/>
      </c>
      <c r="F211" s="780" t="str">
        <f>IF(OR(G211="",G211=0,G211="0"),"",IF(LEN(G211)&lt;=C212,G211,IF(LEN(SUBSTITUTE(H211," ",""))=C212+1,LEFT(G211,C212),LEFT(G211,FIND("§",SUBSTITUTE(H211," ","§",LEN(H211)-LEN(SUBSTITUTE(H211," ",""))))-1))))</f>
        <v/>
      </c>
      <c r="G211" s="780" t="str">
        <f t="shared" si="154"/>
        <v/>
      </c>
      <c r="H211" s="780" t="str">
        <f>IF(OR(G211="",G211=0,G211="0"),"",LEFT(G211,C212+1))</f>
        <v/>
      </c>
      <c r="I211" s="782"/>
      <c r="J211" s="796"/>
      <c r="K211" s="759" t="str">
        <f>IF(LEN(TRIM(L211))&gt;0,MAX(K13:K210)+1,"")</f>
        <v/>
      </c>
      <c r="L211" s="864"/>
      <c r="M211" s="864"/>
      <c r="N211" s="864"/>
    </row>
    <row r="212" spans="2:14">
      <c r="B212" s="759"/>
      <c r="C212" s="785">
        <f>K10</f>
        <v>120</v>
      </c>
      <c r="D212" s="780" t="str" cm="1">
        <f t="array" ref="D212">IF(ROW()=ROW(D210),C213,INDEX(E210:E223,ROW()-ROW(D210)))</f>
        <v/>
      </c>
      <c r="E212" s="781" t="str">
        <f>IF(OR(D212="",C212="",C212&lt;=0,F212=""),"",TRIM(MID(D212,LEN(F212)+1+IF(MID(D212,LEN(F212)+1,1)=" ",1,0),99999)))</f>
        <v/>
      </c>
      <c r="F212" s="780" t="str">
        <f>IF(OR(G212="",G212=0,G212="0"),"",IF(LEN(G212)&lt;=C212,G212,IF(LEN(SUBSTITUTE(H212," ",""))=C212+1,LEFT(G212,C212),LEFT(G212,FIND("§",SUBSTITUTE(H212," ","§",LEN(H212)-LEN(SUBSTITUTE(H212," ",""))))-1))))</f>
        <v/>
      </c>
      <c r="G212" s="780" t="str">
        <f t="shared" si="154"/>
        <v/>
      </c>
      <c r="H212" s="780" t="str">
        <f>IF(OR(G212="",G212=0,G212="0"),"",LEFT(G212,C212+1))</f>
        <v/>
      </c>
      <c r="I212" s="782"/>
      <c r="J212" s="796"/>
      <c r="K212" s="759" t="str">
        <f>IF(LEN(TRIM(L212))&gt;0,MAX(K13:K211)+1,"")</f>
        <v/>
      </c>
      <c r="L212" s="864"/>
      <c r="M212" s="864"/>
      <c r="N212" s="864"/>
    </row>
    <row r="213" spans="2:14">
      <c r="B213" s="759"/>
      <c r="C213" s="784" t="str">
        <f>IF(UPPER(TRIM(K11))="X",C217,C211)</f>
        <v>Mélanger la macédoine, le fromage blanc et la gélatine fondue dans un mixeur. *</v>
      </c>
      <c r="D213" s="780" t="str" cm="1">
        <f t="array" ref="D213">IF(ROW()=ROW(D210),C213,INDEX(E210:E223,ROW()-ROW(D210)))</f>
        <v/>
      </c>
      <c r="E213" s="781" t="str">
        <f>IF(OR(D213="",C212="",C212&lt;=0,F213=""),"",TRIM(MID(D213,LEN(F213)+1+IF(MID(D213,LEN(F213)+1,1)=" ",1,0),99999)))</f>
        <v/>
      </c>
      <c r="F213" s="780" t="str">
        <f>IF(OR(G213="",G213=0,G213="0"),"",IF(LEN(G213)&lt;=C212,G213,IF(LEN(SUBSTITUTE(H213," ",""))=C212+1,LEFT(G213,C212),LEFT(G213,FIND("§",SUBSTITUTE(H213," ","§",LEN(H213)-LEN(SUBSTITUTE(H213," ",""))))-1))))</f>
        <v/>
      </c>
      <c r="G213" s="780" t="str">
        <f t="shared" si="154"/>
        <v/>
      </c>
      <c r="H213" s="780" t="str">
        <f>IF(OR(G213="",G213=0,G213="0"),"",LEFT(G213,C212+1))</f>
        <v/>
      </c>
      <c r="I213" s="782"/>
      <c r="J213" s="796"/>
      <c r="K213" s="759" t="str">
        <f>IF(LEN(TRIM(L213))&gt;0,MAX(K13:K212)+1,"")</f>
        <v/>
      </c>
      <c r="L213" s="864"/>
      <c r="M213" s="864"/>
      <c r="N213" s="864"/>
    </row>
    <row r="214" spans="2:14">
      <c r="B214" s="759"/>
      <c r="C214" s="786" t="str">
        <f>TRIM(SUBSTITUTE(SUBSTITUTE(SUBSTITUTE(SUBSTITUTE(SUBSTITUTE(SUBSTITUTE(SUBSTITUTE(SUBSTITUTE(SUBSTITUTE(SUBSTITUTE(C211,","," "),";"," "),":"," "),"!"," "),"?"," "),"…"," "),"»"," "),"«"," "),"/"," "),"."," "))</f>
        <v>Mélanger la macédoine le fromage blanc et la gélatine fondue dans un mixeur *</v>
      </c>
      <c r="D214" s="780" t="str" cm="1">
        <f t="array" ref="D214">IF(ROW()=ROW(D210),C213,INDEX(E210:E223,ROW()-ROW(D210)))</f>
        <v/>
      </c>
      <c r="E214" s="781" t="str">
        <f>IF(OR(D214="",C212="",C212&lt;=0,F214=""),"",TRIM(MID(D214,LEN(F214)+1+IF(MID(D214,LEN(F214)+1,1)=" ",1,0),99999)))</f>
        <v/>
      </c>
      <c r="F214" s="780" t="str">
        <f>IF(OR(G214="",G214=0,G214="0"),"",IF(LEN(G214)&lt;=C212,G214,IF(LEN(SUBSTITUTE(H214," ",""))=C212+1,LEFT(G214,C212),LEFT(G214,FIND("§",SUBSTITUTE(H214," ","§",LEN(H214)-LEN(SUBSTITUTE(H214," ",""))))-1))))</f>
        <v/>
      </c>
      <c r="G214" s="780" t="str">
        <f t="shared" si="154"/>
        <v/>
      </c>
      <c r="H214" s="780" t="str">
        <f>IF(OR(G214="",G214=0,G214="0"),"",LEFT(G214,C212+1))</f>
        <v/>
      </c>
      <c r="I214" s="782"/>
      <c r="J214" s="796"/>
      <c r="K214" s="759" t="str">
        <f>IF(LEN(TRIM(L214))&gt;0,MAX(K13:K213)+1,"")</f>
        <v/>
      </c>
      <c r="L214" s="864"/>
      <c r="M214" s="864"/>
      <c r="N214" s="864"/>
    </row>
    <row r="215" spans="2:14">
      <c r="B215" s="759"/>
      <c r="C215" s="780" t="str">
        <f>TRIM(SUBSTITUTE(SUBSTITUTE(SUBSTITUTE(SUBSTITUTE(SUBSTITUTE(SUBSTITUTE(SUBSTITUTE(SUBSTITUTE(C214,"("," "),")"," "),CHAR(34)," "),"-"," "),"_"," "),"&lt;"," "),"&gt;"," "),"="," "))</f>
        <v>Mélanger la macédoine le fromage blanc et la gélatine fondue dans un mixeur *</v>
      </c>
      <c r="D215" s="780" t="str" cm="1">
        <f t="array" ref="D215">IF(ROW()=ROW(D210),C213,INDEX(E210:E223,ROW()-ROW(D210)))</f>
        <v/>
      </c>
      <c r="E215" s="781" t="str">
        <f>IF(OR(D215="",C212="",C212&lt;=0,F215=""),"",TRIM(MID(D215,LEN(F215)+1+IF(MID(D215,LEN(F215)+1,1)=" ",1,0),99999)))</f>
        <v/>
      </c>
      <c r="F215" s="780" t="str">
        <f>IF(OR(G215="",G215=0,G215="0"),"",IF(LEN(G215)&lt;=C212,G215,IF(LEN(SUBSTITUTE(H215," ",""))=C212+1,LEFT(G215,C212),LEFT(G215,FIND("§",SUBSTITUTE(H215," ","§",LEN(H215)-LEN(SUBSTITUTE(H215," ",""))))-1))))</f>
        <v/>
      </c>
      <c r="G215" s="780" t="str">
        <f t="shared" si="154"/>
        <v/>
      </c>
      <c r="H215" s="780" t="str">
        <f>IF(OR(G215="",G215=0,G215="0"),"",LEFT(G215,C212+1))</f>
        <v/>
      </c>
      <c r="I215" s="782"/>
      <c r="J215" s="796"/>
      <c r="K215" s="759" t="str">
        <f>IF(LEN(TRIM(L215))&gt;0,MAX(K13:K214)+1,"")</f>
        <v/>
      </c>
      <c r="L215" s="864"/>
      <c r="M215" s="864"/>
      <c r="N215" s="864"/>
    </row>
    <row r="216" spans="2:14">
      <c r="B216" s="759"/>
      <c r="C216" s="784" t="str">
        <f>TRIM(SUBSTITUTE(SUBSTITUTE(SUBSTITUTE(SUBSTITUTE(C215,"►"," "),"▼"," "),"▲"," "),"◄"," "))</f>
        <v>Mélanger la macédoine le fromage blanc et la gélatine fondue dans un mixeur *</v>
      </c>
      <c r="D216" s="780" t="str" cm="1">
        <f t="array" ref="D216">IF(ROW()=ROW(D210),C213,INDEX(E210:E223,ROW()-ROW(D210)))</f>
        <v/>
      </c>
      <c r="E216" s="781" t="str">
        <f>IF(OR(D216="",C212="",C212&lt;=0,F216=""),"",TRIM(MID(D216,LEN(F216)+1+IF(MID(D216,LEN(F216)+1,1)=" ",1,0),99999)))</f>
        <v/>
      </c>
      <c r="F216" s="780" t="str">
        <f>IF(OR(G216="",G216=0,G216="0"),"",IF(LEN(G216)&lt;=C212,G216,IF(LEN(SUBSTITUTE(H216," ",""))=C212+1,LEFT(G216,C212),LEFT(G216,FIND("§",SUBSTITUTE(H216," ","§",LEN(H216)-LEN(SUBSTITUTE(H216," ",""))))-1))))</f>
        <v/>
      </c>
      <c r="G216" s="780" t="str">
        <f t="shared" si="154"/>
        <v/>
      </c>
      <c r="H216" s="780" t="str">
        <f>IF(OR(G216="",G216=0,G216="0"),"",LEFT(G216,C212+1))</f>
        <v/>
      </c>
      <c r="I216" s="782"/>
      <c r="J216" s="796"/>
      <c r="K216" s="759" t="str">
        <f>IF(LEN(TRIM(L216))&gt;0,MAX(K13:K215)+1,"")</f>
        <v/>
      </c>
      <c r="L216" s="864"/>
      <c r="M216" s="864"/>
      <c r="N216" s="864"/>
    </row>
    <row r="217" spans="2:14">
      <c r="B217" s="759"/>
      <c r="C217" s="784" t="str">
        <f>TRIM(SUBSTITUTE(SUBSTITUTE(C216,"“"," "),"”"," "))</f>
        <v>Mélanger la macédoine le fromage blanc et la gélatine fondue dans un mixeur *</v>
      </c>
      <c r="D217" s="780" t="str" cm="1">
        <f t="array" ref="D217">IF(ROW()=ROW(D210),C213,INDEX(E210:E223,ROW()-ROW(D210)))</f>
        <v/>
      </c>
      <c r="E217" s="781" t="str">
        <f>IF(OR(D217="",C212="",C212&lt;=0,F217=""),"",TRIM(MID(D217,LEN(F217)+1+IF(MID(D217,LEN(F217)+1,1)=" ",1,0),99999)))</f>
        <v/>
      </c>
      <c r="F217" s="780" t="str">
        <f>IF(OR(G217="",G217=0,G217="0"),"",IF(LEN(G217)&lt;=C212,G217,IF(LEN(SUBSTITUTE(H217," ",""))=C212+1,LEFT(G217,C212),LEFT(G217,FIND("§",SUBSTITUTE(H217," ","§",LEN(H217)-LEN(SUBSTITUTE(H217," ",""))))-1))))</f>
        <v/>
      </c>
      <c r="G217" s="780" t="str">
        <f t="shared" si="154"/>
        <v/>
      </c>
      <c r="H217" s="780" t="str">
        <f>IF(OR(G217="",G217=0,G217="0"),"",LEFT(G217,C212+1))</f>
        <v/>
      </c>
      <c r="I217" s="782"/>
      <c r="J217" s="796"/>
      <c r="K217" s="759" t="str">
        <f>IF(LEN(TRIM(L217))&gt;0,MAX(K13:K216)+1,"")</f>
        <v/>
      </c>
      <c r="L217" s="864"/>
      <c r="M217" s="864"/>
      <c r="N217" s="864"/>
    </row>
    <row r="218" spans="2:14">
      <c r="B218" s="759"/>
      <c r="C218" s="784"/>
      <c r="D218" s="780" t="str" cm="1">
        <f t="array" ref="D218">IF(ROW()=ROW(D210),C213,INDEX(E210:E223,ROW()-ROW(D210)))</f>
        <v/>
      </c>
      <c r="E218" s="781" t="str">
        <f>IF(OR(D218="",C212="",C212&lt;=0,F218=""),"",TRIM(MID(D218,LEN(F218)+1+IF(MID(D218,LEN(F218)+1,1)=" ",1,0),99999)))</f>
        <v/>
      </c>
      <c r="F218" s="780" t="str">
        <f>IF(OR(G218="",G218=0,G218="0"),"",IF(LEN(G218)&lt;=C212,G218,IF(LEN(SUBSTITUTE(H218," ",""))=C212+1,LEFT(G218,C212),LEFT(G218,FIND("§",SUBSTITUTE(H218," ","§",LEN(H218)-LEN(SUBSTITUTE(H218," ",""))))-1))))</f>
        <v/>
      </c>
      <c r="G218" s="780" t="str">
        <f t="shared" si="154"/>
        <v/>
      </c>
      <c r="H218" s="780" t="str">
        <f>IF(OR(G218="",G218=0,G218="0"),"",LEFT(G218,C212+1))</f>
        <v/>
      </c>
      <c r="I218" s="782"/>
      <c r="J218" s="796"/>
      <c r="K218" s="759" t="str">
        <f>IF(LEN(TRIM(L218))&gt;0,MAX(K13:K217)+1,"")</f>
        <v/>
      </c>
      <c r="L218" s="864"/>
      <c r="M218" s="864"/>
      <c r="N218" s="864"/>
    </row>
    <row r="219" spans="2:14">
      <c r="B219" s="759"/>
      <c r="C219" s="784"/>
      <c r="D219" s="780" t="str" cm="1">
        <f t="array" ref="D219">IF(ROW()=ROW(D210),C213,INDEX(E210:E223,ROW()-ROW(D210)))</f>
        <v/>
      </c>
      <c r="E219" s="781" t="str">
        <f>IF(OR(D219="",C212="",C212&lt;=0,F219=""),"",TRIM(MID(D219,LEN(F219)+1+IF(MID(D219,LEN(F219)+1,1)=" ",1,0),99999)))</f>
        <v/>
      </c>
      <c r="F219" s="780" t="str">
        <f>IF(OR(G219="",G219=0,G219="0"),"",IF(LEN(G219)&lt;=C212,G219,IF(LEN(SUBSTITUTE(H219," ",""))=C212+1,LEFT(G219,C212),LEFT(G219,FIND("§",SUBSTITUTE(H219," ","§",LEN(H219)-LEN(SUBSTITUTE(H219," ",""))))-1))))</f>
        <v/>
      </c>
      <c r="G219" s="780" t="str">
        <f t="shared" si="154"/>
        <v/>
      </c>
      <c r="H219" s="780" t="str">
        <f>IF(OR(G219="",G219=0,G219="0"),"",LEFT(G219,C212+1))</f>
        <v/>
      </c>
      <c r="I219" s="782"/>
      <c r="J219" s="796"/>
      <c r="K219" s="759" t="str">
        <f>IF(LEN(TRIM(L219))&gt;0,MAX(K13:K218)+1,"")</f>
        <v/>
      </c>
      <c r="L219" s="864"/>
      <c r="M219" s="864"/>
      <c r="N219" s="864"/>
    </row>
    <row r="220" spans="2:14">
      <c r="B220" s="759"/>
      <c r="C220" s="784"/>
      <c r="D220" s="780" t="str" cm="1">
        <f t="array" ref="D220">IF(ROW()=ROW(D210),C213,INDEX(E210:E223,ROW()-ROW(D210)))</f>
        <v/>
      </c>
      <c r="E220" s="781" t="str">
        <f>IF(OR(D220="",C212="",C212&lt;=0,F220=""),"",TRIM(MID(D220,LEN(F220)+1+IF(MID(D220,LEN(F220)+1,1)=" ",1,0),99999)))</f>
        <v/>
      </c>
      <c r="F220" s="780" t="str">
        <f>IF(OR(G220="",G220=0,G220="0"),"",IF(LEN(G220)&lt;=C212,G220,IF(LEN(SUBSTITUTE(H220," ",""))=C212+1,LEFT(G220,C212),LEFT(G220,FIND("§",SUBSTITUTE(H220," ","§",LEN(H220)-LEN(SUBSTITUTE(H220," ",""))))-1))))</f>
        <v/>
      </c>
      <c r="G220" s="780" t="str">
        <f t="shared" si="154"/>
        <v/>
      </c>
      <c r="H220" s="780" t="str">
        <f>IF(OR(G220="",G220=0,G220="0"),"",LEFT(G220,C212+1))</f>
        <v/>
      </c>
      <c r="I220" s="782"/>
      <c r="J220" s="796"/>
      <c r="K220" s="759" t="str">
        <f>IF(LEN(TRIM(L220))&gt;0,MAX(K13:K219)+1,"")</f>
        <v/>
      </c>
      <c r="L220" s="864"/>
      <c r="M220" s="864"/>
      <c r="N220" s="864"/>
    </row>
    <row r="221" spans="2:14">
      <c r="B221" s="759"/>
      <c r="C221" s="784"/>
      <c r="D221" s="780" t="str" cm="1">
        <f t="array" ref="D221">IF(ROW()=ROW(D210),C213,INDEX(E210:E223,ROW()-ROW(D210)))</f>
        <v/>
      </c>
      <c r="E221" s="781" t="str">
        <f>IF(OR(D221="",C212="",C212&lt;=0,F221=""),"",TRIM(MID(D221,LEN(F221)+1+IF(MID(D221,LEN(F221)+1,1)=" ",1,0),99999)))</f>
        <v/>
      </c>
      <c r="F221" s="780" t="str">
        <f>IF(OR(G221="",G221=0,G221="0"),"",IF(LEN(G221)&lt;=C212,G221,IF(LEN(SUBSTITUTE(H221," ",""))=C212+1,LEFT(G221,C212),LEFT(G221,FIND("§",SUBSTITUTE(H221," ","§",LEN(H221)-LEN(SUBSTITUTE(H221," ",""))))-1))))</f>
        <v/>
      </c>
      <c r="G221" s="780" t="str">
        <f t="shared" si="154"/>
        <v/>
      </c>
      <c r="H221" s="780" t="str">
        <f>IF(OR(G221="",G221=0,G221="0"),"",LEFT(G221,C212+1))</f>
        <v/>
      </c>
      <c r="I221" s="782"/>
      <c r="J221" s="796"/>
      <c r="K221" s="759" t="str">
        <f>IF(LEN(TRIM(L221))&gt;0,MAX(K13:K220)+1,"")</f>
        <v/>
      </c>
      <c r="L221" s="864"/>
      <c r="M221" s="864"/>
      <c r="N221" s="864"/>
    </row>
    <row r="222" spans="2:14">
      <c r="B222" s="759"/>
      <c r="C222" s="784"/>
      <c r="D222" s="780" t="str" cm="1">
        <f t="array" ref="D222">IF(ROW()=ROW(D210),C213,INDEX(E210:E223,ROW()-ROW(D210)))</f>
        <v/>
      </c>
      <c r="E222" s="781" t="str">
        <f>IF(OR(D222="",C212="",C212&lt;=0,F222=""),"",TRIM(MID(D222,LEN(F222)+1+IF(MID(D222,LEN(F222)+1,1)=" ",1,0),99999)))</f>
        <v/>
      </c>
      <c r="F222" s="780" t="str">
        <f>IF(OR(G222="",G222=0,G222="0"),"",IF(LEN(G222)&lt;=C212,G222,IF(LEN(SUBSTITUTE(H222," ",""))=C212+1,LEFT(G222,C212),LEFT(G222,FIND("§",SUBSTITUTE(H222," ","§",LEN(H222)-LEN(SUBSTITUTE(H222," ",""))))-1))))</f>
        <v/>
      </c>
      <c r="G222" s="780" t="str">
        <f t="shared" si="154"/>
        <v/>
      </c>
      <c r="H222" s="780" t="str">
        <f>IF(OR(G222="",G222=0,G222="0"),"",LEFT(G222,C212+1))</f>
        <v/>
      </c>
      <c r="I222" s="782"/>
      <c r="J222" s="796"/>
      <c r="K222" s="759" t="str">
        <f>IF(LEN(TRIM(L222))&gt;0,MAX(K13:K221)+1,"")</f>
        <v/>
      </c>
      <c r="L222" s="864"/>
      <c r="M222" s="864"/>
      <c r="N222" s="864"/>
    </row>
    <row r="223" spans="2:14">
      <c r="B223" s="759"/>
      <c r="C223" s="784"/>
      <c r="D223" s="780" t="str" cm="1">
        <f t="array" ref="D223">IF(ROW()=ROW(D210),C213,INDEX(E210:E223,ROW()-ROW(D210)))</f>
        <v/>
      </c>
      <c r="E223" s="781" t="str">
        <f>IF(OR(D223="",C212="",C212&lt;=0,F223=""),"",TRIM(MID(D223,LEN(F223)+1+IF(MID(D223,LEN(F223)+1,1)=" ",1,0),99999)))</f>
        <v/>
      </c>
      <c r="F223" s="780" t="str">
        <f>IF(OR(G223="",G223=0,G223="0"),"",IF(LEN(G223)&lt;=C212,G223,IF(LEN(SUBSTITUTE(H223," ",""))=C212+1,LEFT(G223,C212),LEFT(G223,FIND("§",SUBSTITUTE(H223," ","§",LEN(H223)-LEN(SUBSTITUTE(H223," ",""))))-1))))</f>
        <v/>
      </c>
      <c r="G223" s="780" t="str">
        <f t="shared" si="154"/>
        <v/>
      </c>
      <c r="H223" s="780" t="str">
        <f>IF(OR(G223="",G223=0,G223="0"),"",LEFT(G223,C212+1))</f>
        <v/>
      </c>
      <c r="I223" s="782"/>
      <c r="J223" s="796"/>
      <c r="K223" s="759" t="str">
        <f>IF(LEN(TRIM(L223))&gt;0,MAX(K13:K222)+1,"")</f>
        <v/>
      </c>
      <c r="L223" s="864"/>
      <c r="M223" s="864"/>
      <c r="N223" s="864"/>
    </row>
    <row r="224" spans="2:14">
      <c r="B224" s="759"/>
      <c r="C224" s="779" t="str">
        <f>IF(TRIM(SUBSTITUTE(R29,CHAR(160),""))="","",R29)</f>
        <v>Verser le mélange dans des petits ramequins.</v>
      </c>
      <c r="D224" s="780" t="str" cm="1">
        <f t="array" ref="D224">IF(ROW()=ROW(D224),C227,INDEX(E224:E237,ROW()-ROW(D224)))</f>
        <v>Verser le mélange dans des petits ramequins.</v>
      </c>
      <c r="E224" s="781" t="str">
        <f>IF(OR(D224="",C226="",C226&lt;=0,F224=""),"",TRIM(MID(D224,LEN(F224)+1+IF(MID(D224,LEN(F224)+1,1)=" ",1,0),99999)))</f>
        <v/>
      </c>
      <c r="F224" s="780" t="str">
        <f>IF(OR(G224="",G224=0,G224="0"),"",IF(LEN(G224)&lt;=C226,G224,IF(LEN(SUBSTITUTE(H224," ",""))=C226+1,LEFT(G224,C226),LEFT(G224,FIND("§",SUBSTITUTE(H224," ","§",LEN(H224)-LEN(SUBSTITUTE(H224," ",""))))-1))))</f>
        <v>Verser le mélange dans des petits ramequins.</v>
      </c>
      <c r="G224" s="780" t="str">
        <f t="shared" si="154"/>
        <v>Verser le mélange dans des petits ramequins.</v>
      </c>
      <c r="H224" s="780" t="str">
        <f>IF(OR(G224="",G224=0,G224="0"),"",LEFT(G224,C226+1))</f>
        <v>Verser le mélange dans des petits ramequins.</v>
      </c>
      <c r="I224" s="782"/>
      <c r="J224" s="796"/>
      <c r="K224" s="759" t="str">
        <f>IF(LEN(TRIM(L224))&gt;0,MAX(K13:K223)+1,"")</f>
        <v/>
      </c>
      <c r="L224" s="864"/>
      <c r="M224" s="864"/>
      <c r="N224" s="864"/>
    </row>
    <row r="225" spans="2:14">
      <c r="B225" s="759"/>
      <c r="C225" s="784" t="str">
        <f>TRIM(SUBSTITUTE(SUBSTITUTE(SUBSTITUTE(SUBSTITUTE(SUBSTITUTE(SUBSTITUTE(SUBSTITUTE(SUBSTITUTE(SUBSTITUTE(CLEAN(IF(OR(LEFT(C224,1)="-",LEFT(C224,1)="="),MID(C224,2,99999),C224)),"—","-"),"–","-"),CHAR(160)," "),CHAR(9)," "),CHAR(13)," "),CHAR(10)," ")," "," ")," "," ")," "," "))</f>
        <v>Verser le mélange dans des petits ramequins.</v>
      </c>
      <c r="D225" s="780" t="str" cm="1">
        <f t="array" ref="D225">IF(ROW()=ROW(D224),C227,INDEX(E224:E237,ROW()-ROW(D224)))</f>
        <v/>
      </c>
      <c r="E225" s="781" t="str">
        <f>IF(OR(D225="",C226="",C226&lt;=0,F225=""),"",TRIM(MID(D225,LEN(F225)+1+IF(MID(D225,LEN(F225)+1,1)=" ",1,0),99999)))</f>
        <v/>
      </c>
      <c r="F225" s="780" t="str">
        <f>IF(OR(G225="",G225=0,G225="0"),"",IF(LEN(G225)&lt;=C226,G225,IF(LEN(SUBSTITUTE(H225," ",""))=C226+1,LEFT(G225,C226),LEFT(G225,FIND("§",SUBSTITUTE(H225," ","§",LEN(H225)-LEN(SUBSTITUTE(H225," ",""))))-1))))</f>
        <v/>
      </c>
      <c r="G225" s="780" t="str">
        <f t="shared" si="154"/>
        <v/>
      </c>
      <c r="H225" s="780" t="str">
        <f>IF(OR(G225="",G225=0,G225="0"),"",LEFT(G225,C226+1))</f>
        <v/>
      </c>
      <c r="I225" s="782"/>
      <c r="J225" s="796"/>
      <c r="K225" s="759" t="str">
        <f>IF(LEN(TRIM(L225))&gt;0,MAX(K13:K224)+1,"")</f>
        <v/>
      </c>
      <c r="L225" s="864"/>
      <c r="M225" s="864"/>
      <c r="N225" s="864"/>
    </row>
    <row r="226" spans="2:14">
      <c r="B226" s="759"/>
      <c r="C226" s="785">
        <f>K10</f>
        <v>120</v>
      </c>
      <c r="D226" s="780" t="str" cm="1">
        <f t="array" ref="D226">IF(ROW()=ROW(D224),C227,INDEX(E224:E237,ROW()-ROW(D224)))</f>
        <v/>
      </c>
      <c r="E226" s="781" t="str">
        <f>IF(OR(D226="",C226="",C226&lt;=0,F226=""),"",TRIM(MID(D226,LEN(F226)+1+IF(MID(D226,LEN(F226)+1,1)=" ",1,0),99999)))</f>
        <v/>
      </c>
      <c r="F226" s="780" t="str">
        <f>IF(OR(G226="",G226=0,G226="0"),"",IF(LEN(G226)&lt;=C226,G226,IF(LEN(SUBSTITUTE(H226," ",""))=C226+1,LEFT(G226,C226),LEFT(G226,FIND("§",SUBSTITUTE(H226," ","§",LEN(H226)-LEN(SUBSTITUTE(H226," ",""))))-1))))</f>
        <v/>
      </c>
      <c r="G226" s="780" t="str">
        <f t="shared" si="154"/>
        <v/>
      </c>
      <c r="H226" s="780" t="str">
        <f>IF(OR(G226="",G226=0,G226="0"),"",LEFT(G226,C226+1))</f>
        <v/>
      </c>
      <c r="I226" s="782"/>
      <c r="J226" s="796"/>
      <c r="K226" s="759" t="str">
        <f>IF(LEN(TRIM(L226))&gt;0,MAX(K13:K225)+1,"")</f>
        <v/>
      </c>
      <c r="L226" s="864"/>
      <c r="M226" s="864"/>
      <c r="N226" s="864"/>
    </row>
    <row r="227" spans="2:14">
      <c r="B227" s="759"/>
      <c r="C227" s="784" t="str">
        <f>IF(UPPER(TRIM(K11))="X",C231,C225)</f>
        <v>Verser le mélange dans des petits ramequins.</v>
      </c>
      <c r="D227" s="780" t="str" cm="1">
        <f t="array" ref="D227">IF(ROW()=ROW(D224),C227,INDEX(E224:E237,ROW()-ROW(D224)))</f>
        <v/>
      </c>
      <c r="E227" s="781" t="str">
        <f>IF(OR(D227="",C226="",C226&lt;=0,F227=""),"",TRIM(MID(D227,LEN(F227)+1+IF(MID(D227,LEN(F227)+1,1)=" ",1,0),99999)))</f>
        <v/>
      </c>
      <c r="F227" s="780" t="str">
        <f>IF(OR(G227="",G227=0,G227="0"),"",IF(LEN(G227)&lt;=C226,G227,IF(LEN(SUBSTITUTE(H227," ",""))=C226+1,LEFT(G227,C226),LEFT(G227,FIND("§",SUBSTITUTE(H227," ","§",LEN(H227)-LEN(SUBSTITUTE(H227," ",""))))-1))))</f>
        <v/>
      </c>
      <c r="G227" s="780" t="str">
        <f t="shared" si="154"/>
        <v/>
      </c>
      <c r="H227" s="780" t="str">
        <f>IF(OR(G227="",G227=0,G227="0"),"",LEFT(G227,C226+1))</f>
        <v/>
      </c>
      <c r="I227" s="782"/>
      <c r="J227" s="796"/>
      <c r="K227" s="759" t="str">
        <f>IF(LEN(TRIM(L227))&gt;0,MAX(K13:K226)+1,"")</f>
        <v/>
      </c>
      <c r="L227" s="864"/>
      <c r="M227" s="864"/>
      <c r="N227" s="864"/>
    </row>
    <row r="228" spans="2:14">
      <c r="B228" s="759"/>
      <c r="C228" s="786" t="str">
        <f>TRIM(SUBSTITUTE(SUBSTITUTE(SUBSTITUTE(SUBSTITUTE(SUBSTITUTE(SUBSTITUTE(SUBSTITUTE(SUBSTITUTE(SUBSTITUTE(SUBSTITUTE(C225,","," "),";"," "),":"," "),"!"," "),"?"," "),"…"," "),"»"," "),"«"," "),"/"," "),"."," "))</f>
        <v>Verser le mélange dans des petits ramequins</v>
      </c>
      <c r="D228" s="780" t="str" cm="1">
        <f t="array" ref="D228">IF(ROW()=ROW(D224),C227,INDEX(E224:E237,ROW()-ROW(D224)))</f>
        <v/>
      </c>
      <c r="E228" s="781" t="str">
        <f>IF(OR(D228="",C226="",C226&lt;=0,F228=""),"",TRIM(MID(D228,LEN(F228)+1+IF(MID(D228,LEN(F228)+1,1)=" ",1,0),99999)))</f>
        <v/>
      </c>
      <c r="F228" s="780" t="str">
        <f>IF(OR(G228="",G228=0,G228="0"),"",IF(LEN(G228)&lt;=C226,G228,IF(LEN(SUBSTITUTE(H228," ",""))=C226+1,LEFT(G228,C226),LEFT(G228,FIND("§",SUBSTITUTE(H228," ","§",LEN(H228)-LEN(SUBSTITUTE(H228," ",""))))-1))))</f>
        <v/>
      </c>
      <c r="G228" s="780" t="str">
        <f t="shared" si="154"/>
        <v/>
      </c>
      <c r="H228" s="780" t="str">
        <f>IF(OR(G228="",G228=0,G228="0"),"",LEFT(G228,C226+1))</f>
        <v/>
      </c>
      <c r="I228" s="782"/>
      <c r="J228" s="796"/>
      <c r="K228" s="759" t="str">
        <f>IF(LEN(TRIM(L228))&gt;0,MAX(K13:K227)+1,"")</f>
        <v/>
      </c>
      <c r="L228" s="864"/>
      <c r="M228" s="864"/>
      <c r="N228" s="864"/>
    </row>
    <row r="229" spans="2:14">
      <c r="B229" s="759"/>
      <c r="C229" s="780" t="str">
        <f>TRIM(SUBSTITUTE(SUBSTITUTE(SUBSTITUTE(SUBSTITUTE(SUBSTITUTE(SUBSTITUTE(SUBSTITUTE(SUBSTITUTE(C228,"("," "),")"," "),CHAR(34)," "),"-"," "),"_"," "),"&lt;"," "),"&gt;"," "),"="," "))</f>
        <v>Verser le mélange dans des petits ramequins</v>
      </c>
      <c r="D229" s="780" t="str" cm="1">
        <f t="array" ref="D229">IF(ROW()=ROW(D224),C227,INDEX(E224:E237,ROW()-ROW(D224)))</f>
        <v/>
      </c>
      <c r="E229" s="781" t="str">
        <f>IF(OR(D229="",C226="",C226&lt;=0,F229=""),"",TRIM(MID(D229,LEN(F229)+1+IF(MID(D229,LEN(F229)+1,1)=" ",1,0),99999)))</f>
        <v/>
      </c>
      <c r="F229" s="780" t="str">
        <f>IF(OR(G229="",G229=0,G229="0"),"",IF(LEN(G229)&lt;=C226,G229,IF(LEN(SUBSTITUTE(H229," ",""))=C226+1,LEFT(G229,C226),LEFT(G229,FIND("§",SUBSTITUTE(H229," ","§",LEN(H229)-LEN(SUBSTITUTE(H229," ",""))))-1))))</f>
        <v/>
      </c>
      <c r="G229" s="780" t="str">
        <f t="shared" si="154"/>
        <v/>
      </c>
      <c r="H229" s="780" t="str">
        <f>IF(OR(G229="",G229=0,G229="0"),"",LEFT(G229,C226+1))</f>
        <v/>
      </c>
      <c r="I229" s="782"/>
      <c r="J229" s="796"/>
      <c r="K229" s="759" t="str">
        <f>IF(LEN(TRIM(L229))&gt;0,MAX(K13:K228)+1,"")</f>
        <v/>
      </c>
      <c r="L229" s="864"/>
      <c r="M229" s="864"/>
      <c r="N229" s="864"/>
    </row>
    <row r="230" spans="2:14">
      <c r="B230" s="759"/>
      <c r="C230" s="784" t="str">
        <f>TRIM(SUBSTITUTE(SUBSTITUTE(SUBSTITUTE(SUBSTITUTE(C229,"►"," "),"▼"," "),"▲"," "),"◄"," "))</f>
        <v>Verser le mélange dans des petits ramequins</v>
      </c>
      <c r="D230" s="780" t="str" cm="1">
        <f t="array" ref="D230">IF(ROW()=ROW(D224),C227,INDEX(E224:E237,ROW()-ROW(D224)))</f>
        <v/>
      </c>
      <c r="E230" s="781" t="str">
        <f>IF(OR(D230="",C226="",C226&lt;=0,F230=""),"",TRIM(MID(D230,LEN(F230)+1+IF(MID(D230,LEN(F230)+1,1)=" ",1,0),99999)))</f>
        <v/>
      </c>
      <c r="F230" s="780" t="str">
        <f>IF(OR(G230="",G230=0,G230="0"),"",IF(LEN(G230)&lt;=C226,G230,IF(LEN(SUBSTITUTE(H230," ",""))=C226+1,LEFT(G230,C226),LEFT(G230,FIND("§",SUBSTITUTE(H230," ","§",LEN(H230)-LEN(SUBSTITUTE(H230," ",""))))-1))))</f>
        <v/>
      </c>
      <c r="G230" s="780" t="str">
        <f t="shared" si="154"/>
        <v/>
      </c>
      <c r="H230" s="780" t="str">
        <f>IF(OR(G230="",G230=0,G230="0"),"",LEFT(G230,C226+1))</f>
        <v/>
      </c>
      <c r="I230" s="782"/>
      <c r="J230" s="796"/>
      <c r="K230" s="759" t="str">
        <f>IF(LEN(TRIM(L230))&gt;0,MAX(K13:K229)+1,"")</f>
        <v/>
      </c>
      <c r="L230" s="864"/>
      <c r="M230" s="864"/>
      <c r="N230" s="864"/>
    </row>
    <row r="231" spans="2:14">
      <c r="B231" s="759"/>
      <c r="C231" s="784" t="str">
        <f>TRIM(SUBSTITUTE(SUBSTITUTE(C230,"“"," "),"”"," "))</f>
        <v>Verser le mélange dans des petits ramequins</v>
      </c>
      <c r="D231" s="780" t="str" cm="1">
        <f t="array" ref="D231">IF(ROW()=ROW(D224),C227,INDEX(E224:E237,ROW()-ROW(D224)))</f>
        <v/>
      </c>
      <c r="E231" s="781" t="str">
        <f>IF(OR(D231="",C226="",C226&lt;=0,F231=""),"",TRIM(MID(D231,LEN(F231)+1+IF(MID(D231,LEN(F231)+1,1)=" ",1,0),99999)))</f>
        <v/>
      </c>
      <c r="F231" s="780" t="str">
        <f>IF(OR(G231="",G231=0,G231="0"),"",IF(LEN(G231)&lt;=C226,G231,IF(LEN(SUBSTITUTE(H231," ",""))=C226+1,LEFT(G231,C226),LEFT(G231,FIND("§",SUBSTITUTE(H231," ","§",LEN(H231)-LEN(SUBSTITUTE(H231," ",""))))-1))))</f>
        <v/>
      </c>
      <c r="G231" s="780" t="str">
        <f t="shared" si="154"/>
        <v/>
      </c>
      <c r="H231" s="780" t="str">
        <f>IF(OR(G231="",G231=0,G231="0"),"",LEFT(G231,C226+1))</f>
        <v/>
      </c>
      <c r="I231" s="782"/>
      <c r="J231" s="796"/>
      <c r="K231" s="759" t="str">
        <f>IF(LEN(TRIM(L231))&gt;0,MAX(K13:K230)+1,"")</f>
        <v/>
      </c>
      <c r="L231" s="864"/>
      <c r="M231" s="864"/>
      <c r="N231" s="864"/>
    </row>
    <row r="232" spans="2:14">
      <c r="B232" s="759"/>
      <c r="C232" s="784"/>
      <c r="D232" s="780" t="str" cm="1">
        <f t="array" ref="D232">IF(ROW()=ROW(D224),C227,INDEX(E224:E237,ROW()-ROW(D224)))</f>
        <v/>
      </c>
      <c r="E232" s="781" t="str">
        <f>IF(OR(D232="",C226="",C226&lt;=0,F232=""),"",TRIM(MID(D232,LEN(F232)+1+IF(MID(D232,LEN(F232)+1,1)=" ",1,0),99999)))</f>
        <v/>
      </c>
      <c r="F232" s="780" t="str">
        <f>IF(OR(G232="",G232=0,G232="0"),"",IF(LEN(G232)&lt;=C226,G232,IF(LEN(SUBSTITUTE(H232," ",""))=C226+1,LEFT(G232,C226),LEFT(G232,FIND("§",SUBSTITUTE(H232," ","§",LEN(H232)-LEN(SUBSTITUTE(H232," ",""))))-1))))</f>
        <v/>
      </c>
      <c r="G232" s="780" t="str">
        <f t="shared" si="154"/>
        <v/>
      </c>
      <c r="H232" s="780" t="str">
        <f>IF(OR(G232="",G232=0,G232="0"),"",LEFT(G232,C226+1))</f>
        <v/>
      </c>
      <c r="I232" s="782"/>
      <c r="J232" s="796"/>
      <c r="K232" s="759" t="str">
        <f>IF(LEN(TRIM(L232))&gt;0,MAX(K13:K231)+1,"")</f>
        <v/>
      </c>
      <c r="L232" s="864"/>
      <c r="M232" s="864"/>
      <c r="N232" s="864"/>
    </row>
    <row r="233" spans="2:14">
      <c r="B233" s="759"/>
      <c r="C233" s="784"/>
      <c r="D233" s="780" t="str" cm="1">
        <f t="array" ref="D233">IF(ROW()=ROW(D224),C227,INDEX(E224:E237,ROW()-ROW(D224)))</f>
        <v/>
      </c>
      <c r="E233" s="781" t="str">
        <f>IF(OR(D233="",C226="",C226&lt;=0,F233=""),"",TRIM(MID(D233,LEN(F233)+1+IF(MID(D233,LEN(F233)+1,1)=" ",1,0),99999)))</f>
        <v/>
      </c>
      <c r="F233" s="780" t="str">
        <f>IF(OR(G233="",G233=0,G233="0"),"",IF(LEN(G233)&lt;=C226,G233,IF(LEN(SUBSTITUTE(H233," ",""))=C226+1,LEFT(G233,C226),LEFT(G233,FIND("§",SUBSTITUTE(H233," ","§",LEN(H233)-LEN(SUBSTITUTE(H233," ",""))))-1))))</f>
        <v/>
      </c>
      <c r="G233" s="780" t="str">
        <f t="shared" si="154"/>
        <v/>
      </c>
      <c r="H233" s="780" t="str">
        <f>IF(OR(G233="",G233=0,G233="0"),"",LEFT(G233,C226+1))</f>
        <v/>
      </c>
      <c r="I233" s="782"/>
      <c r="J233" s="796"/>
      <c r="K233" s="759" t="str">
        <f>IF(LEN(TRIM(L233))&gt;0,MAX(K13:K232)+1,"")</f>
        <v/>
      </c>
      <c r="L233" s="864"/>
      <c r="M233" s="864"/>
      <c r="N233" s="864"/>
    </row>
    <row r="234" spans="2:14">
      <c r="B234" s="759"/>
      <c r="C234" s="784"/>
      <c r="D234" s="780" t="str" cm="1">
        <f t="array" ref="D234">IF(ROW()=ROW(D224),C227,INDEX(E224:E237,ROW()-ROW(D224)))</f>
        <v/>
      </c>
      <c r="E234" s="781" t="str">
        <f>IF(OR(D234="",C226="",C226&lt;=0,F234=""),"",TRIM(MID(D234,LEN(F234)+1+IF(MID(D234,LEN(F234)+1,1)=" ",1,0),99999)))</f>
        <v/>
      </c>
      <c r="F234" s="780" t="str">
        <f>IF(OR(G234="",G234=0,G234="0"),"",IF(LEN(G234)&lt;=C226,G234,IF(LEN(SUBSTITUTE(H234," ",""))=C226+1,LEFT(G234,C226),LEFT(G234,FIND("§",SUBSTITUTE(H234," ","§",LEN(H234)-LEN(SUBSTITUTE(H234," ",""))))-1))))</f>
        <v/>
      </c>
      <c r="G234" s="780" t="str">
        <f t="shared" si="154"/>
        <v/>
      </c>
      <c r="H234" s="780" t="str">
        <f>IF(OR(G234="",G234=0,G234="0"),"",LEFT(G234,C226+1))</f>
        <v/>
      </c>
      <c r="I234" s="782"/>
      <c r="J234" s="796"/>
      <c r="K234" s="759" t="str">
        <f>IF(LEN(TRIM(L234))&gt;0,MAX(K13:K233)+1,"")</f>
        <v/>
      </c>
      <c r="L234" s="864"/>
      <c r="M234" s="864"/>
      <c r="N234" s="864"/>
    </row>
    <row r="235" spans="2:14">
      <c r="B235" s="759"/>
      <c r="C235" s="784"/>
      <c r="D235" s="780" t="str" cm="1">
        <f t="array" ref="D235">IF(ROW()=ROW(D224),C227,INDEX(E224:E237,ROW()-ROW(D224)))</f>
        <v/>
      </c>
      <c r="E235" s="781" t="str">
        <f>IF(OR(D235="",C226="",C226&lt;=0,F235=""),"",TRIM(MID(D235,LEN(F235)+1+IF(MID(D235,LEN(F235)+1,1)=" ",1,0),99999)))</f>
        <v/>
      </c>
      <c r="F235" s="780" t="str">
        <f>IF(OR(G235="",G235=0,G235="0"),"",IF(LEN(G235)&lt;=C226,G235,IF(LEN(SUBSTITUTE(H235," ",""))=C226+1,LEFT(G235,C226),LEFT(G235,FIND("§",SUBSTITUTE(H235," ","§",LEN(H235)-LEN(SUBSTITUTE(H235," ",""))))-1))))</f>
        <v/>
      </c>
      <c r="G235" s="780" t="str">
        <f t="shared" si="154"/>
        <v/>
      </c>
      <c r="H235" s="780" t="str">
        <f>IF(OR(G235="",G235=0,G235="0"),"",LEFT(G235,C226+1))</f>
        <v/>
      </c>
      <c r="I235" s="782"/>
      <c r="J235" s="796"/>
      <c r="K235" s="759" t="str">
        <f>IF(LEN(TRIM(L235))&gt;0,MAX(K13:K234)+1,"")</f>
        <v/>
      </c>
      <c r="L235" s="864"/>
      <c r="M235" s="864"/>
      <c r="N235" s="864"/>
    </row>
    <row r="236" spans="2:14">
      <c r="B236" s="759"/>
      <c r="C236" s="784"/>
      <c r="D236" s="780" t="str" cm="1">
        <f t="array" ref="D236">IF(ROW()=ROW(D224),C227,INDEX(E224:E237,ROW()-ROW(D224)))</f>
        <v/>
      </c>
      <c r="E236" s="781" t="str">
        <f>IF(OR(D236="",C226="",C226&lt;=0,F236=""),"",TRIM(MID(D236,LEN(F236)+1+IF(MID(D236,LEN(F236)+1,1)=" ",1,0),99999)))</f>
        <v/>
      </c>
      <c r="F236" s="780" t="str">
        <f>IF(OR(G236="",G236=0,G236="0"),"",IF(LEN(G236)&lt;=C226,G236,IF(LEN(SUBSTITUTE(H236," ",""))=C226+1,LEFT(G236,C226),LEFT(G236,FIND("§",SUBSTITUTE(H236," ","§",LEN(H236)-LEN(SUBSTITUTE(H236," ",""))))-1))))</f>
        <v/>
      </c>
      <c r="G236" s="780" t="str">
        <f t="shared" si="154"/>
        <v/>
      </c>
      <c r="H236" s="780" t="str">
        <f>IF(OR(G236="",G236=0,G236="0"),"",LEFT(G236,C226+1))</f>
        <v/>
      </c>
      <c r="I236" s="782"/>
      <c r="J236" s="796"/>
      <c r="K236" s="759" t="str">
        <f>IF(LEN(TRIM(L236))&gt;0,MAX(K13:K235)+1,"")</f>
        <v/>
      </c>
      <c r="L236" s="864"/>
      <c r="M236" s="864"/>
      <c r="N236" s="864"/>
    </row>
    <row r="237" spans="2:14">
      <c r="B237" s="759"/>
      <c r="C237" s="784"/>
      <c r="D237" s="780" t="str" cm="1">
        <f t="array" ref="D237">IF(ROW()=ROW(D224),C227,INDEX(E224:E237,ROW()-ROW(D224)))</f>
        <v/>
      </c>
      <c r="E237" s="781" t="str">
        <f>IF(OR(D237="",C226="",C226&lt;=0,F237=""),"",TRIM(MID(D237,LEN(F237)+1+IF(MID(D237,LEN(F237)+1,1)=" ",1,0),99999)))</f>
        <v/>
      </c>
      <c r="F237" s="780" t="str">
        <f>IF(OR(G237="",G237=0,G237="0"),"",IF(LEN(G237)&lt;=C226,G237,IF(LEN(SUBSTITUTE(H237," ",""))=C226+1,LEFT(G237,C226),LEFT(G237,FIND("§",SUBSTITUTE(H237," ","§",LEN(H237)-LEN(SUBSTITUTE(H237," ",""))))-1))))</f>
        <v/>
      </c>
      <c r="G237" s="780" t="str">
        <f t="shared" si="154"/>
        <v/>
      </c>
      <c r="H237" s="780" t="str">
        <f>IF(OR(G237="",G237=0,G237="0"),"",LEFT(G237,C226+1))</f>
        <v/>
      </c>
      <c r="I237" s="782"/>
      <c r="J237" s="796"/>
      <c r="K237" s="759" t="str">
        <f>IF(LEN(TRIM(L237))&gt;0,MAX(K13:K236)+1,"")</f>
        <v/>
      </c>
      <c r="L237" s="864"/>
      <c r="M237" s="864"/>
      <c r="N237" s="864"/>
    </row>
    <row r="238" spans="2:14">
      <c r="B238" s="759"/>
      <c r="C238" s="779" t="str">
        <f>IF(TRIM(SUBSTITUTE(R30,CHAR(160),""))="","",R30)</f>
        <v>Filmer les ramequins et les mettre au réfrigérateur.</v>
      </c>
      <c r="D238" s="780" t="str" cm="1">
        <f t="array" ref="D238">IF(ROW()=ROW(D238),C241,INDEX(E238:E251,ROW()-ROW(D238)))</f>
        <v>Filmer les ramequins et les mettre au réfrigérateur.</v>
      </c>
      <c r="E238" s="781" t="str">
        <f>IF(OR(D238="",C240="",C240&lt;=0,F238=""),"",TRIM(MID(D238,LEN(F238)+1+IF(MID(D238,LEN(F238)+1,1)=" ",1,0),99999)))</f>
        <v/>
      </c>
      <c r="F238" s="780" t="str">
        <f>IF(OR(G238="",G238=0,G238="0"),"",IF(LEN(G238)&lt;=C240,G238,IF(LEN(SUBSTITUTE(H238," ",""))=C240+1,LEFT(G238,C240),LEFT(G238,FIND("§",SUBSTITUTE(H238," ","§",LEN(H238)-LEN(SUBSTITUTE(H238," ",""))))-1))))</f>
        <v>Filmer les ramequins et les mettre au réfrigérateur.</v>
      </c>
      <c r="G238" s="780" t="str">
        <f t="shared" si="154"/>
        <v>Filmer les ramequins et les mettre au réfrigérateur.</v>
      </c>
      <c r="H238" s="780" t="str">
        <f>IF(OR(G238="",G238=0,G238="0"),"",LEFT(G238,C240+1))</f>
        <v>Filmer les ramequins et les mettre au réfrigérateur.</v>
      </c>
      <c r="I238" s="782"/>
      <c r="J238" s="796"/>
      <c r="K238" s="759" t="str">
        <f>IF(LEN(TRIM(L238))&gt;0,MAX(K13:K237)+1,"")</f>
        <v/>
      </c>
      <c r="L238" s="864"/>
      <c r="M238" s="864"/>
      <c r="N238" s="864"/>
    </row>
    <row r="239" spans="2:14">
      <c r="B239" s="759"/>
      <c r="C239" s="784" t="str">
        <f>TRIM(SUBSTITUTE(SUBSTITUTE(SUBSTITUTE(SUBSTITUTE(SUBSTITUTE(SUBSTITUTE(SUBSTITUTE(SUBSTITUTE(SUBSTITUTE(CLEAN(IF(OR(LEFT(C238,1)="-",LEFT(C238,1)="="),MID(C238,2,99999),C238)),"—","-"),"–","-"),CHAR(160)," "),CHAR(9)," "),CHAR(13)," "),CHAR(10)," ")," "," ")," "," ")," "," "))</f>
        <v>Filmer les ramequins et les mettre au réfrigérateur.</v>
      </c>
      <c r="D239" s="780" t="str" cm="1">
        <f t="array" ref="D239">IF(ROW()=ROW(D238),C241,INDEX(E238:E251,ROW()-ROW(D238)))</f>
        <v/>
      </c>
      <c r="E239" s="781" t="str">
        <f>IF(OR(D239="",C240="",C240&lt;=0,F239=""),"",TRIM(MID(D239,LEN(F239)+1+IF(MID(D239,LEN(F239)+1,1)=" ",1,0),99999)))</f>
        <v/>
      </c>
      <c r="F239" s="780" t="str">
        <f>IF(OR(G239="",G239=0,G239="0"),"",IF(LEN(G239)&lt;=C240,G239,IF(LEN(SUBSTITUTE(H239," ",""))=C240+1,LEFT(G239,C240),LEFT(G239,FIND("§",SUBSTITUTE(H239," ","§",LEN(H239)-LEN(SUBSTITUTE(H239," ",""))))-1))))</f>
        <v/>
      </c>
      <c r="G239" s="780" t="str">
        <f t="shared" si="154"/>
        <v/>
      </c>
      <c r="H239" s="780" t="str">
        <f>IF(OR(G239="",G239=0,G239="0"),"",LEFT(G239,C240+1))</f>
        <v/>
      </c>
      <c r="I239" s="782"/>
      <c r="J239" s="796"/>
      <c r="K239" s="759" t="str">
        <f>IF(LEN(TRIM(L239))&gt;0,MAX(K13:K238)+1,"")</f>
        <v/>
      </c>
      <c r="L239" s="864"/>
      <c r="M239" s="864"/>
      <c r="N239" s="864"/>
    </row>
    <row r="240" spans="2:14">
      <c r="B240" s="759"/>
      <c r="C240" s="785">
        <f>K10</f>
        <v>120</v>
      </c>
      <c r="D240" s="780" t="str" cm="1">
        <f t="array" ref="D240">IF(ROW()=ROW(D238),C241,INDEX(E238:E251,ROW()-ROW(D238)))</f>
        <v/>
      </c>
      <c r="E240" s="781" t="str">
        <f>IF(OR(D240="",C240="",C240&lt;=0,F240=""),"",TRIM(MID(D240,LEN(F240)+1+IF(MID(D240,LEN(F240)+1,1)=" ",1,0),99999)))</f>
        <v/>
      </c>
      <c r="F240" s="780" t="str">
        <f>IF(OR(G240="",G240=0,G240="0"),"",IF(LEN(G240)&lt;=C240,G240,IF(LEN(SUBSTITUTE(H240," ",""))=C240+1,LEFT(G240,C240),LEFT(G240,FIND("§",SUBSTITUTE(H240," ","§",LEN(H240)-LEN(SUBSTITUTE(H240," ",""))))-1))))</f>
        <v/>
      </c>
      <c r="G240" s="780" t="str">
        <f t="shared" si="154"/>
        <v/>
      </c>
      <c r="H240" s="780" t="str">
        <f>IF(OR(G240="",G240=0,G240="0"),"",LEFT(G240,C240+1))</f>
        <v/>
      </c>
      <c r="I240" s="782"/>
      <c r="J240" s="796"/>
      <c r="K240" s="759" t="str">
        <f>IF(LEN(TRIM(L240))&gt;0,MAX(K13:K239)+1,"")</f>
        <v/>
      </c>
      <c r="L240" s="864"/>
      <c r="M240" s="864"/>
      <c r="N240" s="864"/>
    </row>
    <row r="241" spans="2:14">
      <c r="B241" s="759"/>
      <c r="C241" s="784" t="str">
        <f>IF(UPPER(TRIM(K11))="X",C245,C239)</f>
        <v>Filmer les ramequins et les mettre au réfrigérateur.</v>
      </c>
      <c r="D241" s="780" t="str" cm="1">
        <f t="array" ref="D241">IF(ROW()=ROW(D238),C241,INDEX(E238:E251,ROW()-ROW(D238)))</f>
        <v/>
      </c>
      <c r="E241" s="781" t="str">
        <f>IF(OR(D241="",C240="",C240&lt;=0,F241=""),"",TRIM(MID(D241,LEN(F241)+1+IF(MID(D241,LEN(F241)+1,1)=" ",1,0),99999)))</f>
        <v/>
      </c>
      <c r="F241" s="780" t="str">
        <f>IF(OR(G241="",G241=0,G241="0"),"",IF(LEN(G241)&lt;=C240,G241,IF(LEN(SUBSTITUTE(H241," ",""))=C240+1,LEFT(G241,C240),LEFT(G241,FIND("§",SUBSTITUTE(H241," ","§",LEN(H241)-LEN(SUBSTITUTE(H241," ",""))))-1))))</f>
        <v/>
      </c>
      <c r="G241" s="780" t="str">
        <f t="shared" si="154"/>
        <v/>
      </c>
      <c r="H241" s="780" t="str">
        <f>IF(OR(G241="",G241=0,G241="0"),"",LEFT(G241,C240+1))</f>
        <v/>
      </c>
      <c r="I241" s="782"/>
      <c r="J241" s="796"/>
      <c r="K241" s="759" t="str">
        <f>IF(LEN(TRIM(L241))&gt;0,MAX(K13:K240)+1,"")</f>
        <v/>
      </c>
      <c r="L241" s="864"/>
      <c r="M241" s="864"/>
      <c r="N241" s="864"/>
    </row>
    <row r="242" spans="2:14">
      <c r="B242" s="759"/>
      <c r="C242" s="786" t="str">
        <f>TRIM(SUBSTITUTE(SUBSTITUTE(SUBSTITUTE(SUBSTITUTE(SUBSTITUTE(SUBSTITUTE(SUBSTITUTE(SUBSTITUTE(SUBSTITUTE(SUBSTITUTE(C239,","," "),";"," "),":"," "),"!"," "),"?"," "),"…"," "),"»"," "),"«"," "),"/"," "),"."," "))</f>
        <v>Filmer les ramequins et les mettre au réfrigérateur</v>
      </c>
      <c r="D242" s="780" t="str" cm="1">
        <f t="array" ref="D242">IF(ROW()=ROW(D238),C241,INDEX(E238:E251,ROW()-ROW(D238)))</f>
        <v/>
      </c>
      <c r="E242" s="781" t="str">
        <f>IF(OR(D242="",C240="",C240&lt;=0,F242=""),"",TRIM(MID(D242,LEN(F242)+1+IF(MID(D242,LEN(F242)+1,1)=" ",1,0),99999)))</f>
        <v/>
      </c>
      <c r="F242" s="780" t="str">
        <f>IF(OR(G242="",G242=0,G242="0"),"",IF(LEN(G242)&lt;=C240,G242,IF(LEN(SUBSTITUTE(H242," ",""))=C240+1,LEFT(G242,C240),LEFT(G242,FIND("§",SUBSTITUTE(H242," ","§",LEN(H242)-LEN(SUBSTITUTE(H242," ",""))))-1))))</f>
        <v/>
      </c>
      <c r="G242" s="780" t="str">
        <f t="shared" si="154"/>
        <v/>
      </c>
      <c r="H242" s="780" t="str">
        <f>IF(OR(G242="",G242=0,G242="0"),"",LEFT(G242,C240+1))</f>
        <v/>
      </c>
      <c r="I242" s="782"/>
      <c r="J242" s="796"/>
      <c r="K242" s="759" t="str">
        <f>IF(LEN(TRIM(L242))&gt;0,MAX(K13:K241)+1,"")</f>
        <v/>
      </c>
      <c r="L242" s="864"/>
      <c r="M242" s="864"/>
      <c r="N242" s="864"/>
    </row>
    <row r="243" spans="2:14">
      <c r="B243" s="759"/>
      <c r="C243" s="780" t="str">
        <f>TRIM(SUBSTITUTE(SUBSTITUTE(SUBSTITUTE(SUBSTITUTE(SUBSTITUTE(SUBSTITUTE(SUBSTITUTE(SUBSTITUTE(C242,"("," "),")"," "),CHAR(34)," "),"-"," "),"_"," "),"&lt;"," "),"&gt;"," "),"="," "))</f>
        <v>Filmer les ramequins et les mettre au réfrigérateur</v>
      </c>
      <c r="D243" s="780" t="str" cm="1">
        <f t="array" ref="D243">IF(ROW()=ROW(D238),C241,INDEX(E238:E251,ROW()-ROW(D238)))</f>
        <v/>
      </c>
      <c r="E243" s="781" t="str">
        <f>IF(OR(D243="",C240="",C240&lt;=0,F243=""),"",TRIM(MID(D243,LEN(F243)+1+IF(MID(D243,LEN(F243)+1,1)=" ",1,0),99999)))</f>
        <v/>
      </c>
      <c r="F243" s="780" t="str">
        <f>IF(OR(G243="",G243=0,G243="0"),"",IF(LEN(G243)&lt;=C240,G243,IF(LEN(SUBSTITUTE(H243," ",""))=C240+1,LEFT(G243,C240),LEFT(G243,FIND("§",SUBSTITUTE(H243," ","§",LEN(H243)-LEN(SUBSTITUTE(H243," ",""))))-1))))</f>
        <v/>
      </c>
      <c r="G243" s="780" t="str">
        <f t="shared" si="154"/>
        <v/>
      </c>
      <c r="H243" s="780" t="str">
        <f>IF(OR(G243="",G243=0,G243="0"),"",LEFT(G243,C240+1))</f>
        <v/>
      </c>
      <c r="I243" s="782"/>
      <c r="J243" s="796"/>
      <c r="K243" s="759" t="str">
        <f>IF(LEN(TRIM(L243))&gt;0,MAX(K13:K242)+1,"")</f>
        <v/>
      </c>
      <c r="L243" s="864"/>
      <c r="M243" s="864"/>
      <c r="N243" s="864"/>
    </row>
    <row r="244" spans="2:14">
      <c r="B244" s="759"/>
      <c r="C244" s="784" t="str">
        <f>TRIM(SUBSTITUTE(SUBSTITUTE(SUBSTITUTE(SUBSTITUTE(C243,"►"," "),"▼"," "),"▲"," "),"◄"," "))</f>
        <v>Filmer les ramequins et les mettre au réfrigérateur</v>
      </c>
      <c r="D244" s="780" t="str" cm="1">
        <f t="array" ref="D244">IF(ROW()=ROW(D238),C241,INDEX(E238:E251,ROW()-ROW(D238)))</f>
        <v/>
      </c>
      <c r="E244" s="781" t="str">
        <f>IF(OR(D244="",C240="",C240&lt;=0,F244=""),"",TRIM(MID(D244,LEN(F244)+1+IF(MID(D244,LEN(F244)+1,1)=" ",1,0),99999)))</f>
        <v/>
      </c>
      <c r="F244" s="780" t="str">
        <f>IF(OR(G244="",G244=0,G244="0"),"",IF(LEN(G244)&lt;=C240,G244,IF(LEN(SUBSTITUTE(H244," ",""))=C240+1,LEFT(G244,C240),LEFT(G244,FIND("§",SUBSTITUTE(H244," ","§",LEN(H244)-LEN(SUBSTITUTE(H244," ",""))))-1))))</f>
        <v/>
      </c>
      <c r="G244" s="780" t="str">
        <f t="shared" si="154"/>
        <v/>
      </c>
      <c r="H244" s="780" t="str">
        <f>IF(OR(G244="",G244=0,G244="0"),"",LEFT(G244,C240+1))</f>
        <v/>
      </c>
      <c r="I244" s="782"/>
      <c r="J244" s="796"/>
      <c r="K244" s="759" t="str">
        <f>IF(LEN(TRIM(L244))&gt;0,MAX(K13:K243)+1,"")</f>
        <v/>
      </c>
      <c r="L244" s="864"/>
      <c r="M244" s="864"/>
      <c r="N244" s="864"/>
    </row>
    <row r="245" spans="2:14">
      <c r="B245" s="759"/>
      <c r="C245" s="784" t="str">
        <f>TRIM(SUBSTITUTE(SUBSTITUTE(C244,"“"," "),"”"," "))</f>
        <v>Filmer les ramequins et les mettre au réfrigérateur</v>
      </c>
      <c r="D245" s="780" t="str" cm="1">
        <f t="array" ref="D245">IF(ROW()=ROW(D238),C241,INDEX(E238:E251,ROW()-ROW(D238)))</f>
        <v/>
      </c>
      <c r="E245" s="781" t="str">
        <f>IF(OR(D245="",C240="",C240&lt;=0,F245=""),"",TRIM(MID(D245,LEN(F245)+1+IF(MID(D245,LEN(F245)+1,1)=" ",1,0),99999)))</f>
        <v/>
      </c>
      <c r="F245" s="780" t="str">
        <f>IF(OR(G245="",G245=0,G245="0"),"",IF(LEN(G245)&lt;=C240,G245,IF(LEN(SUBSTITUTE(H245," ",""))=C240+1,LEFT(G245,C240),LEFT(G245,FIND("§",SUBSTITUTE(H245," ","§",LEN(H245)-LEN(SUBSTITUTE(H245," ",""))))-1))))</f>
        <v/>
      </c>
      <c r="G245" s="780" t="str">
        <f t="shared" si="154"/>
        <v/>
      </c>
      <c r="H245" s="780" t="str">
        <f>IF(OR(G245="",G245=0,G245="0"),"",LEFT(G245,C240+1))</f>
        <v/>
      </c>
      <c r="I245" s="782"/>
      <c r="J245" s="796"/>
      <c r="K245" s="759" t="str">
        <f>IF(LEN(TRIM(L245))&gt;0,MAX(K13:K244)+1,"")</f>
        <v/>
      </c>
      <c r="L245" s="864"/>
      <c r="M245" s="864"/>
      <c r="N245" s="864"/>
    </row>
    <row r="246" spans="2:14">
      <c r="B246" s="759"/>
      <c r="C246" s="784"/>
      <c r="D246" s="780" t="str" cm="1">
        <f t="array" ref="D246">IF(ROW()=ROW(D238),C241,INDEX(E238:E251,ROW()-ROW(D238)))</f>
        <v/>
      </c>
      <c r="E246" s="781" t="str">
        <f>IF(OR(D246="",C240="",C240&lt;=0,F246=""),"",TRIM(MID(D246,LEN(F246)+1+IF(MID(D246,LEN(F246)+1,1)=" ",1,0),99999)))</f>
        <v/>
      </c>
      <c r="F246" s="780" t="str">
        <f>IF(OR(G246="",G246=0,G246="0"),"",IF(LEN(G246)&lt;=C240,G246,IF(LEN(SUBSTITUTE(H246," ",""))=C240+1,LEFT(G246,C240),LEFT(G246,FIND("§",SUBSTITUTE(H246," ","§",LEN(H246)-LEN(SUBSTITUTE(H246," ",""))))-1))))</f>
        <v/>
      </c>
      <c r="G246" s="780" t="str">
        <f t="shared" si="154"/>
        <v/>
      </c>
      <c r="H246" s="780" t="str">
        <f>IF(OR(G246="",G246=0,G246="0"),"",LEFT(G246,C240+1))</f>
        <v/>
      </c>
      <c r="I246" s="782"/>
      <c r="J246" s="796"/>
      <c r="K246" s="759" t="str">
        <f>IF(LEN(TRIM(L246))&gt;0,MAX(K13:K245)+1,"")</f>
        <v/>
      </c>
      <c r="L246" s="864"/>
      <c r="M246" s="864"/>
      <c r="N246" s="864"/>
    </row>
    <row r="247" spans="2:14">
      <c r="B247" s="759"/>
      <c r="C247" s="784"/>
      <c r="D247" s="780" t="str" cm="1">
        <f t="array" ref="D247">IF(ROW()=ROW(D238),C241,INDEX(E238:E251,ROW()-ROW(D238)))</f>
        <v/>
      </c>
      <c r="E247" s="781" t="str">
        <f>IF(OR(D247="",C240="",C240&lt;=0,F247=""),"",TRIM(MID(D247,LEN(F247)+1+IF(MID(D247,LEN(F247)+1,1)=" ",1,0),99999)))</f>
        <v/>
      </c>
      <c r="F247" s="780" t="str">
        <f>IF(OR(G247="",G247=0,G247="0"),"",IF(LEN(G247)&lt;=C240,G247,IF(LEN(SUBSTITUTE(H247," ",""))=C240+1,LEFT(G247,C240),LEFT(G247,FIND("§",SUBSTITUTE(H247," ","§",LEN(H247)-LEN(SUBSTITUTE(H247," ",""))))-1))))</f>
        <v/>
      </c>
      <c r="G247" s="780" t="str">
        <f t="shared" si="154"/>
        <v/>
      </c>
      <c r="H247" s="780" t="str">
        <f>IF(OR(G247="",G247=0,G247="0"),"",LEFT(G247,C240+1))</f>
        <v/>
      </c>
      <c r="I247" s="782"/>
      <c r="J247" s="796"/>
      <c r="K247" s="759" t="str">
        <f>IF(LEN(TRIM(L247))&gt;0,MAX(K13:K246)+1,"")</f>
        <v/>
      </c>
      <c r="L247" s="864"/>
      <c r="M247" s="864"/>
      <c r="N247" s="864"/>
    </row>
    <row r="248" spans="2:14">
      <c r="B248" s="759"/>
      <c r="C248" s="784"/>
      <c r="D248" s="780" t="str" cm="1">
        <f t="array" ref="D248">IF(ROW()=ROW(D238),C241,INDEX(E238:E251,ROW()-ROW(D238)))</f>
        <v/>
      </c>
      <c r="E248" s="781" t="str">
        <f>IF(OR(D248="",C240="",C240&lt;=0,F248=""),"",TRIM(MID(D248,LEN(F248)+1+IF(MID(D248,LEN(F248)+1,1)=" ",1,0),99999)))</f>
        <v/>
      </c>
      <c r="F248" s="780" t="str">
        <f>IF(OR(G248="",G248=0,G248="0"),"",IF(LEN(G248)&lt;=C240,G248,IF(LEN(SUBSTITUTE(H248," ",""))=C240+1,LEFT(G248,C240),LEFT(G248,FIND("§",SUBSTITUTE(H248," ","§",LEN(H248)-LEN(SUBSTITUTE(H248," ",""))))-1))))</f>
        <v/>
      </c>
      <c r="G248" s="780" t="str">
        <f t="shared" si="154"/>
        <v/>
      </c>
      <c r="H248" s="780" t="str">
        <f>IF(OR(G248="",G248=0,G248="0"),"",LEFT(G248,C240+1))</f>
        <v/>
      </c>
      <c r="I248" s="782"/>
      <c r="J248" s="796"/>
      <c r="K248" s="759" t="str">
        <f>IF(LEN(TRIM(L248))&gt;0,MAX(K13:K247)+1,"")</f>
        <v/>
      </c>
      <c r="L248" s="864"/>
      <c r="M248" s="864"/>
      <c r="N248" s="864"/>
    </row>
    <row r="249" spans="2:14">
      <c r="B249" s="759"/>
      <c r="C249" s="784"/>
      <c r="D249" s="780" t="str" cm="1">
        <f t="array" ref="D249">IF(ROW()=ROW(D238),C241,INDEX(E238:E251,ROW()-ROW(D238)))</f>
        <v/>
      </c>
      <c r="E249" s="781" t="str">
        <f>IF(OR(D249="",C240="",C240&lt;=0,F249=""),"",TRIM(MID(D249,LEN(F249)+1+IF(MID(D249,LEN(F249)+1,1)=" ",1,0),99999)))</f>
        <v/>
      </c>
      <c r="F249" s="780" t="str">
        <f>IF(OR(G249="",G249=0,G249="0"),"",IF(LEN(G249)&lt;=C240,G249,IF(LEN(SUBSTITUTE(H249," ",""))=C240+1,LEFT(G249,C240),LEFT(G249,FIND("§",SUBSTITUTE(H249," ","§",LEN(H249)-LEN(SUBSTITUTE(H249," ",""))))-1))))</f>
        <v/>
      </c>
      <c r="G249" s="780" t="str">
        <f t="shared" si="154"/>
        <v/>
      </c>
      <c r="H249" s="780" t="str">
        <f>IF(OR(G249="",G249=0,G249="0"),"",LEFT(G249,C240+1))</f>
        <v/>
      </c>
      <c r="I249" s="782"/>
      <c r="J249" s="796"/>
      <c r="K249" s="759" t="str">
        <f>IF(LEN(TRIM(L249))&gt;0,MAX(K13:K248)+1,"")</f>
        <v/>
      </c>
      <c r="L249" s="864"/>
      <c r="M249" s="864"/>
      <c r="N249" s="864"/>
    </row>
    <row r="250" spans="2:14">
      <c r="B250" s="759"/>
      <c r="C250" s="784"/>
      <c r="D250" s="780" t="str" cm="1">
        <f t="array" ref="D250">IF(ROW()=ROW(D238),C241,INDEX(E238:E251,ROW()-ROW(D238)))</f>
        <v/>
      </c>
      <c r="E250" s="781" t="str">
        <f>IF(OR(D250="",C240="",C240&lt;=0,F250=""),"",TRIM(MID(D250,LEN(F250)+1+IF(MID(D250,LEN(F250)+1,1)=" ",1,0),99999)))</f>
        <v/>
      </c>
      <c r="F250" s="780" t="str">
        <f>IF(OR(G250="",G250=0,G250="0"),"",IF(LEN(G250)&lt;=C240,G250,IF(LEN(SUBSTITUTE(H250," ",""))=C240+1,LEFT(G250,C240),LEFT(G250,FIND("§",SUBSTITUTE(H250," ","§",LEN(H250)-LEN(SUBSTITUTE(H250," ",""))))-1))))</f>
        <v/>
      </c>
      <c r="G250" s="780" t="str">
        <f t="shared" si="154"/>
        <v/>
      </c>
      <c r="H250" s="780" t="str">
        <f>IF(OR(G250="",G250=0,G250="0"),"",LEFT(G250,C240+1))</f>
        <v/>
      </c>
      <c r="I250" s="782"/>
      <c r="J250" s="796"/>
      <c r="K250" s="759" t="str">
        <f>IF(LEN(TRIM(L250))&gt;0,MAX(K13:K249)+1,"")</f>
        <v/>
      </c>
      <c r="L250" s="864"/>
      <c r="M250" s="864"/>
      <c r="N250" s="864"/>
    </row>
    <row r="251" spans="2:14">
      <c r="B251" s="759"/>
      <c r="C251" s="784"/>
      <c r="D251" s="780" t="str" cm="1">
        <f t="array" ref="D251">IF(ROW()=ROW(D238),C241,INDEX(E238:E251,ROW()-ROW(D238)))</f>
        <v/>
      </c>
      <c r="E251" s="781" t="str">
        <f>IF(OR(D251="",C240="",C240&lt;=0,F251=""),"",TRIM(MID(D251,LEN(F251)+1+IF(MID(D251,LEN(F251)+1,1)=" ",1,0),99999)))</f>
        <v/>
      </c>
      <c r="F251" s="780" t="str">
        <f>IF(OR(G251="",G251=0,G251="0"),"",IF(LEN(G251)&lt;=C240,G251,IF(LEN(SUBSTITUTE(H251," ",""))=C240+1,LEFT(G251,C240),LEFT(G251,FIND("§",SUBSTITUTE(H251," ","§",LEN(H251)-LEN(SUBSTITUTE(H251," ",""))))-1))))</f>
        <v/>
      </c>
      <c r="G251" s="780" t="str">
        <f t="shared" si="154"/>
        <v/>
      </c>
      <c r="H251" s="780" t="str">
        <f>IF(OR(G251="",G251=0,G251="0"),"",LEFT(G251,C240+1))</f>
        <v/>
      </c>
      <c r="I251" s="782"/>
      <c r="J251" s="796"/>
      <c r="K251" s="759" t="str">
        <f>IF(LEN(TRIM(L251))&gt;0,MAX(K13:K250)+1,"")</f>
        <v/>
      </c>
      <c r="L251" s="864"/>
      <c r="M251" s="864"/>
      <c r="N251" s="864"/>
    </row>
    <row r="252" spans="2:14">
      <c r="B252" s="759"/>
      <c r="C252" s="779" t="str">
        <f>IF(TRIM(SUBSTITUTE(R31,CHAR(160),""))="","",R31)</f>
        <v>1004</v>
      </c>
      <c r="D252" s="780" t="str" cm="1">
        <f t="array" ref="D252">IF(ROW()=ROW(D252),C255,INDEX(E252:E265,ROW()-ROW(D252)))</f>
        <v>1004</v>
      </c>
      <c r="E252" s="781" t="str">
        <f>IF(OR(D252="",C254="",C254&lt;=0,F252=""),"",TRIM(MID(D252,LEN(F252)+1+IF(MID(D252,LEN(F252)+1,1)=" ",1,0),99999)))</f>
        <v/>
      </c>
      <c r="F252" s="780" t="str">
        <f>IF(OR(G252="",G252=0,G252="0"),"",IF(LEN(G252)&lt;=C254,G252,IF(LEN(SUBSTITUTE(H252," ",""))=C254+1,LEFT(G252,C254),LEFT(G252,FIND("§",SUBSTITUTE(H252," ","§",LEN(H252)-LEN(SUBSTITUTE(H252," ",""))))-1))))</f>
        <v>1004</v>
      </c>
      <c r="G252" s="780" t="str">
        <f t="shared" si="154"/>
        <v>1004</v>
      </c>
      <c r="H252" s="780" t="str">
        <f>IF(OR(G252="",G252=0,G252="0"),"",LEFT(G252,C254+1))</f>
        <v>1004</v>
      </c>
      <c r="I252" s="782"/>
      <c r="J252" s="796"/>
      <c r="K252" s="759" t="str">
        <f>IF(LEN(TRIM(L252))&gt;0,MAX(K13:K251)+1,"")</f>
        <v/>
      </c>
      <c r="L252" s="864"/>
      <c r="M252" s="864"/>
      <c r="N252" s="864"/>
    </row>
    <row r="253" spans="2:14">
      <c r="B253" s="759"/>
      <c r="C253" s="784" t="str">
        <f>TRIM(SUBSTITUTE(SUBSTITUTE(SUBSTITUTE(SUBSTITUTE(SUBSTITUTE(SUBSTITUTE(SUBSTITUTE(SUBSTITUTE(SUBSTITUTE(CLEAN(IF(OR(LEFT(C252,1)="-",LEFT(C252,1)="="),MID(C252,2,99999),C252)),"—","-"),"–","-"),CHAR(160)," "),CHAR(9)," "),CHAR(13)," "),CHAR(10)," ")," "," ")," "," ")," "," "))</f>
        <v>1004</v>
      </c>
      <c r="D253" s="780" t="str" cm="1">
        <f t="array" ref="D253">IF(ROW()=ROW(D252),C255,INDEX(E252:E265,ROW()-ROW(D252)))</f>
        <v/>
      </c>
      <c r="E253" s="781" t="str">
        <f>IF(OR(D253="",C254="",C254&lt;=0,F253=""),"",TRIM(MID(D253,LEN(F253)+1+IF(MID(D253,LEN(F253)+1,1)=" ",1,0),99999)))</f>
        <v/>
      </c>
      <c r="F253" s="780" t="str">
        <f>IF(OR(G253="",G253=0,G253="0"),"",IF(LEN(G253)&lt;=C254,G253,IF(LEN(SUBSTITUTE(H253," ",""))=C254+1,LEFT(G253,C254),LEFT(G253,FIND("§",SUBSTITUTE(H253," ","§",LEN(H253)-LEN(SUBSTITUTE(H253," ",""))))-1))))</f>
        <v/>
      </c>
      <c r="G253" s="780" t="str">
        <f t="shared" si="154"/>
        <v/>
      </c>
      <c r="H253" s="780" t="str">
        <f>IF(OR(G253="",G253=0,G253="0"),"",LEFT(G253,C254+1))</f>
        <v/>
      </c>
      <c r="I253" s="782"/>
      <c r="J253" s="796"/>
      <c r="K253" s="759" t="str">
        <f>IF(LEN(TRIM(L253))&gt;0,MAX(K13:K252)+1,"")</f>
        <v/>
      </c>
      <c r="L253" s="864"/>
      <c r="M253" s="864"/>
      <c r="N253" s="864"/>
    </row>
    <row r="254" spans="2:14">
      <c r="B254" s="759"/>
      <c r="C254" s="785">
        <f>K10</f>
        <v>120</v>
      </c>
      <c r="D254" s="780" t="str" cm="1">
        <f t="array" ref="D254">IF(ROW()=ROW(D252),C255,INDEX(E252:E265,ROW()-ROW(D252)))</f>
        <v/>
      </c>
      <c r="E254" s="781" t="str">
        <f>IF(OR(D254="",C254="",C254&lt;=0,F254=""),"",TRIM(MID(D254,LEN(F254)+1+IF(MID(D254,LEN(F254)+1,1)=" ",1,0),99999)))</f>
        <v/>
      </c>
      <c r="F254" s="780" t="str">
        <f>IF(OR(G254="",G254=0,G254="0"),"",IF(LEN(G254)&lt;=C254,G254,IF(LEN(SUBSTITUTE(H254," ",""))=C254+1,LEFT(G254,C254),LEFT(G254,FIND("§",SUBSTITUTE(H254," ","§",LEN(H254)-LEN(SUBSTITUTE(H254," ",""))))-1))))</f>
        <v/>
      </c>
      <c r="G254" s="780" t="str">
        <f t="shared" si="154"/>
        <v/>
      </c>
      <c r="H254" s="780" t="str">
        <f>IF(OR(G254="",G254=0,G254="0"),"",LEFT(G254,C254+1))</f>
        <v/>
      </c>
      <c r="I254" s="782"/>
      <c r="J254" s="796"/>
      <c r="K254" s="759" t="str">
        <f>IF(LEN(TRIM(L254))&gt;0,MAX(K13:K253)+1,"")</f>
        <v/>
      </c>
      <c r="L254" s="864"/>
      <c r="M254" s="864"/>
      <c r="N254" s="864"/>
    </row>
    <row r="255" spans="2:14">
      <c r="B255" s="759"/>
      <c r="C255" s="784" t="str">
        <f>IF(UPPER(TRIM(K11))="X",C259,C253)</f>
        <v>1004</v>
      </c>
      <c r="D255" s="780" t="str" cm="1">
        <f t="array" ref="D255">IF(ROW()=ROW(D252),C255,INDEX(E252:E265,ROW()-ROW(D252)))</f>
        <v/>
      </c>
      <c r="E255" s="781" t="str">
        <f>IF(OR(D255="",C254="",C254&lt;=0,F255=""),"",TRIM(MID(D255,LEN(F255)+1+IF(MID(D255,LEN(F255)+1,1)=" ",1,0),99999)))</f>
        <v/>
      </c>
      <c r="F255" s="780" t="str">
        <f>IF(OR(G255="",G255=0,G255="0"),"",IF(LEN(G255)&lt;=C254,G255,IF(LEN(SUBSTITUTE(H255," ",""))=C254+1,LEFT(G255,C254),LEFT(G255,FIND("§",SUBSTITUTE(H255," ","§",LEN(H255)-LEN(SUBSTITUTE(H255," ",""))))-1))))</f>
        <v/>
      </c>
      <c r="G255" s="780" t="str">
        <f t="shared" si="154"/>
        <v/>
      </c>
      <c r="H255" s="780" t="str">
        <f>IF(OR(G255="",G255=0,G255="0"),"",LEFT(G255,C254+1))</f>
        <v/>
      </c>
      <c r="I255" s="782"/>
      <c r="J255" s="796"/>
      <c r="K255" s="759" t="str">
        <f>IF(LEN(TRIM(L255))&gt;0,MAX(K13:K254)+1,"")</f>
        <v/>
      </c>
      <c r="L255" s="864"/>
      <c r="M255" s="864"/>
      <c r="N255" s="864"/>
    </row>
    <row r="256" spans="2:14">
      <c r="B256" s="759"/>
      <c r="C256" s="786" t="str">
        <f>TRIM(SUBSTITUTE(SUBSTITUTE(SUBSTITUTE(SUBSTITUTE(SUBSTITUTE(SUBSTITUTE(SUBSTITUTE(SUBSTITUTE(SUBSTITUTE(SUBSTITUTE(C253,","," "),";"," "),":"," "),"!"," "),"?"," "),"…"," "),"»"," "),"«"," "),"/"," "),"."," "))</f>
        <v>1004</v>
      </c>
      <c r="D256" s="780" t="str" cm="1">
        <f t="array" ref="D256">IF(ROW()=ROW(D252),C255,INDEX(E252:E265,ROW()-ROW(D252)))</f>
        <v/>
      </c>
      <c r="E256" s="781" t="str">
        <f>IF(OR(D256="",C254="",C254&lt;=0,F256=""),"",TRIM(MID(D256,LEN(F256)+1+IF(MID(D256,LEN(F256)+1,1)=" ",1,0),99999)))</f>
        <v/>
      </c>
      <c r="F256" s="780" t="str">
        <f>IF(OR(G256="",G256=0,G256="0"),"",IF(LEN(G256)&lt;=C254,G256,IF(LEN(SUBSTITUTE(H256," ",""))=C254+1,LEFT(G256,C254),LEFT(G256,FIND("§",SUBSTITUTE(H256," ","§",LEN(H256)-LEN(SUBSTITUTE(H256," ",""))))-1))))</f>
        <v/>
      </c>
      <c r="G256" s="780" t="str">
        <f t="shared" si="154"/>
        <v/>
      </c>
      <c r="H256" s="780" t="str">
        <f>IF(OR(G256="",G256=0,G256="0"),"",LEFT(G256,C254+1))</f>
        <v/>
      </c>
      <c r="I256" s="782"/>
      <c r="J256" s="796"/>
      <c r="K256" s="759" t="str">
        <f>IF(LEN(TRIM(L256))&gt;0,MAX(K13:K255)+1,"")</f>
        <v/>
      </c>
      <c r="L256" s="864"/>
      <c r="M256" s="864"/>
      <c r="N256" s="864"/>
    </row>
    <row r="257" spans="2:14">
      <c r="B257" s="759"/>
      <c r="C257" s="780" t="str">
        <f>TRIM(SUBSTITUTE(SUBSTITUTE(SUBSTITUTE(SUBSTITUTE(SUBSTITUTE(SUBSTITUTE(SUBSTITUTE(SUBSTITUTE(C256,"("," "),")"," "),CHAR(34)," "),"-"," "),"_"," "),"&lt;"," "),"&gt;"," "),"="," "))</f>
        <v>1004</v>
      </c>
      <c r="D257" s="780" t="str" cm="1">
        <f t="array" ref="D257">IF(ROW()=ROW(D252),C255,INDEX(E252:E265,ROW()-ROW(D252)))</f>
        <v/>
      </c>
      <c r="E257" s="781" t="str">
        <f>IF(OR(D257="",C254="",C254&lt;=0,F257=""),"",TRIM(MID(D257,LEN(F257)+1+IF(MID(D257,LEN(F257)+1,1)=" ",1,0),99999)))</f>
        <v/>
      </c>
      <c r="F257" s="780" t="str">
        <f>IF(OR(G257="",G257=0,G257="0"),"",IF(LEN(G257)&lt;=C254,G257,IF(LEN(SUBSTITUTE(H257," ",""))=C254+1,LEFT(G257,C254),LEFT(G257,FIND("§",SUBSTITUTE(H257," ","§",LEN(H257)-LEN(SUBSTITUTE(H257," ",""))))-1))))</f>
        <v/>
      </c>
      <c r="G257" s="780" t="str">
        <f t="shared" si="154"/>
        <v/>
      </c>
      <c r="H257" s="780" t="str">
        <f>IF(OR(G257="",G257=0,G257="0"),"",LEFT(G257,C254+1))</f>
        <v/>
      </c>
      <c r="I257" s="782"/>
      <c r="J257" s="796"/>
      <c r="K257" s="759" t="str">
        <f>IF(LEN(TRIM(L257))&gt;0,MAX(K13:K256)+1,"")</f>
        <v/>
      </c>
      <c r="L257" s="864"/>
      <c r="M257" s="864"/>
      <c r="N257" s="864"/>
    </row>
    <row r="258" spans="2:14">
      <c r="B258" s="759"/>
      <c r="C258" s="784" t="str">
        <f>TRIM(SUBSTITUTE(SUBSTITUTE(SUBSTITUTE(SUBSTITUTE(C257,"►"," "),"▼"," "),"▲"," "),"◄"," "))</f>
        <v>1004</v>
      </c>
      <c r="D258" s="780" t="str" cm="1">
        <f t="array" ref="D258">IF(ROW()=ROW(D252),C255,INDEX(E252:E265,ROW()-ROW(D252)))</f>
        <v/>
      </c>
      <c r="E258" s="781" t="str">
        <f>IF(OR(D258="",C254="",C254&lt;=0,F258=""),"",TRIM(MID(D258,LEN(F258)+1+IF(MID(D258,LEN(F258)+1,1)=" ",1,0),99999)))</f>
        <v/>
      </c>
      <c r="F258" s="780" t="str">
        <f>IF(OR(G258="",G258=0,G258="0"),"",IF(LEN(G258)&lt;=C254,G258,IF(LEN(SUBSTITUTE(H258," ",""))=C254+1,LEFT(G258,C254),LEFT(G258,FIND("§",SUBSTITUTE(H258," ","§",LEN(H258)-LEN(SUBSTITUTE(H258," ",""))))-1))))</f>
        <v/>
      </c>
      <c r="G258" s="780" t="str">
        <f t="shared" si="154"/>
        <v/>
      </c>
      <c r="H258" s="780" t="str">
        <f>IF(OR(G258="",G258=0,G258="0"),"",LEFT(G258,C254+1))</f>
        <v/>
      </c>
      <c r="I258" s="782"/>
      <c r="J258" s="796"/>
      <c r="K258" s="759" t="str">
        <f>IF(LEN(TRIM(L258))&gt;0,MAX(K13:K257)+1,"")</f>
        <v/>
      </c>
      <c r="L258" s="864"/>
      <c r="M258" s="864"/>
      <c r="N258" s="864"/>
    </row>
    <row r="259" spans="2:14">
      <c r="B259" s="759"/>
      <c r="C259" s="784" t="str">
        <f>TRIM(SUBSTITUTE(SUBSTITUTE(C258,"“"," "),"”"," "))</f>
        <v>1004</v>
      </c>
      <c r="D259" s="780" t="str" cm="1">
        <f t="array" ref="D259">IF(ROW()=ROW(D252),C255,INDEX(E252:E265,ROW()-ROW(D252)))</f>
        <v/>
      </c>
      <c r="E259" s="781" t="str">
        <f>IF(OR(D259="",C254="",C254&lt;=0,F259=""),"",TRIM(MID(D259,LEN(F259)+1+IF(MID(D259,LEN(F259)+1,1)=" ",1,0),99999)))</f>
        <v/>
      </c>
      <c r="F259" s="780" t="str">
        <f>IF(OR(G259="",G259=0,G259="0"),"",IF(LEN(G259)&lt;=C254,G259,IF(LEN(SUBSTITUTE(H259," ",""))=C254+1,LEFT(G259,C254),LEFT(G259,FIND("§",SUBSTITUTE(H259," ","§",LEN(H259)-LEN(SUBSTITUTE(H259," ",""))))-1))))</f>
        <v/>
      </c>
      <c r="G259" s="780" t="str">
        <f t="shared" si="154"/>
        <v/>
      </c>
      <c r="H259" s="780" t="str">
        <f>IF(OR(G259="",G259=0,G259="0"),"",LEFT(G259,C254+1))</f>
        <v/>
      </c>
      <c r="I259" s="782"/>
      <c r="J259" s="796"/>
      <c r="K259" s="759" t="str">
        <f>IF(LEN(TRIM(L259))&gt;0,MAX(K13:K258)+1,"")</f>
        <v/>
      </c>
      <c r="L259" s="864"/>
      <c r="M259" s="864"/>
      <c r="N259" s="864"/>
    </row>
    <row r="260" spans="2:14">
      <c r="B260" s="759"/>
      <c r="C260" s="784"/>
      <c r="D260" s="780" t="str" cm="1">
        <f t="array" ref="D260">IF(ROW()=ROW(D252),C255,INDEX(E252:E265,ROW()-ROW(D252)))</f>
        <v/>
      </c>
      <c r="E260" s="781" t="str">
        <f>IF(OR(D260="",C254="",C254&lt;=0,F260=""),"",TRIM(MID(D260,LEN(F260)+1+IF(MID(D260,LEN(F260)+1,1)=" ",1,0),99999)))</f>
        <v/>
      </c>
      <c r="F260" s="780" t="str">
        <f>IF(OR(G260="",G260=0,G260="0"),"",IF(LEN(G260)&lt;=C254,G260,IF(LEN(SUBSTITUTE(H260," ",""))=C254+1,LEFT(G260,C254),LEFT(G260,FIND("§",SUBSTITUTE(H260," ","§",LEN(H260)-LEN(SUBSTITUTE(H260," ",""))))-1))))</f>
        <v/>
      </c>
      <c r="G260" s="780" t="str">
        <f t="shared" si="154"/>
        <v/>
      </c>
      <c r="H260" s="780" t="str">
        <f>IF(OR(G260="",G260=0,G260="0"),"",LEFT(G260,C254+1))</f>
        <v/>
      </c>
      <c r="I260" s="782"/>
      <c r="J260" s="796"/>
      <c r="K260" s="759" t="str">
        <f>IF(LEN(TRIM(L260))&gt;0,MAX(K13:K259)+1,"")</f>
        <v/>
      </c>
      <c r="L260" s="864"/>
      <c r="M260" s="864"/>
      <c r="N260" s="864"/>
    </row>
    <row r="261" spans="2:14">
      <c r="B261" s="759"/>
      <c r="C261" s="784"/>
      <c r="D261" s="780" t="str" cm="1">
        <f t="array" ref="D261">IF(ROW()=ROW(D252),C255,INDEX(E252:E265,ROW()-ROW(D252)))</f>
        <v/>
      </c>
      <c r="E261" s="781" t="str">
        <f>IF(OR(D261="",C254="",C254&lt;=0,F261=""),"",TRIM(MID(D261,LEN(F261)+1+IF(MID(D261,LEN(F261)+1,1)=" ",1,0),99999)))</f>
        <v/>
      </c>
      <c r="F261" s="780" t="str">
        <f>IF(OR(G261="",G261=0,G261="0"),"",IF(LEN(G261)&lt;=C254,G261,IF(LEN(SUBSTITUTE(H261," ",""))=C254+1,LEFT(G261,C254),LEFT(G261,FIND("§",SUBSTITUTE(H261," ","§",LEN(H261)-LEN(SUBSTITUTE(H261," ",""))))-1))))</f>
        <v/>
      </c>
      <c r="G261" s="780" t="str">
        <f t="shared" si="154"/>
        <v/>
      </c>
      <c r="H261" s="780" t="str">
        <f>IF(OR(G261="",G261=0,G261="0"),"",LEFT(G261,C254+1))</f>
        <v/>
      </c>
      <c r="I261" s="782"/>
      <c r="J261" s="796"/>
      <c r="K261" s="759" t="str">
        <f>IF(LEN(TRIM(L261))&gt;0,MAX(K13:K260)+1,"")</f>
        <v/>
      </c>
      <c r="L261" s="864"/>
      <c r="M261" s="864"/>
      <c r="N261" s="864"/>
    </row>
    <row r="262" spans="2:14">
      <c r="B262" s="759"/>
      <c r="C262" s="784"/>
      <c r="D262" s="780" t="str" cm="1">
        <f t="array" ref="D262">IF(ROW()=ROW(D252),C255,INDEX(E252:E265,ROW()-ROW(D252)))</f>
        <v/>
      </c>
      <c r="E262" s="781" t="str">
        <f>IF(OR(D262="",C254="",C254&lt;=0,F262=""),"",TRIM(MID(D262,LEN(F262)+1+IF(MID(D262,LEN(F262)+1,1)=" ",1,0),99999)))</f>
        <v/>
      </c>
      <c r="F262" s="780" t="str">
        <f>IF(OR(G262="",G262=0,G262="0"),"",IF(LEN(G262)&lt;=C254,G262,IF(LEN(SUBSTITUTE(H262," ",""))=C254+1,LEFT(G262,C254),LEFT(G262,FIND("§",SUBSTITUTE(H262," ","§",LEN(H262)-LEN(SUBSTITUTE(H262," ",""))))-1))))</f>
        <v/>
      </c>
      <c r="G262" s="780" t="str">
        <f t="shared" si="154"/>
        <v/>
      </c>
      <c r="H262" s="780" t="str">
        <f>IF(OR(G262="",G262=0,G262="0"),"",LEFT(G262,C254+1))</f>
        <v/>
      </c>
      <c r="I262" s="782"/>
      <c r="J262" s="796"/>
      <c r="K262" s="759" t="str">
        <f>IF(LEN(TRIM(L262))&gt;0,MAX(K13:K261)+1,"")</f>
        <v/>
      </c>
      <c r="L262" s="864"/>
      <c r="M262" s="864"/>
      <c r="N262" s="864"/>
    </row>
    <row r="263" spans="2:14">
      <c r="B263" s="759"/>
      <c r="C263" s="784"/>
      <c r="D263" s="780" t="str" cm="1">
        <f t="array" ref="D263">IF(ROW()=ROW(D252),C255,INDEX(E252:E265,ROW()-ROW(D252)))</f>
        <v/>
      </c>
      <c r="E263" s="781" t="str">
        <f>IF(OR(D263="",C254="",C254&lt;=0,F263=""),"",TRIM(MID(D263,LEN(F263)+1+IF(MID(D263,LEN(F263)+1,1)=" ",1,0),99999)))</f>
        <v/>
      </c>
      <c r="F263" s="780" t="str">
        <f>IF(OR(G263="",G263=0,G263="0"),"",IF(LEN(G263)&lt;=C254,G263,IF(LEN(SUBSTITUTE(H263," ",""))=C254+1,LEFT(G263,C254),LEFT(G263,FIND("§",SUBSTITUTE(H263," ","§",LEN(H263)-LEN(SUBSTITUTE(H263," ",""))))-1))))</f>
        <v/>
      </c>
      <c r="G263" s="780" t="str">
        <f t="shared" si="154"/>
        <v/>
      </c>
      <c r="H263" s="780" t="str">
        <f>IF(OR(G263="",G263=0,G263="0"),"",LEFT(G263,C254+1))</f>
        <v/>
      </c>
      <c r="I263" s="782"/>
      <c r="J263" s="796"/>
      <c r="K263" s="759" t="str">
        <f>IF(LEN(TRIM(L263))&gt;0,MAX(K13:K262)+1,"")</f>
        <v/>
      </c>
      <c r="L263" s="864"/>
      <c r="M263" s="864"/>
      <c r="N263" s="864"/>
    </row>
    <row r="264" spans="2:14">
      <c r="B264" s="759"/>
      <c r="C264" s="784"/>
      <c r="D264" s="780" t="str" cm="1">
        <f t="array" ref="D264">IF(ROW()=ROW(D252),C255,INDEX(E252:E265,ROW()-ROW(D252)))</f>
        <v/>
      </c>
      <c r="E264" s="781" t="str">
        <f>IF(OR(D264="",C254="",C254&lt;=0,F264=""),"",TRIM(MID(D264,LEN(F264)+1+IF(MID(D264,LEN(F264)+1,1)=" ",1,0),99999)))</f>
        <v/>
      </c>
      <c r="F264" s="780" t="str">
        <f>IF(OR(G264="",G264=0,G264="0"),"",IF(LEN(G264)&lt;=C254,G264,IF(LEN(SUBSTITUTE(H264," ",""))=C254+1,LEFT(G264,C254),LEFT(G264,FIND("§",SUBSTITUTE(H264," ","§",LEN(H264)-LEN(SUBSTITUTE(H264," ",""))))-1))))</f>
        <v/>
      </c>
      <c r="G264" s="780" t="str">
        <f t="shared" si="154"/>
        <v/>
      </c>
      <c r="H264" s="780" t="str">
        <f>IF(OR(G264="",G264=0,G264="0"),"",LEFT(G264,C254+1))</f>
        <v/>
      </c>
      <c r="I264" s="782"/>
      <c r="J264" s="796"/>
      <c r="K264" s="759" t="str">
        <f>IF(LEN(TRIM(L264))&gt;0,MAX(K13:K263)+1,"")</f>
        <v/>
      </c>
      <c r="L264" s="864"/>
      <c r="M264" s="864"/>
      <c r="N264" s="864"/>
    </row>
    <row r="265" spans="2:14">
      <c r="B265" s="759"/>
      <c r="C265" s="784"/>
      <c r="D265" s="780" t="str" cm="1">
        <f t="array" ref="D265">IF(ROW()=ROW(D252),C255,INDEX(E252:E265,ROW()-ROW(D252)))</f>
        <v/>
      </c>
      <c r="E265" s="781" t="str">
        <f>IF(OR(D265="",C254="",C254&lt;=0,F265=""),"",TRIM(MID(D265,LEN(F265)+1+IF(MID(D265,LEN(F265)+1,1)=" ",1,0),99999)))</f>
        <v/>
      </c>
      <c r="F265" s="780" t="str">
        <f>IF(OR(G265="",G265=0,G265="0"),"",IF(LEN(G265)&lt;=C254,G265,IF(LEN(SUBSTITUTE(H265," ",""))=C254+1,LEFT(G265,C254),LEFT(G265,FIND("§",SUBSTITUTE(H265," ","§",LEN(H265)-LEN(SUBSTITUTE(H265," ",""))))-1))))</f>
        <v/>
      </c>
      <c r="G265" s="780" t="str">
        <f t="shared" si="154"/>
        <v/>
      </c>
      <c r="H265" s="780" t="str">
        <f>IF(OR(G265="",G265=0,G265="0"),"",LEFT(G265,C254+1))</f>
        <v/>
      </c>
      <c r="I265" s="782"/>
      <c r="J265" s="796"/>
      <c r="K265" s="759" t="str">
        <f>IF(LEN(TRIM(L265))&gt;0,MAX(K13:K264)+1,"")</f>
        <v/>
      </c>
      <c r="L265" s="864"/>
      <c r="M265" s="864"/>
      <c r="N265" s="864"/>
    </row>
    <row r="266" spans="2:14">
      <c r="B266" s="759"/>
      <c r="C266" s="779" t="str">
        <f>IF(TRIM(SUBSTITUTE(R32,CHAR(160),""))="","",R32)</f>
        <v>Nettoyer les tomates, enlever le pédoncule et les couper en quarts.</v>
      </c>
      <c r="D266" s="780" t="str" cm="1">
        <f t="array" ref="D266">IF(ROW()=ROW(D266),C269,INDEX(E266:E279,ROW()-ROW(D266)))</f>
        <v>Nettoyer les tomates, enlever le pédoncule et les couper en quarts.</v>
      </c>
      <c r="E266" s="781" t="str">
        <f>IF(OR(D266="",C268="",C268&lt;=0,F266=""),"",TRIM(MID(D266,LEN(F266)+1+IF(MID(D266,LEN(F266)+1,1)=" ",1,0),99999)))</f>
        <v/>
      </c>
      <c r="F266" s="780" t="str">
        <f>IF(OR(G266="",G266=0,G266="0"),"",IF(LEN(G266)&lt;=C268,G266,IF(LEN(SUBSTITUTE(H266," ",""))=C268+1,LEFT(G266,C268),LEFT(G266,FIND("§",SUBSTITUTE(H266," ","§",LEN(H266)-LEN(SUBSTITUTE(H266," ",""))))-1))))</f>
        <v>Nettoyer les tomates, enlever le pédoncule et les couper en quarts.</v>
      </c>
      <c r="G266" s="780" t="str">
        <f t="shared" si="154"/>
        <v>Nettoyer les tomates, enlever le pédoncule et les couper en quarts.</v>
      </c>
      <c r="H266" s="780" t="str">
        <f>IF(OR(G266="",G266=0,G266="0"),"",LEFT(G266,C268+1))</f>
        <v>Nettoyer les tomates, enlever le pédoncule et les couper en quarts.</v>
      </c>
      <c r="I266" s="782"/>
      <c r="J266" s="796"/>
      <c r="K266" s="759" t="str">
        <f>IF(LEN(TRIM(L266))&gt;0,MAX(K13:K265)+1,"")</f>
        <v/>
      </c>
      <c r="L266" s="864"/>
      <c r="M266" s="864"/>
      <c r="N266" s="864"/>
    </row>
    <row r="267" spans="2:14">
      <c r="B267" s="759"/>
      <c r="C267" s="784" t="str">
        <f>TRIM(SUBSTITUTE(SUBSTITUTE(SUBSTITUTE(SUBSTITUTE(SUBSTITUTE(SUBSTITUTE(SUBSTITUTE(SUBSTITUTE(SUBSTITUTE(CLEAN(IF(OR(LEFT(C266,1)="-",LEFT(C266,1)="="),MID(C266,2,99999),C266)),"—","-"),"–","-"),CHAR(160)," "),CHAR(9)," "),CHAR(13)," "),CHAR(10)," ")," "," ")," "," ")," "," "))</f>
        <v>Nettoyer les tomates, enlever le pédoncule et les couper en quarts.</v>
      </c>
      <c r="D267" s="780" t="str" cm="1">
        <f t="array" ref="D267">IF(ROW()=ROW(D266),C269,INDEX(E266:E279,ROW()-ROW(D266)))</f>
        <v/>
      </c>
      <c r="E267" s="781" t="str">
        <f>IF(OR(D267="",C268="",C268&lt;=0,F267=""),"",TRIM(MID(D267,LEN(F267)+1+IF(MID(D267,LEN(F267)+1,1)=" ",1,0),99999)))</f>
        <v/>
      </c>
      <c r="F267" s="780" t="str">
        <f>IF(OR(G267="",G267=0,G267="0"),"",IF(LEN(G267)&lt;=C268,G267,IF(LEN(SUBSTITUTE(H267," ",""))=C268+1,LEFT(G267,C268),LEFT(G267,FIND("§",SUBSTITUTE(H267," ","§",LEN(H267)-LEN(SUBSTITUTE(H267," ",""))))-1))))</f>
        <v/>
      </c>
      <c r="G267" s="780" t="str">
        <f t="shared" si="154"/>
        <v/>
      </c>
      <c r="H267" s="780" t="str">
        <f>IF(OR(G267="",G267=0,G267="0"),"",LEFT(G267,C268+1))</f>
        <v/>
      </c>
      <c r="I267" s="782"/>
      <c r="J267" s="796"/>
      <c r="K267" s="759" t="str">
        <f>IF(LEN(TRIM(L267))&gt;0,MAX(K13:K266)+1,"")</f>
        <v/>
      </c>
      <c r="L267" s="864"/>
      <c r="M267" s="864"/>
      <c r="N267" s="864"/>
    </row>
    <row r="268" spans="2:14">
      <c r="B268" s="759"/>
      <c r="C268" s="785">
        <f>K10</f>
        <v>120</v>
      </c>
      <c r="D268" s="780" t="str" cm="1">
        <f t="array" ref="D268">IF(ROW()=ROW(D266),C269,INDEX(E266:E279,ROW()-ROW(D266)))</f>
        <v/>
      </c>
      <c r="E268" s="781" t="str">
        <f>IF(OR(D268="",C268="",C268&lt;=0,F268=""),"",TRIM(MID(D268,LEN(F268)+1+IF(MID(D268,LEN(F268)+1,1)=" ",1,0),99999)))</f>
        <v/>
      </c>
      <c r="F268" s="780" t="str">
        <f>IF(OR(G268="",G268=0,G268="0"),"",IF(LEN(G268)&lt;=C268,G268,IF(LEN(SUBSTITUTE(H268," ",""))=C268+1,LEFT(G268,C268),LEFT(G268,FIND("§",SUBSTITUTE(H268," ","§",LEN(H268)-LEN(SUBSTITUTE(H268," ",""))))-1))))</f>
        <v/>
      </c>
      <c r="G268" s="780" t="str">
        <f t="shared" si="154"/>
        <v/>
      </c>
      <c r="H268" s="780" t="str">
        <f>IF(OR(G268="",G268=0,G268="0"),"",LEFT(G268,C268+1))</f>
        <v/>
      </c>
      <c r="I268" s="782"/>
      <c r="J268" s="796"/>
      <c r="K268" s="759" t="str">
        <f>IF(LEN(TRIM(L268))&gt;0,MAX(K13:K267)+1,"")</f>
        <v/>
      </c>
      <c r="L268" s="864"/>
      <c r="M268" s="864"/>
      <c r="N268" s="864"/>
    </row>
    <row r="269" spans="2:14">
      <c r="B269" s="759"/>
      <c r="C269" s="784" t="str">
        <f>IF(UPPER(TRIM(K11))="X",C273,C267)</f>
        <v>Nettoyer les tomates, enlever le pédoncule et les couper en quarts.</v>
      </c>
      <c r="D269" s="780" t="str" cm="1">
        <f t="array" ref="D269">IF(ROW()=ROW(D266),C269,INDEX(E266:E279,ROW()-ROW(D266)))</f>
        <v/>
      </c>
      <c r="E269" s="781" t="str">
        <f>IF(OR(D269="",C268="",C268&lt;=0,F269=""),"",TRIM(MID(D269,LEN(F269)+1+IF(MID(D269,LEN(F269)+1,1)=" ",1,0),99999)))</f>
        <v/>
      </c>
      <c r="F269" s="780" t="str">
        <f>IF(OR(G269="",G269=0,G269="0"),"",IF(LEN(G269)&lt;=C268,G269,IF(LEN(SUBSTITUTE(H269," ",""))=C268+1,LEFT(G269,C268),LEFT(G269,FIND("§",SUBSTITUTE(H269," ","§",LEN(H269)-LEN(SUBSTITUTE(H269," ",""))))-1))))</f>
        <v/>
      </c>
      <c r="G269" s="780" t="str">
        <f t="shared" si="154"/>
        <v/>
      </c>
      <c r="H269" s="780" t="str">
        <f>IF(OR(G269="",G269=0,G269="0"),"",LEFT(G269,C268+1))</f>
        <v/>
      </c>
      <c r="I269" s="782"/>
      <c r="J269" s="796"/>
      <c r="K269" s="759" t="str">
        <f>IF(LEN(TRIM(L269))&gt;0,MAX(K13:K268)+1,"")</f>
        <v/>
      </c>
      <c r="L269" s="864"/>
      <c r="M269" s="864"/>
      <c r="N269" s="864"/>
    </row>
    <row r="270" spans="2:14">
      <c r="B270" s="759"/>
      <c r="C270" s="786" t="str">
        <f>TRIM(SUBSTITUTE(SUBSTITUTE(SUBSTITUTE(SUBSTITUTE(SUBSTITUTE(SUBSTITUTE(SUBSTITUTE(SUBSTITUTE(SUBSTITUTE(SUBSTITUTE(C267,","," "),";"," "),":"," "),"!"," "),"?"," "),"…"," "),"»"," "),"«"," "),"/"," "),"."," "))</f>
        <v>Nettoyer les tomates enlever le pédoncule et les couper en quarts</v>
      </c>
      <c r="D270" s="780" t="str" cm="1">
        <f t="array" ref="D270">IF(ROW()=ROW(D266),C269,INDEX(E266:E279,ROW()-ROW(D266)))</f>
        <v/>
      </c>
      <c r="E270" s="781" t="str">
        <f>IF(OR(D270="",C268="",C268&lt;=0,F270=""),"",TRIM(MID(D270,LEN(F270)+1+IF(MID(D270,LEN(F270)+1,1)=" ",1,0),99999)))</f>
        <v/>
      </c>
      <c r="F270" s="780" t="str">
        <f>IF(OR(G270="",G270=0,G270="0"),"",IF(LEN(G270)&lt;=C268,G270,IF(LEN(SUBSTITUTE(H270," ",""))=C268+1,LEFT(G270,C268),LEFT(G270,FIND("§",SUBSTITUTE(H270," ","§",LEN(H270)-LEN(SUBSTITUTE(H270," ",""))))-1))))</f>
        <v/>
      </c>
      <c r="G270" s="780" t="str">
        <f t="shared" ref="G270:G333" si="155">IF(OR(D270="",D270=0),"",TRIM(SUBSTITUTE(SUBSTITUTE(D270,CHAR(160)," "),CHAR(10)," ")))</f>
        <v/>
      </c>
      <c r="H270" s="780" t="str">
        <f>IF(OR(G270="",G270=0,G270="0"),"",LEFT(G270,C268+1))</f>
        <v/>
      </c>
      <c r="I270" s="782"/>
      <c r="J270" s="796"/>
      <c r="K270" s="759" t="str">
        <f>IF(LEN(TRIM(L270))&gt;0,MAX(K13:K269)+1,"")</f>
        <v/>
      </c>
      <c r="L270" s="864"/>
      <c r="M270" s="864"/>
      <c r="N270" s="864"/>
    </row>
    <row r="271" spans="2:14">
      <c r="B271" s="759"/>
      <c r="C271" s="780" t="str">
        <f>TRIM(SUBSTITUTE(SUBSTITUTE(SUBSTITUTE(SUBSTITUTE(SUBSTITUTE(SUBSTITUTE(SUBSTITUTE(SUBSTITUTE(C270,"("," "),")"," "),CHAR(34)," "),"-"," "),"_"," "),"&lt;"," "),"&gt;"," "),"="," "))</f>
        <v>Nettoyer les tomates enlever le pédoncule et les couper en quarts</v>
      </c>
      <c r="D271" s="780" t="str" cm="1">
        <f t="array" ref="D271">IF(ROW()=ROW(D266),C269,INDEX(E266:E279,ROW()-ROW(D266)))</f>
        <v/>
      </c>
      <c r="E271" s="781" t="str">
        <f>IF(OR(D271="",C268="",C268&lt;=0,F271=""),"",TRIM(MID(D271,LEN(F271)+1+IF(MID(D271,LEN(F271)+1,1)=" ",1,0),99999)))</f>
        <v/>
      </c>
      <c r="F271" s="780" t="str">
        <f>IF(OR(G271="",G271=0,G271="0"),"",IF(LEN(G271)&lt;=C268,G271,IF(LEN(SUBSTITUTE(H271," ",""))=C268+1,LEFT(G271,C268),LEFT(G271,FIND("§",SUBSTITUTE(H271," ","§",LEN(H271)-LEN(SUBSTITUTE(H271," ",""))))-1))))</f>
        <v/>
      </c>
      <c r="G271" s="780" t="str">
        <f t="shared" si="155"/>
        <v/>
      </c>
      <c r="H271" s="780" t="str">
        <f>IF(OR(G271="",G271=0,G271="0"),"",LEFT(G271,C268+1))</f>
        <v/>
      </c>
      <c r="I271" s="782"/>
      <c r="J271" s="796"/>
      <c r="K271" s="759" t="str">
        <f>IF(LEN(TRIM(L271))&gt;0,MAX(K13:K270)+1,"")</f>
        <v/>
      </c>
      <c r="L271" s="864"/>
      <c r="M271" s="864"/>
      <c r="N271" s="864"/>
    </row>
    <row r="272" spans="2:14">
      <c r="B272" s="759"/>
      <c r="C272" s="784" t="str">
        <f>TRIM(SUBSTITUTE(SUBSTITUTE(SUBSTITUTE(SUBSTITUTE(C271,"►"," "),"▼"," "),"▲"," "),"◄"," "))</f>
        <v>Nettoyer les tomates enlever le pédoncule et les couper en quarts</v>
      </c>
      <c r="D272" s="780" t="str" cm="1">
        <f t="array" ref="D272">IF(ROW()=ROW(D266),C269,INDEX(E266:E279,ROW()-ROW(D266)))</f>
        <v/>
      </c>
      <c r="E272" s="781" t="str">
        <f>IF(OR(D272="",C268="",C268&lt;=0,F272=""),"",TRIM(MID(D272,LEN(F272)+1+IF(MID(D272,LEN(F272)+1,1)=" ",1,0),99999)))</f>
        <v/>
      </c>
      <c r="F272" s="780" t="str">
        <f>IF(OR(G272="",G272=0,G272="0"),"",IF(LEN(G272)&lt;=C268,G272,IF(LEN(SUBSTITUTE(H272," ",""))=C268+1,LEFT(G272,C268),LEFT(G272,FIND("§",SUBSTITUTE(H272," ","§",LEN(H272)-LEN(SUBSTITUTE(H272," ",""))))-1))))</f>
        <v/>
      </c>
      <c r="G272" s="780" t="str">
        <f t="shared" si="155"/>
        <v/>
      </c>
      <c r="H272" s="780" t="str">
        <f>IF(OR(G272="",G272=0,G272="0"),"",LEFT(G272,C268+1))</f>
        <v/>
      </c>
      <c r="I272" s="782"/>
      <c r="J272" s="796"/>
      <c r="K272" s="759" t="str">
        <f>IF(LEN(TRIM(L272))&gt;0,MAX(K13:K271)+1,"")</f>
        <v/>
      </c>
      <c r="L272" s="864"/>
      <c r="M272" s="864"/>
      <c r="N272" s="864"/>
    </row>
    <row r="273" spans="2:14">
      <c r="B273" s="759"/>
      <c r="C273" s="784" t="str">
        <f>TRIM(SUBSTITUTE(SUBSTITUTE(C272,"“"," "),"”"," "))</f>
        <v>Nettoyer les tomates enlever le pédoncule et les couper en quarts</v>
      </c>
      <c r="D273" s="780" t="str" cm="1">
        <f t="array" ref="D273">IF(ROW()=ROW(D266),C269,INDEX(E266:E279,ROW()-ROW(D266)))</f>
        <v/>
      </c>
      <c r="E273" s="781" t="str">
        <f>IF(OR(D273="",C268="",C268&lt;=0,F273=""),"",TRIM(MID(D273,LEN(F273)+1+IF(MID(D273,LEN(F273)+1,1)=" ",1,0),99999)))</f>
        <v/>
      </c>
      <c r="F273" s="780" t="str">
        <f>IF(OR(G273="",G273=0,G273="0"),"",IF(LEN(G273)&lt;=C268,G273,IF(LEN(SUBSTITUTE(H273," ",""))=C268+1,LEFT(G273,C268),LEFT(G273,FIND("§",SUBSTITUTE(H273," ","§",LEN(H273)-LEN(SUBSTITUTE(H273," ",""))))-1))))</f>
        <v/>
      </c>
      <c r="G273" s="780" t="str">
        <f t="shared" si="155"/>
        <v/>
      </c>
      <c r="H273" s="780" t="str">
        <f>IF(OR(G273="",G273=0,G273="0"),"",LEFT(G273,C268+1))</f>
        <v/>
      </c>
      <c r="I273" s="782"/>
      <c r="J273" s="796"/>
      <c r="K273" s="759" t="str">
        <f>IF(LEN(TRIM(L273))&gt;0,MAX(K13:K272)+1,"")</f>
        <v/>
      </c>
      <c r="L273" s="864"/>
      <c r="M273" s="864"/>
      <c r="N273" s="864"/>
    </row>
    <row r="274" spans="2:14">
      <c r="B274" s="759"/>
      <c r="C274" s="784"/>
      <c r="D274" s="780" t="str" cm="1">
        <f t="array" ref="D274">IF(ROW()=ROW(D266),C269,INDEX(E266:E279,ROW()-ROW(D266)))</f>
        <v/>
      </c>
      <c r="E274" s="781" t="str">
        <f>IF(OR(D274="",C268="",C268&lt;=0,F274=""),"",TRIM(MID(D274,LEN(F274)+1+IF(MID(D274,LEN(F274)+1,1)=" ",1,0),99999)))</f>
        <v/>
      </c>
      <c r="F274" s="780" t="str">
        <f>IF(OR(G274="",G274=0,G274="0"),"",IF(LEN(G274)&lt;=C268,G274,IF(LEN(SUBSTITUTE(H274," ",""))=C268+1,LEFT(G274,C268),LEFT(G274,FIND("§",SUBSTITUTE(H274," ","§",LEN(H274)-LEN(SUBSTITUTE(H274," ",""))))-1))))</f>
        <v/>
      </c>
      <c r="G274" s="780" t="str">
        <f t="shared" si="155"/>
        <v/>
      </c>
      <c r="H274" s="780" t="str">
        <f>IF(OR(G274="",G274=0,G274="0"),"",LEFT(G274,C268+1))</f>
        <v/>
      </c>
      <c r="I274" s="782"/>
      <c r="J274" s="796"/>
      <c r="K274" s="759" t="str">
        <f>IF(LEN(TRIM(L274))&gt;0,MAX(K13:K273)+1,"")</f>
        <v/>
      </c>
      <c r="L274" s="864"/>
      <c r="M274" s="864"/>
      <c r="N274" s="864"/>
    </row>
    <row r="275" spans="2:14">
      <c r="B275" s="759"/>
      <c r="C275" s="784"/>
      <c r="D275" s="780" t="str" cm="1">
        <f t="array" ref="D275">IF(ROW()=ROW(D266),C269,INDEX(E266:E279,ROW()-ROW(D266)))</f>
        <v/>
      </c>
      <c r="E275" s="781" t="str">
        <f>IF(OR(D275="",C268="",C268&lt;=0,F275=""),"",TRIM(MID(D275,LEN(F275)+1+IF(MID(D275,LEN(F275)+1,1)=" ",1,0),99999)))</f>
        <v/>
      </c>
      <c r="F275" s="780" t="str">
        <f>IF(OR(G275="",G275=0,G275="0"),"",IF(LEN(G275)&lt;=C268,G275,IF(LEN(SUBSTITUTE(H275," ",""))=C268+1,LEFT(G275,C268),LEFT(G275,FIND("§",SUBSTITUTE(H275," ","§",LEN(H275)-LEN(SUBSTITUTE(H275," ",""))))-1))))</f>
        <v/>
      </c>
      <c r="G275" s="780" t="str">
        <f t="shared" si="155"/>
        <v/>
      </c>
      <c r="H275" s="780" t="str">
        <f>IF(OR(G275="",G275=0,G275="0"),"",LEFT(G275,C268+1))</f>
        <v/>
      </c>
      <c r="I275" s="782"/>
      <c r="J275" s="796"/>
      <c r="K275" s="759" t="str">
        <f>IF(LEN(TRIM(L275))&gt;0,MAX(K13:K274)+1,"")</f>
        <v/>
      </c>
      <c r="L275" s="864"/>
      <c r="M275" s="864"/>
      <c r="N275" s="864"/>
    </row>
    <row r="276" spans="2:14">
      <c r="B276" s="759"/>
      <c r="C276" s="784"/>
      <c r="D276" s="780" t="str" cm="1">
        <f t="array" ref="D276">IF(ROW()=ROW(D266),C269,INDEX(E266:E279,ROW()-ROW(D266)))</f>
        <v/>
      </c>
      <c r="E276" s="781" t="str">
        <f>IF(OR(D276="",C268="",C268&lt;=0,F276=""),"",TRIM(MID(D276,LEN(F276)+1+IF(MID(D276,LEN(F276)+1,1)=" ",1,0),99999)))</f>
        <v/>
      </c>
      <c r="F276" s="780" t="str">
        <f>IF(OR(G276="",G276=0,G276="0"),"",IF(LEN(G276)&lt;=C268,G276,IF(LEN(SUBSTITUTE(H276," ",""))=C268+1,LEFT(G276,C268),LEFT(G276,FIND("§",SUBSTITUTE(H276," ","§",LEN(H276)-LEN(SUBSTITUTE(H276," ",""))))-1))))</f>
        <v/>
      </c>
      <c r="G276" s="780" t="str">
        <f t="shared" si="155"/>
        <v/>
      </c>
      <c r="H276" s="780" t="str">
        <f>IF(OR(G276="",G276=0,G276="0"),"",LEFT(G276,C268+1))</f>
        <v/>
      </c>
      <c r="I276" s="782"/>
      <c r="J276" s="796"/>
      <c r="K276" s="759" t="str">
        <f>IF(LEN(TRIM(L276))&gt;0,MAX(K13:K275)+1,"")</f>
        <v/>
      </c>
      <c r="L276" s="864"/>
      <c r="M276" s="864"/>
      <c r="N276" s="864"/>
    </row>
    <row r="277" spans="2:14">
      <c r="B277" s="759"/>
      <c r="C277" s="784"/>
      <c r="D277" s="780" t="str" cm="1">
        <f t="array" ref="D277">IF(ROW()=ROW(D266),C269,INDEX(E266:E279,ROW()-ROW(D266)))</f>
        <v/>
      </c>
      <c r="E277" s="781" t="str">
        <f>IF(OR(D277="",C268="",C268&lt;=0,F277=""),"",TRIM(MID(D277,LEN(F277)+1+IF(MID(D277,LEN(F277)+1,1)=" ",1,0),99999)))</f>
        <v/>
      </c>
      <c r="F277" s="780" t="str">
        <f>IF(OR(G277="",G277=0,G277="0"),"",IF(LEN(G277)&lt;=C268,G277,IF(LEN(SUBSTITUTE(H277," ",""))=C268+1,LEFT(G277,C268),LEFT(G277,FIND("§",SUBSTITUTE(H277," ","§",LEN(H277)-LEN(SUBSTITUTE(H277," ",""))))-1))))</f>
        <v/>
      </c>
      <c r="G277" s="780" t="str">
        <f t="shared" si="155"/>
        <v/>
      </c>
      <c r="H277" s="780" t="str">
        <f>IF(OR(G277="",G277=0,G277="0"),"",LEFT(G277,C268+1))</f>
        <v/>
      </c>
      <c r="I277" s="782"/>
      <c r="J277" s="796"/>
      <c r="K277" s="759" t="str">
        <f>IF(LEN(TRIM(L277))&gt;0,MAX(K13:K276)+1,"")</f>
        <v/>
      </c>
      <c r="L277" s="864"/>
      <c r="M277" s="864"/>
      <c r="N277" s="864"/>
    </row>
    <row r="278" spans="2:14">
      <c r="B278" s="759"/>
      <c r="C278" s="784"/>
      <c r="D278" s="780" t="str" cm="1">
        <f t="array" ref="D278">IF(ROW()=ROW(D266),C269,INDEX(E266:E279,ROW()-ROW(D266)))</f>
        <v/>
      </c>
      <c r="E278" s="781" t="str">
        <f>IF(OR(D278="",C268="",C268&lt;=0,F278=""),"",TRIM(MID(D278,LEN(F278)+1+IF(MID(D278,LEN(F278)+1,1)=" ",1,0),99999)))</f>
        <v/>
      </c>
      <c r="F278" s="780" t="str">
        <f>IF(OR(G278="",G278=0,G278="0"),"",IF(LEN(G278)&lt;=C268,G278,IF(LEN(SUBSTITUTE(H278," ",""))=C268+1,LEFT(G278,C268),LEFT(G278,FIND("§",SUBSTITUTE(H278," ","§",LEN(H278)-LEN(SUBSTITUTE(H278," ",""))))-1))))</f>
        <v/>
      </c>
      <c r="G278" s="780" t="str">
        <f t="shared" si="155"/>
        <v/>
      </c>
      <c r="H278" s="780" t="str">
        <f>IF(OR(G278="",G278=0,G278="0"),"",LEFT(G278,C268+1))</f>
        <v/>
      </c>
      <c r="I278" s="782"/>
      <c r="J278" s="796"/>
      <c r="K278" s="759" t="str">
        <f>IF(LEN(TRIM(L278))&gt;0,MAX(K13:K277)+1,"")</f>
        <v/>
      </c>
      <c r="L278" s="864"/>
      <c r="M278" s="864"/>
      <c r="N278" s="864"/>
    </row>
    <row r="279" spans="2:14">
      <c r="B279" s="759"/>
      <c r="C279" s="784"/>
      <c r="D279" s="780" t="str" cm="1">
        <f t="array" ref="D279">IF(ROW()=ROW(D266),C269,INDEX(E266:E279,ROW()-ROW(D266)))</f>
        <v/>
      </c>
      <c r="E279" s="781" t="str">
        <f>IF(OR(D279="",C268="",C268&lt;=0,F279=""),"",TRIM(MID(D279,LEN(F279)+1+IF(MID(D279,LEN(F279)+1,1)=" ",1,0),99999)))</f>
        <v/>
      </c>
      <c r="F279" s="780" t="str">
        <f>IF(OR(G279="",G279=0,G279="0"),"",IF(LEN(G279)&lt;=C268,G279,IF(LEN(SUBSTITUTE(H279," ",""))=C268+1,LEFT(G279,C268),LEFT(G279,FIND("§",SUBSTITUTE(H279," ","§",LEN(H279)-LEN(SUBSTITUTE(H279," ",""))))-1))))</f>
        <v/>
      </c>
      <c r="G279" s="780" t="str">
        <f t="shared" si="155"/>
        <v/>
      </c>
      <c r="H279" s="780" t="str">
        <f>IF(OR(G279="",G279=0,G279="0"),"",LEFT(G279,C268+1))</f>
        <v/>
      </c>
      <c r="I279" s="782"/>
      <c r="J279" s="796"/>
      <c r="K279" s="759" t="str">
        <f>IF(LEN(TRIM(L279))&gt;0,MAX(K13:K278)+1,"")</f>
        <v/>
      </c>
      <c r="L279" s="864"/>
      <c r="M279" s="864"/>
      <c r="N279" s="864"/>
    </row>
    <row r="280" spans="2:14">
      <c r="B280" s="759"/>
      <c r="C280" s="779" t="str">
        <f>IF(TRIM(SUBSTITUTE(R33,CHAR(160),""))="","",R33)</f>
        <v>Mixer les tomates avec du basilic dans un mixeur ou un blender.</v>
      </c>
      <c r="D280" s="780" t="str" cm="1">
        <f t="array" ref="D280">IF(ROW()=ROW(D280),C283,INDEX(E280:E293,ROW()-ROW(D280)))</f>
        <v>Mixer les tomates avec du basilic dans un mixeur ou un blender.</v>
      </c>
      <c r="E280" s="781" t="str">
        <f>IF(OR(D280="",C282="",C282&lt;=0,F280=""),"",TRIM(MID(D280,LEN(F280)+1+IF(MID(D280,LEN(F280)+1,1)=" ",1,0),99999)))</f>
        <v/>
      </c>
      <c r="F280" s="780" t="str">
        <f>IF(OR(G280="",G280=0,G280="0"),"",IF(LEN(G280)&lt;=C282,G280,IF(LEN(SUBSTITUTE(H280," ",""))=C282+1,LEFT(G280,C282),LEFT(G280,FIND("§",SUBSTITUTE(H280," ","§",LEN(H280)-LEN(SUBSTITUTE(H280," ",""))))-1))))</f>
        <v>Mixer les tomates avec du basilic dans un mixeur ou un blender.</v>
      </c>
      <c r="G280" s="780" t="str">
        <f t="shared" si="155"/>
        <v>Mixer les tomates avec du basilic dans un mixeur ou un blender.</v>
      </c>
      <c r="H280" s="780" t="str">
        <f>IF(OR(G280="",G280=0,G280="0"),"",LEFT(G280,C282+1))</f>
        <v>Mixer les tomates avec du basilic dans un mixeur ou un blender.</v>
      </c>
      <c r="I280" s="782"/>
      <c r="J280" s="796"/>
      <c r="K280" s="759" t="str">
        <f>IF(LEN(TRIM(L280))&gt;0,MAX(K13:K279)+1,"")</f>
        <v/>
      </c>
      <c r="L280" s="864"/>
      <c r="M280" s="864"/>
      <c r="N280" s="864"/>
    </row>
    <row r="281" spans="2:14">
      <c r="B281" s="759"/>
      <c r="C281" s="784" t="str">
        <f>TRIM(SUBSTITUTE(SUBSTITUTE(SUBSTITUTE(SUBSTITUTE(SUBSTITUTE(SUBSTITUTE(SUBSTITUTE(SUBSTITUTE(SUBSTITUTE(CLEAN(IF(OR(LEFT(C280,1)="-",LEFT(C280,1)="="),MID(C280,2,99999),C280)),"—","-"),"–","-"),CHAR(160)," "),CHAR(9)," "),CHAR(13)," "),CHAR(10)," ")," "," ")," "," ")," "," "))</f>
        <v>Mixer les tomates avec du basilic dans un mixeur ou un blender.</v>
      </c>
      <c r="D281" s="780" t="str" cm="1">
        <f t="array" ref="D281">IF(ROW()=ROW(D280),C283,INDEX(E280:E293,ROW()-ROW(D280)))</f>
        <v/>
      </c>
      <c r="E281" s="781" t="str">
        <f>IF(OR(D281="",C282="",C282&lt;=0,F281=""),"",TRIM(MID(D281,LEN(F281)+1+IF(MID(D281,LEN(F281)+1,1)=" ",1,0),99999)))</f>
        <v/>
      </c>
      <c r="F281" s="780" t="str">
        <f>IF(OR(G281="",G281=0,G281="0"),"",IF(LEN(G281)&lt;=C282,G281,IF(LEN(SUBSTITUTE(H281," ",""))=C282+1,LEFT(G281,C282),LEFT(G281,FIND("§",SUBSTITUTE(H281," ","§",LEN(H281)-LEN(SUBSTITUTE(H281," ",""))))-1))))</f>
        <v/>
      </c>
      <c r="G281" s="780" t="str">
        <f t="shared" si="155"/>
        <v/>
      </c>
      <c r="H281" s="780" t="str">
        <f>IF(OR(G281="",G281=0,G281="0"),"",LEFT(G281,C282+1))</f>
        <v/>
      </c>
      <c r="I281" s="782"/>
      <c r="J281" s="796"/>
      <c r="K281" s="759" t="str">
        <f>IF(LEN(TRIM(L281))&gt;0,MAX(K13:K280)+1,"")</f>
        <v/>
      </c>
      <c r="L281" s="864"/>
      <c r="M281" s="864"/>
      <c r="N281" s="864"/>
    </row>
    <row r="282" spans="2:14">
      <c r="B282" s="759"/>
      <c r="C282" s="785">
        <f>K10</f>
        <v>120</v>
      </c>
      <c r="D282" s="780" t="str" cm="1">
        <f t="array" ref="D282">IF(ROW()=ROW(D280),C283,INDEX(E280:E293,ROW()-ROW(D280)))</f>
        <v/>
      </c>
      <c r="E282" s="781" t="str">
        <f>IF(OR(D282="",C282="",C282&lt;=0,F282=""),"",TRIM(MID(D282,LEN(F282)+1+IF(MID(D282,LEN(F282)+1,1)=" ",1,0),99999)))</f>
        <v/>
      </c>
      <c r="F282" s="780" t="str">
        <f>IF(OR(G282="",G282=0,G282="0"),"",IF(LEN(G282)&lt;=C282,G282,IF(LEN(SUBSTITUTE(H282," ",""))=C282+1,LEFT(G282,C282),LEFT(G282,FIND("§",SUBSTITUTE(H282," ","§",LEN(H282)-LEN(SUBSTITUTE(H282," ",""))))-1))))</f>
        <v/>
      </c>
      <c r="G282" s="780" t="str">
        <f t="shared" si="155"/>
        <v/>
      </c>
      <c r="H282" s="780" t="str">
        <f>IF(OR(G282="",G282=0,G282="0"),"",LEFT(G282,C282+1))</f>
        <v/>
      </c>
      <c r="I282" s="782"/>
      <c r="J282" s="796"/>
      <c r="K282" s="759" t="str">
        <f>IF(LEN(TRIM(L282))&gt;0,MAX(K13:K281)+1,"")</f>
        <v/>
      </c>
      <c r="L282" s="864"/>
      <c r="M282" s="864"/>
      <c r="N282" s="864"/>
    </row>
    <row r="283" spans="2:14">
      <c r="B283" s="759"/>
      <c r="C283" s="784" t="str">
        <f>IF(UPPER(TRIM(K11))="X",C287,C281)</f>
        <v>Mixer les tomates avec du basilic dans un mixeur ou un blender.</v>
      </c>
      <c r="D283" s="780" t="str" cm="1">
        <f t="array" ref="D283">IF(ROW()=ROW(D280),C283,INDEX(E280:E293,ROW()-ROW(D280)))</f>
        <v/>
      </c>
      <c r="E283" s="781" t="str">
        <f>IF(OR(D283="",C282="",C282&lt;=0,F283=""),"",TRIM(MID(D283,LEN(F283)+1+IF(MID(D283,LEN(F283)+1,1)=" ",1,0),99999)))</f>
        <v/>
      </c>
      <c r="F283" s="780" t="str">
        <f>IF(OR(G283="",G283=0,G283="0"),"",IF(LEN(G283)&lt;=C282,G283,IF(LEN(SUBSTITUTE(H283," ",""))=C282+1,LEFT(G283,C282),LEFT(G283,FIND("§",SUBSTITUTE(H283," ","§",LEN(H283)-LEN(SUBSTITUTE(H283," ",""))))-1))))</f>
        <v/>
      </c>
      <c r="G283" s="780" t="str">
        <f t="shared" si="155"/>
        <v/>
      </c>
      <c r="H283" s="780" t="str">
        <f>IF(OR(G283="",G283=0,G283="0"),"",LEFT(G283,C282+1))</f>
        <v/>
      </c>
      <c r="I283" s="782"/>
      <c r="J283" s="796"/>
      <c r="K283" s="759" t="str">
        <f>IF(LEN(TRIM(L283))&gt;0,MAX(K13:K282)+1,"")</f>
        <v/>
      </c>
      <c r="L283" s="864"/>
      <c r="M283" s="864"/>
      <c r="N283" s="864"/>
    </row>
    <row r="284" spans="2:14">
      <c r="B284" s="759"/>
      <c r="C284" s="786" t="str">
        <f>TRIM(SUBSTITUTE(SUBSTITUTE(SUBSTITUTE(SUBSTITUTE(SUBSTITUTE(SUBSTITUTE(SUBSTITUTE(SUBSTITUTE(SUBSTITUTE(SUBSTITUTE(C281,","," "),";"," "),":"," "),"!"," "),"?"," "),"…"," "),"»"," "),"«"," "),"/"," "),"."," "))</f>
        <v>Mixer les tomates avec du basilic dans un mixeur ou un blender</v>
      </c>
      <c r="D284" s="780" t="str" cm="1">
        <f t="array" ref="D284">IF(ROW()=ROW(D280),C283,INDEX(E280:E293,ROW()-ROW(D280)))</f>
        <v/>
      </c>
      <c r="E284" s="781" t="str">
        <f>IF(OR(D284="",C282="",C282&lt;=0,F284=""),"",TRIM(MID(D284,LEN(F284)+1+IF(MID(D284,LEN(F284)+1,1)=" ",1,0),99999)))</f>
        <v/>
      </c>
      <c r="F284" s="780" t="str">
        <f>IF(OR(G284="",G284=0,G284="0"),"",IF(LEN(G284)&lt;=C282,G284,IF(LEN(SUBSTITUTE(H284," ",""))=C282+1,LEFT(G284,C282),LEFT(G284,FIND("§",SUBSTITUTE(H284," ","§",LEN(H284)-LEN(SUBSTITUTE(H284," ",""))))-1))))</f>
        <v/>
      </c>
      <c r="G284" s="780" t="str">
        <f t="shared" si="155"/>
        <v/>
      </c>
      <c r="H284" s="780" t="str">
        <f>IF(OR(G284="",G284=0,G284="0"),"",LEFT(G284,C282+1))</f>
        <v/>
      </c>
      <c r="I284" s="782"/>
      <c r="J284" s="796"/>
      <c r="K284" s="759" t="str">
        <f>IF(LEN(TRIM(L284))&gt;0,MAX(K13:K283)+1,"")</f>
        <v/>
      </c>
      <c r="L284" s="864"/>
      <c r="M284" s="864"/>
      <c r="N284" s="864"/>
    </row>
    <row r="285" spans="2:14">
      <c r="B285" s="759"/>
      <c r="C285" s="780" t="str">
        <f>TRIM(SUBSTITUTE(SUBSTITUTE(SUBSTITUTE(SUBSTITUTE(SUBSTITUTE(SUBSTITUTE(SUBSTITUTE(SUBSTITUTE(C284,"("," "),")"," "),CHAR(34)," "),"-"," "),"_"," "),"&lt;"," "),"&gt;"," "),"="," "))</f>
        <v>Mixer les tomates avec du basilic dans un mixeur ou un blender</v>
      </c>
      <c r="D285" s="780" t="str" cm="1">
        <f t="array" ref="D285">IF(ROW()=ROW(D280),C283,INDEX(E280:E293,ROW()-ROW(D280)))</f>
        <v/>
      </c>
      <c r="E285" s="781" t="str">
        <f>IF(OR(D285="",C282="",C282&lt;=0,F285=""),"",TRIM(MID(D285,LEN(F285)+1+IF(MID(D285,LEN(F285)+1,1)=" ",1,0),99999)))</f>
        <v/>
      </c>
      <c r="F285" s="780" t="str">
        <f>IF(OR(G285="",G285=0,G285="0"),"",IF(LEN(G285)&lt;=C282,G285,IF(LEN(SUBSTITUTE(H285," ",""))=C282+1,LEFT(G285,C282),LEFT(G285,FIND("§",SUBSTITUTE(H285," ","§",LEN(H285)-LEN(SUBSTITUTE(H285," ",""))))-1))))</f>
        <v/>
      </c>
      <c r="G285" s="780" t="str">
        <f t="shared" si="155"/>
        <v/>
      </c>
      <c r="H285" s="780" t="str">
        <f>IF(OR(G285="",G285=0,G285="0"),"",LEFT(G285,C282+1))</f>
        <v/>
      </c>
      <c r="I285" s="782"/>
      <c r="J285" s="796"/>
      <c r="K285" s="759" t="str">
        <f>IF(LEN(TRIM(L285))&gt;0,MAX(K13:K284)+1,"")</f>
        <v/>
      </c>
      <c r="L285" s="864"/>
      <c r="M285" s="864"/>
      <c r="N285" s="864"/>
    </row>
    <row r="286" spans="2:14">
      <c r="B286" s="759"/>
      <c r="C286" s="784" t="str">
        <f>TRIM(SUBSTITUTE(SUBSTITUTE(SUBSTITUTE(SUBSTITUTE(C285,"►"," "),"▼"," "),"▲"," "),"◄"," "))</f>
        <v>Mixer les tomates avec du basilic dans un mixeur ou un blender</v>
      </c>
      <c r="D286" s="780" t="str" cm="1">
        <f t="array" ref="D286">IF(ROW()=ROW(D280),C283,INDEX(E280:E293,ROW()-ROW(D280)))</f>
        <v/>
      </c>
      <c r="E286" s="781" t="str">
        <f>IF(OR(D286="",C282="",C282&lt;=0,F286=""),"",TRIM(MID(D286,LEN(F286)+1+IF(MID(D286,LEN(F286)+1,1)=" ",1,0),99999)))</f>
        <v/>
      </c>
      <c r="F286" s="780" t="str">
        <f>IF(OR(G286="",G286=0,G286="0"),"",IF(LEN(G286)&lt;=C282,G286,IF(LEN(SUBSTITUTE(H286," ",""))=C282+1,LEFT(G286,C282),LEFT(G286,FIND("§",SUBSTITUTE(H286," ","§",LEN(H286)-LEN(SUBSTITUTE(H286," ",""))))-1))))</f>
        <v/>
      </c>
      <c r="G286" s="780" t="str">
        <f t="shared" si="155"/>
        <v/>
      </c>
      <c r="H286" s="780" t="str">
        <f>IF(OR(G286="",G286=0,G286="0"),"",LEFT(G286,C282+1))</f>
        <v/>
      </c>
      <c r="I286" s="782"/>
      <c r="J286" s="796"/>
      <c r="K286" s="759" t="str">
        <f>IF(LEN(TRIM(L286))&gt;0,MAX(K13:K285)+1,"")</f>
        <v/>
      </c>
      <c r="L286" s="864"/>
      <c r="M286" s="864"/>
      <c r="N286" s="864"/>
    </row>
    <row r="287" spans="2:14">
      <c r="B287" s="759"/>
      <c r="C287" s="784" t="str">
        <f>TRIM(SUBSTITUTE(SUBSTITUTE(C286,"“"," "),"”"," "))</f>
        <v>Mixer les tomates avec du basilic dans un mixeur ou un blender</v>
      </c>
      <c r="D287" s="780" t="str" cm="1">
        <f t="array" ref="D287">IF(ROW()=ROW(D280),C283,INDEX(E280:E293,ROW()-ROW(D280)))</f>
        <v/>
      </c>
      <c r="E287" s="781" t="str">
        <f>IF(OR(D287="",C282="",C282&lt;=0,F287=""),"",TRIM(MID(D287,LEN(F287)+1+IF(MID(D287,LEN(F287)+1,1)=" ",1,0),99999)))</f>
        <v/>
      </c>
      <c r="F287" s="780" t="str">
        <f>IF(OR(G287="",G287=0,G287="0"),"",IF(LEN(G287)&lt;=C282,G287,IF(LEN(SUBSTITUTE(H287," ",""))=C282+1,LEFT(G287,C282),LEFT(G287,FIND("§",SUBSTITUTE(H287," ","§",LEN(H287)-LEN(SUBSTITUTE(H287," ",""))))-1))))</f>
        <v/>
      </c>
      <c r="G287" s="780" t="str">
        <f t="shared" si="155"/>
        <v/>
      </c>
      <c r="H287" s="780" t="str">
        <f>IF(OR(G287="",G287=0,G287="0"),"",LEFT(G287,C282+1))</f>
        <v/>
      </c>
      <c r="I287" s="782"/>
      <c r="J287" s="796"/>
      <c r="K287" s="759" t="str">
        <f>IF(LEN(TRIM(L287))&gt;0,MAX(K13:K286)+1,"")</f>
        <v/>
      </c>
      <c r="L287" s="864"/>
      <c r="M287" s="864"/>
      <c r="N287" s="864"/>
    </row>
    <row r="288" spans="2:14">
      <c r="B288" s="759"/>
      <c r="C288" s="784"/>
      <c r="D288" s="780" t="str" cm="1">
        <f t="array" ref="D288">IF(ROW()=ROW(D280),C283,INDEX(E280:E293,ROW()-ROW(D280)))</f>
        <v/>
      </c>
      <c r="E288" s="781" t="str">
        <f>IF(OR(D288="",C282="",C282&lt;=0,F288=""),"",TRIM(MID(D288,LEN(F288)+1+IF(MID(D288,LEN(F288)+1,1)=" ",1,0),99999)))</f>
        <v/>
      </c>
      <c r="F288" s="780" t="str">
        <f>IF(OR(G288="",G288=0,G288="0"),"",IF(LEN(G288)&lt;=C282,G288,IF(LEN(SUBSTITUTE(H288," ",""))=C282+1,LEFT(G288,C282),LEFT(G288,FIND("§",SUBSTITUTE(H288," ","§",LEN(H288)-LEN(SUBSTITUTE(H288," ",""))))-1))))</f>
        <v/>
      </c>
      <c r="G288" s="780" t="str">
        <f t="shared" si="155"/>
        <v/>
      </c>
      <c r="H288" s="780" t="str">
        <f>IF(OR(G288="",G288=0,G288="0"),"",LEFT(G288,C282+1))</f>
        <v/>
      </c>
      <c r="I288" s="782"/>
      <c r="J288" s="796"/>
      <c r="K288" s="759" t="str">
        <f>IF(LEN(TRIM(L288))&gt;0,MAX(K13:K287)+1,"")</f>
        <v/>
      </c>
      <c r="L288" s="864"/>
      <c r="M288" s="864"/>
      <c r="N288" s="864"/>
    </row>
    <row r="289" spans="2:14">
      <c r="B289" s="759"/>
      <c r="C289" s="784"/>
      <c r="D289" s="780" t="str" cm="1">
        <f t="array" ref="D289">IF(ROW()=ROW(D280),C283,INDEX(E280:E293,ROW()-ROW(D280)))</f>
        <v/>
      </c>
      <c r="E289" s="781" t="str">
        <f>IF(OR(D289="",C282="",C282&lt;=0,F289=""),"",TRIM(MID(D289,LEN(F289)+1+IF(MID(D289,LEN(F289)+1,1)=" ",1,0),99999)))</f>
        <v/>
      </c>
      <c r="F289" s="780" t="str">
        <f>IF(OR(G289="",G289=0,G289="0"),"",IF(LEN(G289)&lt;=C282,G289,IF(LEN(SUBSTITUTE(H289," ",""))=C282+1,LEFT(G289,C282),LEFT(G289,FIND("§",SUBSTITUTE(H289," ","§",LEN(H289)-LEN(SUBSTITUTE(H289," ",""))))-1))))</f>
        <v/>
      </c>
      <c r="G289" s="780" t="str">
        <f t="shared" si="155"/>
        <v/>
      </c>
      <c r="H289" s="780" t="str">
        <f>IF(OR(G289="",G289=0,G289="0"),"",LEFT(G289,C282+1))</f>
        <v/>
      </c>
      <c r="I289" s="782"/>
      <c r="J289" s="796"/>
      <c r="K289" s="759" t="str">
        <f>IF(LEN(TRIM(L289))&gt;0,MAX(K13:K288)+1,"")</f>
        <v/>
      </c>
      <c r="L289" s="864"/>
      <c r="M289" s="864"/>
      <c r="N289" s="864"/>
    </row>
    <row r="290" spans="2:14">
      <c r="B290" s="759"/>
      <c r="C290" s="784"/>
      <c r="D290" s="780" t="str" cm="1">
        <f t="array" ref="D290">IF(ROW()=ROW(D280),C283,INDEX(E280:E293,ROW()-ROW(D280)))</f>
        <v/>
      </c>
      <c r="E290" s="781" t="str">
        <f>IF(OR(D290="",C282="",C282&lt;=0,F290=""),"",TRIM(MID(D290,LEN(F290)+1+IF(MID(D290,LEN(F290)+1,1)=" ",1,0),99999)))</f>
        <v/>
      </c>
      <c r="F290" s="780" t="str">
        <f>IF(OR(G290="",G290=0,G290="0"),"",IF(LEN(G290)&lt;=C282,G290,IF(LEN(SUBSTITUTE(H290," ",""))=C282+1,LEFT(G290,C282),LEFT(G290,FIND("§",SUBSTITUTE(H290," ","§",LEN(H290)-LEN(SUBSTITUTE(H290," ",""))))-1))))</f>
        <v/>
      </c>
      <c r="G290" s="780" t="str">
        <f t="shared" si="155"/>
        <v/>
      </c>
      <c r="H290" s="780" t="str">
        <f>IF(OR(G290="",G290=0,G290="0"),"",LEFT(G290,C282+1))</f>
        <v/>
      </c>
      <c r="I290" s="782"/>
      <c r="J290" s="796"/>
      <c r="K290" s="759" t="str">
        <f>IF(LEN(TRIM(L290))&gt;0,MAX(K13:K289)+1,"")</f>
        <v/>
      </c>
      <c r="L290" s="864"/>
      <c r="M290" s="864"/>
      <c r="N290" s="864"/>
    </row>
    <row r="291" spans="2:14">
      <c r="B291" s="759"/>
      <c r="C291" s="784"/>
      <c r="D291" s="780" t="str" cm="1">
        <f t="array" ref="D291">IF(ROW()=ROW(D280),C283,INDEX(E280:E293,ROW()-ROW(D280)))</f>
        <v/>
      </c>
      <c r="E291" s="781" t="str">
        <f>IF(OR(D291="",C282="",C282&lt;=0,F291=""),"",TRIM(MID(D291,LEN(F291)+1+IF(MID(D291,LEN(F291)+1,1)=" ",1,0),99999)))</f>
        <v/>
      </c>
      <c r="F291" s="780" t="str">
        <f>IF(OR(G291="",G291=0,G291="0"),"",IF(LEN(G291)&lt;=C282,G291,IF(LEN(SUBSTITUTE(H291," ",""))=C282+1,LEFT(G291,C282),LEFT(G291,FIND("§",SUBSTITUTE(H291," ","§",LEN(H291)-LEN(SUBSTITUTE(H291," ",""))))-1))))</f>
        <v/>
      </c>
      <c r="G291" s="780" t="str">
        <f t="shared" si="155"/>
        <v/>
      </c>
      <c r="H291" s="780" t="str">
        <f>IF(OR(G291="",G291=0,G291="0"),"",LEFT(G291,C282+1))</f>
        <v/>
      </c>
      <c r="I291" s="782"/>
      <c r="J291" s="796"/>
      <c r="K291" s="759" t="str">
        <f>IF(LEN(TRIM(L291))&gt;0,MAX(K13:K290)+1,"")</f>
        <v/>
      </c>
      <c r="L291" s="864"/>
      <c r="M291" s="864"/>
      <c r="N291" s="864"/>
    </row>
    <row r="292" spans="2:14">
      <c r="B292" s="759"/>
      <c r="C292" s="784"/>
      <c r="D292" s="780" t="str" cm="1">
        <f t="array" ref="D292">IF(ROW()=ROW(D280),C283,INDEX(E280:E293,ROW()-ROW(D280)))</f>
        <v/>
      </c>
      <c r="E292" s="781" t="str">
        <f>IF(OR(D292="",C282="",C282&lt;=0,F292=""),"",TRIM(MID(D292,LEN(F292)+1+IF(MID(D292,LEN(F292)+1,1)=" ",1,0),99999)))</f>
        <v/>
      </c>
      <c r="F292" s="780" t="str">
        <f>IF(OR(G292="",G292=0,G292="0"),"",IF(LEN(G292)&lt;=C282,G292,IF(LEN(SUBSTITUTE(H292," ",""))=C282+1,LEFT(G292,C282),LEFT(G292,FIND("§",SUBSTITUTE(H292," ","§",LEN(H292)-LEN(SUBSTITUTE(H292," ",""))))-1))))</f>
        <v/>
      </c>
      <c r="G292" s="780" t="str">
        <f t="shared" si="155"/>
        <v/>
      </c>
      <c r="H292" s="780" t="str">
        <f>IF(OR(G292="",G292=0,G292="0"),"",LEFT(G292,C282+1))</f>
        <v/>
      </c>
      <c r="I292" s="782"/>
      <c r="J292" s="796"/>
      <c r="K292" s="759" t="str">
        <f>IF(LEN(TRIM(L292))&gt;0,MAX(K13:K291)+1,"")</f>
        <v/>
      </c>
      <c r="L292" s="864"/>
      <c r="M292" s="864"/>
      <c r="N292" s="864"/>
    </row>
    <row r="293" spans="2:14">
      <c r="B293" s="759"/>
      <c r="C293" s="784"/>
      <c r="D293" s="780" t="str" cm="1">
        <f t="array" ref="D293">IF(ROW()=ROW(D280),C283,INDEX(E280:E293,ROW()-ROW(D280)))</f>
        <v/>
      </c>
      <c r="E293" s="781" t="str">
        <f>IF(OR(D293="",C282="",C282&lt;=0,F293=""),"",TRIM(MID(D293,LEN(F293)+1+IF(MID(D293,LEN(F293)+1,1)=" ",1,0),99999)))</f>
        <v/>
      </c>
      <c r="F293" s="780" t="str">
        <f>IF(OR(G293="",G293=0,G293="0"),"",IF(LEN(G293)&lt;=C282,G293,IF(LEN(SUBSTITUTE(H293," ",""))=C282+1,LEFT(G293,C282),LEFT(G293,FIND("§",SUBSTITUTE(H293," ","§",LEN(H293)-LEN(SUBSTITUTE(H293," ",""))))-1))))</f>
        <v/>
      </c>
      <c r="G293" s="780" t="str">
        <f t="shared" si="155"/>
        <v/>
      </c>
      <c r="H293" s="780" t="str">
        <f>IF(OR(G293="",G293=0,G293="0"),"",LEFT(G293,C282+1))</f>
        <v/>
      </c>
      <c r="I293" s="782"/>
      <c r="J293" s="796"/>
      <c r="K293" s="759" t="str">
        <f>IF(LEN(TRIM(L293))&gt;0,MAX(K13:K292)+1,"")</f>
        <v/>
      </c>
      <c r="L293" s="864"/>
      <c r="M293" s="864"/>
      <c r="N293" s="864"/>
    </row>
    <row r="294" spans="2:14">
      <c r="B294" s="759"/>
      <c r="C294" s="779" t="str">
        <f>IF(TRIM(SUBSTITUTE(R34,CHAR(160),""))="","",R34)</f>
        <v>Ajuster l'assaisonnement selon vos goûts.</v>
      </c>
      <c r="D294" s="780" t="str" cm="1">
        <f t="array" ref="D294">IF(ROW()=ROW(D294),C297,INDEX(E294:E307,ROW()-ROW(D294)))</f>
        <v>Ajuster l'assaisonnement selon vos goûts.</v>
      </c>
      <c r="E294" s="781" t="str">
        <f>IF(OR(D294="",C296="",C296&lt;=0,F294=""),"",TRIM(MID(D294,LEN(F294)+1+IF(MID(D294,LEN(F294)+1,1)=" ",1,0),99999)))</f>
        <v/>
      </c>
      <c r="F294" s="780" t="str">
        <f>IF(OR(G294="",G294=0,G294="0"),"",IF(LEN(G294)&lt;=C296,G294,IF(LEN(SUBSTITUTE(H294," ",""))=C296+1,LEFT(G294,C296),LEFT(G294,FIND("§",SUBSTITUTE(H294," ","§",LEN(H294)-LEN(SUBSTITUTE(H294," ",""))))-1))))</f>
        <v>Ajuster l'assaisonnement selon vos goûts.</v>
      </c>
      <c r="G294" s="780" t="str">
        <f t="shared" si="155"/>
        <v>Ajuster l'assaisonnement selon vos goûts.</v>
      </c>
      <c r="H294" s="780" t="str">
        <f>IF(OR(G294="",G294=0,G294="0"),"",LEFT(G294,C296+1))</f>
        <v>Ajuster l'assaisonnement selon vos goûts.</v>
      </c>
      <c r="I294" s="782"/>
      <c r="J294" s="796"/>
      <c r="K294" s="759" t="str">
        <f>IF(LEN(TRIM(L294))&gt;0,MAX(K13:K293)+1,"")</f>
        <v/>
      </c>
      <c r="L294" s="864"/>
      <c r="M294" s="864"/>
      <c r="N294" s="864"/>
    </row>
    <row r="295" spans="2:14">
      <c r="B295" s="759"/>
      <c r="C295" s="784" t="str">
        <f>TRIM(SUBSTITUTE(SUBSTITUTE(SUBSTITUTE(SUBSTITUTE(SUBSTITUTE(SUBSTITUTE(SUBSTITUTE(SUBSTITUTE(SUBSTITUTE(CLEAN(IF(OR(LEFT(C294,1)="-",LEFT(C294,1)="="),MID(C294,2,99999),C294)),"—","-"),"–","-"),CHAR(160)," "),CHAR(9)," "),CHAR(13)," "),CHAR(10)," ")," "," ")," "," ")," "," "))</f>
        <v>Ajuster l'assaisonnement selon vos goûts.</v>
      </c>
      <c r="D295" s="780" t="str" cm="1">
        <f t="array" ref="D295">IF(ROW()=ROW(D294),C297,INDEX(E294:E307,ROW()-ROW(D294)))</f>
        <v/>
      </c>
      <c r="E295" s="781" t="str">
        <f>IF(OR(D295="",C296="",C296&lt;=0,F295=""),"",TRIM(MID(D295,LEN(F295)+1+IF(MID(D295,LEN(F295)+1,1)=" ",1,0),99999)))</f>
        <v/>
      </c>
      <c r="F295" s="780" t="str">
        <f>IF(OR(G295="",G295=0,G295="0"),"",IF(LEN(G295)&lt;=C296,G295,IF(LEN(SUBSTITUTE(H295," ",""))=C296+1,LEFT(G295,C296),LEFT(G295,FIND("§",SUBSTITUTE(H295," ","§",LEN(H295)-LEN(SUBSTITUTE(H295," ",""))))-1))))</f>
        <v/>
      </c>
      <c r="G295" s="780" t="str">
        <f t="shared" si="155"/>
        <v/>
      </c>
      <c r="H295" s="780" t="str">
        <f>IF(OR(G295="",G295=0,G295="0"),"",LEFT(G295,C296+1))</f>
        <v/>
      </c>
      <c r="I295" s="782"/>
      <c r="J295" s="796"/>
      <c r="K295" s="759" t="str">
        <f>IF(LEN(TRIM(L295))&gt;0,MAX(K13:K294)+1,"")</f>
        <v/>
      </c>
      <c r="L295" s="864"/>
      <c r="M295" s="864"/>
      <c r="N295" s="864"/>
    </row>
    <row r="296" spans="2:14">
      <c r="B296" s="759"/>
      <c r="C296" s="785">
        <f>K10</f>
        <v>120</v>
      </c>
      <c r="D296" s="780" t="str" cm="1">
        <f t="array" ref="D296">IF(ROW()=ROW(D294),C297,INDEX(E294:E307,ROW()-ROW(D294)))</f>
        <v/>
      </c>
      <c r="E296" s="781" t="str">
        <f>IF(OR(D296="",C296="",C296&lt;=0,F296=""),"",TRIM(MID(D296,LEN(F296)+1+IF(MID(D296,LEN(F296)+1,1)=" ",1,0),99999)))</f>
        <v/>
      </c>
      <c r="F296" s="780" t="str">
        <f>IF(OR(G296="",G296=0,G296="0"),"",IF(LEN(G296)&lt;=C296,G296,IF(LEN(SUBSTITUTE(H296," ",""))=C296+1,LEFT(G296,C296),LEFT(G296,FIND("§",SUBSTITUTE(H296," ","§",LEN(H296)-LEN(SUBSTITUTE(H296," ",""))))-1))))</f>
        <v/>
      </c>
      <c r="G296" s="780" t="str">
        <f t="shared" si="155"/>
        <v/>
      </c>
      <c r="H296" s="780" t="str">
        <f>IF(OR(G296="",G296=0,G296="0"),"",LEFT(G296,C296+1))</f>
        <v/>
      </c>
      <c r="I296" s="782"/>
      <c r="J296" s="796"/>
      <c r="K296" s="759" t="str">
        <f>IF(LEN(TRIM(L296))&gt;0,MAX(K13:K295)+1,"")</f>
        <v/>
      </c>
      <c r="L296" s="864"/>
      <c r="M296" s="864"/>
      <c r="N296" s="864"/>
    </row>
    <row r="297" spans="2:14">
      <c r="B297" s="759"/>
      <c r="C297" s="784" t="str">
        <f>IF(UPPER(TRIM(K11))="X",C301,C295)</f>
        <v>Ajuster l'assaisonnement selon vos goûts.</v>
      </c>
      <c r="D297" s="780" t="str" cm="1">
        <f t="array" ref="D297">IF(ROW()=ROW(D294),C297,INDEX(E294:E307,ROW()-ROW(D294)))</f>
        <v/>
      </c>
      <c r="E297" s="781" t="str">
        <f>IF(OR(D297="",C296="",C296&lt;=0,F297=""),"",TRIM(MID(D297,LEN(F297)+1+IF(MID(D297,LEN(F297)+1,1)=" ",1,0),99999)))</f>
        <v/>
      </c>
      <c r="F297" s="780" t="str">
        <f>IF(OR(G297="",G297=0,G297="0"),"",IF(LEN(G297)&lt;=C296,G297,IF(LEN(SUBSTITUTE(H297," ",""))=C296+1,LEFT(G297,C296),LEFT(G297,FIND("§",SUBSTITUTE(H297," ","§",LEN(H297)-LEN(SUBSTITUTE(H297," ",""))))-1))))</f>
        <v/>
      </c>
      <c r="G297" s="780" t="str">
        <f t="shared" si="155"/>
        <v/>
      </c>
      <c r="H297" s="780" t="str">
        <f>IF(OR(G297="",G297=0,G297="0"),"",LEFT(G297,C296+1))</f>
        <v/>
      </c>
      <c r="I297" s="782"/>
      <c r="J297" s="796"/>
      <c r="K297" s="759" t="str">
        <f>IF(LEN(TRIM(L297))&gt;0,MAX(K13:K296)+1,"")</f>
        <v/>
      </c>
      <c r="L297" s="864"/>
      <c r="M297" s="864"/>
      <c r="N297" s="864"/>
    </row>
    <row r="298" spans="2:14">
      <c r="B298" s="759"/>
      <c r="C298" s="786" t="str">
        <f>TRIM(SUBSTITUTE(SUBSTITUTE(SUBSTITUTE(SUBSTITUTE(SUBSTITUTE(SUBSTITUTE(SUBSTITUTE(SUBSTITUTE(SUBSTITUTE(SUBSTITUTE(C295,","," "),";"," "),":"," "),"!"," "),"?"," "),"…"," "),"»"," "),"«"," "),"/"," "),"."," "))</f>
        <v>Ajuster l'assaisonnement selon vos goûts</v>
      </c>
      <c r="D298" s="780" t="str" cm="1">
        <f t="array" ref="D298">IF(ROW()=ROW(D294),C297,INDEX(E294:E307,ROW()-ROW(D294)))</f>
        <v/>
      </c>
      <c r="E298" s="781" t="str">
        <f>IF(OR(D298="",C296="",C296&lt;=0,F298=""),"",TRIM(MID(D298,LEN(F298)+1+IF(MID(D298,LEN(F298)+1,1)=" ",1,0),99999)))</f>
        <v/>
      </c>
      <c r="F298" s="780" t="str">
        <f>IF(OR(G298="",G298=0,G298="0"),"",IF(LEN(G298)&lt;=C296,G298,IF(LEN(SUBSTITUTE(H298," ",""))=C296+1,LEFT(G298,C296),LEFT(G298,FIND("§",SUBSTITUTE(H298," ","§",LEN(H298)-LEN(SUBSTITUTE(H298," ",""))))-1))))</f>
        <v/>
      </c>
      <c r="G298" s="780" t="str">
        <f t="shared" si="155"/>
        <v/>
      </c>
      <c r="H298" s="780" t="str">
        <f>IF(OR(G298="",G298=0,G298="0"),"",LEFT(G298,C296+1))</f>
        <v/>
      </c>
      <c r="I298" s="782"/>
      <c r="J298" s="796"/>
      <c r="K298" s="759" t="str">
        <f>IF(LEN(TRIM(L298))&gt;0,MAX(K13:K297)+1,"")</f>
        <v/>
      </c>
      <c r="L298" s="864"/>
      <c r="M298" s="864"/>
      <c r="N298" s="864"/>
    </row>
    <row r="299" spans="2:14">
      <c r="B299" s="759"/>
      <c r="C299" s="780" t="str">
        <f>TRIM(SUBSTITUTE(SUBSTITUTE(SUBSTITUTE(SUBSTITUTE(SUBSTITUTE(SUBSTITUTE(SUBSTITUTE(SUBSTITUTE(C298,"("," "),")"," "),CHAR(34)," "),"-"," "),"_"," "),"&lt;"," "),"&gt;"," "),"="," "))</f>
        <v>Ajuster l'assaisonnement selon vos goûts</v>
      </c>
      <c r="D299" s="780" t="str" cm="1">
        <f t="array" ref="D299">IF(ROW()=ROW(D294),C297,INDEX(E294:E307,ROW()-ROW(D294)))</f>
        <v/>
      </c>
      <c r="E299" s="781" t="str">
        <f>IF(OR(D299="",C296="",C296&lt;=0,F299=""),"",TRIM(MID(D299,LEN(F299)+1+IF(MID(D299,LEN(F299)+1,1)=" ",1,0),99999)))</f>
        <v/>
      </c>
      <c r="F299" s="780" t="str">
        <f>IF(OR(G299="",G299=0,G299="0"),"",IF(LEN(G299)&lt;=C296,G299,IF(LEN(SUBSTITUTE(H299," ",""))=C296+1,LEFT(G299,C296),LEFT(G299,FIND("§",SUBSTITUTE(H299," ","§",LEN(H299)-LEN(SUBSTITUTE(H299," ",""))))-1))))</f>
        <v/>
      </c>
      <c r="G299" s="780" t="str">
        <f t="shared" si="155"/>
        <v/>
      </c>
      <c r="H299" s="780" t="str">
        <f>IF(OR(G299="",G299=0,G299="0"),"",LEFT(G299,C296+1))</f>
        <v/>
      </c>
      <c r="I299" s="782"/>
      <c r="J299" s="796"/>
      <c r="K299" s="759" t="str">
        <f>IF(LEN(TRIM(L299))&gt;0,MAX(K13:K298)+1,"")</f>
        <v/>
      </c>
      <c r="L299" s="864"/>
      <c r="M299" s="864"/>
      <c r="N299" s="864"/>
    </row>
    <row r="300" spans="2:14">
      <c r="B300" s="759"/>
      <c r="C300" s="784" t="str">
        <f>TRIM(SUBSTITUTE(SUBSTITUTE(SUBSTITUTE(SUBSTITUTE(C299,"►"," "),"▼"," "),"▲"," "),"◄"," "))</f>
        <v>Ajuster l'assaisonnement selon vos goûts</v>
      </c>
      <c r="D300" s="780" t="str" cm="1">
        <f t="array" ref="D300">IF(ROW()=ROW(D294),C297,INDEX(E294:E307,ROW()-ROW(D294)))</f>
        <v/>
      </c>
      <c r="E300" s="781" t="str">
        <f>IF(OR(D300="",C296="",C296&lt;=0,F300=""),"",TRIM(MID(D300,LEN(F300)+1+IF(MID(D300,LEN(F300)+1,1)=" ",1,0),99999)))</f>
        <v/>
      </c>
      <c r="F300" s="780" t="str">
        <f>IF(OR(G300="",G300=0,G300="0"),"",IF(LEN(G300)&lt;=C296,G300,IF(LEN(SUBSTITUTE(H300," ",""))=C296+1,LEFT(G300,C296),LEFT(G300,FIND("§",SUBSTITUTE(H300," ","§",LEN(H300)-LEN(SUBSTITUTE(H300," ",""))))-1))))</f>
        <v/>
      </c>
      <c r="G300" s="780" t="str">
        <f t="shared" si="155"/>
        <v/>
      </c>
      <c r="H300" s="780" t="str">
        <f>IF(OR(G300="",G300=0,G300="0"),"",LEFT(G300,C296+1))</f>
        <v/>
      </c>
      <c r="I300" s="782"/>
      <c r="J300" s="796"/>
      <c r="K300" s="759" t="str">
        <f>IF(LEN(TRIM(L300))&gt;0,MAX(K13:K299)+1,"")</f>
        <v/>
      </c>
      <c r="L300" s="864"/>
      <c r="M300" s="864"/>
      <c r="N300" s="864"/>
    </row>
    <row r="301" spans="2:14">
      <c r="B301" s="759"/>
      <c r="C301" s="784" t="str">
        <f>TRIM(SUBSTITUTE(SUBSTITUTE(C300,"“"," "),"”"," "))</f>
        <v>Ajuster l'assaisonnement selon vos goûts</v>
      </c>
      <c r="D301" s="780" t="str" cm="1">
        <f t="array" ref="D301">IF(ROW()=ROW(D294),C297,INDEX(E294:E307,ROW()-ROW(D294)))</f>
        <v/>
      </c>
      <c r="E301" s="781" t="str">
        <f>IF(OR(D301="",C296="",C296&lt;=0,F301=""),"",TRIM(MID(D301,LEN(F301)+1+IF(MID(D301,LEN(F301)+1,1)=" ",1,0),99999)))</f>
        <v/>
      </c>
      <c r="F301" s="780" t="str">
        <f>IF(OR(G301="",G301=0,G301="0"),"",IF(LEN(G301)&lt;=C296,G301,IF(LEN(SUBSTITUTE(H301," ",""))=C296+1,LEFT(G301,C296),LEFT(G301,FIND("§",SUBSTITUTE(H301," ","§",LEN(H301)-LEN(SUBSTITUTE(H301," ",""))))-1))))</f>
        <v/>
      </c>
      <c r="G301" s="780" t="str">
        <f t="shared" si="155"/>
        <v/>
      </c>
      <c r="H301" s="780" t="str">
        <f>IF(OR(G301="",G301=0,G301="0"),"",LEFT(G301,C296+1))</f>
        <v/>
      </c>
      <c r="I301" s="782"/>
      <c r="J301" s="796"/>
      <c r="K301" s="759" t="str">
        <f>IF(LEN(TRIM(L301))&gt;0,MAX(K13:K300)+1,"")</f>
        <v/>
      </c>
      <c r="L301" s="864"/>
      <c r="M301" s="864"/>
      <c r="N301" s="864"/>
    </row>
    <row r="302" spans="2:14">
      <c r="B302" s="759"/>
      <c r="C302" s="784"/>
      <c r="D302" s="780" t="str" cm="1">
        <f t="array" ref="D302">IF(ROW()=ROW(D294),C297,INDEX(E294:E307,ROW()-ROW(D294)))</f>
        <v/>
      </c>
      <c r="E302" s="781" t="str">
        <f>IF(OR(D302="",C296="",C296&lt;=0,F302=""),"",TRIM(MID(D302,LEN(F302)+1+IF(MID(D302,LEN(F302)+1,1)=" ",1,0),99999)))</f>
        <v/>
      </c>
      <c r="F302" s="780" t="str">
        <f>IF(OR(G302="",G302=0,G302="0"),"",IF(LEN(G302)&lt;=C296,G302,IF(LEN(SUBSTITUTE(H302," ",""))=C296+1,LEFT(G302,C296),LEFT(G302,FIND("§",SUBSTITUTE(H302," ","§",LEN(H302)-LEN(SUBSTITUTE(H302," ",""))))-1))))</f>
        <v/>
      </c>
      <c r="G302" s="780" t="str">
        <f t="shared" si="155"/>
        <v/>
      </c>
      <c r="H302" s="780" t="str">
        <f>IF(OR(G302="",G302=0,G302="0"),"",LEFT(G302,C296+1))</f>
        <v/>
      </c>
      <c r="I302" s="782"/>
      <c r="J302" s="796"/>
      <c r="K302" s="759" t="str">
        <f>IF(LEN(TRIM(L302))&gt;0,MAX(K13:K301)+1,"")</f>
        <v/>
      </c>
      <c r="L302" s="864"/>
      <c r="M302" s="864"/>
      <c r="N302" s="864"/>
    </row>
    <row r="303" spans="2:14">
      <c r="B303" s="759"/>
      <c r="C303" s="784"/>
      <c r="D303" s="780" t="str" cm="1">
        <f t="array" ref="D303">IF(ROW()=ROW(D294),C297,INDEX(E294:E307,ROW()-ROW(D294)))</f>
        <v/>
      </c>
      <c r="E303" s="781" t="str">
        <f>IF(OR(D303="",C296="",C296&lt;=0,F303=""),"",TRIM(MID(D303,LEN(F303)+1+IF(MID(D303,LEN(F303)+1,1)=" ",1,0),99999)))</f>
        <v/>
      </c>
      <c r="F303" s="780" t="str">
        <f>IF(OR(G303="",G303=0,G303="0"),"",IF(LEN(G303)&lt;=C296,G303,IF(LEN(SUBSTITUTE(H303," ",""))=C296+1,LEFT(G303,C296),LEFT(G303,FIND("§",SUBSTITUTE(H303," ","§",LEN(H303)-LEN(SUBSTITUTE(H303," ",""))))-1))))</f>
        <v/>
      </c>
      <c r="G303" s="780" t="str">
        <f t="shared" si="155"/>
        <v/>
      </c>
      <c r="H303" s="780" t="str">
        <f>IF(OR(G303="",G303=0,G303="0"),"",LEFT(G303,C296+1))</f>
        <v/>
      </c>
      <c r="I303" s="782"/>
      <c r="J303" s="796"/>
      <c r="K303" s="759" t="str">
        <f>IF(LEN(TRIM(L303))&gt;0,MAX(K13:K302)+1,"")</f>
        <v/>
      </c>
      <c r="L303" s="864"/>
      <c r="M303" s="864"/>
      <c r="N303" s="864"/>
    </row>
    <row r="304" spans="2:14">
      <c r="B304" s="759"/>
      <c r="C304" s="784"/>
      <c r="D304" s="780" t="str" cm="1">
        <f t="array" ref="D304">IF(ROW()=ROW(D294),C297,INDEX(E294:E307,ROW()-ROW(D294)))</f>
        <v/>
      </c>
      <c r="E304" s="781" t="str">
        <f>IF(OR(D304="",C296="",C296&lt;=0,F304=""),"",TRIM(MID(D304,LEN(F304)+1+IF(MID(D304,LEN(F304)+1,1)=" ",1,0),99999)))</f>
        <v/>
      </c>
      <c r="F304" s="780" t="str">
        <f>IF(OR(G304="",G304=0,G304="0"),"",IF(LEN(G304)&lt;=C296,G304,IF(LEN(SUBSTITUTE(H304," ",""))=C296+1,LEFT(G304,C296),LEFT(G304,FIND("§",SUBSTITUTE(H304," ","§",LEN(H304)-LEN(SUBSTITUTE(H304," ",""))))-1))))</f>
        <v/>
      </c>
      <c r="G304" s="780" t="str">
        <f t="shared" si="155"/>
        <v/>
      </c>
      <c r="H304" s="780" t="str">
        <f>IF(OR(G304="",G304=0,G304="0"),"",LEFT(G304,C296+1))</f>
        <v/>
      </c>
      <c r="I304" s="782"/>
      <c r="J304" s="796"/>
      <c r="K304" s="759" t="str">
        <f>IF(LEN(TRIM(L304))&gt;0,MAX(K13:K303)+1,"")</f>
        <v/>
      </c>
      <c r="L304" s="864"/>
      <c r="M304" s="864"/>
      <c r="N304" s="864"/>
    </row>
    <row r="305" spans="2:632">
      <c r="B305" s="759"/>
      <c r="C305" s="784"/>
      <c r="D305" s="780" t="str" cm="1">
        <f t="array" ref="D305">IF(ROW()=ROW(D294),C297,INDEX(E294:E307,ROW()-ROW(D294)))</f>
        <v/>
      </c>
      <c r="E305" s="781" t="str">
        <f>IF(OR(D305="",C296="",C296&lt;=0,F305=""),"",TRIM(MID(D305,LEN(F305)+1+IF(MID(D305,LEN(F305)+1,1)=" ",1,0),99999)))</f>
        <v/>
      </c>
      <c r="F305" s="780" t="str">
        <f>IF(OR(G305="",G305=0,G305="0"),"",IF(LEN(G305)&lt;=C296,G305,IF(LEN(SUBSTITUTE(H305," ",""))=C296+1,LEFT(G305,C296),LEFT(G305,FIND("§",SUBSTITUTE(H305," ","§",LEN(H305)-LEN(SUBSTITUTE(H305," ",""))))-1))))</f>
        <v/>
      </c>
      <c r="G305" s="780" t="str">
        <f t="shared" si="155"/>
        <v/>
      </c>
      <c r="H305" s="780" t="str">
        <f>IF(OR(G305="",G305=0,G305="0"),"",LEFT(G305,C296+1))</f>
        <v/>
      </c>
      <c r="I305" s="782"/>
      <c r="J305" s="796"/>
      <c r="K305" s="759" t="str">
        <f>IF(LEN(TRIM(L305))&gt;0,MAX(K13:K304)+1,"")</f>
        <v/>
      </c>
      <c r="L305" s="864"/>
      <c r="M305" s="864"/>
      <c r="N305" s="864"/>
    </row>
    <row r="306" spans="2:632">
      <c r="B306" s="759"/>
      <c r="C306" s="784"/>
      <c r="D306" s="780" t="str" cm="1">
        <f t="array" ref="D306">IF(ROW()=ROW(D294),C297,INDEX(E294:E307,ROW()-ROW(D294)))</f>
        <v/>
      </c>
      <c r="E306" s="781" t="str">
        <f>IF(OR(D306="",C296="",C296&lt;=0,F306=""),"",TRIM(MID(D306,LEN(F306)+1+IF(MID(D306,LEN(F306)+1,1)=" ",1,0),99999)))</f>
        <v/>
      </c>
      <c r="F306" s="780" t="str">
        <f>IF(OR(G306="",G306=0,G306="0"),"",IF(LEN(G306)&lt;=C296,G306,IF(LEN(SUBSTITUTE(H306," ",""))=C296+1,LEFT(G306,C296),LEFT(G306,FIND("§",SUBSTITUTE(H306," ","§",LEN(H306)-LEN(SUBSTITUTE(H306," ",""))))-1))))</f>
        <v/>
      </c>
      <c r="G306" s="780" t="str">
        <f t="shared" si="155"/>
        <v/>
      </c>
      <c r="H306" s="780" t="str">
        <f>IF(OR(G306="",G306=0,G306="0"),"",LEFT(G306,C296+1))</f>
        <v/>
      </c>
      <c r="I306" s="782"/>
      <c r="J306" s="796"/>
      <c r="K306" s="759" t="str">
        <f>IF(LEN(TRIM(L306))&gt;0,MAX(K13:K305)+1,"")</f>
        <v/>
      </c>
      <c r="L306" s="864"/>
      <c r="M306" s="864"/>
      <c r="N306" s="864"/>
    </row>
    <row r="307" spans="2:632">
      <c r="B307" s="759"/>
      <c r="C307" s="784"/>
      <c r="D307" s="780" t="str" cm="1">
        <f t="array" ref="D307">IF(ROW()=ROW(D294),C297,INDEX(E294:E307,ROW()-ROW(D294)))</f>
        <v/>
      </c>
      <c r="E307" s="781" t="str">
        <f>IF(OR(D307="",C296="",C296&lt;=0,F307=""),"",TRIM(MID(D307,LEN(F307)+1+IF(MID(D307,LEN(F307)+1,1)=" ",1,0),99999)))</f>
        <v/>
      </c>
      <c r="F307" s="780" t="str">
        <f>IF(OR(G307="",G307=0,G307="0"),"",IF(LEN(G307)&lt;=C296,G307,IF(LEN(SUBSTITUTE(H307," ",""))=C296+1,LEFT(G307,C296),LEFT(G307,FIND("§",SUBSTITUTE(H307," ","§",LEN(H307)-LEN(SUBSTITUTE(H307," ",""))))-1))))</f>
        <v/>
      </c>
      <c r="G307" s="780" t="str">
        <f t="shared" si="155"/>
        <v/>
      </c>
      <c r="H307" s="780" t="str">
        <f>IF(OR(G307="",G307=0,G307="0"),"",LEFT(G307,C296+1))</f>
        <v/>
      </c>
      <c r="I307" s="782"/>
      <c r="J307" s="796"/>
      <c r="K307" s="759" t="str">
        <f>IF(LEN(TRIM(L307))&gt;0,MAX(K13:K306)+1,"")</f>
        <v/>
      </c>
      <c r="L307" s="864"/>
      <c r="M307" s="864"/>
      <c r="N307" s="864"/>
    </row>
    <row r="308" spans="2:632">
      <c r="B308" s="759"/>
      <c r="C308" s="779" t="str">
        <f>IF(TRIM(SUBSTITUTE(R35,CHAR(160),""))="","",R35)</f>
        <v>Dresser sur assiette</v>
      </c>
      <c r="D308" s="780" t="str" cm="1">
        <f t="array" ref="D308">IF(ROW()=ROW(D308),C311,INDEX(E308:E321,ROW()-ROW(D308)))</f>
        <v>Dresser sur assiette</v>
      </c>
      <c r="E308" s="781" t="str">
        <f>IF(OR(D308="",C310="",C310&lt;=0,F308=""),"",TRIM(MID(D308,LEN(F308)+1+IF(MID(D308,LEN(F308)+1,1)=" ",1,0),99999)))</f>
        <v/>
      </c>
      <c r="F308" s="780" t="str">
        <f>IF(OR(G308="",G308=0,G308="0"),"",IF(LEN(G308)&lt;=C310,G308,IF(LEN(SUBSTITUTE(H308," ",""))=C310+1,LEFT(G308,C310),LEFT(G308,FIND("§",SUBSTITUTE(H308," ","§",LEN(H308)-LEN(SUBSTITUTE(H308," ",""))))-1))))</f>
        <v>Dresser sur assiette</v>
      </c>
      <c r="G308" s="780" t="str">
        <f t="shared" si="155"/>
        <v>Dresser sur assiette</v>
      </c>
      <c r="H308" s="780" t="str">
        <f>IF(OR(G308="",G308=0,G308="0"),"",LEFT(G308,C310+1))</f>
        <v>Dresser sur assiette</v>
      </c>
      <c r="I308" s="782"/>
      <c r="J308" s="796"/>
      <c r="K308" s="759" t="str">
        <f>IF(LEN(TRIM(L308))&gt;0,MAX(K13:K307)+1,"")</f>
        <v/>
      </c>
      <c r="L308" s="864"/>
      <c r="M308" s="864"/>
      <c r="N308" s="864"/>
    </row>
    <row r="309" spans="2:632">
      <c r="B309" s="759"/>
      <c r="C309" s="784" t="str">
        <f>TRIM(SUBSTITUTE(SUBSTITUTE(SUBSTITUTE(SUBSTITUTE(SUBSTITUTE(SUBSTITUTE(SUBSTITUTE(SUBSTITUTE(SUBSTITUTE(CLEAN(IF(OR(LEFT(C308,1)="-",LEFT(C308,1)="="),MID(C308,2,99999),C308)),"—","-"),"–","-"),CHAR(160)," "),CHAR(9)," "),CHAR(13)," "),CHAR(10)," ")," "," ")," "," ")," "," "))</f>
        <v>Dresser sur assiette</v>
      </c>
      <c r="D309" s="780" t="str" cm="1">
        <f t="array" ref="D309">IF(ROW()=ROW(D308),C311,INDEX(E308:E321,ROW()-ROW(D308)))</f>
        <v/>
      </c>
      <c r="E309" s="781" t="str">
        <f>IF(OR(D309="",C310="",C310&lt;=0,F309=""),"",TRIM(MID(D309,LEN(F309)+1+IF(MID(D309,LEN(F309)+1,1)=" ",1,0),99999)))</f>
        <v/>
      </c>
      <c r="F309" s="780" t="str">
        <f>IF(OR(G309="",G309=0,G309="0"),"",IF(LEN(G309)&lt;=C310,G309,IF(LEN(SUBSTITUTE(H309," ",""))=C310+1,LEFT(G309,C310),LEFT(G309,FIND("§",SUBSTITUTE(H309," ","§",LEN(H309)-LEN(SUBSTITUTE(H309," ",""))))-1))))</f>
        <v/>
      </c>
      <c r="G309" s="780" t="str">
        <f t="shared" si="155"/>
        <v/>
      </c>
      <c r="H309" s="780" t="str">
        <f>IF(OR(G309="",G309=0,G309="0"),"",LEFT(G309,C310+1))</f>
        <v/>
      </c>
      <c r="I309" s="782"/>
      <c r="J309" s="796"/>
      <c r="K309" s="759" t="str">
        <f>IF(LEN(TRIM(L309))&gt;0,MAX(K13:K308)+1,"")</f>
        <v/>
      </c>
      <c r="L309" s="864"/>
      <c r="M309" s="864"/>
      <c r="N309" s="864"/>
    </row>
    <row r="310" spans="2:632">
      <c r="B310" s="759"/>
      <c r="C310" s="785">
        <f>K10</f>
        <v>120</v>
      </c>
      <c r="D310" s="780" t="str" cm="1">
        <f t="array" ref="D310">IF(ROW()=ROW(D308),C311,INDEX(E308:E321,ROW()-ROW(D308)))</f>
        <v/>
      </c>
      <c r="E310" s="781" t="str">
        <f>IF(OR(D310="",C310="",C310&lt;=0,F310=""),"",TRIM(MID(D310,LEN(F310)+1+IF(MID(D310,LEN(F310)+1,1)=" ",1,0),99999)))</f>
        <v/>
      </c>
      <c r="F310" s="780" t="str">
        <f>IF(OR(G310="",G310=0,G310="0"),"",IF(LEN(G310)&lt;=C310,G310,IF(LEN(SUBSTITUTE(H310," ",""))=C310+1,LEFT(G310,C310),LEFT(G310,FIND("§",SUBSTITUTE(H310," ","§",LEN(H310)-LEN(SUBSTITUTE(H310," ",""))))-1))))</f>
        <v/>
      </c>
      <c r="G310" s="780" t="str">
        <f t="shared" si="155"/>
        <v/>
      </c>
      <c r="H310" s="780" t="str">
        <f>IF(OR(G310="",G310=0,G310="0"),"",LEFT(G310,C310+1))</f>
        <v/>
      </c>
      <c r="I310" s="782"/>
      <c r="J310" s="796"/>
      <c r="K310" s="759" t="str">
        <f>IF(LEN(TRIM(L310))&gt;0,MAX(K13:K309)+1,"")</f>
        <v/>
      </c>
      <c r="L310" s="864"/>
      <c r="M310" s="864"/>
      <c r="N310" s="864"/>
    </row>
    <row r="311" spans="2:632">
      <c r="B311" s="759"/>
      <c r="C311" s="784" t="str">
        <f>IF(UPPER(TRIM(K11))="X",C315,C309)</f>
        <v>Dresser sur assiette</v>
      </c>
      <c r="D311" s="780" t="str" cm="1">
        <f t="array" ref="D311">IF(ROW()=ROW(D308),C311,INDEX(E308:E321,ROW()-ROW(D308)))</f>
        <v/>
      </c>
      <c r="E311" s="781" t="str">
        <f>IF(OR(D311="",C310="",C310&lt;=0,F311=""),"",TRIM(MID(D311,LEN(F311)+1+IF(MID(D311,LEN(F311)+1,1)=" ",1,0),99999)))</f>
        <v/>
      </c>
      <c r="F311" s="780" t="str">
        <f>IF(OR(G311="",G311=0,G311="0"),"",IF(LEN(G311)&lt;=C310,G311,IF(LEN(SUBSTITUTE(H311," ",""))=C310+1,LEFT(G311,C310),LEFT(G311,FIND("§",SUBSTITUTE(H311," ","§",LEN(H311)-LEN(SUBSTITUTE(H311," ",""))))-1))))</f>
        <v/>
      </c>
      <c r="G311" s="780" t="str">
        <f t="shared" si="155"/>
        <v/>
      </c>
      <c r="H311" s="780" t="str">
        <f>IF(OR(G311="",G311=0,G311="0"),"",LEFT(G311,C310+1))</f>
        <v/>
      </c>
      <c r="I311" s="782"/>
      <c r="J311" s="796"/>
      <c r="K311" s="759" t="str">
        <f>IF(LEN(TRIM(L311))&gt;0,MAX(K13:K310)+1,"")</f>
        <v/>
      </c>
      <c r="L311" s="864"/>
      <c r="M311" s="864"/>
      <c r="N311" s="864"/>
    </row>
    <row r="312" spans="2:632">
      <c r="B312" s="759"/>
      <c r="C312" s="786" t="str">
        <f>TRIM(SUBSTITUTE(SUBSTITUTE(SUBSTITUTE(SUBSTITUTE(SUBSTITUTE(SUBSTITUTE(SUBSTITUTE(SUBSTITUTE(SUBSTITUTE(SUBSTITUTE(C309,","," "),";"," "),":"," "),"!"," "),"?"," "),"…"," "),"»"," "),"«"," "),"/"," "),"."," "))</f>
        <v>Dresser sur assiette</v>
      </c>
      <c r="D312" s="780" t="str" cm="1">
        <f t="array" ref="D312">IF(ROW()=ROW(D308),C311,INDEX(E308:E321,ROW()-ROW(D308)))</f>
        <v/>
      </c>
      <c r="E312" s="781" t="str">
        <f>IF(OR(D312="",C310="",C310&lt;=0,F312=""),"",TRIM(MID(D312,LEN(F312)+1+IF(MID(D312,LEN(F312)+1,1)=" ",1,0),99999)))</f>
        <v/>
      </c>
      <c r="F312" s="780" t="str">
        <f>IF(OR(G312="",G312=0,G312="0"),"",IF(LEN(G312)&lt;=C310,G312,IF(LEN(SUBSTITUTE(H312," ",""))=C310+1,LEFT(G312,C310),LEFT(G312,FIND("§",SUBSTITUTE(H312," ","§",LEN(H312)-LEN(SUBSTITUTE(H312," ",""))))-1))))</f>
        <v/>
      </c>
      <c r="G312" s="780" t="str">
        <f t="shared" si="155"/>
        <v/>
      </c>
      <c r="H312" s="780" t="str">
        <f>IF(OR(G312="",G312=0,G312="0"),"",LEFT(G312,C310+1))</f>
        <v/>
      </c>
      <c r="I312" s="782"/>
      <c r="J312" s="796"/>
      <c r="K312" s="759" t="str">
        <f>IF(LEN(TRIM(L312))&gt;0,MAX(K13:K311)+1,"")</f>
        <v/>
      </c>
      <c r="L312" s="864"/>
      <c r="M312" s="864"/>
      <c r="N312" s="864"/>
    </row>
    <row r="313" spans="2:632">
      <c r="B313" s="759"/>
      <c r="C313" s="780" t="str">
        <f>TRIM(SUBSTITUTE(SUBSTITUTE(SUBSTITUTE(SUBSTITUTE(SUBSTITUTE(SUBSTITUTE(SUBSTITUTE(SUBSTITUTE(C312,"("," "),")"," "),CHAR(34)," "),"-"," "),"_"," "),"&lt;"," "),"&gt;"," "),"="," "))</f>
        <v>Dresser sur assiette</v>
      </c>
      <c r="D313" s="780" t="str" cm="1">
        <f t="array" ref="D313">IF(ROW()=ROW(D308),C311,INDEX(E308:E321,ROW()-ROW(D308)))</f>
        <v/>
      </c>
      <c r="E313" s="781" t="str">
        <f>IF(OR(D313="",C310="",C310&lt;=0,F313=""),"",TRIM(MID(D313,LEN(F313)+1+IF(MID(D313,LEN(F313)+1,1)=" ",1,0),99999)))</f>
        <v/>
      </c>
      <c r="F313" s="780" t="str">
        <f>IF(OR(G313="",G313=0,G313="0"),"",IF(LEN(G313)&lt;=C310,G313,IF(LEN(SUBSTITUTE(H313," ",""))=C310+1,LEFT(G313,C310),LEFT(G313,FIND("§",SUBSTITUTE(H313," ","§",LEN(H313)-LEN(SUBSTITUTE(H313," ",""))))-1))))</f>
        <v/>
      </c>
      <c r="G313" s="780" t="str">
        <f t="shared" si="155"/>
        <v/>
      </c>
      <c r="H313" s="780" t="str">
        <f>IF(OR(G313="",G313=0,G313="0"),"",LEFT(G313,C310+1))</f>
        <v/>
      </c>
      <c r="I313" s="782"/>
      <c r="J313" s="796"/>
      <c r="K313" s="759" t="str">
        <f>IF(LEN(TRIM(L313))&gt;0,MAX(K13:K312)+1,"")</f>
        <v/>
      </c>
      <c r="L313" s="864"/>
      <c r="M313" s="864"/>
      <c r="N313" s="864"/>
    </row>
    <row r="314" spans="2:632">
      <c r="B314" s="759"/>
      <c r="C314" s="784" t="str">
        <f>TRIM(SUBSTITUTE(SUBSTITUTE(SUBSTITUTE(SUBSTITUTE(C313,"►"," "),"▼"," "),"▲"," "),"◄"," "))</f>
        <v>Dresser sur assiette</v>
      </c>
      <c r="D314" s="780" t="str" cm="1">
        <f t="array" ref="D314">IF(ROW()=ROW(D308),C311,INDEX(E308:E321,ROW()-ROW(D308)))</f>
        <v/>
      </c>
      <c r="E314" s="781" t="str">
        <f>IF(OR(D314="",C310="",C310&lt;=0,F314=""),"",TRIM(MID(D314,LEN(F314)+1+IF(MID(D314,LEN(F314)+1,1)=" ",1,0),99999)))</f>
        <v/>
      </c>
      <c r="F314" s="780" t="str">
        <f>IF(OR(G314="",G314=0,G314="0"),"",IF(LEN(G314)&lt;=C310,G314,IF(LEN(SUBSTITUTE(H314," ",""))=C310+1,LEFT(G314,C310),LEFT(G314,FIND("§",SUBSTITUTE(H314," ","§",LEN(H314)-LEN(SUBSTITUTE(H314," ",""))))-1))))</f>
        <v/>
      </c>
      <c r="G314" s="780" t="str">
        <f t="shared" si="155"/>
        <v/>
      </c>
      <c r="H314" s="780" t="str">
        <f>IF(OR(G314="",G314=0,G314="0"),"",LEFT(G314,C310+1))</f>
        <v/>
      </c>
      <c r="I314" s="782"/>
      <c r="J314" s="796"/>
      <c r="K314" s="759" t="str">
        <f>IF(LEN(TRIM(L314))&gt;0,MAX(K13:K313)+1,"")</f>
        <v/>
      </c>
      <c r="L314" s="864"/>
      <c r="M314" s="864"/>
      <c r="N314" s="864"/>
    </row>
    <row r="315" spans="2:632">
      <c r="B315" s="759"/>
      <c r="C315" s="784" t="str">
        <f>TRIM(SUBSTITUTE(SUBSTITUTE(C314,"“"," "),"”"," "))</f>
        <v>Dresser sur assiette</v>
      </c>
      <c r="D315" s="780" t="str" cm="1">
        <f t="array" ref="D315">IF(ROW()=ROW(D308),C311,INDEX(E308:E321,ROW()-ROW(D308)))</f>
        <v/>
      </c>
      <c r="E315" s="781" t="str">
        <f>IF(OR(D315="",C310="",C310&lt;=0,F315=""),"",TRIM(MID(D315,LEN(F315)+1+IF(MID(D315,LEN(F315)+1,1)=" ",1,0),99999)))</f>
        <v/>
      </c>
      <c r="F315" s="780" t="str">
        <f>IF(OR(G315="",G315=0,G315="0"),"",IF(LEN(G315)&lt;=C310,G315,IF(LEN(SUBSTITUTE(H315," ",""))=C310+1,LEFT(G315,C310),LEFT(G315,FIND("§",SUBSTITUTE(H315," ","§",LEN(H315)-LEN(SUBSTITUTE(H315," ",""))))-1))))</f>
        <v/>
      </c>
      <c r="G315" s="780" t="str">
        <f t="shared" si="155"/>
        <v/>
      </c>
      <c r="H315" s="780" t="str">
        <f>IF(OR(G315="",G315=0,G315="0"),"",LEFT(G315,C310+1))</f>
        <v/>
      </c>
      <c r="I315" s="782"/>
      <c r="J315" s="796"/>
      <c r="K315" s="759" t="str">
        <f>IF(LEN(TRIM(L315))&gt;0,MAX(K13:K314)+1,"")</f>
        <v/>
      </c>
      <c r="L315" s="864"/>
      <c r="M315" s="864"/>
      <c r="N315" s="864"/>
    </row>
    <row r="316" spans="2:632">
      <c r="B316" s="759"/>
      <c r="C316" s="784"/>
      <c r="D316" s="780" t="str" cm="1">
        <f t="array" ref="D316">IF(ROW()=ROW(D308),C311,INDEX(E308:E321,ROW()-ROW(D308)))</f>
        <v/>
      </c>
      <c r="E316" s="781" t="str">
        <f>IF(OR(D316="",C310="",C310&lt;=0,F316=""),"",TRIM(MID(D316,LEN(F316)+1+IF(MID(D316,LEN(F316)+1,1)=" ",1,0),99999)))</f>
        <v/>
      </c>
      <c r="F316" s="780" t="str">
        <f>IF(OR(G316="",G316=0,G316="0"),"",IF(LEN(G316)&lt;=C310,G316,IF(LEN(SUBSTITUTE(H316," ",""))=C310+1,LEFT(G316,C310),LEFT(G316,FIND("§",SUBSTITUTE(H316," ","§",LEN(H316)-LEN(SUBSTITUTE(H316," ",""))))-1))))</f>
        <v/>
      </c>
      <c r="G316" s="780" t="str">
        <f t="shared" si="155"/>
        <v/>
      </c>
      <c r="H316" s="780" t="str">
        <f>IF(OR(G316="",G316=0,G316="0"),"",LEFT(G316,C310+1))</f>
        <v/>
      </c>
      <c r="I316" s="782"/>
      <c r="J316" s="796"/>
      <c r="K316" s="759" t="str">
        <f>IF(LEN(TRIM(L316))&gt;0,MAX(K13:K315)+1,"")</f>
        <v/>
      </c>
      <c r="L316" s="864"/>
      <c r="M316" s="864"/>
      <c r="N316" s="864"/>
    </row>
    <row r="317" spans="2:632">
      <c r="B317" s="759"/>
      <c r="C317" s="784"/>
      <c r="D317" s="780" t="str" cm="1">
        <f t="array" ref="D317">IF(ROW()=ROW(D308),C311,INDEX(E308:E321,ROW()-ROW(D308)))</f>
        <v/>
      </c>
      <c r="E317" s="781" t="str">
        <f>IF(OR(D317="",C310="",C310&lt;=0,F317=""),"",TRIM(MID(D317,LEN(F317)+1+IF(MID(D317,LEN(F317)+1,1)=" ",1,0),99999)))</f>
        <v/>
      </c>
      <c r="F317" s="780" t="str">
        <f>IF(OR(G317="",G317=0,G317="0"),"",IF(LEN(G317)&lt;=C310,G317,IF(LEN(SUBSTITUTE(H317," ",""))=C310+1,LEFT(G317,C310),LEFT(G317,FIND("§",SUBSTITUTE(H317," ","§",LEN(H317)-LEN(SUBSTITUTE(H317," ",""))))-1))))</f>
        <v/>
      </c>
      <c r="G317" s="780" t="str">
        <f t="shared" si="155"/>
        <v/>
      </c>
      <c r="H317" s="780" t="str">
        <f>IF(OR(G317="",G317=0,G317="0"),"",LEFT(G317,C310+1))</f>
        <v/>
      </c>
      <c r="I317" s="782"/>
      <c r="J317" s="796"/>
      <c r="K317" s="759" t="str">
        <f>IF(LEN(TRIM(L317))&gt;0,MAX(K13:K316)+1,"")</f>
        <v/>
      </c>
      <c r="L317" s="864"/>
      <c r="M317" s="864"/>
      <c r="N317" s="864"/>
    </row>
    <row r="318" spans="2:632">
      <c r="B318" s="759"/>
      <c r="C318" s="784"/>
      <c r="D318" s="780" t="str" cm="1">
        <f t="array" ref="D318">IF(ROW()=ROW(D308),C311,INDEX(E308:E321,ROW()-ROW(D308)))</f>
        <v/>
      </c>
      <c r="E318" s="781" t="str">
        <f>IF(OR(D318="",C310="",C310&lt;=0,F318=""),"",TRIM(MID(D318,LEN(F318)+1+IF(MID(D318,LEN(F318)+1,1)=" ",1,0),99999)))</f>
        <v/>
      </c>
      <c r="F318" s="780" t="str">
        <f>IF(OR(G318="",G318=0,G318="0"),"",IF(LEN(G318)&lt;=C310,G318,IF(LEN(SUBSTITUTE(H318," ",""))=C310+1,LEFT(G318,C310),LEFT(G318,FIND("§",SUBSTITUTE(H318," ","§",LEN(H318)-LEN(SUBSTITUTE(H318," ",""))))-1))))</f>
        <v/>
      </c>
      <c r="G318" s="780" t="str">
        <f t="shared" si="155"/>
        <v/>
      </c>
      <c r="H318" s="780" t="str">
        <f>IF(OR(G318="",G318=0,G318="0"),"",LEFT(G318,C310+1))</f>
        <v/>
      </c>
      <c r="I318" s="782"/>
      <c r="J318" s="796"/>
      <c r="K318" s="759" t="str">
        <f>IF(LEN(TRIM(L318))&gt;0,MAX(K13:K317)+1,"")</f>
        <v/>
      </c>
      <c r="L318" s="864"/>
      <c r="M318" s="864"/>
      <c r="N318" s="864"/>
    </row>
    <row r="319" spans="2:632">
      <c r="B319" s="759"/>
      <c r="C319" s="784"/>
      <c r="D319" s="780" t="str" cm="1">
        <f t="array" ref="D319">IF(ROW()=ROW(D308),C311,INDEX(E308:E321,ROW()-ROW(D308)))</f>
        <v/>
      </c>
      <c r="E319" s="781" t="str">
        <f>IF(OR(D319="",C310="",C310&lt;=0,F319=""),"",TRIM(MID(D319,LEN(F319)+1+IF(MID(D319,LEN(F319)+1,1)=" ",1,0),99999)))</f>
        <v/>
      </c>
      <c r="F319" s="780" t="str">
        <f>IF(OR(G319="",G319=0,G319="0"),"",IF(LEN(G319)&lt;=C310,G319,IF(LEN(SUBSTITUTE(H319," ",""))=C310+1,LEFT(G319,C310),LEFT(G319,FIND("§",SUBSTITUTE(H319," ","§",LEN(H319)-LEN(SUBSTITUTE(H319," ",""))))-1))))</f>
        <v/>
      </c>
      <c r="G319" s="780" t="str">
        <f t="shared" si="155"/>
        <v/>
      </c>
      <c r="H319" s="780" t="str">
        <f>IF(OR(G319="",G319=0,G319="0"),"",LEFT(G319,C310+1))</f>
        <v/>
      </c>
      <c r="I319" s="782"/>
      <c r="J319" s="796"/>
      <c r="K319" s="759" t="str">
        <f>IF(LEN(TRIM(L319))&gt;0,MAX(K13:K318)+1,"")</f>
        <v/>
      </c>
      <c r="L319" s="864"/>
      <c r="M319" s="864"/>
      <c r="N319" s="864"/>
    </row>
    <row r="320" spans="2:632">
      <c r="B320" s="759"/>
      <c r="C320" s="784"/>
      <c r="D320" s="780" t="str" cm="1">
        <f t="array" ref="D320">IF(ROW()=ROW(D308),C311,INDEX(E308:E321,ROW()-ROW(D308)))</f>
        <v/>
      </c>
      <c r="E320" s="781" t="str">
        <f>IF(OR(D320="",C310="",C310&lt;=0,F320=""),"",TRIM(MID(D320,LEN(F320)+1+IF(MID(D320,LEN(F320)+1,1)=" ",1,0),99999)))</f>
        <v/>
      </c>
      <c r="F320" s="780" t="str">
        <f>IF(OR(G320="",G320=0,G320="0"),"",IF(LEN(G320)&lt;=C310,G320,IF(LEN(SUBSTITUTE(H320," ",""))=C310+1,LEFT(G320,C310),LEFT(G320,FIND("§",SUBSTITUTE(H320," ","§",LEN(H320)-LEN(SUBSTITUTE(H320," ",""))))-1))))</f>
        <v/>
      </c>
      <c r="G320" s="780" t="str">
        <f t="shared" si="155"/>
        <v/>
      </c>
      <c r="H320" s="780" t="str">
        <f>IF(OR(G320="",G320=0,G320="0"),"",LEFT(G320,C310+1))</f>
        <v/>
      </c>
      <c r="I320" s="782"/>
      <c r="J320" s="796"/>
      <c r="K320" s="759" t="str">
        <f>IF(LEN(TRIM(L320))&gt;0,MAX(K13:K319)+1,"")</f>
        <v/>
      </c>
      <c r="L320" s="864"/>
      <c r="M320" s="864"/>
      <c r="N320" s="864"/>
      <c r="WK320" s="843"/>
      <c r="WL320" s="843"/>
      <c r="WM320" s="843"/>
      <c r="WN320" s="843"/>
      <c r="WO320" s="843"/>
      <c r="WP320" s="843"/>
      <c r="WQ320" s="843"/>
      <c r="WR320" s="843"/>
      <c r="WS320" s="843"/>
      <c r="WT320" s="843"/>
      <c r="WU320" s="843"/>
      <c r="WV320" s="843"/>
      <c r="WW320" s="843"/>
      <c r="WX320" s="843"/>
      <c r="WY320" s="843"/>
      <c r="WZ320" s="843"/>
      <c r="XA320" s="843"/>
      <c r="XB320" s="843"/>
      <c r="XC320" s="843"/>
      <c r="XD320" s="843"/>
      <c r="XE320" s="843"/>
      <c r="XF320" s="843"/>
      <c r="XG320" s="843"/>
      <c r="XH320" s="843"/>
    </row>
    <row r="321" spans="2:632">
      <c r="B321" s="759"/>
      <c r="C321" s="784"/>
      <c r="D321" s="780" t="str" cm="1">
        <f t="array" ref="D321">IF(ROW()=ROW(D308),C311,INDEX(E308:E321,ROW()-ROW(D308)))</f>
        <v/>
      </c>
      <c r="E321" s="781" t="str">
        <f>IF(OR(D321="",C310="",C310&lt;=0,F321=""),"",TRIM(MID(D321,LEN(F321)+1+IF(MID(D321,LEN(F321)+1,1)=" ",1,0),99999)))</f>
        <v/>
      </c>
      <c r="F321" s="780" t="str">
        <f>IF(OR(G321="",G321=0,G321="0"),"",IF(LEN(G321)&lt;=C310,G321,IF(LEN(SUBSTITUTE(H321," ",""))=C310+1,LEFT(G321,C310),LEFT(G321,FIND("§",SUBSTITUTE(H321," ","§",LEN(H321)-LEN(SUBSTITUTE(H321," ",""))))-1))))</f>
        <v/>
      </c>
      <c r="G321" s="780" t="str">
        <f t="shared" si="155"/>
        <v/>
      </c>
      <c r="H321" s="780" t="str">
        <f>IF(OR(G321="",G321=0,G321="0"),"",LEFT(G321,C310+1))</f>
        <v/>
      </c>
      <c r="I321" s="782"/>
      <c r="J321" s="796"/>
      <c r="K321" s="759" t="str">
        <f>IF(LEN(TRIM(L321))&gt;0,MAX(K13:K320)+1,"")</f>
        <v/>
      </c>
      <c r="L321" s="864"/>
      <c r="M321" s="864"/>
      <c r="N321" s="864"/>
      <c r="WK321" s="843"/>
      <c r="WL321" s="843"/>
      <c r="WM321" s="843"/>
      <c r="WN321" s="843"/>
      <c r="WO321" s="843"/>
      <c r="WP321" s="843"/>
      <c r="WQ321" s="843"/>
      <c r="WR321" s="843"/>
      <c r="WS321" s="843"/>
      <c r="WT321" s="843"/>
      <c r="WU321" s="843"/>
      <c r="WV321" s="843"/>
      <c r="WW321" s="843"/>
      <c r="WX321" s="843"/>
      <c r="WY321" s="843"/>
      <c r="WZ321" s="843"/>
      <c r="XA321" s="843"/>
      <c r="XB321" s="843"/>
      <c r="XC321" s="843"/>
      <c r="XD321" s="843"/>
      <c r="XE321" s="843"/>
      <c r="XF321" s="843"/>
      <c r="XG321" s="843"/>
      <c r="XH321" s="843"/>
    </row>
    <row r="322" spans="2:632">
      <c r="B322" s="759"/>
      <c r="C322" s="779" t="str">
        <f>IF(TRIM(SUBSTITUTE(R36,CHAR(160),""))="","",R36)</f>
        <v>Ajouter un filet de coulis de tomates par-dessus.</v>
      </c>
      <c r="D322" s="780" t="str" cm="1">
        <f t="array" ref="D322">IF(ROW()=ROW(D322),C325,INDEX(E322:E335,ROW()-ROW(D322)))</f>
        <v>Ajouter un filet de coulis de tomates par-dessus.</v>
      </c>
      <c r="E322" s="781" t="str">
        <f>IF(OR(D322="",C324="",C324&lt;=0,F322=""),"",TRIM(MID(D322,LEN(F322)+1+IF(MID(D322,LEN(F322)+1,1)=" ",1,0),99999)))</f>
        <v/>
      </c>
      <c r="F322" s="780" t="str">
        <f>IF(OR(G322="",G322=0,G322="0"),"",IF(LEN(G322)&lt;=C324,G322,IF(LEN(SUBSTITUTE(H322," ",""))=C324+1,LEFT(G322,C324),LEFT(G322,FIND("§",SUBSTITUTE(H322," ","§",LEN(H322)-LEN(SUBSTITUTE(H322," ",""))))-1))))</f>
        <v>Ajouter un filet de coulis de tomates par-dessus.</v>
      </c>
      <c r="G322" s="780" t="str">
        <f t="shared" si="155"/>
        <v>Ajouter un filet de coulis de tomates par-dessus.</v>
      </c>
      <c r="H322" s="780" t="str">
        <f>IF(OR(G322="",G322=0,G322="0"),"",LEFT(G322,C324+1))</f>
        <v>Ajouter un filet de coulis de tomates par-dessus.</v>
      </c>
      <c r="I322" s="782"/>
      <c r="J322" s="796"/>
      <c r="K322" s="759" t="str">
        <f>IF(LEN(TRIM(L322))&gt;0,MAX(K13:K321)+1,"")</f>
        <v/>
      </c>
      <c r="L322" s="864"/>
      <c r="M322" s="864"/>
      <c r="N322" s="864"/>
      <c r="WK322" s="843"/>
      <c r="WL322" s="843"/>
      <c r="WM322" s="843"/>
      <c r="WN322" s="843"/>
      <c r="WO322" s="843"/>
      <c r="WP322" s="843"/>
      <c r="WQ322" s="843"/>
      <c r="WR322" s="843"/>
      <c r="WS322" s="843"/>
      <c r="WT322" s="843"/>
      <c r="WU322" s="843"/>
      <c r="WV322" s="843"/>
      <c r="WW322" s="843"/>
      <c r="WX322" s="843"/>
      <c r="WY322" s="843"/>
      <c r="WZ322" s="843"/>
      <c r="XA322" s="843"/>
      <c r="XB322" s="843"/>
      <c r="XC322" s="843"/>
      <c r="XD322" s="843"/>
      <c r="XE322" s="843"/>
      <c r="XF322" s="843"/>
      <c r="XG322" s="843"/>
      <c r="XH322" s="843"/>
    </row>
    <row r="323" spans="2:632">
      <c r="B323" s="759"/>
      <c r="C323" s="784" t="str">
        <f>TRIM(SUBSTITUTE(SUBSTITUTE(SUBSTITUTE(SUBSTITUTE(SUBSTITUTE(SUBSTITUTE(SUBSTITUTE(SUBSTITUTE(SUBSTITUTE(CLEAN(IF(OR(LEFT(C322,1)="-",LEFT(C322,1)="="),MID(C322,2,99999),C322)),"—","-"),"–","-"),CHAR(160)," "),CHAR(9)," "),CHAR(13)," "),CHAR(10)," ")," "," ")," "," ")," "," "))</f>
        <v>Ajouter un filet de coulis de tomates par-dessus.</v>
      </c>
      <c r="D323" s="780" t="str" cm="1">
        <f t="array" ref="D323">IF(ROW()=ROW(D322),C325,INDEX(E322:E335,ROW()-ROW(D322)))</f>
        <v/>
      </c>
      <c r="E323" s="781" t="str">
        <f>IF(OR(D323="",C324="",C324&lt;=0,F323=""),"",TRIM(MID(D323,LEN(F323)+1+IF(MID(D323,LEN(F323)+1,1)=" ",1,0),99999)))</f>
        <v/>
      </c>
      <c r="F323" s="780" t="str">
        <f>IF(OR(G323="",G323=0,G323="0"),"",IF(LEN(G323)&lt;=C324,G323,IF(LEN(SUBSTITUTE(H323," ",""))=C324+1,LEFT(G323,C324),LEFT(G323,FIND("§",SUBSTITUTE(H323," ","§",LEN(H323)-LEN(SUBSTITUTE(H323," ",""))))-1))))</f>
        <v/>
      </c>
      <c r="G323" s="780" t="str">
        <f t="shared" si="155"/>
        <v/>
      </c>
      <c r="H323" s="780" t="str">
        <f>IF(OR(G323="",G323=0,G323="0"),"",LEFT(G323,C324+1))</f>
        <v/>
      </c>
      <c r="I323" s="782"/>
      <c r="J323" s="796"/>
      <c r="K323" s="759" t="str">
        <f>IF(LEN(TRIM(L323))&gt;0,MAX(K13:K322)+1,"")</f>
        <v/>
      </c>
      <c r="L323" s="864"/>
      <c r="M323" s="864"/>
      <c r="N323" s="864"/>
      <c r="WK323" s="843"/>
      <c r="WL323" s="843"/>
      <c r="WM323" s="843"/>
      <c r="WN323" s="843"/>
      <c r="WO323" s="843"/>
      <c r="WP323" s="843"/>
      <c r="WQ323" s="843"/>
      <c r="WR323" s="843"/>
      <c r="WS323" s="843"/>
      <c r="WT323" s="843"/>
      <c r="WU323" s="843"/>
      <c r="WV323" s="843"/>
      <c r="WW323" s="843"/>
      <c r="WX323" s="843"/>
      <c r="WY323" s="843"/>
      <c r="WZ323" s="843"/>
      <c r="XA323" s="843"/>
      <c r="XB323" s="843"/>
      <c r="XC323" s="843"/>
      <c r="XD323" s="843"/>
      <c r="XE323" s="843"/>
      <c r="XF323" s="843"/>
      <c r="XG323" s="843"/>
      <c r="XH323" s="843"/>
    </row>
    <row r="324" spans="2:632">
      <c r="B324" s="759"/>
      <c r="C324" s="785">
        <f>K10</f>
        <v>120</v>
      </c>
      <c r="D324" s="780" t="str" cm="1">
        <f t="array" ref="D324">IF(ROW()=ROW(D322),C325,INDEX(E322:E335,ROW()-ROW(D322)))</f>
        <v/>
      </c>
      <c r="E324" s="781" t="str">
        <f>IF(OR(D324="",C324="",C324&lt;=0,F324=""),"",TRIM(MID(D324,LEN(F324)+1+IF(MID(D324,LEN(F324)+1,1)=" ",1,0),99999)))</f>
        <v/>
      </c>
      <c r="F324" s="780" t="str">
        <f>IF(OR(G324="",G324=0,G324="0"),"",IF(LEN(G324)&lt;=C324,G324,IF(LEN(SUBSTITUTE(H324," ",""))=C324+1,LEFT(G324,C324),LEFT(G324,FIND("§",SUBSTITUTE(H324," ","§",LEN(H324)-LEN(SUBSTITUTE(H324," ",""))))-1))))</f>
        <v/>
      </c>
      <c r="G324" s="780" t="str">
        <f t="shared" si="155"/>
        <v/>
      </c>
      <c r="H324" s="780" t="str">
        <f>IF(OR(G324="",G324=0,G324="0"),"",LEFT(G324,C324+1))</f>
        <v/>
      </c>
      <c r="I324" s="782"/>
      <c r="J324" s="796"/>
      <c r="K324" s="759" t="str">
        <f>IF(LEN(TRIM(L324))&gt;0,MAX(K13:K323)+1,"")</f>
        <v/>
      </c>
      <c r="L324" s="864"/>
      <c r="M324" s="864"/>
      <c r="N324" s="864"/>
      <c r="WK324" s="843"/>
      <c r="WL324" s="843"/>
      <c r="WM324" s="843"/>
      <c r="WN324" s="843"/>
      <c r="WO324" s="843"/>
      <c r="WP324" s="843"/>
      <c r="WQ324" s="843"/>
      <c r="WR324" s="843"/>
      <c r="WS324" s="843"/>
      <c r="WT324" s="843"/>
      <c r="WU324" s="843"/>
      <c r="WV324" s="843"/>
      <c r="WW324" s="843"/>
      <c r="WX324" s="843"/>
      <c r="WY324" s="843"/>
      <c r="WZ324" s="843"/>
      <c r="XA324" s="843"/>
      <c r="XB324" s="843"/>
      <c r="XC324" s="843"/>
      <c r="XD324" s="843"/>
      <c r="XE324" s="843"/>
      <c r="XF324" s="843"/>
      <c r="XG324" s="843"/>
      <c r="XH324" s="843"/>
    </row>
    <row r="325" spans="2:632">
      <c r="B325" s="759"/>
      <c r="C325" s="784" t="str">
        <f>IF(UPPER(TRIM(K11))="X",C329,C323)</f>
        <v>Ajouter un filet de coulis de tomates par-dessus.</v>
      </c>
      <c r="D325" s="780" t="str" cm="1">
        <f t="array" ref="D325">IF(ROW()=ROW(D322),C325,INDEX(E322:E335,ROW()-ROW(D322)))</f>
        <v/>
      </c>
      <c r="E325" s="781" t="str">
        <f>IF(OR(D325="",C324="",C324&lt;=0,F325=""),"",TRIM(MID(D325,LEN(F325)+1+IF(MID(D325,LEN(F325)+1,1)=" ",1,0),99999)))</f>
        <v/>
      </c>
      <c r="F325" s="780" t="str">
        <f>IF(OR(G325="",G325=0,G325="0"),"",IF(LEN(G325)&lt;=C324,G325,IF(LEN(SUBSTITUTE(H325," ",""))=C324+1,LEFT(G325,C324),LEFT(G325,FIND("§",SUBSTITUTE(H325," ","§",LEN(H325)-LEN(SUBSTITUTE(H325," ",""))))-1))))</f>
        <v/>
      </c>
      <c r="G325" s="780" t="str">
        <f t="shared" si="155"/>
        <v/>
      </c>
      <c r="H325" s="780" t="str">
        <f>IF(OR(G325="",G325=0,G325="0"),"",LEFT(G325,C324+1))</f>
        <v/>
      </c>
      <c r="I325" s="782"/>
      <c r="J325" s="796"/>
      <c r="K325" s="759" t="str">
        <f>IF(LEN(TRIM(L325))&gt;0,MAX(K13:K324)+1,"")</f>
        <v/>
      </c>
      <c r="L325" s="864"/>
      <c r="M325" s="864"/>
      <c r="N325" s="864"/>
      <c r="WK325" s="843"/>
      <c r="WL325" s="843"/>
      <c r="WM325" s="843"/>
      <c r="WN325" s="843"/>
      <c r="WO325" s="843"/>
      <c r="WP325" s="843"/>
      <c r="WQ325" s="843"/>
      <c r="WR325" s="843"/>
      <c r="WS325" s="843"/>
      <c r="WT325" s="843"/>
      <c r="WU325" s="843"/>
      <c r="WV325" s="843"/>
      <c r="WW325" s="843"/>
      <c r="WX325" s="843"/>
      <c r="WY325" s="843"/>
      <c r="WZ325" s="843"/>
      <c r="XA325" s="843"/>
      <c r="XB325" s="843"/>
      <c r="XC325" s="843"/>
      <c r="XD325" s="843"/>
      <c r="XE325" s="843"/>
      <c r="XF325" s="843"/>
      <c r="XG325" s="843"/>
      <c r="XH325" s="843"/>
    </row>
    <row r="326" spans="2:632">
      <c r="B326" s="759"/>
      <c r="C326" s="786" t="str">
        <f>TRIM(SUBSTITUTE(SUBSTITUTE(SUBSTITUTE(SUBSTITUTE(SUBSTITUTE(SUBSTITUTE(SUBSTITUTE(SUBSTITUTE(SUBSTITUTE(SUBSTITUTE(C323,","," "),";"," "),":"," "),"!"," "),"?"," "),"…"," "),"»"," "),"«"," "),"/"," "),"."," "))</f>
        <v>Ajouter un filet de coulis de tomates par-dessus</v>
      </c>
      <c r="D326" s="780" t="str" cm="1">
        <f t="array" ref="D326">IF(ROW()=ROW(D322),C325,INDEX(E322:E335,ROW()-ROW(D322)))</f>
        <v/>
      </c>
      <c r="E326" s="781" t="str">
        <f>IF(OR(D326="",C324="",C324&lt;=0,F326=""),"",TRIM(MID(D326,LEN(F326)+1+IF(MID(D326,LEN(F326)+1,1)=" ",1,0),99999)))</f>
        <v/>
      </c>
      <c r="F326" s="780" t="str">
        <f>IF(OR(G326="",G326=0,G326="0"),"",IF(LEN(G326)&lt;=C324,G326,IF(LEN(SUBSTITUTE(H326," ",""))=C324+1,LEFT(G326,C324),LEFT(G326,FIND("§",SUBSTITUTE(H326," ","§",LEN(H326)-LEN(SUBSTITUTE(H326," ",""))))-1))))</f>
        <v/>
      </c>
      <c r="G326" s="780" t="str">
        <f t="shared" si="155"/>
        <v/>
      </c>
      <c r="H326" s="780" t="str">
        <f>IF(OR(G326="",G326=0,G326="0"),"",LEFT(G326,C324+1))</f>
        <v/>
      </c>
      <c r="I326" s="782"/>
      <c r="J326" s="796"/>
      <c r="K326" s="759" t="str">
        <f>IF(LEN(TRIM(L326))&gt;0,MAX(K13:K325)+1,"")</f>
        <v/>
      </c>
      <c r="L326" s="864"/>
      <c r="M326" s="864"/>
      <c r="N326" s="864"/>
      <c r="WK326" s="843"/>
      <c r="WL326" s="843"/>
      <c r="WM326" s="843"/>
      <c r="WN326" s="843"/>
      <c r="WO326" s="843"/>
      <c r="WP326" s="843"/>
      <c r="WQ326" s="843"/>
      <c r="WR326" s="843"/>
      <c r="WS326" s="843"/>
      <c r="WT326" s="843"/>
      <c r="WU326" s="843"/>
      <c r="WV326" s="843"/>
      <c r="WW326" s="843"/>
      <c r="WX326" s="843"/>
      <c r="WY326" s="843"/>
      <c r="WZ326" s="843"/>
      <c r="XA326" s="843"/>
      <c r="XB326" s="843"/>
      <c r="XC326" s="843"/>
      <c r="XD326" s="843"/>
      <c r="XE326" s="843"/>
      <c r="XF326" s="843"/>
      <c r="XG326" s="843"/>
      <c r="XH326" s="843"/>
    </row>
    <row r="327" spans="2:632">
      <c r="B327" s="759"/>
      <c r="C327" s="780" t="str">
        <f>TRIM(SUBSTITUTE(SUBSTITUTE(SUBSTITUTE(SUBSTITUTE(SUBSTITUTE(SUBSTITUTE(SUBSTITUTE(SUBSTITUTE(C326,"("," "),")"," "),CHAR(34)," "),"-"," "),"_"," "),"&lt;"," "),"&gt;"," "),"="," "))</f>
        <v>Ajouter un filet de coulis de tomates par dessus</v>
      </c>
      <c r="D327" s="780" t="str" cm="1">
        <f t="array" ref="D327">IF(ROW()=ROW(D322),C325,INDEX(E322:E335,ROW()-ROW(D322)))</f>
        <v/>
      </c>
      <c r="E327" s="781" t="str">
        <f>IF(OR(D327="",C324="",C324&lt;=0,F327=""),"",TRIM(MID(D327,LEN(F327)+1+IF(MID(D327,LEN(F327)+1,1)=" ",1,0),99999)))</f>
        <v/>
      </c>
      <c r="F327" s="780" t="str">
        <f>IF(OR(G327="",G327=0,G327="0"),"",IF(LEN(G327)&lt;=C324,G327,IF(LEN(SUBSTITUTE(H327," ",""))=C324+1,LEFT(G327,C324),LEFT(G327,FIND("§",SUBSTITUTE(H327," ","§",LEN(H327)-LEN(SUBSTITUTE(H327," ",""))))-1))))</f>
        <v/>
      </c>
      <c r="G327" s="780" t="str">
        <f t="shared" si="155"/>
        <v/>
      </c>
      <c r="H327" s="780" t="str">
        <f>IF(OR(G327="",G327=0,G327="0"),"",LEFT(G327,C324+1))</f>
        <v/>
      </c>
      <c r="I327" s="782"/>
      <c r="J327" s="796"/>
      <c r="K327" s="759" t="str">
        <f>IF(LEN(TRIM(L327))&gt;0,MAX(K13:K326)+1,"")</f>
        <v/>
      </c>
      <c r="L327" s="864"/>
      <c r="M327" s="864"/>
      <c r="N327" s="864"/>
      <c r="WK327" s="843"/>
      <c r="WL327" s="843"/>
      <c r="WM327" s="843"/>
      <c r="WN327" s="843"/>
      <c r="WO327" s="843"/>
      <c r="WP327" s="843"/>
      <c r="WQ327" s="843"/>
      <c r="WR327" s="843"/>
      <c r="WS327" s="843"/>
      <c r="WT327" s="843"/>
      <c r="WU327" s="843"/>
      <c r="WV327" s="843"/>
      <c r="WW327" s="843"/>
      <c r="WX327" s="843"/>
      <c r="WY327" s="843"/>
      <c r="WZ327" s="843"/>
      <c r="XA327" s="843"/>
      <c r="XB327" s="843"/>
      <c r="XC327" s="843"/>
      <c r="XD327" s="843"/>
      <c r="XE327" s="843"/>
      <c r="XF327" s="843"/>
      <c r="XG327" s="843"/>
      <c r="XH327" s="843"/>
    </row>
    <row r="328" spans="2:632">
      <c r="B328" s="759"/>
      <c r="C328" s="784" t="str">
        <f>TRIM(SUBSTITUTE(SUBSTITUTE(SUBSTITUTE(SUBSTITUTE(C327,"►"," "),"▼"," "),"▲"," "),"◄"," "))</f>
        <v>Ajouter un filet de coulis de tomates par dessus</v>
      </c>
      <c r="D328" s="780" t="str" cm="1">
        <f t="array" ref="D328">IF(ROW()=ROW(D322),C325,INDEX(E322:E335,ROW()-ROW(D322)))</f>
        <v/>
      </c>
      <c r="E328" s="781" t="str">
        <f>IF(OR(D328="",C324="",C324&lt;=0,F328=""),"",TRIM(MID(D328,LEN(F328)+1+IF(MID(D328,LEN(F328)+1,1)=" ",1,0),99999)))</f>
        <v/>
      </c>
      <c r="F328" s="780" t="str">
        <f>IF(OR(G328="",G328=0,G328="0"),"",IF(LEN(G328)&lt;=C324,G328,IF(LEN(SUBSTITUTE(H328," ",""))=C324+1,LEFT(G328,C324),LEFT(G328,FIND("§",SUBSTITUTE(H328," ","§",LEN(H328)-LEN(SUBSTITUTE(H328," ",""))))-1))))</f>
        <v/>
      </c>
      <c r="G328" s="780" t="str">
        <f t="shared" si="155"/>
        <v/>
      </c>
      <c r="H328" s="780" t="str">
        <f>IF(OR(G328="",G328=0,G328="0"),"",LEFT(G328,C324+1))</f>
        <v/>
      </c>
      <c r="I328" s="782"/>
      <c r="J328" s="796"/>
      <c r="K328" s="759" t="str">
        <f>IF(LEN(TRIM(L328))&gt;0,MAX(K13:K327)+1,"")</f>
        <v/>
      </c>
      <c r="L328" s="864"/>
      <c r="M328" s="864"/>
      <c r="N328" s="864"/>
      <c r="WK328" s="843"/>
      <c r="WL328" s="843"/>
      <c r="WM328" s="843"/>
      <c r="WN328" s="843"/>
      <c r="WO328" s="843"/>
      <c r="WP328" s="843"/>
      <c r="WQ328" s="843"/>
      <c r="WR328" s="843"/>
      <c r="WS328" s="843"/>
      <c r="WT328" s="843"/>
      <c r="WU328" s="843"/>
      <c r="WV328" s="843"/>
      <c r="WW328" s="843"/>
      <c r="WX328" s="843"/>
      <c r="WY328" s="843"/>
      <c r="WZ328" s="843"/>
      <c r="XA328" s="843"/>
      <c r="XB328" s="843"/>
      <c r="XC328" s="843"/>
      <c r="XD328" s="843"/>
      <c r="XE328" s="843"/>
      <c r="XF328" s="843"/>
      <c r="XG328" s="843"/>
      <c r="XH328" s="843"/>
    </row>
    <row r="329" spans="2:632">
      <c r="B329" s="759"/>
      <c r="C329" s="784" t="str">
        <f>TRIM(SUBSTITUTE(SUBSTITUTE(C328,"“"," "),"”"," "))</f>
        <v>Ajouter un filet de coulis de tomates par dessus</v>
      </c>
      <c r="D329" s="780" t="str" cm="1">
        <f t="array" ref="D329">IF(ROW()=ROW(D322),C325,INDEX(E322:E335,ROW()-ROW(D322)))</f>
        <v/>
      </c>
      <c r="E329" s="781" t="str">
        <f>IF(OR(D329="",C324="",C324&lt;=0,F329=""),"",TRIM(MID(D329,LEN(F329)+1+IF(MID(D329,LEN(F329)+1,1)=" ",1,0),99999)))</f>
        <v/>
      </c>
      <c r="F329" s="780" t="str">
        <f>IF(OR(G329="",G329=0,G329="0"),"",IF(LEN(G329)&lt;=C324,G329,IF(LEN(SUBSTITUTE(H329," ",""))=C324+1,LEFT(G329,C324),LEFT(G329,FIND("§",SUBSTITUTE(H329," ","§",LEN(H329)-LEN(SUBSTITUTE(H329," ",""))))-1))))</f>
        <v/>
      </c>
      <c r="G329" s="780" t="str">
        <f t="shared" si="155"/>
        <v/>
      </c>
      <c r="H329" s="780" t="str">
        <f>IF(OR(G329="",G329=0,G329="0"),"",LEFT(G329,C324+1))</f>
        <v/>
      </c>
      <c r="I329" s="782"/>
      <c r="J329" s="796"/>
      <c r="K329" s="759" t="str">
        <f>IF(LEN(TRIM(L329))&gt;0,MAX(K13:K328)+1,"")</f>
        <v/>
      </c>
      <c r="L329" s="864"/>
      <c r="M329" s="864"/>
      <c r="N329" s="864"/>
      <c r="WK329" s="843"/>
      <c r="WL329" s="843"/>
      <c r="WM329" s="843"/>
      <c r="WN329" s="843"/>
      <c r="WO329" s="843"/>
      <c r="WP329" s="843"/>
      <c r="WQ329" s="843"/>
      <c r="WR329" s="843"/>
      <c r="WS329" s="843"/>
      <c r="WT329" s="843"/>
      <c r="WU329" s="843"/>
      <c r="WV329" s="843"/>
      <c r="WW329" s="843"/>
      <c r="WX329" s="843"/>
      <c r="WY329" s="843"/>
      <c r="WZ329" s="843"/>
      <c r="XA329" s="843"/>
      <c r="XB329" s="843"/>
      <c r="XC329" s="843"/>
      <c r="XD329" s="843"/>
      <c r="XE329" s="843"/>
      <c r="XF329" s="843"/>
      <c r="XG329" s="843"/>
      <c r="XH329" s="843"/>
    </row>
    <row r="330" spans="2:632">
      <c r="B330" s="759"/>
      <c r="C330" s="784"/>
      <c r="D330" s="780" t="str" cm="1">
        <f t="array" ref="D330">IF(ROW()=ROW(D322),C325,INDEX(E322:E335,ROW()-ROW(D322)))</f>
        <v/>
      </c>
      <c r="E330" s="781" t="str">
        <f>IF(OR(D330="",C324="",C324&lt;=0,F330=""),"",TRIM(MID(D330,LEN(F330)+1+IF(MID(D330,LEN(F330)+1,1)=" ",1,0),99999)))</f>
        <v/>
      </c>
      <c r="F330" s="780" t="str">
        <f>IF(OR(G330="",G330=0,G330="0"),"",IF(LEN(G330)&lt;=C324,G330,IF(LEN(SUBSTITUTE(H330," ",""))=C324+1,LEFT(G330,C324),LEFT(G330,FIND("§",SUBSTITUTE(H330," ","§",LEN(H330)-LEN(SUBSTITUTE(H330," ",""))))-1))))</f>
        <v/>
      </c>
      <c r="G330" s="780" t="str">
        <f t="shared" si="155"/>
        <v/>
      </c>
      <c r="H330" s="780" t="str">
        <f>IF(OR(G330="",G330=0,G330="0"),"",LEFT(G330,C324+1))</f>
        <v/>
      </c>
      <c r="I330" s="782"/>
      <c r="J330" s="796"/>
      <c r="K330" s="759" t="str">
        <f>IF(LEN(TRIM(L330))&gt;0,MAX(K13:K329)+1,"")</f>
        <v/>
      </c>
      <c r="L330" s="864"/>
      <c r="M330" s="864"/>
      <c r="N330" s="864"/>
      <c r="WK330" s="843"/>
      <c r="WL330" s="843"/>
      <c r="WM330" s="843"/>
      <c r="WN330" s="843"/>
      <c r="WO330" s="843"/>
      <c r="WP330" s="843"/>
      <c r="WQ330" s="843"/>
      <c r="WR330" s="843"/>
      <c r="WS330" s="843"/>
      <c r="WT330" s="843"/>
      <c r="WU330" s="843"/>
      <c r="WV330" s="843"/>
      <c r="WW330" s="843"/>
      <c r="WX330" s="843"/>
      <c r="WY330" s="843"/>
      <c r="WZ330" s="843"/>
      <c r="XA330" s="843"/>
      <c r="XB330" s="843"/>
      <c r="XC330" s="843"/>
      <c r="XD330" s="843"/>
      <c r="XE330" s="843"/>
      <c r="XF330" s="843"/>
      <c r="XG330" s="843"/>
      <c r="XH330" s="843"/>
    </row>
    <row r="331" spans="2:632">
      <c r="B331" s="759"/>
      <c r="C331" s="784"/>
      <c r="D331" s="780" t="str" cm="1">
        <f t="array" ref="D331">IF(ROW()=ROW(D322),C325,INDEX(E322:E335,ROW()-ROW(D322)))</f>
        <v/>
      </c>
      <c r="E331" s="781" t="str">
        <f>IF(OR(D331="",C324="",C324&lt;=0,F331=""),"",TRIM(MID(D331,LEN(F331)+1+IF(MID(D331,LEN(F331)+1,1)=" ",1,0),99999)))</f>
        <v/>
      </c>
      <c r="F331" s="780" t="str">
        <f>IF(OR(G331="",G331=0,G331="0"),"",IF(LEN(G331)&lt;=C324,G331,IF(LEN(SUBSTITUTE(H331," ",""))=C324+1,LEFT(G331,C324),LEFT(G331,FIND("§",SUBSTITUTE(H331," ","§",LEN(H331)-LEN(SUBSTITUTE(H331," ",""))))-1))))</f>
        <v/>
      </c>
      <c r="G331" s="780" t="str">
        <f t="shared" si="155"/>
        <v/>
      </c>
      <c r="H331" s="780" t="str">
        <f>IF(OR(G331="",G331=0,G331="0"),"",LEFT(G331,C324+1))</f>
        <v/>
      </c>
      <c r="I331" s="782"/>
      <c r="J331" s="796"/>
      <c r="K331" s="759" t="str">
        <f>IF(LEN(TRIM(L331))&gt;0,MAX(K13:K330)+1,"")</f>
        <v/>
      </c>
      <c r="L331" s="864"/>
      <c r="M331" s="864"/>
      <c r="N331" s="864"/>
      <c r="WK331" s="843"/>
      <c r="WL331" s="843"/>
      <c r="WM331" s="843"/>
      <c r="WN331" s="843"/>
      <c r="WO331" s="843"/>
      <c r="WP331" s="843"/>
      <c r="WQ331" s="843"/>
      <c r="WR331" s="843"/>
      <c r="WS331" s="843"/>
      <c r="WT331" s="843"/>
      <c r="WU331" s="843"/>
      <c r="WV331" s="843"/>
      <c r="WW331" s="843"/>
      <c r="WX331" s="843"/>
      <c r="WY331" s="843"/>
      <c r="WZ331" s="843"/>
      <c r="XA331" s="843"/>
      <c r="XB331" s="843"/>
      <c r="XC331" s="843"/>
      <c r="XD331" s="843"/>
      <c r="XE331" s="843"/>
      <c r="XF331" s="843"/>
      <c r="XG331" s="843"/>
      <c r="XH331" s="843"/>
    </row>
    <row r="332" spans="2:632">
      <c r="B332" s="759"/>
      <c r="C332" s="784"/>
      <c r="D332" s="780" t="str" cm="1">
        <f t="array" ref="D332">IF(ROW()=ROW(D322),C325,INDEX(E322:E335,ROW()-ROW(D322)))</f>
        <v/>
      </c>
      <c r="E332" s="781" t="str">
        <f>IF(OR(D332="",C324="",C324&lt;=0,F332=""),"",TRIM(MID(D332,LEN(F332)+1+IF(MID(D332,LEN(F332)+1,1)=" ",1,0),99999)))</f>
        <v/>
      </c>
      <c r="F332" s="780" t="str">
        <f>IF(OR(G332="",G332=0,G332="0"),"",IF(LEN(G332)&lt;=C324,G332,IF(LEN(SUBSTITUTE(H332," ",""))=C324+1,LEFT(G332,C324),LEFT(G332,FIND("§",SUBSTITUTE(H332," ","§",LEN(H332)-LEN(SUBSTITUTE(H332," ",""))))-1))))</f>
        <v/>
      </c>
      <c r="G332" s="780" t="str">
        <f t="shared" si="155"/>
        <v/>
      </c>
      <c r="H332" s="780" t="str">
        <f>IF(OR(G332="",G332=0,G332="0"),"",LEFT(G332,C324+1))</f>
        <v/>
      </c>
      <c r="I332" s="782"/>
      <c r="J332" s="796"/>
      <c r="K332" s="759" t="str">
        <f>IF(LEN(TRIM(L332))&gt;0,MAX(K13:K331)+1,"")</f>
        <v/>
      </c>
      <c r="L332" s="864"/>
      <c r="M332" s="864"/>
      <c r="N332" s="864"/>
      <c r="WK332" s="843"/>
      <c r="WL332" s="843"/>
      <c r="WM332" s="843"/>
      <c r="WN332" s="843"/>
      <c r="WO332" s="843"/>
      <c r="WP332" s="843"/>
      <c r="WQ332" s="843"/>
      <c r="WR332" s="843"/>
      <c r="WS332" s="843"/>
      <c r="WT332" s="843"/>
      <c r="WU332" s="843"/>
      <c r="WV332" s="843"/>
      <c r="WW332" s="843"/>
      <c r="WX332" s="843"/>
      <c r="WY332" s="843"/>
      <c r="WZ332" s="843"/>
      <c r="XA332" s="843"/>
      <c r="XB332" s="843"/>
      <c r="XC332" s="843"/>
      <c r="XD332" s="843"/>
      <c r="XE332" s="843"/>
      <c r="XF332" s="843"/>
      <c r="XG332" s="843"/>
      <c r="XH332" s="843"/>
    </row>
    <row r="333" spans="2:632">
      <c r="B333" s="759"/>
      <c r="C333" s="784"/>
      <c r="D333" s="780" t="str" cm="1">
        <f t="array" ref="D333">IF(ROW()=ROW(D322),C325,INDEX(E322:E335,ROW()-ROW(D322)))</f>
        <v/>
      </c>
      <c r="E333" s="781" t="str">
        <f>IF(OR(D333="",C324="",C324&lt;=0,F333=""),"",TRIM(MID(D333,LEN(F333)+1+IF(MID(D333,LEN(F333)+1,1)=" ",1,0),99999)))</f>
        <v/>
      </c>
      <c r="F333" s="780" t="str">
        <f>IF(OR(G333="",G333=0,G333="0"),"",IF(LEN(G333)&lt;=C324,G333,IF(LEN(SUBSTITUTE(H333," ",""))=C324+1,LEFT(G333,C324),LEFT(G333,FIND("§",SUBSTITUTE(H333," ","§",LEN(H333)-LEN(SUBSTITUTE(H333," ",""))))-1))))</f>
        <v/>
      </c>
      <c r="G333" s="780" t="str">
        <f t="shared" si="155"/>
        <v/>
      </c>
      <c r="H333" s="780" t="str">
        <f>IF(OR(G333="",G333=0,G333="0"),"",LEFT(G333,C324+1))</f>
        <v/>
      </c>
      <c r="I333" s="782"/>
      <c r="J333" s="796"/>
      <c r="K333" s="759" t="str">
        <f>IF(LEN(TRIM(L333))&gt;0,MAX(K13:K332)+1,"")</f>
        <v/>
      </c>
      <c r="L333" s="864"/>
      <c r="M333" s="864"/>
      <c r="N333" s="864"/>
      <c r="WK333" s="843"/>
      <c r="WL333" s="843"/>
      <c r="WM333" s="843"/>
      <c r="WN333" s="843"/>
      <c r="WO333" s="843"/>
      <c r="WP333" s="843"/>
      <c r="WQ333" s="843"/>
      <c r="WR333" s="843"/>
      <c r="WS333" s="843"/>
      <c r="WT333" s="843"/>
      <c r="WU333" s="843"/>
      <c r="WV333" s="843"/>
      <c r="WW333" s="843"/>
      <c r="WX333" s="843"/>
      <c r="WY333" s="843"/>
      <c r="WZ333" s="843"/>
      <c r="XA333" s="843"/>
      <c r="XB333" s="843"/>
      <c r="XC333" s="843"/>
      <c r="XD333" s="843"/>
      <c r="XE333" s="843"/>
      <c r="XF333" s="843"/>
      <c r="XG333" s="843"/>
      <c r="XH333" s="843"/>
    </row>
    <row r="334" spans="2:632">
      <c r="B334" s="759"/>
      <c r="C334" s="784"/>
      <c r="D334" s="780" t="str" cm="1">
        <f t="array" ref="D334">IF(ROW()=ROW(D322),C325,INDEX(E322:E335,ROW()-ROW(D322)))</f>
        <v/>
      </c>
      <c r="E334" s="781" t="str">
        <f>IF(OR(D334="",C324="",C324&lt;=0,F334=""),"",TRIM(MID(D334,LEN(F334)+1+IF(MID(D334,LEN(F334)+1,1)=" ",1,0),99999)))</f>
        <v/>
      </c>
      <c r="F334" s="780" t="str">
        <f>IF(OR(G334="",G334=0,G334="0"),"",IF(LEN(G334)&lt;=C324,G334,IF(LEN(SUBSTITUTE(H334," ",""))=C324+1,LEFT(G334,C324),LEFT(G334,FIND("§",SUBSTITUTE(H334," ","§",LEN(H334)-LEN(SUBSTITUTE(H334," ",""))))-1))))</f>
        <v/>
      </c>
      <c r="G334" s="780" t="str">
        <f t="shared" ref="G334:G397" si="156">IF(OR(D334="",D334=0),"",TRIM(SUBSTITUTE(SUBSTITUTE(D334,CHAR(160)," "),CHAR(10)," ")))</f>
        <v/>
      </c>
      <c r="H334" s="780" t="str">
        <f>IF(OR(G334="",G334=0,G334="0"),"",LEFT(G334,C324+1))</f>
        <v/>
      </c>
      <c r="I334" s="782"/>
      <c r="J334" s="796"/>
      <c r="K334" s="759" t="str">
        <f>IF(LEN(TRIM(L334))&gt;0,MAX(K13:K333)+1,"")</f>
        <v/>
      </c>
      <c r="L334" s="864"/>
      <c r="M334" s="864"/>
      <c r="N334" s="864"/>
      <c r="WK334" s="843"/>
      <c r="WL334" s="843"/>
      <c r="WM334" s="843"/>
      <c r="WN334" s="843"/>
      <c r="WO334" s="843"/>
      <c r="WP334" s="843"/>
      <c r="WQ334" s="843"/>
      <c r="WR334" s="843"/>
      <c r="WS334" s="843"/>
      <c r="WT334" s="843"/>
      <c r="WU334" s="843"/>
      <c r="WV334" s="843"/>
      <c r="WW334" s="843"/>
      <c r="WX334" s="843"/>
      <c r="WY334" s="843"/>
      <c r="WZ334" s="843"/>
      <c r="XA334" s="843"/>
      <c r="XB334" s="843"/>
      <c r="XC334" s="843"/>
      <c r="XD334" s="843"/>
      <c r="XE334" s="843"/>
      <c r="XF334" s="843"/>
      <c r="XG334" s="843"/>
      <c r="XH334" s="843"/>
    </row>
    <row r="335" spans="2:632">
      <c r="B335" s="759"/>
      <c r="C335" s="784"/>
      <c r="D335" s="780" t="str" cm="1">
        <f t="array" ref="D335">IF(ROW()=ROW(D322),C325,INDEX(E322:E335,ROW()-ROW(D322)))</f>
        <v/>
      </c>
      <c r="E335" s="781" t="str">
        <f>IF(OR(D335="",C324="",C324&lt;=0,F335=""),"",TRIM(MID(D335,LEN(F335)+1+IF(MID(D335,LEN(F335)+1,1)=" ",1,0),99999)))</f>
        <v/>
      </c>
      <c r="F335" s="780" t="str">
        <f>IF(OR(G335="",G335=0,G335="0"),"",IF(LEN(G335)&lt;=C324,G335,IF(LEN(SUBSTITUTE(H335," ",""))=C324+1,LEFT(G335,C324),LEFT(G335,FIND("§",SUBSTITUTE(H335," ","§",LEN(H335)-LEN(SUBSTITUTE(H335," ",""))))-1))))</f>
        <v/>
      </c>
      <c r="G335" s="780" t="str">
        <f t="shared" si="156"/>
        <v/>
      </c>
      <c r="H335" s="780" t="str">
        <f>IF(OR(G335="",G335=0,G335="0"),"",LEFT(G335,C324+1))</f>
        <v/>
      </c>
      <c r="I335" s="782"/>
      <c r="J335" s="796"/>
      <c r="K335" s="759" t="str">
        <f>IF(LEN(TRIM(L335))&gt;0,MAX(K13:K334)+1,"")</f>
        <v/>
      </c>
      <c r="L335" s="864"/>
      <c r="M335" s="864"/>
      <c r="N335" s="864"/>
      <c r="WK335" s="843"/>
      <c r="WL335" s="843"/>
      <c r="WM335" s="843"/>
      <c r="WN335" s="843"/>
      <c r="WO335" s="843"/>
      <c r="WP335" s="843"/>
      <c r="WQ335" s="843"/>
      <c r="WR335" s="843"/>
      <c r="WS335" s="843"/>
      <c r="WT335" s="843"/>
      <c r="WU335" s="843"/>
      <c r="WV335" s="843"/>
      <c r="WW335" s="843"/>
      <c r="WX335" s="843"/>
      <c r="WY335" s="843"/>
      <c r="WZ335" s="843"/>
      <c r="XA335" s="843"/>
      <c r="XB335" s="843"/>
      <c r="XC335" s="843"/>
      <c r="XD335" s="843"/>
      <c r="XE335" s="843"/>
      <c r="XF335" s="843"/>
      <c r="XG335" s="843"/>
      <c r="XH335" s="843"/>
    </row>
    <row r="336" spans="2:632">
      <c r="B336" s="759"/>
      <c r="C336" s="779" t="str">
        <f>IF(TRIM(SUBSTITUTE(R37,CHAR(160),""))="","",R37)</f>
        <v/>
      </c>
      <c r="D336" s="780" t="str" cm="1">
        <f t="array" ref="D336">IF(ROW()=ROW(D336),C339,INDEX(E336:E349,ROW()-ROW(D336)))</f>
        <v/>
      </c>
      <c r="E336" s="781" t="str">
        <f>IF(OR(D336="",C338="",C338&lt;=0,F336=""),"",TRIM(MID(D336,LEN(F336)+1+IF(MID(D336,LEN(F336)+1,1)=" ",1,0),99999)))</f>
        <v/>
      </c>
      <c r="F336" s="780" t="str">
        <f>IF(OR(G336="",G336=0,G336="0"),"",IF(LEN(G336)&lt;=C338,G336,IF(LEN(SUBSTITUTE(H336," ",""))=C338+1,LEFT(G336,C338),LEFT(G336,FIND("§",SUBSTITUTE(H336," ","§",LEN(H336)-LEN(SUBSTITUTE(H336," ",""))))-1))))</f>
        <v/>
      </c>
      <c r="G336" s="780" t="str">
        <f t="shared" si="156"/>
        <v/>
      </c>
      <c r="H336" s="780" t="str">
        <f>IF(OR(G336="",G336=0,G336="0"),"",LEFT(G336,C338+1))</f>
        <v/>
      </c>
      <c r="I336" s="782"/>
      <c r="J336" s="796"/>
      <c r="K336" s="759" t="str">
        <f>IF(LEN(TRIM(L336))&gt;0,MAX(K13:K335)+1,"")</f>
        <v/>
      </c>
      <c r="L336" s="864"/>
      <c r="M336" s="864"/>
      <c r="N336" s="864"/>
      <c r="WK336" s="843"/>
      <c r="WL336" s="843"/>
      <c r="WM336" s="843"/>
      <c r="WN336" s="843"/>
      <c r="WO336" s="843"/>
      <c r="WP336" s="843"/>
      <c r="WQ336" s="843"/>
      <c r="WR336" s="843"/>
      <c r="WS336" s="843"/>
      <c r="WT336" s="843"/>
      <c r="WU336" s="843"/>
      <c r="WV336" s="843"/>
      <c r="WW336" s="843"/>
      <c r="WX336" s="843"/>
      <c r="WY336" s="843"/>
      <c r="WZ336" s="843"/>
      <c r="XA336" s="843"/>
      <c r="XB336" s="843"/>
      <c r="XC336" s="843"/>
      <c r="XD336" s="843"/>
      <c r="XE336" s="843"/>
      <c r="XF336" s="843"/>
      <c r="XG336" s="843"/>
      <c r="XH336" s="843"/>
    </row>
    <row r="337" spans="2:632">
      <c r="B337" s="759"/>
      <c r="C337" s="784" t="str">
        <f>TRIM(SUBSTITUTE(SUBSTITUTE(SUBSTITUTE(SUBSTITUTE(SUBSTITUTE(SUBSTITUTE(SUBSTITUTE(SUBSTITUTE(SUBSTITUTE(CLEAN(IF(OR(LEFT(C336,1)="-",LEFT(C336,1)="="),MID(C336,2,99999),C336)),"—","-"),"–","-"),CHAR(160)," "),CHAR(9)," "),CHAR(13)," "),CHAR(10)," ")," "," ")," "," ")," "," "))</f>
        <v/>
      </c>
      <c r="D337" s="780" t="str" cm="1">
        <f t="array" ref="D337">IF(ROW()=ROW(D336),C339,INDEX(E336:E349,ROW()-ROW(D336)))</f>
        <v/>
      </c>
      <c r="E337" s="781" t="str">
        <f>IF(OR(D337="",C338="",C338&lt;=0,F337=""),"",TRIM(MID(D337,LEN(F337)+1+IF(MID(D337,LEN(F337)+1,1)=" ",1,0),99999)))</f>
        <v/>
      </c>
      <c r="F337" s="780" t="str">
        <f>IF(OR(G337="",G337=0,G337="0"),"",IF(LEN(G337)&lt;=C338,G337,IF(LEN(SUBSTITUTE(H337," ",""))=C338+1,LEFT(G337,C338),LEFT(G337,FIND("§",SUBSTITUTE(H337," ","§",LEN(H337)-LEN(SUBSTITUTE(H337," ",""))))-1))))</f>
        <v/>
      </c>
      <c r="G337" s="780" t="str">
        <f t="shared" si="156"/>
        <v/>
      </c>
      <c r="H337" s="780" t="str">
        <f>IF(OR(G337="",G337=0,G337="0"),"",LEFT(G337,C338+1))</f>
        <v/>
      </c>
      <c r="I337" s="782"/>
      <c r="J337" s="796"/>
      <c r="K337" s="759" t="str">
        <f>IF(LEN(TRIM(L337))&gt;0,MAX(K13:K336)+1,"")</f>
        <v/>
      </c>
      <c r="L337" s="864"/>
      <c r="M337" s="864"/>
      <c r="N337" s="864"/>
      <c r="WK337" s="843"/>
      <c r="WL337" s="843"/>
      <c r="WM337" s="843"/>
      <c r="WN337" s="843"/>
      <c r="WO337" s="843"/>
      <c r="WP337" s="843"/>
      <c r="WQ337" s="843"/>
      <c r="WR337" s="843"/>
      <c r="WS337" s="843"/>
      <c r="WT337" s="843"/>
      <c r="WU337" s="843"/>
      <c r="WV337" s="843"/>
      <c r="WW337" s="843"/>
      <c r="WX337" s="843"/>
      <c r="WY337" s="843"/>
      <c r="WZ337" s="843"/>
      <c r="XA337" s="843"/>
      <c r="XB337" s="843"/>
      <c r="XC337" s="843"/>
      <c r="XD337" s="843"/>
      <c r="XE337" s="843"/>
      <c r="XF337" s="843"/>
      <c r="XG337" s="843"/>
      <c r="XH337" s="843"/>
    </row>
    <row r="338" spans="2:632">
      <c r="B338" s="759"/>
      <c r="C338" s="785">
        <f>K10</f>
        <v>120</v>
      </c>
      <c r="D338" s="780" t="str" cm="1">
        <f t="array" ref="D338">IF(ROW()=ROW(D336),C339,INDEX(E336:E349,ROW()-ROW(D336)))</f>
        <v/>
      </c>
      <c r="E338" s="781" t="str">
        <f>IF(OR(D338="",C338="",C338&lt;=0,F338=""),"",TRIM(MID(D338,LEN(F338)+1+IF(MID(D338,LEN(F338)+1,1)=" ",1,0),99999)))</f>
        <v/>
      </c>
      <c r="F338" s="780" t="str">
        <f>IF(OR(G338="",G338=0,G338="0"),"",IF(LEN(G338)&lt;=C338,G338,IF(LEN(SUBSTITUTE(H338," ",""))=C338+1,LEFT(G338,C338),LEFT(G338,FIND("§",SUBSTITUTE(H338," ","§",LEN(H338)-LEN(SUBSTITUTE(H338," ",""))))-1))))</f>
        <v/>
      </c>
      <c r="G338" s="780" t="str">
        <f t="shared" si="156"/>
        <v/>
      </c>
      <c r="H338" s="780" t="str">
        <f>IF(OR(G338="",G338=0,G338="0"),"",LEFT(G338,C338+1))</f>
        <v/>
      </c>
      <c r="I338" s="782"/>
      <c r="J338" s="796"/>
      <c r="K338" s="759" t="str">
        <f>IF(LEN(TRIM(L338))&gt;0,MAX(K13:K337)+1,"")</f>
        <v/>
      </c>
      <c r="L338" s="864"/>
      <c r="M338" s="864"/>
      <c r="N338" s="864"/>
      <c r="WK338" s="843"/>
      <c r="WL338" s="843"/>
      <c r="WM338" s="843"/>
      <c r="WN338" s="843"/>
      <c r="WO338" s="843"/>
      <c r="WP338" s="843"/>
      <c r="WQ338" s="843"/>
      <c r="WR338" s="843"/>
      <c r="WS338" s="843"/>
      <c r="WT338" s="843"/>
      <c r="WU338" s="843"/>
      <c r="WV338" s="843"/>
      <c r="WW338" s="843"/>
      <c r="WX338" s="843"/>
      <c r="WY338" s="843"/>
      <c r="WZ338" s="843"/>
      <c r="XA338" s="843"/>
      <c r="XB338" s="843"/>
      <c r="XC338" s="843"/>
      <c r="XD338" s="843"/>
      <c r="XE338" s="843"/>
      <c r="XF338" s="843"/>
      <c r="XG338" s="843"/>
      <c r="XH338" s="843"/>
    </row>
    <row r="339" spans="2:632">
      <c r="B339" s="759"/>
      <c r="C339" s="784" t="str">
        <f>IF(UPPER(TRIM(K11))="X",C343,C337)</f>
        <v/>
      </c>
      <c r="D339" s="780" t="str" cm="1">
        <f t="array" ref="D339">IF(ROW()=ROW(D336),C339,INDEX(E336:E349,ROW()-ROW(D336)))</f>
        <v/>
      </c>
      <c r="E339" s="781" t="str">
        <f>IF(OR(D339="",C338="",C338&lt;=0,F339=""),"",TRIM(MID(D339,LEN(F339)+1+IF(MID(D339,LEN(F339)+1,1)=" ",1,0),99999)))</f>
        <v/>
      </c>
      <c r="F339" s="780" t="str">
        <f>IF(OR(G339="",G339=0,G339="0"),"",IF(LEN(G339)&lt;=C338,G339,IF(LEN(SUBSTITUTE(H339," ",""))=C338+1,LEFT(G339,C338),LEFT(G339,FIND("§",SUBSTITUTE(H339," ","§",LEN(H339)-LEN(SUBSTITUTE(H339," ",""))))-1))))</f>
        <v/>
      </c>
      <c r="G339" s="780" t="str">
        <f t="shared" si="156"/>
        <v/>
      </c>
      <c r="H339" s="780" t="str">
        <f>IF(OR(G339="",G339=0,G339="0"),"",LEFT(G339,C338+1))</f>
        <v/>
      </c>
      <c r="I339" s="782"/>
      <c r="J339" s="796"/>
      <c r="K339" s="759" t="str">
        <f>IF(LEN(TRIM(L339))&gt;0,MAX(K13:K338)+1,"")</f>
        <v/>
      </c>
      <c r="L339" s="864"/>
      <c r="M339" s="864"/>
      <c r="N339" s="864"/>
      <c r="WK339" s="843"/>
      <c r="WL339" s="843"/>
      <c r="WM339" s="843"/>
      <c r="WN339" s="843"/>
      <c r="WO339" s="843"/>
      <c r="WP339" s="843"/>
      <c r="WQ339" s="843"/>
      <c r="WR339" s="843"/>
      <c r="WS339" s="843"/>
      <c r="WT339" s="843"/>
      <c r="WU339" s="843"/>
      <c r="WV339" s="843"/>
      <c r="WW339" s="843"/>
      <c r="WX339" s="843"/>
      <c r="WY339" s="843"/>
      <c r="WZ339" s="843"/>
      <c r="XA339" s="843"/>
      <c r="XB339" s="843"/>
      <c r="XC339" s="843"/>
      <c r="XD339" s="843"/>
      <c r="XE339" s="843"/>
      <c r="XF339" s="843"/>
      <c r="XG339" s="843"/>
      <c r="XH339" s="843"/>
    </row>
    <row r="340" spans="2:632">
      <c r="B340" s="759"/>
      <c r="C340" s="786" t="str">
        <f>TRIM(SUBSTITUTE(SUBSTITUTE(SUBSTITUTE(SUBSTITUTE(SUBSTITUTE(SUBSTITUTE(SUBSTITUTE(SUBSTITUTE(SUBSTITUTE(SUBSTITUTE(C337,","," "),";"," "),":"," "),"!"," "),"?"," "),"…"," "),"»"," "),"«"," "),"/"," "),"."," "))</f>
        <v/>
      </c>
      <c r="D340" s="780" t="str" cm="1">
        <f t="array" ref="D340">IF(ROW()=ROW(D336),C339,INDEX(E336:E349,ROW()-ROW(D336)))</f>
        <v/>
      </c>
      <c r="E340" s="781" t="str">
        <f>IF(OR(D340="",C338="",C338&lt;=0,F340=""),"",TRIM(MID(D340,LEN(F340)+1+IF(MID(D340,LEN(F340)+1,1)=" ",1,0),99999)))</f>
        <v/>
      </c>
      <c r="F340" s="780" t="str">
        <f>IF(OR(G340="",G340=0,G340="0"),"",IF(LEN(G340)&lt;=C338,G340,IF(LEN(SUBSTITUTE(H340," ",""))=C338+1,LEFT(G340,C338),LEFT(G340,FIND("§",SUBSTITUTE(H340," ","§",LEN(H340)-LEN(SUBSTITUTE(H340," ",""))))-1))))</f>
        <v/>
      </c>
      <c r="G340" s="780" t="str">
        <f t="shared" si="156"/>
        <v/>
      </c>
      <c r="H340" s="780" t="str">
        <f>IF(OR(G340="",G340=0,G340="0"),"",LEFT(G340,C338+1))</f>
        <v/>
      </c>
      <c r="I340" s="782"/>
      <c r="J340" s="796"/>
      <c r="K340" s="759" t="str">
        <f>IF(LEN(TRIM(L340))&gt;0,MAX(K13:K339)+1,"")</f>
        <v/>
      </c>
      <c r="L340" s="864"/>
      <c r="M340" s="864"/>
      <c r="N340" s="864"/>
      <c r="WK340" s="843"/>
      <c r="WL340" s="843"/>
      <c r="WM340" s="843"/>
      <c r="WN340" s="843"/>
      <c r="WO340" s="843"/>
      <c r="WP340" s="843"/>
      <c r="WQ340" s="843"/>
      <c r="WR340" s="843"/>
      <c r="WS340" s="843"/>
      <c r="WT340" s="843"/>
      <c r="WU340" s="843"/>
      <c r="WV340" s="843"/>
      <c r="WW340" s="843"/>
      <c r="WX340" s="843"/>
      <c r="WY340" s="843"/>
      <c r="WZ340" s="843"/>
      <c r="XA340" s="843"/>
      <c r="XB340" s="843"/>
      <c r="XC340" s="843"/>
      <c r="XD340" s="843"/>
      <c r="XE340" s="843"/>
      <c r="XF340" s="843"/>
      <c r="XG340" s="843"/>
      <c r="XH340" s="843"/>
    </row>
    <row r="341" spans="2:632">
      <c r="B341" s="759"/>
      <c r="C341" s="780" t="str">
        <f>TRIM(SUBSTITUTE(SUBSTITUTE(SUBSTITUTE(SUBSTITUTE(SUBSTITUTE(SUBSTITUTE(SUBSTITUTE(SUBSTITUTE(C340,"("," "),")"," "),CHAR(34)," "),"-"," "),"_"," "),"&lt;"," "),"&gt;"," "),"="," "))</f>
        <v/>
      </c>
      <c r="D341" s="780" t="str" cm="1">
        <f t="array" ref="D341">IF(ROW()=ROW(D336),C339,INDEX(E336:E349,ROW()-ROW(D336)))</f>
        <v/>
      </c>
      <c r="E341" s="781" t="str">
        <f>IF(OR(D341="",C338="",C338&lt;=0,F341=""),"",TRIM(MID(D341,LEN(F341)+1+IF(MID(D341,LEN(F341)+1,1)=" ",1,0),99999)))</f>
        <v/>
      </c>
      <c r="F341" s="780" t="str">
        <f>IF(OR(G341="",G341=0,G341="0"),"",IF(LEN(G341)&lt;=C338,G341,IF(LEN(SUBSTITUTE(H341," ",""))=C338+1,LEFT(G341,C338),LEFT(G341,FIND("§",SUBSTITUTE(H341," ","§",LEN(H341)-LEN(SUBSTITUTE(H341," ",""))))-1))))</f>
        <v/>
      </c>
      <c r="G341" s="780" t="str">
        <f t="shared" si="156"/>
        <v/>
      </c>
      <c r="H341" s="780" t="str">
        <f>IF(OR(G341="",G341=0,G341="0"),"",LEFT(G341,C338+1))</f>
        <v/>
      </c>
      <c r="I341" s="782"/>
      <c r="J341" s="796"/>
      <c r="K341" s="759" t="str">
        <f>IF(LEN(TRIM(L341))&gt;0,MAX(K13:K340)+1,"")</f>
        <v/>
      </c>
      <c r="L341" s="864"/>
      <c r="M341" s="864"/>
      <c r="N341" s="864"/>
      <c r="WK341" s="843"/>
      <c r="WL341" s="843"/>
      <c r="WM341" s="843"/>
      <c r="WN341" s="843"/>
      <c r="WO341" s="843"/>
      <c r="WP341" s="843"/>
      <c r="WQ341" s="843"/>
      <c r="WR341" s="843"/>
      <c r="WS341" s="843"/>
      <c r="WT341" s="843"/>
      <c r="WU341" s="843"/>
      <c r="WV341" s="843"/>
      <c r="WW341" s="843"/>
      <c r="WX341" s="843"/>
      <c r="WY341" s="843"/>
      <c r="WZ341" s="843"/>
      <c r="XA341" s="843"/>
      <c r="XB341" s="843"/>
      <c r="XC341" s="843"/>
      <c r="XD341" s="843"/>
      <c r="XE341" s="843"/>
      <c r="XF341" s="843"/>
      <c r="XG341" s="843"/>
      <c r="XH341" s="843"/>
    </row>
    <row r="342" spans="2:632">
      <c r="B342" s="759"/>
      <c r="C342" s="784" t="str">
        <f>TRIM(SUBSTITUTE(SUBSTITUTE(SUBSTITUTE(SUBSTITUTE(C341,"►"," "),"▼"," "),"▲"," "),"◄"," "))</f>
        <v/>
      </c>
      <c r="D342" s="780" t="str" cm="1">
        <f t="array" ref="D342">IF(ROW()=ROW(D336),C339,INDEX(E336:E349,ROW()-ROW(D336)))</f>
        <v/>
      </c>
      <c r="E342" s="781" t="str">
        <f>IF(OR(D342="",C338="",C338&lt;=0,F342=""),"",TRIM(MID(D342,LEN(F342)+1+IF(MID(D342,LEN(F342)+1,1)=" ",1,0),99999)))</f>
        <v/>
      </c>
      <c r="F342" s="780" t="str">
        <f>IF(OR(G342="",G342=0,G342="0"),"",IF(LEN(G342)&lt;=C338,G342,IF(LEN(SUBSTITUTE(H342," ",""))=C338+1,LEFT(G342,C338),LEFT(G342,FIND("§",SUBSTITUTE(H342," ","§",LEN(H342)-LEN(SUBSTITUTE(H342," ",""))))-1))))</f>
        <v/>
      </c>
      <c r="G342" s="780" t="str">
        <f t="shared" si="156"/>
        <v/>
      </c>
      <c r="H342" s="780" t="str">
        <f>IF(OR(G342="",G342=0,G342="0"),"",LEFT(G342,C338+1))</f>
        <v/>
      </c>
      <c r="I342" s="782"/>
      <c r="J342" s="796"/>
      <c r="K342" s="759" t="str">
        <f>IF(LEN(TRIM(L342))&gt;0,MAX(K13:K341)+1,"")</f>
        <v/>
      </c>
      <c r="L342" s="864"/>
      <c r="M342" s="864"/>
      <c r="N342" s="864"/>
      <c r="WK342" s="843"/>
      <c r="WL342" s="843"/>
      <c r="WM342" s="843"/>
      <c r="WN342" s="843"/>
      <c r="WO342" s="843"/>
      <c r="WP342" s="843"/>
      <c r="WQ342" s="843"/>
      <c r="WR342" s="843"/>
      <c r="WS342" s="843"/>
      <c r="WT342" s="843"/>
      <c r="WU342" s="843"/>
      <c r="WV342" s="843"/>
      <c r="WW342" s="843"/>
      <c r="WX342" s="843"/>
      <c r="WY342" s="843"/>
      <c r="WZ342" s="843"/>
      <c r="XA342" s="843"/>
      <c r="XB342" s="843"/>
      <c r="XC342" s="843"/>
      <c r="XD342" s="843"/>
      <c r="XE342" s="843"/>
      <c r="XF342" s="843"/>
      <c r="XG342" s="843"/>
      <c r="XH342" s="843"/>
    </row>
    <row r="343" spans="2:632">
      <c r="B343" s="759"/>
      <c r="C343" s="784" t="str">
        <f>TRIM(SUBSTITUTE(SUBSTITUTE(C342,"“"," "),"”"," "))</f>
        <v/>
      </c>
      <c r="D343" s="780" t="str" cm="1">
        <f t="array" ref="D343">IF(ROW()=ROW(D336),C339,INDEX(E336:E349,ROW()-ROW(D336)))</f>
        <v/>
      </c>
      <c r="E343" s="781" t="str">
        <f>IF(OR(D343="",C338="",C338&lt;=0,F343=""),"",TRIM(MID(D343,LEN(F343)+1+IF(MID(D343,LEN(F343)+1,1)=" ",1,0),99999)))</f>
        <v/>
      </c>
      <c r="F343" s="780" t="str">
        <f>IF(OR(G343="",G343=0,G343="0"),"",IF(LEN(G343)&lt;=C338,G343,IF(LEN(SUBSTITUTE(H343," ",""))=C338+1,LEFT(G343,C338),LEFT(G343,FIND("§",SUBSTITUTE(H343," ","§",LEN(H343)-LEN(SUBSTITUTE(H343," ",""))))-1))))</f>
        <v/>
      </c>
      <c r="G343" s="780" t="str">
        <f t="shared" si="156"/>
        <v/>
      </c>
      <c r="H343" s="780" t="str">
        <f>IF(OR(G343="",G343=0,G343="0"),"",LEFT(G343,C338+1))</f>
        <v/>
      </c>
      <c r="I343" s="782"/>
      <c r="J343" s="796"/>
      <c r="K343" s="759" t="str">
        <f>IF(LEN(TRIM(L343))&gt;0,MAX(K13:K342)+1,"")</f>
        <v/>
      </c>
      <c r="L343" s="864"/>
      <c r="M343" s="864"/>
      <c r="N343" s="864"/>
      <c r="WK343" s="843"/>
      <c r="WL343" s="843"/>
      <c r="WM343" s="843"/>
      <c r="WN343" s="843"/>
      <c r="WO343" s="843"/>
      <c r="WP343" s="843"/>
      <c r="WQ343" s="843"/>
      <c r="WR343" s="843"/>
      <c r="WS343" s="843"/>
      <c r="WT343" s="843"/>
      <c r="WU343" s="843"/>
      <c r="WV343" s="843"/>
      <c r="WW343" s="843"/>
      <c r="WX343" s="843"/>
      <c r="WY343" s="843"/>
      <c r="WZ343" s="843"/>
      <c r="XA343" s="843"/>
      <c r="XB343" s="843"/>
      <c r="XC343" s="843"/>
      <c r="XD343" s="843"/>
      <c r="XE343" s="843"/>
      <c r="XF343" s="843"/>
      <c r="XG343" s="843"/>
      <c r="XH343" s="843"/>
    </row>
    <row r="344" spans="2:632">
      <c r="B344" s="759"/>
      <c r="C344" s="784"/>
      <c r="D344" s="780" t="str" cm="1">
        <f t="array" ref="D344">IF(ROW()=ROW(D336),C339,INDEX(E336:E349,ROW()-ROW(D336)))</f>
        <v/>
      </c>
      <c r="E344" s="781" t="str">
        <f>IF(OR(D344="",C338="",C338&lt;=0,F344=""),"",TRIM(MID(D344,LEN(F344)+1+IF(MID(D344,LEN(F344)+1,1)=" ",1,0),99999)))</f>
        <v/>
      </c>
      <c r="F344" s="780" t="str">
        <f>IF(OR(G344="",G344=0,G344="0"),"",IF(LEN(G344)&lt;=C338,G344,IF(LEN(SUBSTITUTE(H344," ",""))=C338+1,LEFT(G344,C338),LEFT(G344,FIND("§",SUBSTITUTE(H344," ","§",LEN(H344)-LEN(SUBSTITUTE(H344," ",""))))-1))))</f>
        <v/>
      </c>
      <c r="G344" s="780" t="str">
        <f t="shared" si="156"/>
        <v/>
      </c>
      <c r="H344" s="780" t="str">
        <f>IF(OR(G344="",G344=0,G344="0"),"",LEFT(G344,C338+1))</f>
        <v/>
      </c>
      <c r="I344" s="782"/>
      <c r="J344" s="796"/>
      <c r="K344" s="759" t="str">
        <f>IF(LEN(TRIM(L344))&gt;0,MAX(K13:K343)+1,"")</f>
        <v/>
      </c>
      <c r="L344" s="864"/>
      <c r="M344" s="864"/>
      <c r="N344" s="864"/>
      <c r="WK344" s="843"/>
      <c r="WL344" s="843"/>
      <c r="WM344" s="843"/>
      <c r="WN344" s="843"/>
      <c r="WO344" s="843"/>
      <c r="WP344" s="843"/>
      <c r="WQ344" s="843"/>
      <c r="WR344" s="843"/>
      <c r="WS344" s="843"/>
      <c r="WT344" s="843"/>
      <c r="WU344" s="843"/>
      <c r="WV344" s="843"/>
      <c r="WW344" s="843"/>
      <c r="WX344" s="843"/>
      <c r="WY344" s="843"/>
      <c r="WZ344" s="843"/>
      <c r="XA344" s="843"/>
      <c r="XB344" s="843"/>
      <c r="XC344" s="843"/>
      <c r="XD344" s="843"/>
      <c r="XE344" s="843"/>
      <c r="XF344" s="843"/>
      <c r="XG344" s="843"/>
      <c r="XH344" s="843"/>
    </row>
    <row r="345" spans="2:632">
      <c r="B345" s="759"/>
      <c r="C345" s="784"/>
      <c r="D345" s="780" t="str" cm="1">
        <f t="array" ref="D345">IF(ROW()=ROW(D336),C339,INDEX(E336:E349,ROW()-ROW(D336)))</f>
        <v/>
      </c>
      <c r="E345" s="781" t="str">
        <f>IF(OR(D345="",C338="",C338&lt;=0,F345=""),"",TRIM(MID(D345,LEN(F345)+1+IF(MID(D345,LEN(F345)+1,1)=" ",1,0),99999)))</f>
        <v/>
      </c>
      <c r="F345" s="780" t="str">
        <f>IF(OR(G345="",G345=0,G345="0"),"",IF(LEN(G345)&lt;=C338,G345,IF(LEN(SUBSTITUTE(H345," ",""))=C338+1,LEFT(G345,C338),LEFT(G345,FIND("§",SUBSTITUTE(H345," ","§",LEN(H345)-LEN(SUBSTITUTE(H345," ",""))))-1))))</f>
        <v/>
      </c>
      <c r="G345" s="780" t="str">
        <f t="shared" si="156"/>
        <v/>
      </c>
      <c r="H345" s="780" t="str">
        <f>IF(OR(G345="",G345=0,G345="0"),"",LEFT(G345,C338+1))</f>
        <v/>
      </c>
      <c r="I345" s="782"/>
      <c r="J345" s="796"/>
      <c r="K345" s="759" t="str">
        <f>IF(LEN(TRIM(L345))&gt;0,MAX(K13:K344)+1,"")</f>
        <v/>
      </c>
      <c r="L345" s="864"/>
      <c r="M345" s="864"/>
      <c r="N345" s="864"/>
      <c r="WK345" s="843"/>
      <c r="WL345" s="843"/>
      <c r="WM345" s="843"/>
      <c r="WN345" s="843"/>
      <c r="WO345" s="843"/>
      <c r="WP345" s="843"/>
      <c r="WQ345" s="843"/>
      <c r="WR345" s="843"/>
      <c r="WS345" s="843"/>
      <c r="WT345" s="843"/>
      <c r="WU345" s="843"/>
      <c r="WV345" s="843"/>
      <c r="WW345" s="843"/>
      <c r="WX345" s="843"/>
      <c r="WY345" s="843"/>
      <c r="WZ345" s="843"/>
      <c r="XA345" s="843"/>
      <c r="XB345" s="843"/>
      <c r="XC345" s="843"/>
      <c r="XD345" s="843"/>
      <c r="XE345" s="843"/>
      <c r="XF345" s="843"/>
      <c r="XG345" s="843"/>
      <c r="XH345" s="843"/>
    </row>
    <row r="346" spans="2:632">
      <c r="B346" s="759"/>
      <c r="C346" s="784"/>
      <c r="D346" s="780" t="str" cm="1">
        <f t="array" ref="D346">IF(ROW()=ROW(D336),C339,INDEX(E336:E349,ROW()-ROW(D336)))</f>
        <v/>
      </c>
      <c r="E346" s="781" t="str">
        <f>IF(OR(D346="",C338="",C338&lt;=0,F346=""),"",TRIM(MID(D346,LEN(F346)+1+IF(MID(D346,LEN(F346)+1,1)=" ",1,0),99999)))</f>
        <v/>
      </c>
      <c r="F346" s="780" t="str">
        <f>IF(OR(G346="",G346=0,G346="0"),"",IF(LEN(G346)&lt;=C338,G346,IF(LEN(SUBSTITUTE(H346," ",""))=C338+1,LEFT(G346,C338),LEFT(G346,FIND("§",SUBSTITUTE(H346," ","§",LEN(H346)-LEN(SUBSTITUTE(H346," ",""))))-1))))</f>
        <v/>
      </c>
      <c r="G346" s="780" t="str">
        <f t="shared" si="156"/>
        <v/>
      </c>
      <c r="H346" s="780" t="str">
        <f>IF(OR(G346="",G346=0,G346="0"),"",LEFT(G346,C338+1))</f>
        <v/>
      </c>
      <c r="I346" s="782"/>
      <c r="J346" s="796"/>
      <c r="K346" s="759" t="str">
        <f>IF(LEN(TRIM(L346))&gt;0,MAX(K13:K345)+1,"")</f>
        <v/>
      </c>
      <c r="L346" s="864"/>
      <c r="M346" s="864"/>
      <c r="N346" s="864"/>
      <c r="WK346" s="843"/>
      <c r="WL346" s="843"/>
      <c r="WM346" s="843"/>
      <c r="WN346" s="843"/>
      <c r="WO346" s="843"/>
      <c r="WP346" s="843"/>
      <c r="WQ346" s="843"/>
      <c r="WR346" s="843"/>
      <c r="WS346" s="843"/>
      <c r="WT346" s="843"/>
      <c r="WU346" s="843"/>
      <c r="WV346" s="843"/>
      <c r="WW346" s="843"/>
      <c r="WX346" s="843"/>
      <c r="WY346" s="843"/>
      <c r="WZ346" s="843"/>
      <c r="XA346" s="843"/>
      <c r="XB346" s="843"/>
      <c r="XC346" s="843"/>
      <c r="XD346" s="843"/>
      <c r="XE346" s="843"/>
      <c r="XF346" s="843"/>
      <c r="XG346" s="843"/>
      <c r="XH346" s="843"/>
    </row>
    <row r="347" spans="2:632">
      <c r="B347" s="759"/>
      <c r="C347" s="784"/>
      <c r="D347" s="780" t="str" cm="1">
        <f t="array" ref="D347">IF(ROW()=ROW(D336),C339,INDEX(E336:E349,ROW()-ROW(D336)))</f>
        <v/>
      </c>
      <c r="E347" s="781" t="str">
        <f>IF(OR(D347="",C338="",C338&lt;=0,F347=""),"",TRIM(MID(D347,LEN(F347)+1+IF(MID(D347,LEN(F347)+1,1)=" ",1,0),99999)))</f>
        <v/>
      </c>
      <c r="F347" s="780" t="str">
        <f>IF(OR(G347="",G347=0,G347="0"),"",IF(LEN(G347)&lt;=C338,G347,IF(LEN(SUBSTITUTE(H347," ",""))=C338+1,LEFT(G347,C338),LEFT(G347,FIND("§",SUBSTITUTE(H347," ","§",LEN(H347)-LEN(SUBSTITUTE(H347," ",""))))-1))))</f>
        <v/>
      </c>
      <c r="G347" s="780" t="str">
        <f t="shared" si="156"/>
        <v/>
      </c>
      <c r="H347" s="780" t="str">
        <f>IF(OR(G347="",G347=0,G347="0"),"",LEFT(G347,C338+1))</f>
        <v/>
      </c>
      <c r="I347" s="782"/>
      <c r="J347" s="796"/>
      <c r="K347" s="759" t="str">
        <f>IF(LEN(TRIM(L347))&gt;0,MAX(K13:K346)+1,"")</f>
        <v/>
      </c>
      <c r="L347" s="864"/>
      <c r="M347" s="864"/>
      <c r="N347" s="864"/>
      <c r="WK347" s="843"/>
      <c r="WL347" s="843"/>
      <c r="WM347" s="843"/>
      <c r="WN347" s="843"/>
      <c r="WO347" s="843"/>
      <c r="WP347" s="843"/>
      <c r="WQ347" s="843"/>
      <c r="WR347" s="843"/>
      <c r="WS347" s="843"/>
      <c r="WT347" s="843"/>
      <c r="WU347" s="843"/>
      <c r="WV347" s="843"/>
      <c r="WW347" s="843"/>
      <c r="WX347" s="843"/>
      <c r="WY347" s="843"/>
      <c r="WZ347" s="843"/>
      <c r="XA347" s="843"/>
      <c r="XB347" s="843"/>
      <c r="XC347" s="843"/>
      <c r="XD347" s="843"/>
      <c r="XE347" s="843"/>
      <c r="XF347" s="843"/>
      <c r="XG347" s="843"/>
      <c r="XH347" s="843"/>
    </row>
    <row r="348" spans="2:632">
      <c r="B348" s="759"/>
      <c r="C348" s="784"/>
      <c r="D348" s="780" t="str" cm="1">
        <f t="array" ref="D348">IF(ROW()=ROW(D336),C339,INDEX(E336:E349,ROW()-ROW(D336)))</f>
        <v/>
      </c>
      <c r="E348" s="781" t="str">
        <f>IF(OR(D348="",C338="",C338&lt;=0,F348=""),"",TRIM(MID(D348,LEN(F348)+1+IF(MID(D348,LEN(F348)+1,1)=" ",1,0),99999)))</f>
        <v/>
      </c>
      <c r="F348" s="780" t="str">
        <f>IF(OR(G348="",G348=0,G348="0"),"",IF(LEN(G348)&lt;=C338,G348,IF(LEN(SUBSTITUTE(H348," ",""))=C338+1,LEFT(G348,C338),LEFT(G348,FIND("§",SUBSTITUTE(H348," ","§",LEN(H348)-LEN(SUBSTITUTE(H348," ",""))))-1))))</f>
        <v/>
      </c>
      <c r="G348" s="780" t="str">
        <f t="shared" si="156"/>
        <v/>
      </c>
      <c r="H348" s="780" t="str">
        <f>IF(OR(G348="",G348=0,G348="0"),"",LEFT(G348,C338+1))</f>
        <v/>
      </c>
      <c r="I348" s="782"/>
      <c r="J348" s="796"/>
      <c r="K348" s="759" t="str">
        <f>IF(LEN(TRIM(L348))&gt;0,MAX(K13:K347)+1,"")</f>
        <v/>
      </c>
      <c r="L348" s="864"/>
      <c r="M348" s="864"/>
      <c r="N348" s="864"/>
      <c r="WK348" s="843"/>
      <c r="WL348" s="843"/>
      <c r="WM348" s="843"/>
      <c r="WN348" s="843"/>
      <c r="WO348" s="843"/>
      <c r="WP348" s="843"/>
      <c r="WQ348" s="843"/>
      <c r="WR348" s="843"/>
      <c r="WS348" s="843"/>
      <c r="WT348" s="843"/>
      <c r="WU348" s="843"/>
      <c r="WV348" s="843"/>
      <c r="WW348" s="843"/>
      <c r="WX348" s="843"/>
      <c r="WY348" s="843"/>
      <c r="WZ348" s="843"/>
      <c r="XA348" s="843"/>
      <c r="XB348" s="843"/>
      <c r="XC348" s="843"/>
      <c r="XD348" s="843"/>
      <c r="XE348" s="843"/>
      <c r="XF348" s="843"/>
      <c r="XG348" s="843"/>
      <c r="XH348" s="843"/>
    </row>
    <row r="349" spans="2:632">
      <c r="B349" s="759"/>
      <c r="C349" s="784"/>
      <c r="D349" s="780" t="str" cm="1">
        <f t="array" ref="D349">IF(ROW()=ROW(D336),C339,INDEX(E336:E349,ROW()-ROW(D336)))</f>
        <v/>
      </c>
      <c r="E349" s="781" t="str">
        <f>IF(OR(D349="",C338="",C338&lt;=0,F349=""),"",TRIM(MID(D349,LEN(F349)+1+IF(MID(D349,LEN(F349)+1,1)=" ",1,0),99999)))</f>
        <v/>
      </c>
      <c r="F349" s="780" t="str">
        <f>IF(OR(G349="",G349=0,G349="0"),"",IF(LEN(G349)&lt;=C338,G349,IF(LEN(SUBSTITUTE(H349," ",""))=C338+1,LEFT(G349,C338),LEFT(G349,FIND("§",SUBSTITUTE(H349," ","§",LEN(H349)-LEN(SUBSTITUTE(H349," ",""))))-1))))</f>
        <v/>
      </c>
      <c r="G349" s="780" t="str">
        <f t="shared" si="156"/>
        <v/>
      </c>
      <c r="H349" s="780" t="str">
        <f>IF(OR(G349="",G349=0,G349="0"),"",LEFT(G349,C338+1))</f>
        <v/>
      </c>
      <c r="I349" s="782"/>
      <c r="J349" s="796"/>
      <c r="K349" s="759" t="str">
        <f>IF(LEN(TRIM(L349))&gt;0,MAX(K13:K348)+1,"")</f>
        <v/>
      </c>
      <c r="L349" s="864"/>
      <c r="M349" s="864"/>
      <c r="N349" s="864"/>
      <c r="WK349" s="843"/>
      <c r="WL349" s="843"/>
      <c r="WM349" s="843"/>
      <c r="WN349" s="843"/>
      <c r="WO349" s="843"/>
      <c r="WP349" s="843"/>
      <c r="WQ349" s="843"/>
      <c r="WR349" s="843"/>
      <c r="WS349" s="843"/>
      <c r="WT349" s="843"/>
      <c r="WU349" s="843"/>
      <c r="WV349" s="843"/>
      <c r="WW349" s="843"/>
      <c r="WX349" s="843"/>
      <c r="WY349" s="843"/>
      <c r="WZ349" s="843"/>
      <c r="XA349" s="843"/>
      <c r="XB349" s="843"/>
      <c r="XC349" s="843"/>
      <c r="XD349" s="843"/>
      <c r="XE349" s="843"/>
      <c r="XF349" s="843"/>
      <c r="XG349" s="843"/>
      <c r="XH349" s="843"/>
    </row>
    <row r="350" spans="2:632">
      <c r="B350" s="759"/>
      <c r="C350" s="779" t="str">
        <f>IF(TRIM(SUBSTITUTE(R38,CHAR(160),""))="","",R38)</f>
        <v/>
      </c>
      <c r="D350" s="780" t="str" cm="1">
        <f t="array" ref="D350">IF(ROW()=ROW(D350),C353,INDEX(E350:E363,ROW()-ROW(D350)))</f>
        <v/>
      </c>
      <c r="E350" s="781" t="str">
        <f>IF(OR(D350="",C352="",C352&lt;=0,F350=""),"",TRIM(MID(D350,LEN(F350)+1+IF(MID(D350,LEN(F350)+1,1)=" ",1,0),99999)))</f>
        <v/>
      </c>
      <c r="F350" s="780" t="str">
        <f>IF(OR(G350="",G350=0,G350="0"),"",IF(LEN(G350)&lt;=C352,G350,IF(LEN(SUBSTITUTE(H350," ",""))=C352+1,LEFT(G350,C352),LEFT(G350,FIND("§",SUBSTITUTE(H350," ","§",LEN(H350)-LEN(SUBSTITUTE(H350," ",""))))-1))))</f>
        <v/>
      </c>
      <c r="G350" s="780" t="str">
        <f t="shared" si="156"/>
        <v/>
      </c>
      <c r="H350" s="780" t="str">
        <f>IF(OR(G350="",G350=0,G350="0"),"",LEFT(G350,C352+1))</f>
        <v/>
      </c>
      <c r="I350" s="782"/>
      <c r="J350" s="796"/>
      <c r="K350" s="759" t="str">
        <f>IF(LEN(TRIM(L350))&gt;0,MAX(K13:K349)+1,"")</f>
        <v/>
      </c>
      <c r="L350" s="864"/>
      <c r="M350" s="864"/>
      <c r="N350" s="864"/>
      <c r="WK350" s="843"/>
      <c r="WL350" s="843"/>
      <c r="WM350" s="843"/>
      <c r="WN350" s="843"/>
      <c r="WO350" s="843"/>
      <c r="WP350" s="843"/>
      <c r="WQ350" s="843"/>
      <c r="WR350" s="843"/>
      <c r="WS350" s="843"/>
      <c r="WT350" s="843"/>
      <c r="WU350" s="843"/>
      <c r="WV350" s="843"/>
      <c r="WW350" s="843"/>
      <c r="WX350" s="843"/>
      <c r="WY350" s="843"/>
      <c r="WZ350" s="843"/>
      <c r="XA350" s="843"/>
      <c r="XB350" s="843"/>
      <c r="XC350" s="843"/>
      <c r="XD350" s="843"/>
      <c r="XE350" s="843"/>
      <c r="XF350" s="843"/>
      <c r="XG350" s="843"/>
      <c r="XH350" s="843"/>
    </row>
    <row r="351" spans="2:632">
      <c r="B351" s="759"/>
      <c r="C351" s="784" t="str">
        <f>TRIM(SUBSTITUTE(SUBSTITUTE(SUBSTITUTE(SUBSTITUTE(SUBSTITUTE(SUBSTITUTE(SUBSTITUTE(SUBSTITUTE(SUBSTITUTE(CLEAN(IF(OR(LEFT(C350,1)="-",LEFT(C350,1)="="),MID(C350,2,99999),C350)),"—","-"),"–","-"),CHAR(160)," "),CHAR(9)," "),CHAR(13)," "),CHAR(10)," ")," "," ")," "," ")," "," "))</f>
        <v/>
      </c>
      <c r="D351" s="780" t="str" cm="1">
        <f t="array" ref="D351">IF(ROW()=ROW(D350),C353,INDEX(E350:E363,ROW()-ROW(D350)))</f>
        <v/>
      </c>
      <c r="E351" s="781" t="str">
        <f>IF(OR(D351="",C352="",C352&lt;=0,F351=""),"",TRIM(MID(D351,LEN(F351)+1+IF(MID(D351,LEN(F351)+1,1)=" ",1,0),99999)))</f>
        <v/>
      </c>
      <c r="F351" s="780" t="str">
        <f>IF(OR(G351="",G351=0,G351="0"),"",IF(LEN(G351)&lt;=C352,G351,IF(LEN(SUBSTITUTE(H351," ",""))=C352+1,LEFT(G351,C352),LEFT(G351,FIND("§",SUBSTITUTE(H351," ","§",LEN(H351)-LEN(SUBSTITUTE(H351," ",""))))-1))))</f>
        <v/>
      </c>
      <c r="G351" s="780" t="str">
        <f t="shared" si="156"/>
        <v/>
      </c>
      <c r="H351" s="780" t="str">
        <f>IF(OR(G351="",G351=0,G351="0"),"",LEFT(G351,C352+1))</f>
        <v/>
      </c>
      <c r="I351" s="782"/>
      <c r="J351" s="796"/>
      <c r="K351" s="759" t="str">
        <f>IF(LEN(TRIM(L351))&gt;0,MAX(K13:K350)+1,"")</f>
        <v/>
      </c>
      <c r="L351" s="864"/>
      <c r="M351" s="864"/>
      <c r="N351" s="864"/>
      <c r="WK351" s="843"/>
      <c r="WL351" s="843"/>
      <c r="WM351" s="843"/>
      <c r="WN351" s="843"/>
      <c r="WO351" s="843"/>
      <c r="WP351" s="843"/>
      <c r="WQ351" s="843"/>
      <c r="WR351" s="843"/>
      <c r="WS351" s="843"/>
      <c r="WT351" s="843"/>
      <c r="WU351" s="843"/>
      <c r="WV351" s="843"/>
      <c r="WW351" s="843"/>
      <c r="WX351" s="843"/>
      <c r="WY351" s="843"/>
      <c r="WZ351" s="843"/>
      <c r="XA351" s="843"/>
      <c r="XB351" s="843"/>
      <c r="XC351" s="843"/>
      <c r="XD351" s="843"/>
      <c r="XE351" s="843"/>
      <c r="XF351" s="843"/>
      <c r="XG351" s="843"/>
      <c r="XH351" s="843"/>
    </row>
    <row r="352" spans="2:632">
      <c r="B352" s="759"/>
      <c r="C352" s="785">
        <f>K10</f>
        <v>120</v>
      </c>
      <c r="D352" s="780" t="str" cm="1">
        <f t="array" ref="D352">IF(ROW()=ROW(D350),C353,INDEX(E350:E363,ROW()-ROW(D350)))</f>
        <v/>
      </c>
      <c r="E352" s="781" t="str">
        <f>IF(OR(D352="",C352="",C352&lt;=0,F352=""),"",TRIM(MID(D352,LEN(F352)+1+IF(MID(D352,LEN(F352)+1,1)=" ",1,0),99999)))</f>
        <v/>
      </c>
      <c r="F352" s="780" t="str">
        <f>IF(OR(G352="",G352=0,G352="0"),"",IF(LEN(G352)&lt;=C352,G352,IF(LEN(SUBSTITUTE(H352," ",""))=C352+1,LEFT(G352,C352),LEFT(G352,FIND("§",SUBSTITUTE(H352," ","§",LEN(H352)-LEN(SUBSTITUTE(H352," ",""))))-1))))</f>
        <v/>
      </c>
      <c r="G352" s="780" t="str">
        <f t="shared" si="156"/>
        <v/>
      </c>
      <c r="H352" s="780" t="str">
        <f>IF(OR(G352="",G352=0,G352="0"),"",LEFT(G352,C352+1))</f>
        <v/>
      </c>
      <c r="I352" s="782"/>
      <c r="J352" s="796"/>
      <c r="K352" s="759" t="str">
        <f>IF(LEN(TRIM(L352))&gt;0,MAX(K13:K351)+1,"")</f>
        <v/>
      </c>
      <c r="L352" s="864"/>
      <c r="M352" s="864"/>
      <c r="N352" s="864"/>
      <c r="WK352" s="843"/>
      <c r="WL352" s="843"/>
      <c r="WM352" s="843"/>
      <c r="WN352" s="843"/>
      <c r="WO352" s="843"/>
      <c r="WP352" s="843"/>
      <c r="WQ352" s="843"/>
      <c r="WR352" s="843"/>
      <c r="WS352" s="843"/>
      <c r="WT352" s="843"/>
      <c r="WU352" s="843"/>
      <c r="WV352" s="843"/>
      <c r="WW352" s="843"/>
      <c r="WX352" s="843"/>
      <c r="WY352" s="843"/>
      <c r="WZ352" s="843"/>
      <c r="XA352" s="843"/>
      <c r="XB352" s="843"/>
      <c r="XC352" s="843"/>
      <c r="XD352" s="843"/>
      <c r="XE352" s="843"/>
      <c r="XF352" s="843"/>
      <c r="XG352" s="843"/>
      <c r="XH352" s="843"/>
    </row>
    <row r="353" spans="2:632">
      <c r="B353" s="759"/>
      <c r="C353" s="784" t="str">
        <f>IF(UPPER(TRIM(K11))="X",C357,C351)</f>
        <v/>
      </c>
      <c r="D353" s="780" t="str" cm="1">
        <f t="array" ref="D353">IF(ROW()=ROW(D350),C353,INDEX(E350:E363,ROW()-ROW(D350)))</f>
        <v/>
      </c>
      <c r="E353" s="781" t="str">
        <f>IF(OR(D353="",C352="",C352&lt;=0,F353=""),"",TRIM(MID(D353,LEN(F353)+1+IF(MID(D353,LEN(F353)+1,1)=" ",1,0),99999)))</f>
        <v/>
      </c>
      <c r="F353" s="780" t="str">
        <f>IF(OR(G353="",G353=0,G353="0"),"",IF(LEN(G353)&lt;=C352,G353,IF(LEN(SUBSTITUTE(H353," ",""))=C352+1,LEFT(G353,C352),LEFT(G353,FIND("§",SUBSTITUTE(H353," ","§",LEN(H353)-LEN(SUBSTITUTE(H353," ",""))))-1))))</f>
        <v/>
      </c>
      <c r="G353" s="780" t="str">
        <f t="shared" si="156"/>
        <v/>
      </c>
      <c r="H353" s="780" t="str">
        <f>IF(OR(G353="",G353=0,G353="0"),"",LEFT(G353,C352+1))</f>
        <v/>
      </c>
      <c r="I353" s="782"/>
      <c r="J353" s="796"/>
      <c r="K353" s="759" t="str">
        <f>IF(LEN(TRIM(L353))&gt;0,MAX(K13:K352)+1,"")</f>
        <v/>
      </c>
      <c r="L353" s="864"/>
      <c r="M353" s="864"/>
      <c r="N353" s="864"/>
      <c r="WK353" s="843"/>
      <c r="WL353" s="843"/>
      <c r="WM353" s="843"/>
      <c r="WN353" s="843"/>
      <c r="WO353" s="843"/>
      <c r="WP353" s="843"/>
      <c r="WQ353" s="843"/>
      <c r="WR353" s="843"/>
      <c r="WS353" s="843"/>
      <c r="WT353" s="843"/>
      <c r="WU353" s="843"/>
      <c r="WV353" s="843"/>
      <c r="WW353" s="843"/>
      <c r="WX353" s="843"/>
      <c r="WY353" s="843"/>
      <c r="WZ353" s="843"/>
      <c r="XA353" s="843"/>
      <c r="XB353" s="843"/>
      <c r="XC353" s="843"/>
      <c r="XD353" s="843"/>
      <c r="XE353" s="843"/>
      <c r="XF353" s="843"/>
      <c r="XG353" s="843"/>
      <c r="XH353" s="843"/>
    </row>
    <row r="354" spans="2:632">
      <c r="B354" s="759"/>
      <c r="C354" s="786" t="str">
        <f>TRIM(SUBSTITUTE(SUBSTITUTE(SUBSTITUTE(SUBSTITUTE(SUBSTITUTE(SUBSTITUTE(SUBSTITUTE(SUBSTITUTE(SUBSTITUTE(SUBSTITUTE(C351,","," "),";"," "),":"," "),"!"," "),"?"," "),"…"," "),"»"," "),"«"," "),"/"," "),"."," "))</f>
        <v/>
      </c>
      <c r="D354" s="780" t="str" cm="1">
        <f t="array" ref="D354">IF(ROW()=ROW(D350),C353,INDEX(E350:E363,ROW()-ROW(D350)))</f>
        <v/>
      </c>
      <c r="E354" s="781" t="str">
        <f>IF(OR(D354="",C352="",C352&lt;=0,F354=""),"",TRIM(MID(D354,LEN(F354)+1+IF(MID(D354,LEN(F354)+1,1)=" ",1,0),99999)))</f>
        <v/>
      </c>
      <c r="F354" s="780" t="str">
        <f>IF(OR(G354="",G354=0,G354="0"),"",IF(LEN(G354)&lt;=C352,G354,IF(LEN(SUBSTITUTE(H354," ",""))=C352+1,LEFT(G354,C352),LEFT(G354,FIND("§",SUBSTITUTE(H354," ","§",LEN(H354)-LEN(SUBSTITUTE(H354," ",""))))-1))))</f>
        <v/>
      </c>
      <c r="G354" s="780" t="str">
        <f t="shared" si="156"/>
        <v/>
      </c>
      <c r="H354" s="780" t="str">
        <f>IF(OR(G354="",G354=0,G354="0"),"",LEFT(G354,C352+1))</f>
        <v/>
      </c>
      <c r="I354" s="782"/>
      <c r="J354" s="796"/>
      <c r="K354" s="759" t="str">
        <f>IF(LEN(TRIM(L354))&gt;0,MAX(K13:K353)+1,"")</f>
        <v/>
      </c>
      <c r="L354" s="864"/>
      <c r="M354" s="864"/>
      <c r="N354" s="864"/>
      <c r="WK354" s="843"/>
      <c r="WL354" s="843"/>
      <c r="WM354" s="843"/>
      <c r="WN354" s="843"/>
      <c r="WO354" s="843"/>
      <c r="WP354" s="843"/>
      <c r="WQ354" s="843"/>
      <c r="WR354" s="843"/>
      <c r="WS354" s="843"/>
      <c r="WT354" s="843"/>
      <c r="WU354" s="843"/>
      <c r="WV354" s="843"/>
      <c r="WW354" s="843"/>
      <c r="WX354" s="843"/>
      <c r="WY354" s="843"/>
      <c r="WZ354" s="843"/>
      <c r="XA354" s="843"/>
      <c r="XB354" s="843"/>
      <c r="XC354" s="843"/>
      <c r="XD354" s="843"/>
      <c r="XE354" s="843"/>
      <c r="XF354" s="843"/>
      <c r="XG354" s="843"/>
      <c r="XH354" s="843"/>
    </row>
    <row r="355" spans="2:632">
      <c r="B355" s="759"/>
      <c r="C355" s="780" t="str">
        <f>TRIM(SUBSTITUTE(SUBSTITUTE(SUBSTITUTE(SUBSTITUTE(SUBSTITUTE(SUBSTITUTE(SUBSTITUTE(SUBSTITUTE(C354,"("," "),")"," "),CHAR(34)," "),"-"," "),"_"," "),"&lt;"," "),"&gt;"," "),"="," "))</f>
        <v/>
      </c>
      <c r="D355" s="780" t="str" cm="1">
        <f t="array" ref="D355">IF(ROW()=ROW(D350),C353,INDEX(E350:E363,ROW()-ROW(D350)))</f>
        <v/>
      </c>
      <c r="E355" s="781" t="str">
        <f>IF(OR(D355="",C352="",C352&lt;=0,F355=""),"",TRIM(MID(D355,LEN(F355)+1+IF(MID(D355,LEN(F355)+1,1)=" ",1,0),99999)))</f>
        <v/>
      </c>
      <c r="F355" s="780" t="str">
        <f>IF(OR(G355="",G355=0,G355="0"),"",IF(LEN(G355)&lt;=C352,G355,IF(LEN(SUBSTITUTE(H355," ",""))=C352+1,LEFT(G355,C352),LEFT(G355,FIND("§",SUBSTITUTE(H355," ","§",LEN(H355)-LEN(SUBSTITUTE(H355," ",""))))-1))))</f>
        <v/>
      </c>
      <c r="G355" s="780" t="str">
        <f t="shared" si="156"/>
        <v/>
      </c>
      <c r="H355" s="780" t="str">
        <f>IF(OR(G355="",G355=0,G355="0"),"",LEFT(G355,C352+1))</f>
        <v/>
      </c>
      <c r="I355" s="782"/>
      <c r="J355" s="796"/>
      <c r="K355" s="759" t="str">
        <f>IF(LEN(TRIM(L355))&gt;0,MAX(K13:K354)+1,"")</f>
        <v/>
      </c>
      <c r="L355" s="864"/>
      <c r="M355" s="864"/>
      <c r="N355" s="864"/>
      <c r="WK355" s="843"/>
      <c r="WL355" s="843"/>
      <c r="WM355" s="843"/>
      <c r="WN355" s="843"/>
      <c r="WO355" s="843"/>
      <c r="WP355" s="843"/>
      <c r="WQ355" s="843"/>
      <c r="WR355" s="843"/>
      <c r="WS355" s="843"/>
      <c r="WT355" s="843"/>
      <c r="WU355" s="843"/>
      <c r="WV355" s="843"/>
      <c r="WW355" s="843"/>
      <c r="WX355" s="843"/>
      <c r="WY355" s="843"/>
      <c r="WZ355" s="843"/>
      <c r="XA355" s="843"/>
      <c r="XB355" s="843"/>
      <c r="XC355" s="843"/>
      <c r="XD355" s="843"/>
      <c r="XE355" s="843"/>
      <c r="XF355" s="843"/>
      <c r="XG355" s="843"/>
      <c r="XH355" s="843"/>
    </row>
    <row r="356" spans="2:632">
      <c r="B356" s="759"/>
      <c r="C356" s="784" t="str">
        <f>TRIM(SUBSTITUTE(SUBSTITUTE(SUBSTITUTE(SUBSTITUTE(C355,"►"," "),"▼"," "),"▲"," "),"◄"," "))</f>
        <v/>
      </c>
      <c r="D356" s="780" t="str" cm="1">
        <f t="array" ref="D356">IF(ROW()=ROW(D350),C353,INDEX(E350:E363,ROW()-ROW(D350)))</f>
        <v/>
      </c>
      <c r="E356" s="781" t="str">
        <f>IF(OR(D356="",C352="",C352&lt;=0,F356=""),"",TRIM(MID(D356,LEN(F356)+1+IF(MID(D356,LEN(F356)+1,1)=" ",1,0),99999)))</f>
        <v/>
      </c>
      <c r="F356" s="780" t="str">
        <f>IF(OR(G356="",G356=0,G356="0"),"",IF(LEN(G356)&lt;=C352,G356,IF(LEN(SUBSTITUTE(H356," ",""))=C352+1,LEFT(G356,C352),LEFT(G356,FIND("§",SUBSTITUTE(H356," ","§",LEN(H356)-LEN(SUBSTITUTE(H356," ",""))))-1))))</f>
        <v/>
      </c>
      <c r="G356" s="780" t="str">
        <f t="shared" si="156"/>
        <v/>
      </c>
      <c r="H356" s="780" t="str">
        <f>IF(OR(G356="",G356=0,G356="0"),"",LEFT(G356,C352+1))</f>
        <v/>
      </c>
      <c r="I356" s="782"/>
      <c r="J356" s="796"/>
      <c r="K356" s="759" t="str">
        <f>IF(LEN(TRIM(L356))&gt;0,MAX(K13:K355)+1,"")</f>
        <v/>
      </c>
      <c r="L356" s="864"/>
      <c r="M356" s="864"/>
      <c r="N356" s="864"/>
      <c r="WK356" s="843"/>
      <c r="WL356" s="843"/>
      <c r="WM356" s="843"/>
      <c r="WN356" s="843"/>
      <c r="WO356" s="843"/>
      <c r="WP356" s="843"/>
      <c r="WQ356" s="843"/>
      <c r="WR356" s="843"/>
      <c r="WS356" s="843"/>
      <c r="WT356" s="843"/>
      <c r="WU356" s="843"/>
      <c r="WV356" s="843"/>
      <c r="WW356" s="843"/>
      <c r="WX356" s="843"/>
      <c r="WY356" s="843"/>
      <c r="WZ356" s="843"/>
      <c r="XA356" s="843"/>
      <c r="XB356" s="843"/>
      <c r="XC356" s="843"/>
      <c r="XD356" s="843"/>
      <c r="XE356" s="843"/>
      <c r="XF356" s="843"/>
      <c r="XG356" s="843"/>
      <c r="XH356" s="843"/>
    </row>
    <row r="357" spans="2:632">
      <c r="B357" s="759"/>
      <c r="C357" s="784" t="str">
        <f>TRIM(SUBSTITUTE(SUBSTITUTE(C356,"“"," "),"”"," "))</f>
        <v/>
      </c>
      <c r="D357" s="780" t="str" cm="1">
        <f t="array" ref="D357">IF(ROW()=ROW(D350),C353,INDEX(E350:E363,ROW()-ROW(D350)))</f>
        <v/>
      </c>
      <c r="E357" s="781" t="str">
        <f>IF(OR(D357="",C352="",C352&lt;=0,F357=""),"",TRIM(MID(D357,LEN(F357)+1+IF(MID(D357,LEN(F357)+1,1)=" ",1,0),99999)))</f>
        <v/>
      </c>
      <c r="F357" s="780" t="str">
        <f>IF(OR(G357="",G357=0,G357="0"),"",IF(LEN(G357)&lt;=C352,G357,IF(LEN(SUBSTITUTE(H357," ",""))=C352+1,LEFT(G357,C352),LEFT(G357,FIND("§",SUBSTITUTE(H357," ","§",LEN(H357)-LEN(SUBSTITUTE(H357," ",""))))-1))))</f>
        <v/>
      </c>
      <c r="G357" s="780" t="str">
        <f t="shared" si="156"/>
        <v/>
      </c>
      <c r="H357" s="780" t="str">
        <f>IF(OR(G357="",G357=0,G357="0"),"",LEFT(G357,C352+1))</f>
        <v/>
      </c>
      <c r="I357" s="782"/>
      <c r="J357" s="796"/>
      <c r="K357" s="759" t="str">
        <f>IF(LEN(TRIM(L357))&gt;0,MAX(K13:K356)+1,"")</f>
        <v/>
      </c>
      <c r="L357" s="864"/>
      <c r="M357" s="864"/>
      <c r="N357" s="864"/>
      <c r="WK357" s="843"/>
      <c r="WL357" s="843"/>
      <c r="WM357" s="843"/>
      <c r="WN357" s="843"/>
      <c r="WO357" s="843"/>
      <c r="WP357" s="843"/>
      <c r="WQ357" s="843"/>
      <c r="WR357" s="843"/>
      <c r="WS357" s="843"/>
      <c r="WT357" s="843"/>
      <c r="WU357" s="843"/>
      <c r="WV357" s="843"/>
      <c r="WW357" s="843"/>
      <c r="WX357" s="843"/>
      <c r="WY357" s="843"/>
      <c r="WZ357" s="843"/>
      <c r="XA357" s="843"/>
      <c r="XB357" s="843"/>
      <c r="XC357" s="843"/>
      <c r="XD357" s="843"/>
      <c r="XE357" s="843"/>
      <c r="XF357" s="843"/>
      <c r="XG357" s="843"/>
      <c r="XH357" s="843"/>
    </row>
    <row r="358" spans="2:632">
      <c r="B358" s="759"/>
      <c r="C358" s="784"/>
      <c r="D358" s="780" t="str" cm="1">
        <f t="array" ref="D358">IF(ROW()=ROW(D350),C353,INDEX(E350:E363,ROW()-ROW(D350)))</f>
        <v/>
      </c>
      <c r="E358" s="781" t="str">
        <f>IF(OR(D358="",C352="",C352&lt;=0,F358=""),"",TRIM(MID(D358,LEN(F358)+1+IF(MID(D358,LEN(F358)+1,1)=" ",1,0),99999)))</f>
        <v/>
      </c>
      <c r="F358" s="780" t="str">
        <f>IF(OR(G358="",G358=0,G358="0"),"",IF(LEN(G358)&lt;=C352,G358,IF(LEN(SUBSTITUTE(H358," ",""))=C352+1,LEFT(G358,C352),LEFT(G358,FIND("§",SUBSTITUTE(H358," ","§",LEN(H358)-LEN(SUBSTITUTE(H358," ",""))))-1))))</f>
        <v/>
      </c>
      <c r="G358" s="780" t="str">
        <f t="shared" si="156"/>
        <v/>
      </c>
      <c r="H358" s="780" t="str">
        <f>IF(OR(G358="",G358=0,G358="0"),"",LEFT(G358,C352+1))</f>
        <v/>
      </c>
      <c r="I358" s="782"/>
      <c r="J358" s="796"/>
      <c r="K358" s="759" t="str">
        <f>IF(LEN(TRIM(L358))&gt;0,MAX(K13:K357)+1,"")</f>
        <v/>
      </c>
      <c r="L358" s="864"/>
      <c r="M358" s="864"/>
      <c r="N358" s="864"/>
      <c r="WK358" s="843"/>
      <c r="WL358" s="843"/>
      <c r="WM358" s="843"/>
      <c r="WN358" s="843"/>
      <c r="WO358" s="843"/>
      <c r="WP358" s="843"/>
      <c r="WQ358" s="843"/>
      <c r="WR358" s="843"/>
      <c r="WS358" s="843"/>
      <c r="WT358" s="843"/>
      <c r="WU358" s="843"/>
      <c r="WV358" s="843"/>
      <c r="WW358" s="843"/>
      <c r="WX358" s="843"/>
      <c r="WY358" s="843"/>
      <c r="WZ358" s="843"/>
      <c r="XA358" s="843"/>
      <c r="XB358" s="843"/>
      <c r="XC358" s="843"/>
      <c r="XD358" s="843"/>
      <c r="XE358" s="843"/>
      <c r="XF358" s="843"/>
      <c r="XG358" s="843"/>
      <c r="XH358" s="843"/>
    </row>
    <row r="359" spans="2:632">
      <c r="B359" s="759"/>
      <c r="C359" s="784"/>
      <c r="D359" s="780" t="str" cm="1">
        <f t="array" ref="D359">IF(ROW()=ROW(D350),C353,INDEX(E350:E363,ROW()-ROW(D350)))</f>
        <v/>
      </c>
      <c r="E359" s="781" t="str">
        <f>IF(OR(D359="",C352="",C352&lt;=0,F359=""),"",TRIM(MID(D359,LEN(F359)+1+IF(MID(D359,LEN(F359)+1,1)=" ",1,0),99999)))</f>
        <v/>
      </c>
      <c r="F359" s="780" t="str">
        <f>IF(OR(G359="",G359=0,G359="0"),"",IF(LEN(G359)&lt;=C352,G359,IF(LEN(SUBSTITUTE(H359," ",""))=C352+1,LEFT(G359,C352),LEFT(G359,FIND("§",SUBSTITUTE(H359," ","§",LEN(H359)-LEN(SUBSTITUTE(H359," ",""))))-1))))</f>
        <v/>
      </c>
      <c r="G359" s="780" t="str">
        <f t="shared" si="156"/>
        <v/>
      </c>
      <c r="H359" s="780" t="str">
        <f>IF(OR(G359="",G359=0,G359="0"),"",LEFT(G359,C352+1))</f>
        <v/>
      </c>
      <c r="I359" s="782"/>
      <c r="J359" s="796"/>
      <c r="K359" s="759" t="str">
        <f>IF(LEN(TRIM(L359))&gt;0,MAX(K13:K358)+1,"")</f>
        <v/>
      </c>
      <c r="L359" s="864"/>
      <c r="M359" s="864"/>
      <c r="N359" s="864"/>
      <c r="WK359" s="843"/>
      <c r="WL359" s="843"/>
      <c r="WM359" s="843"/>
      <c r="WN359" s="843"/>
      <c r="WO359" s="843"/>
      <c r="WP359" s="843"/>
      <c r="WQ359" s="843"/>
      <c r="WR359" s="843"/>
      <c r="WS359" s="843"/>
      <c r="WT359" s="843"/>
      <c r="WU359" s="843"/>
      <c r="WV359" s="843"/>
      <c r="WW359" s="843"/>
      <c r="WX359" s="843"/>
      <c r="WY359" s="843"/>
      <c r="WZ359" s="843"/>
      <c r="XA359" s="843"/>
      <c r="XB359" s="843"/>
      <c r="XC359" s="843"/>
      <c r="XD359" s="843"/>
      <c r="XE359" s="843"/>
      <c r="XF359" s="843"/>
      <c r="XG359" s="843"/>
      <c r="XH359" s="843"/>
    </row>
    <row r="360" spans="2:632">
      <c r="B360" s="759"/>
      <c r="C360" s="784"/>
      <c r="D360" s="780" t="str" cm="1">
        <f t="array" ref="D360">IF(ROW()=ROW(D350),C353,INDEX(E350:E363,ROW()-ROW(D350)))</f>
        <v/>
      </c>
      <c r="E360" s="781" t="str">
        <f>IF(OR(D360="",C352="",C352&lt;=0,F360=""),"",TRIM(MID(D360,LEN(F360)+1+IF(MID(D360,LEN(F360)+1,1)=" ",1,0),99999)))</f>
        <v/>
      </c>
      <c r="F360" s="780" t="str">
        <f>IF(OR(G360="",G360=0,G360="0"),"",IF(LEN(G360)&lt;=C352,G360,IF(LEN(SUBSTITUTE(H360," ",""))=C352+1,LEFT(G360,C352),LEFT(G360,FIND("§",SUBSTITUTE(H360," ","§",LEN(H360)-LEN(SUBSTITUTE(H360," ",""))))-1))))</f>
        <v/>
      </c>
      <c r="G360" s="780" t="str">
        <f t="shared" si="156"/>
        <v/>
      </c>
      <c r="H360" s="780" t="str">
        <f>IF(OR(G360="",G360=0,G360="0"),"",LEFT(G360,C352+1))</f>
        <v/>
      </c>
      <c r="I360" s="782"/>
      <c r="J360" s="796"/>
      <c r="K360" s="759" t="str">
        <f>IF(LEN(TRIM(L360))&gt;0,MAX(K13:K359)+1,"")</f>
        <v/>
      </c>
      <c r="L360" s="864"/>
      <c r="M360" s="864"/>
      <c r="N360" s="864"/>
      <c r="WK360" s="843"/>
      <c r="WL360" s="843"/>
      <c r="WM360" s="843"/>
      <c r="WN360" s="843"/>
      <c r="WO360" s="843"/>
      <c r="WP360" s="843"/>
      <c r="WQ360" s="843"/>
      <c r="WR360" s="843"/>
      <c r="WS360" s="843"/>
      <c r="WT360" s="843"/>
      <c r="WU360" s="843"/>
      <c r="WV360" s="843"/>
      <c r="WW360" s="843"/>
      <c r="WX360" s="843"/>
      <c r="WY360" s="843"/>
      <c r="WZ360" s="843"/>
      <c r="XA360" s="843"/>
      <c r="XB360" s="843"/>
      <c r="XC360" s="843"/>
      <c r="XD360" s="843"/>
      <c r="XE360" s="843"/>
      <c r="XF360" s="843"/>
      <c r="XG360" s="843"/>
      <c r="XH360" s="843"/>
    </row>
    <row r="361" spans="2:632">
      <c r="B361" s="759"/>
      <c r="C361" s="784"/>
      <c r="D361" s="780" t="str" cm="1">
        <f t="array" ref="D361">IF(ROW()=ROW(D350),C353,INDEX(E350:E363,ROW()-ROW(D350)))</f>
        <v/>
      </c>
      <c r="E361" s="781" t="str">
        <f>IF(OR(D361="",C352="",C352&lt;=0,F361=""),"",TRIM(MID(D361,LEN(F361)+1+IF(MID(D361,LEN(F361)+1,1)=" ",1,0),99999)))</f>
        <v/>
      </c>
      <c r="F361" s="780" t="str">
        <f>IF(OR(G361="",G361=0,G361="0"),"",IF(LEN(G361)&lt;=C352,G361,IF(LEN(SUBSTITUTE(H361," ",""))=C352+1,LEFT(G361,C352),LEFT(G361,FIND("§",SUBSTITUTE(H361," ","§",LEN(H361)-LEN(SUBSTITUTE(H361," ",""))))-1))))</f>
        <v/>
      </c>
      <c r="G361" s="780" t="str">
        <f t="shared" si="156"/>
        <v/>
      </c>
      <c r="H361" s="780" t="str">
        <f>IF(OR(G361="",G361=0,G361="0"),"",LEFT(G361,C352+1))</f>
        <v/>
      </c>
      <c r="I361" s="782"/>
      <c r="J361" s="796"/>
      <c r="K361" s="759" t="str">
        <f>IF(LEN(TRIM(L361))&gt;0,MAX(K13:K360)+1,"")</f>
        <v/>
      </c>
      <c r="L361" s="864"/>
      <c r="M361" s="864"/>
      <c r="N361" s="864"/>
      <c r="WK361" s="843"/>
      <c r="WL361" s="843"/>
      <c r="WM361" s="843"/>
      <c r="WN361" s="843"/>
      <c r="WO361" s="843"/>
      <c r="WP361" s="843"/>
      <c r="WQ361" s="843"/>
      <c r="WR361" s="843"/>
      <c r="WS361" s="843"/>
      <c r="WT361" s="843"/>
      <c r="WU361" s="843"/>
      <c r="WV361" s="843"/>
      <c r="WW361" s="843"/>
      <c r="WX361" s="843"/>
      <c r="WY361" s="843"/>
      <c r="WZ361" s="843"/>
      <c r="XA361" s="843"/>
      <c r="XB361" s="843"/>
      <c r="XC361" s="843"/>
      <c r="XD361" s="843"/>
      <c r="XE361" s="843"/>
      <c r="XF361" s="843"/>
      <c r="XG361" s="843"/>
      <c r="XH361" s="843"/>
    </row>
    <row r="362" spans="2:632">
      <c r="B362" s="759"/>
      <c r="C362" s="784"/>
      <c r="D362" s="780" t="str" cm="1">
        <f t="array" ref="D362">IF(ROW()=ROW(D350),C353,INDEX(E350:E363,ROW()-ROW(D350)))</f>
        <v/>
      </c>
      <c r="E362" s="781" t="str">
        <f>IF(OR(D362="",C352="",C352&lt;=0,F362=""),"",TRIM(MID(D362,LEN(F362)+1+IF(MID(D362,LEN(F362)+1,1)=" ",1,0),99999)))</f>
        <v/>
      </c>
      <c r="F362" s="780" t="str">
        <f>IF(OR(G362="",G362=0,G362="0"),"",IF(LEN(G362)&lt;=C352,G362,IF(LEN(SUBSTITUTE(H362," ",""))=C352+1,LEFT(G362,C352),LEFT(G362,FIND("§",SUBSTITUTE(H362," ","§",LEN(H362)-LEN(SUBSTITUTE(H362," ",""))))-1))))</f>
        <v/>
      </c>
      <c r="G362" s="780" t="str">
        <f t="shared" si="156"/>
        <v/>
      </c>
      <c r="H362" s="780" t="str">
        <f>IF(OR(G362="",G362=0,G362="0"),"",LEFT(G362,C352+1))</f>
        <v/>
      </c>
      <c r="I362" s="782"/>
      <c r="J362" s="796"/>
      <c r="K362" s="759" t="str">
        <f>IF(LEN(TRIM(L362))&gt;0,MAX(K13:K361)+1,"")</f>
        <v/>
      </c>
      <c r="L362" s="864"/>
      <c r="M362" s="864"/>
      <c r="N362" s="864"/>
      <c r="WK362" s="843"/>
      <c r="WL362" s="843"/>
      <c r="WM362" s="843"/>
      <c r="WN362" s="843"/>
      <c r="WO362" s="843"/>
      <c r="WP362" s="843"/>
      <c r="WQ362" s="843"/>
      <c r="WR362" s="843"/>
      <c r="WS362" s="843"/>
      <c r="WT362" s="843"/>
      <c r="WU362" s="843"/>
      <c r="WV362" s="843"/>
      <c r="WW362" s="843"/>
      <c r="WX362" s="843"/>
      <c r="WY362" s="843"/>
      <c r="WZ362" s="843"/>
      <c r="XA362" s="843"/>
      <c r="XB362" s="843"/>
      <c r="XC362" s="843"/>
      <c r="XD362" s="843"/>
      <c r="XE362" s="843"/>
      <c r="XF362" s="843"/>
      <c r="XG362" s="843"/>
      <c r="XH362" s="843"/>
    </row>
    <row r="363" spans="2:632">
      <c r="B363" s="759"/>
      <c r="C363" s="784"/>
      <c r="D363" s="780" t="str" cm="1">
        <f t="array" ref="D363">IF(ROW()=ROW(D350),C353,INDEX(E350:E363,ROW()-ROW(D350)))</f>
        <v/>
      </c>
      <c r="E363" s="781" t="str">
        <f>IF(OR(D363="",C352="",C352&lt;=0,F363=""),"",TRIM(MID(D363,LEN(F363)+1+IF(MID(D363,LEN(F363)+1,1)=" ",1,0),99999)))</f>
        <v/>
      </c>
      <c r="F363" s="780" t="str">
        <f>IF(OR(G363="",G363=0,G363="0"),"",IF(LEN(G363)&lt;=C352,G363,IF(LEN(SUBSTITUTE(H363," ",""))=C352+1,LEFT(G363,C352),LEFT(G363,FIND("§",SUBSTITUTE(H363," ","§",LEN(H363)-LEN(SUBSTITUTE(H363," ",""))))-1))))</f>
        <v/>
      </c>
      <c r="G363" s="780" t="str">
        <f t="shared" si="156"/>
        <v/>
      </c>
      <c r="H363" s="780" t="str">
        <f>IF(OR(G363="",G363=0,G363="0"),"",LEFT(G363,C352+1))</f>
        <v/>
      </c>
      <c r="I363" s="782"/>
      <c r="J363" s="796"/>
      <c r="K363" s="759" t="str">
        <f>IF(LEN(TRIM(L363))&gt;0,MAX(K13:K362)+1,"")</f>
        <v/>
      </c>
      <c r="L363" s="864"/>
      <c r="M363" s="864"/>
      <c r="N363" s="864"/>
      <c r="WK363" s="843"/>
      <c r="WL363" s="843"/>
      <c r="WM363" s="843"/>
      <c r="WN363" s="843"/>
      <c r="WO363" s="843"/>
      <c r="WP363" s="843"/>
      <c r="WQ363" s="843"/>
      <c r="WR363" s="843"/>
      <c r="WS363" s="843"/>
      <c r="WT363" s="843"/>
      <c r="WU363" s="843"/>
      <c r="WV363" s="843"/>
      <c r="WW363" s="843"/>
      <c r="WX363" s="843"/>
      <c r="WY363" s="843"/>
      <c r="WZ363" s="843"/>
      <c r="XA363" s="843"/>
      <c r="XB363" s="843"/>
      <c r="XC363" s="843"/>
      <c r="XD363" s="843"/>
      <c r="XE363" s="843"/>
      <c r="XF363" s="843"/>
      <c r="XG363" s="843"/>
      <c r="XH363" s="843"/>
    </row>
    <row r="364" spans="2:632">
      <c r="B364" s="759"/>
      <c r="C364" s="779" t="str">
        <f>IF(TRIM(SUBSTITUTE(R39,CHAR(160),""))="","",R39)</f>
        <v/>
      </c>
      <c r="D364" s="780" t="str" cm="1">
        <f t="array" ref="D364">IF(ROW()=ROW(D364),C367,INDEX(E364:E377,ROW()-ROW(D364)))</f>
        <v/>
      </c>
      <c r="E364" s="781" t="str">
        <f>IF(OR(D364="",C366="",C366&lt;=0,F364=""),"",TRIM(MID(D364,LEN(F364)+1+IF(MID(D364,LEN(F364)+1,1)=" ",1,0),99999)))</f>
        <v/>
      </c>
      <c r="F364" s="780" t="str">
        <f>IF(OR(G364="",G364=0,G364="0"),"",IF(LEN(G364)&lt;=C366,G364,IF(LEN(SUBSTITUTE(H364," ",""))=C366+1,LEFT(G364,C366),LEFT(G364,FIND("§",SUBSTITUTE(H364," ","§",LEN(H364)-LEN(SUBSTITUTE(H364," ",""))))-1))))</f>
        <v/>
      </c>
      <c r="G364" s="780" t="str">
        <f t="shared" si="156"/>
        <v/>
      </c>
      <c r="H364" s="780" t="str">
        <f>IF(OR(G364="",G364=0,G364="0"),"",LEFT(G364,C366+1))</f>
        <v/>
      </c>
      <c r="I364" s="782"/>
      <c r="J364" s="796"/>
      <c r="K364" s="759" t="str">
        <f>IF(LEN(TRIM(L364))&gt;0,MAX(K13:K363)+1,"")</f>
        <v/>
      </c>
      <c r="L364" s="864"/>
      <c r="M364" s="864"/>
      <c r="N364" s="864"/>
      <c r="WK364" s="843"/>
      <c r="WL364" s="843"/>
      <c r="WM364" s="843"/>
      <c r="WN364" s="843"/>
      <c r="WO364" s="843"/>
      <c r="WP364" s="843"/>
      <c r="WQ364" s="843"/>
      <c r="WR364" s="843"/>
      <c r="WS364" s="843"/>
      <c r="WT364" s="843"/>
      <c r="WU364" s="843"/>
      <c r="WV364" s="843"/>
      <c r="WW364" s="843"/>
      <c r="WX364" s="843"/>
      <c r="WY364" s="843"/>
      <c r="WZ364" s="843"/>
      <c r="XA364" s="843"/>
      <c r="XB364" s="843"/>
      <c r="XC364" s="843"/>
      <c r="XD364" s="843"/>
      <c r="XE364" s="843"/>
      <c r="XF364" s="843"/>
      <c r="XG364" s="843"/>
      <c r="XH364" s="843"/>
    </row>
    <row r="365" spans="2:632">
      <c r="B365" s="759"/>
      <c r="C365" s="784" t="str">
        <f>TRIM(SUBSTITUTE(SUBSTITUTE(SUBSTITUTE(SUBSTITUTE(SUBSTITUTE(SUBSTITUTE(SUBSTITUTE(SUBSTITUTE(SUBSTITUTE(CLEAN(IF(OR(LEFT(C364,1)="-",LEFT(C364,1)="="),MID(C364,2,99999),C364)),"—","-"),"–","-"),CHAR(160)," "),CHAR(9)," "),CHAR(13)," "),CHAR(10)," ")," "," ")," "," ")," "," "))</f>
        <v/>
      </c>
      <c r="D365" s="780" t="str" cm="1">
        <f t="array" ref="D365">IF(ROW()=ROW(D364),C367,INDEX(E364:E377,ROW()-ROW(D364)))</f>
        <v/>
      </c>
      <c r="E365" s="781" t="str">
        <f>IF(OR(D365="",C366="",C366&lt;=0,F365=""),"",TRIM(MID(D365,LEN(F365)+1+IF(MID(D365,LEN(F365)+1,1)=" ",1,0),99999)))</f>
        <v/>
      </c>
      <c r="F365" s="780" t="str">
        <f>IF(OR(G365="",G365=0,G365="0"),"",IF(LEN(G365)&lt;=C366,G365,IF(LEN(SUBSTITUTE(H365," ",""))=C366+1,LEFT(G365,C366),LEFT(G365,FIND("§",SUBSTITUTE(H365," ","§",LEN(H365)-LEN(SUBSTITUTE(H365," ",""))))-1))))</f>
        <v/>
      </c>
      <c r="G365" s="780" t="str">
        <f t="shared" si="156"/>
        <v/>
      </c>
      <c r="H365" s="780" t="str">
        <f>IF(OR(G365="",G365=0,G365="0"),"",LEFT(G365,C366+1))</f>
        <v/>
      </c>
      <c r="I365" s="782"/>
      <c r="J365" s="796"/>
      <c r="K365" s="759" t="str">
        <f>IF(LEN(TRIM(L365))&gt;0,MAX(K13:K364)+1,"")</f>
        <v/>
      </c>
      <c r="L365" s="864"/>
      <c r="M365" s="864"/>
      <c r="N365" s="864"/>
      <c r="WK365" s="843"/>
      <c r="WL365" s="843"/>
      <c r="WM365" s="843"/>
      <c r="WN365" s="843"/>
      <c r="WO365" s="843"/>
      <c r="WP365" s="843"/>
      <c r="WQ365" s="843"/>
      <c r="WR365" s="843"/>
      <c r="WS365" s="843"/>
      <c r="WT365" s="843"/>
      <c r="WU365" s="843"/>
      <c r="WV365" s="843"/>
      <c r="WW365" s="843"/>
      <c r="WX365" s="843"/>
      <c r="WY365" s="843"/>
      <c r="WZ365" s="843"/>
      <c r="XA365" s="843"/>
      <c r="XB365" s="843"/>
      <c r="XC365" s="843"/>
      <c r="XD365" s="843"/>
      <c r="XE365" s="843"/>
      <c r="XF365" s="843"/>
      <c r="XG365" s="843"/>
      <c r="XH365" s="843"/>
    </row>
    <row r="366" spans="2:632">
      <c r="B366" s="759"/>
      <c r="C366" s="785">
        <f>K10</f>
        <v>120</v>
      </c>
      <c r="D366" s="780" t="str" cm="1">
        <f t="array" ref="D366">IF(ROW()=ROW(D364),C367,INDEX(E364:E377,ROW()-ROW(D364)))</f>
        <v/>
      </c>
      <c r="E366" s="781" t="str">
        <f>IF(OR(D366="",C366="",C366&lt;=0,F366=""),"",TRIM(MID(D366,LEN(F366)+1+IF(MID(D366,LEN(F366)+1,1)=" ",1,0),99999)))</f>
        <v/>
      </c>
      <c r="F366" s="780" t="str">
        <f>IF(OR(G366="",G366=0,G366="0"),"",IF(LEN(G366)&lt;=C366,G366,IF(LEN(SUBSTITUTE(H366," ",""))=C366+1,LEFT(G366,C366),LEFT(G366,FIND("§",SUBSTITUTE(H366," ","§",LEN(H366)-LEN(SUBSTITUTE(H366," ",""))))-1))))</f>
        <v/>
      </c>
      <c r="G366" s="780" t="str">
        <f t="shared" si="156"/>
        <v/>
      </c>
      <c r="H366" s="780" t="str">
        <f>IF(OR(G366="",G366=0,G366="0"),"",LEFT(G366,C366+1))</f>
        <v/>
      </c>
      <c r="I366" s="782"/>
      <c r="J366" s="796"/>
      <c r="K366" s="759" t="str">
        <f>IF(LEN(TRIM(L366))&gt;0,MAX(K13:K365)+1,"")</f>
        <v/>
      </c>
      <c r="L366" s="864"/>
      <c r="M366" s="864"/>
      <c r="N366" s="864"/>
      <c r="WK366" s="843"/>
      <c r="WL366" s="843"/>
      <c r="WM366" s="843"/>
      <c r="WN366" s="843"/>
      <c r="WO366" s="843"/>
      <c r="WP366" s="843"/>
      <c r="WQ366" s="843"/>
      <c r="WR366" s="843"/>
      <c r="WS366" s="843"/>
      <c r="WT366" s="843"/>
      <c r="WU366" s="843"/>
      <c r="WV366" s="843"/>
      <c r="WW366" s="843"/>
      <c r="WX366" s="843"/>
      <c r="WY366" s="843"/>
      <c r="WZ366" s="843"/>
      <c r="XA366" s="843"/>
      <c r="XB366" s="843"/>
      <c r="XC366" s="843"/>
      <c r="XD366" s="843"/>
      <c r="XE366" s="843"/>
      <c r="XF366" s="843"/>
      <c r="XG366" s="843"/>
      <c r="XH366" s="843"/>
    </row>
    <row r="367" spans="2:632">
      <c r="B367" s="759"/>
      <c r="C367" s="784" t="str">
        <f>IF(UPPER(TRIM(K11))="X",C371,C365)</f>
        <v/>
      </c>
      <c r="D367" s="780" t="str" cm="1">
        <f t="array" ref="D367">IF(ROW()=ROW(D364),C367,INDEX(E364:E377,ROW()-ROW(D364)))</f>
        <v/>
      </c>
      <c r="E367" s="781" t="str">
        <f>IF(OR(D367="",C366="",C366&lt;=0,F367=""),"",TRIM(MID(D367,LEN(F367)+1+IF(MID(D367,LEN(F367)+1,1)=" ",1,0),99999)))</f>
        <v/>
      </c>
      <c r="F367" s="780" t="str">
        <f>IF(OR(G367="",G367=0,G367="0"),"",IF(LEN(G367)&lt;=C366,G367,IF(LEN(SUBSTITUTE(H367," ",""))=C366+1,LEFT(G367,C366),LEFT(G367,FIND("§",SUBSTITUTE(H367," ","§",LEN(H367)-LEN(SUBSTITUTE(H367," ",""))))-1))))</f>
        <v/>
      </c>
      <c r="G367" s="780" t="str">
        <f t="shared" si="156"/>
        <v/>
      </c>
      <c r="H367" s="780" t="str">
        <f>IF(OR(G367="",G367=0,G367="0"),"",LEFT(G367,C366+1))</f>
        <v/>
      </c>
      <c r="I367" s="782"/>
      <c r="J367" s="796"/>
      <c r="K367" s="759" t="str">
        <f>IF(LEN(TRIM(L367))&gt;0,MAX(K13:K366)+1,"")</f>
        <v/>
      </c>
      <c r="L367" s="864"/>
      <c r="M367" s="864"/>
      <c r="N367" s="864"/>
      <c r="WK367" s="843"/>
      <c r="WL367" s="843"/>
      <c r="WM367" s="843"/>
      <c r="WN367" s="843"/>
      <c r="WO367" s="843"/>
      <c r="WP367" s="843"/>
      <c r="WQ367" s="843"/>
      <c r="WR367" s="843"/>
      <c r="WS367" s="843"/>
      <c r="WT367" s="843"/>
      <c r="WU367" s="843"/>
      <c r="WV367" s="843"/>
      <c r="WW367" s="843"/>
      <c r="WX367" s="843"/>
      <c r="WY367" s="843"/>
      <c r="WZ367" s="843"/>
      <c r="XA367" s="843"/>
      <c r="XB367" s="843"/>
      <c r="XC367" s="843"/>
      <c r="XD367" s="843"/>
      <c r="XE367" s="843"/>
      <c r="XF367" s="843"/>
      <c r="XG367" s="843"/>
      <c r="XH367" s="843"/>
    </row>
    <row r="368" spans="2:632">
      <c r="B368" s="759"/>
      <c r="C368" s="786" t="str">
        <f>TRIM(SUBSTITUTE(SUBSTITUTE(SUBSTITUTE(SUBSTITUTE(SUBSTITUTE(SUBSTITUTE(SUBSTITUTE(SUBSTITUTE(SUBSTITUTE(SUBSTITUTE(C365,","," "),";"," "),":"," "),"!"," "),"?"," "),"…"," "),"»"," "),"«"," "),"/"," "),"."," "))</f>
        <v/>
      </c>
      <c r="D368" s="780" t="str" cm="1">
        <f t="array" ref="D368">IF(ROW()=ROW(D364),C367,INDEX(E364:E377,ROW()-ROW(D364)))</f>
        <v/>
      </c>
      <c r="E368" s="781" t="str">
        <f>IF(OR(D368="",C366="",C366&lt;=0,F368=""),"",TRIM(MID(D368,LEN(F368)+1+IF(MID(D368,LEN(F368)+1,1)=" ",1,0),99999)))</f>
        <v/>
      </c>
      <c r="F368" s="780" t="str">
        <f>IF(OR(G368="",G368=0,G368="0"),"",IF(LEN(G368)&lt;=C366,G368,IF(LEN(SUBSTITUTE(H368," ",""))=C366+1,LEFT(G368,C366),LEFT(G368,FIND("§",SUBSTITUTE(H368," ","§",LEN(H368)-LEN(SUBSTITUTE(H368," ",""))))-1))))</f>
        <v/>
      </c>
      <c r="G368" s="780" t="str">
        <f t="shared" si="156"/>
        <v/>
      </c>
      <c r="H368" s="780" t="str">
        <f>IF(OR(G368="",G368=0,G368="0"),"",LEFT(G368,C366+1))</f>
        <v/>
      </c>
      <c r="I368" s="782"/>
      <c r="J368" s="796"/>
      <c r="K368" s="759" t="str">
        <f>IF(LEN(TRIM(L368))&gt;0,MAX(K13:K367)+1,"")</f>
        <v/>
      </c>
      <c r="L368" s="864"/>
      <c r="M368" s="864"/>
      <c r="N368" s="864"/>
      <c r="WK368" s="843"/>
      <c r="WL368" s="843"/>
      <c r="WM368" s="843"/>
      <c r="WN368" s="843"/>
      <c r="WO368" s="843"/>
      <c r="WP368" s="843"/>
      <c r="WQ368" s="843"/>
      <c r="WR368" s="843"/>
      <c r="WS368" s="843"/>
      <c r="WT368" s="843"/>
      <c r="WU368" s="843"/>
      <c r="WV368" s="843"/>
      <c r="WW368" s="843"/>
      <c r="WX368" s="843"/>
      <c r="WY368" s="843"/>
      <c r="WZ368" s="843"/>
      <c r="XA368" s="843"/>
      <c r="XB368" s="843"/>
      <c r="XC368" s="843"/>
      <c r="XD368" s="843"/>
      <c r="XE368" s="843"/>
      <c r="XF368" s="843"/>
      <c r="XG368" s="843"/>
      <c r="XH368" s="843"/>
    </row>
    <row r="369" spans="2:632">
      <c r="B369" s="759"/>
      <c r="C369" s="780" t="str">
        <f>TRIM(SUBSTITUTE(SUBSTITUTE(SUBSTITUTE(SUBSTITUTE(SUBSTITUTE(SUBSTITUTE(SUBSTITUTE(SUBSTITUTE(C368,"("," "),")"," "),CHAR(34)," "),"-"," "),"_"," "),"&lt;"," "),"&gt;"," "),"="," "))</f>
        <v/>
      </c>
      <c r="D369" s="780" t="str" cm="1">
        <f t="array" ref="D369">IF(ROW()=ROW(D364),C367,INDEX(E364:E377,ROW()-ROW(D364)))</f>
        <v/>
      </c>
      <c r="E369" s="781" t="str">
        <f>IF(OR(D369="",C366="",C366&lt;=0,F369=""),"",TRIM(MID(D369,LEN(F369)+1+IF(MID(D369,LEN(F369)+1,1)=" ",1,0),99999)))</f>
        <v/>
      </c>
      <c r="F369" s="780" t="str">
        <f>IF(OR(G369="",G369=0,G369="0"),"",IF(LEN(G369)&lt;=C366,G369,IF(LEN(SUBSTITUTE(H369," ",""))=C366+1,LEFT(G369,C366),LEFT(G369,FIND("§",SUBSTITUTE(H369," ","§",LEN(H369)-LEN(SUBSTITUTE(H369," ",""))))-1))))</f>
        <v/>
      </c>
      <c r="G369" s="780" t="str">
        <f t="shared" si="156"/>
        <v/>
      </c>
      <c r="H369" s="780" t="str">
        <f>IF(OR(G369="",G369=0,G369="0"),"",LEFT(G369,C366+1))</f>
        <v/>
      </c>
      <c r="I369" s="782"/>
      <c r="J369" s="796"/>
      <c r="K369" s="759" t="str">
        <f>IF(LEN(TRIM(L369))&gt;0,MAX(K13:K368)+1,"")</f>
        <v/>
      </c>
      <c r="L369" s="864"/>
      <c r="M369" s="864"/>
      <c r="N369" s="864"/>
      <c r="WK369" s="843"/>
      <c r="WL369" s="843"/>
      <c r="WM369" s="843"/>
      <c r="WN369" s="843"/>
      <c r="WO369" s="843"/>
      <c r="WP369" s="843"/>
      <c r="WQ369" s="843"/>
      <c r="WR369" s="843"/>
      <c r="WS369" s="843"/>
      <c r="WT369" s="843"/>
      <c r="WU369" s="843"/>
      <c r="WV369" s="843"/>
      <c r="WW369" s="843"/>
      <c r="WX369" s="843"/>
      <c r="WY369" s="843"/>
      <c r="WZ369" s="843"/>
      <c r="XA369" s="843"/>
      <c r="XB369" s="843"/>
      <c r="XC369" s="843"/>
      <c r="XD369" s="843"/>
      <c r="XE369" s="843"/>
      <c r="XF369" s="843"/>
      <c r="XG369" s="843"/>
      <c r="XH369" s="843"/>
    </row>
    <row r="370" spans="2:632">
      <c r="B370" s="759"/>
      <c r="C370" s="784" t="str">
        <f>TRIM(SUBSTITUTE(SUBSTITUTE(SUBSTITUTE(SUBSTITUTE(C369,"►"," "),"▼"," "),"▲"," "),"◄"," "))</f>
        <v/>
      </c>
      <c r="D370" s="780" t="str" cm="1">
        <f t="array" ref="D370">IF(ROW()=ROW(D364),C367,INDEX(E364:E377,ROW()-ROW(D364)))</f>
        <v/>
      </c>
      <c r="E370" s="781" t="str">
        <f>IF(OR(D370="",C366="",C366&lt;=0,F370=""),"",TRIM(MID(D370,LEN(F370)+1+IF(MID(D370,LEN(F370)+1,1)=" ",1,0),99999)))</f>
        <v/>
      </c>
      <c r="F370" s="780" t="str">
        <f>IF(OR(G370="",G370=0,G370="0"),"",IF(LEN(G370)&lt;=C366,G370,IF(LEN(SUBSTITUTE(H370," ",""))=C366+1,LEFT(G370,C366),LEFT(G370,FIND("§",SUBSTITUTE(H370," ","§",LEN(H370)-LEN(SUBSTITUTE(H370," ",""))))-1))))</f>
        <v/>
      </c>
      <c r="G370" s="780" t="str">
        <f t="shared" si="156"/>
        <v/>
      </c>
      <c r="H370" s="780" t="str">
        <f>IF(OR(G370="",G370=0,G370="0"),"",LEFT(G370,C366+1))</f>
        <v/>
      </c>
      <c r="I370" s="782"/>
      <c r="J370" s="796"/>
      <c r="K370" s="759" t="str">
        <f>IF(LEN(TRIM(L370))&gt;0,MAX(K13:K369)+1,"")</f>
        <v/>
      </c>
      <c r="L370" s="864"/>
      <c r="M370" s="864"/>
      <c r="N370" s="864"/>
      <c r="WK370" s="843"/>
      <c r="WL370" s="843"/>
      <c r="WM370" s="843"/>
      <c r="WN370" s="843"/>
      <c r="WO370" s="843"/>
      <c r="WP370" s="843"/>
      <c r="WQ370" s="843"/>
      <c r="WR370" s="843"/>
      <c r="WS370" s="843"/>
      <c r="WT370" s="843"/>
      <c r="WU370" s="843"/>
      <c r="WV370" s="843"/>
      <c r="WW370" s="843"/>
      <c r="WX370" s="843"/>
      <c r="WY370" s="843"/>
      <c r="WZ370" s="843"/>
      <c r="XA370" s="843"/>
      <c r="XB370" s="843"/>
      <c r="XC370" s="843"/>
      <c r="XD370" s="843"/>
      <c r="XE370" s="843"/>
      <c r="XF370" s="843"/>
      <c r="XG370" s="843"/>
      <c r="XH370" s="843"/>
    </row>
    <row r="371" spans="2:632">
      <c r="B371" s="759"/>
      <c r="C371" s="784" t="str">
        <f>TRIM(SUBSTITUTE(SUBSTITUTE(C370,"“"," "),"”"," "))</f>
        <v/>
      </c>
      <c r="D371" s="780" t="str" cm="1">
        <f t="array" ref="D371">IF(ROW()=ROW(D364),C367,INDEX(E364:E377,ROW()-ROW(D364)))</f>
        <v/>
      </c>
      <c r="E371" s="781" t="str">
        <f>IF(OR(D371="",C366="",C366&lt;=0,F371=""),"",TRIM(MID(D371,LEN(F371)+1+IF(MID(D371,LEN(F371)+1,1)=" ",1,0),99999)))</f>
        <v/>
      </c>
      <c r="F371" s="780" t="str">
        <f>IF(OR(G371="",G371=0,G371="0"),"",IF(LEN(G371)&lt;=C366,G371,IF(LEN(SUBSTITUTE(H371," ",""))=C366+1,LEFT(G371,C366),LEFT(G371,FIND("§",SUBSTITUTE(H371," ","§",LEN(H371)-LEN(SUBSTITUTE(H371," ",""))))-1))))</f>
        <v/>
      </c>
      <c r="G371" s="780" t="str">
        <f t="shared" si="156"/>
        <v/>
      </c>
      <c r="H371" s="780" t="str">
        <f>IF(OR(G371="",G371=0,G371="0"),"",LEFT(G371,C366+1))</f>
        <v/>
      </c>
      <c r="I371" s="782"/>
      <c r="J371" s="796"/>
      <c r="K371" s="759" t="str">
        <f>IF(LEN(TRIM(L371))&gt;0,MAX(K13:K370)+1,"")</f>
        <v/>
      </c>
      <c r="L371" s="864"/>
      <c r="M371" s="864"/>
      <c r="N371" s="864"/>
      <c r="WK371" s="843"/>
      <c r="WL371" s="843"/>
      <c r="WM371" s="843"/>
      <c r="WN371" s="843"/>
      <c r="WO371" s="843"/>
      <c r="WP371" s="843"/>
      <c r="WQ371" s="843"/>
      <c r="WR371" s="843"/>
      <c r="WS371" s="843"/>
      <c r="WT371" s="843"/>
      <c r="WU371" s="843"/>
      <c r="WV371" s="843"/>
      <c r="WW371" s="843"/>
      <c r="WX371" s="843"/>
      <c r="WY371" s="843"/>
      <c r="WZ371" s="843"/>
      <c r="XA371" s="843"/>
      <c r="XB371" s="843"/>
      <c r="XC371" s="843"/>
      <c r="XD371" s="843"/>
      <c r="XE371" s="843"/>
      <c r="XF371" s="843"/>
      <c r="XG371" s="843"/>
      <c r="XH371" s="843"/>
    </row>
    <row r="372" spans="2:632">
      <c r="B372" s="759"/>
      <c r="C372" s="784"/>
      <c r="D372" s="780" t="str" cm="1">
        <f t="array" ref="D372">IF(ROW()=ROW(D364),C367,INDEX(E364:E377,ROW()-ROW(D364)))</f>
        <v/>
      </c>
      <c r="E372" s="781" t="str">
        <f>IF(OR(D372="",C366="",C366&lt;=0,F372=""),"",TRIM(MID(D372,LEN(F372)+1+IF(MID(D372,LEN(F372)+1,1)=" ",1,0),99999)))</f>
        <v/>
      </c>
      <c r="F372" s="780" t="str">
        <f>IF(OR(G372="",G372=0,G372="0"),"",IF(LEN(G372)&lt;=C366,G372,IF(LEN(SUBSTITUTE(H372," ",""))=C366+1,LEFT(G372,C366),LEFT(G372,FIND("§",SUBSTITUTE(H372," ","§",LEN(H372)-LEN(SUBSTITUTE(H372," ",""))))-1))))</f>
        <v/>
      </c>
      <c r="G372" s="780" t="str">
        <f t="shared" si="156"/>
        <v/>
      </c>
      <c r="H372" s="780" t="str">
        <f>IF(OR(G372="",G372=0,G372="0"),"",LEFT(G372,C366+1))</f>
        <v/>
      </c>
      <c r="I372" s="782"/>
      <c r="J372" s="796"/>
      <c r="K372" s="759" t="str">
        <f>IF(LEN(TRIM(L372))&gt;0,MAX(K13:K371)+1,"")</f>
        <v/>
      </c>
      <c r="L372" s="864"/>
      <c r="M372" s="864"/>
      <c r="N372" s="864"/>
      <c r="WK372" s="843"/>
      <c r="WL372" s="843"/>
      <c r="WM372" s="843"/>
      <c r="WN372" s="843"/>
      <c r="WO372" s="843"/>
      <c r="WP372" s="843"/>
      <c r="WQ372" s="843"/>
      <c r="WR372" s="843"/>
      <c r="WS372" s="843"/>
      <c r="WT372" s="843"/>
      <c r="WU372" s="843"/>
      <c r="WV372" s="843"/>
      <c r="WW372" s="843"/>
      <c r="WX372" s="843"/>
      <c r="WY372" s="843"/>
      <c r="WZ372" s="843"/>
      <c r="XA372" s="843"/>
      <c r="XB372" s="843"/>
      <c r="XC372" s="843"/>
      <c r="XD372" s="843"/>
      <c r="XE372" s="843"/>
      <c r="XF372" s="843"/>
      <c r="XG372" s="843"/>
      <c r="XH372" s="843"/>
    </row>
    <row r="373" spans="2:632">
      <c r="B373" s="759"/>
      <c r="C373" s="784"/>
      <c r="D373" s="780" t="str" cm="1">
        <f t="array" ref="D373">IF(ROW()=ROW(D364),C367,INDEX(E364:E377,ROW()-ROW(D364)))</f>
        <v/>
      </c>
      <c r="E373" s="781" t="str">
        <f>IF(OR(D373="",C366="",C366&lt;=0,F373=""),"",TRIM(MID(D373,LEN(F373)+1+IF(MID(D373,LEN(F373)+1,1)=" ",1,0),99999)))</f>
        <v/>
      </c>
      <c r="F373" s="780" t="str">
        <f>IF(OR(G373="",G373=0,G373="0"),"",IF(LEN(G373)&lt;=C366,G373,IF(LEN(SUBSTITUTE(H373," ",""))=C366+1,LEFT(G373,C366),LEFT(G373,FIND("§",SUBSTITUTE(H373," ","§",LEN(H373)-LEN(SUBSTITUTE(H373," ",""))))-1))))</f>
        <v/>
      </c>
      <c r="G373" s="780" t="str">
        <f t="shared" si="156"/>
        <v/>
      </c>
      <c r="H373" s="780" t="str">
        <f>IF(OR(G373="",G373=0,G373="0"),"",LEFT(G373,C366+1))</f>
        <v/>
      </c>
      <c r="I373" s="782"/>
      <c r="J373" s="796"/>
      <c r="K373" s="759" t="str">
        <f>IF(LEN(TRIM(L373))&gt;0,MAX(K13:K372)+1,"")</f>
        <v/>
      </c>
      <c r="L373" s="864"/>
      <c r="M373" s="864"/>
      <c r="N373" s="864"/>
      <c r="WK373" s="843"/>
      <c r="WL373" s="843"/>
      <c r="WM373" s="843"/>
      <c r="WN373" s="843"/>
      <c r="WO373" s="843"/>
      <c r="WP373" s="843"/>
      <c r="WQ373" s="843"/>
      <c r="WR373" s="843"/>
      <c r="WS373" s="843"/>
      <c r="WT373" s="843"/>
      <c r="WU373" s="843"/>
      <c r="WV373" s="843"/>
      <c r="WW373" s="843"/>
      <c r="WX373" s="843"/>
      <c r="WY373" s="843"/>
      <c r="WZ373" s="843"/>
      <c r="XA373" s="843"/>
      <c r="XB373" s="843"/>
      <c r="XC373" s="843"/>
      <c r="XD373" s="843"/>
      <c r="XE373" s="843"/>
      <c r="XF373" s="843"/>
      <c r="XG373" s="843"/>
      <c r="XH373" s="843"/>
    </row>
    <row r="374" spans="2:632">
      <c r="B374" s="759"/>
      <c r="C374" s="784"/>
      <c r="D374" s="780" t="str" cm="1">
        <f t="array" ref="D374">IF(ROW()=ROW(D364),C367,INDEX(E364:E377,ROW()-ROW(D364)))</f>
        <v/>
      </c>
      <c r="E374" s="781" t="str">
        <f>IF(OR(D374="",C366="",C366&lt;=0,F374=""),"",TRIM(MID(D374,LEN(F374)+1+IF(MID(D374,LEN(F374)+1,1)=" ",1,0),99999)))</f>
        <v/>
      </c>
      <c r="F374" s="780" t="str">
        <f>IF(OR(G374="",G374=0,G374="0"),"",IF(LEN(G374)&lt;=C366,G374,IF(LEN(SUBSTITUTE(H374," ",""))=C366+1,LEFT(G374,C366),LEFT(G374,FIND("§",SUBSTITUTE(H374," ","§",LEN(H374)-LEN(SUBSTITUTE(H374," ",""))))-1))))</f>
        <v/>
      </c>
      <c r="G374" s="780" t="str">
        <f t="shared" si="156"/>
        <v/>
      </c>
      <c r="H374" s="780" t="str">
        <f>IF(OR(G374="",G374=0,G374="0"),"",LEFT(G374,C366+1))</f>
        <v/>
      </c>
      <c r="I374" s="782"/>
      <c r="J374" s="796"/>
      <c r="K374" s="759" t="str">
        <f>IF(LEN(TRIM(L374))&gt;0,MAX(K13:K373)+1,"")</f>
        <v/>
      </c>
      <c r="L374" s="864"/>
      <c r="M374" s="864"/>
      <c r="N374" s="864"/>
      <c r="WK374" s="843"/>
      <c r="WL374" s="843"/>
      <c r="WM374" s="843"/>
      <c r="WN374" s="843"/>
      <c r="WO374" s="843"/>
      <c r="WP374" s="843"/>
      <c r="WQ374" s="843"/>
      <c r="WR374" s="843"/>
      <c r="WS374" s="843"/>
      <c r="WT374" s="843"/>
      <c r="WU374" s="843"/>
      <c r="WV374" s="843"/>
      <c r="WW374" s="843"/>
      <c r="WX374" s="843"/>
      <c r="WY374" s="843"/>
      <c r="WZ374" s="843"/>
      <c r="XA374" s="843"/>
      <c r="XB374" s="843"/>
      <c r="XC374" s="843"/>
      <c r="XD374" s="843"/>
      <c r="XE374" s="843"/>
      <c r="XF374" s="843"/>
      <c r="XG374" s="843"/>
      <c r="XH374" s="843"/>
    </row>
    <row r="375" spans="2:632">
      <c r="B375" s="759"/>
      <c r="C375" s="784"/>
      <c r="D375" s="780" t="str" cm="1">
        <f t="array" ref="D375">IF(ROW()=ROW(D364),C367,INDEX(E364:E377,ROW()-ROW(D364)))</f>
        <v/>
      </c>
      <c r="E375" s="781" t="str">
        <f>IF(OR(D375="",C366="",C366&lt;=0,F375=""),"",TRIM(MID(D375,LEN(F375)+1+IF(MID(D375,LEN(F375)+1,1)=" ",1,0),99999)))</f>
        <v/>
      </c>
      <c r="F375" s="780" t="str">
        <f>IF(OR(G375="",G375=0,G375="0"),"",IF(LEN(G375)&lt;=C366,G375,IF(LEN(SUBSTITUTE(H375," ",""))=C366+1,LEFT(G375,C366),LEFT(G375,FIND("§",SUBSTITUTE(H375," ","§",LEN(H375)-LEN(SUBSTITUTE(H375," ",""))))-1))))</f>
        <v/>
      </c>
      <c r="G375" s="780" t="str">
        <f t="shared" si="156"/>
        <v/>
      </c>
      <c r="H375" s="780" t="str">
        <f>IF(OR(G375="",G375=0,G375="0"),"",LEFT(G375,C366+1))</f>
        <v/>
      </c>
      <c r="I375" s="782"/>
      <c r="J375" s="796"/>
      <c r="K375" s="759" t="str">
        <f>IF(LEN(TRIM(L375))&gt;0,MAX(K13:K374)+1,"")</f>
        <v/>
      </c>
      <c r="L375" s="864"/>
      <c r="M375" s="864"/>
      <c r="N375" s="864"/>
      <c r="WK375" s="843"/>
      <c r="WL375" s="843"/>
      <c r="WM375" s="843"/>
      <c r="WN375" s="843"/>
      <c r="WO375" s="843"/>
      <c r="WP375" s="843"/>
      <c r="WQ375" s="843"/>
      <c r="WR375" s="843"/>
      <c r="WS375" s="843"/>
      <c r="WT375" s="843"/>
      <c r="WU375" s="843"/>
      <c r="WV375" s="843"/>
      <c r="WW375" s="843"/>
      <c r="WX375" s="843"/>
      <c r="WY375" s="843"/>
      <c r="WZ375" s="843"/>
      <c r="XA375" s="843"/>
      <c r="XB375" s="843"/>
      <c r="XC375" s="843"/>
      <c r="XD375" s="843"/>
      <c r="XE375" s="843"/>
      <c r="XF375" s="843"/>
      <c r="XG375" s="843"/>
      <c r="XH375" s="843"/>
    </row>
    <row r="376" spans="2:632">
      <c r="B376" s="759"/>
      <c r="C376" s="784"/>
      <c r="D376" s="780" t="str" cm="1">
        <f t="array" ref="D376">IF(ROW()=ROW(D364),C367,INDEX(E364:E377,ROW()-ROW(D364)))</f>
        <v/>
      </c>
      <c r="E376" s="781" t="str">
        <f>IF(OR(D376="",C366="",C366&lt;=0,F376=""),"",TRIM(MID(D376,LEN(F376)+1+IF(MID(D376,LEN(F376)+1,1)=" ",1,0),99999)))</f>
        <v/>
      </c>
      <c r="F376" s="780" t="str">
        <f>IF(OR(G376="",G376=0,G376="0"),"",IF(LEN(G376)&lt;=C366,G376,IF(LEN(SUBSTITUTE(H376," ",""))=C366+1,LEFT(G376,C366),LEFT(G376,FIND("§",SUBSTITUTE(H376," ","§",LEN(H376)-LEN(SUBSTITUTE(H376," ",""))))-1))))</f>
        <v/>
      </c>
      <c r="G376" s="780" t="str">
        <f t="shared" si="156"/>
        <v/>
      </c>
      <c r="H376" s="780" t="str">
        <f>IF(OR(G376="",G376=0,G376="0"),"",LEFT(G376,C366+1))</f>
        <v/>
      </c>
      <c r="I376" s="782"/>
      <c r="J376" s="796"/>
      <c r="K376" s="759" t="str">
        <f>IF(LEN(TRIM(L376))&gt;0,MAX(K13:K375)+1,"")</f>
        <v/>
      </c>
      <c r="L376" s="864"/>
      <c r="M376" s="864"/>
      <c r="N376" s="864"/>
      <c r="WK376" s="843"/>
      <c r="WL376" s="843"/>
      <c r="WM376" s="843"/>
      <c r="WN376" s="843"/>
      <c r="WO376" s="843"/>
      <c r="WP376" s="843"/>
      <c r="WQ376" s="843"/>
      <c r="WR376" s="843"/>
      <c r="WS376" s="843"/>
      <c r="WT376" s="843"/>
      <c r="WU376" s="843"/>
      <c r="WV376" s="843"/>
      <c r="WW376" s="843"/>
      <c r="WX376" s="843"/>
      <c r="WY376" s="843"/>
      <c r="WZ376" s="843"/>
      <c r="XA376" s="843"/>
      <c r="XB376" s="843"/>
      <c r="XC376" s="843"/>
      <c r="XD376" s="843"/>
      <c r="XE376" s="843"/>
      <c r="XF376" s="843"/>
      <c r="XG376" s="843"/>
      <c r="XH376" s="843"/>
    </row>
    <row r="377" spans="2:632">
      <c r="B377" s="759"/>
      <c r="C377" s="784"/>
      <c r="D377" s="780" t="str" cm="1">
        <f t="array" ref="D377">IF(ROW()=ROW(D364),C367,INDEX(E364:E377,ROW()-ROW(D364)))</f>
        <v/>
      </c>
      <c r="E377" s="781" t="str">
        <f>IF(OR(D377="",C366="",C366&lt;=0,F377=""),"",TRIM(MID(D377,LEN(F377)+1+IF(MID(D377,LEN(F377)+1,1)=" ",1,0),99999)))</f>
        <v/>
      </c>
      <c r="F377" s="780" t="str">
        <f>IF(OR(G377="",G377=0,G377="0"),"",IF(LEN(G377)&lt;=C366,G377,IF(LEN(SUBSTITUTE(H377," ",""))=C366+1,LEFT(G377,C366),LEFT(G377,FIND("§",SUBSTITUTE(H377," ","§",LEN(H377)-LEN(SUBSTITUTE(H377," ",""))))-1))))</f>
        <v/>
      </c>
      <c r="G377" s="780" t="str">
        <f t="shared" si="156"/>
        <v/>
      </c>
      <c r="H377" s="780" t="str">
        <f>IF(OR(G377="",G377=0,G377="0"),"",LEFT(G377,C366+1))</f>
        <v/>
      </c>
      <c r="I377" s="782"/>
      <c r="J377" s="796"/>
      <c r="K377" s="759" t="str">
        <f>IF(LEN(TRIM(L377))&gt;0,MAX(K13:K376)+1,"")</f>
        <v/>
      </c>
      <c r="L377" s="864"/>
      <c r="M377" s="864"/>
      <c r="N377" s="864"/>
      <c r="WK377" s="843"/>
      <c r="WL377" s="843"/>
      <c r="WM377" s="843"/>
      <c r="WN377" s="843"/>
      <c r="WO377" s="843"/>
      <c r="WP377" s="843"/>
      <c r="WQ377" s="843"/>
      <c r="WR377" s="843"/>
      <c r="WS377" s="843"/>
      <c r="WT377" s="843"/>
      <c r="WU377" s="843"/>
      <c r="WV377" s="843"/>
      <c r="WW377" s="843"/>
      <c r="WX377" s="843"/>
      <c r="WY377" s="843"/>
      <c r="WZ377" s="843"/>
      <c r="XA377" s="843"/>
      <c r="XB377" s="843"/>
      <c r="XC377" s="843"/>
      <c r="XD377" s="843"/>
      <c r="XE377" s="843"/>
      <c r="XF377" s="843"/>
      <c r="XG377" s="843"/>
      <c r="XH377" s="843"/>
    </row>
    <row r="378" spans="2:632">
      <c r="B378" s="759"/>
      <c r="C378" s="779" t="str">
        <f>IF(TRIM(SUBSTITUTE(R40,CHAR(160),""))="","",R40)</f>
        <v/>
      </c>
      <c r="D378" s="780" t="str" cm="1">
        <f t="array" ref="D378">IF(ROW()=ROW(D378),C381,INDEX(E378:E391,ROW()-ROW(D378)))</f>
        <v/>
      </c>
      <c r="E378" s="781" t="str">
        <f>IF(OR(D378="",C380="",C380&lt;=0,F378=""),"",TRIM(MID(D378,LEN(F378)+1+IF(MID(D378,LEN(F378)+1,1)=" ",1,0),99999)))</f>
        <v/>
      </c>
      <c r="F378" s="780" t="str">
        <f>IF(OR(G378="",G378=0,G378="0"),"",IF(LEN(G378)&lt;=C380,G378,IF(LEN(SUBSTITUTE(H378," ",""))=C380+1,LEFT(G378,C380),LEFT(G378,FIND("§",SUBSTITUTE(H378," ","§",LEN(H378)-LEN(SUBSTITUTE(H378," ",""))))-1))))</f>
        <v/>
      </c>
      <c r="G378" s="780" t="str">
        <f t="shared" si="156"/>
        <v/>
      </c>
      <c r="H378" s="780" t="str">
        <f>IF(OR(G378="",G378=0,G378="0"),"",LEFT(G378,C380+1))</f>
        <v/>
      </c>
      <c r="I378" s="782"/>
      <c r="J378" s="796"/>
      <c r="K378" s="759" t="str">
        <f>IF(LEN(TRIM(L378))&gt;0,MAX(K13:K377)+1,"")</f>
        <v/>
      </c>
      <c r="L378" s="864"/>
      <c r="M378" s="864"/>
      <c r="N378" s="864"/>
      <c r="WK378" s="843"/>
      <c r="WL378" s="843"/>
      <c r="WM378" s="843"/>
      <c r="WN378" s="843"/>
      <c r="WO378" s="843"/>
      <c r="WP378" s="843"/>
      <c r="WQ378" s="843"/>
      <c r="WR378" s="843"/>
      <c r="WS378" s="843"/>
      <c r="WT378" s="843"/>
      <c r="WU378" s="843"/>
      <c r="WV378" s="843"/>
      <c r="WW378" s="843"/>
      <c r="WX378" s="843"/>
      <c r="WY378" s="843"/>
      <c r="WZ378" s="843"/>
      <c r="XA378" s="843"/>
      <c r="XB378" s="843"/>
      <c r="XC378" s="843"/>
      <c r="XD378" s="843"/>
      <c r="XE378" s="843"/>
      <c r="XF378" s="843"/>
      <c r="XG378" s="843"/>
      <c r="XH378" s="843"/>
    </row>
    <row r="379" spans="2:632">
      <c r="B379" s="759"/>
      <c r="C379" s="784" t="str">
        <f>TRIM(SUBSTITUTE(SUBSTITUTE(SUBSTITUTE(SUBSTITUTE(SUBSTITUTE(SUBSTITUTE(SUBSTITUTE(SUBSTITUTE(SUBSTITUTE(CLEAN(IF(OR(LEFT(C378,1)="-",LEFT(C378,1)="="),MID(C378,2,99999),C378)),"—","-"),"–","-"),CHAR(160)," "),CHAR(9)," "),CHAR(13)," "),CHAR(10)," ")," "," ")," "," ")," "," "))</f>
        <v/>
      </c>
      <c r="D379" s="780" t="str" cm="1">
        <f t="array" ref="D379">IF(ROW()=ROW(D378),C381,INDEX(E378:E391,ROW()-ROW(D378)))</f>
        <v/>
      </c>
      <c r="E379" s="781" t="str">
        <f>IF(OR(D379="",C380="",C380&lt;=0,F379=""),"",TRIM(MID(D379,LEN(F379)+1+IF(MID(D379,LEN(F379)+1,1)=" ",1,0),99999)))</f>
        <v/>
      </c>
      <c r="F379" s="780" t="str">
        <f>IF(OR(G379="",G379=0,G379="0"),"",IF(LEN(G379)&lt;=C380,G379,IF(LEN(SUBSTITUTE(H379," ",""))=C380+1,LEFT(G379,C380),LEFT(G379,FIND("§",SUBSTITUTE(H379," ","§",LEN(H379)-LEN(SUBSTITUTE(H379," ",""))))-1))))</f>
        <v/>
      </c>
      <c r="G379" s="780" t="str">
        <f t="shared" si="156"/>
        <v/>
      </c>
      <c r="H379" s="780" t="str">
        <f>IF(OR(G379="",G379=0,G379="0"),"",LEFT(G379,C380+1))</f>
        <v/>
      </c>
      <c r="I379" s="782"/>
      <c r="J379" s="796"/>
      <c r="K379" s="759" t="str">
        <f>IF(LEN(TRIM(L379))&gt;0,MAX(K13:K378)+1,"")</f>
        <v/>
      </c>
      <c r="L379" s="864"/>
      <c r="M379" s="864"/>
      <c r="N379" s="864"/>
      <c r="WK379" s="843"/>
      <c r="WL379" s="843"/>
      <c r="WM379" s="843"/>
      <c r="WN379" s="843"/>
      <c r="WO379" s="843"/>
      <c r="WP379" s="843"/>
      <c r="WQ379" s="843"/>
      <c r="WR379" s="843"/>
      <c r="WS379" s="843"/>
      <c r="WT379" s="843"/>
      <c r="WU379" s="843"/>
      <c r="WV379" s="843"/>
      <c r="WW379" s="843"/>
      <c r="WX379" s="843"/>
      <c r="WY379" s="843"/>
      <c r="WZ379" s="843"/>
      <c r="XA379" s="843"/>
      <c r="XB379" s="843"/>
      <c r="XC379" s="843"/>
      <c r="XD379" s="843"/>
      <c r="XE379" s="843"/>
      <c r="XF379" s="843"/>
      <c r="XG379" s="843"/>
      <c r="XH379" s="843"/>
    </row>
    <row r="380" spans="2:632">
      <c r="B380" s="759"/>
      <c r="C380" s="785">
        <f>K10</f>
        <v>120</v>
      </c>
      <c r="D380" s="780" t="str" cm="1">
        <f t="array" ref="D380">IF(ROW()=ROW(D378),C381,INDEX(E378:E391,ROW()-ROW(D378)))</f>
        <v/>
      </c>
      <c r="E380" s="781" t="str">
        <f>IF(OR(D380="",C380="",C380&lt;=0,F380=""),"",TRIM(MID(D380,LEN(F380)+1+IF(MID(D380,LEN(F380)+1,1)=" ",1,0),99999)))</f>
        <v/>
      </c>
      <c r="F380" s="780" t="str">
        <f>IF(OR(G380="",G380=0,G380="0"),"",IF(LEN(G380)&lt;=C380,G380,IF(LEN(SUBSTITUTE(H380," ",""))=C380+1,LEFT(G380,C380),LEFT(G380,FIND("§",SUBSTITUTE(H380," ","§",LEN(H380)-LEN(SUBSTITUTE(H380," ",""))))-1))))</f>
        <v/>
      </c>
      <c r="G380" s="780" t="str">
        <f t="shared" si="156"/>
        <v/>
      </c>
      <c r="H380" s="780" t="str">
        <f>IF(OR(G380="",G380=0,G380="0"),"",LEFT(G380,C380+1))</f>
        <v/>
      </c>
      <c r="I380" s="782"/>
      <c r="J380" s="796"/>
      <c r="K380" s="759" t="str">
        <f>IF(LEN(TRIM(L380))&gt;0,MAX(K13:K379)+1,"")</f>
        <v/>
      </c>
      <c r="L380" s="864"/>
      <c r="M380" s="864"/>
      <c r="N380" s="864"/>
      <c r="WK380" s="843"/>
      <c r="WL380" s="843"/>
      <c r="WM380" s="843"/>
      <c r="WN380" s="843"/>
      <c r="WO380" s="843"/>
      <c r="WP380" s="843"/>
      <c r="WQ380" s="843"/>
      <c r="WR380" s="843"/>
      <c r="WS380" s="843"/>
      <c r="WT380" s="843"/>
      <c r="WU380" s="843"/>
      <c r="WV380" s="843"/>
      <c r="WW380" s="843"/>
      <c r="WX380" s="843"/>
      <c r="WY380" s="843"/>
      <c r="WZ380" s="843"/>
      <c r="XA380" s="843"/>
      <c r="XB380" s="843"/>
      <c r="XC380" s="843"/>
      <c r="XD380" s="843"/>
      <c r="XE380" s="843"/>
      <c r="XF380" s="843"/>
      <c r="XG380" s="843"/>
      <c r="XH380" s="843"/>
    </row>
    <row r="381" spans="2:632">
      <c r="B381" s="759"/>
      <c r="C381" s="784" t="str">
        <f>IF(UPPER(TRIM(K11))="X",C385,C379)</f>
        <v/>
      </c>
      <c r="D381" s="780" t="str" cm="1">
        <f t="array" ref="D381">IF(ROW()=ROW(D378),C381,INDEX(E378:E391,ROW()-ROW(D378)))</f>
        <v/>
      </c>
      <c r="E381" s="781" t="str">
        <f>IF(OR(D381="",C380="",C380&lt;=0,F381=""),"",TRIM(MID(D381,LEN(F381)+1+IF(MID(D381,LEN(F381)+1,1)=" ",1,0),99999)))</f>
        <v/>
      </c>
      <c r="F381" s="780" t="str">
        <f>IF(OR(G381="",G381=0,G381="0"),"",IF(LEN(G381)&lt;=C380,G381,IF(LEN(SUBSTITUTE(H381," ",""))=C380+1,LEFT(G381,C380),LEFT(G381,FIND("§",SUBSTITUTE(H381," ","§",LEN(H381)-LEN(SUBSTITUTE(H381," ",""))))-1))))</f>
        <v/>
      </c>
      <c r="G381" s="780" t="str">
        <f t="shared" si="156"/>
        <v/>
      </c>
      <c r="H381" s="780" t="str">
        <f>IF(OR(G381="",G381=0,G381="0"),"",LEFT(G381,C380+1))</f>
        <v/>
      </c>
      <c r="I381" s="782"/>
      <c r="J381" s="796"/>
      <c r="K381" s="759" t="str">
        <f>IF(LEN(TRIM(L381))&gt;0,MAX(K13:K380)+1,"")</f>
        <v/>
      </c>
      <c r="L381" s="864"/>
      <c r="M381" s="864"/>
      <c r="N381" s="864"/>
      <c r="WK381" s="843"/>
      <c r="WL381" s="843"/>
      <c r="WM381" s="843"/>
      <c r="WN381" s="843"/>
      <c r="WO381" s="843"/>
      <c r="WP381" s="843"/>
      <c r="WQ381" s="843"/>
      <c r="WR381" s="843"/>
      <c r="WS381" s="843"/>
      <c r="WT381" s="843"/>
      <c r="WU381" s="843"/>
      <c r="WV381" s="843"/>
      <c r="WW381" s="843"/>
      <c r="WX381" s="843"/>
      <c r="WY381" s="843"/>
      <c r="WZ381" s="843"/>
      <c r="XA381" s="843"/>
      <c r="XB381" s="843"/>
      <c r="XC381" s="843"/>
      <c r="XD381" s="843"/>
      <c r="XE381" s="843"/>
      <c r="XF381" s="843"/>
      <c r="XG381" s="843"/>
      <c r="XH381" s="843"/>
    </row>
    <row r="382" spans="2:632">
      <c r="B382" s="759"/>
      <c r="C382" s="786" t="str">
        <f>TRIM(SUBSTITUTE(SUBSTITUTE(SUBSTITUTE(SUBSTITUTE(SUBSTITUTE(SUBSTITUTE(SUBSTITUTE(SUBSTITUTE(SUBSTITUTE(SUBSTITUTE(C379,","," "),";"," "),":"," "),"!"," "),"?"," "),"…"," "),"»"," "),"«"," "),"/"," "),"."," "))</f>
        <v/>
      </c>
      <c r="D382" s="780" t="str" cm="1">
        <f t="array" ref="D382">IF(ROW()=ROW(D378),C381,INDEX(E378:E391,ROW()-ROW(D378)))</f>
        <v/>
      </c>
      <c r="E382" s="781" t="str">
        <f>IF(OR(D382="",C380="",C380&lt;=0,F382=""),"",TRIM(MID(D382,LEN(F382)+1+IF(MID(D382,LEN(F382)+1,1)=" ",1,0),99999)))</f>
        <v/>
      </c>
      <c r="F382" s="780" t="str">
        <f>IF(OR(G382="",G382=0,G382="0"),"",IF(LEN(G382)&lt;=C380,G382,IF(LEN(SUBSTITUTE(H382," ",""))=C380+1,LEFT(G382,C380),LEFT(G382,FIND("§",SUBSTITUTE(H382," ","§",LEN(H382)-LEN(SUBSTITUTE(H382," ",""))))-1))))</f>
        <v/>
      </c>
      <c r="G382" s="780" t="str">
        <f t="shared" si="156"/>
        <v/>
      </c>
      <c r="H382" s="780" t="str">
        <f>IF(OR(G382="",G382=0,G382="0"),"",LEFT(G382,C380+1))</f>
        <v/>
      </c>
      <c r="I382" s="782"/>
      <c r="J382" s="796"/>
      <c r="K382" s="759" t="str">
        <f>IF(LEN(TRIM(L382))&gt;0,MAX(K13:K381)+1,"")</f>
        <v/>
      </c>
      <c r="L382" s="864"/>
      <c r="M382" s="864"/>
      <c r="N382" s="864"/>
      <c r="WK382" s="843"/>
      <c r="WL382" s="843"/>
      <c r="WM382" s="843"/>
      <c r="WN382" s="843"/>
      <c r="WO382" s="843"/>
      <c r="WP382" s="843"/>
      <c r="WQ382" s="843"/>
      <c r="WR382" s="843"/>
      <c r="WS382" s="843"/>
      <c r="WT382" s="843"/>
      <c r="WU382" s="843"/>
      <c r="WV382" s="843"/>
      <c r="WW382" s="843"/>
      <c r="WX382" s="843"/>
      <c r="WY382" s="843"/>
      <c r="WZ382" s="843"/>
      <c r="XA382" s="843"/>
      <c r="XB382" s="843"/>
      <c r="XC382" s="843"/>
      <c r="XD382" s="843"/>
      <c r="XE382" s="843"/>
      <c r="XF382" s="843"/>
      <c r="XG382" s="843"/>
      <c r="XH382" s="843"/>
    </row>
    <row r="383" spans="2:632">
      <c r="B383" s="759"/>
      <c r="C383" s="780" t="str">
        <f>TRIM(SUBSTITUTE(SUBSTITUTE(SUBSTITUTE(SUBSTITUTE(SUBSTITUTE(SUBSTITUTE(SUBSTITUTE(SUBSTITUTE(C382,"("," "),")"," "),CHAR(34)," "),"-"," "),"_"," "),"&lt;"," "),"&gt;"," "),"="," "))</f>
        <v/>
      </c>
      <c r="D383" s="780" t="str" cm="1">
        <f t="array" ref="D383">IF(ROW()=ROW(D378),C381,INDEX(E378:E391,ROW()-ROW(D378)))</f>
        <v/>
      </c>
      <c r="E383" s="781" t="str">
        <f>IF(OR(D383="",C380="",C380&lt;=0,F383=""),"",TRIM(MID(D383,LEN(F383)+1+IF(MID(D383,LEN(F383)+1,1)=" ",1,0),99999)))</f>
        <v/>
      </c>
      <c r="F383" s="780" t="str">
        <f>IF(OR(G383="",G383=0,G383="0"),"",IF(LEN(G383)&lt;=C380,G383,IF(LEN(SUBSTITUTE(H383," ",""))=C380+1,LEFT(G383,C380),LEFT(G383,FIND("§",SUBSTITUTE(H383," ","§",LEN(H383)-LEN(SUBSTITUTE(H383," ",""))))-1))))</f>
        <v/>
      </c>
      <c r="G383" s="780" t="str">
        <f t="shared" si="156"/>
        <v/>
      </c>
      <c r="H383" s="780" t="str">
        <f>IF(OR(G383="",G383=0,G383="0"),"",LEFT(G383,C380+1))</f>
        <v/>
      </c>
      <c r="I383" s="782"/>
      <c r="J383" s="796"/>
      <c r="K383" s="759" t="str">
        <f>IF(LEN(TRIM(L383))&gt;0,MAX(K13:K382)+1,"")</f>
        <v/>
      </c>
      <c r="L383" s="864"/>
      <c r="M383" s="864"/>
      <c r="N383" s="864"/>
      <c r="WK383" s="843"/>
      <c r="WL383" s="843"/>
      <c r="WM383" s="843"/>
      <c r="WN383" s="843"/>
      <c r="WO383" s="843"/>
      <c r="WP383" s="843"/>
      <c r="WQ383" s="843"/>
      <c r="WR383" s="843"/>
      <c r="WS383" s="843"/>
      <c r="WT383" s="843"/>
      <c r="WU383" s="843"/>
      <c r="WV383" s="843"/>
      <c r="WW383" s="843"/>
      <c r="WX383" s="843"/>
      <c r="WY383" s="843"/>
      <c r="WZ383" s="843"/>
      <c r="XA383" s="843"/>
      <c r="XB383" s="843"/>
      <c r="XC383" s="843"/>
      <c r="XD383" s="843"/>
      <c r="XE383" s="843"/>
      <c r="XF383" s="843"/>
      <c r="XG383" s="843"/>
      <c r="XH383" s="843"/>
    </row>
    <row r="384" spans="2:632">
      <c r="B384" s="759"/>
      <c r="C384" s="784" t="str">
        <f>TRIM(SUBSTITUTE(SUBSTITUTE(SUBSTITUTE(SUBSTITUTE(C383,"►"," "),"▼"," "),"▲"," "),"◄"," "))</f>
        <v/>
      </c>
      <c r="D384" s="780" t="str" cm="1">
        <f t="array" ref="D384">IF(ROW()=ROW(D378),C381,INDEX(E378:E391,ROW()-ROW(D378)))</f>
        <v/>
      </c>
      <c r="E384" s="781" t="str">
        <f>IF(OR(D384="",C380="",C380&lt;=0,F384=""),"",TRIM(MID(D384,LEN(F384)+1+IF(MID(D384,LEN(F384)+1,1)=" ",1,0),99999)))</f>
        <v/>
      </c>
      <c r="F384" s="780" t="str">
        <f>IF(OR(G384="",G384=0,G384="0"),"",IF(LEN(G384)&lt;=C380,G384,IF(LEN(SUBSTITUTE(H384," ",""))=C380+1,LEFT(G384,C380),LEFT(G384,FIND("§",SUBSTITUTE(H384," ","§",LEN(H384)-LEN(SUBSTITUTE(H384," ",""))))-1))))</f>
        <v/>
      </c>
      <c r="G384" s="780" t="str">
        <f t="shared" si="156"/>
        <v/>
      </c>
      <c r="H384" s="780" t="str">
        <f>IF(OR(G384="",G384=0,G384="0"),"",LEFT(G384,C380+1))</f>
        <v/>
      </c>
      <c r="I384" s="782"/>
      <c r="J384" s="796"/>
      <c r="K384" s="759" t="str">
        <f>IF(LEN(TRIM(L384))&gt;0,MAX(K13:K383)+1,"")</f>
        <v/>
      </c>
      <c r="L384" s="864"/>
      <c r="M384" s="864"/>
      <c r="N384" s="864"/>
      <c r="WK384" s="843"/>
      <c r="WL384" s="843"/>
      <c r="WM384" s="843"/>
      <c r="WN384" s="843"/>
      <c r="WO384" s="843"/>
      <c r="WP384" s="843"/>
      <c r="WQ384" s="843"/>
      <c r="WR384" s="843"/>
      <c r="WS384" s="843"/>
      <c r="WT384" s="843"/>
      <c r="WU384" s="843"/>
      <c r="WV384" s="843"/>
      <c r="WW384" s="843"/>
      <c r="WX384" s="843"/>
      <c r="WY384" s="843"/>
      <c r="WZ384" s="843"/>
      <c r="XA384" s="843"/>
      <c r="XB384" s="843"/>
      <c r="XC384" s="843"/>
      <c r="XD384" s="843"/>
      <c r="XE384" s="843"/>
      <c r="XF384" s="843"/>
      <c r="XG384" s="843"/>
      <c r="XH384" s="843"/>
    </row>
    <row r="385" spans="2:632">
      <c r="B385" s="759"/>
      <c r="C385" s="784" t="str">
        <f>TRIM(SUBSTITUTE(SUBSTITUTE(C384,"“"," "),"”"," "))</f>
        <v/>
      </c>
      <c r="D385" s="780" t="str" cm="1">
        <f t="array" ref="D385">IF(ROW()=ROW(D378),C381,INDEX(E378:E391,ROW()-ROW(D378)))</f>
        <v/>
      </c>
      <c r="E385" s="781" t="str">
        <f>IF(OR(D385="",C380="",C380&lt;=0,F385=""),"",TRIM(MID(D385,LEN(F385)+1+IF(MID(D385,LEN(F385)+1,1)=" ",1,0),99999)))</f>
        <v/>
      </c>
      <c r="F385" s="780" t="str">
        <f>IF(OR(G385="",G385=0,G385="0"),"",IF(LEN(G385)&lt;=C380,G385,IF(LEN(SUBSTITUTE(H385," ",""))=C380+1,LEFT(G385,C380),LEFT(G385,FIND("§",SUBSTITUTE(H385," ","§",LEN(H385)-LEN(SUBSTITUTE(H385," ",""))))-1))))</f>
        <v/>
      </c>
      <c r="G385" s="780" t="str">
        <f t="shared" si="156"/>
        <v/>
      </c>
      <c r="H385" s="780" t="str">
        <f>IF(OR(G385="",G385=0,G385="0"),"",LEFT(G385,C380+1))</f>
        <v/>
      </c>
      <c r="I385" s="782"/>
      <c r="J385" s="796"/>
      <c r="K385" s="759" t="str">
        <f>IF(LEN(TRIM(L385))&gt;0,MAX(K13:K384)+1,"")</f>
        <v/>
      </c>
      <c r="L385" s="864"/>
      <c r="M385" s="864"/>
      <c r="N385" s="864"/>
      <c r="WK385" s="843"/>
      <c r="WL385" s="843"/>
      <c r="WM385" s="843"/>
      <c r="WN385" s="843"/>
      <c r="WO385" s="843"/>
      <c r="WP385" s="843"/>
      <c r="WQ385" s="843"/>
      <c r="WR385" s="843"/>
      <c r="WS385" s="843"/>
      <c r="WT385" s="843"/>
      <c r="WU385" s="843"/>
      <c r="WV385" s="843"/>
      <c r="WW385" s="843"/>
      <c r="WX385" s="843"/>
      <c r="WY385" s="843"/>
      <c r="WZ385" s="843"/>
      <c r="XA385" s="843"/>
      <c r="XB385" s="843"/>
      <c r="XC385" s="843"/>
      <c r="XD385" s="843"/>
      <c r="XE385" s="843"/>
      <c r="XF385" s="843"/>
      <c r="XG385" s="843"/>
      <c r="XH385" s="843"/>
    </row>
    <row r="386" spans="2:632">
      <c r="B386" s="759"/>
      <c r="C386" s="784"/>
      <c r="D386" s="780" t="str" cm="1">
        <f t="array" ref="D386">IF(ROW()=ROW(D378),C381,INDEX(E378:E391,ROW()-ROW(D378)))</f>
        <v/>
      </c>
      <c r="E386" s="781" t="str">
        <f>IF(OR(D386="",C380="",C380&lt;=0,F386=""),"",TRIM(MID(D386,LEN(F386)+1+IF(MID(D386,LEN(F386)+1,1)=" ",1,0),99999)))</f>
        <v/>
      </c>
      <c r="F386" s="780" t="str">
        <f>IF(OR(G386="",G386=0,G386="0"),"",IF(LEN(G386)&lt;=C380,G386,IF(LEN(SUBSTITUTE(H386," ",""))=C380+1,LEFT(G386,C380),LEFT(G386,FIND("§",SUBSTITUTE(H386," ","§",LEN(H386)-LEN(SUBSTITUTE(H386," ",""))))-1))))</f>
        <v/>
      </c>
      <c r="G386" s="780" t="str">
        <f t="shared" si="156"/>
        <v/>
      </c>
      <c r="H386" s="780" t="str">
        <f>IF(OR(G386="",G386=0,G386="0"),"",LEFT(G386,C380+1))</f>
        <v/>
      </c>
      <c r="I386" s="782"/>
      <c r="J386" s="796"/>
      <c r="K386" s="759" t="str">
        <f>IF(LEN(TRIM(L386))&gt;0,MAX(K13:K385)+1,"")</f>
        <v/>
      </c>
      <c r="L386" s="864"/>
      <c r="M386" s="864"/>
      <c r="N386" s="864"/>
      <c r="WK386" s="843"/>
      <c r="WL386" s="843"/>
      <c r="WM386" s="843"/>
      <c r="WN386" s="843"/>
      <c r="WO386" s="843"/>
      <c r="WP386" s="843"/>
      <c r="WQ386" s="843"/>
      <c r="WR386" s="843"/>
      <c r="WS386" s="843"/>
      <c r="WT386" s="843"/>
      <c r="WU386" s="843"/>
      <c r="WV386" s="843"/>
      <c r="WW386" s="843"/>
      <c r="WX386" s="843"/>
      <c r="WY386" s="843"/>
      <c r="WZ386" s="843"/>
      <c r="XA386" s="843"/>
      <c r="XB386" s="843"/>
      <c r="XC386" s="843"/>
      <c r="XD386" s="843"/>
      <c r="XE386" s="843"/>
      <c r="XF386" s="843"/>
      <c r="XG386" s="843"/>
      <c r="XH386" s="843"/>
    </row>
    <row r="387" spans="2:632">
      <c r="B387" s="759"/>
      <c r="C387" s="784"/>
      <c r="D387" s="780" t="str" cm="1">
        <f t="array" ref="D387">IF(ROW()=ROW(D378),C381,INDEX(E378:E391,ROW()-ROW(D378)))</f>
        <v/>
      </c>
      <c r="E387" s="781" t="str">
        <f>IF(OR(D387="",C380="",C380&lt;=0,F387=""),"",TRIM(MID(D387,LEN(F387)+1+IF(MID(D387,LEN(F387)+1,1)=" ",1,0),99999)))</f>
        <v/>
      </c>
      <c r="F387" s="780" t="str">
        <f>IF(OR(G387="",G387=0,G387="0"),"",IF(LEN(G387)&lt;=C380,G387,IF(LEN(SUBSTITUTE(H387," ",""))=C380+1,LEFT(G387,C380),LEFT(G387,FIND("§",SUBSTITUTE(H387," ","§",LEN(H387)-LEN(SUBSTITUTE(H387," ",""))))-1))))</f>
        <v/>
      </c>
      <c r="G387" s="780" t="str">
        <f t="shared" si="156"/>
        <v/>
      </c>
      <c r="H387" s="780" t="str">
        <f>IF(OR(G387="",G387=0,G387="0"),"",LEFT(G387,C380+1))</f>
        <v/>
      </c>
      <c r="I387" s="782"/>
      <c r="J387" s="796"/>
      <c r="K387" s="759" t="str">
        <f>IF(LEN(TRIM(L387))&gt;0,MAX(K13:K386)+1,"")</f>
        <v/>
      </c>
      <c r="L387" s="864"/>
      <c r="M387" s="864"/>
      <c r="N387" s="864"/>
      <c r="WK387" s="843"/>
      <c r="WL387" s="843"/>
      <c r="WM387" s="843"/>
      <c r="WN387" s="843"/>
      <c r="WO387" s="843"/>
      <c r="WP387" s="843"/>
      <c r="WQ387" s="843"/>
      <c r="WR387" s="843"/>
      <c r="WS387" s="843"/>
      <c r="WT387" s="843"/>
      <c r="WU387" s="843"/>
      <c r="WV387" s="843"/>
      <c r="WW387" s="843"/>
      <c r="WX387" s="843"/>
      <c r="WY387" s="843"/>
      <c r="WZ387" s="843"/>
      <c r="XA387" s="843"/>
      <c r="XB387" s="843"/>
      <c r="XC387" s="843"/>
      <c r="XD387" s="843"/>
      <c r="XE387" s="843"/>
      <c r="XF387" s="843"/>
      <c r="XG387" s="843"/>
      <c r="XH387" s="843"/>
    </row>
    <row r="388" spans="2:632">
      <c r="B388" s="759"/>
      <c r="C388" s="784"/>
      <c r="D388" s="780" t="str" cm="1">
        <f t="array" ref="D388">IF(ROW()=ROW(D378),C381,INDEX(E378:E391,ROW()-ROW(D378)))</f>
        <v/>
      </c>
      <c r="E388" s="781" t="str">
        <f>IF(OR(D388="",C380="",C380&lt;=0,F388=""),"",TRIM(MID(D388,LEN(F388)+1+IF(MID(D388,LEN(F388)+1,1)=" ",1,0),99999)))</f>
        <v/>
      </c>
      <c r="F388" s="780" t="str">
        <f>IF(OR(G388="",G388=0,G388="0"),"",IF(LEN(G388)&lt;=C380,G388,IF(LEN(SUBSTITUTE(H388," ",""))=C380+1,LEFT(G388,C380),LEFT(G388,FIND("§",SUBSTITUTE(H388," ","§",LEN(H388)-LEN(SUBSTITUTE(H388," ",""))))-1))))</f>
        <v/>
      </c>
      <c r="G388" s="780" t="str">
        <f t="shared" si="156"/>
        <v/>
      </c>
      <c r="H388" s="780" t="str">
        <f>IF(OR(G388="",G388=0,G388="0"),"",LEFT(G388,C380+1))</f>
        <v/>
      </c>
      <c r="I388" s="782"/>
      <c r="J388" s="796"/>
      <c r="K388" s="759" t="str">
        <f>IF(LEN(TRIM(L388))&gt;0,MAX(K13:K387)+1,"")</f>
        <v/>
      </c>
      <c r="L388" s="864"/>
      <c r="M388" s="864"/>
      <c r="N388" s="864"/>
      <c r="WK388" s="843"/>
      <c r="WL388" s="843"/>
      <c r="WM388" s="843"/>
      <c r="WN388" s="843"/>
      <c r="WO388" s="843"/>
      <c r="WP388" s="843"/>
      <c r="WQ388" s="843"/>
      <c r="WR388" s="843"/>
      <c r="WS388" s="843"/>
      <c r="WT388" s="843"/>
      <c r="WU388" s="843"/>
      <c r="WV388" s="843"/>
      <c r="WW388" s="843"/>
      <c r="WX388" s="843"/>
      <c r="WY388" s="843"/>
      <c r="WZ388" s="843"/>
      <c r="XA388" s="843"/>
      <c r="XB388" s="843"/>
      <c r="XC388" s="843"/>
      <c r="XD388" s="843"/>
      <c r="XE388" s="843"/>
      <c r="XF388" s="843"/>
      <c r="XG388" s="843"/>
      <c r="XH388" s="843"/>
    </row>
    <row r="389" spans="2:632">
      <c r="B389" s="759"/>
      <c r="C389" s="784"/>
      <c r="D389" s="780" t="str" cm="1">
        <f t="array" ref="D389">IF(ROW()=ROW(D378),C381,INDEX(E378:E391,ROW()-ROW(D378)))</f>
        <v/>
      </c>
      <c r="E389" s="781" t="str">
        <f>IF(OR(D389="",C380="",C380&lt;=0,F389=""),"",TRIM(MID(D389,LEN(F389)+1+IF(MID(D389,LEN(F389)+1,1)=" ",1,0),99999)))</f>
        <v/>
      </c>
      <c r="F389" s="780" t="str">
        <f>IF(OR(G389="",G389=0,G389="0"),"",IF(LEN(G389)&lt;=C380,G389,IF(LEN(SUBSTITUTE(H389," ",""))=C380+1,LEFT(G389,C380),LEFT(G389,FIND("§",SUBSTITUTE(H389," ","§",LEN(H389)-LEN(SUBSTITUTE(H389," ",""))))-1))))</f>
        <v/>
      </c>
      <c r="G389" s="780" t="str">
        <f t="shared" si="156"/>
        <v/>
      </c>
      <c r="H389" s="780" t="str">
        <f>IF(OR(G389="",G389=0,G389="0"),"",LEFT(G389,C380+1))</f>
        <v/>
      </c>
      <c r="I389" s="782"/>
      <c r="J389" s="796"/>
      <c r="K389" s="759" t="str">
        <f>IF(LEN(TRIM(L389))&gt;0,MAX(K13:K388)+1,"")</f>
        <v/>
      </c>
      <c r="L389" s="864"/>
      <c r="M389" s="864"/>
      <c r="N389" s="864"/>
      <c r="WK389" s="843"/>
      <c r="WL389" s="843"/>
      <c r="WM389" s="843"/>
      <c r="WN389" s="843"/>
      <c r="WO389" s="843"/>
      <c r="WP389" s="843"/>
      <c r="WQ389" s="843"/>
      <c r="WR389" s="843"/>
      <c r="WS389" s="843"/>
      <c r="WT389" s="843"/>
      <c r="WU389" s="843"/>
      <c r="WV389" s="843"/>
      <c r="WW389" s="843"/>
      <c r="WX389" s="843"/>
      <c r="WY389" s="843"/>
      <c r="WZ389" s="843"/>
      <c r="XA389" s="843"/>
      <c r="XB389" s="843"/>
      <c r="XC389" s="843"/>
      <c r="XD389" s="843"/>
      <c r="XE389" s="843"/>
      <c r="XF389" s="843"/>
      <c r="XG389" s="843"/>
      <c r="XH389" s="843"/>
    </row>
    <row r="390" spans="2:632">
      <c r="B390" s="759"/>
      <c r="C390" s="784"/>
      <c r="D390" s="780" t="str" cm="1">
        <f t="array" ref="D390">IF(ROW()=ROW(D378),C381,INDEX(E378:E391,ROW()-ROW(D378)))</f>
        <v/>
      </c>
      <c r="E390" s="781" t="str">
        <f>IF(OR(D390="",C380="",C380&lt;=0,F390=""),"",TRIM(MID(D390,LEN(F390)+1+IF(MID(D390,LEN(F390)+1,1)=" ",1,0),99999)))</f>
        <v/>
      </c>
      <c r="F390" s="780" t="str">
        <f>IF(OR(G390="",G390=0,G390="0"),"",IF(LEN(G390)&lt;=C380,G390,IF(LEN(SUBSTITUTE(H390," ",""))=C380+1,LEFT(G390,C380),LEFT(G390,FIND("§",SUBSTITUTE(H390," ","§",LEN(H390)-LEN(SUBSTITUTE(H390," ",""))))-1))))</f>
        <v/>
      </c>
      <c r="G390" s="780" t="str">
        <f t="shared" si="156"/>
        <v/>
      </c>
      <c r="H390" s="780" t="str">
        <f>IF(OR(G390="",G390=0,G390="0"),"",LEFT(G390,C380+1))</f>
        <v/>
      </c>
      <c r="I390" s="782"/>
      <c r="J390" s="796"/>
      <c r="K390" s="759" t="str">
        <f>IF(LEN(TRIM(L390))&gt;0,MAX(K13:K389)+1,"")</f>
        <v/>
      </c>
      <c r="L390" s="864"/>
      <c r="M390" s="864"/>
      <c r="N390" s="864"/>
      <c r="WK390" s="843"/>
      <c r="WL390" s="843"/>
      <c r="WM390" s="843"/>
      <c r="WN390" s="843"/>
      <c r="WO390" s="843"/>
      <c r="WP390" s="843"/>
      <c r="WQ390" s="843"/>
      <c r="WR390" s="843"/>
      <c r="WS390" s="843"/>
      <c r="WT390" s="843"/>
      <c r="WU390" s="843"/>
      <c r="WV390" s="843"/>
      <c r="WW390" s="843"/>
      <c r="WX390" s="843"/>
      <c r="WY390" s="843"/>
      <c r="WZ390" s="843"/>
      <c r="XA390" s="843"/>
      <c r="XB390" s="843"/>
      <c r="XC390" s="843"/>
      <c r="XD390" s="843"/>
      <c r="XE390" s="843"/>
      <c r="XF390" s="843"/>
      <c r="XG390" s="843"/>
      <c r="XH390" s="843"/>
    </row>
    <row r="391" spans="2:632">
      <c r="B391" s="759"/>
      <c r="C391" s="784"/>
      <c r="D391" s="780" t="str" cm="1">
        <f t="array" ref="D391">IF(ROW()=ROW(D378),C381,INDEX(E378:E391,ROW()-ROW(D378)))</f>
        <v/>
      </c>
      <c r="E391" s="781" t="str">
        <f>IF(OR(D391="",C380="",C380&lt;=0,F391=""),"",TRIM(MID(D391,LEN(F391)+1+IF(MID(D391,LEN(F391)+1,1)=" ",1,0),99999)))</f>
        <v/>
      </c>
      <c r="F391" s="780" t="str">
        <f>IF(OR(G391="",G391=0,G391="0"),"",IF(LEN(G391)&lt;=C380,G391,IF(LEN(SUBSTITUTE(H391," ",""))=C380+1,LEFT(G391,C380),LEFT(G391,FIND("§",SUBSTITUTE(H391," ","§",LEN(H391)-LEN(SUBSTITUTE(H391," ",""))))-1))))</f>
        <v/>
      </c>
      <c r="G391" s="780" t="str">
        <f t="shared" si="156"/>
        <v/>
      </c>
      <c r="H391" s="780" t="str">
        <f>IF(OR(G391="",G391=0,G391="0"),"",LEFT(G391,C380+1))</f>
        <v/>
      </c>
      <c r="I391" s="782"/>
      <c r="J391" s="796"/>
      <c r="K391" s="759" t="str">
        <f>IF(LEN(TRIM(L391))&gt;0,MAX(K13:K390)+1,"")</f>
        <v/>
      </c>
      <c r="L391" s="864"/>
      <c r="M391" s="864"/>
      <c r="N391" s="864"/>
      <c r="WK391" s="843"/>
      <c r="WL391" s="843"/>
      <c r="WM391" s="843"/>
      <c r="WN391" s="843"/>
      <c r="WO391" s="843"/>
      <c r="WP391" s="843"/>
      <c r="WQ391" s="843"/>
      <c r="WR391" s="843"/>
      <c r="WS391" s="843"/>
      <c r="WT391" s="843"/>
      <c r="WU391" s="843"/>
      <c r="WV391" s="843"/>
      <c r="WW391" s="843"/>
      <c r="WX391" s="843"/>
      <c r="WY391" s="843"/>
      <c r="WZ391" s="843"/>
      <c r="XA391" s="843"/>
      <c r="XB391" s="843"/>
      <c r="XC391" s="843"/>
      <c r="XD391" s="843"/>
      <c r="XE391" s="843"/>
      <c r="XF391" s="843"/>
      <c r="XG391" s="843"/>
      <c r="XH391" s="843"/>
    </row>
    <row r="392" spans="2:632">
      <c r="B392" s="759"/>
      <c r="C392" s="779" t="str">
        <f>IF(TRIM(SUBSTITUTE(R41,CHAR(160),""))="","",R41)</f>
        <v/>
      </c>
      <c r="D392" s="780" t="str" cm="1">
        <f t="array" ref="D392">IF(ROW()=ROW(D392),C395,INDEX(E392:E405,ROW()-ROW(D392)))</f>
        <v/>
      </c>
      <c r="E392" s="781" t="str">
        <f>IF(OR(D392="",C394="",C394&lt;=0,F392=""),"",TRIM(MID(D392,LEN(F392)+1+IF(MID(D392,LEN(F392)+1,1)=" ",1,0),99999)))</f>
        <v/>
      </c>
      <c r="F392" s="780" t="str">
        <f>IF(OR(G392="",G392=0,G392="0"),"",IF(LEN(G392)&lt;=C394,G392,IF(LEN(SUBSTITUTE(H392," ",""))=C394+1,LEFT(G392,C394),LEFT(G392,FIND("§",SUBSTITUTE(H392," ","§",LEN(H392)-LEN(SUBSTITUTE(H392," ",""))))-1))))</f>
        <v/>
      </c>
      <c r="G392" s="780" t="str">
        <f t="shared" si="156"/>
        <v/>
      </c>
      <c r="H392" s="780" t="str">
        <f>IF(OR(G392="",G392=0,G392="0"),"",LEFT(G392,C394+1))</f>
        <v/>
      </c>
      <c r="I392" s="782"/>
      <c r="J392" s="796"/>
      <c r="K392" s="759" t="str">
        <f>IF(LEN(TRIM(L392))&gt;0,MAX(K13:K391)+1,"")</f>
        <v/>
      </c>
      <c r="L392" s="864"/>
      <c r="M392" s="864"/>
      <c r="N392" s="864"/>
      <c r="WK392" s="843"/>
      <c r="WL392" s="843"/>
      <c r="WM392" s="843"/>
      <c r="WN392" s="843"/>
      <c r="WO392" s="843"/>
      <c r="WP392" s="843"/>
      <c r="WQ392" s="843"/>
      <c r="WR392" s="843"/>
      <c r="WS392" s="843"/>
      <c r="WT392" s="843"/>
      <c r="WU392" s="843"/>
      <c r="WV392" s="843"/>
      <c r="WW392" s="843"/>
      <c r="WX392" s="843"/>
      <c r="WY392" s="843"/>
      <c r="WZ392" s="843"/>
      <c r="XA392" s="843"/>
      <c r="XB392" s="843"/>
      <c r="XC392" s="843"/>
      <c r="XD392" s="843"/>
      <c r="XE392" s="843"/>
      <c r="XF392" s="843"/>
      <c r="XG392" s="843"/>
      <c r="XH392" s="843"/>
    </row>
    <row r="393" spans="2:632">
      <c r="B393" s="759"/>
      <c r="C393" s="784" t="str">
        <f>TRIM(SUBSTITUTE(SUBSTITUTE(SUBSTITUTE(SUBSTITUTE(SUBSTITUTE(SUBSTITUTE(SUBSTITUTE(SUBSTITUTE(SUBSTITUTE(CLEAN(IF(OR(LEFT(C392,1)="-",LEFT(C392,1)="="),MID(C392,2,99999),C392)),"—","-"),"–","-"),CHAR(160)," "),CHAR(9)," "),CHAR(13)," "),CHAR(10)," ")," "," ")," "," ")," "," "))</f>
        <v/>
      </c>
      <c r="D393" s="780" t="str" cm="1">
        <f t="array" ref="D393">IF(ROW()=ROW(D392),C395,INDEX(E392:E405,ROW()-ROW(D392)))</f>
        <v/>
      </c>
      <c r="E393" s="781" t="str">
        <f>IF(OR(D393="",C394="",C394&lt;=0,F393=""),"",TRIM(MID(D393,LEN(F393)+1+IF(MID(D393,LEN(F393)+1,1)=" ",1,0),99999)))</f>
        <v/>
      </c>
      <c r="F393" s="780" t="str">
        <f>IF(OR(G393="",G393=0,G393="0"),"",IF(LEN(G393)&lt;=C394,G393,IF(LEN(SUBSTITUTE(H393," ",""))=C394+1,LEFT(G393,C394),LEFT(G393,FIND("§",SUBSTITUTE(H393," ","§",LEN(H393)-LEN(SUBSTITUTE(H393," ",""))))-1))))</f>
        <v/>
      </c>
      <c r="G393" s="780" t="str">
        <f t="shared" si="156"/>
        <v/>
      </c>
      <c r="H393" s="780" t="str">
        <f>IF(OR(G393="",G393=0,G393="0"),"",LEFT(G393,C394+1))</f>
        <v/>
      </c>
      <c r="I393" s="782"/>
      <c r="J393" s="796"/>
      <c r="K393" s="759" t="str">
        <f>IF(LEN(TRIM(L393))&gt;0,MAX(K13:K392)+1,"")</f>
        <v/>
      </c>
      <c r="L393" s="864"/>
      <c r="M393" s="864"/>
      <c r="N393" s="864"/>
      <c r="WK393" s="843"/>
      <c r="WL393" s="843"/>
      <c r="WM393" s="843"/>
      <c r="WN393" s="843"/>
      <c r="WO393" s="843"/>
      <c r="WP393" s="843"/>
      <c r="WQ393" s="843"/>
      <c r="WR393" s="843"/>
      <c r="WS393" s="843"/>
      <c r="WT393" s="843"/>
      <c r="WU393" s="843"/>
      <c r="WV393" s="843"/>
      <c r="WW393" s="843"/>
      <c r="WX393" s="843"/>
      <c r="WY393" s="843"/>
      <c r="WZ393" s="843"/>
      <c r="XA393" s="843"/>
      <c r="XB393" s="843"/>
      <c r="XC393" s="843"/>
      <c r="XD393" s="843"/>
      <c r="XE393" s="843"/>
      <c r="XF393" s="843"/>
      <c r="XG393" s="843"/>
      <c r="XH393" s="843"/>
    </row>
    <row r="394" spans="2:632">
      <c r="B394" s="759"/>
      <c r="C394" s="785">
        <f>K10</f>
        <v>120</v>
      </c>
      <c r="D394" s="780" t="str" cm="1">
        <f t="array" ref="D394">IF(ROW()=ROW(D392),C395,INDEX(E392:E405,ROW()-ROW(D392)))</f>
        <v/>
      </c>
      <c r="E394" s="781" t="str">
        <f>IF(OR(D394="",C394="",C394&lt;=0,F394=""),"",TRIM(MID(D394,LEN(F394)+1+IF(MID(D394,LEN(F394)+1,1)=" ",1,0),99999)))</f>
        <v/>
      </c>
      <c r="F394" s="780" t="str">
        <f>IF(OR(G394="",G394=0,G394="0"),"",IF(LEN(G394)&lt;=C394,G394,IF(LEN(SUBSTITUTE(H394," ",""))=C394+1,LEFT(G394,C394),LEFT(G394,FIND("§",SUBSTITUTE(H394," ","§",LEN(H394)-LEN(SUBSTITUTE(H394," ",""))))-1))))</f>
        <v/>
      </c>
      <c r="G394" s="780" t="str">
        <f t="shared" si="156"/>
        <v/>
      </c>
      <c r="H394" s="780" t="str">
        <f>IF(OR(G394="",G394=0,G394="0"),"",LEFT(G394,C394+1))</f>
        <v/>
      </c>
      <c r="I394" s="782"/>
      <c r="J394" s="796"/>
      <c r="K394" s="759" t="str">
        <f>IF(LEN(TRIM(L394))&gt;0,MAX(K13:K393)+1,"")</f>
        <v/>
      </c>
      <c r="L394" s="864"/>
      <c r="M394" s="864"/>
      <c r="N394" s="864"/>
      <c r="WK394" s="843"/>
      <c r="WL394" s="843"/>
      <c r="WM394" s="843"/>
      <c r="WN394" s="843"/>
      <c r="WO394" s="843"/>
      <c r="WP394" s="843"/>
      <c r="WQ394" s="843"/>
      <c r="WR394" s="843"/>
      <c r="WS394" s="843"/>
      <c r="WT394" s="843"/>
      <c r="WU394" s="843"/>
      <c r="WV394" s="843"/>
      <c r="WW394" s="843"/>
      <c r="WX394" s="843"/>
      <c r="WY394" s="843"/>
      <c r="WZ394" s="843"/>
      <c r="XA394" s="843"/>
      <c r="XB394" s="843"/>
      <c r="XC394" s="843"/>
      <c r="XD394" s="843"/>
      <c r="XE394" s="843"/>
      <c r="XF394" s="843"/>
      <c r="XG394" s="843"/>
      <c r="XH394" s="843"/>
    </row>
    <row r="395" spans="2:632">
      <c r="B395" s="759"/>
      <c r="C395" s="784" t="str">
        <f>IF(UPPER(TRIM(K11))="X",C399,C393)</f>
        <v/>
      </c>
      <c r="D395" s="780" t="str" cm="1">
        <f t="array" ref="D395">IF(ROW()=ROW(D392),C395,INDEX(E392:E405,ROW()-ROW(D392)))</f>
        <v/>
      </c>
      <c r="E395" s="781" t="str">
        <f>IF(OR(D395="",C394="",C394&lt;=0,F395=""),"",TRIM(MID(D395,LEN(F395)+1+IF(MID(D395,LEN(F395)+1,1)=" ",1,0),99999)))</f>
        <v/>
      </c>
      <c r="F395" s="780" t="str">
        <f>IF(OR(G395="",G395=0,G395="0"),"",IF(LEN(G395)&lt;=C394,G395,IF(LEN(SUBSTITUTE(H395," ",""))=C394+1,LEFT(G395,C394),LEFT(G395,FIND("§",SUBSTITUTE(H395," ","§",LEN(H395)-LEN(SUBSTITUTE(H395," ",""))))-1))))</f>
        <v/>
      </c>
      <c r="G395" s="780" t="str">
        <f t="shared" si="156"/>
        <v/>
      </c>
      <c r="H395" s="780" t="str">
        <f>IF(OR(G395="",G395=0,G395="0"),"",LEFT(G395,C394+1))</f>
        <v/>
      </c>
      <c r="I395" s="782"/>
      <c r="J395" s="796"/>
      <c r="K395" s="759" t="str">
        <f>IF(LEN(TRIM(L395))&gt;0,MAX(K13:K394)+1,"")</f>
        <v/>
      </c>
      <c r="L395" s="864"/>
      <c r="M395" s="864"/>
      <c r="N395" s="864"/>
      <c r="WK395" s="843"/>
      <c r="WL395" s="843"/>
      <c r="WM395" s="843"/>
      <c r="WN395" s="843"/>
      <c r="WO395" s="843"/>
      <c r="WP395" s="843"/>
      <c r="WQ395" s="843"/>
      <c r="WR395" s="843"/>
      <c r="WS395" s="843"/>
      <c r="WT395" s="843"/>
      <c r="WU395" s="843"/>
      <c r="WV395" s="843"/>
      <c r="WW395" s="843"/>
      <c r="WX395" s="843"/>
      <c r="WY395" s="843"/>
      <c r="WZ395" s="843"/>
      <c r="XA395" s="843"/>
      <c r="XB395" s="843"/>
      <c r="XC395" s="843"/>
      <c r="XD395" s="843"/>
      <c r="XE395" s="843"/>
      <c r="XF395" s="843"/>
      <c r="XG395" s="843"/>
      <c r="XH395" s="843"/>
    </row>
    <row r="396" spans="2:632">
      <c r="B396" s="759"/>
      <c r="C396" s="786" t="str">
        <f>TRIM(SUBSTITUTE(SUBSTITUTE(SUBSTITUTE(SUBSTITUTE(SUBSTITUTE(SUBSTITUTE(SUBSTITUTE(SUBSTITUTE(SUBSTITUTE(SUBSTITUTE(C393,","," "),";"," "),":"," "),"!"," "),"?"," "),"…"," "),"»"," "),"«"," "),"/"," "),"."," "))</f>
        <v/>
      </c>
      <c r="D396" s="780" t="str" cm="1">
        <f t="array" ref="D396">IF(ROW()=ROW(D392),C395,INDEX(E392:E405,ROW()-ROW(D392)))</f>
        <v/>
      </c>
      <c r="E396" s="781" t="str">
        <f>IF(OR(D396="",C394="",C394&lt;=0,F396=""),"",TRIM(MID(D396,LEN(F396)+1+IF(MID(D396,LEN(F396)+1,1)=" ",1,0),99999)))</f>
        <v/>
      </c>
      <c r="F396" s="780" t="str">
        <f>IF(OR(G396="",G396=0,G396="0"),"",IF(LEN(G396)&lt;=C394,G396,IF(LEN(SUBSTITUTE(H396," ",""))=C394+1,LEFT(G396,C394),LEFT(G396,FIND("§",SUBSTITUTE(H396," ","§",LEN(H396)-LEN(SUBSTITUTE(H396," ",""))))-1))))</f>
        <v/>
      </c>
      <c r="G396" s="780" t="str">
        <f t="shared" si="156"/>
        <v/>
      </c>
      <c r="H396" s="780" t="str">
        <f>IF(OR(G396="",G396=0,G396="0"),"",LEFT(G396,C394+1))</f>
        <v/>
      </c>
      <c r="I396" s="782"/>
      <c r="J396" s="796"/>
      <c r="K396" s="759" t="str">
        <f>IF(LEN(TRIM(L396))&gt;0,MAX(K13:K395)+1,"")</f>
        <v/>
      </c>
      <c r="L396" s="864"/>
      <c r="M396" s="864"/>
      <c r="N396" s="864"/>
      <c r="WK396" s="843"/>
      <c r="WL396" s="843"/>
      <c r="WM396" s="843"/>
      <c r="WN396" s="843"/>
      <c r="WO396" s="843"/>
      <c r="WP396" s="843"/>
      <c r="WQ396" s="843"/>
      <c r="WR396" s="843"/>
      <c r="WS396" s="843"/>
      <c r="WT396" s="843"/>
      <c r="WU396" s="843"/>
      <c r="WV396" s="843"/>
      <c r="WW396" s="843"/>
      <c r="WX396" s="843"/>
      <c r="WY396" s="843"/>
      <c r="WZ396" s="843"/>
      <c r="XA396" s="843"/>
      <c r="XB396" s="843"/>
      <c r="XC396" s="843"/>
      <c r="XD396" s="843"/>
      <c r="XE396" s="843"/>
      <c r="XF396" s="843"/>
      <c r="XG396" s="843"/>
      <c r="XH396" s="843"/>
    </row>
    <row r="397" spans="2:632">
      <c r="B397" s="759"/>
      <c r="C397" s="780" t="str">
        <f>TRIM(SUBSTITUTE(SUBSTITUTE(SUBSTITUTE(SUBSTITUTE(SUBSTITUTE(SUBSTITUTE(SUBSTITUTE(SUBSTITUTE(C396,"("," "),")"," "),CHAR(34)," "),"-"," "),"_"," "),"&lt;"," "),"&gt;"," "),"="," "))</f>
        <v/>
      </c>
      <c r="D397" s="780" t="str" cm="1">
        <f t="array" ref="D397">IF(ROW()=ROW(D392),C395,INDEX(E392:E405,ROW()-ROW(D392)))</f>
        <v/>
      </c>
      <c r="E397" s="781" t="str">
        <f>IF(OR(D397="",C394="",C394&lt;=0,F397=""),"",TRIM(MID(D397,LEN(F397)+1+IF(MID(D397,LEN(F397)+1,1)=" ",1,0),99999)))</f>
        <v/>
      </c>
      <c r="F397" s="780" t="str">
        <f>IF(OR(G397="",G397=0,G397="0"),"",IF(LEN(G397)&lt;=C394,G397,IF(LEN(SUBSTITUTE(H397," ",""))=C394+1,LEFT(G397,C394),LEFT(G397,FIND("§",SUBSTITUTE(H397," ","§",LEN(H397)-LEN(SUBSTITUTE(H397," ",""))))-1))))</f>
        <v/>
      </c>
      <c r="G397" s="780" t="str">
        <f t="shared" si="156"/>
        <v/>
      </c>
      <c r="H397" s="780" t="str">
        <f>IF(OR(G397="",G397=0,G397="0"),"",LEFT(G397,C394+1))</f>
        <v/>
      </c>
      <c r="I397" s="782"/>
      <c r="J397" s="796"/>
      <c r="K397" s="759" t="str">
        <f>IF(LEN(TRIM(L397))&gt;0,MAX(K13:K396)+1,"")</f>
        <v/>
      </c>
      <c r="L397" s="864"/>
      <c r="M397" s="864"/>
      <c r="N397" s="864"/>
      <c r="WK397" s="843"/>
      <c r="WL397" s="843"/>
      <c r="WM397" s="843"/>
      <c r="WN397" s="843"/>
      <c r="WO397" s="843"/>
      <c r="WP397" s="843"/>
      <c r="WQ397" s="843"/>
      <c r="WR397" s="843"/>
      <c r="WS397" s="843"/>
      <c r="WT397" s="843"/>
      <c r="WU397" s="843"/>
      <c r="WV397" s="843"/>
      <c r="WW397" s="843"/>
      <c r="WX397" s="843"/>
      <c r="WY397" s="843"/>
      <c r="WZ397" s="843"/>
      <c r="XA397" s="843"/>
      <c r="XB397" s="843"/>
      <c r="XC397" s="843"/>
      <c r="XD397" s="843"/>
      <c r="XE397" s="843"/>
      <c r="XF397" s="843"/>
      <c r="XG397" s="843"/>
      <c r="XH397" s="843"/>
    </row>
    <row r="398" spans="2:632">
      <c r="B398" s="759"/>
      <c r="C398" s="784" t="str">
        <f>TRIM(SUBSTITUTE(SUBSTITUTE(SUBSTITUTE(SUBSTITUTE(C397,"►"," "),"▼"," "),"▲"," "),"◄"," "))</f>
        <v/>
      </c>
      <c r="D398" s="780" t="str" cm="1">
        <f t="array" ref="D398">IF(ROW()=ROW(D392),C395,INDEX(E392:E405,ROW()-ROW(D392)))</f>
        <v/>
      </c>
      <c r="E398" s="781" t="str">
        <f>IF(OR(D398="",C394="",C394&lt;=0,F398=""),"",TRIM(MID(D398,LEN(F398)+1+IF(MID(D398,LEN(F398)+1,1)=" ",1,0),99999)))</f>
        <v/>
      </c>
      <c r="F398" s="780" t="str">
        <f>IF(OR(G398="",G398=0,G398="0"),"",IF(LEN(G398)&lt;=C394,G398,IF(LEN(SUBSTITUTE(H398," ",""))=C394+1,LEFT(G398,C394),LEFT(G398,FIND("§",SUBSTITUTE(H398," ","§",LEN(H398)-LEN(SUBSTITUTE(H398," ",""))))-1))))</f>
        <v/>
      </c>
      <c r="G398" s="780" t="str">
        <f t="shared" ref="G398:G461" si="157">IF(OR(D398="",D398=0),"",TRIM(SUBSTITUTE(SUBSTITUTE(D398,CHAR(160)," "),CHAR(10)," ")))</f>
        <v/>
      </c>
      <c r="H398" s="780" t="str">
        <f>IF(OR(G398="",G398=0,G398="0"),"",LEFT(G398,C394+1))</f>
        <v/>
      </c>
      <c r="I398" s="782"/>
      <c r="J398" s="796"/>
      <c r="K398" s="759" t="str">
        <f>IF(LEN(TRIM(L398))&gt;0,MAX(K13:K397)+1,"")</f>
        <v/>
      </c>
      <c r="L398" s="864"/>
      <c r="M398" s="864"/>
      <c r="N398" s="864"/>
      <c r="WK398" s="843"/>
      <c r="WL398" s="843"/>
      <c r="WM398" s="843"/>
      <c r="WN398" s="843"/>
      <c r="WO398" s="843"/>
      <c r="WP398" s="843"/>
      <c r="WQ398" s="843"/>
      <c r="WR398" s="843"/>
      <c r="WS398" s="843"/>
      <c r="WT398" s="843"/>
      <c r="WU398" s="843"/>
      <c r="WV398" s="843"/>
      <c r="WW398" s="843"/>
      <c r="WX398" s="843"/>
      <c r="WY398" s="843"/>
      <c r="WZ398" s="843"/>
      <c r="XA398" s="843"/>
      <c r="XB398" s="843"/>
      <c r="XC398" s="843"/>
      <c r="XD398" s="843"/>
      <c r="XE398" s="843"/>
      <c r="XF398" s="843"/>
      <c r="XG398" s="843"/>
      <c r="XH398" s="843"/>
    </row>
    <row r="399" spans="2:632">
      <c r="B399" s="759"/>
      <c r="C399" s="784" t="str">
        <f>TRIM(SUBSTITUTE(SUBSTITUTE(C398,"“"," "),"”"," "))</f>
        <v/>
      </c>
      <c r="D399" s="780" t="str" cm="1">
        <f t="array" ref="D399">IF(ROW()=ROW(D392),C395,INDEX(E392:E405,ROW()-ROW(D392)))</f>
        <v/>
      </c>
      <c r="E399" s="781" t="str">
        <f>IF(OR(D399="",C394="",C394&lt;=0,F399=""),"",TRIM(MID(D399,LEN(F399)+1+IF(MID(D399,LEN(F399)+1,1)=" ",1,0),99999)))</f>
        <v/>
      </c>
      <c r="F399" s="780" t="str">
        <f>IF(OR(G399="",G399=0,G399="0"),"",IF(LEN(G399)&lt;=C394,G399,IF(LEN(SUBSTITUTE(H399," ",""))=C394+1,LEFT(G399,C394),LEFT(G399,FIND("§",SUBSTITUTE(H399," ","§",LEN(H399)-LEN(SUBSTITUTE(H399," ",""))))-1))))</f>
        <v/>
      </c>
      <c r="G399" s="780" t="str">
        <f t="shared" si="157"/>
        <v/>
      </c>
      <c r="H399" s="780" t="str">
        <f>IF(OR(G399="",G399=0,G399="0"),"",LEFT(G399,C394+1))</f>
        <v/>
      </c>
      <c r="I399" s="782"/>
      <c r="J399" s="796"/>
      <c r="K399" s="759" t="str">
        <f>IF(LEN(TRIM(L399))&gt;0,MAX(K13:K398)+1,"")</f>
        <v/>
      </c>
      <c r="L399" s="864"/>
      <c r="M399" s="864"/>
      <c r="N399" s="864"/>
      <c r="WK399" s="843"/>
      <c r="WL399" s="843"/>
      <c r="WM399" s="843"/>
      <c r="WN399" s="843"/>
      <c r="WO399" s="843"/>
      <c r="WP399" s="843"/>
      <c r="WQ399" s="843"/>
      <c r="WR399" s="843"/>
      <c r="WS399" s="843"/>
      <c r="WT399" s="843"/>
      <c r="WU399" s="843"/>
      <c r="WV399" s="843"/>
      <c r="WW399" s="843"/>
      <c r="WX399" s="843"/>
      <c r="WY399" s="843"/>
      <c r="WZ399" s="843"/>
      <c r="XA399" s="843"/>
      <c r="XB399" s="843"/>
      <c r="XC399" s="843"/>
      <c r="XD399" s="843"/>
      <c r="XE399" s="843"/>
      <c r="XF399" s="843"/>
      <c r="XG399" s="843"/>
      <c r="XH399" s="843"/>
    </row>
    <row r="400" spans="2:632">
      <c r="B400" s="759"/>
      <c r="C400" s="784"/>
      <c r="D400" s="780" t="str" cm="1">
        <f t="array" ref="D400">IF(ROW()=ROW(D392),C395,INDEX(E392:E405,ROW()-ROW(D392)))</f>
        <v/>
      </c>
      <c r="E400" s="781" t="str">
        <f>IF(OR(D400="",C394="",C394&lt;=0,F400=""),"",TRIM(MID(D400,LEN(F400)+1+IF(MID(D400,LEN(F400)+1,1)=" ",1,0),99999)))</f>
        <v/>
      </c>
      <c r="F400" s="780" t="str">
        <f>IF(OR(G400="",G400=0,G400="0"),"",IF(LEN(G400)&lt;=C394,G400,IF(LEN(SUBSTITUTE(H400," ",""))=C394+1,LEFT(G400,C394),LEFT(G400,FIND("§",SUBSTITUTE(H400," ","§",LEN(H400)-LEN(SUBSTITUTE(H400," ",""))))-1))))</f>
        <v/>
      </c>
      <c r="G400" s="780" t="str">
        <f t="shared" si="157"/>
        <v/>
      </c>
      <c r="H400" s="780" t="str">
        <f>IF(OR(G400="",G400=0,G400="0"),"",LEFT(G400,C394+1))</f>
        <v/>
      </c>
      <c r="I400" s="782"/>
      <c r="J400" s="796"/>
      <c r="K400" s="759" t="str">
        <f>IF(LEN(TRIM(L400))&gt;0,MAX(K13:K399)+1,"")</f>
        <v/>
      </c>
      <c r="L400" s="864"/>
      <c r="M400" s="864"/>
      <c r="N400" s="864"/>
      <c r="WK400" s="843"/>
      <c r="WL400" s="843"/>
      <c r="WM400" s="843"/>
      <c r="WN400" s="843"/>
      <c r="WO400" s="843"/>
      <c r="WP400" s="843"/>
      <c r="WQ400" s="843"/>
      <c r="WR400" s="843"/>
      <c r="WS400" s="843"/>
      <c r="WT400" s="843"/>
      <c r="WU400" s="843"/>
      <c r="WV400" s="843"/>
      <c r="WW400" s="843"/>
      <c r="WX400" s="843"/>
      <c r="WY400" s="843"/>
      <c r="WZ400" s="843"/>
      <c r="XA400" s="843"/>
      <c r="XB400" s="843"/>
      <c r="XC400" s="843"/>
      <c r="XD400" s="843"/>
      <c r="XE400" s="843"/>
      <c r="XF400" s="843"/>
      <c r="XG400" s="843"/>
      <c r="XH400" s="843"/>
    </row>
    <row r="401" spans="2:632">
      <c r="B401" s="759"/>
      <c r="C401" s="784"/>
      <c r="D401" s="780" t="str" cm="1">
        <f t="array" ref="D401">IF(ROW()=ROW(D392),C395,INDEX(E392:E405,ROW()-ROW(D392)))</f>
        <v/>
      </c>
      <c r="E401" s="781" t="str">
        <f>IF(OR(D401="",C394="",C394&lt;=0,F401=""),"",TRIM(MID(D401,LEN(F401)+1+IF(MID(D401,LEN(F401)+1,1)=" ",1,0),99999)))</f>
        <v/>
      </c>
      <c r="F401" s="780" t="str">
        <f>IF(OR(G401="",G401=0,G401="0"),"",IF(LEN(G401)&lt;=C394,G401,IF(LEN(SUBSTITUTE(H401," ",""))=C394+1,LEFT(G401,C394),LEFT(G401,FIND("§",SUBSTITUTE(H401," ","§",LEN(H401)-LEN(SUBSTITUTE(H401," ",""))))-1))))</f>
        <v/>
      </c>
      <c r="G401" s="780" t="str">
        <f t="shared" si="157"/>
        <v/>
      </c>
      <c r="H401" s="780" t="str">
        <f>IF(OR(G401="",G401=0,G401="0"),"",LEFT(G401,C394+1))</f>
        <v/>
      </c>
      <c r="I401" s="782"/>
      <c r="J401" s="796"/>
      <c r="K401" s="759" t="str">
        <f>IF(LEN(TRIM(L401))&gt;0,MAX(K13:K400)+1,"")</f>
        <v/>
      </c>
      <c r="L401" s="864"/>
      <c r="M401" s="864"/>
      <c r="N401" s="864"/>
      <c r="WK401" s="843"/>
      <c r="WL401" s="843"/>
      <c r="WM401" s="843"/>
      <c r="WN401" s="843"/>
      <c r="WO401" s="843"/>
      <c r="WP401" s="843"/>
      <c r="WQ401" s="843"/>
      <c r="WR401" s="843"/>
      <c r="WS401" s="843"/>
      <c r="WT401" s="843"/>
      <c r="WU401" s="843"/>
      <c r="WV401" s="843"/>
      <c r="WW401" s="843"/>
      <c r="WX401" s="843"/>
      <c r="WY401" s="843"/>
      <c r="WZ401" s="843"/>
      <c r="XA401" s="843"/>
      <c r="XB401" s="843"/>
      <c r="XC401" s="843"/>
      <c r="XD401" s="843"/>
      <c r="XE401" s="843"/>
      <c r="XF401" s="843"/>
      <c r="XG401" s="843"/>
      <c r="XH401" s="843"/>
    </row>
    <row r="402" spans="2:632">
      <c r="B402" s="759"/>
      <c r="C402" s="784"/>
      <c r="D402" s="780" t="str" cm="1">
        <f t="array" ref="D402">IF(ROW()=ROW(D392),C395,INDEX(E392:E405,ROW()-ROW(D392)))</f>
        <v/>
      </c>
      <c r="E402" s="781" t="str">
        <f>IF(OR(D402="",C394="",C394&lt;=0,F402=""),"",TRIM(MID(D402,LEN(F402)+1+IF(MID(D402,LEN(F402)+1,1)=" ",1,0),99999)))</f>
        <v/>
      </c>
      <c r="F402" s="780" t="str">
        <f>IF(OR(G402="",G402=0,G402="0"),"",IF(LEN(G402)&lt;=C394,G402,IF(LEN(SUBSTITUTE(H402," ",""))=C394+1,LEFT(G402,C394),LEFT(G402,FIND("§",SUBSTITUTE(H402," ","§",LEN(H402)-LEN(SUBSTITUTE(H402," ",""))))-1))))</f>
        <v/>
      </c>
      <c r="G402" s="780" t="str">
        <f t="shared" si="157"/>
        <v/>
      </c>
      <c r="H402" s="780" t="str">
        <f>IF(OR(G402="",G402=0,G402="0"),"",LEFT(G402,C394+1))</f>
        <v/>
      </c>
      <c r="I402" s="782"/>
      <c r="J402" s="796"/>
      <c r="K402" s="759" t="str">
        <f>IF(LEN(TRIM(L402))&gt;0,MAX(K13:K401)+1,"")</f>
        <v/>
      </c>
      <c r="L402" s="864"/>
      <c r="M402" s="864"/>
      <c r="N402" s="864"/>
      <c r="WK402" s="843"/>
      <c r="WL402" s="843"/>
      <c r="WM402" s="843"/>
      <c r="WN402" s="843"/>
      <c r="WO402" s="843"/>
      <c r="WP402" s="843"/>
      <c r="WQ402" s="843"/>
      <c r="WR402" s="843"/>
      <c r="WS402" s="843"/>
      <c r="WT402" s="843"/>
      <c r="WU402" s="843"/>
      <c r="WV402" s="843"/>
      <c r="WW402" s="843"/>
      <c r="WX402" s="843"/>
      <c r="WY402" s="843"/>
      <c r="WZ402" s="843"/>
      <c r="XA402" s="843"/>
      <c r="XB402" s="843"/>
      <c r="XC402" s="843"/>
      <c r="XD402" s="843"/>
      <c r="XE402" s="843"/>
      <c r="XF402" s="843"/>
      <c r="XG402" s="843"/>
      <c r="XH402" s="843"/>
    </row>
    <row r="403" spans="2:632">
      <c r="B403" s="759"/>
      <c r="C403" s="784"/>
      <c r="D403" s="780" t="str" cm="1">
        <f t="array" ref="D403">IF(ROW()=ROW(D392),C395,INDEX(E392:E405,ROW()-ROW(D392)))</f>
        <v/>
      </c>
      <c r="E403" s="781" t="str">
        <f>IF(OR(D403="",C394="",C394&lt;=0,F403=""),"",TRIM(MID(D403,LEN(F403)+1+IF(MID(D403,LEN(F403)+1,1)=" ",1,0),99999)))</f>
        <v/>
      </c>
      <c r="F403" s="780" t="str">
        <f>IF(OR(G403="",G403=0,G403="0"),"",IF(LEN(G403)&lt;=C394,G403,IF(LEN(SUBSTITUTE(H403," ",""))=C394+1,LEFT(G403,C394),LEFT(G403,FIND("§",SUBSTITUTE(H403," ","§",LEN(H403)-LEN(SUBSTITUTE(H403," ",""))))-1))))</f>
        <v/>
      </c>
      <c r="G403" s="780" t="str">
        <f t="shared" si="157"/>
        <v/>
      </c>
      <c r="H403" s="780" t="str">
        <f>IF(OR(G403="",G403=0,G403="0"),"",LEFT(G403,C394+1))</f>
        <v/>
      </c>
      <c r="I403" s="782"/>
      <c r="J403" s="796"/>
      <c r="K403" s="759" t="str">
        <f>IF(LEN(TRIM(L403))&gt;0,MAX(K13:K402)+1,"")</f>
        <v/>
      </c>
      <c r="L403" s="864"/>
      <c r="M403" s="864"/>
      <c r="N403" s="864"/>
      <c r="WK403" s="843"/>
      <c r="WL403" s="843"/>
      <c r="WM403" s="843"/>
      <c r="WN403" s="843"/>
      <c r="WO403" s="843"/>
      <c r="WP403" s="843"/>
      <c r="WQ403" s="843"/>
      <c r="WR403" s="843"/>
      <c r="WS403" s="843"/>
      <c r="WT403" s="843"/>
      <c r="WU403" s="843"/>
      <c r="WV403" s="843"/>
      <c r="WW403" s="843"/>
      <c r="WX403" s="843"/>
      <c r="WY403" s="843"/>
      <c r="WZ403" s="843"/>
      <c r="XA403" s="843"/>
      <c r="XB403" s="843"/>
      <c r="XC403" s="843"/>
      <c r="XD403" s="843"/>
      <c r="XE403" s="843"/>
      <c r="XF403" s="843"/>
      <c r="XG403" s="843"/>
      <c r="XH403" s="843"/>
    </row>
    <row r="404" spans="2:632">
      <c r="B404" s="759"/>
      <c r="C404" s="784"/>
      <c r="D404" s="780" t="str" cm="1">
        <f t="array" ref="D404">IF(ROW()=ROW(D392),C395,INDEX(E392:E405,ROW()-ROW(D392)))</f>
        <v/>
      </c>
      <c r="E404" s="781" t="str">
        <f>IF(OR(D404="",C394="",C394&lt;=0,F404=""),"",TRIM(MID(D404,LEN(F404)+1+IF(MID(D404,LEN(F404)+1,1)=" ",1,0),99999)))</f>
        <v/>
      </c>
      <c r="F404" s="780" t="str">
        <f>IF(OR(G404="",G404=0,G404="0"),"",IF(LEN(G404)&lt;=C394,G404,IF(LEN(SUBSTITUTE(H404," ",""))=C394+1,LEFT(G404,C394),LEFT(G404,FIND("§",SUBSTITUTE(H404," ","§",LEN(H404)-LEN(SUBSTITUTE(H404," ",""))))-1))))</f>
        <v/>
      </c>
      <c r="G404" s="780" t="str">
        <f t="shared" si="157"/>
        <v/>
      </c>
      <c r="H404" s="780" t="str">
        <f>IF(OR(G404="",G404=0,G404="0"),"",LEFT(G404,C394+1))</f>
        <v/>
      </c>
      <c r="I404" s="782"/>
      <c r="J404" s="796"/>
      <c r="K404" s="759" t="str">
        <f>IF(LEN(TRIM(L404))&gt;0,MAX(K13:K403)+1,"")</f>
        <v/>
      </c>
      <c r="L404" s="864"/>
      <c r="M404" s="864"/>
      <c r="N404" s="864"/>
      <c r="WK404" s="843"/>
      <c r="WL404" s="843"/>
      <c r="WM404" s="843"/>
      <c r="WN404" s="843"/>
      <c r="WO404" s="843"/>
      <c r="WP404" s="843"/>
      <c r="WQ404" s="843"/>
      <c r="WR404" s="843"/>
      <c r="WS404" s="843"/>
      <c r="WT404" s="843"/>
      <c r="WU404" s="843"/>
      <c r="WV404" s="843"/>
      <c r="WW404" s="843"/>
      <c r="WX404" s="843"/>
      <c r="WY404" s="843"/>
      <c r="WZ404" s="843"/>
      <c r="XA404" s="843"/>
      <c r="XB404" s="843"/>
      <c r="XC404" s="843"/>
      <c r="XD404" s="843"/>
      <c r="XE404" s="843"/>
      <c r="XF404" s="843"/>
      <c r="XG404" s="843"/>
      <c r="XH404" s="843"/>
    </row>
    <row r="405" spans="2:632">
      <c r="B405" s="759"/>
      <c r="C405" s="784"/>
      <c r="D405" s="780" t="str" cm="1">
        <f t="array" ref="D405">IF(ROW()=ROW(D392),C395,INDEX(E392:E405,ROW()-ROW(D392)))</f>
        <v/>
      </c>
      <c r="E405" s="781" t="str">
        <f>IF(OR(D405="",C394="",C394&lt;=0,F405=""),"",TRIM(MID(D405,LEN(F405)+1+IF(MID(D405,LEN(F405)+1,1)=" ",1,0),99999)))</f>
        <v/>
      </c>
      <c r="F405" s="780" t="str">
        <f>IF(OR(G405="",G405=0,G405="0"),"",IF(LEN(G405)&lt;=C394,G405,IF(LEN(SUBSTITUTE(H405," ",""))=C394+1,LEFT(G405,C394),LEFT(G405,FIND("§",SUBSTITUTE(H405," ","§",LEN(H405)-LEN(SUBSTITUTE(H405," ",""))))-1))))</f>
        <v/>
      </c>
      <c r="G405" s="780" t="str">
        <f t="shared" si="157"/>
        <v/>
      </c>
      <c r="H405" s="780" t="str">
        <f>IF(OR(G405="",G405=0,G405="0"),"",LEFT(G405,C394+1))</f>
        <v/>
      </c>
      <c r="I405" s="782"/>
      <c r="J405" s="796"/>
      <c r="K405" s="759" t="str">
        <f>IF(LEN(TRIM(L405))&gt;0,MAX(K13:K404)+1,"")</f>
        <v/>
      </c>
      <c r="L405" s="864"/>
      <c r="M405" s="864"/>
      <c r="N405" s="864"/>
      <c r="WK405" s="843"/>
      <c r="WL405" s="843"/>
      <c r="WM405" s="843"/>
      <c r="WN405" s="843"/>
      <c r="WO405" s="843"/>
      <c r="WP405" s="843"/>
      <c r="WQ405" s="843"/>
      <c r="WR405" s="843"/>
      <c r="WS405" s="843"/>
      <c r="WT405" s="843"/>
      <c r="WU405" s="843"/>
      <c r="WV405" s="843"/>
      <c r="WW405" s="843"/>
      <c r="WX405" s="843"/>
      <c r="WY405" s="843"/>
      <c r="WZ405" s="843"/>
      <c r="XA405" s="843"/>
      <c r="XB405" s="843"/>
      <c r="XC405" s="843"/>
      <c r="XD405" s="843"/>
      <c r="XE405" s="843"/>
      <c r="XF405" s="843"/>
      <c r="XG405" s="843"/>
      <c r="XH405" s="843"/>
    </row>
    <row r="406" spans="2:632">
      <c r="B406" s="759"/>
      <c r="C406" s="779" t="str">
        <f>IF(TRIM(SUBSTITUTE(R42,CHAR(160),""))="","",R42)</f>
        <v/>
      </c>
      <c r="D406" s="780" t="str" cm="1">
        <f t="array" ref="D406">IF(ROW()=ROW(D406),C409,INDEX(E406:E419,ROW()-ROW(D406)))</f>
        <v/>
      </c>
      <c r="E406" s="781" t="str">
        <f>IF(OR(D406="",C408="",C408&lt;=0,F406=""),"",TRIM(MID(D406,LEN(F406)+1+IF(MID(D406,LEN(F406)+1,1)=" ",1,0),99999)))</f>
        <v/>
      </c>
      <c r="F406" s="780" t="str">
        <f>IF(OR(G406="",G406=0,G406="0"),"",IF(LEN(G406)&lt;=C408,G406,IF(LEN(SUBSTITUTE(H406," ",""))=C408+1,LEFT(G406,C408),LEFT(G406,FIND("§",SUBSTITUTE(H406," ","§",LEN(H406)-LEN(SUBSTITUTE(H406," ",""))))-1))))</f>
        <v/>
      </c>
      <c r="G406" s="780" t="str">
        <f t="shared" si="157"/>
        <v/>
      </c>
      <c r="H406" s="780" t="str">
        <f>IF(OR(G406="",G406=0,G406="0"),"",LEFT(G406,C408+1))</f>
        <v/>
      </c>
      <c r="I406" s="782"/>
      <c r="J406" s="796"/>
      <c r="K406" s="759" t="str">
        <f>IF(LEN(TRIM(L406))&gt;0,MAX(K13:K405)+1,"")</f>
        <v/>
      </c>
      <c r="L406" s="864"/>
      <c r="M406" s="864"/>
      <c r="N406" s="864"/>
      <c r="WK406" s="843"/>
      <c r="WL406" s="843"/>
      <c r="WM406" s="843"/>
      <c r="WN406" s="843"/>
      <c r="WO406" s="843"/>
      <c r="WP406" s="843"/>
      <c r="WQ406" s="843"/>
      <c r="WR406" s="843"/>
      <c r="WS406" s="843"/>
      <c r="WT406" s="843"/>
      <c r="WU406" s="843"/>
      <c r="WV406" s="843"/>
      <c r="WW406" s="843"/>
      <c r="WX406" s="843"/>
      <c r="WY406" s="843"/>
      <c r="WZ406" s="843"/>
      <c r="XA406" s="843"/>
      <c r="XB406" s="843"/>
      <c r="XC406" s="843"/>
      <c r="XD406" s="843"/>
      <c r="XE406" s="843"/>
      <c r="XF406" s="843"/>
      <c r="XG406" s="843"/>
      <c r="XH406" s="843"/>
    </row>
    <row r="407" spans="2:632">
      <c r="B407" s="759"/>
      <c r="C407" s="784" t="str">
        <f>TRIM(SUBSTITUTE(SUBSTITUTE(SUBSTITUTE(SUBSTITUTE(SUBSTITUTE(SUBSTITUTE(SUBSTITUTE(SUBSTITUTE(SUBSTITUTE(CLEAN(IF(OR(LEFT(C406,1)="-",LEFT(C406,1)="="),MID(C406,2,99999),C406)),"—","-"),"–","-"),CHAR(160)," "),CHAR(9)," "),CHAR(13)," "),CHAR(10)," ")," "," ")," "," ")," "," "))</f>
        <v/>
      </c>
      <c r="D407" s="780" t="str" cm="1">
        <f t="array" ref="D407">IF(ROW()=ROW(D406),C409,INDEX(E406:E419,ROW()-ROW(D406)))</f>
        <v/>
      </c>
      <c r="E407" s="781" t="str">
        <f>IF(OR(D407="",C408="",C408&lt;=0,F407=""),"",TRIM(MID(D407,LEN(F407)+1+IF(MID(D407,LEN(F407)+1,1)=" ",1,0),99999)))</f>
        <v/>
      </c>
      <c r="F407" s="780" t="str">
        <f>IF(OR(G407="",G407=0,G407="0"),"",IF(LEN(G407)&lt;=C408,G407,IF(LEN(SUBSTITUTE(H407," ",""))=C408+1,LEFT(G407,C408),LEFT(G407,FIND("§",SUBSTITUTE(H407," ","§",LEN(H407)-LEN(SUBSTITUTE(H407," ",""))))-1))))</f>
        <v/>
      </c>
      <c r="G407" s="780" t="str">
        <f t="shared" si="157"/>
        <v/>
      </c>
      <c r="H407" s="780" t="str">
        <f>IF(OR(G407="",G407=0,G407="0"),"",LEFT(G407,C408+1))</f>
        <v/>
      </c>
      <c r="I407" s="782"/>
      <c r="J407" s="796"/>
      <c r="K407" s="759" t="str">
        <f>IF(LEN(TRIM(L407))&gt;0,MAX(K13:K406)+1,"")</f>
        <v/>
      </c>
      <c r="L407" s="864"/>
      <c r="M407" s="864"/>
      <c r="N407" s="864"/>
      <c r="WK407" s="843"/>
      <c r="WL407" s="843"/>
      <c r="WM407" s="843"/>
      <c r="WN407" s="843"/>
      <c r="WO407" s="843"/>
      <c r="WP407" s="843"/>
      <c r="WQ407" s="843"/>
      <c r="WR407" s="843"/>
      <c r="WS407" s="843"/>
      <c r="WT407" s="843"/>
      <c r="WU407" s="843"/>
      <c r="WV407" s="843"/>
      <c r="WW407" s="843"/>
      <c r="WX407" s="843"/>
      <c r="WY407" s="843"/>
      <c r="WZ407" s="843"/>
      <c r="XA407" s="843"/>
      <c r="XB407" s="843"/>
      <c r="XC407" s="843"/>
      <c r="XD407" s="843"/>
      <c r="XE407" s="843"/>
      <c r="XF407" s="843"/>
      <c r="XG407" s="843"/>
      <c r="XH407" s="843"/>
    </row>
    <row r="408" spans="2:632">
      <c r="B408" s="759"/>
      <c r="C408" s="785">
        <f>K10</f>
        <v>120</v>
      </c>
      <c r="D408" s="780" t="str" cm="1">
        <f t="array" ref="D408">IF(ROW()=ROW(D406),C409,INDEX(E406:E419,ROW()-ROW(D406)))</f>
        <v/>
      </c>
      <c r="E408" s="781" t="str">
        <f>IF(OR(D408="",C408="",C408&lt;=0,F408=""),"",TRIM(MID(D408,LEN(F408)+1+IF(MID(D408,LEN(F408)+1,1)=" ",1,0),99999)))</f>
        <v/>
      </c>
      <c r="F408" s="780" t="str">
        <f>IF(OR(G408="",G408=0,G408="0"),"",IF(LEN(G408)&lt;=C408,G408,IF(LEN(SUBSTITUTE(H408," ",""))=C408+1,LEFT(G408,C408),LEFT(G408,FIND("§",SUBSTITUTE(H408," ","§",LEN(H408)-LEN(SUBSTITUTE(H408," ",""))))-1))))</f>
        <v/>
      </c>
      <c r="G408" s="780" t="str">
        <f t="shared" si="157"/>
        <v/>
      </c>
      <c r="H408" s="780" t="str">
        <f>IF(OR(G408="",G408=0,G408="0"),"",LEFT(G408,C408+1))</f>
        <v/>
      </c>
      <c r="I408" s="782"/>
      <c r="J408" s="796"/>
      <c r="K408" s="759" t="str">
        <f>IF(LEN(TRIM(L408))&gt;0,MAX(K13:K407)+1,"")</f>
        <v/>
      </c>
      <c r="L408" s="864"/>
      <c r="M408" s="864"/>
      <c r="N408" s="864"/>
      <c r="WK408" s="843"/>
      <c r="WL408" s="843"/>
      <c r="WM408" s="843"/>
      <c r="WN408" s="843"/>
      <c r="WO408" s="843"/>
      <c r="WP408" s="843"/>
      <c r="WQ408" s="843"/>
      <c r="WR408" s="843"/>
      <c r="WS408" s="843"/>
      <c r="WT408" s="843"/>
      <c r="WU408" s="843"/>
      <c r="WV408" s="843"/>
      <c r="WW408" s="843"/>
      <c r="WX408" s="843"/>
      <c r="WY408" s="843"/>
      <c r="WZ408" s="843"/>
      <c r="XA408" s="843"/>
      <c r="XB408" s="843"/>
      <c r="XC408" s="843"/>
      <c r="XD408" s="843"/>
      <c r="XE408" s="843"/>
      <c r="XF408" s="843"/>
      <c r="XG408" s="843"/>
      <c r="XH408" s="843"/>
    </row>
    <row r="409" spans="2:632">
      <c r="B409" s="759"/>
      <c r="C409" s="784" t="str">
        <f>IF(UPPER(TRIM(K11))="X",C413,C407)</f>
        <v/>
      </c>
      <c r="D409" s="780" t="str" cm="1">
        <f t="array" ref="D409">IF(ROW()=ROW(D406),C409,INDEX(E406:E419,ROW()-ROW(D406)))</f>
        <v/>
      </c>
      <c r="E409" s="781" t="str">
        <f>IF(OR(D409="",C408="",C408&lt;=0,F409=""),"",TRIM(MID(D409,LEN(F409)+1+IF(MID(D409,LEN(F409)+1,1)=" ",1,0),99999)))</f>
        <v/>
      </c>
      <c r="F409" s="780" t="str">
        <f>IF(OR(G409="",G409=0,G409="0"),"",IF(LEN(G409)&lt;=C408,G409,IF(LEN(SUBSTITUTE(H409," ",""))=C408+1,LEFT(G409,C408),LEFT(G409,FIND("§",SUBSTITUTE(H409," ","§",LEN(H409)-LEN(SUBSTITUTE(H409," ",""))))-1))))</f>
        <v/>
      </c>
      <c r="G409" s="780" t="str">
        <f t="shared" si="157"/>
        <v/>
      </c>
      <c r="H409" s="780" t="str">
        <f>IF(OR(G409="",G409=0,G409="0"),"",LEFT(G409,C408+1))</f>
        <v/>
      </c>
      <c r="I409" s="782"/>
      <c r="J409" s="796"/>
      <c r="K409" s="759" t="str">
        <f>IF(LEN(TRIM(L409))&gt;0,MAX(K13:K408)+1,"")</f>
        <v/>
      </c>
      <c r="L409" s="864"/>
      <c r="M409" s="864"/>
      <c r="N409" s="864"/>
      <c r="WK409" s="843"/>
      <c r="WL409" s="843"/>
      <c r="WM409" s="843"/>
      <c r="WN409" s="843"/>
      <c r="WO409" s="843"/>
      <c r="WP409" s="843"/>
      <c r="WQ409" s="843"/>
      <c r="WR409" s="843"/>
      <c r="WS409" s="843"/>
      <c r="WT409" s="843"/>
      <c r="WU409" s="843"/>
      <c r="WV409" s="843"/>
      <c r="WW409" s="843"/>
      <c r="WX409" s="843"/>
      <c r="WY409" s="843"/>
      <c r="WZ409" s="843"/>
      <c r="XA409" s="843"/>
      <c r="XB409" s="843"/>
      <c r="XC409" s="843"/>
      <c r="XD409" s="843"/>
      <c r="XE409" s="843"/>
      <c r="XF409" s="843"/>
      <c r="XG409" s="843"/>
      <c r="XH409" s="843"/>
    </row>
    <row r="410" spans="2:632">
      <c r="B410" s="759"/>
      <c r="C410" s="786" t="str">
        <f>TRIM(SUBSTITUTE(SUBSTITUTE(SUBSTITUTE(SUBSTITUTE(SUBSTITUTE(SUBSTITUTE(SUBSTITUTE(SUBSTITUTE(SUBSTITUTE(SUBSTITUTE(C407,","," "),";"," "),":"," "),"!"," "),"?"," "),"…"," "),"»"," "),"«"," "),"/"," "),"."," "))</f>
        <v/>
      </c>
      <c r="D410" s="780" t="str" cm="1">
        <f t="array" ref="D410">IF(ROW()=ROW(D406),C409,INDEX(E406:E419,ROW()-ROW(D406)))</f>
        <v/>
      </c>
      <c r="E410" s="781" t="str">
        <f>IF(OR(D410="",C408="",C408&lt;=0,F410=""),"",TRIM(MID(D410,LEN(F410)+1+IF(MID(D410,LEN(F410)+1,1)=" ",1,0),99999)))</f>
        <v/>
      </c>
      <c r="F410" s="780" t="str">
        <f>IF(OR(G410="",G410=0,G410="0"),"",IF(LEN(G410)&lt;=C408,G410,IF(LEN(SUBSTITUTE(H410," ",""))=C408+1,LEFT(G410,C408),LEFT(G410,FIND("§",SUBSTITUTE(H410," ","§",LEN(H410)-LEN(SUBSTITUTE(H410," ",""))))-1))))</f>
        <v/>
      </c>
      <c r="G410" s="780" t="str">
        <f t="shared" si="157"/>
        <v/>
      </c>
      <c r="H410" s="780" t="str">
        <f>IF(OR(G410="",G410=0,G410="0"),"",LEFT(G410,C408+1))</f>
        <v/>
      </c>
      <c r="I410" s="782"/>
      <c r="J410" s="796"/>
      <c r="K410" s="759" t="str">
        <f>IF(LEN(TRIM(L410))&gt;0,MAX(K13:K409)+1,"")</f>
        <v/>
      </c>
      <c r="L410" s="864"/>
      <c r="M410" s="864"/>
      <c r="N410" s="864"/>
      <c r="WK410" s="843"/>
      <c r="WL410" s="843"/>
      <c r="WM410" s="843"/>
      <c r="WN410" s="843"/>
      <c r="WO410" s="843"/>
      <c r="WP410" s="843"/>
      <c r="WQ410" s="843"/>
      <c r="WR410" s="843"/>
      <c r="WS410" s="843"/>
      <c r="WT410" s="843"/>
      <c r="WU410" s="843"/>
      <c r="WV410" s="843"/>
      <c r="WW410" s="843"/>
      <c r="WX410" s="843"/>
      <c r="WY410" s="843"/>
      <c r="WZ410" s="843"/>
      <c r="XA410" s="843"/>
      <c r="XB410" s="843"/>
      <c r="XC410" s="843"/>
      <c r="XD410" s="843"/>
      <c r="XE410" s="843"/>
      <c r="XF410" s="843"/>
      <c r="XG410" s="843"/>
      <c r="XH410" s="843"/>
    </row>
    <row r="411" spans="2:632">
      <c r="B411" s="759"/>
      <c r="C411" s="780" t="str">
        <f>TRIM(SUBSTITUTE(SUBSTITUTE(SUBSTITUTE(SUBSTITUTE(SUBSTITUTE(SUBSTITUTE(SUBSTITUTE(SUBSTITUTE(C410,"("," "),")"," "),CHAR(34)," "),"-"," "),"_"," "),"&lt;"," "),"&gt;"," "),"="," "))</f>
        <v/>
      </c>
      <c r="D411" s="780" t="str" cm="1">
        <f t="array" ref="D411">IF(ROW()=ROW(D406),C409,INDEX(E406:E419,ROW()-ROW(D406)))</f>
        <v/>
      </c>
      <c r="E411" s="781" t="str">
        <f>IF(OR(D411="",C408="",C408&lt;=0,F411=""),"",TRIM(MID(D411,LEN(F411)+1+IF(MID(D411,LEN(F411)+1,1)=" ",1,0),99999)))</f>
        <v/>
      </c>
      <c r="F411" s="780" t="str">
        <f>IF(OR(G411="",G411=0,G411="0"),"",IF(LEN(G411)&lt;=C408,G411,IF(LEN(SUBSTITUTE(H411," ",""))=C408+1,LEFT(G411,C408),LEFT(G411,FIND("§",SUBSTITUTE(H411," ","§",LEN(H411)-LEN(SUBSTITUTE(H411," ",""))))-1))))</f>
        <v/>
      </c>
      <c r="G411" s="780" t="str">
        <f t="shared" si="157"/>
        <v/>
      </c>
      <c r="H411" s="780" t="str">
        <f>IF(OR(G411="",G411=0,G411="0"),"",LEFT(G411,C408+1))</f>
        <v/>
      </c>
      <c r="I411" s="782"/>
      <c r="J411" s="796"/>
      <c r="K411" s="759" t="str">
        <f>IF(LEN(TRIM(L411))&gt;0,MAX(K13:K410)+1,"")</f>
        <v/>
      </c>
      <c r="L411" s="864"/>
      <c r="M411" s="864"/>
      <c r="N411" s="864"/>
      <c r="WK411" s="843"/>
      <c r="WL411" s="843"/>
      <c r="WM411" s="843"/>
      <c r="WN411" s="843"/>
      <c r="WO411" s="843"/>
      <c r="WP411" s="843"/>
      <c r="WQ411" s="843"/>
      <c r="WR411" s="843"/>
      <c r="WS411" s="843"/>
      <c r="WT411" s="843"/>
      <c r="WU411" s="843"/>
      <c r="WV411" s="843"/>
      <c r="WW411" s="843"/>
      <c r="WX411" s="843"/>
      <c r="WY411" s="843"/>
      <c r="WZ411" s="843"/>
      <c r="XA411" s="843"/>
      <c r="XB411" s="843"/>
      <c r="XC411" s="843"/>
      <c r="XD411" s="843"/>
      <c r="XE411" s="843"/>
      <c r="XF411" s="843"/>
      <c r="XG411" s="843"/>
      <c r="XH411" s="843"/>
    </row>
    <row r="412" spans="2:632">
      <c r="B412" s="759"/>
      <c r="C412" s="784" t="str">
        <f>TRIM(SUBSTITUTE(SUBSTITUTE(SUBSTITUTE(SUBSTITUTE(C411,"►"," "),"▼"," "),"▲"," "),"◄"," "))</f>
        <v/>
      </c>
      <c r="D412" s="780" t="str" cm="1">
        <f t="array" ref="D412">IF(ROW()=ROW(D406),C409,INDEX(E406:E419,ROW()-ROW(D406)))</f>
        <v/>
      </c>
      <c r="E412" s="781" t="str">
        <f>IF(OR(D412="",C408="",C408&lt;=0,F412=""),"",TRIM(MID(D412,LEN(F412)+1+IF(MID(D412,LEN(F412)+1,1)=" ",1,0),99999)))</f>
        <v/>
      </c>
      <c r="F412" s="780" t="str">
        <f>IF(OR(G412="",G412=0,G412="0"),"",IF(LEN(G412)&lt;=C408,G412,IF(LEN(SUBSTITUTE(H412," ",""))=C408+1,LEFT(G412,C408),LEFT(G412,FIND("§",SUBSTITUTE(H412," ","§",LEN(H412)-LEN(SUBSTITUTE(H412," ",""))))-1))))</f>
        <v/>
      </c>
      <c r="G412" s="780" t="str">
        <f t="shared" si="157"/>
        <v/>
      </c>
      <c r="H412" s="780" t="str">
        <f>IF(OR(G412="",G412=0,G412="0"),"",LEFT(G412,C408+1))</f>
        <v/>
      </c>
      <c r="I412" s="782"/>
      <c r="J412" s="796"/>
      <c r="K412" s="759" t="str">
        <f>IF(LEN(TRIM(L412))&gt;0,MAX(K13:K411)+1,"")</f>
        <v/>
      </c>
      <c r="L412" s="864"/>
      <c r="M412" s="864"/>
      <c r="N412" s="864"/>
      <c r="WK412" s="843"/>
      <c r="WL412" s="843"/>
      <c r="WM412" s="843"/>
      <c r="WN412" s="843"/>
      <c r="WO412" s="843"/>
      <c r="WP412" s="843"/>
      <c r="WQ412" s="843"/>
      <c r="WR412" s="843"/>
      <c r="WS412" s="843"/>
      <c r="WT412" s="843"/>
      <c r="WU412" s="843"/>
      <c r="WV412" s="843"/>
      <c r="WW412" s="843"/>
      <c r="WX412" s="843"/>
      <c r="WY412" s="843"/>
      <c r="WZ412" s="843"/>
      <c r="XA412" s="843"/>
      <c r="XB412" s="843"/>
      <c r="XC412" s="843"/>
      <c r="XD412" s="843"/>
      <c r="XE412" s="843"/>
      <c r="XF412" s="843"/>
      <c r="XG412" s="843"/>
      <c r="XH412" s="843"/>
    </row>
    <row r="413" spans="2:632">
      <c r="B413" s="759"/>
      <c r="C413" s="784" t="str">
        <f>TRIM(SUBSTITUTE(SUBSTITUTE(C412,"“"," "),"”"," "))</f>
        <v/>
      </c>
      <c r="D413" s="780" t="str" cm="1">
        <f t="array" ref="D413">IF(ROW()=ROW(D406),C409,INDEX(E406:E419,ROW()-ROW(D406)))</f>
        <v/>
      </c>
      <c r="E413" s="781" t="str">
        <f>IF(OR(D413="",C408="",C408&lt;=0,F413=""),"",TRIM(MID(D413,LEN(F413)+1+IF(MID(D413,LEN(F413)+1,1)=" ",1,0),99999)))</f>
        <v/>
      </c>
      <c r="F413" s="780" t="str">
        <f>IF(OR(G413="",G413=0,G413="0"),"",IF(LEN(G413)&lt;=C408,G413,IF(LEN(SUBSTITUTE(H413," ",""))=C408+1,LEFT(G413,C408),LEFT(G413,FIND("§",SUBSTITUTE(H413," ","§",LEN(H413)-LEN(SUBSTITUTE(H413," ",""))))-1))))</f>
        <v/>
      </c>
      <c r="G413" s="780" t="str">
        <f t="shared" si="157"/>
        <v/>
      </c>
      <c r="H413" s="780" t="str">
        <f>IF(OR(G413="",G413=0,G413="0"),"",LEFT(G413,C408+1))</f>
        <v/>
      </c>
      <c r="I413" s="782"/>
      <c r="J413" s="796"/>
      <c r="K413" s="759" t="str">
        <f>IF(LEN(TRIM(L413))&gt;0,MAX(K13:K412)+1,"")</f>
        <v/>
      </c>
      <c r="L413" s="864"/>
      <c r="M413" s="864"/>
      <c r="N413" s="864"/>
      <c r="WK413" s="843"/>
      <c r="WL413" s="843"/>
      <c r="WM413" s="843"/>
      <c r="WN413" s="843"/>
      <c r="WO413" s="843"/>
      <c r="WP413" s="843"/>
      <c r="WQ413" s="843"/>
      <c r="WR413" s="843"/>
      <c r="WS413" s="843"/>
      <c r="WT413" s="843"/>
      <c r="WU413" s="843"/>
      <c r="WV413" s="843"/>
      <c r="WW413" s="843"/>
      <c r="WX413" s="843"/>
      <c r="WY413" s="843"/>
      <c r="WZ413" s="843"/>
      <c r="XA413" s="843"/>
      <c r="XB413" s="843"/>
      <c r="XC413" s="843"/>
      <c r="XD413" s="843"/>
      <c r="XE413" s="843"/>
      <c r="XF413" s="843"/>
      <c r="XG413" s="843"/>
      <c r="XH413" s="843"/>
    </row>
    <row r="414" spans="2:632">
      <c r="B414" s="759"/>
      <c r="C414" s="784"/>
      <c r="D414" s="780" t="str" cm="1">
        <f t="array" ref="D414">IF(ROW()=ROW(D406),C409,INDEX(E406:E419,ROW()-ROW(D406)))</f>
        <v/>
      </c>
      <c r="E414" s="781" t="str">
        <f>IF(OR(D414="",C408="",C408&lt;=0,F414=""),"",TRIM(MID(D414,LEN(F414)+1+IF(MID(D414,LEN(F414)+1,1)=" ",1,0),99999)))</f>
        <v/>
      </c>
      <c r="F414" s="780" t="str">
        <f>IF(OR(G414="",G414=0,G414="0"),"",IF(LEN(G414)&lt;=C408,G414,IF(LEN(SUBSTITUTE(H414," ",""))=C408+1,LEFT(G414,C408),LEFT(G414,FIND("§",SUBSTITUTE(H414," ","§",LEN(H414)-LEN(SUBSTITUTE(H414," ",""))))-1))))</f>
        <v/>
      </c>
      <c r="G414" s="780" t="str">
        <f t="shared" si="157"/>
        <v/>
      </c>
      <c r="H414" s="780" t="str">
        <f>IF(OR(G414="",G414=0,G414="0"),"",LEFT(G414,C408+1))</f>
        <v/>
      </c>
      <c r="I414" s="782"/>
      <c r="J414" s="796"/>
      <c r="K414" s="759" t="str">
        <f>IF(LEN(TRIM(L414))&gt;0,MAX(K13:K413)+1,"")</f>
        <v/>
      </c>
      <c r="L414" s="864"/>
      <c r="M414" s="864"/>
      <c r="N414" s="864"/>
      <c r="WK414" s="843"/>
      <c r="WL414" s="843"/>
      <c r="WM414" s="843"/>
      <c r="WN414" s="843"/>
      <c r="WO414" s="843"/>
      <c r="WP414" s="843"/>
      <c r="WQ414" s="843"/>
      <c r="WR414" s="843"/>
      <c r="WS414" s="843"/>
      <c r="WT414" s="843"/>
      <c r="WU414" s="843"/>
      <c r="WV414" s="843"/>
      <c r="WW414" s="843"/>
      <c r="WX414" s="843"/>
      <c r="WY414" s="843"/>
      <c r="WZ414" s="843"/>
      <c r="XA414" s="843"/>
      <c r="XB414" s="843"/>
      <c r="XC414" s="843"/>
      <c r="XD414" s="843"/>
      <c r="XE414" s="843"/>
      <c r="XF414" s="843"/>
      <c r="XG414" s="843"/>
      <c r="XH414" s="843"/>
    </row>
    <row r="415" spans="2:632">
      <c r="B415" s="759"/>
      <c r="C415" s="784"/>
      <c r="D415" s="780" t="str" cm="1">
        <f t="array" ref="D415">IF(ROW()=ROW(D406),C409,INDEX(E406:E419,ROW()-ROW(D406)))</f>
        <v/>
      </c>
      <c r="E415" s="781" t="str">
        <f>IF(OR(D415="",C408="",C408&lt;=0,F415=""),"",TRIM(MID(D415,LEN(F415)+1+IF(MID(D415,LEN(F415)+1,1)=" ",1,0),99999)))</f>
        <v/>
      </c>
      <c r="F415" s="780" t="str">
        <f>IF(OR(G415="",G415=0,G415="0"),"",IF(LEN(G415)&lt;=C408,G415,IF(LEN(SUBSTITUTE(H415," ",""))=C408+1,LEFT(G415,C408),LEFT(G415,FIND("§",SUBSTITUTE(H415," ","§",LEN(H415)-LEN(SUBSTITUTE(H415," ",""))))-1))))</f>
        <v/>
      </c>
      <c r="G415" s="780" t="str">
        <f t="shared" si="157"/>
        <v/>
      </c>
      <c r="H415" s="780" t="str">
        <f>IF(OR(G415="",G415=0,G415="0"),"",LEFT(G415,C408+1))</f>
        <v/>
      </c>
      <c r="I415" s="782"/>
      <c r="J415" s="796"/>
      <c r="K415" s="759" t="str">
        <f>IF(LEN(TRIM(L415))&gt;0,MAX(K13:K414)+1,"")</f>
        <v/>
      </c>
      <c r="L415" s="864"/>
      <c r="M415" s="864"/>
      <c r="N415" s="864"/>
      <c r="WK415" s="843"/>
      <c r="WL415" s="843"/>
      <c r="WM415" s="843"/>
      <c r="WN415" s="843"/>
      <c r="WO415" s="843"/>
      <c r="WP415" s="843"/>
      <c r="WQ415" s="843"/>
      <c r="WR415" s="843"/>
      <c r="WS415" s="843"/>
      <c r="WT415" s="843"/>
      <c r="WU415" s="843"/>
      <c r="WV415" s="843"/>
      <c r="WW415" s="843"/>
      <c r="WX415" s="843"/>
      <c r="WY415" s="843"/>
      <c r="WZ415" s="843"/>
      <c r="XA415" s="843"/>
      <c r="XB415" s="843"/>
      <c r="XC415" s="843"/>
      <c r="XD415" s="843"/>
      <c r="XE415" s="843"/>
      <c r="XF415" s="843"/>
      <c r="XG415" s="843"/>
      <c r="XH415" s="843"/>
    </row>
    <row r="416" spans="2:632">
      <c r="B416" s="759"/>
      <c r="C416" s="784"/>
      <c r="D416" s="780" t="str" cm="1">
        <f t="array" ref="D416">IF(ROW()=ROW(D406),C409,INDEX(E406:E419,ROW()-ROW(D406)))</f>
        <v/>
      </c>
      <c r="E416" s="781" t="str">
        <f>IF(OR(D416="",C408="",C408&lt;=0,F416=""),"",TRIM(MID(D416,LEN(F416)+1+IF(MID(D416,LEN(F416)+1,1)=" ",1,0),99999)))</f>
        <v/>
      </c>
      <c r="F416" s="780" t="str">
        <f>IF(OR(G416="",G416=0,G416="0"),"",IF(LEN(G416)&lt;=C408,G416,IF(LEN(SUBSTITUTE(H416," ",""))=C408+1,LEFT(G416,C408),LEFT(G416,FIND("§",SUBSTITUTE(H416," ","§",LEN(H416)-LEN(SUBSTITUTE(H416," ",""))))-1))))</f>
        <v/>
      </c>
      <c r="G416" s="780" t="str">
        <f t="shared" si="157"/>
        <v/>
      </c>
      <c r="H416" s="780" t="str">
        <f>IF(OR(G416="",G416=0,G416="0"),"",LEFT(G416,C408+1))</f>
        <v/>
      </c>
      <c r="I416" s="782"/>
      <c r="J416" s="796"/>
      <c r="K416" s="759" t="str">
        <f>IF(LEN(TRIM(L416))&gt;0,MAX(K13:K415)+1,"")</f>
        <v/>
      </c>
      <c r="L416" s="864"/>
      <c r="M416" s="864"/>
      <c r="N416" s="864"/>
      <c r="WK416" s="843"/>
      <c r="WL416" s="843"/>
      <c r="WM416" s="843"/>
      <c r="WN416" s="843"/>
      <c r="WO416" s="843"/>
      <c r="WP416" s="843"/>
      <c r="WQ416" s="843"/>
      <c r="WR416" s="843"/>
      <c r="WS416" s="843"/>
      <c r="WT416" s="843"/>
      <c r="WU416" s="843"/>
      <c r="WV416" s="843"/>
      <c r="WW416" s="843"/>
      <c r="WX416" s="843"/>
      <c r="WY416" s="843"/>
      <c r="WZ416" s="843"/>
      <c r="XA416" s="843"/>
      <c r="XB416" s="843"/>
      <c r="XC416" s="843"/>
      <c r="XD416" s="843"/>
      <c r="XE416" s="843"/>
      <c r="XF416" s="843"/>
      <c r="XG416" s="843"/>
      <c r="XH416" s="843"/>
    </row>
    <row r="417" spans="2:632">
      <c r="B417" s="759"/>
      <c r="C417" s="784"/>
      <c r="D417" s="780" t="str" cm="1">
        <f t="array" ref="D417">IF(ROW()=ROW(D406),C409,INDEX(E406:E419,ROW()-ROW(D406)))</f>
        <v/>
      </c>
      <c r="E417" s="781" t="str">
        <f>IF(OR(D417="",C408="",C408&lt;=0,F417=""),"",TRIM(MID(D417,LEN(F417)+1+IF(MID(D417,LEN(F417)+1,1)=" ",1,0),99999)))</f>
        <v/>
      </c>
      <c r="F417" s="780" t="str">
        <f>IF(OR(G417="",G417=0,G417="0"),"",IF(LEN(G417)&lt;=C408,G417,IF(LEN(SUBSTITUTE(H417," ",""))=C408+1,LEFT(G417,C408),LEFT(G417,FIND("§",SUBSTITUTE(H417," ","§",LEN(H417)-LEN(SUBSTITUTE(H417," ",""))))-1))))</f>
        <v/>
      </c>
      <c r="G417" s="780" t="str">
        <f t="shared" si="157"/>
        <v/>
      </c>
      <c r="H417" s="780" t="str">
        <f>IF(OR(G417="",G417=0,G417="0"),"",LEFT(G417,C408+1))</f>
        <v/>
      </c>
      <c r="I417" s="782"/>
      <c r="J417" s="796"/>
      <c r="K417" s="759" t="str">
        <f>IF(LEN(TRIM(L417))&gt;0,MAX(K13:K416)+1,"")</f>
        <v/>
      </c>
      <c r="L417" s="864"/>
      <c r="M417" s="864"/>
      <c r="N417" s="864"/>
      <c r="WK417" s="843"/>
      <c r="WL417" s="843"/>
      <c r="WM417" s="843"/>
      <c r="WN417" s="843"/>
      <c r="WO417" s="843"/>
      <c r="WP417" s="843"/>
      <c r="WQ417" s="843"/>
      <c r="WR417" s="843"/>
      <c r="WS417" s="843"/>
      <c r="WT417" s="843"/>
      <c r="WU417" s="843"/>
      <c r="WV417" s="843"/>
      <c r="WW417" s="843"/>
      <c r="WX417" s="843"/>
      <c r="WY417" s="843"/>
      <c r="WZ417" s="843"/>
      <c r="XA417" s="843"/>
      <c r="XB417" s="843"/>
      <c r="XC417" s="843"/>
      <c r="XD417" s="843"/>
      <c r="XE417" s="843"/>
      <c r="XF417" s="843"/>
      <c r="XG417" s="843"/>
      <c r="XH417" s="843"/>
    </row>
    <row r="418" spans="2:632">
      <c r="B418" s="759"/>
      <c r="C418" s="784"/>
      <c r="D418" s="780" t="str" cm="1">
        <f t="array" ref="D418">IF(ROW()=ROW(D406),C409,INDEX(E406:E419,ROW()-ROW(D406)))</f>
        <v/>
      </c>
      <c r="E418" s="781" t="str">
        <f>IF(OR(D418="",C408="",C408&lt;=0,F418=""),"",TRIM(MID(D418,LEN(F418)+1+IF(MID(D418,LEN(F418)+1,1)=" ",1,0),99999)))</f>
        <v/>
      </c>
      <c r="F418" s="780" t="str">
        <f>IF(OR(G418="",G418=0,G418="0"),"",IF(LEN(G418)&lt;=C408,G418,IF(LEN(SUBSTITUTE(H418," ",""))=C408+1,LEFT(G418,C408),LEFT(G418,FIND("§",SUBSTITUTE(H418," ","§",LEN(H418)-LEN(SUBSTITUTE(H418," ",""))))-1))))</f>
        <v/>
      </c>
      <c r="G418" s="780" t="str">
        <f t="shared" si="157"/>
        <v/>
      </c>
      <c r="H418" s="780" t="str">
        <f>IF(OR(G418="",G418=0,G418="0"),"",LEFT(G418,C408+1))</f>
        <v/>
      </c>
      <c r="I418" s="782"/>
      <c r="J418" s="796"/>
      <c r="K418" s="759" t="str">
        <f>IF(LEN(TRIM(L418))&gt;0,MAX(K13:K417)+1,"")</f>
        <v/>
      </c>
      <c r="L418" s="864"/>
      <c r="M418" s="864"/>
      <c r="N418" s="864"/>
      <c r="WK418" s="843"/>
      <c r="WL418" s="843"/>
      <c r="WM418" s="843"/>
      <c r="WN418" s="843"/>
      <c r="WO418" s="843"/>
      <c r="WP418" s="843"/>
      <c r="WQ418" s="843"/>
      <c r="WR418" s="843"/>
      <c r="WS418" s="843"/>
      <c r="WT418" s="843"/>
      <c r="WU418" s="843"/>
      <c r="WV418" s="843"/>
      <c r="WW418" s="843"/>
      <c r="WX418" s="843"/>
      <c r="WY418" s="843"/>
      <c r="WZ418" s="843"/>
      <c r="XA418" s="843"/>
      <c r="XB418" s="843"/>
      <c r="XC418" s="843"/>
      <c r="XD418" s="843"/>
      <c r="XE418" s="843"/>
      <c r="XF418" s="843"/>
      <c r="XG418" s="843"/>
      <c r="XH418" s="843"/>
    </row>
    <row r="419" spans="2:632">
      <c r="B419" s="759"/>
      <c r="C419" s="784"/>
      <c r="D419" s="780" t="str" cm="1">
        <f t="array" ref="D419">IF(ROW()=ROW(D406),C409,INDEX(E406:E419,ROW()-ROW(D406)))</f>
        <v/>
      </c>
      <c r="E419" s="781" t="str">
        <f>IF(OR(D419="",C408="",C408&lt;=0,F419=""),"",TRIM(MID(D419,LEN(F419)+1+IF(MID(D419,LEN(F419)+1,1)=" ",1,0),99999)))</f>
        <v/>
      </c>
      <c r="F419" s="780" t="str">
        <f>IF(OR(G419="",G419=0,G419="0"),"",IF(LEN(G419)&lt;=C408,G419,IF(LEN(SUBSTITUTE(H419," ",""))=C408+1,LEFT(G419,C408),LEFT(G419,FIND("§",SUBSTITUTE(H419," ","§",LEN(H419)-LEN(SUBSTITUTE(H419," ",""))))-1))))</f>
        <v/>
      </c>
      <c r="G419" s="780" t="str">
        <f t="shared" si="157"/>
        <v/>
      </c>
      <c r="H419" s="780" t="str">
        <f>IF(OR(G419="",G419=0,G419="0"),"",LEFT(G419,C408+1))</f>
        <v/>
      </c>
      <c r="I419" s="782"/>
      <c r="J419" s="796"/>
      <c r="K419" s="759" t="str">
        <f>IF(LEN(TRIM(L419))&gt;0,MAX(K13:K418)+1,"")</f>
        <v/>
      </c>
      <c r="L419" s="864"/>
      <c r="M419" s="864"/>
      <c r="N419" s="864"/>
      <c r="WK419" s="843"/>
      <c r="WL419" s="843"/>
      <c r="WM419" s="843"/>
      <c r="WN419" s="843"/>
      <c r="WO419" s="843"/>
      <c r="WP419" s="843"/>
      <c r="WQ419" s="843"/>
      <c r="WR419" s="843"/>
      <c r="WS419" s="843"/>
      <c r="WT419" s="843"/>
      <c r="WU419" s="843"/>
      <c r="WV419" s="843"/>
      <c r="WW419" s="843"/>
      <c r="WX419" s="843"/>
      <c r="WY419" s="843"/>
      <c r="WZ419" s="843"/>
      <c r="XA419" s="843"/>
      <c r="XB419" s="843"/>
      <c r="XC419" s="843"/>
      <c r="XD419" s="843"/>
      <c r="XE419" s="843"/>
      <c r="XF419" s="843"/>
      <c r="XG419" s="843"/>
      <c r="XH419" s="843"/>
    </row>
    <row r="420" spans="2:632">
      <c r="B420" s="759"/>
      <c r="C420" s="779" t="str">
        <f>IF(TRIM(SUBSTITUTE(R43,CHAR(160),""))="","",R43)</f>
        <v/>
      </c>
      <c r="D420" s="780" t="str" cm="1">
        <f t="array" ref="D420">IF(ROW()=ROW(D420),C423,INDEX(E420:E433,ROW()-ROW(D420)))</f>
        <v/>
      </c>
      <c r="E420" s="781" t="str">
        <f>IF(OR(D420="",C422="",C422&lt;=0,F420=""),"",TRIM(MID(D420,LEN(F420)+1+IF(MID(D420,LEN(F420)+1,1)=" ",1,0),99999)))</f>
        <v/>
      </c>
      <c r="F420" s="780" t="str">
        <f>IF(OR(G420="",G420=0,G420="0"),"",IF(LEN(G420)&lt;=C422,G420,IF(LEN(SUBSTITUTE(H420," ",""))=C422+1,LEFT(G420,C422),LEFT(G420,FIND("§",SUBSTITUTE(H420," ","§",LEN(H420)-LEN(SUBSTITUTE(H420," ",""))))-1))))</f>
        <v/>
      </c>
      <c r="G420" s="780" t="str">
        <f t="shared" si="157"/>
        <v/>
      </c>
      <c r="H420" s="780" t="str">
        <f>IF(OR(G420="",G420=0,G420="0"),"",LEFT(G420,C422+1))</f>
        <v/>
      </c>
      <c r="I420" s="782"/>
      <c r="J420" s="796"/>
      <c r="K420" s="759" t="str">
        <f>IF(LEN(TRIM(L420))&gt;0,MAX(K13:K419)+1,"")</f>
        <v/>
      </c>
      <c r="L420" s="864"/>
      <c r="M420" s="864"/>
      <c r="N420" s="864"/>
      <c r="WK420" s="843"/>
      <c r="WL420" s="843"/>
      <c r="WM420" s="843"/>
      <c r="WN420" s="843"/>
      <c r="WO420" s="843"/>
      <c r="WP420" s="843"/>
      <c r="WQ420" s="843"/>
      <c r="WR420" s="843"/>
      <c r="WS420" s="843"/>
      <c r="WT420" s="843"/>
      <c r="WU420" s="843"/>
      <c r="WV420" s="843"/>
      <c r="WW420" s="843"/>
      <c r="WX420" s="843"/>
      <c r="WY420" s="843"/>
      <c r="WZ420" s="843"/>
      <c r="XA420" s="843"/>
      <c r="XB420" s="843"/>
      <c r="XC420" s="843"/>
      <c r="XD420" s="843"/>
      <c r="XE420" s="843"/>
      <c r="XF420" s="843"/>
      <c r="XG420" s="843"/>
      <c r="XH420" s="843"/>
    </row>
    <row r="421" spans="2:632">
      <c r="B421" s="759"/>
      <c r="C421" s="784" t="str">
        <f>TRIM(SUBSTITUTE(SUBSTITUTE(SUBSTITUTE(SUBSTITUTE(SUBSTITUTE(SUBSTITUTE(SUBSTITUTE(SUBSTITUTE(SUBSTITUTE(CLEAN(IF(OR(LEFT(C420,1)="-",LEFT(C420,1)="="),MID(C420,2,99999),C420)),"—","-"),"–","-"),CHAR(160)," "),CHAR(9)," "),CHAR(13)," "),CHAR(10)," ")," "," ")," "," ")," "," "))</f>
        <v/>
      </c>
      <c r="D421" s="780" t="str" cm="1">
        <f t="array" ref="D421">IF(ROW()=ROW(D420),C423,INDEX(E420:E433,ROW()-ROW(D420)))</f>
        <v/>
      </c>
      <c r="E421" s="781" t="str">
        <f>IF(OR(D421="",C422="",C422&lt;=0,F421=""),"",TRIM(MID(D421,LEN(F421)+1+IF(MID(D421,LEN(F421)+1,1)=" ",1,0),99999)))</f>
        <v/>
      </c>
      <c r="F421" s="780" t="str">
        <f>IF(OR(G421="",G421=0,G421="0"),"",IF(LEN(G421)&lt;=C422,G421,IF(LEN(SUBSTITUTE(H421," ",""))=C422+1,LEFT(G421,C422),LEFT(G421,FIND("§",SUBSTITUTE(H421," ","§",LEN(H421)-LEN(SUBSTITUTE(H421," ",""))))-1))))</f>
        <v/>
      </c>
      <c r="G421" s="780" t="str">
        <f t="shared" si="157"/>
        <v/>
      </c>
      <c r="H421" s="780" t="str">
        <f>IF(OR(G421="",G421=0,G421="0"),"",LEFT(G421,C422+1))</f>
        <v/>
      </c>
      <c r="I421" s="782"/>
      <c r="J421" s="796"/>
      <c r="K421" s="759" t="str">
        <f>IF(LEN(TRIM(L421))&gt;0,MAX(K13:K420)+1,"")</f>
        <v/>
      </c>
      <c r="L421" s="864"/>
      <c r="M421" s="864"/>
      <c r="N421" s="864"/>
      <c r="WK421" s="843"/>
      <c r="WL421" s="843"/>
      <c r="WM421" s="843"/>
      <c r="WN421" s="843"/>
      <c r="WO421" s="843"/>
      <c r="WP421" s="843"/>
      <c r="WQ421" s="843"/>
      <c r="WR421" s="843"/>
      <c r="WS421" s="843"/>
      <c r="WT421" s="843"/>
      <c r="WU421" s="843"/>
      <c r="WV421" s="843"/>
      <c r="WW421" s="843"/>
      <c r="WX421" s="843"/>
      <c r="WY421" s="843"/>
      <c r="WZ421" s="843"/>
      <c r="XA421" s="843"/>
      <c r="XB421" s="843"/>
      <c r="XC421" s="843"/>
      <c r="XD421" s="843"/>
      <c r="XE421" s="843"/>
      <c r="XF421" s="843"/>
      <c r="XG421" s="843"/>
      <c r="XH421" s="843"/>
    </row>
    <row r="422" spans="2:632">
      <c r="B422" s="759"/>
      <c r="C422" s="785">
        <f>K10</f>
        <v>120</v>
      </c>
      <c r="D422" s="780" t="str" cm="1">
        <f t="array" ref="D422">IF(ROW()=ROW(D420),C423,INDEX(E420:E433,ROW()-ROW(D420)))</f>
        <v/>
      </c>
      <c r="E422" s="781" t="str">
        <f>IF(OR(D422="",C422="",C422&lt;=0,F422=""),"",TRIM(MID(D422,LEN(F422)+1+IF(MID(D422,LEN(F422)+1,1)=" ",1,0),99999)))</f>
        <v/>
      </c>
      <c r="F422" s="780" t="str">
        <f>IF(OR(G422="",G422=0,G422="0"),"",IF(LEN(G422)&lt;=C422,G422,IF(LEN(SUBSTITUTE(H422," ",""))=C422+1,LEFT(G422,C422),LEFT(G422,FIND("§",SUBSTITUTE(H422," ","§",LEN(H422)-LEN(SUBSTITUTE(H422," ",""))))-1))))</f>
        <v/>
      </c>
      <c r="G422" s="780" t="str">
        <f t="shared" si="157"/>
        <v/>
      </c>
      <c r="H422" s="780" t="str">
        <f>IF(OR(G422="",G422=0,G422="0"),"",LEFT(G422,C422+1))</f>
        <v/>
      </c>
      <c r="I422" s="782"/>
      <c r="J422" s="796"/>
      <c r="K422" s="759" t="str">
        <f>IF(LEN(TRIM(L422))&gt;0,MAX(K13:K421)+1,"")</f>
        <v/>
      </c>
      <c r="L422" s="864"/>
      <c r="M422" s="864"/>
      <c r="N422" s="864"/>
      <c r="WK422" s="843"/>
      <c r="WL422" s="843"/>
      <c r="WM422" s="843"/>
      <c r="WN422" s="843"/>
      <c r="WO422" s="843"/>
      <c r="WP422" s="843"/>
      <c r="WQ422" s="843"/>
      <c r="WR422" s="843"/>
      <c r="WS422" s="843"/>
      <c r="WT422" s="843"/>
      <c r="WU422" s="843"/>
      <c r="WV422" s="843"/>
      <c r="WW422" s="843"/>
      <c r="WX422" s="843"/>
      <c r="WY422" s="843"/>
      <c r="WZ422" s="843"/>
      <c r="XA422" s="843"/>
      <c r="XB422" s="843"/>
      <c r="XC422" s="843"/>
      <c r="XD422" s="843"/>
      <c r="XE422" s="843"/>
      <c r="XF422" s="843"/>
      <c r="XG422" s="843"/>
      <c r="XH422" s="843"/>
    </row>
    <row r="423" spans="2:632">
      <c r="B423" s="759"/>
      <c r="C423" s="784" t="str">
        <f>IF(UPPER(TRIM(K11))="X",C427,C421)</f>
        <v/>
      </c>
      <c r="D423" s="780" t="str" cm="1">
        <f t="array" ref="D423">IF(ROW()=ROW(D420),C423,INDEX(E420:E433,ROW()-ROW(D420)))</f>
        <v/>
      </c>
      <c r="E423" s="781" t="str">
        <f>IF(OR(D423="",C422="",C422&lt;=0,F423=""),"",TRIM(MID(D423,LEN(F423)+1+IF(MID(D423,LEN(F423)+1,1)=" ",1,0),99999)))</f>
        <v/>
      </c>
      <c r="F423" s="780" t="str">
        <f>IF(OR(G423="",G423=0,G423="0"),"",IF(LEN(G423)&lt;=C422,G423,IF(LEN(SUBSTITUTE(H423," ",""))=C422+1,LEFT(G423,C422),LEFT(G423,FIND("§",SUBSTITUTE(H423," ","§",LEN(H423)-LEN(SUBSTITUTE(H423," ",""))))-1))))</f>
        <v/>
      </c>
      <c r="G423" s="780" t="str">
        <f t="shared" si="157"/>
        <v/>
      </c>
      <c r="H423" s="780" t="str">
        <f>IF(OR(G423="",G423=0,G423="0"),"",LEFT(G423,C422+1))</f>
        <v/>
      </c>
      <c r="I423" s="782"/>
      <c r="J423" s="796"/>
      <c r="K423" s="759" t="str">
        <f>IF(LEN(TRIM(L423))&gt;0,MAX(K13:K422)+1,"")</f>
        <v/>
      </c>
      <c r="L423" s="864"/>
      <c r="M423" s="864"/>
      <c r="N423" s="864"/>
      <c r="WK423" s="843"/>
      <c r="WL423" s="843"/>
      <c r="WM423" s="843"/>
      <c r="WN423" s="843"/>
      <c r="WO423" s="843"/>
      <c r="WP423" s="843"/>
      <c r="WQ423" s="843"/>
      <c r="WR423" s="843"/>
      <c r="WS423" s="843"/>
      <c r="WT423" s="843"/>
      <c r="WU423" s="843"/>
      <c r="WV423" s="843"/>
      <c r="WW423" s="843"/>
      <c r="WX423" s="843"/>
      <c r="WY423" s="843"/>
      <c r="WZ423" s="843"/>
      <c r="XA423" s="843"/>
      <c r="XB423" s="843"/>
      <c r="XC423" s="843"/>
      <c r="XD423" s="843"/>
      <c r="XE423" s="843"/>
      <c r="XF423" s="843"/>
      <c r="XG423" s="843"/>
      <c r="XH423" s="843"/>
    </row>
    <row r="424" spans="2:632">
      <c r="B424" s="759"/>
      <c r="C424" s="786" t="str">
        <f>TRIM(SUBSTITUTE(SUBSTITUTE(SUBSTITUTE(SUBSTITUTE(SUBSTITUTE(SUBSTITUTE(SUBSTITUTE(SUBSTITUTE(SUBSTITUTE(SUBSTITUTE(C421,","," "),";"," "),":"," "),"!"," "),"?"," "),"…"," "),"»"," "),"«"," "),"/"," "),"."," "))</f>
        <v/>
      </c>
      <c r="D424" s="780" t="str" cm="1">
        <f t="array" ref="D424">IF(ROW()=ROW(D420),C423,INDEX(E420:E433,ROW()-ROW(D420)))</f>
        <v/>
      </c>
      <c r="E424" s="781" t="str">
        <f>IF(OR(D424="",C422="",C422&lt;=0,F424=""),"",TRIM(MID(D424,LEN(F424)+1+IF(MID(D424,LEN(F424)+1,1)=" ",1,0),99999)))</f>
        <v/>
      </c>
      <c r="F424" s="780" t="str">
        <f>IF(OR(G424="",G424=0,G424="0"),"",IF(LEN(G424)&lt;=C422,G424,IF(LEN(SUBSTITUTE(H424," ",""))=C422+1,LEFT(G424,C422),LEFT(G424,FIND("§",SUBSTITUTE(H424," ","§",LEN(H424)-LEN(SUBSTITUTE(H424," ",""))))-1))))</f>
        <v/>
      </c>
      <c r="G424" s="780" t="str">
        <f t="shared" si="157"/>
        <v/>
      </c>
      <c r="H424" s="780" t="str">
        <f>IF(OR(G424="",G424=0,G424="0"),"",LEFT(G424,C422+1))</f>
        <v/>
      </c>
      <c r="I424" s="782"/>
      <c r="J424" s="796"/>
      <c r="K424" s="759" t="str">
        <f>IF(LEN(TRIM(L424))&gt;0,MAX(K13:K423)+1,"")</f>
        <v/>
      </c>
      <c r="L424" s="864"/>
      <c r="M424" s="864"/>
      <c r="N424" s="864"/>
      <c r="WK424" s="843"/>
      <c r="WL424" s="843"/>
      <c r="WM424" s="843"/>
      <c r="WN424" s="843"/>
      <c r="WO424" s="843"/>
      <c r="WP424" s="843"/>
      <c r="WQ424" s="843"/>
      <c r="WR424" s="843"/>
      <c r="WS424" s="843"/>
      <c r="WT424" s="843"/>
      <c r="WU424" s="843"/>
      <c r="WV424" s="843"/>
      <c r="WW424" s="843"/>
      <c r="WX424" s="843"/>
      <c r="WY424" s="843"/>
      <c r="WZ424" s="843"/>
      <c r="XA424" s="843"/>
      <c r="XB424" s="843"/>
      <c r="XC424" s="843"/>
      <c r="XD424" s="843"/>
      <c r="XE424" s="843"/>
      <c r="XF424" s="843"/>
      <c r="XG424" s="843"/>
      <c r="XH424" s="843"/>
    </row>
    <row r="425" spans="2:632">
      <c r="B425" s="759"/>
      <c r="C425" s="780" t="str">
        <f>TRIM(SUBSTITUTE(SUBSTITUTE(SUBSTITUTE(SUBSTITUTE(SUBSTITUTE(SUBSTITUTE(SUBSTITUTE(SUBSTITUTE(C424,"("," "),")"," "),CHAR(34)," "),"-"," "),"_"," "),"&lt;"," "),"&gt;"," "),"="," "))</f>
        <v/>
      </c>
      <c r="D425" s="780" t="str" cm="1">
        <f t="array" ref="D425">IF(ROW()=ROW(D420),C423,INDEX(E420:E433,ROW()-ROW(D420)))</f>
        <v/>
      </c>
      <c r="E425" s="781" t="str">
        <f>IF(OR(D425="",C422="",C422&lt;=0,F425=""),"",TRIM(MID(D425,LEN(F425)+1+IF(MID(D425,LEN(F425)+1,1)=" ",1,0),99999)))</f>
        <v/>
      </c>
      <c r="F425" s="780" t="str">
        <f>IF(OR(G425="",G425=0,G425="0"),"",IF(LEN(G425)&lt;=C422,G425,IF(LEN(SUBSTITUTE(H425," ",""))=C422+1,LEFT(G425,C422),LEFT(G425,FIND("§",SUBSTITUTE(H425," ","§",LEN(H425)-LEN(SUBSTITUTE(H425," ",""))))-1))))</f>
        <v/>
      </c>
      <c r="G425" s="780" t="str">
        <f t="shared" si="157"/>
        <v/>
      </c>
      <c r="H425" s="780" t="str">
        <f>IF(OR(G425="",G425=0,G425="0"),"",LEFT(G425,C422+1))</f>
        <v/>
      </c>
      <c r="I425" s="782"/>
      <c r="J425" s="796"/>
      <c r="K425" s="759" t="str">
        <f>IF(LEN(TRIM(L425))&gt;0,MAX(K13:K424)+1,"")</f>
        <v/>
      </c>
      <c r="L425" s="864"/>
      <c r="M425" s="864"/>
      <c r="N425" s="864"/>
      <c r="WK425" s="843"/>
      <c r="WL425" s="843"/>
      <c r="WM425" s="843"/>
      <c r="WN425" s="843"/>
      <c r="WO425" s="843"/>
      <c r="WP425" s="843"/>
      <c r="WQ425" s="843"/>
      <c r="WR425" s="843"/>
      <c r="WS425" s="843"/>
      <c r="WT425" s="843"/>
      <c r="WU425" s="843"/>
      <c r="WV425" s="843"/>
      <c r="WW425" s="843"/>
      <c r="WX425" s="843"/>
      <c r="WY425" s="843"/>
      <c r="WZ425" s="843"/>
      <c r="XA425" s="843"/>
      <c r="XB425" s="843"/>
      <c r="XC425" s="843"/>
      <c r="XD425" s="843"/>
      <c r="XE425" s="843"/>
      <c r="XF425" s="843"/>
      <c r="XG425" s="843"/>
      <c r="XH425" s="843"/>
    </row>
    <row r="426" spans="2:632">
      <c r="B426" s="759"/>
      <c r="C426" s="784" t="str">
        <f>TRIM(SUBSTITUTE(SUBSTITUTE(SUBSTITUTE(SUBSTITUTE(C425,"►"," "),"▼"," "),"▲"," "),"◄"," "))</f>
        <v/>
      </c>
      <c r="D426" s="780" t="str" cm="1">
        <f t="array" ref="D426">IF(ROW()=ROW(D420),C423,INDEX(E420:E433,ROW()-ROW(D420)))</f>
        <v/>
      </c>
      <c r="E426" s="781" t="str">
        <f>IF(OR(D426="",C422="",C422&lt;=0,F426=""),"",TRIM(MID(D426,LEN(F426)+1+IF(MID(D426,LEN(F426)+1,1)=" ",1,0),99999)))</f>
        <v/>
      </c>
      <c r="F426" s="780" t="str">
        <f>IF(OR(G426="",G426=0,G426="0"),"",IF(LEN(G426)&lt;=C422,G426,IF(LEN(SUBSTITUTE(H426," ",""))=C422+1,LEFT(G426,C422),LEFT(G426,FIND("§",SUBSTITUTE(H426," ","§",LEN(H426)-LEN(SUBSTITUTE(H426," ",""))))-1))))</f>
        <v/>
      </c>
      <c r="G426" s="780" t="str">
        <f t="shared" si="157"/>
        <v/>
      </c>
      <c r="H426" s="780" t="str">
        <f>IF(OR(G426="",G426=0,G426="0"),"",LEFT(G426,C422+1))</f>
        <v/>
      </c>
      <c r="I426" s="782"/>
      <c r="J426" s="796"/>
      <c r="K426" s="759" t="str">
        <f>IF(LEN(TRIM(L426))&gt;0,MAX(K13:K425)+1,"")</f>
        <v/>
      </c>
      <c r="L426" s="864"/>
      <c r="M426" s="864"/>
      <c r="N426" s="864"/>
      <c r="WK426" s="843"/>
      <c r="WL426" s="843"/>
      <c r="WM426" s="843"/>
      <c r="WN426" s="843"/>
      <c r="WO426" s="843"/>
      <c r="WP426" s="843"/>
      <c r="WQ426" s="843"/>
      <c r="WR426" s="843"/>
      <c r="WS426" s="843"/>
      <c r="WT426" s="843"/>
      <c r="WU426" s="843"/>
      <c r="WV426" s="843"/>
      <c r="WW426" s="843"/>
      <c r="WX426" s="843"/>
      <c r="WY426" s="843"/>
      <c r="WZ426" s="843"/>
      <c r="XA426" s="843"/>
      <c r="XB426" s="843"/>
      <c r="XC426" s="843"/>
      <c r="XD426" s="843"/>
      <c r="XE426" s="843"/>
      <c r="XF426" s="843"/>
      <c r="XG426" s="843"/>
      <c r="XH426" s="843"/>
    </row>
    <row r="427" spans="2:632">
      <c r="B427" s="759"/>
      <c r="C427" s="784" t="str">
        <f>TRIM(SUBSTITUTE(SUBSTITUTE(C426,"“"," "),"”"," "))</f>
        <v/>
      </c>
      <c r="D427" s="780" t="str" cm="1">
        <f t="array" ref="D427">IF(ROW()=ROW(D420),C423,INDEX(E420:E433,ROW()-ROW(D420)))</f>
        <v/>
      </c>
      <c r="E427" s="781" t="str">
        <f>IF(OR(D427="",C422="",C422&lt;=0,F427=""),"",TRIM(MID(D427,LEN(F427)+1+IF(MID(D427,LEN(F427)+1,1)=" ",1,0),99999)))</f>
        <v/>
      </c>
      <c r="F427" s="780" t="str">
        <f>IF(OR(G427="",G427=0,G427="0"),"",IF(LEN(G427)&lt;=C422,G427,IF(LEN(SUBSTITUTE(H427," ",""))=C422+1,LEFT(G427,C422),LEFT(G427,FIND("§",SUBSTITUTE(H427," ","§",LEN(H427)-LEN(SUBSTITUTE(H427," ",""))))-1))))</f>
        <v/>
      </c>
      <c r="G427" s="780" t="str">
        <f t="shared" si="157"/>
        <v/>
      </c>
      <c r="H427" s="780" t="str">
        <f>IF(OR(G427="",G427=0,G427="0"),"",LEFT(G427,C422+1))</f>
        <v/>
      </c>
      <c r="I427" s="782"/>
      <c r="J427" s="796"/>
      <c r="K427" s="759" t="str">
        <f>IF(LEN(TRIM(L427))&gt;0,MAX(K13:K426)+1,"")</f>
        <v/>
      </c>
      <c r="L427" s="864"/>
      <c r="M427" s="864"/>
      <c r="N427" s="864"/>
      <c r="WK427" s="843"/>
      <c r="WL427" s="843"/>
      <c r="WM427" s="843"/>
      <c r="WN427" s="843"/>
      <c r="WO427" s="843"/>
      <c r="WP427" s="843"/>
      <c r="WQ427" s="843"/>
      <c r="WR427" s="843"/>
      <c r="WS427" s="843"/>
      <c r="WT427" s="843"/>
      <c r="WU427" s="843"/>
      <c r="WV427" s="843"/>
      <c r="WW427" s="843"/>
      <c r="WX427" s="843"/>
      <c r="WY427" s="843"/>
      <c r="WZ427" s="843"/>
      <c r="XA427" s="843"/>
      <c r="XB427" s="843"/>
      <c r="XC427" s="843"/>
      <c r="XD427" s="843"/>
      <c r="XE427" s="843"/>
      <c r="XF427" s="843"/>
      <c r="XG427" s="843"/>
      <c r="XH427" s="843"/>
    </row>
    <row r="428" spans="2:632">
      <c r="B428" s="759"/>
      <c r="C428" s="784"/>
      <c r="D428" s="780" t="str" cm="1">
        <f t="array" ref="D428">IF(ROW()=ROW(D420),C423,INDEX(E420:E433,ROW()-ROW(D420)))</f>
        <v/>
      </c>
      <c r="E428" s="781" t="str">
        <f>IF(OR(D428="",C422="",C422&lt;=0,F428=""),"",TRIM(MID(D428,LEN(F428)+1+IF(MID(D428,LEN(F428)+1,1)=" ",1,0),99999)))</f>
        <v/>
      </c>
      <c r="F428" s="780" t="str">
        <f>IF(OR(G428="",G428=0,G428="0"),"",IF(LEN(G428)&lt;=C422,G428,IF(LEN(SUBSTITUTE(H428," ",""))=C422+1,LEFT(G428,C422),LEFT(G428,FIND("§",SUBSTITUTE(H428," ","§",LEN(H428)-LEN(SUBSTITUTE(H428," ",""))))-1))))</f>
        <v/>
      </c>
      <c r="G428" s="780" t="str">
        <f t="shared" si="157"/>
        <v/>
      </c>
      <c r="H428" s="780" t="str">
        <f>IF(OR(G428="",G428=0,G428="0"),"",LEFT(G428,C422+1))</f>
        <v/>
      </c>
      <c r="I428" s="782"/>
      <c r="J428" s="796"/>
      <c r="K428" s="759" t="str">
        <f>IF(LEN(TRIM(L428))&gt;0,MAX(K13:K427)+1,"")</f>
        <v/>
      </c>
      <c r="L428" s="864"/>
      <c r="M428" s="864"/>
      <c r="N428" s="864"/>
      <c r="WK428" s="843"/>
      <c r="WL428" s="843"/>
      <c r="WM428" s="843"/>
      <c r="WN428" s="843"/>
      <c r="WO428" s="843"/>
      <c r="WP428" s="843"/>
      <c r="WQ428" s="843"/>
      <c r="WR428" s="843"/>
      <c r="WS428" s="843"/>
      <c r="WT428" s="843"/>
      <c r="WU428" s="843"/>
      <c r="WV428" s="843"/>
      <c r="WW428" s="843"/>
      <c r="WX428" s="843"/>
      <c r="WY428" s="843"/>
      <c r="WZ428" s="843"/>
      <c r="XA428" s="843"/>
      <c r="XB428" s="843"/>
      <c r="XC428" s="843"/>
      <c r="XD428" s="843"/>
      <c r="XE428" s="843"/>
      <c r="XF428" s="843"/>
      <c r="XG428" s="843"/>
      <c r="XH428" s="843"/>
    </row>
    <row r="429" spans="2:632">
      <c r="B429" s="759"/>
      <c r="C429" s="784"/>
      <c r="D429" s="780" t="str" cm="1">
        <f t="array" ref="D429">IF(ROW()=ROW(D420),C423,INDEX(E420:E433,ROW()-ROW(D420)))</f>
        <v/>
      </c>
      <c r="E429" s="781" t="str">
        <f>IF(OR(D429="",C422="",C422&lt;=0,F429=""),"",TRIM(MID(D429,LEN(F429)+1+IF(MID(D429,LEN(F429)+1,1)=" ",1,0),99999)))</f>
        <v/>
      </c>
      <c r="F429" s="780" t="str">
        <f>IF(OR(G429="",G429=0,G429="0"),"",IF(LEN(G429)&lt;=C422,G429,IF(LEN(SUBSTITUTE(H429," ",""))=C422+1,LEFT(G429,C422),LEFT(G429,FIND("§",SUBSTITUTE(H429," ","§",LEN(H429)-LEN(SUBSTITUTE(H429," ",""))))-1))))</f>
        <v/>
      </c>
      <c r="G429" s="780" t="str">
        <f t="shared" si="157"/>
        <v/>
      </c>
      <c r="H429" s="780" t="str">
        <f>IF(OR(G429="",G429=0,G429="0"),"",LEFT(G429,C422+1))</f>
        <v/>
      </c>
      <c r="I429" s="782"/>
      <c r="J429" s="796"/>
      <c r="K429" s="759" t="str">
        <f>IF(LEN(TRIM(L429))&gt;0,MAX(K13:K428)+1,"")</f>
        <v/>
      </c>
      <c r="L429" s="864"/>
      <c r="M429" s="864"/>
      <c r="N429" s="864"/>
      <c r="WK429" s="843"/>
      <c r="WL429" s="843"/>
      <c r="WM429" s="843"/>
      <c r="WN429" s="843"/>
      <c r="WO429" s="843"/>
      <c r="WP429" s="843"/>
      <c r="WQ429" s="843"/>
      <c r="WR429" s="843"/>
      <c r="WS429" s="843"/>
      <c r="WT429" s="843"/>
      <c r="WU429" s="843"/>
      <c r="WV429" s="843"/>
      <c r="WW429" s="843"/>
      <c r="WX429" s="843"/>
      <c r="WY429" s="843"/>
      <c r="WZ429" s="843"/>
      <c r="XA429" s="843"/>
      <c r="XB429" s="843"/>
      <c r="XC429" s="843"/>
      <c r="XD429" s="843"/>
      <c r="XE429" s="843"/>
      <c r="XF429" s="843"/>
      <c r="XG429" s="843"/>
      <c r="XH429" s="843"/>
    </row>
    <row r="430" spans="2:632">
      <c r="B430" s="759"/>
      <c r="C430" s="784"/>
      <c r="D430" s="780" t="str" cm="1">
        <f t="array" ref="D430">IF(ROW()=ROW(D420),C423,INDEX(E420:E433,ROW()-ROW(D420)))</f>
        <v/>
      </c>
      <c r="E430" s="781" t="str">
        <f>IF(OR(D430="",C422="",C422&lt;=0,F430=""),"",TRIM(MID(D430,LEN(F430)+1+IF(MID(D430,LEN(F430)+1,1)=" ",1,0),99999)))</f>
        <v/>
      </c>
      <c r="F430" s="780" t="str">
        <f>IF(OR(G430="",G430=0,G430="0"),"",IF(LEN(G430)&lt;=C422,G430,IF(LEN(SUBSTITUTE(H430," ",""))=C422+1,LEFT(G430,C422),LEFT(G430,FIND("§",SUBSTITUTE(H430," ","§",LEN(H430)-LEN(SUBSTITUTE(H430," ",""))))-1))))</f>
        <v/>
      </c>
      <c r="G430" s="780" t="str">
        <f t="shared" si="157"/>
        <v/>
      </c>
      <c r="H430" s="780" t="str">
        <f>IF(OR(G430="",G430=0,G430="0"),"",LEFT(G430,C422+1))</f>
        <v/>
      </c>
      <c r="I430" s="782"/>
      <c r="J430" s="796"/>
      <c r="K430" s="759" t="str">
        <f>IF(LEN(TRIM(L430))&gt;0,MAX(K13:K429)+1,"")</f>
        <v/>
      </c>
      <c r="L430" s="864"/>
      <c r="M430" s="864"/>
      <c r="N430" s="864"/>
      <c r="WK430" s="843"/>
      <c r="WL430" s="843"/>
      <c r="WM430" s="843"/>
      <c r="WN430" s="843"/>
      <c r="WO430" s="843"/>
      <c r="WP430" s="843"/>
      <c r="WQ430" s="843"/>
      <c r="WR430" s="843"/>
      <c r="WS430" s="843"/>
      <c r="WT430" s="843"/>
      <c r="WU430" s="843"/>
      <c r="WV430" s="843"/>
      <c r="WW430" s="843"/>
      <c r="WX430" s="843"/>
      <c r="WY430" s="843"/>
      <c r="WZ430" s="843"/>
      <c r="XA430" s="843"/>
      <c r="XB430" s="843"/>
      <c r="XC430" s="843"/>
      <c r="XD430" s="843"/>
      <c r="XE430" s="843"/>
      <c r="XF430" s="843"/>
      <c r="XG430" s="843"/>
      <c r="XH430" s="843"/>
    </row>
    <row r="431" spans="2:632">
      <c r="B431" s="759"/>
      <c r="C431" s="784"/>
      <c r="D431" s="780" t="str" cm="1">
        <f t="array" ref="D431">IF(ROW()=ROW(D420),C423,INDEX(E420:E433,ROW()-ROW(D420)))</f>
        <v/>
      </c>
      <c r="E431" s="781" t="str">
        <f>IF(OR(D431="",C422="",C422&lt;=0,F431=""),"",TRIM(MID(D431,LEN(F431)+1+IF(MID(D431,LEN(F431)+1,1)=" ",1,0),99999)))</f>
        <v/>
      </c>
      <c r="F431" s="780" t="str">
        <f>IF(OR(G431="",G431=0,G431="0"),"",IF(LEN(G431)&lt;=C422,G431,IF(LEN(SUBSTITUTE(H431," ",""))=C422+1,LEFT(G431,C422),LEFT(G431,FIND("§",SUBSTITUTE(H431," ","§",LEN(H431)-LEN(SUBSTITUTE(H431," ",""))))-1))))</f>
        <v/>
      </c>
      <c r="G431" s="780" t="str">
        <f t="shared" si="157"/>
        <v/>
      </c>
      <c r="H431" s="780" t="str">
        <f>IF(OR(G431="",G431=0,G431="0"),"",LEFT(G431,C422+1))</f>
        <v/>
      </c>
      <c r="I431" s="782"/>
      <c r="J431" s="796"/>
      <c r="K431" s="759" t="str">
        <f>IF(LEN(TRIM(L431))&gt;0,MAX(K13:K430)+1,"")</f>
        <v/>
      </c>
      <c r="L431" s="864"/>
      <c r="M431" s="864"/>
      <c r="N431" s="864"/>
      <c r="WK431" s="843"/>
      <c r="WL431" s="843"/>
      <c r="WM431" s="843"/>
      <c r="WN431" s="843"/>
      <c r="WO431" s="843"/>
      <c r="WP431" s="843"/>
      <c r="WQ431" s="843"/>
      <c r="WR431" s="843"/>
      <c r="WS431" s="843"/>
      <c r="WT431" s="843"/>
      <c r="WU431" s="843"/>
      <c r="WV431" s="843"/>
      <c r="WW431" s="843"/>
      <c r="WX431" s="843"/>
      <c r="WY431" s="843"/>
      <c r="WZ431" s="843"/>
      <c r="XA431" s="843"/>
      <c r="XB431" s="843"/>
      <c r="XC431" s="843"/>
      <c r="XD431" s="843"/>
      <c r="XE431" s="843"/>
      <c r="XF431" s="843"/>
      <c r="XG431" s="843"/>
      <c r="XH431" s="843"/>
    </row>
    <row r="432" spans="2:632">
      <c r="B432" s="759"/>
      <c r="C432" s="784"/>
      <c r="D432" s="780" t="str" cm="1">
        <f t="array" ref="D432">IF(ROW()=ROW(D420),C423,INDEX(E420:E433,ROW()-ROW(D420)))</f>
        <v/>
      </c>
      <c r="E432" s="781" t="str">
        <f>IF(OR(D432="",C422="",C422&lt;=0,F432=""),"",TRIM(MID(D432,LEN(F432)+1+IF(MID(D432,LEN(F432)+1,1)=" ",1,0),99999)))</f>
        <v/>
      </c>
      <c r="F432" s="780" t="str">
        <f>IF(OR(G432="",G432=0,G432="0"),"",IF(LEN(G432)&lt;=C422,G432,IF(LEN(SUBSTITUTE(H432," ",""))=C422+1,LEFT(G432,C422),LEFT(G432,FIND("§",SUBSTITUTE(H432," ","§",LEN(H432)-LEN(SUBSTITUTE(H432," ",""))))-1))))</f>
        <v/>
      </c>
      <c r="G432" s="780" t="str">
        <f t="shared" si="157"/>
        <v/>
      </c>
      <c r="H432" s="780" t="str">
        <f>IF(OR(G432="",G432=0,G432="0"),"",LEFT(G432,C422+1))</f>
        <v/>
      </c>
      <c r="I432" s="782"/>
      <c r="J432" s="796"/>
      <c r="K432" s="759" t="str">
        <f>IF(LEN(TRIM(L432))&gt;0,MAX(K13:K431)+1,"")</f>
        <v/>
      </c>
      <c r="L432" s="864"/>
      <c r="M432" s="864"/>
      <c r="N432" s="864"/>
      <c r="WK432" s="843"/>
      <c r="WL432" s="843"/>
      <c r="WM432" s="843"/>
      <c r="WN432" s="843"/>
      <c r="WO432" s="843"/>
      <c r="WP432" s="843"/>
      <c r="WQ432" s="843"/>
      <c r="WR432" s="843"/>
      <c r="WS432" s="843"/>
      <c r="WT432" s="843"/>
      <c r="WU432" s="843"/>
      <c r="WV432" s="843"/>
      <c r="WW432" s="843"/>
      <c r="WX432" s="843"/>
      <c r="WY432" s="843"/>
      <c r="WZ432" s="843"/>
      <c r="XA432" s="843"/>
      <c r="XB432" s="843"/>
      <c r="XC432" s="843"/>
      <c r="XD432" s="843"/>
      <c r="XE432" s="843"/>
      <c r="XF432" s="843"/>
      <c r="XG432" s="843"/>
      <c r="XH432" s="843"/>
    </row>
    <row r="433" spans="2:632">
      <c r="B433" s="759"/>
      <c r="C433" s="784"/>
      <c r="D433" s="780" t="str" cm="1">
        <f t="array" ref="D433">IF(ROW()=ROW(D420),C423,INDEX(E420:E433,ROW()-ROW(D420)))</f>
        <v/>
      </c>
      <c r="E433" s="781" t="str">
        <f>IF(OR(D433="",C422="",C422&lt;=0,F433=""),"",TRIM(MID(D433,LEN(F433)+1+IF(MID(D433,LEN(F433)+1,1)=" ",1,0),99999)))</f>
        <v/>
      </c>
      <c r="F433" s="780" t="str">
        <f>IF(OR(G433="",G433=0,G433="0"),"",IF(LEN(G433)&lt;=C422,G433,IF(LEN(SUBSTITUTE(H433," ",""))=C422+1,LEFT(G433,C422),LEFT(G433,FIND("§",SUBSTITUTE(H433," ","§",LEN(H433)-LEN(SUBSTITUTE(H433," ",""))))-1))))</f>
        <v/>
      </c>
      <c r="G433" s="780" t="str">
        <f t="shared" si="157"/>
        <v/>
      </c>
      <c r="H433" s="780" t="str">
        <f>IF(OR(G433="",G433=0,G433="0"),"",LEFT(G433,C422+1))</f>
        <v/>
      </c>
      <c r="I433" s="782"/>
      <c r="J433" s="796"/>
      <c r="K433" s="759" t="str">
        <f>IF(LEN(TRIM(L433))&gt;0,MAX(K13:K432)+1,"")</f>
        <v/>
      </c>
      <c r="L433" s="864"/>
      <c r="M433" s="864"/>
      <c r="N433" s="864"/>
      <c r="WK433" s="843"/>
      <c r="WL433" s="843"/>
      <c r="WM433" s="843"/>
      <c r="WN433" s="843"/>
      <c r="WO433" s="843"/>
      <c r="WP433" s="843"/>
      <c r="WQ433" s="843"/>
      <c r="WR433" s="843"/>
      <c r="WS433" s="843"/>
      <c r="WT433" s="843"/>
      <c r="WU433" s="843"/>
      <c r="WV433" s="843"/>
      <c r="WW433" s="843"/>
      <c r="WX433" s="843"/>
      <c r="WY433" s="843"/>
      <c r="WZ433" s="843"/>
      <c r="XA433" s="843"/>
      <c r="XB433" s="843"/>
      <c r="XC433" s="843"/>
      <c r="XD433" s="843"/>
      <c r="XE433" s="843"/>
      <c r="XF433" s="843"/>
      <c r="XG433" s="843"/>
      <c r="XH433" s="843"/>
    </row>
    <row r="434" spans="2:632">
      <c r="B434" s="759"/>
      <c r="C434" s="779" t="str">
        <f>IF(TRIM(SUBSTITUTE(R44,CHAR(160),""))="","",R44)</f>
        <v/>
      </c>
      <c r="D434" s="780" t="str" cm="1">
        <f t="array" ref="D434">IF(ROW()=ROW(D434),C437,INDEX(E434:E447,ROW()-ROW(D434)))</f>
        <v/>
      </c>
      <c r="E434" s="781" t="str">
        <f>IF(OR(D434="",C436="",C436&lt;=0,F434=""),"",TRIM(MID(D434,LEN(F434)+1+IF(MID(D434,LEN(F434)+1,1)=" ",1,0),99999)))</f>
        <v/>
      </c>
      <c r="F434" s="780" t="str">
        <f>IF(OR(G434="",G434=0,G434="0"),"",IF(LEN(G434)&lt;=C436,G434,IF(LEN(SUBSTITUTE(H434," ",""))=C436+1,LEFT(G434,C436),LEFT(G434,FIND("§",SUBSTITUTE(H434," ","§",LEN(H434)-LEN(SUBSTITUTE(H434," ",""))))-1))))</f>
        <v/>
      </c>
      <c r="G434" s="780" t="str">
        <f t="shared" si="157"/>
        <v/>
      </c>
      <c r="H434" s="780" t="str">
        <f>IF(OR(G434="",G434=0,G434="0"),"",LEFT(G434,C436+1))</f>
        <v/>
      </c>
      <c r="I434" s="782"/>
      <c r="J434" s="796"/>
      <c r="K434" s="759" t="str">
        <f>IF(LEN(TRIM(L434))&gt;0,MAX(K13:K433)+1,"")</f>
        <v/>
      </c>
      <c r="L434" s="864"/>
      <c r="M434" s="864"/>
      <c r="N434" s="864"/>
      <c r="WK434" s="843"/>
      <c r="WL434" s="843"/>
      <c r="WM434" s="843"/>
      <c r="WN434" s="843"/>
      <c r="WO434" s="843"/>
      <c r="WP434" s="843"/>
      <c r="WQ434" s="843"/>
      <c r="WR434" s="843"/>
      <c r="WS434" s="843"/>
      <c r="WT434" s="843"/>
      <c r="WU434" s="843"/>
      <c r="WV434" s="843"/>
      <c r="WW434" s="843"/>
      <c r="WX434" s="843"/>
      <c r="WY434" s="843"/>
      <c r="WZ434" s="843"/>
      <c r="XA434" s="843"/>
      <c r="XB434" s="843"/>
      <c r="XC434" s="843"/>
      <c r="XD434" s="843"/>
      <c r="XE434" s="843"/>
      <c r="XF434" s="843"/>
      <c r="XG434" s="843"/>
      <c r="XH434" s="843"/>
    </row>
    <row r="435" spans="2:632">
      <c r="B435" s="759"/>
      <c r="C435" s="784" t="str">
        <f>TRIM(SUBSTITUTE(SUBSTITUTE(SUBSTITUTE(SUBSTITUTE(SUBSTITUTE(SUBSTITUTE(SUBSTITUTE(SUBSTITUTE(SUBSTITUTE(CLEAN(IF(OR(LEFT(C434,1)="-",LEFT(C434,1)="="),MID(C434,2,99999),C434)),"—","-"),"–","-"),CHAR(160)," "),CHAR(9)," "),CHAR(13)," "),CHAR(10)," ")," "," ")," "," ")," "," "))</f>
        <v/>
      </c>
      <c r="D435" s="780" t="str" cm="1">
        <f t="array" ref="D435">IF(ROW()=ROW(D434),C437,INDEX(E434:E447,ROW()-ROW(D434)))</f>
        <v/>
      </c>
      <c r="E435" s="781" t="str">
        <f>IF(OR(D435="",C436="",C436&lt;=0,F435=""),"",TRIM(MID(D435,LEN(F435)+1+IF(MID(D435,LEN(F435)+1,1)=" ",1,0),99999)))</f>
        <v/>
      </c>
      <c r="F435" s="780" t="str">
        <f>IF(OR(G435="",G435=0,G435="0"),"",IF(LEN(G435)&lt;=C436,G435,IF(LEN(SUBSTITUTE(H435," ",""))=C436+1,LEFT(G435,C436),LEFT(G435,FIND("§",SUBSTITUTE(H435," ","§",LEN(H435)-LEN(SUBSTITUTE(H435," ",""))))-1))))</f>
        <v/>
      </c>
      <c r="G435" s="780" t="str">
        <f t="shared" si="157"/>
        <v/>
      </c>
      <c r="H435" s="780" t="str">
        <f>IF(OR(G435="",G435=0,G435="0"),"",LEFT(G435,C436+1))</f>
        <v/>
      </c>
      <c r="I435" s="782"/>
      <c r="J435" s="796"/>
      <c r="K435" s="759" t="str">
        <f>IF(LEN(TRIM(L435))&gt;0,MAX(K13:K434)+1,"")</f>
        <v/>
      </c>
      <c r="L435" s="864"/>
      <c r="M435" s="864"/>
      <c r="N435" s="864"/>
      <c r="WK435" s="843"/>
      <c r="WL435" s="843"/>
      <c r="WM435" s="843"/>
      <c r="WN435" s="843"/>
      <c r="WO435" s="843"/>
      <c r="WP435" s="843"/>
      <c r="WQ435" s="843"/>
      <c r="WR435" s="843"/>
      <c r="WS435" s="843"/>
      <c r="WT435" s="843"/>
      <c r="WU435" s="843"/>
      <c r="WV435" s="843"/>
      <c r="WW435" s="843"/>
      <c r="WX435" s="843"/>
      <c r="WY435" s="843"/>
      <c r="WZ435" s="843"/>
      <c r="XA435" s="843"/>
      <c r="XB435" s="843"/>
      <c r="XC435" s="843"/>
      <c r="XD435" s="843"/>
      <c r="XE435" s="843"/>
      <c r="XF435" s="843"/>
      <c r="XG435" s="843"/>
      <c r="XH435" s="843"/>
    </row>
    <row r="436" spans="2:632">
      <c r="B436" s="759"/>
      <c r="C436" s="785">
        <f>K10</f>
        <v>120</v>
      </c>
      <c r="D436" s="780" t="str" cm="1">
        <f t="array" ref="D436">IF(ROW()=ROW(D434),C437,INDEX(E434:E447,ROW()-ROW(D434)))</f>
        <v/>
      </c>
      <c r="E436" s="781" t="str">
        <f>IF(OR(D436="",C436="",C436&lt;=0,F436=""),"",TRIM(MID(D436,LEN(F436)+1+IF(MID(D436,LEN(F436)+1,1)=" ",1,0),99999)))</f>
        <v/>
      </c>
      <c r="F436" s="780" t="str">
        <f>IF(OR(G436="",G436=0,G436="0"),"",IF(LEN(G436)&lt;=C436,G436,IF(LEN(SUBSTITUTE(H436," ",""))=C436+1,LEFT(G436,C436),LEFT(G436,FIND("§",SUBSTITUTE(H436," ","§",LEN(H436)-LEN(SUBSTITUTE(H436," ",""))))-1))))</f>
        <v/>
      </c>
      <c r="G436" s="780" t="str">
        <f t="shared" si="157"/>
        <v/>
      </c>
      <c r="H436" s="780" t="str">
        <f>IF(OR(G436="",G436=0,G436="0"),"",LEFT(G436,C436+1))</f>
        <v/>
      </c>
      <c r="I436" s="782"/>
      <c r="J436" s="796"/>
      <c r="K436" s="759" t="str">
        <f>IF(LEN(TRIM(L436))&gt;0,MAX(K13:K435)+1,"")</f>
        <v/>
      </c>
      <c r="L436" s="864"/>
      <c r="M436" s="864"/>
      <c r="N436" s="864"/>
      <c r="WK436" s="843"/>
      <c r="WL436" s="843"/>
      <c r="WM436" s="843"/>
      <c r="WN436" s="843"/>
      <c r="WO436" s="843"/>
      <c r="WP436" s="843"/>
      <c r="WQ436" s="843"/>
      <c r="WR436" s="843"/>
      <c r="WS436" s="843"/>
      <c r="WT436" s="843"/>
      <c r="WU436" s="843"/>
      <c r="WV436" s="843"/>
      <c r="WW436" s="843"/>
      <c r="WX436" s="843"/>
      <c r="WY436" s="843"/>
      <c r="WZ436" s="843"/>
      <c r="XA436" s="843"/>
      <c r="XB436" s="843"/>
      <c r="XC436" s="843"/>
      <c r="XD436" s="843"/>
      <c r="XE436" s="843"/>
      <c r="XF436" s="843"/>
      <c r="XG436" s="843"/>
      <c r="XH436" s="843"/>
    </row>
    <row r="437" spans="2:632">
      <c r="B437" s="759"/>
      <c r="C437" s="784" t="str">
        <f>IF(UPPER(TRIM(K11))="X",C441,C435)</f>
        <v/>
      </c>
      <c r="D437" s="780" t="str" cm="1">
        <f t="array" ref="D437">IF(ROW()=ROW(D434),C437,INDEX(E434:E447,ROW()-ROW(D434)))</f>
        <v/>
      </c>
      <c r="E437" s="781" t="str">
        <f>IF(OR(D437="",C436="",C436&lt;=0,F437=""),"",TRIM(MID(D437,LEN(F437)+1+IF(MID(D437,LEN(F437)+1,1)=" ",1,0),99999)))</f>
        <v/>
      </c>
      <c r="F437" s="780" t="str">
        <f>IF(OR(G437="",G437=0,G437="0"),"",IF(LEN(G437)&lt;=C436,G437,IF(LEN(SUBSTITUTE(H437," ",""))=C436+1,LEFT(G437,C436),LEFT(G437,FIND("§",SUBSTITUTE(H437," ","§",LEN(H437)-LEN(SUBSTITUTE(H437," ",""))))-1))))</f>
        <v/>
      </c>
      <c r="G437" s="780" t="str">
        <f t="shared" si="157"/>
        <v/>
      </c>
      <c r="H437" s="780" t="str">
        <f>IF(OR(G437="",G437=0,G437="0"),"",LEFT(G437,C436+1))</f>
        <v/>
      </c>
      <c r="I437" s="782"/>
      <c r="J437" s="796"/>
      <c r="K437" s="759" t="str">
        <f>IF(LEN(TRIM(L437))&gt;0,MAX(K13:K436)+1,"")</f>
        <v/>
      </c>
      <c r="L437" s="864"/>
      <c r="M437" s="864"/>
      <c r="N437" s="864"/>
      <c r="WK437" s="843"/>
      <c r="WL437" s="843"/>
      <c r="WM437" s="843"/>
      <c r="WN437" s="843"/>
      <c r="WO437" s="843"/>
      <c r="WP437" s="843"/>
      <c r="WQ437" s="843"/>
      <c r="WR437" s="843"/>
      <c r="WS437" s="843"/>
      <c r="WT437" s="843"/>
      <c r="WU437" s="843"/>
      <c r="WV437" s="843"/>
      <c r="WW437" s="843"/>
      <c r="WX437" s="843"/>
      <c r="WY437" s="843"/>
      <c r="WZ437" s="843"/>
      <c r="XA437" s="843"/>
      <c r="XB437" s="843"/>
      <c r="XC437" s="843"/>
      <c r="XD437" s="843"/>
      <c r="XE437" s="843"/>
      <c r="XF437" s="843"/>
      <c r="XG437" s="843"/>
      <c r="XH437" s="843"/>
    </row>
    <row r="438" spans="2:632">
      <c r="B438" s="759"/>
      <c r="C438" s="786" t="str">
        <f>TRIM(SUBSTITUTE(SUBSTITUTE(SUBSTITUTE(SUBSTITUTE(SUBSTITUTE(SUBSTITUTE(SUBSTITUTE(SUBSTITUTE(SUBSTITUTE(SUBSTITUTE(C435,","," "),";"," "),":"," "),"!"," "),"?"," "),"…"," "),"»"," "),"«"," "),"/"," "),"."," "))</f>
        <v/>
      </c>
      <c r="D438" s="780" t="str" cm="1">
        <f t="array" ref="D438">IF(ROW()=ROW(D434),C437,INDEX(E434:E447,ROW()-ROW(D434)))</f>
        <v/>
      </c>
      <c r="E438" s="781" t="str">
        <f>IF(OR(D438="",C436="",C436&lt;=0,F438=""),"",TRIM(MID(D438,LEN(F438)+1+IF(MID(D438,LEN(F438)+1,1)=" ",1,0),99999)))</f>
        <v/>
      </c>
      <c r="F438" s="780" t="str">
        <f>IF(OR(G438="",G438=0,G438="0"),"",IF(LEN(G438)&lt;=C436,G438,IF(LEN(SUBSTITUTE(H438," ",""))=C436+1,LEFT(G438,C436),LEFT(G438,FIND("§",SUBSTITUTE(H438," ","§",LEN(H438)-LEN(SUBSTITUTE(H438," ",""))))-1))))</f>
        <v/>
      </c>
      <c r="G438" s="780" t="str">
        <f t="shared" si="157"/>
        <v/>
      </c>
      <c r="H438" s="780" t="str">
        <f>IF(OR(G438="",G438=0,G438="0"),"",LEFT(G438,C436+1))</f>
        <v/>
      </c>
      <c r="I438" s="782"/>
      <c r="J438" s="796"/>
      <c r="K438" s="759" t="str">
        <f>IF(LEN(TRIM(L438))&gt;0,MAX(K13:K437)+1,"")</f>
        <v/>
      </c>
      <c r="L438" s="864"/>
      <c r="M438" s="864"/>
      <c r="N438" s="864"/>
      <c r="WK438" s="843"/>
      <c r="WL438" s="843"/>
      <c r="WM438" s="843"/>
      <c r="WN438" s="843"/>
      <c r="WO438" s="843"/>
      <c r="WP438" s="843"/>
      <c r="WQ438" s="843"/>
      <c r="WR438" s="843"/>
      <c r="WS438" s="843"/>
      <c r="WT438" s="843"/>
      <c r="WU438" s="843"/>
      <c r="WV438" s="843"/>
      <c r="WW438" s="843"/>
      <c r="WX438" s="843"/>
      <c r="WY438" s="843"/>
      <c r="WZ438" s="843"/>
      <c r="XA438" s="843"/>
      <c r="XB438" s="843"/>
      <c r="XC438" s="843"/>
      <c r="XD438" s="843"/>
      <c r="XE438" s="843"/>
      <c r="XF438" s="843"/>
      <c r="XG438" s="843"/>
      <c r="XH438" s="843"/>
    </row>
    <row r="439" spans="2:632">
      <c r="B439" s="759"/>
      <c r="C439" s="780" t="str">
        <f>TRIM(SUBSTITUTE(SUBSTITUTE(SUBSTITUTE(SUBSTITUTE(SUBSTITUTE(SUBSTITUTE(SUBSTITUTE(SUBSTITUTE(C438,"("," "),")"," "),CHAR(34)," "),"-"," "),"_"," "),"&lt;"," "),"&gt;"," "),"="," "))</f>
        <v/>
      </c>
      <c r="D439" s="780" t="str" cm="1">
        <f t="array" ref="D439">IF(ROW()=ROW(D434),C437,INDEX(E434:E447,ROW()-ROW(D434)))</f>
        <v/>
      </c>
      <c r="E439" s="781" t="str">
        <f>IF(OR(D439="",C436="",C436&lt;=0,F439=""),"",TRIM(MID(D439,LEN(F439)+1+IF(MID(D439,LEN(F439)+1,1)=" ",1,0),99999)))</f>
        <v/>
      </c>
      <c r="F439" s="780" t="str">
        <f>IF(OR(G439="",G439=0,G439="0"),"",IF(LEN(G439)&lt;=C436,G439,IF(LEN(SUBSTITUTE(H439," ",""))=C436+1,LEFT(G439,C436),LEFT(G439,FIND("§",SUBSTITUTE(H439," ","§",LEN(H439)-LEN(SUBSTITUTE(H439," ",""))))-1))))</f>
        <v/>
      </c>
      <c r="G439" s="780" t="str">
        <f t="shared" si="157"/>
        <v/>
      </c>
      <c r="H439" s="780" t="str">
        <f>IF(OR(G439="",G439=0,G439="0"),"",LEFT(G439,C436+1))</f>
        <v/>
      </c>
      <c r="I439" s="782"/>
      <c r="J439" s="796"/>
      <c r="K439" s="759" t="str">
        <f>IF(LEN(TRIM(L439))&gt;0,MAX(K13:K438)+1,"")</f>
        <v/>
      </c>
      <c r="L439" s="864"/>
      <c r="M439" s="864"/>
      <c r="N439" s="864"/>
      <c r="WK439" s="843"/>
      <c r="WL439" s="843"/>
      <c r="WM439" s="843"/>
      <c r="WN439" s="843"/>
      <c r="WO439" s="843"/>
      <c r="WP439" s="843"/>
      <c r="WQ439" s="843"/>
      <c r="WR439" s="843"/>
      <c r="WS439" s="843"/>
      <c r="WT439" s="843"/>
      <c r="WU439" s="843"/>
      <c r="WV439" s="843"/>
      <c r="WW439" s="843"/>
      <c r="WX439" s="843"/>
      <c r="WY439" s="843"/>
      <c r="WZ439" s="843"/>
      <c r="XA439" s="843"/>
      <c r="XB439" s="843"/>
      <c r="XC439" s="843"/>
      <c r="XD439" s="843"/>
      <c r="XE439" s="843"/>
      <c r="XF439" s="843"/>
      <c r="XG439" s="843"/>
      <c r="XH439" s="843"/>
    </row>
    <row r="440" spans="2:632">
      <c r="B440" s="759"/>
      <c r="C440" s="784" t="str">
        <f>TRIM(SUBSTITUTE(SUBSTITUTE(SUBSTITUTE(SUBSTITUTE(C439,"►"," "),"▼"," "),"▲"," "),"◄"," "))</f>
        <v/>
      </c>
      <c r="D440" s="780" t="str" cm="1">
        <f t="array" ref="D440">IF(ROW()=ROW(D434),C437,INDEX(E434:E447,ROW()-ROW(D434)))</f>
        <v/>
      </c>
      <c r="E440" s="781" t="str">
        <f>IF(OR(D440="",C436="",C436&lt;=0,F440=""),"",TRIM(MID(D440,LEN(F440)+1+IF(MID(D440,LEN(F440)+1,1)=" ",1,0),99999)))</f>
        <v/>
      </c>
      <c r="F440" s="780" t="str">
        <f>IF(OR(G440="",G440=0,G440="0"),"",IF(LEN(G440)&lt;=C436,G440,IF(LEN(SUBSTITUTE(H440," ",""))=C436+1,LEFT(G440,C436),LEFT(G440,FIND("§",SUBSTITUTE(H440," ","§",LEN(H440)-LEN(SUBSTITUTE(H440," ",""))))-1))))</f>
        <v/>
      </c>
      <c r="G440" s="780" t="str">
        <f t="shared" si="157"/>
        <v/>
      </c>
      <c r="H440" s="780" t="str">
        <f>IF(OR(G440="",G440=0,G440="0"),"",LEFT(G440,C436+1))</f>
        <v/>
      </c>
      <c r="I440" s="782"/>
      <c r="J440" s="796"/>
      <c r="K440" s="759" t="str">
        <f>IF(LEN(TRIM(L440))&gt;0,MAX(K13:K439)+1,"")</f>
        <v/>
      </c>
      <c r="L440" s="864"/>
      <c r="M440" s="864"/>
      <c r="N440" s="864"/>
      <c r="WK440" s="843"/>
      <c r="WL440" s="843"/>
      <c r="WM440" s="843"/>
      <c r="WN440" s="843"/>
      <c r="WO440" s="843"/>
      <c r="WP440" s="843"/>
      <c r="WQ440" s="843"/>
      <c r="WR440" s="843"/>
      <c r="WS440" s="843"/>
      <c r="WT440" s="843"/>
      <c r="WU440" s="843"/>
      <c r="WV440" s="843"/>
      <c r="WW440" s="843"/>
      <c r="WX440" s="843"/>
      <c r="WY440" s="843"/>
      <c r="WZ440" s="843"/>
      <c r="XA440" s="843"/>
      <c r="XB440" s="843"/>
      <c r="XC440" s="843"/>
      <c r="XD440" s="843"/>
      <c r="XE440" s="843"/>
      <c r="XF440" s="843"/>
      <c r="XG440" s="843"/>
      <c r="XH440" s="843"/>
    </row>
    <row r="441" spans="2:632">
      <c r="B441" s="759"/>
      <c r="C441" s="784" t="str">
        <f>TRIM(SUBSTITUTE(SUBSTITUTE(C440,"“"," "),"”"," "))</f>
        <v/>
      </c>
      <c r="D441" s="780" t="str" cm="1">
        <f t="array" ref="D441">IF(ROW()=ROW(D434),C437,INDEX(E434:E447,ROW()-ROW(D434)))</f>
        <v/>
      </c>
      <c r="E441" s="781" t="str">
        <f>IF(OR(D441="",C436="",C436&lt;=0,F441=""),"",TRIM(MID(D441,LEN(F441)+1+IF(MID(D441,LEN(F441)+1,1)=" ",1,0),99999)))</f>
        <v/>
      </c>
      <c r="F441" s="780" t="str">
        <f>IF(OR(G441="",G441=0,G441="0"),"",IF(LEN(G441)&lt;=C436,G441,IF(LEN(SUBSTITUTE(H441," ",""))=C436+1,LEFT(G441,C436),LEFT(G441,FIND("§",SUBSTITUTE(H441," ","§",LEN(H441)-LEN(SUBSTITUTE(H441," ",""))))-1))))</f>
        <v/>
      </c>
      <c r="G441" s="780" t="str">
        <f t="shared" si="157"/>
        <v/>
      </c>
      <c r="H441" s="780" t="str">
        <f>IF(OR(G441="",G441=0,G441="0"),"",LEFT(G441,C436+1))</f>
        <v/>
      </c>
      <c r="I441" s="782"/>
      <c r="J441" s="796"/>
      <c r="K441" s="759" t="str">
        <f>IF(LEN(TRIM(L441))&gt;0,MAX(K13:K440)+1,"")</f>
        <v/>
      </c>
      <c r="L441" s="864"/>
      <c r="M441" s="864"/>
      <c r="N441" s="864"/>
      <c r="WK441" s="843"/>
      <c r="WL441" s="843"/>
      <c r="WM441" s="843"/>
      <c r="WN441" s="843"/>
      <c r="WO441" s="843"/>
      <c r="WP441" s="843"/>
      <c r="WQ441" s="843"/>
      <c r="WR441" s="843"/>
      <c r="WS441" s="843"/>
      <c r="WT441" s="843"/>
      <c r="WU441" s="843"/>
      <c r="WV441" s="843"/>
      <c r="WW441" s="843"/>
      <c r="WX441" s="843"/>
      <c r="WY441" s="843"/>
      <c r="WZ441" s="843"/>
      <c r="XA441" s="843"/>
      <c r="XB441" s="843"/>
      <c r="XC441" s="843"/>
      <c r="XD441" s="843"/>
      <c r="XE441" s="843"/>
      <c r="XF441" s="843"/>
      <c r="XG441" s="843"/>
      <c r="XH441" s="843"/>
    </row>
    <row r="442" spans="2:632">
      <c r="B442" s="759"/>
      <c r="C442" s="784"/>
      <c r="D442" s="780" t="str" cm="1">
        <f t="array" ref="D442">IF(ROW()=ROW(D434),C437,INDEX(E434:E447,ROW()-ROW(D434)))</f>
        <v/>
      </c>
      <c r="E442" s="781" t="str">
        <f>IF(OR(D442="",C436="",C436&lt;=0,F442=""),"",TRIM(MID(D442,LEN(F442)+1+IF(MID(D442,LEN(F442)+1,1)=" ",1,0),99999)))</f>
        <v/>
      </c>
      <c r="F442" s="780" t="str">
        <f>IF(OR(G442="",G442=0,G442="0"),"",IF(LEN(G442)&lt;=C436,G442,IF(LEN(SUBSTITUTE(H442," ",""))=C436+1,LEFT(G442,C436),LEFT(G442,FIND("§",SUBSTITUTE(H442," ","§",LEN(H442)-LEN(SUBSTITUTE(H442," ",""))))-1))))</f>
        <v/>
      </c>
      <c r="G442" s="780" t="str">
        <f t="shared" si="157"/>
        <v/>
      </c>
      <c r="H442" s="780" t="str">
        <f>IF(OR(G442="",G442=0,G442="0"),"",LEFT(G442,C436+1))</f>
        <v/>
      </c>
      <c r="I442" s="782"/>
      <c r="J442" s="796"/>
      <c r="K442" s="759" t="str">
        <f>IF(LEN(TRIM(L442))&gt;0,MAX(K13:K441)+1,"")</f>
        <v/>
      </c>
      <c r="L442" s="864"/>
      <c r="M442" s="864"/>
      <c r="N442" s="864"/>
      <c r="WK442" s="843"/>
      <c r="WL442" s="843"/>
      <c r="WM442" s="843"/>
      <c r="WN442" s="843"/>
      <c r="WO442" s="843"/>
      <c r="WP442" s="843"/>
      <c r="WQ442" s="843"/>
      <c r="WR442" s="843"/>
      <c r="WS442" s="843"/>
      <c r="WT442" s="843"/>
      <c r="WU442" s="843"/>
      <c r="WV442" s="843"/>
      <c r="WW442" s="843"/>
      <c r="WX442" s="843"/>
      <c r="WY442" s="843"/>
      <c r="WZ442" s="843"/>
      <c r="XA442" s="843"/>
      <c r="XB442" s="843"/>
      <c r="XC442" s="843"/>
      <c r="XD442" s="843"/>
      <c r="XE442" s="843"/>
      <c r="XF442" s="843"/>
      <c r="XG442" s="843"/>
      <c r="XH442" s="843"/>
    </row>
    <row r="443" spans="2:632">
      <c r="B443" s="759"/>
      <c r="C443" s="784"/>
      <c r="D443" s="780" t="str" cm="1">
        <f t="array" ref="D443">IF(ROW()=ROW(D434),C437,INDEX(E434:E447,ROW()-ROW(D434)))</f>
        <v/>
      </c>
      <c r="E443" s="781" t="str">
        <f>IF(OR(D443="",C436="",C436&lt;=0,F443=""),"",TRIM(MID(D443,LEN(F443)+1+IF(MID(D443,LEN(F443)+1,1)=" ",1,0),99999)))</f>
        <v/>
      </c>
      <c r="F443" s="780" t="str">
        <f>IF(OR(G443="",G443=0,G443="0"),"",IF(LEN(G443)&lt;=C436,G443,IF(LEN(SUBSTITUTE(H443," ",""))=C436+1,LEFT(G443,C436),LEFT(G443,FIND("§",SUBSTITUTE(H443," ","§",LEN(H443)-LEN(SUBSTITUTE(H443," ",""))))-1))))</f>
        <v/>
      </c>
      <c r="G443" s="780" t="str">
        <f t="shared" si="157"/>
        <v/>
      </c>
      <c r="H443" s="780" t="str">
        <f>IF(OR(G443="",G443=0,G443="0"),"",LEFT(G443,C436+1))</f>
        <v/>
      </c>
      <c r="I443" s="782"/>
      <c r="J443" s="796"/>
      <c r="K443" s="759" t="str">
        <f>IF(LEN(TRIM(L443))&gt;0,MAX(K13:K442)+1,"")</f>
        <v/>
      </c>
      <c r="L443" s="864"/>
      <c r="M443" s="864"/>
      <c r="N443" s="864"/>
      <c r="WK443" s="843"/>
      <c r="WL443" s="843"/>
      <c r="WM443" s="843"/>
      <c r="WN443" s="843"/>
      <c r="WO443" s="843"/>
      <c r="WP443" s="843"/>
      <c r="WQ443" s="843"/>
      <c r="WR443" s="843"/>
      <c r="WS443" s="843"/>
      <c r="WT443" s="843"/>
      <c r="WU443" s="843"/>
      <c r="WV443" s="843"/>
      <c r="WW443" s="843"/>
      <c r="WX443" s="843"/>
      <c r="WY443" s="843"/>
      <c r="WZ443" s="843"/>
      <c r="XA443" s="843"/>
      <c r="XB443" s="843"/>
      <c r="XC443" s="843"/>
      <c r="XD443" s="843"/>
      <c r="XE443" s="843"/>
      <c r="XF443" s="843"/>
      <c r="XG443" s="843"/>
      <c r="XH443" s="843"/>
    </row>
    <row r="444" spans="2:632">
      <c r="B444" s="759"/>
      <c r="C444" s="784"/>
      <c r="D444" s="780" t="str" cm="1">
        <f t="array" ref="D444">IF(ROW()=ROW(D434),C437,INDEX(E434:E447,ROW()-ROW(D434)))</f>
        <v/>
      </c>
      <c r="E444" s="781" t="str">
        <f>IF(OR(D444="",C436="",C436&lt;=0,F444=""),"",TRIM(MID(D444,LEN(F444)+1+IF(MID(D444,LEN(F444)+1,1)=" ",1,0),99999)))</f>
        <v/>
      </c>
      <c r="F444" s="780" t="str">
        <f>IF(OR(G444="",G444=0,G444="0"),"",IF(LEN(G444)&lt;=C436,G444,IF(LEN(SUBSTITUTE(H444," ",""))=C436+1,LEFT(G444,C436),LEFT(G444,FIND("§",SUBSTITUTE(H444," ","§",LEN(H444)-LEN(SUBSTITUTE(H444," ",""))))-1))))</f>
        <v/>
      </c>
      <c r="G444" s="780" t="str">
        <f t="shared" si="157"/>
        <v/>
      </c>
      <c r="H444" s="780" t="str">
        <f>IF(OR(G444="",G444=0,G444="0"),"",LEFT(G444,C436+1))</f>
        <v/>
      </c>
      <c r="I444" s="782"/>
      <c r="J444" s="796"/>
      <c r="K444" s="759" t="str">
        <f>IF(LEN(TRIM(L444))&gt;0,MAX(K13:K443)+1,"")</f>
        <v/>
      </c>
      <c r="L444" s="864"/>
      <c r="M444" s="864"/>
      <c r="N444" s="864"/>
      <c r="WK444" s="843"/>
      <c r="WL444" s="843"/>
      <c r="WM444" s="843"/>
      <c r="WN444" s="843"/>
      <c r="WO444" s="843"/>
      <c r="WP444" s="843"/>
      <c r="WQ444" s="843"/>
      <c r="WR444" s="843"/>
      <c r="WS444" s="843"/>
      <c r="WT444" s="843"/>
      <c r="WU444" s="843"/>
      <c r="WV444" s="843"/>
      <c r="WW444" s="843"/>
      <c r="WX444" s="843"/>
      <c r="WY444" s="843"/>
      <c r="WZ444" s="843"/>
      <c r="XA444" s="843"/>
      <c r="XB444" s="843"/>
      <c r="XC444" s="843"/>
      <c r="XD444" s="843"/>
      <c r="XE444" s="843"/>
      <c r="XF444" s="843"/>
      <c r="XG444" s="843"/>
      <c r="XH444" s="843"/>
    </row>
    <row r="445" spans="2:632">
      <c r="B445" s="759"/>
      <c r="C445" s="784"/>
      <c r="D445" s="780" t="str" cm="1">
        <f t="array" ref="D445">IF(ROW()=ROW(D434),C437,INDEX(E434:E447,ROW()-ROW(D434)))</f>
        <v/>
      </c>
      <c r="E445" s="781" t="str">
        <f>IF(OR(D445="",C436="",C436&lt;=0,F445=""),"",TRIM(MID(D445,LEN(F445)+1+IF(MID(D445,LEN(F445)+1,1)=" ",1,0),99999)))</f>
        <v/>
      </c>
      <c r="F445" s="780" t="str">
        <f>IF(OR(G445="",G445=0,G445="0"),"",IF(LEN(G445)&lt;=C436,G445,IF(LEN(SUBSTITUTE(H445," ",""))=C436+1,LEFT(G445,C436),LEFT(G445,FIND("§",SUBSTITUTE(H445," ","§",LEN(H445)-LEN(SUBSTITUTE(H445," ",""))))-1))))</f>
        <v/>
      </c>
      <c r="G445" s="780" t="str">
        <f t="shared" si="157"/>
        <v/>
      </c>
      <c r="H445" s="780" t="str">
        <f>IF(OR(G445="",G445=0,G445="0"),"",LEFT(G445,C436+1))</f>
        <v/>
      </c>
      <c r="I445" s="782"/>
      <c r="J445" s="796"/>
      <c r="K445" s="759" t="str">
        <f>IF(LEN(TRIM(L445))&gt;0,MAX(K13:K444)+1,"")</f>
        <v/>
      </c>
      <c r="L445" s="864"/>
      <c r="M445" s="864"/>
      <c r="N445" s="864"/>
      <c r="WK445" s="843"/>
      <c r="WL445" s="843"/>
      <c r="WM445" s="843"/>
      <c r="WN445" s="843"/>
      <c r="WO445" s="843"/>
      <c r="WP445" s="843"/>
      <c r="WQ445" s="843"/>
      <c r="WR445" s="843"/>
      <c r="WS445" s="843"/>
      <c r="WT445" s="843"/>
      <c r="WU445" s="843"/>
      <c r="WV445" s="843"/>
      <c r="WW445" s="843"/>
      <c r="WX445" s="843"/>
      <c r="WY445" s="843"/>
      <c r="WZ445" s="843"/>
      <c r="XA445" s="843"/>
      <c r="XB445" s="843"/>
      <c r="XC445" s="843"/>
      <c r="XD445" s="843"/>
      <c r="XE445" s="843"/>
      <c r="XF445" s="843"/>
      <c r="XG445" s="843"/>
      <c r="XH445" s="843"/>
    </row>
    <row r="446" spans="2:632">
      <c r="B446" s="759"/>
      <c r="C446" s="784"/>
      <c r="D446" s="780" t="str" cm="1">
        <f t="array" ref="D446">IF(ROW()=ROW(D434),C437,INDEX(E434:E447,ROW()-ROW(D434)))</f>
        <v/>
      </c>
      <c r="E446" s="781" t="str">
        <f>IF(OR(D446="",C436="",C436&lt;=0,F446=""),"",TRIM(MID(D446,LEN(F446)+1+IF(MID(D446,LEN(F446)+1,1)=" ",1,0),99999)))</f>
        <v/>
      </c>
      <c r="F446" s="780" t="str">
        <f>IF(OR(G446="",G446=0,G446="0"),"",IF(LEN(G446)&lt;=C436,G446,IF(LEN(SUBSTITUTE(H446," ",""))=C436+1,LEFT(G446,C436),LEFT(G446,FIND("§",SUBSTITUTE(H446," ","§",LEN(H446)-LEN(SUBSTITUTE(H446," ",""))))-1))))</f>
        <v/>
      </c>
      <c r="G446" s="780" t="str">
        <f t="shared" si="157"/>
        <v/>
      </c>
      <c r="H446" s="780" t="str">
        <f>IF(OR(G446="",G446=0,G446="0"),"",LEFT(G446,C436+1))</f>
        <v/>
      </c>
      <c r="I446" s="782"/>
      <c r="J446" s="796"/>
      <c r="K446" s="759" t="str">
        <f>IF(LEN(TRIM(L446))&gt;0,MAX(K13:K445)+1,"")</f>
        <v/>
      </c>
      <c r="L446" s="864"/>
      <c r="M446" s="864"/>
      <c r="N446" s="864"/>
      <c r="WK446" s="843"/>
      <c r="WL446" s="843"/>
      <c r="WM446" s="843"/>
      <c r="WN446" s="843"/>
      <c r="WO446" s="843"/>
      <c r="WP446" s="843"/>
      <c r="WQ446" s="843"/>
      <c r="WR446" s="843"/>
      <c r="WS446" s="843"/>
      <c r="WT446" s="843"/>
      <c r="WU446" s="843"/>
      <c r="WV446" s="843"/>
      <c r="WW446" s="843"/>
      <c r="WX446" s="843"/>
      <c r="WY446" s="843"/>
      <c r="WZ446" s="843"/>
      <c r="XA446" s="843"/>
      <c r="XB446" s="843"/>
      <c r="XC446" s="843"/>
      <c r="XD446" s="843"/>
      <c r="XE446" s="843"/>
      <c r="XF446" s="843"/>
      <c r="XG446" s="843"/>
      <c r="XH446" s="843"/>
    </row>
    <row r="447" spans="2:632">
      <c r="B447" s="759"/>
      <c r="C447" s="784"/>
      <c r="D447" s="780" t="str" cm="1">
        <f t="array" ref="D447">IF(ROW()=ROW(D434),C437,INDEX(E434:E447,ROW()-ROW(D434)))</f>
        <v/>
      </c>
      <c r="E447" s="781" t="str">
        <f>IF(OR(D447="",C436="",C436&lt;=0,F447=""),"",TRIM(MID(D447,LEN(F447)+1+IF(MID(D447,LEN(F447)+1,1)=" ",1,0),99999)))</f>
        <v/>
      </c>
      <c r="F447" s="780" t="str">
        <f>IF(OR(G447="",G447=0,G447="0"),"",IF(LEN(G447)&lt;=C436,G447,IF(LEN(SUBSTITUTE(H447," ",""))=C436+1,LEFT(G447,C436),LEFT(G447,FIND("§",SUBSTITUTE(H447," ","§",LEN(H447)-LEN(SUBSTITUTE(H447," ",""))))-1))))</f>
        <v/>
      </c>
      <c r="G447" s="780" t="str">
        <f t="shared" si="157"/>
        <v/>
      </c>
      <c r="H447" s="780" t="str">
        <f>IF(OR(G447="",G447=0,G447="0"),"",LEFT(G447,C436+1))</f>
        <v/>
      </c>
      <c r="I447" s="782"/>
      <c r="J447" s="796"/>
      <c r="K447" s="759" t="str">
        <f>IF(LEN(TRIM(L447))&gt;0,MAX(K13:K446)+1,"")</f>
        <v/>
      </c>
      <c r="L447" s="864"/>
      <c r="M447" s="864"/>
      <c r="N447" s="864"/>
      <c r="WK447" s="843"/>
      <c r="WL447" s="843"/>
      <c r="WM447" s="843"/>
      <c r="WN447" s="843"/>
      <c r="WO447" s="843"/>
      <c r="WP447" s="843"/>
      <c r="WQ447" s="843"/>
      <c r="WR447" s="843"/>
      <c r="WS447" s="843"/>
      <c r="WT447" s="843"/>
      <c r="WU447" s="843"/>
      <c r="WV447" s="843"/>
      <c r="WW447" s="843"/>
      <c r="WX447" s="843"/>
      <c r="WY447" s="843"/>
      <c r="WZ447" s="843"/>
      <c r="XA447" s="843"/>
      <c r="XB447" s="843"/>
      <c r="XC447" s="843"/>
      <c r="XD447" s="843"/>
      <c r="XE447" s="843"/>
      <c r="XF447" s="843"/>
      <c r="XG447" s="843"/>
      <c r="XH447" s="843"/>
    </row>
    <row r="448" spans="2:632">
      <c r="B448" s="759"/>
      <c r="C448" s="779" t="str">
        <f>IF(TRIM(SUBSTITUTE(R45,CHAR(160),""))="","",R45)</f>
        <v/>
      </c>
      <c r="D448" s="780" t="str" cm="1">
        <f t="array" ref="D448">IF(ROW()=ROW(D448),C451,INDEX(E448:E461,ROW()-ROW(D448)))</f>
        <v/>
      </c>
      <c r="E448" s="781" t="str">
        <f>IF(OR(D448="",C450="",C450&lt;=0,F448=""),"",TRIM(MID(D448,LEN(F448)+1+IF(MID(D448,LEN(F448)+1,1)=" ",1,0),99999)))</f>
        <v/>
      </c>
      <c r="F448" s="780" t="str">
        <f>IF(OR(G448="",G448=0,G448="0"),"",IF(LEN(G448)&lt;=C450,G448,IF(LEN(SUBSTITUTE(H448," ",""))=C450+1,LEFT(G448,C450),LEFT(G448,FIND("§",SUBSTITUTE(H448," ","§",LEN(H448)-LEN(SUBSTITUTE(H448," ",""))))-1))))</f>
        <v/>
      </c>
      <c r="G448" s="780" t="str">
        <f t="shared" si="157"/>
        <v/>
      </c>
      <c r="H448" s="780" t="str">
        <f>IF(OR(G448="",G448=0,G448="0"),"",LEFT(G448,C450+1))</f>
        <v/>
      </c>
      <c r="I448" s="782"/>
      <c r="J448" s="796"/>
      <c r="K448" s="759" t="str">
        <f>IF(LEN(TRIM(L448))&gt;0,MAX(K13:K447)+1,"")</f>
        <v/>
      </c>
      <c r="L448" s="864"/>
      <c r="M448" s="864"/>
      <c r="N448" s="864"/>
      <c r="WK448" s="843"/>
      <c r="WL448" s="843"/>
      <c r="WM448" s="843"/>
      <c r="WN448" s="843"/>
      <c r="WO448" s="843"/>
      <c r="WP448" s="843"/>
      <c r="WQ448" s="843"/>
      <c r="WR448" s="843"/>
      <c r="WS448" s="843"/>
      <c r="WT448" s="843"/>
      <c r="WU448" s="843"/>
      <c r="WV448" s="843"/>
      <c r="WW448" s="843"/>
      <c r="WX448" s="843"/>
      <c r="WY448" s="843"/>
      <c r="WZ448" s="843"/>
      <c r="XA448" s="843"/>
      <c r="XB448" s="843"/>
      <c r="XC448" s="843"/>
      <c r="XD448" s="843"/>
      <c r="XE448" s="843"/>
      <c r="XF448" s="843"/>
      <c r="XG448" s="843"/>
      <c r="XH448" s="843"/>
    </row>
    <row r="449" spans="2:632">
      <c r="B449" s="759"/>
      <c r="C449" s="784" t="str">
        <f>TRIM(SUBSTITUTE(SUBSTITUTE(SUBSTITUTE(SUBSTITUTE(SUBSTITUTE(SUBSTITUTE(SUBSTITUTE(SUBSTITUTE(SUBSTITUTE(CLEAN(IF(OR(LEFT(C448,1)="-",LEFT(C448,1)="="),MID(C448,2,99999),C448)),"—","-"),"–","-"),CHAR(160)," "),CHAR(9)," "),CHAR(13)," "),CHAR(10)," ")," "," ")," "," ")," "," "))</f>
        <v/>
      </c>
      <c r="D449" s="780" t="str" cm="1">
        <f t="array" ref="D449">IF(ROW()=ROW(D448),C451,INDEX(E448:E461,ROW()-ROW(D448)))</f>
        <v/>
      </c>
      <c r="E449" s="781" t="str">
        <f>IF(OR(D449="",C450="",C450&lt;=0,F449=""),"",TRIM(MID(D449,LEN(F449)+1+IF(MID(D449,LEN(F449)+1,1)=" ",1,0),99999)))</f>
        <v/>
      </c>
      <c r="F449" s="780" t="str">
        <f>IF(OR(G449="",G449=0,G449="0"),"",IF(LEN(G449)&lt;=C450,G449,IF(LEN(SUBSTITUTE(H449," ",""))=C450+1,LEFT(G449,C450),LEFT(G449,FIND("§",SUBSTITUTE(H449," ","§",LEN(H449)-LEN(SUBSTITUTE(H449," ",""))))-1))))</f>
        <v/>
      </c>
      <c r="G449" s="780" t="str">
        <f t="shared" si="157"/>
        <v/>
      </c>
      <c r="H449" s="780" t="str">
        <f>IF(OR(G449="",G449=0,G449="0"),"",LEFT(G449,C450+1))</f>
        <v/>
      </c>
      <c r="I449" s="782"/>
      <c r="J449" s="796"/>
      <c r="K449" s="759" t="str">
        <f>IF(LEN(TRIM(L449))&gt;0,MAX(K13:K448)+1,"")</f>
        <v/>
      </c>
      <c r="L449" s="864"/>
      <c r="M449" s="864"/>
      <c r="N449" s="864"/>
      <c r="WK449" s="843"/>
      <c r="WL449" s="843"/>
      <c r="WM449" s="843"/>
      <c r="WN449" s="843"/>
      <c r="WO449" s="843"/>
      <c r="WP449" s="843"/>
      <c r="WQ449" s="843"/>
      <c r="WR449" s="843"/>
      <c r="WS449" s="843"/>
      <c r="WT449" s="843"/>
      <c r="WU449" s="843"/>
      <c r="WV449" s="843"/>
      <c r="WW449" s="843"/>
      <c r="WX449" s="843"/>
      <c r="WY449" s="843"/>
      <c r="WZ449" s="843"/>
      <c r="XA449" s="843"/>
      <c r="XB449" s="843"/>
      <c r="XC449" s="843"/>
      <c r="XD449" s="843"/>
      <c r="XE449" s="843"/>
      <c r="XF449" s="843"/>
      <c r="XG449" s="843"/>
      <c r="XH449" s="843"/>
    </row>
    <row r="450" spans="2:632">
      <c r="B450" s="759"/>
      <c r="C450" s="785">
        <f>K10</f>
        <v>120</v>
      </c>
      <c r="D450" s="780" t="str" cm="1">
        <f t="array" ref="D450">IF(ROW()=ROW(D448),C451,INDEX(E448:E461,ROW()-ROW(D448)))</f>
        <v/>
      </c>
      <c r="E450" s="781" t="str">
        <f>IF(OR(D450="",C450="",C450&lt;=0,F450=""),"",TRIM(MID(D450,LEN(F450)+1+IF(MID(D450,LEN(F450)+1,1)=" ",1,0),99999)))</f>
        <v/>
      </c>
      <c r="F450" s="780" t="str">
        <f>IF(OR(G450="",G450=0,G450="0"),"",IF(LEN(G450)&lt;=C450,G450,IF(LEN(SUBSTITUTE(H450," ",""))=C450+1,LEFT(G450,C450),LEFT(G450,FIND("§",SUBSTITUTE(H450," ","§",LEN(H450)-LEN(SUBSTITUTE(H450," ",""))))-1))))</f>
        <v/>
      </c>
      <c r="G450" s="780" t="str">
        <f t="shared" si="157"/>
        <v/>
      </c>
      <c r="H450" s="780" t="str">
        <f>IF(OR(G450="",G450=0,G450="0"),"",LEFT(G450,C450+1))</f>
        <v/>
      </c>
      <c r="I450" s="782"/>
      <c r="J450" s="796"/>
      <c r="K450" s="759" t="str">
        <f>IF(LEN(TRIM(L450))&gt;0,MAX(K13:K449)+1,"")</f>
        <v/>
      </c>
      <c r="L450" s="864"/>
      <c r="M450" s="864"/>
      <c r="N450" s="864"/>
      <c r="WK450" s="843"/>
      <c r="WL450" s="843"/>
      <c r="WM450" s="843"/>
      <c r="WN450" s="843"/>
      <c r="WO450" s="843"/>
      <c r="WP450" s="843"/>
      <c r="WQ450" s="843"/>
      <c r="WR450" s="843"/>
      <c r="WS450" s="843"/>
      <c r="WT450" s="843"/>
      <c r="WU450" s="843"/>
      <c r="WV450" s="843"/>
      <c r="WW450" s="843"/>
      <c r="WX450" s="843"/>
      <c r="WY450" s="843"/>
      <c r="WZ450" s="843"/>
      <c r="XA450" s="843"/>
      <c r="XB450" s="843"/>
      <c r="XC450" s="843"/>
      <c r="XD450" s="843"/>
      <c r="XE450" s="843"/>
      <c r="XF450" s="843"/>
      <c r="XG450" s="843"/>
      <c r="XH450" s="843"/>
    </row>
    <row r="451" spans="2:632">
      <c r="B451" s="759"/>
      <c r="C451" s="784" t="str">
        <f>IF(UPPER(TRIM(K11))="X",C455,C449)</f>
        <v/>
      </c>
      <c r="D451" s="780" t="str" cm="1">
        <f t="array" ref="D451">IF(ROW()=ROW(D448),C451,INDEX(E448:E461,ROW()-ROW(D448)))</f>
        <v/>
      </c>
      <c r="E451" s="781" t="str">
        <f>IF(OR(D451="",C450="",C450&lt;=0,F451=""),"",TRIM(MID(D451,LEN(F451)+1+IF(MID(D451,LEN(F451)+1,1)=" ",1,0),99999)))</f>
        <v/>
      </c>
      <c r="F451" s="780" t="str">
        <f>IF(OR(G451="",G451=0,G451="0"),"",IF(LEN(G451)&lt;=C450,G451,IF(LEN(SUBSTITUTE(H451," ",""))=C450+1,LEFT(G451,C450),LEFT(G451,FIND("§",SUBSTITUTE(H451," ","§",LEN(H451)-LEN(SUBSTITUTE(H451," ",""))))-1))))</f>
        <v/>
      </c>
      <c r="G451" s="780" t="str">
        <f t="shared" si="157"/>
        <v/>
      </c>
      <c r="H451" s="780" t="str">
        <f>IF(OR(G451="",G451=0,G451="0"),"",LEFT(G451,C450+1))</f>
        <v/>
      </c>
      <c r="I451" s="782"/>
      <c r="J451" s="796"/>
      <c r="K451" s="759" t="str">
        <f>IF(LEN(TRIM(L451))&gt;0,MAX(K13:K450)+1,"")</f>
        <v/>
      </c>
      <c r="L451" s="864"/>
      <c r="M451" s="864"/>
      <c r="N451" s="864"/>
      <c r="WK451" s="843"/>
      <c r="WL451" s="843"/>
      <c r="WM451" s="843"/>
      <c r="WN451" s="843"/>
      <c r="WO451" s="843"/>
      <c r="WP451" s="843"/>
      <c r="WQ451" s="843"/>
      <c r="WR451" s="843"/>
      <c r="WS451" s="843"/>
      <c r="WT451" s="843"/>
      <c r="WU451" s="843"/>
      <c r="WV451" s="843"/>
      <c r="WW451" s="843"/>
      <c r="WX451" s="843"/>
      <c r="WY451" s="843"/>
      <c r="WZ451" s="843"/>
      <c r="XA451" s="843"/>
      <c r="XB451" s="843"/>
      <c r="XC451" s="843"/>
      <c r="XD451" s="843"/>
      <c r="XE451" s="843"/>
      <c r="XF451" s="843"/>
      <c r="XG451" s="843"/>
      <c r="XH451" s="843"/>
    </row>
    <row r="452" spans="2:632">
      <c r="B452" s="759"/>
      <c r="C452" s="786" t="str">
        <f>TRIM(SUBSTITUTE(SUBSTITUTE(SUBSTITUTE(SUBSTITUTE(SUBSTITUTE(SUBSTITUTE(SUBSTITUTE(SUBSTITUTE(SUBSTITUTE(SUBSTITUTE(C449,","," "),";"," "),":"," "),"!"," "),"?"," "),"…"," "),"»"," "),"«"," "),"/"," "),"."," "))</f>
        <v/>
      </c>
      <c r="D452" s="780" t="str" cm="1">
        <f t="array" ref="D452">IF(ROW()=ROW(D448),C451,INDEX(E448:E461,ROW()-ROW(D448)))</f>
        <v/>
      </c>
      <c r="E452" s="781" t="str">
        <f>IF(OR(D452="",C450="",C450&lt;=0,F452=""),"",TRIM(MID(D452,LEN(F452)+1+IF(MID(D452,LEN(F452)+1,1)=" ",1,0),99999)))</f>
        <v/>
      </c>
      <c r="F452" s="780" t="str">
        <f>IF(OR(G452="",G452=0,G452="0"),"",IF(LEN(G452)&lt;=C450,G452,IF(LEN(SUBSTITUTE(H452," ",""))=C450+1,LEFT(G452,C450),LEFT(G452,FIND("§",SUBSTITUTE(H452," ","§",LEN(H452)-LEN(SUBSTITUTE(H452," ",""))))-1))))</f>
        <v/>
      </c>
      <c r="G452" s="780" t="str">
        <f t="shared" si="157"/>
        <v/>
      </c>
      <c r="H452" s="780" t="str">
        <f>IF(OR(G452="",G452=0,G452="0"),"",LEFT(G452,C450+1))</f>
        <v/>
      </c>
      <c r="I452" s="782"/>
      <c r="J452" s="796"/>
      <c r="K452" s="759" t="str">
        <f>IF(LEN(TRIM(L452))&gt;0,MAX(K13:K451)+1,"")</f>
        <v/>
      </c>
      <c r="L452" s="864"/>
      <c r="M452" s="864"/>
      <c r="N452" s="864"/>
      <c r="WK452" s="843"/>
      <c r="WL452" s="843"/>
      <c r="WM452" s="843"/>
      <c r="WN452" s="843"/>
      <c r="WO452" s="843"/>
      <c r="WP452" s="843"/>
      <c r="WQ452" s="843"/>
      <c r="WR452" s="843"/>
      <c r="WS452" s="843"/>
      <c r="WT452" s="843"/>
      <c r="WU452" s="843"/>
      <c r="WV452" s="843"/>
      <c r="WW452" s="843"/>
      <c r="WX452" s="843"/>
      <c r="WY452" s="843"/>
      <c r="WZ452" s="843"/>
      <c r="XA452" s="843"/>
      <c r="XB452" s="843"/>
      <c r="XC452" s="843"/>
      <c r="XD452" s="843"/>
      <c r="XE452" s="843"/>
      <c r="XF452" s="843"/>
      <c r="XG452" s="843"/>
      <c r="XH452" s="843"/>
    </row>
    <row r="453" spans="2:632">
      <c r="B453" s="759"/>
      <c r="C453" s="780" t="str">
        <f>TRIM(SUBSTITUTE(SUBSTITUTE(SUBSTITUTE(SUBSTITUTE(SUBSTITUTE(SUBSTITUTE(SUBSTITUTE(SUBSTITUTE(C452,"("," "),")"," "),CHAR(34)," "),"-"," "),"_"," "),"&lt;"," "),"&gt;"," "),"="," "))</f>
        <v/>
      </c>
      <c r="D453" s="780" t="str" cm="1">
        <f t="array" ref="D453">IF(ROW()=ROW(D448),C451,INDEX(E448:E461,ROW()-ROW(D448)))</f>
        <v/>
      </c>
      <c r="E453" s="781" t="str">
        <f>IF(OR(D453="",C450="",C450&lt;=0,F453=""),"",TRIM(MID(D453,LEN(F453)+1+IF(MID(D453,LEN(F453)+1,1)=" ",1,0),99999)))</f>
        <v/>
      </c>
      <c r="F453" s="780" t="str">
        <f>IF(OR(G453="",G453=0,G453="0"),"",IF(LEN(G453)&lt;=C450,G453,IF(LEN(SUBSTITUTE(H453," ",""))=C450+1,LEFT(G453,C450),LEFT(G453,FIND("§",SUBSTITUTE(H453," ","§",LEN(H453)-LEN(SUBSTITUTE(H453," ",""))))-1))))</f>
        <v/>
      </c>
      <c r="G453" s="780" t="str">
        <f t="shared" si="157"/>
        <v/>
      </c>
      <c r="H453" s="780" t="str">
        <f>IF(OR(G453="",G453=0,G453="0"),"",LEFT(G453,C450+1))</f>
        <v/>
      </c>
      <c r="I453" s="782"/>
      <c r="J453" s="796"/>
      <c r="K453" s="759" t="str">
        <f>IF(LEN(TRIM(L453))&gt;0,MAX(K13:K452)+1,"")</f>
        <v/>
      </c>
      <c r="L453" s="864"/>
      <c r="M453" s="864"/>
      <c r="N453" s="864"/>
      <c r="WK453" s="843"/>
      <c r="WL453" s="843"/>
      <c r="WM453" s="843"/>
      <c r="WN453" s="843"/>
      <c r="WO453" s="843"/>
      <c r="WP453" s="843"/>
      <c r="WQ453" s="843"/>
      <c r="WR453" s="843"/>
      <c r="WS453" s="843"/>
      <c r="WT453" s="843"/>
      <c r="WU453" s="843"/>
      <c r="WV453" s="843"/>
      <c r="WW453" s="843"/>
      <c r="WX453" s="843"/>
      <c r="WY453" s="843"/>
      <c r="WZ453" s="843"/>
      <c r="XA453" s="843"/>
      <c r="XB453" s="843"/>
      <c r="XC453" s="843"/>
      <c r="XD453" s="843"/>
      <c r="XE453" s="843"/>
      <c r="XF453" s="843"/>
      <c r="XG453" s="843"/>
      <c r="XH453" s="843"/>
    </row>
    <row r="454" spans="2:632">
      <c r="B454" s="759"/>
      <c r="C454" s="784" t="str">
        <f>TRIM(SUBSTITUTE(SUBSTITUTE(SUBSTITUTE(SUBSTITUTE(C453,"►"," "),"▼"," "),"▲"," "),"◄"," "))</f>
        <v/>
      </c>
      <c r="D454" s="780" t="str" cm="1">
        <f t="array" ref="D454">IF(ROW()=ROW(D448),C451,INDEX(E448:E461,ROW()-ROW(D448)))</f>
        <v/>
      </c>
      <c r="E454" s="781" t="str">
        <f>IF(OR(D454="",C450="",C450&lt;=0,F454=""),"",TRIM(MID(D454,LEN(F454)+1+IF(MID(D454,LEN(F454)+1,1)=" ",1,0),99999)))</f>
        <v/>
      </c>
      <c r="F454" s="780" t="str">
        <f>IF(OR(G454="",G454=0,G454="0"),"",IF(LEN(G454)&lt;=C450,G454,IF(LEN(SUBSTITUTE(H454," ",""))=C450+1,LEFT(G454,C450),LEFT(G454,FIND("§",SUBSTITUTE(H454," ","§",LEN(H454)-LEN(SUBSTITUTE(H454," ",""))))-1))))</f>
        <v/>
      </c>
      <c r="G454" s="780" t="str">
        <f t="shared" si="157"/>
        <v/>
      </c>
      <c r="H454" s="780" t="str">
        <f>IF(OR(G454="",G454=0,G454="0"),"",LEFT(G454,C450+1))</f>
        <v/>
      </c>
      <c r="I454" s="782"/>
      <c r="J454" s="796"/>
      <c r="K454" s="759" t="str">
        <f>IF(LEN(TRIM(L454))&gt;0,MAX(K13:K453)+1,"")</f>
        <v/>
      </c>
      <c r="L454" s="864"/>
      <c r="M454" s="864"/>
      <c r="N454" s="864"/>
      <c r="WK454" s="843"/>
      <c r="WL454" s="843"/>
      <c r="WM454" s="843"/>
      <c r="WN454" s="843"/>
      <c r="WO454" s="843"/>
      <c r="WP454" s="843"/>
      <c r="WQ454" s="843"/>
      <c r="WR454" s="843"/>
      <c r="WS454" s="843"/>
      <c r="WT454" s="843"/>
      <c r="WU454" s="843"/>
      <c r="WV454" s="843"/>
      <c r="WW454" s="843"/>
      <c r="WX454" s="843"/>
      <c r="WY454" s="843"/>
      <c r="WZ454" s="843"/>
      <c r="XA454" s="843"/>
      <c r="XB454" s="843"/>
      <c r="XC454" s="843"/>
      <c r="XD454" s="843"/>
      <c r="XE454" s="843"/>
      <c r="XF454" s="843"/>
      <c r="XG454" s="843"/>
      <c r="XH454" s="843"/>
    </row>
    <row r="455" spans="2:632">
      <c r="B455" s="759"/>
      <c r="C455" s="784" t="str">
        <f>TRIM(SUBSTITUTE(SUBSTITUTE(C454,"“"," "),"”"," "))</f>
        <v/>
      </c>
      <c r="D455" s="780" t="str" cm="1">
        <f t="array" ref="D455">IF(ROW()=ROW(D448),C451,INDEX(E448:E461,ROW()-ROW(D448)))</f>
        <v/>
      </c>
      <c r="E455" s="781" t="str">
        <f>IF(OR(D455="",C450="",C450&lt;=0,F455=""),"",TRIM(MID(D455,LEN(F455)+1+IF(MID(D455,LEN(F455)+1,1)=" ",1,0),99999)))</f>
        <v/>
      </c>
      <c r="F455" s="780" t="str">
        <f>IF(OR(G455="",G455=0,G455="0"),"",IF(LEN(G455)&lt;=C450,G455,IF(LEN(SUBSTITUTE(H455," ",""))=C450+1,LEFT(G455,C450),LEFT(G455,FIND("§",SUBSTITUTE(H455," ","§",LEN(H455)-LEN(SUBSTITUTE(H455," ",""))))-1))))</f>
        <v/>
      </c>
      <c r="G455" s="780" t="str">
        <f t="shared" si="157"/>
        <v/>
      </c>
      <c r="H455" s="780" t="str">
        <f>IF(OR(G455="",G455=0,G455="0"),"",LEFT(G455,C450+1))</f>
        <v/>
      </c>
      <c r="I455" s="782"/>
      <c r="J455" s="796"/>
      <c r="K455" s="759" t="str">
        <f>IF(LEN(TRIM(L455))&gt;0,MAX(K13:K454)+1,"")</f>
        <v/>
      </c>
      <c r="L455" s="864"/>
      <c r="M455" s="864"/>
      <c r="N455" s="864"/>
      <c r="WK455" s="843"/>
      <c r="WL455" s="843"/>
      <c r="WM455" s="843"/>
      <c r="WN455" s="843"/>
      <c r="WO455" s="843"/>
      <c r="WP455" s="843"/>
      <c r="WQ455" s="843"/>
      <c r="WR455" s="843"/>
      <c r="WS455" s="843"/>
      <c r="WT455" s="843"/>
      <c r="WU455" s="843"/>
      <c r="WV455" s="843"/>
      <c r="WW455" s="843"/>
      <c r="WX455" s="843"/>
      <c r="WY455" s="843"/>
      <c r="WZ455" s="843"/>
      <c r="XA455" s="843"/>
      <c r="XB455" s="843"/>
      <c r="XC455" s="843"/>
      <c r="XD455" s="843"/>
      <c r="XE455" s="843"/>
      <c r="XF455" s="843"/>
      <c r="XG455" s="843"/>
      <c r="XH455" s="843"/>
    </row>
    <row r="456" spans="2:632">
      <c r="B456" s="759"/>
      <c r="C456" s="784"/>
      <c r="D456" s="780" t="str" cm="1">
        <f t="array" ref="D456">IF(ROW()=ROW(D448),C451,INDEX(E448:E461,ROW()-ROW(D448)))</f>
        <v/>
      </c>
      <c r="E456" s="781" t="str">
        <f>IF(OR(D456="",C450="",C450&lt;=0,F456=""),"",TRIM(MID(D456,LEN(F456)+1+IF(MID(D456,LEN(F456)+1,1)=" ",1,0),99999)))</f>
        <v/>
      </c>
      <c r="F456" s="780" t="str">
        <f>IF(OR(G456="",G456=0,G456="0"),"",IF(LEN(G456)&lt;=C450,G456,IF(LEN(SUBSTITUTE(H456," ",""))=C450+1,LEFT(G456,C450),LEFT(G456,FIND("§",SUBSTITUTE(H456," ","§",LEN(H456)-LEN(SUBSTITUTE(H456," ",""))))-1))))</f>
        <v/>
      </c>
      <c r="G456" s="780" t="str">
        <f t="shared" si="157"/>
        <v/>
      </c>
      <c r="H456" s="780" t="str">
        <f>IF(OR(G456="",G456=0,G456="0"),"",LEFT(G456,C450+1))</f>
        <v/>
      </c>
      <c r="I456" s="782"/>
      <c r="J456" s="796"/>
      <c r="K456" s="759" t="str">
        <f>IF(LEN(TRIM(L456))&gt;0,MAX(K13:K455)+1,"")</f>
        <v/>
      </c>
      <c r="L456" s="864"/>
      <c r="M456" s="864"/>
      <c r="N456" s="864"/>
      <c r="WK456" s="843"/>
      <c r="WL456" s="843"/>
      <c r="WM456" s="843"/>
      <c r="WN456" s="843"/>
      <c r="WO456" s="843"/>
      <c r="WP456" s="843"/>
      <c r="WQ456" s="843"/>
      <c r="WR456" s="843"/>
      <c r="WS456" s="843"/>
      <c r="WT456" s="843"/>
      <c r="WU456" s="843"/>
      <c r="WV456" s="843"/>
      <c r="WW456" s="843"/>
      <c r="WX456" s="843"/>
      <c r="WY456" s="843"/>
      <c r="WZ456" s="843"/>
      <c r="XA456" s="843"/>
      <c r="XB456" s="843"/>
      <c r="XC456" s="843"/>
      <c r="XD456" s="843"/>
      <c r="XE456" s="843"/>
      <c r="XF456" s="843"/>
      <c r="XG456" s="843"/>
      <c r="XH456" s="843"/>
    </row>
    <row r="457" spans="2:632">
      <c r="B457" s="759"/>
      <c r="C457" s="784"/>
      <c r="D457" s="780" t="str" cm="1">
        <f t="array" ref="D457">IF(ROW()=ROW(D448),C451,INDEX(E448:E461,ROW()-ROW(D448)))</f>
        <v/>
      </c>
      <c r="E457" s="781" t="str">
        <f>IF(OR(D457="",C450="",C450&lt;=0,F457=""),"",TRIM(MID(D457,LEN(F457)+1+IF(MID(D457,LEN(F457)+1,1)=" ",1,0),99999)))</f>
        <v/>
      </c>
      <c r="F457" s="780" t="str">
        <f>IF(OR(G457="",G457=0,G457="0"),"",IF(LEN(G457)&lt;=C450,G457,IF(LEN(SUBSTITUTE(H457," ",""))=C450+1,LEFT(G457,C450),LEFT(G457,FIND("§",SUBSTITUTE(H457," ","§",LEN(H457)-LEN(SUBSTITUTE(H457," ",""))))-1))))</f>
        <v/>
      </c>
      <c r="G457" s="780" t="str">
        <f t="shared" si="157"/>
        <v/>
      </c>
      <c r="H457" s="780" t="str">
        <f>IF(OR(G457="",G457=0,G457="0"),"",LEFT(G457,C450+1))</f>
        <v/>
      </c>
      <c r="I457" s="782"/>
      <c r="J457" s="796"/>
      <c r="K457" s="759" t="str">
        <f>IF(LEN(TRIM(L457))&gt;0,MAX(K13:K456)+1,"")</f>
        <v/>
      </c>
      <c r="L457" s="864"/>
      <c r="M457" s="864"/>
      <c r="N457" s="864"/>
      <c r="WK457" s="843"/>
      <c r="WL457" s="843"/>
      <c r="WM457" s="843"/>
      <c r="WN457" s="843"/>
      <c r="WO457" s="843"/>
      <c r="WP457" s="843"/>
      <c r="WQ457" s="843"/>
      <c r="WR457" s="843"/>
      <c r="WS457" s="843"/>
      <c r="WT457" s="843"/>
      <c r="WU457" s="843"/>
      <c r="WV457" s="843"/>
      <c r="WW457" s="843"/>
      <c r="WX457" s="843"/>
      <c r="WY457" s="843"/>
      <c r="WZ457" s="843"/>
      <c r="XA457" s="843"/>
      <c r="XB457" s="843"/>
      <c r="XC457" s="843"/>
      <c r="XD457" s="843"/>
      <c r="XE457" s="843"/>
      <c r="XF457" s="843"/>
      <c r="XG457" s="843"/>
      <c r="XH457" s="843"/>
    </row>
    <row r="458" spans="2:632">
      <c r="B458" s="759"/>
      <c r="C458" s="784"/>
      <c r="D458" s="780" t="str" cm="1">
        <f t="array" ref="D458">IF(ROW()=ROW(D448),C451,INDEX(E448:E461,ROW()-ROW(D448)))</f>
        <v/>
      </c>
      <c r="E458" s="781" t="str">
        <f>IF(OR(D458="",C450="",C450&lt;=0,F458=""),"",TRIM(MID(D458,LEN(F458)+1+IF(MID(D458,LEN(F458)+1,1)=" ",1,0),99999)))</f>
        <v/>
      </c>
      <c r="F458" s="780" t="str">
        <f>IF(OR(G458="",G458=0,G458="0"),"",IF(LEN(G458)&lt;=C450,G458,IF(LEN(SUBSTITUTE(H458," ",""))=C450+1,LEFT(G458,C450),LEFT(G458,FIND("§",SUBSTITUTE(H458," ","§",LEN(H458)-LEN(SUBSTITUTE(H458," ",""))))-1))))</f>
        <v/>
      </c>
      <c r="G458" s="780" t="str">
        <f t="shared" si="157"/>
        <v/>
      </c>
      <c r="H458" s="780" t="str">
        <f>IF(OR(G458="",G458=0,G458="0"),"",LEFT(G458,C450+1))</f>
        <v/>
      </c>
      <c r="I458" s="782"/>
      <c r="J458" s="796"/>
      <c r="K458" s="759" t="str">
        <f>IF(LEN(TRIM(L458))&gt;0,MAX(K13:K457)+1,"")</f>
        <v/>
      </c>
      <c r="L458" s="864"/>
      <c r="M458" s="864"/>
      <c r="N458" s="864"/>
      <c r="WK458" s="843"/>
      <c r="WL458" s="843"/>
      <c r="WM458" s="843"/>
      <c r="WN458" s="843"/>
      <c r="WO458" s="843"/>
      <c r="WP458" s="843"/>
      <c r="WQ458" s="843"/>
      <c r="WR458" s="843"/>
      <c r="WS458" s="843"/>
      <c r="WT458" s="843"/>
      <c r="WU458" s="843"/>
      <c r="WV458" s="843"/>
      <c r="WW458" s="843"/>
      <c r="WX458" s="843"/>
      <c r="WY458" s="843"/>
      <c r="WZ458" s="843"/>
      <c r="XA458" s="843"/>
      <c r="XB458" s="843"/>
      <c r="XC458" s="843"/>
      <c r="XD458" s="843"/>
      <c r="XE458" s="843"/>
      <c r="XF458" s="843"/>
      <c r="XG458" s="843"/>
      <c r="XH458" s="843"/>
    </row>
    <row r="459" spans="2:632">
      <c r="B459" s="759"/>
      <c r="C459" s="784"/>
      <c r="D459" s="780" t="str" cm="1">
        <f t="array" ref="D459">IF(ROW()=ROW(D448),C451,INDEX(E448:E461,ROW()-ROW(D448)))</f>
        <v/>
      </c>
      <c r="E459" s="781" t="str">
        <f>IF(OR(D459="",C450="",C450&lt;=0,F459=""),"",TRIM(MID(D459,LEN(F459)+1+IF(MID(D459,LEN(F459)+1,1)=" ",1,0),99999)))</f>
        <v/>
      </c>
      <c r="F459" s="780" t="str">
        <f>IF(OR(G459="",G459=0,G459="0"),"",IF(LEN(G459)&lt;=C450,G459,IF(LEN(SUBSTITUTE(H459," ",""))=C450+1,LEFT(G459,C450),LEFT(G459,FIND("§",SUBSTITUTE(H459," ","§",LEN(H459)-LEN(SUBSTITUTE(H459," ",""))))-1))))</f>
        <v/>
      </c>
      <c r="G459" s="780" t="str">
        <f t="shared" si="157"/>
        <v/>
      </c>
      <c r="H459" s="780" t="str">
        <f>IF(OR(G459="",G459=0,G459="0"),"",LEFT(G459,C450+1))</f>
        <v/>
      </c>
      <c r="I459" s="782"/>
      <c r="J459" s="796"/>
      <c r="K459" s="759" t="str">
        <f>IF(LEN(TRIM(L459))&gt;0,MAX(K13:K458)+1,"")</f>
        <v/>
      </c>
      <c r="L459" s="864"/>
      <c r="M459" s="864"/>
      <c r="N459" s="864"/>
      <c r="WK459" s="843"/>
      <c r="WL459" s="843"/>
      <c r="WM459" s="843"/>
      <c r="WN459" s="843"/>
      <c r="WO459" s="843"/>
      <c r="WP459" s="843"/>
      <c r="WQ459" s="843"/>
      <c r="WR459" s="843"/>
      <c r="WS459" s="843"/>
      <c r="WT459" s="843"/>
      <c r="WU459" s="843"/>
      <c r="WV459" s="843"/>
      <c r="WW459" s="843"/>
      <c r="WX459" s="843"/>
      <c r="WY459" s="843"/>
      <c r="WZ459" s="843"/>
      <c r="XA459" s="843"/>
      <c r="XB459" s="843"/>
      <c r="XC459" s="843"/>
      <c r="XD459" s="843"/>
      <c r="XE459" s="843"/>
      <c r="XF459" s="843"/>
      <c r="XG459" s="843"/>
      <c r="XH459" s="843"/>
    </row>
    <row r="460" spans="2:632">
      <c r="B460" s="759"/>
      <c r="C460" s="784"/>
      <c r="D460" s="780" t="str" cm="1">
        <f t="array" ref="D460">IF(ROW()=ROW(D448),C451,INDEX(E448:E461,ROW()-ROW(D448)))</f>
        <v/>
      </c>
      <c r="E460" s="781" t="str">
        <f>IF(OR(D460="",C450="",C450&lt;=0,F460=""),"",TRIM(MID(D460,LEN(F460)+1+IF(MID(D460,LEN(F460)+1,1)=" ",1,0),99999)))</f>
        <v/>
      </c>
      <c r="F460" s="780" t="str">
        <f>IF(OR(G460="",G460=0,G460="0"),"",IF(LEN(G460)&lt;=C450,G460,IF(LEN(SUBSTITUTE(H460," ",""))=C450+1,LEFT(G460,C450),LEFT(G460,FIND("§",SUBSTITUTE(H460," ","§",LEN(H460)-LEN(SUBSTITUTE(H460," ",""))))-1))))</f>
        <v/>
      </c>
      <c r="G460" s="780" t="str">
        <f t="shared" si="157"/>
        <v/>
      </c>
      <c r="H460" s="780" t="str">
        <f>IF(OR(G460="",G460=0,G460="0"),"",LEFT(G460,C450+1))</f>
        <v/>
      </c>
      <c r="I460" s="782"/>
      <c r="J460" s="796"/>
      <c r="K460" s="759" t="str">
        <f>IF(LEN(TRIM(L460))&gt;0,MAX(K13:K459)+1,"")</f>
        <v/>
      </c>
      <c r="L460" s="864"/>
      <c r="M460" s="864"/>
      <c r="N460" s="864"/>
      <c r="WK460" s="843"/>
      <c r="WL460" s="843"/>
      <c r="WM460" s="843"/>
      <c r="WN460" s="843"/>
      <c r="WO460" s="843"/>
      <c r="WP460" s="843"/>
      <c r="WQ460" s="843"/>
      <c r="WR460" s="843"/>
      <c r="WS460" s="843"/>
      <c r="WT460" s="843"/>
      <c r="WU460" s="843"/>
      <c r="WV460" s="843"/>
      <c r="WW460" s="843"/>
      <c r="WX460" s="843"/>
      <c r="WY460" s="843"/>
      <c r="WZ460" s="843"/>
      <c r="XA460" s="843"/>
      <c r="XB460" s="843"/>
      <c r="XC460" s="843"/>
      <c r="XD460" s="843"/>
      <c r="XE460" s="843"/>
      <c r="XF460" s="843"/>
      <c r="XG460" s="843"/>
      <c r="XH460" s="843"/>
    </row>
    <row r="461" spans="2:632">
      <c r="B461" s="759"/>
      <c r="C461" s="784"/>
      <c r="D461" s="780" t="str" cm="1">
        <f t="array" ref="D461">IF(ROW()=ROW(D448),C451,INDEX(E448:E461,ROW()-ROW(D448)))</f>
        <v/>
      </c>
      <c r="E461" s="781" t="str">
        <f>IF(OR(D461="",C450="",C450&lt;=0,F461=""),"",TRIM(MID(D461,LEN(F461)+1+IF(MID(D461,LEN(F461)+1,1)=" ",1,0),99999)))</f>
        <v/>
      </c>
      <c r="F461" s="780" t="str">
        <f>IF(OR(G461="",G461=0,G461="0"),"",IF(LEN(G461)&lt;=C450,G461,IF(LEN(SUBSTITUTE(H461," ",""))=C450+1,LEFT(G461,C450),LEFT(G461,FIND("§",SUBSTITUTE(H461," ","§",LEN(H461)-LEN(SUBSTITUTE(H461," ",""))))-1))))</f>
        <v/>
      </c>
      <c r="G461" s="780" t="str">
        <f t="shared" si="157"/>
        <v/>
      </c>
      <c r="H461" s="780" t="str">
        <f>IF(OR(G461="",G461=0,G461="0"),"",LEFT(G461,C450+1))</f>
        <v/>
      </c>
      <c r="I461" s="782"/>
      <c r="J461" s="796"/>
      <c r="K461" s="759" t="str">
        <f>IF(LEN(TRIM(L461))&gt;0,MAX(K13:K460)+1,"")</f>
        <v/>
      </c>
      <c r="L461" s="864"/>
      <c r="M461" s="864"/>
      <c r="N461" s="864"/>
      <c r="WK461" s="843"/>
      <c r="WL461" s="843"/>
      <c r="WM461" s="843"/>
      <c r="WN461" s="843"/>
      <c r="WO461" s="843"/>
      <c r="WP461" s="843"/>
      <c r="WQ461" s="843"/>
      <c r="WR461" s="843"/>
      <c r="WS461" s="843"/>
      <c r="WT461" s="843"/>
      <c r="WU461" s="843"/>
      <c r="WV461" s="843"/>
      <c r="WW461" s="843"/>
      <c r="WX461" s="843"/>
      <c r="WY461" s="843"/>
      <c r="WZ461" s="843"/>
      <c r="XA461" s="843"/>
      <c r="XB461" s="843"/>
      <c r="XC461" s="843"/>
      <c r="XD461" s="843"/>
      <c r="XE461" s="843"/>
      <c r="XF461" s="843"/>
      <c r="XG461" s="843"/>
      <c r="XH461" s="843"/>
    </row>
    <row r="462" spans="2:632">
      <c r="B462" s="759"/>
      <c r="C462" s="779" t="str">
        <f>IF(TRIM(SUBSTITUTE(R46,CHAR(160),""))="","",R46)</f>
        <v/>
      </c>
      <c r="D462" s="780" t="str" cm="1">
        <f t="array" ref="D462">IF(ROW()=ROW(D462),C465,INDEX(E462:E475,ROW()-ROW(D462)))</f>
        <v/>
      </c>
      <c r="E462" s="781" t="str">
        <f>IF(OR(D462="",C464="",C464&lt;=0,F462=""),"",TRIM(MID(D462,LEN(F462)+1+IF(MID(D462,LEN(F462)+1,1)=" ",1,0),99999)))</f>
        <v/>
      </c>
      <c r="F462" s="780" t="str">
        <f>IF(OR(G462="",G462=0,G462="0"),"",IF(LEN(G462)&lt;=C464,G462,IF(LEN(SUBSTITUTE(H462," ",""))=C464+1,LEFT(G462,C464),LEFT(G462,FIND("§",SUBSTITUTE(H462," ","§",LEN(H462)-LEN(SUBSTITUTE(H462," ",""))))-1))))</f>
        <v/>
      </c>
      <c r="G462" s="780" t="str">
        <f t="shared" ref="G462:G525" si="158">IF(OR(D462="",D462=0),"",TRIM(SUBSTITUTE(SUBSTITUTE(D462,CHAR(160)," "),CHAR(10)," ")))</f>
        <v/>
      </c>
      <c r="H462" s="780" t="str">
        <f>IF(OR(G462="",G462=0,G462="0"),"",LEFT(G462,C464+1))</f>
        <v/>
      </c>
      <c r="I462" s="782"/>
      <c r="J462" s="796"/>
      <c r="K462" s="759" t="str">
        <f>IF(LEN(TRIM(L462))&gt;0,MAX(K13:K461)+1,"")</f>
        <v/>
      </c>
      <c r="L462" s="864"/>
      <c r="M462" s="864"/>
      <c r="N462" s="864"/>
      <c r="WK462" s="843"/>
      <c r="WL462" s="843"/>
      <c r="WM462" s="843"/>
      <c r="WN462" s="843"/>
      <c r="WO462" s="843"/>
      <c r="WP462" s="843"/>
      <c r="WQ462" s="843"/>
      <c r="WR462" s="843"/>
      <c r="WS462" s="843"/>
      <c r="WT462" s="843"/>
      <c r="WU462" s="843"/>
      <c r="WV462" s="843"/>
      <c r="WW462" s="843"/>
      <c r="WX462" s="843"/>
      <c r="WY462" s="843"/>
      <c r="WZ462" s="843"/>
      <c r="XA462" s="843"/>
      <c r="XB462" s="843"/>
      <c r="XC462" s="843"/>
      <c r="XD462" s="843"/>
      <c r="XE462" s="843"/>
      <c r="XF462" s="843"/>
      <c r="XG462" s="843"/>
      <c r="XH462" s="843"/>
    </row>
    <row r="463" spans="2:632">
      <c r="B463" s="759"/>
      <c r="C463" s="784" t="str">
        <f>TRIM(SUBSTITUTE(SUBSTITUTE(SUBSTITUTE(SUBSTITUTE(SUBSTITUTE(SUBSTITUTE(SUBSTITUTE(SUBSTITUTE(SUBSTITUTE(CLEAN(IF(OR(LEFT(C462,1)="-",LEFT(C462,1)="="),MID(C462,2,99999),C462)),"—","-"),"–","-"),CHAR(160)," "),CHAR(9)," "),CHAR(13)," "),CHAR(10)," ")," "," ")," "," ")," "," "))</f>
        <v/>
      </c>
      <c r="D463" s="780" t="str" cm="1">
        <f t="array" ref="D463">IF(ROW()=ROW(D462),C465,INDEX(E462:E475,ROW()-ROW(D462)))</f>
        <v/>
      </c>
      <c r="E463" s="781" t="str">
        <f>IF(OR(D463="",C464="",C464&lt;=0,F463=""),"",TRIM(MID(D463,LEN(F463)+1+IF(MID(D463,LEN(F463)+1,1)=" ",1,0),99999)))</f>
        <v/>
      </c>
      <c r="F463" s="780" t="str">
        <f>IF(OR(G463="",G463=0,G463="0"),"",IF(LEN(G463)&lt;=C464,G463,IF(LEN(SUBSTITUTE(H463," ",""))=C464+1,LEFT(G463,C464),LEFT(G463,FIND("§",SUBSTITUTE(H463," ","§",LEN(H463)-LEN(SUBSTITUTE(H463," ",""))))-1))))</f>
        <v/>
      </c>
      <c r="G463" s="780" t="str">
        <f t="shared" si="158"/>
        <v/>
      </c>
      <c r="H463" s="780" t="str">
        <f>IF(OR(G463="",G463=0,G463="0"),"",LEFT(G463,C464+1))</f>
        <v/>
      </c>
      <c r="I463" s="782"/>
      <c r="J463" s="796"/>
      <c r="K463" s="759" t="str">
        <f>IF(LEN(TRIM(L463))&gt;0,MAX(K13:K462)+1,"")</f>
        <v/>
      </c>
      <c r="L463" s="864"/>
      <c r="M463" s="864"/>
      <c r="N463" s="864"/>
      <c r="WK463" s="843"/>
      <c r="WL463" s="843"/>
      <c r="WM463" s="843"/>
      <c r="WN463" s="843"/>
      <c r="WO463" s="843"/>
      <c r="WP463" s="843"/>
      <c r="WQ463" s="843"/>
      <c r="WR463" s="843"/>
      <c r="WS463" s="843"/>
      <c r="WT463" s="843"/>
      <c r="WU463" s="843"/>
      <c r="WV463" s="843"/>
      <c r="WW463" s="843"/>
      <c r="WX463" s="843"/>
      <c r="WY463" s="843"/>
      <c r="WZ463" s="843"/>
      <c r="XA463" s="843"/>
      <c r="XB463" s="843"/>
      <c r="XC463" s="843"/>
      <c r="XD463" s="843"/>
      <c r="XE463" s="843"/>
      <c r="XF463" s="843"/>
      <c r="XG463" s="843"/>
      <c r="XH463" s="843"/>
    </row>
    <row r="464" spans="2:632">
      <c r="B464" s="759"/>
      <c r="C464" s="785">
        <f>K10</f>
        <v>120</v>
      </c>
      <c r="D464" s="780" t="str" cm="1">
        <f t="array" ref="D464">IF(ROW()=ROW(D462),C465,INDEX(E462:E475,ROW()-ROW(D462)))</f>
        <v/>
      </c>
      <c r="E464" s="781" t="str">
        <f>IF(OR(D464="",C464="",C464&lt;=0,F464=""),"",TRIM(MID(D464,LEN(F464)+1+IF(MID(D464,LEN(F464)+1,1)=" ",1,0),99999)))</f>
        <v/>
      </c>
      <c r="F464" s="780" t="str">
        <f>IF(OR(G464="",G464=0,G464="0"),"",IF(LEN(G464)&lt;=C464,G464,IF(LEN(SUBSTITUTE(H464," ",""))=C464+1,LEFT(G464,C464),LEFT(G464,FIND("§",SUBSTITUTE(H464," ","§",LEN(H464)-LEN(SUBSTITUTE(H464," ",""))))-1))))</f>
        <v/>
      </c>
      <c r="G464" s="780" t="str">
        <f t="shared" si="158"/>
        <v/>
      </c>
      <c r="H464" s="780" t="str">
        <f>IF(OR(G464="",G464=0,G464="0"),"",LEFT(G464,C464+1))</f>
        <v/>
      </c>
      <c r="I464" s="782"/>
      <c r="J464" s="796"/>
      <c r="K464" s="759" t="str">
        <f>IF(LEN(TRIM(L464))&gt;0,MAX(K13:K463)+1,"")</f>
        <v/>
      </c>
      <c r="L464" s="864"/>
      <c r="M464" s="864"/>
      <c r="N464" s="864"/>
      <c r="WK464" s="843"/>
      <c r="WL464" s="843"/>
      <c r="WM464" s="843"/>
      <c r="WN464" s="843"/>
      <c r="WO464" s="843"/>
      <c r="WP464" s="843"/>
      <c r="WQ464" s="843"/>
      <c r="WR464" s="843"/>
      <c r="WS464" s="843"/>
      <c r="WT464" s="843"/>
      <c r="WU464" s="843"/>
      <c r="WV464" s="843"/>
      <c r="WW464" s="843"/>
      <c r="WX464" s="843"/>
      <c r="WY464" s="843"/>
      <c r="WZ464" s="843"/>
      <c r="XA464" s="843"/>
      <c r="XB464" s="843"/>
      <c r="XC464" s="843"/>
      <c r="XD464" s="843"/>
      <c r="XE464" s="843"/>
      <c r="XF464" s="843"/>
      <c r="XG464" s="843"/>
      <c r="XH464" s="843"/>
    </row>
    <row r="465" spans="2:632">
      <c r="B465" s="759"/>
      <c r="C465" s="784" t="str">
        <f>IF(UPPER(TRIM(K11))="X",C469,C463)</f>
        <v/>
      </c>
      <c r="D465" s="780" t="str" cm="1">
        <f t="array" ref="D465">IF(ROW()=ROW(D462),C465,INDEX(E462:E475,ROW()-ROW(D462)))</f>
        <v/>
      </c>
      <c r="E465" s="781" t="str">
        <f>IF(OR(D465="",C464="",C464&lt;=0,F465=""),"",TRIM(MID(D465,LEN(F465)+1+IF(MID(D465,LEN(F465)+1,1)=" ",1,0),99999)))</f>
        <v/>
      </c>
      <c r="F465" s="780" t="str">
        <f>IF(OR(G465="",G465=0,G465="0"),"",IF(LEN(G465)&lt;=C464,G465,IF(LEN(SUBSTITUTE(H465," ",""))=C464+1,LEFT(G465,C464),LEFT(G465,FIND("§",SUBSTITUTE(H465," ","§",LEN(H465)-LEN(SUBSTITUTE(H465," ",""))))-1))))</f>
        <v/>
      </c>
      <c r="G465" s="780" t="str">
        <f t="shared" si="158"/>
        <v/>
      </c>
      <c r="H465" s="780" t="str">
        <f>IF(OR(G465="",G465=0,G465="0"),"",LEFT(G465,C464+1))</f>
        <v/>
      </c>
      <c r="I465" s="782"/>
      <c r="J465" s="796"/>
      <c r="K465" s="759" t="str">
        <f>IF(LEN(TRIM(L465))&gt;0,MAX(K13:K464)+1,"")</f>
        <v/>
      </c>
      <c r="L465" s="864"/>
      <c r="M465" s="864"/>
      <c r="N465" s="864"/>
      <c r="WK465" s="843"/>
      <c r="WL465" s="843"/>
      <c r="WM465" s="843"/>
      <c r="WN465" s="843"/>
      <c r="WO465" s="843"/>
      <c r="WP465" s="843"/>
      <c r="WQ465" s="843"/>
      <c r="WR465" s="843"/>
      <c r="WS465" s="843"/>
      <c r="WT465" s="843"/>
      <c r="WU465" s="843"/>
      <c r="WV465" s="843"/>
      <c r="WW465" s="843"/>
      <c r="WX465" s="843"/>
      <c r="WY465" s="843"/>
      <c r="WZ465" s="843"/>
      <c r="XA465" s="843"/>
      <c r="XB465" s="843"/>
      <c r="XC465" s="843"/>
      <c r="XD465" s="843"/>
      <c r="XE465" s="843"/>
      <c r="XF465" s="843"/>
      <c r="XG465" s="843"/>
      <c r="XH465" s="843"/>
    </row>
    <row r="466" spans="2:632">
      <c r="B466" s="759"/>
      <c r="C466" s="786" t="str">
        <f>TRIM(SUBSTITUTE(SUBSTITUTE(SUBSTITUTE(SUBSTITUTE(SUBSTITUTE(SUBSTITUTE(SUBSTITUTE(SUBSTITUTE(SUBSTITUTE(SUBSTITUTE(C463,","," "),";"," "),":"," "),"!"," "),"?"," "),"…"," "),"»"," "),"«"," "),"/"," "),"."," "))</f>
        <v/>
      </c>
      <c r="D466" s="780" t="str" cm="1">
        <f t="array" ref="D466">IF(ROW()=ROW(D462),C465,INDEX(E462:E475,ROW()-ROW(D462)))</f>
        <v/>
      </c>
      <c r="E466" s="781" t="str">
        <f>IF(OR(D466="",C464="",C464&lt;=0,F466=""),"",TRIM(MID(D466,LEN(F466)+1+IF(MID(D466,LEN(F466)+1,1)=" ",1,0),99999)))</f>
        <v/>
      </c>
      <c r="F466" s="780" t="str">
        <f>IF(OR(G466="",G466=0,G466="0"),"",IF(LEN(G466)&lt;=C464,G466,IF(LEN(SUBSTITUTE(H466," ",""))=C464+1,LEFT(G466,C464),LEFT(G466,FIND("§",SUBSTITUTE(H466," ","§",LEN(H466)-LEN(SUBSTITUTE(H466," ",""))))-1))))</f>
        <v/>
      </c>
      <c r="G466" s="780" t="str">
        <f t="shared" si="158"/>
        <v/>
      </c>
      <c r="H466" s="780" t="str">
        <f>IF(OR(G466="",G466=0,G466="0"),"",LEFT(G466,C464+1))</f>
        <v/>
      </c>
      <c r="I466" s="782"/>
      <c r="J466" s="796"/>
      <c r="K466" s="759" t="str">
        <f>IF(LEN(TRIM(L466))&gt;0,MAX(K13:K465)+1,"")</f>
        <v/>
      </c>
      <c r="L466" s="864"/>
      <c r="M466" s="864"/>
      <c r="N466" s="864"/>
      <c r="WK466" s="843"/>
      <c r="WL466" s="843"/>
      <c r="WM466" s="843"/>
      <c r="WN466" s="843"/>
      <c r="WO466" s="843"/>
      <c r="WP466" s="843"/>
      <c r="WQ466" s="843"/>
      <c r="WR466" s="843"/>
      <c r="WS466" s="843"/>
      <c r="WT466" s="843"/>
      <c r="WU466" s="843"/>
      <c r="WV466" s="843"/>
      <c r="WW466" s="843"/>
      <c r="WX466" s="843"/>
      <c r="WY466" s="843"/>
      <c r="WZ466" s="843"/>
      <c r="XA466" s="843"/>
      <c r="XB466" s="843"/>
      <c r="XC466" s="843"/>
      <c r="XD466" s="843"/>
      <c r="XE466" s="843"/>
      <c r="XF466" s="843"/>
      <c r="XG466" s="843"/>
      <c r="XH466" s="843"/>
    </row>
    <row r="467" spans="2:632">
      <c r="B467" s="759"/>
      <c r="C467" s="780" t="str">
        <f>TRIM(SUBSTITUTE(SUBSTITUTE(SUBSTITUTE(SUBSTITUTE(SUBSTITUTE(SUBSTITUTE(SUBSTITUTE(SUBSTITUTE(C466,"("," "),")"," "),CHAR(34)," "),"-"," "),"_"," "),"&lt;"," "),"&gt;"," "),"="," "))</f>
        <v/>
      </c>
      <c r="D467" s="780" t="str" cm="1">
        <f t="array" ref="D467">IF(ROW()=ROW(D462),C465,INDEX(E462:E475,ROW()-ROW(D462)))</f>
        <v/>
      </c>
      <c r="E467" s="781" t="str">
        <f>IF(OR(D467="",C464="",C464&lt;=0,F467=""),"",TRIM(MID(D467,LEN(F467)+1+IF(MID(D467,LEN(F467)+1,1)=" ",1,0),99999)))</f>
        <v/>
      </c>
      <c r="F467" s="780" t="str">
        <f>IF(OR(G467="",G467=0,G467="0"),"",IF(LEN(G467)&lt;=C464,G467,IF(LEN(SUBSTITUTE(H467," ",""))=C464+1,LEFT(G467,C464),LEFT(G467,FIND("§",SUBSTITUTE(H467," ","§",LEN(H467)-LEN(SUBSTITUTE(H467," ",""))))-1))))</f>
        <v/>
      </c>
      <c r="G467" s="780" t="str">
        <f t="shared" si="158"/>
        <v/>
      </c>
      <c r="H467" s="780" t="str">
        <f>IF(OR(G467="",G467=0,G467="0"),"",LEFT(G467,C464+1))</f>
        <v/>
      </c>
      <c r="I467" s="782"/>
      <c r="J467" s="796"/>
      <c r="K467" s="759" t="str">
        <f>IF(LEN(TRIM(L467))&gt;0,MAX(K13:K466)+1,"")</f>
        <v/>
      </c>
      <c r="L467" s="864"/>
      <c r="M467" s="864"/>
      <c r="N467" s="864"/>
      <c r="WK467" s="843"/>
      <c r="WL467" s="843"/>
      <c r="WM467" s="843"/>
      <c r="WN467" s="843"/>
      <c r="WO467" s="843"/>
      <c r="WP467" s="843"/>
      <c r="WQ467" s="843"/>
      <c r="WR467" s="843"/>
      <c r="WS467" s="843"/>
      <c r="WT467" s="843"/>
      <c r="WU467" s="843"/>
      <c r="WV467" s="843"/>
      <c r="WW467" s="843"/>
      <c r="WX467" s="843"/>
      <c r="WY467" s="843"/>
      <c r="WZ467" s="843"/>
      <c r="XA467" s="843"/>
      <c r="XB467" s="843"/>
      <c r="XC467" s="843"/>
      <c r="XD467" s="843"/>
      <c r="XE467" s="843"/>
      <c r="XF467" s="843"/>
      <c r="XG467" s="843"/>
      <c r="XH467" s="843"/>
    </row>
    <row r="468" spans="2:632">
      <c r="B468" s="759"/>
      <c r="C468" s="784" t="str">
        <f>TRIM(SUBSTITUTE(SUBSTITUTE(SUBSTITUTE(SUBSTITUTE(C467,"►"," "),"▼"," "),"▲"," "),"◄"," "))</f>
        <v/>
      </c>
      <c r="D468" s="780" t="str" cm="1">
        <f t="array" ref="D468">IF(ROW()=ROW(D462),C465,INDEX(E462:E475,ROW()-ROW(D462)))</f>
        <v/>
      </c>
      <c r="E468" s="781" t="str">
        <f>IF(OR(D468="",C464="",C464&lt;=0,F468=""),"",TRIM(MID(D468,LEN(F468)+1+IF(MID(D468,LEN(F468)+1,1)=" ",1,0),99999)))</f>
        <v/>
      </c>
      <c r="F468" s="780" t="str">
        <f>IF(OR(G468="",G468=0,G468="0"),"",IF(LEN(G468)&lt;=C464,G468,IF(LEN(SUBSTITUTE(H468," ",""))=C464+1,LEFT(G468,C464),LEFT(G468,FIND("§",SUBSTITUTE(H468," ","§",LEN(H468)-LEN(SUBSTITUTE(H468," ",""))))-1))))</f>
        <v/>
      </c>
      <c r="G468" s="780" t="str">
        <f t="shared" si="158"/>
        <v/>
      </c>
      <c r="H468" s="780" t="str">
        <f>IF(OR(G468="",G468=0,G468="0"),"",LEFT(G468,C464+1))</f>
        <v/>
      </c>
      <c r="I468" s="782"/>
      <c r="J468" s="796"/>
      <c r="K468" s="759" t="str">
        <f>IF(LEN(TRIM(L468))&gt;0,MAX(K13:K467)+1,"")</f>
        <v/>
      </c>
      <c r="L468" s="864"/>
      <c r="M468" s="864"/>
      <c r="N468" s="864"/>
      <c r="WK468" s="843"/>
      <c r="WL468" s="843"/>
      <c r="WM468" s="843"/>
      <c r="WN468" s="843"/>
      <c r="WO468" s="843"/>
      <c r="WP468" s="843"/>
      <c r="WQ468" s="843"/>
      <c r="WR468" s="843"/>
      <c r="WS468" s="843"/>
      <c r="WT468" s="843"/>
      <c r="WU468" s="843"/>
      <c r="WV468" s="843"/>
      <c r="WW468" s="843"/>
      <c r="WX468" s="843"/>
      <c r="WY468" s="843"/>
      <c r="WZ468" s="843"/>
      <c r="XA468" s="843"/>
      <c r="XB468" s="843"/>
      <c r="XC468" s="843"/>
      <c r="XD468" s="843"/>
      <c r="XE468" s="843"/>
      <c r="XF468" s="843"/>
      <c r="XG468" s="843"/>
      <c r="XH468" s="843"/>
    </row>
    <row r="469" spans="2:632">
      <c r="B469" s="759"/>
      <c r="C469" s="784" t="str">
        <f>TRIM(SUBSTITUTE(SUBSTITUTE(C468,"“"," "),"”"," "))</f>
        <v/>
      </c>
      <c r="D469" s="780" t="str" cm="1">
        <f t="array" ref="D469">IF(ROW()=ROW(D462),C465,INDEX(E462:E475,ROW()-ROW(D462)))</f>
        <v/>
      </c>
      <c r="E469" s="781" t="str">
        <f>IF(OR(D469="",C464="",C464&lt;=0,F469=""),"",TRIM(MID(D469,LEN(F469)+1+IF(MID(D469,LEN(F469)+1,1)=" ",1,0),99999)))</f>
        <v/>
      </c>
      <c r="F469" s="780" t="str">
        <f>IF(OR(G469="",G469=0,G469="0"),"",IF(LEN(G469)&lt;=C464,G469,IF(LEN(SUBSTITUTE(H469," ",""))=C464+1,LEFT(G469,C464),LEFT(G469,FIND("§",SUBSTITUTE(H469," ","§",LEN(H469)-LEN(SUBSTITUTE(H469," ",""))))-1))))</f>
        <v/>
      </c>
      <c r="G469" s="780" t="str">
        <f t="shared" si="158"/>
        <v/>
      </c>
      <c r="H469" s="780" t="str">
        <f>IF(OR(G469="",G469=0,G469="0"),"",LEFT(G469,C464+1))</f>
        <v/>
      </c>
      <c r="I469" s="782"/>
      <c r="J469" s="796"/>
      <c r="K469" s="759" t="str">
        <f>IF(LEN(TRIM(L469))&gt;0,MAX(K13:K468)+1,"")</f>
        <v/>
      </c>
      <c r="L469" s="864"/>
      <c r="M469" s="864"/>
      <c r="N469" s="864"/>
      <c r="WK469" s="843"/>
      <c r="WL469" s="843"/>
      <c r="WM469" s="843"/>
      <c r="WN469" s="843"/>
      <c r="WO469" s="843"/>
      <c r="WP469" s="843"/>
      <c r="WQ469" s="843"/>
      <c r="WR469" s="843"/>
      <c r="WS469" s="843"/>
      <c r="WT469" s="843"/>
      <c r="WU469" s="843"/>
      <c r="WV469" s="843"/>
      <c r="WW469" s="843"/>
      <c r="WX469" s="843"/>
      <c r="WY469" s="843"/>
      <c r="WZ469" s="843"/>
      <c r="XA469" s="843"/>
      <c r="XB469" s="843"/>
      <c r="XC469" s="843"/>
      <c r="XD469" s="843"/>
      <c r="XE469" s="843"/>
      <c r="XF469" s="843"/>
      <c r="XG469" s="843"/>
      <c r="XH469" s="843"/>
    </row>
    <row r="470" spans="2:632">
      <c r="B470" s="759"/>
      <c r="C470" s="784"/>
      <c r="D470" s="780" t="str" cm="1">
        <f t="array" ref="D470">IF(ROW()=ROW(D462),C465,INDEX(E462:E475,ROW()-ROW(D462)))</f>
        <v/>
      </c>
      <c r="E470" s="781" t="str">
        <f>IF(OR(D470="",C464="",C464&lt;=0,F470=""),"",TRIM(MID(D470,LEN(F470)+1+IF(MID(D470,LEN(F470)+1,1)=" ",1,0),99999)))</f>
        <v/>
      </c>
      <c r="F470" s="780" t="str">
        <f>IF(OR(G470="",G470=0,G470="0"),"",IF(LEN(G470)&lt;=C464,G470,IF(LEN(SUBSTITUTE(H470," ",""))=C464+1,LEFT(G470,C464),LEFT(G470,FIND("§",SUBSTITUTE(H470," ","§",LEN(H470)-LEN(SUBSTITUTE(H470," ",""))))-1))))</f>
        <v/>
      </c>
      <c r="G470" s="780" t="str">
        <f t="shared" si="158"/>
        <v/>
      </c>
      <c r="H470" s="780" t="str">
        <f>IF(OR(G470="",G470=0,G470="0"),"",LEFT(G470,C464+1))</f>
        <v/>
      </c>
      <c r="I470" s="782"/>
      <c r="J470" s="796"/>
      <c r="K470" s="759" t="str">
        <f>IF(LEN(TRIM(L470))&gt;0,MAX(K13:K469)+1,"")</f>
        <v/>
      </c>
      <c r="L470" s="864"/>
      <c r="M470" s="864"/>
      <c r="N470" s="864"/>
      <c r="WK470" s="843"/>
      <c r="WL470" s="843"/>
      <c r="WM470" s="843"/>
      <c r="WN470" s="843"/>
      <c r="WO470" s="843"/>
      <c r="WP470" s="843"/>
      <c r="WQ470" s="843"/>
      <c r="WR470" s="843"/>
      <c r="WS470" s="843"/>
      <c r="WT470" s="843"/>
      <c r="WU470" s="843"/>
      <c r="WV470" s="843"/>
      <c r="WW470" s="843"/>
      <c r="WX470" s="843"/>
      <c r="WY470" s="843"/>
      <c r="WZ470" s="843"/>
      <c r="XA470" s="843"/>
      <c r="XB470" s="843"/>
      <c r="XC470" s="843"/>
      <c r="XD470" s="843"/>
      <c r="XE470" s="843"/>
      <c r="XF470" s="843"/>
      <c r="XG470" s="843"/>
      <c r="XH470" s="843"/>
    </row>
    <row r="471" spans="2:632">
      <c r="B471" s="759"/>
      <c r="C471" s="784"/>
      <c r="D471" s="780" t="str" cm="1">
        <f t="array" ref="D471">IF(ROW()=ROW(D462),C465,INDEX(E462:E475,ROW()-ROW(D462)))</f>
        <v/>
      </c>
      <c r="E471" s="781" t="str">
        <f>IF(OR(D471="",C464="",C464&lt;=0,F471=""),"",TRIM(MID(D471,LEN(F471)+1+IF(MID(D471,LEN(F471)+1,1)=" ",1,0),99999)))</f>
        <v/>
      </c>
      <c r="F471" s="780" t="str">
        <f>IF(OR(G471="",G471=0,G471="0"),"",IF(LEN(G471)&lt;=C464,G471,IF(LEN(SUBSTITUTE(H471," ",""))=C464+1,LEFT(G471,C464),LEFT(G471,FIND("§",SUBSTITUTE(H471," ","§",LEN(H471)-LEN(SUBSTITUTE(H471," ",""))))-1))))</f>
        <v/>
      </c>
      <c r="G471" s="780" t="str">
        <f t="shared" si="158"/>
        <v/>
      </c>
      <c r="H471" s="780" t="str">
        <f>IF(OR(G471="",G471=0,G471="0"),"",LEFT(G471,C464+1))</f>
        <v/>
      </c>
      <c r="I471" s="782"/>
      <c r="J471" s="796"/>
      <c r="K471" s="759" t="str">
        <f>IF(LEN(TRIM(L471))&gt;0,MAX(K13:K470)+1,"")</f>
        <v/>
      </c>
      <c r="L471" s="864"/>
      <c r="M471" s="864"/>
      <c r="N471" s="864"/>
      <c r="WK471" s="843"/>
      <c r="WL471" s="843"/>
      <c r="WM471" s="843"/>
      <c r="WN471" s="843"/>
      <c r="WO471" s="843"/>
      <c r="WP471" s="843"/>
      <c r="WQ471" s="843"/>
      <c r="WR471" s="843"/>
      <c r="WS471" s="843"/>
      <c r="WT471" s="843"/>
      <c r="WU471" s="843"/>
      <c r="WV471" s="843"/>
      <c r="WW471" s="843"/>
      <c r="WX471" s="843"/>
      <c r="WY471" s="843"/>
      <c r="WZ471" s="843"/>
      <c r="XA471" s="843"/>
      <c r="XB471" s="843"/>
      <c r="XC471" s="843"/>
      <c r="XD471" s="843"/>
      <c r="XE471" s="843"/>
      <c r="XF471" s="843"/>
      <c r="XG471" s="843"/>
      <c r="XH471" s="843"/>
    </row>
    <row r="472" spans="2:632">
      <c r="B472" s="759"/>
      <c r="C472" s="784"/>
      <c r="D472" s="780" t="str" cm="1">
        <f t="array" ref="D472">IF(ROW()=ROW(D462),C465,INDEX(E462:E475,ROW()-ROW(D462)))</f>
        <v/>
      </c>
      <c r="E472" s="781" t="str">
        <f>IF(OR(D472="",C464="",C464&lt;=0,F472=""),"",TRIM(MID(D472,LEN(F472)+1+IF(MID(D472,LEN(F472)+1,1)=" ",1,0),99999)))</f>
        <v/>
      </c>
      <c r="F472" s="780" t="str">
        <f>IF(OR(G472="",G472=0,G472="0"),"",IF(LEN(G472)&lt;=C464,G472,IF(LEN(SUBSTITUTE(H472," ",""))=C464+1,LEFT(G472,C464),LEFT(G472,FIND("§",SUBSTITUTE(H472," ","§",LEN(H472)-LEN(SUBSTITUTE(H472," ",""))))-1))))</f>
        <v/>
      </c>
      <c r="G472" s="780" t="str">
        <f t="shared" si="158"/>
        <v/>
      </c>
      <c r="H472" s="780" t="str">
        <f>IF(OR(G472="",G472=0,G472="0"),"",LEFT(G472,C464+1))</f>
        <v/>
      </c>
      <c r="I472" s="782"/>
      <c r="J472" s="796"/>
      <c r="K472" s="759" t="str">
        <f>IF(LEN(TRIM(L472))&gt;0,MAX(K13:K471)+1,"")</f>
        <v/>
      </c>
      <c r="L472" s="864"/>
      <c r="M472" s="864"/>
      <c r="N472" s="864"/>
      <c r="WK472" s="843"/>
      <c r="WL472" s="843"/>
      <c r="WM472" s="843"/>
      <c r="WN472" s="843"/>
      <c r="WO472" s="843"/>
      <c r="WP472" s="843"/>
      <c r="WQ472" s="843"/>
      <c r="WR472" s="843"/>
      <c r="WS472" s="843"/>
      <c r="WT472" s="843"/>
      <c r="WU472" s="843"/>
      <c r="WV472" s="843"/>
      <c r="WW472" s="843"/>
      <c r="WX472" s="843"/>
      <c r="WY472" s="843"/>
      <c r="WZ472" s="843"/>
      <c r="XA472" s="843"/>
      <c r="XB472" s="843"/>
      <c r="XC472" s="843"/>
      <c r="XD472" s="843"/>
      <c r="XE472" s="843"/>
      <c r="XF472" s="843"/>
      <c r="XG472" s="843"/>
      <c r="XH472" s="843"/>
    </row>
    <row r="473" spans="2:632">
      <c r="B473" s="759"/>
      <c r="C473" s="784"/>
      <c r="D473" s="780" t="str" cm="1">
        <f t="array" ref="D473">IF(ROW()=ROW(D462),C465,INDEX(E462:E475,ROW()-ROW(D462)))</f>
        <v/>
      </c>
      <c r="E473" s="781" t="str">
        <f>IF(OR(D473="",C464="",C464&lt;=0,F473=""),"",TRIM(MID(D473,LEN(F473)+1+IF(MID(D473,LEN(F473)+1,1)=" ",1,0),99999)))</f>
        <v/>
      </c>
      <c r="F473" s="780" t="str">
        <f>IF(OR(G473="",G473=0,G473="0"),"",IF(LEN(G473)&lt;=C464,G473,IF(LEN(SUBSTITUTE(H473," ",""))=C464+1,LEFT(G473,C464),LEFT(G473,FIND("§",SUBSTITUTE(H473," ","§",LEN(H473)-LEN(SUBSTITUTE(H473," ",""))))-1))))</f>
        <v/>
      </c>
      <c r="G473" s="780" t="str">
        <f t="shared" si="158"/>
        <v/>
      </c>
      <c r="H473" s="780" t="str">
        <f>IF(OR(G473="",G473=0,G473="0"),"",LEFT(G473,C464+1))</f>
        <v/>
      </c>
      <c r="I473" s="782"/>
      <c r="J473" s="796"/>
      <c r="K473" s="759" t="str">
        <f>IF(LEN(TRIM(L473))&gt;0,MAX(K13:K472)+1,"")</f>
        <v/>
      </c>
      <c r="L473" s="864"/>
      <c r="M473" s="864"/>
      <c r="N473" s="864"/>
      <c r="WK473" s="843"/>
      <c r="WL473" s="843"/>
      <c r="WM473" s="843"/>
      <c r="WN473" s="843"/>
      <c r="WO473" s="843"/>
      <c r="WP473" s="843"/>
      <c r="WQ473" s="843"/>
      <c r="WR473" s="843"/>
      <c r="WS473" s="843"/>
      <c r="WT473" s="843"/>
      <c r="WU473" s="843"/>
      <c r="WV473" s="843"/>
      <c r="WW473" s="843"/>
      <c r="WX473" s="843"/>
      <c r="WY473" s="843"/>
      <c r="WZ473" s="843"/>
      <c r="XA473" s="843"/>
      <c r="XB473" s="843"/>
      <c r="XC473" s="843"/>
      <c r="XD473" s="843"/>
      <c r="XE473" s="843"/>
      <c r="XF473" s="843"/>
      <c r="XG473" s="843"/>
      <c r="XH473" s="843"/>
    </row>
    <row r="474" spans="2:632">
      <c r="B474" s="759"/>
      <c r="C474" s="784"/>
      <c r="D474" s="780" t="str" cm="1">
        <f t="array" ref="D474">IF(ROW()=ROW(D462),C465,INDEX(E462:E475,ROW()-ROW(D462)))</f>
        <v/>
      </c>
      <c r="E474" s="781" t="str">
        <f>IF(OR(D474="",C464="",C464&lt;=0,F474=""),"",TRIM(MID(D474,LEN(F474)+1+IF(MID(D474,LEN(F474)+1,1)=" ",1,0),99999)))</f>
        <v/>
      </c>
      <c r="F474" s="780" t="str">
        <f>IF(OR(G474="",G474=0,G474="0"),"",IF(LEN(G474)&lt;=C464,G474,IF(LEN(SUBSTITUTE(H474," ",""))=C464+1,LEFT(G474,C464),LEFT(G474,FIND("§",SUBSTITUTE(H474," ","§",LEN(H474)-LEN(SUBSTITUTE(H474," ",""))))-1))))</f>
        <v/>
      </c>
      <c r="G474" s="780" t="str">
        <f t="shared" si="158"/>
        <v/>
      </c>
      <c r="H474" s="780" t="str">
        <f>IF(OR(G474="",G474=0,G474="0"),"",LEFT(G474,C464+1))</f>
        <v/>
      </c>
      <c r="I474" s="782"/>
      <c r="J474" s="796"/>
      <c r="K474" s="759" t="str">
        <f>IF(LEN(TRIM(L474))&gt;0,MAX(K13:K473)+1,"")</f>
        <v/>
      </c>
      <c r="L474" s="864"/>
      <c r="M474" s="864"/>
      <c r="N474" s="864"/>
      <c r="WK474" s="843"/>
      <c r="WL474" s="843"/>
      <c r="WM474" s="843"/>
      <c r="WN474" s="843"/>
      <c r="WO474" s="843"/>
      <c r="WP474" s="843"/>
      <c r="WQ474" s="843"/>
      <c r="WR474" s="843"/>
      <c r="WS474" s="843"/>
      <c r="WT474" s="843"/>
      <c r="WU474" s="843"/>
      <c r="WV474" s="843"/>
      <c r="WW474" s="843"/>
      <c r="WX474" s="843"/>
      <c r="WY474" s="843"/>
      <c r="WZ474" s="843"/>
      <c r="XA474" s="843"/>
      <c r="XB474" s="843"/>
      <c r="XC474" s="843"/>
      <c r="XD474" s="843"/>
      <c r="XE474" s="843"/>
      <c r="XF474" s="843"/>
      <c r="XG474" s="843"/>
      <c r="XH474" s="843"/>
    </row>
    <row r="475" spans="2:632">
      <c r="B475" s="759"/>
      <c r="C475" s="784"/>
      <c r="D475" s="780" t="str" cm="1">
        <f t="array" ref="D475">IF(ROW()=ROW(D462),C465,INDEX(E462:E475,ROW()-ROW(D462)))</f>
        <v/>
      </c>
      <c r="E475" s="781" t="str">
        <f>IF(OR(D475="",C464="",C464&lt;=0,F475=""),"",TRIM(MID(D475,LEN(F475)+1+IF(MID(D475,LEN(F475)+1,1)=" ",1,0),99999)))</f>
        <v/>
      </c>
      <c r="F475" s="780" t="str">
        <f>IF(OR(G475="",G475=0,G475="0"),"",IF(LEN(G475)&lt;=C464,G475,IF(LEN(SUBSTITUTE(H475," ",""))=C464+1,LEFT(G475,C464),LEFT(G475,FIND("§",SUBSTITUTE(H475," ","§",LEN(H475)-LEN(SUBSTITUTE(H475," ",""))))-1))))</f>
        <v/>
      </c>
      <c r="G475" s="780" t="str">
        <f t="shared" si="158"/>
        <v/>
      </c>
      <c r="H475" s="780" t="str">
        <f>IF(OR(G475="",G475=0,G475="0"),"",LEFT(G475,C464+1))</f>
        <v/>
      </c>
      <c r="I475" s="782"/>
      <c r="J475" s="796"/>
      <c r="K475" s="759" t="str">
        <f>IF(LEN(TRIM(L475))&gt;0,MAX(K13:K474)+1,"")</f>
        <v/>
      </c>
      <c r="L475" s="864"/>
      <c r="M475" s="864"/>
      <c r="N475" s="864"/>
      <c r="WK475" s="843"/>
      <c r="WL475" s="843"/>
      <c r="WM475" s="843"/>
      <c r="WN475" s="843"/>
      <c r="WO475" s="843"/>
      <c r="WP475" s="843"/>
      <c r="WQ475" s="843"/>
      <c r="WR475" s="843"/>
      <c r="WS475" s="843"/>
      <c r="WT475" s="843"/>
      <c r="WU475" s="843"/>
      <c r="WV475" s="843"/>
      <c r="WW475" s="843"/>
      <c r="WX475" s="843"/>
      <c r="WY475" s="843"/>
      <c r="WZ475" s="843"/>
      <c r="XA475" s="843"/>
      <c r="XB475" s="843"/>
      <c r="XC475" s="843"/>
      <c r="XD475" s="843"/>
      <c r="XE475" s="843"/>
      <c r="XF475" s="843"/>
      <c r="XG475" s="843"/>
      <c r="XH475" s="843"/>
    </row>
    <row r="476" spans="2:632">
      <c r="B476" s="759"/>
      <c r="C476" s="779" t="str">
        <f>IF(TRIM(SUBSTITUTE(R47,CHAR(160),""))="","",R47)</f>
        <v/>
      </c>
      <c r="D476" s="780" t="str" cm="1">
        <f t="array" ref="D476">IF(ROW()=ROW(D476),C479,INDEX(E476:E489,ROW()-ROW(D476)))</f>
        <v/>
      </c>
      <c r="E476" s="781" t="str">
        <f>IF(OR(D476="",C478="",C478&lt;=0,F476=""),"",TRIM(MID(D476,LEN(F476)+1+IF(MID(D476,LEN(F476)+1,1)=" ",1,0),99999)))</f>
        <v/>
      </c>
      <c r="F476" s="780" t="str">
        <f>IF(OR(G476="",G476=0,G476="0"),"",IF(LEN(G476)&lt;=C478,G476,IF(LEN(SUBSTITUTE(H476," ",""))=C478+1,LEFT(G476,C478),LEFT(G476,FIND("§",SUBSTITUTE(H476," ","§",LEN(H476)-LEN(SUBSTITUTE(H476," ",""))))-1))))</f>
        <v/>
      </c>
      <c r="G476" s="780" t="str">
        <f t="shared" si="158"/>
        <v/>
      </c>
      <c r="H476" s="780" t="str">
        <f>IF(OR(G476="",G476=0,G476="0"),"",LEFT(G476,C478+1))</f>
        <v/>
      </c>
      <c r="I476" s="782"/>
      <c r="J476" s="796"/>
      <c r="K476" s="759" t="str">
        <f>IF(LEN(TRIM(L476))&gt;0,MAX(K13:K475)+1,"")</f>
        <v/>
      </c>
      <c r="L476" s="864"/>
      <c r="M476" s="864"/>
      <c r="N476" s="864"/>
      <c r="WK476" s="843"/>
      <c r="WL476" s="843"/>
      <c r="WM476" s="843"/>
      <c r="WN476" s="843"/>
      <c r="WO476" s="843"/>
      <c r="WP476" s="843"/>
      <c r="WQ476" s="843"/>
      <c r="WR476" s="843"/>
      <c r="WS476" s="843"/>
      <c r="WT476" s="843"/>
      <c r="WU476" s="843"/>
      <c r="WV476" s="843"/>
      <c r="WW476" s="843"/>
      <c r="WX476" s="843"/>
      <c r="WY476" s="843"/>
      <c r="WZ476" s="843"/>
      <c r="XA476" s="843"/>
      <c r="XB476" s="843"/>
      <c r="XC476" s="843"/>
      <c r="XD476" s="843"/>
      <c r="XE476" s="843"/>
      <c r="XF476" s="843"/>
      <c r="XG476" s="843"/>
      <c r="XH476" s="843"/>
    </row>
    <row r="477" spans="2:632">
      <c r="B477" s="759"/>
      <c r="C477" s="784" t="str">
        <f>TRIM(SUBSTITUTE(SUBSTITUTE(SUBSTITUTE(SUBSTITUTE(SUBSTITUTE(SUBSTITUTE(SUBSTITUTE(SUBSTITUTE(SUBSTITUTE(CLEAN(IF(OR(LEFT(C476,1)="-",LEFT(C476,1)="="),MID(C476,2,99999),C476)),"—","-"),"–","-"),CHAR(160)," "),CHAR(9)," "),CHAR(13)," "),CHAR(10)," ")," "," ")," "," ")," "," "))</f>
        <v/>
      </c>
      <c r="D477" s="780" t="str" cm="1">
        <f t="array" ref="D477">IF(ROW()=ROW(D476),C479,INDEX(E476:E489,ROW()-ROW(D476)))</f>
        <v/>
      </c>
      <c r="E477" s="781" t="str">
        <f>IF(OR(D477="",C478="",C478&lt;=0,F477=""),"",TRIM(MID(D477,LEN(F477)+1+IF(MID(D477,LEN(F477)+1,1)=" ",1,0),99999)))</f>
        <v/>
      </c>
      <c r="F477" s="780" t="str">
        <f>IF(OR(G477="",G477=0,G477="0"),"",IF(LEN(G477)&lt;=C478,G477,IF(LEN(SUBSTITUTE(H477," ",""))=C478+1,LEFT(G477,C478),LEFT(G477,FIND("§",SUBSTITUTE(H477," ","§",LEN(H477)-LEN(SUBSTITUTE(H477," ",""))))-1))))</f>
        <v/>
      </c>
      <c r="G477" s="780" t="str">
        <f t="shared" si="158"/>
        <v/>
      </c>
      <c r="H477" s="780" t="str">
        <f>IF(OR(G477="",G477=0,G477="0"),"",LEFT(G477,C478+1))</f>
        <v/>
      </c>
      <c r="I477" s="782"/>
      <c r="J477" s="796"/>
      <c r="K477" s="759" t="str">
        <f>IF(LEN(TRIM(L477))&gt;0,MAX(K13:K476)+1,"")</f>
        <v/>
      </c>
      <c r="L477" s="864"/>
      <c r="M477" s="864"/>
      <c r="N477" s="864"/>
      <c r="WK477" s="843"/>
      <c r="WL477" s="843"/>
      <c r="WM477" s="843"/>
      <c r="WN477" s="843"/>
      <c r="WO477" s="843"/>
      <c r="WP477" s="843"/>
      <c r="WQ477" s="843"/>
      <c r="WR477" s="843"/>
      <c r="WS477" s="843"/>
      <c r="WT477" s="843"/>
      <c r="WU477" s="843"/>
      <c r="WV477" s="843"/>
      <c r="WW477" s="843"/>
      <c r="WX477" s="843"/>
      <c r="WY477" s="843"/>
      <c r="WZ477" s="843"/>
      <c r="XA477" s="843"/>
      <c r="XB477" s="843"/>
      <c r="XC477" s="843"/>
      <c r="XD477" s="843"/>
      <c r="XE477" s="843"/>
      <c r="XF477" s="843"/>
      <c r="XG477" s="843"/>
      <c r="XH477" s="843"/>
    </row>
    <row r="478" spans="2:632">
      <c r="B478" s="759"/>
      <c r="C478" s="785">
        <f>K10</f>
        <v>120</v>
      </c>
      <c r="D478" s="780" t="str" cm="1">
        <f t="array" ref="D478">IF(ROW()=ROW(D476),C479,INDEX(E476:E489,ROW()-ROW(D476)))</f>
        <v/>
      </c>
      <c r="E478" s="781" t="str">
        <f>IF(OR(D478="",C478="",C478&lt;=0,F478=""),"",TRIM(MID(D478,LEN(F478)+1+IF(MID(D478,LEN(F478)+1,1)=" ",1,0),99999)))</f>
        <v/>
      </c>
      <c r="F478" s="780" t="str">
        <f>IF(OR(G478="",G478=0,G478="0"),"",IF(LEN(G478)&lt;=C478,G478,IF(LEN(SUBSTITUTE(H478," ",""))=C478+1,LEFT(G478,C478),LEFT(G478,FIND("§",SUBSTITUTE(H478," ","§",LEN(H478)-LEN(SUBSTITUTE(H478," ",""))))-1))))</f>
        <v/>
      </c>
      <c r="G478" s="780" t="str">
        <f t="shared" si="158"/>
        <v/>
      </c>
      <c r="H478" s="780" t="str">
        <f>IF(OR(G478="",G478=0,G478="0"),"",LEFT(G478,C478+1))</f>
        <v/>
      </c>
      <c r="I478" s="782"/>
      <c r="J478" s="796"/>
      <c r="K478" s="759" t="str">
        <f>IF(LEN(TRIM(L478))&gt;0,MAX(K13:K477)+1,"")</f>
        <v/>
      </c>
      <c r="L478" s="864"/>
      <c r="M478" s="864"/>
      <c r="N478" s="864"/>
      <c r="WK478" s="843"/>
      <c r="WL478" s="843"/>
      <c r="WM478" s="843"/>
      <c r="WN478" s="843"/>
      <c r="WO478" s="843"/>
      <c r="WP478" s="843"/>
      <c r="WQ478" s="843"/>
      <c r="WR478" s="843"/>
      <c r="WS478" s="843"/>
      <c r="WT478" s="843"/>
      <c r="WU478" s="843"/>
      <c r="WV478" s="843"/>
      <c r="WW478" s="843"/>
      <c r="WX478" s="843"/>
      <c r="WY478" s="843"/>
      <c r="WZ478" s="843"/>
      <c r="XA478" s="843"/>
      <c r="XB478" s="843"/>
      <c r="XC478" s="843"/>
      <c r="XD478" s="843"/>
      <c r="XE478" s="843"/>
      <c r="XF478" s="843"/>
      <c r="XG478" s="843"/>
      <c r="XH478" s="843"/>
    </row>
    <row r="479" spans="2:632">
      <c r="B479" s="759"/>
      <c r="C479" s="784" t="str">
        <f>IF(UPPER(TRIM(K11))="X",C483,C477)</f>
        <v/>
      </c>
      <c r="D479" s="780" t="str" cm="1">
        <f t="array" ref="D479">IF(ROW()=ROW(D476),C479,INDEX(E476:E489,ROW()-ROW(D476)))</f>
        <v/>
      </c>
      <c r="E479" s="781" t="str">
        <f>IF(OR(D479="",C478="",C478&lt;=0,F479=""),"",TRIM(MID(D479,LEN(F479)+1+IF(MID(D479,LEN(F479)+1,1)=" ",1,0),99999)))</f>
        <v/>
      </c>
      <c r="F479" s="780" t="str">
        <f>IF(OR(G479="",G479=0,G479="0"),"",IF(LEN(G479)&lt;=C478,G479,IF(LEN(SUBSTITUTE(H479," ",""))=C478+1,LEFT(G479,C478),LEFT(G479,FIND("§",SUBSTITUTE(H479," ","§",LEN(H479)-LEN(SUBSTITUTE(H479," ",""))))-1))))</f>
        <v/>
      </c>
      <c r="G479" s="780" t="str">
        <f t="shared" si="158"/>
        <v/>
      </c>
      <c r="H479" s="780" t="str">
        <f>IF(OR(G479="",G479=0,G479="0"),"",LEFT(G479,C478+1))</f>
        <v/>
      </c>
      <c r="I479" s="782"/>
      <c r="J479" s="796"/>
      <c r="K479" s="759" t="str">
        <f>IF(LEN(TRIM(L479))&gt;0,MAX(K13:K478)+1,"")</f>
        <v/>
      </c>
      <c r="L479" s="864"/>
      <c r="M479" s="864"/>
      <c r="N479" s="864"/>
      <c r="WK479" s="843"/>
      <c r="WL479" s="843"/>
      <c r="WM479" s="843"/>
      <c r="WN479" s="843"/>
      <c r="WO479" s="843"/>
      <c r="WP479" s="843"/>
      <c r="WQ479" s="843"/>
      <c r="WR479" s="843"/>
      <c r="WS479" s="843"/>
      <c r="WT479" s="843"/>
      <c r="WU479" s="843"/>
      <c r="WV479" s="843"/>
      <c r="WW479" s="843"/>
      <c r="WX479" s="843"/>
      <c r="WY479" s="843"/>
      <c r="WZ479" s="843"/>
      <c r="XA479" s="843"/>
      <c r="XB479" s="843"/>
      <c r="XC479" s="843"/>
      <c r="XD479" s="843"/>
      <c r="XE479" s="843"/>
      <c r="XF479" s="843"/>
      <c r="XG479" s="843"/>
      <c r="XH479" s="843"/>
    </row>
    <row r="480" spans="2:632">
      <c r="B480" s="759"/>
      <c r="C480" s="786" t="str">
        <f>TRIM(SUBSTITUTE(SUBSTITUTE(SUBSTITUTE(SUBSTITUTE(SUBSTITUTE(SUBSTITUTE(SUBSTITUTE(SUBSTITUTE(SUBSTITUTE(SUBSTITUTE(C477,","," "),";"," "),":"," "),"!"," "),"?"," "),"…"," "),"»"," "),"«"," "),"/"," "),"."," "))</f>
        <v/>
      </c>
      <c r="D480" s="780" t="str" cm="1">
        <f t="array" ref="D480">IF(ROW()=ROW(D476),C479,INDEX(E476:E489,ROW()-ROW(D476)))</f>
        <v/>
      </c>
      <c r="E480" s="781" t="str">
        <f>IF(OR(D480="",C478="",C478&lt;=0,F480=""),"",TRIM(MID(D480,LEN(F480)+1+IF(MID(D480,LEN(F480)+1,1)=" ",1,0),99999)))</f>
        <v/>
      </c>
      <c r="F480" s="780" t="str">
        <f>IF(OR(G480="",G480=0,G480="0"),"",IF(LEN(G480)&lt;=C478,G480,IF(LEN(SUBSTITUTE(H480," ",""))=C478+1,LEFT(G480,C478),LEFT(G480,FIND("§",SUBSTITUTE(H480," ","§",LEN(H480)-LEN(SUBSTITUTE(H480," ",""))))-1))))</f>
        <v/>
      </c>
      <c r="G480" s="780" t="str">
        <f t="shared" si="158"/>
        <v/>
      </c>
      <c r="H480" s="780" t="str">
        <f>IF(OR(G480="",G480=0,G480="0"),"",LEFT(G480,C478+1))</f>
        <v/>
      </c>
      <c r="I480" s="782"/>
      <c r="J480" s="796"/>
      <c r="K480" s="759" t="str">
        <f>IF(LEN(TRIM(L480))&gt;0,MAX(K13:K479)+1,"")</f>
        <v/>
      </c>
      <c r="L480" s="864"/>
      <c r="M480" s="864"/>
      <c r="N480" s="864"/>
      <c r="WK480" s="843"/>
      <c r="WL480" s="843"/>
      <c r="WM480" s="843"/>
      <c r="WN480" s="843"/>
      <c r="WO480" s="843"/>
      <c r="WP480" s="843"/>
      <c r="WQ480" s="843"/>
      <c r="WR480" s="843"/>
      <c r="WS480" s="843"/>
      <c r="WT480" s="843"/>
      <c r="WU480" s="843"/>
      <c r="WV480" s="843"/>
      <c r="WW480" s="843"/>
      <c r="WX480" s="843"/>
      <c r="WY480" s="843"/>
      <c r="WZ480" s="843"/>
      <c r="XA480" s="843"/>
      <c r="XB480" s="843"/>
      <c r="XC480" s="843"/>
      <c r="XD480" s="843"/>
      <c r="XE480" s="843"/>
      <c r="XF480" s="843"/>
      <c r="XG480" s="843"/>
      <c r="XH480" s="843"/>
    </row>
    <row r="481" spans="2:632">
      <c r="B481" s="759"/>
      <c r="C481" s="780" t="str">
        <f>TRIM(SUBSTITUTE(SUBSTITUTE(SUBSTITUTE(SUBSTITUTE(SUBSTITUTE(SUBSTITUTE(SUBSTITUTE(SUBSTITUTE(C480,"("," "),")"," "),CHAR(34)," "),"-"," "),"_"," "),"&lt;"," "),"&gt;"," "),"="," "))</f>
        <v/>
      </c>
      <c r="D481" s="780" t="str" cm="1">
        <f t="array" ref="D481">IF(ROW()=ROW(D476),C479,INDEX(E476:E489,ROW()-ROW(D476)))</f>
        <v/>
      </c>
      <c r="E481" s="781" t="str">
        <f>IF(OR(D481="",C478="",C478&lt;=0,F481=""),"",TRIM(MID(D481,LEN(F481)+1+IF(MID(D481,LEN(F481)+1,1)=" ",1,0),99999)))</f>
        <v/>
      </c>
      <c r="F481" s="780" t="str">
        <f>IF(OR(G481="",G481=0,G481="0"),"",IF(LEN(G481)&lt;=C478,G481,IF(LEN(SUBSTITUTE(H481," ",""))=C478+1,LEFT(G481,C478),LEFT(G481,FIND("§",SUBSTITUTE(H481," ","§",LEN(H481)-LEN(SUBSTITUTE(H481," ",""))))-1))))</f>
        <v/>
      </c>
      <c r="G481" s="780" t="str">
        <f t="shared" si="158"/>
        <v/>
      </c>
      <c r="H481" s="780" t="str">
        <f>IF(OR(G481="",G481=0,G481="0"),"",LEFT(G481,C478+1))</f>
        <v/>
      </c>
      <c r="I481" s="782"/>
      <c r="J481" s="796"/>
      <c r="K481" s="759" t="str">
        <f>IF(LEN(TRIM(L481))&gt;0,MAX(K13:K480)+1,"")</f>
        <v/>
      </c>
      <c r="L481" s="864"/>
      <c r="M481" s="864"/>
      <c r="N481" s="864"/>
      <c r="WK481" s="843"/>
      <c r="WL481" s="843"/>
      <c r="WM481" s="843"/>
      <c r="WN481" s="843"/>
      <c r="WO481" s="843"/>
      <c r="WP481" s="843"/>
      <c r="WQ481" s="843"/>
      <c r="WR481" s="843"/>
      <c r="WS481" s="843"/>
      <c r="WT481" s="843"/>
      <c r="WU481" s="843"/>
      <c r="WV481" s="843"/>
      <c r="WW481" s="843"/>
      <c r="WX481" s="843"/>
      <c r="WY481" s="843"/>
      <c r="WZ481" s="843"/>
      <c r="XA481" s="843"/>
      <c r="XB481" s="843"/>
      <c r="XC481" s="843"/>
      <c r="XD481" s="843"/>
      <c r="XE481" s="843"/>
      <c r="XF481" s="843"/>
      <c r="XG481" s="843"/>
      <c r="XH481" s="843"/>
    </row>
    <row r="482" spans="2:632">
      <c r="B482" s="759"/>
      <c r="C482" s="784" t="str">
        <f>TRIM(SUBSTITUTE(SUBSTITUTE(SUBSTITUTE(SUBSTITUTE(C481,"►"," "),"▼"," "),"▲"," "),"◄"," "))</f>
        <v/>
      </c>
      <c r="D482" s="780" t="str" cm="1">
        <f t="array" ref="D482">IF(ROW()=ROW(D476),C479,INDEX(E476:E489,ROW()-ROW(D476)))</f>
        <v/>
      </c>
      <c r="E482" s="781" t="str">
        <f>IF(OR(D482="",C478="",C478&lt;=0,F482=""),"",TRIM(MID(D482,LEN(F482)+1+IF(MID(D482,LEN(F482)+1,1)=" ",1,0),99999)))</f>
        <v/>
      </c>
      <c r="F482" s="780" t="str">
        <f>IF(OR(G482="",G482=0,G482="0"),"",IF(LEN(G482)&lt;=C478,G482,IF(LEN(SUBSTITUTE(H482," ",""))=C478+1,LEFT(G482,C478),LEFT(G482,FIND("§",SUBSTITUTE(H482," ","§",LEN(H482)-LEN(SUBSTITUTE(H482," ",""))))-1))))</f>
        <v/>
      </c>
      <c r="G482" s="780" t="str">
        <f t="shared" si="158"/>
        <v/>
      </c>
      <c r="H482" s="780" t="str">
        <f>IF(OR(G482="",G482=0,G482="0"),"",LEFT(G482,C478+1))</f>
        <v/>
      </c>
      <c r="I482" s="782"/>
      <c r="J482" s="796"/>
      <c r="K482" s="759" t="str">
        <f>IF(LEN(TRIM(L482))&gt;0,MAX(K13:K481)+1,"")</f>
        <v/>
      </c>
      <c r="L482" s="864"/>
      <c r="M482" s="864"/>
      <c r="N482" s="864"/>
      <c r="WK482" s="843"/>
      <c r="WL482" s="843"/>
      <c r="WM482" s="843"/>
      <c r="WN482" s="843"/>
      <c r="WO482" s="843"/>
      <c r="WP482" s="843"/>
      <c r="WQ482" s="843"/>
      <c r="WR482" s="843"/>
      <c r="WS482" s="843"/>
      <c r="WT482" s="843"/>
      <c r="WU482" s="843"/>
      <c r="WV482" s="843"/>
      <c r="WW482" s="843"/>
      <c r="WX482" s="843"/>
      <c r="WY482" s="843"/>
      <c r="WZ482" s="843"/>
      <c r="XA482" s="843"/>
      <c r="XB482" s="843"/>
      <c r="XC482" s="843"/>
      <c r="XD482" s="843"/>
      <c r="XE482" s="843"/>
      <c r="XF482" s="843"/>
      <c r="XG482" s="843"/>
      <c r="XH482" s="843"/>
    </row>
    <row r="483" spans="2:632">
      <c r="B483" s="759"/>
      <c r="C483" s="784" t="str">
        <f>TRIM(SUBSTITUTE(SUBSTITUTE(C482,"“"," "),"”"," "))</f>
        <v/>
      </c>
      <c r="D483" s="780" t="str" cm="1">
        <f t="array" ref="D483">IF(ROW()=ROW(D476),C479,INDEX(E476:E489,ROW()-ROW(D476)))</f>
        <v/>
      </c>
      <c r="E483" s="781" t="str">
        <f>IF(OR(D483="",C478="",C478&lt;=0,F483=""),"",TRIM(MID(D483,LEN(F483)+1+IF(MID(D483,LEN(F483)+1,1)=" ",1,0),99999)))</f>
        <v/>
      </c>
      <c r="F483" s="780" t="str">
        <f>IF(OR(G483="",G483=0,G483="0"),"",IF(LEN(G483)&lt;=C478,G483,IF(LEN(SUBSTITUTE(H483," ",""))=C478+1,LEFT(G483,C478),LEFT(G483,FIND("§",SUBSTITUTE(H483," ","§",LEN(H483)-LEN(SUBSTITUTE(H483," ",""))))-1))))</f>
        <v/>
      </c>
      <c r="G483" s="780" t="str">
        <f t="shared" si="158"/>
        <v/>
      </c>
      <c r="H483" s="780" t="str">
        <f>IF(OR(G483="",G483=0,G483="0"),"",LEFT(G483,C478+1))</f>
        <v/>
      </c>
      <c r="I483" s="782"/>
      <c r="J483" s="796"/>
      <c r="K483" s="759" t="str">
        <f>IF(LEN(TRIM(L483))&gt;0,MAX(K13:K482)+1,"")</f>
        <v/>
      </c>
      <c r="L483" s="864"/>
      <c r="M483" s="864"/>
      <c r="N483" s="864"/>
      <c r="WK483" s="843"/>
      <c r="WL483" s="843"/>
      <c r="WM483" s="843"/>
      <c r="WN483" s="843"/>
      <c r="WO483" s="843"/>
      <c r="WP483" s="843"/>
      <c r="WQ483" s="843"/>
      <c r="WR483" s="843"/>
      <c r="WS483" s="843"/>
      <c r="WT483" s="843"/>
      <c r="WU483" s="843"/>
      <c r="WV483" s="843"/>
      <c r="WW483" s="843"/>
      <c r="WX483" s="843"/>
      <c r="WY483" s="843"/>
      <c r="WZ483" s="843"/>
      <c r="XA483" s="843"/>
      <c r="XB483" s="843"/>
      <c r="XC483" s="843"/>
      <c r="XD483" s="843"/>
      <c r="XE483" s="843"/>
      <c r="XF483" s="843"/>
      <c r="XG483" s="843"/>
      <c r="XH483" s="843"/>
    </row>
    <row r="484" spans="2:632">
      <c r="B484" s="759"/>
      <c r="C484" s="784"/>
      <c r="D484" s="780" t="str" cm="1">
        <f t="array" ref="D484">IF(ROW()=ROW(D476),C479,INDEX(E476:E489,ROW()-ROW(D476)))</f>
        <v/>
      </c>
      <c r="E484" s="781" t="str">
        <f>IF(OR(D484="",C478="",C478&lt;=0,F484=""),"",TRIM(MID(D484,LEN(F484)+1+IF(MID(D484,LEN(F484)+1,1)=" ",1,0),99999)))</f>
        <v/>
      </c>
      <c r="F484" s="780" t="str">
        <f>IF(OR(G484="",G484=0,G484="0"),"",IF(LEN(G484)&lt;=C478,G484,IF(LEN(SUBSTITUTE(H484," ",""))=C478+1,LEFT(G484,C478),LEFT(G484,FIND("§",SUBSTITUTE(H484," ","§",LEN(H484)-LEN(SUBSTITUTE(H484," ",""))))-1))))</f>
        <v/>
      </c>
      <c r="G484" s="780" t="str">
        <f t="shared" si="158"/>
        <v/>
      </c>
      <c r="H484" s="780" t="str">
        <f>IF(OR(G484="",G484=0,G484="0"),"",LEFT(G484,C478+1))</f>
        <v/>
      </c>
      <c r="I484" s="782"/>
      <c r="J484" s="796"/>
      <c r="K484" s="759" t="str">
        <f>IF(LEN(TRIM(L484))&gt;0,MAX(K13:K483)+1,"")</f>
        <v/>
      </c>
      <c r="L484" s="864"/>
      <c r="M484" s="864"/>
      <c r="N484" s="864"/>
      <c r="WK484" s="843"/>
      <c r="WL484" s="843"/>
      <c r="WM484" s="843"/>
      <c r="WN484" s="843"/>
      <c r="WO484" s="843"/>
      <c r="WP484" s="843"/>
      <c r="WQ484" s="843"/>
      <c r="WR484" s="843"/>
      <c r="WS484" s="843"/>
      <c r="WT484" s="843"/>
      <c r="WU484" s="843"/>
      <c r="WV484" s="843"/>
      <c r="WW484" s="843"/>
      <c r="WX484" s="843"/>
      <c r="WY484" s="843"/>
      <c r="WZ484" s="843"/>
      <c r="XA484" s="843"/>
      <c r="XB484" s="843"/>
      <c r="XC484" s="843"/>
      <c r="XD484" s="843"/>
      <c r="XE484" s="843"/>
      <c r="XF484" s="843"/>
      <c r="XG484" s="843"/>
      <c r="XH484" s="843"/>
    </row>
    <row r="485" spans="2:632">
      <c r="B485" s="759"/>
      <c r="C485" s="784"/>
      <c r="D485" s="780" t="str" cm="1">
        <f t="array" ref="D485">IF(ROW()=ROW(D476),C479,INDEX(E476:E489,ROW()-ROW(D476)))</f>
        <v/>
      </c>
      <c r="E485" s="781" t="str">
        <f>IF(OR(D485="",C478="",C478&lt;=0,F485=""),"",TRIM(MID(D485,LEN(F485)+1+IF(MID(D485,LEN(F485)+1,1)=" ",1,0),99999)))</f>
        <v/>
      </c>
      <c r="F485" s="780" t="str">
        <f>IF(OR(G485="",G485=0,G485="0"),"",IF(LEN(G485)&lt;=C478,G485,IF(LEN(SUBSTITUTE(H485," ",""))=C478+1,LEFT(G485,C478),LEFT(G485,FIND("§",SUBSTITUTE(H485," ","§",LEN(H485)-LEN(SUBSTITUTE(H485," ",""))))-1))))</f>
        <v/>
      </c>
      <c r="G485" s="780" t="str">
        <f t="shared" si="158"/>
        <v/>
      </c>
      <c r="H485" s="780" t="str">
        <f>IF(OR(G485="",G485=0,G485="0"),"",LEFT(G485,C478+1))</f>
        <v/>
      </c>
      <c r="I485" s="782"/>
      <c r="J485" s="796"/>
      <c r="K485" s="759" t="str">
        <f>IF(LEN(TRIM(L485))&gt;0,MAX(K13:K484)+1,"")</f>
        <v/>
      </c>
      <c r="L485" s="864"/>
      <c r="M485" s="864"/>
      <c r="N485" s="864"/>
      <c r="WK485" s="843"/>
      <c r="WL485" s="843"/>
      <c r="WM485" s="843"/>
      <c r="WN485" s="843"/>
      <c r="WO485" s="843"/>
      <c r="WP485" s="843"/>
      <c r="WQ485" s="843"/>
      <c r="WR485" s="843"/>
      <c r="WS485" s="843"/>
      <c r="WT485" s="843"/>
      <c r="WU485" s="843"/>
      <c r="WV485" s="843"/>
      <c r="WW485" s="843"/>
      <c r="WX485" s="843"/>
      <c r="WY485" s="843"/>
      <c r="WZ485" s="843"/>
      <c r="XA485" s="843"/>
      <c r="XB485" s="843"/>
      <c r="XC485" s="843"/>
      <c r="XD485" s="843"/>
      <c r="XE485" s="843"/>
      <c r="XF485" s="843"/>
      <c r="XG485" s="843"/>
      <c r="XH485" s="843"/>
    </row>
    <row r="486" spans="2:632">
      <c r="B486" s="759"/>
      <c r="C486" s="784"/>
      <c r="D486" s="780" t="str" cm="1">
        <f t="array" ref="D486">IF(ROW()=ROW(D476),C479,INDEX(E476:E489,ROW()-ROW(D476)))</f>
        <v/>
      </c>
      <c r="E486" s="781" t="str">
        <f>IF(OR(D486="",C478="",C478&lt;=0,F486=""),"",TRIM(MID(D486,LEN(F486)+1+IF(MID(D486,LEN(F486)+1,1)=" ",1,0),99999)))</f>
        <v/>
      </c>
      <c r="F486" s="780" t="str">
        <f>IF(OR(G486="",G486=0,G486="0"),"",IF(LEN(G486)&lt;=C478,G486,IF(LEN(SUBSTITUTE(H486," ",""))=C478+1,LEFT(G486,C478),LEFT(G486,FIND("§",SUBSTITUTE(H486," ","§",LEN(H486)-LEN(SUBSTITUTE(H486," ",""))))-1))))</f>
        <v/>
      </c>
      <c r="G486" s="780" t="str">
        <f t="shared" si="158"/>
        <v/>
      </c>
      <c r="H486" s="780" t="str">
        <f>IF(OR(G486="",G486=0,G486="0"),"",LEFT(G486,C478+1))</f>
        <v/>
      </c>
      <c r="I486" s="782"/>
      <c r="J486" s="796"/>
      <c r="K486" s="759" t="str">
        <f>IF(LEN(TRIM(L486))&gt;0,MAX(K13:K485)+1,"")</f>
        <v/>
      </c>
      <c r="L486" s="864"/>
      <c r="M486" s="864"/>
      <c r="N486" s="864"/>
      <c r="WK486" s="843"/>
      <c r="WL486" s="843"/>
      <c r="WM486" s="843"/>
      <c r="WN486" s="843"/>
      <c r="WO486" s="843"/>
      <c r="WP486" s="843"/>
      <c r="WQ486" s="843"/>
      <c r="WR486" s="843"/>
      <c r="WS486" s="843"/>
      <c r="WT486" s="843"/>
      <c r="WU486" s="843"/>
      <c r="WV486" s="843"/>
      <c r="WW486" s="843"/>
      <c r="WX486" s="843"/>
      <c r="WY486" s="843"/>
      <c r="WZ486" s="843"/>
      <c r="XA486" s="843"/>
      <c r="XB486" s="843"/>
      <c r="XC486" s="843"/>
      <c r="XD486" s="843"/>
      <c r="XE486" s="843"/>
      <c r="XF486" s="843"/>
      <c r="XG486" s="843"/>
      <c r="XH486" s="843"/>
    </row>
    <row r="487" spans="2:632">
      <c r="B487" s="759"/>
      <c r="C487" s="784"/>
      <c r="D487" s="780" t="str" cm="1">
        <f t="array" ref="D487">IF(ROW()=ROW(D476),C479,INDEX(E476:E489,ROW()-ROW(D476)))</f>
        <v/>
      </c>
      <c r="E487" s="781" t="str">
        <f>IF(OR(D487="",C478="",C478&lt;=0,F487=""),"",TRIM(MID(D487,LEN(F487)+1+IF(MID(D487,LEN(F487)+1,1)=" ",1,0),99999)))</f>
        <v/>
      </c>
      <c r="F487" s="780" t="str">
        <f>IF(OR(G487="",G487=0,G487="0"),"",IF(LEN(G487)&lt;=C478,G487,IF(LEN(SUBSTITUTE(H487," ",""))=C478+1,LEFT(G487,C478),LEFT(G487,FIND("§",SUBSTITUTE(H487," ","§",LEN(H487)-LEN(SUBSTITUTE(H487," ",""))))-1))))</f>
        <v/>
      </c>
      <c r="G487" s="780" t="str">
        <f t="shared" si="158"/>
        <v/>
      </c>
      <c r="H487" s="780" t="str">
        <f>IF(OR(G487="",G487=0,G487="0"),"",LEFT(G487,C478+1))</f>
        <v/>
      </c>
      <c r="I487" s="782"/>
      <c r="J487" s="796"/>
      <c r="K487" s="759" t="str">
        <f>IF(LEN(TRIM(L487))&gt;0,MAX(K13:K486)+1,"")</f>
        <v/>
      </c>
      <c r="L487" s="864"/>
      <c r="M487" s="864"/>
      <c r="N487" s="864"/>
      <c r="WK487" s="843"/>
      <c r="WL487" s="843"/>
      <c r="WM487" s="843"/>
      <c r="WN487" s="843"/>
      <c r="WO487" s="843"/>
      <c r="WP487" s="843"/>
      <c r="WQ487" s="843"/>
      <c r="WR487" s="843"/>
      <c r="WS487" s="843"/>
      <c r="WT487" s="843"/>
      <c r="WU487" s="843"/>
      <c r="WV487" s="843"/>
      <c r="WW487" s="843"/>
      <c r="WX487" s="843"/>
      <c r="WY487" s="843"/>
      <c r="WZ487" s="843"/>
      <c r="XA487" s="843"/>
      <c r="XB487" s="843"/>
      <c r="XC487" s="843"/>
      <c r="XD487" s="843"/>
      <c r="XE487" s="843"/>
      <c r="XF487" s="843"/>
      <c r="XG487" s="843"/>
      <c r="XH487" s="843"/>
    </row>
    <row r="488" spans="2:632">
      <c r="B488" s="759"/>
      <c r="C488" s="784"/>
      <c r="D488" s="780" t="str" cm="1">
        <f t="array" ref="D488">IF(ROW()=ROW(D476),C479,INDEX(E476:E489,ROW()-ROW(D476)))</f>
        <v/>
      </c>
      <c r="E488" s="781" t="str">
        <f>IF(OR(D488="",C478="",C478&lt;=0,F488=""),"",TRIM(MID(D488,LEN(F488)+1+IF(MID(D488,LEN(F488)+1,1)=" ",1,0),99999)))</f>
        <v/>
      </c>
      <c r="F488" s="780" t="str">
        <f>IF(OR(G488="",G488=0,G488="0"),"",IF(LEN(G488)&lt;=C478,G488,IF(LEN(SUBSTITUTE(H488," ",""))=C478+1,LEFT(G488,C478),LEFT(G488,FIND("§",SUBSTITUTE(H488," ","§",LEN(H488)-LEN(SUBSTITUTE(H488," ",""))))-1))))</f>
        <v/>
      </c>
      <c r="G488" s="780" t="str">
        <f t="shared" si="158"/>
        <v/>
      </c>
      <c r="H488" s="780" t="str">
        <f>IF(OR(G488="",G488=0,G488="0"),"",LEFT(G488,C478+1))</f>
        <v/>
      </c>
      <c r="I488" s="782"/>
      <c r="J488" s="796"/>
      <c r="K488" s="759" t="str">
        <f>IF(LEN(TRIM(L488))&gt;0,MAX(K13:K487)+1,"")</f>
        <v/>
      </c>
      <c r="L488" s="864"/>
      <c r="M488" s="864"/>
      <c r="N488" s="864"/>
      <c r="WK488" s="843"/>
      <c r="WL488" s="843"/>
      <c r="WM488" s="843"/>
      <c r="WN488" s="843"/>
      <c r="WO488" s="843"/>
      <c r="WP488" s="843"/>
      <c r="WQ488" s="843"/>
      <c r="WR488" s="843"/>
      <c r="WS488" s="843"/>
      <c r="WT488" s="843"/>
      <c r="WU488" s="843"/>
      <c r="WV488" s="843"/>
      <c r="WW488" s="843"/>
      <c r="WX488" s="843"/>
      <c r="WY488" s="843"/>
      <c r="WZ488" s="843"/>
      <c r="XA488" s="843"/>
      <c r="XB488" s="843"/>
      <c r="XC488" s="843"/>
      <c r="XD488" s="843"/>
      <c r="XE488" s="843"/>
      <c r="XF488" s="843"/>
      <c r="XG488" s="843"/>
      <c r="XH488" s="843"/>
    </row>
    <row r="489" spans="2:632">
      <c r="B489" s="759"/>
      <c r="C489" s="784"/>
      <c r="D489" s="780" t="str" cm="1">
        <f t="array" ref="D489">IF(ROW()=ROW(D476),C479,INDEX(E476:E489,ROW()-ROW(D476)))</f>
        <v/>
      </c>
      <c r="E489" s="781" t="str">
        <f>IF(OR(D489="",C478="",C478&lt;=0,F489=""),"",TRIM(MID(D489,LEN(F489)+1+IF(MID(D489,LEN(F489)+1,1)=" ",1,0),99999)))</f>
        <v/>
      </c>
      <c r="F489" s="780" t="str">
        <f>IF(OR(G489="",G489=0,G489="0"),"",IF(LEN(G489)&lt;=C478,G489,IF(LEN(SUBSTITUTE(H489," ",""))=C478+1,LEFT(G489,C478),LEFT(G489,FIND("§",SUBSTITUTE(H489," ","§",LEN(H489)-LEN(SUBSTITUTE(H489," ",""))))-1))))</f>
        <v/>
      </c>
      <c r="G489" s="780" t="str">
        <f t="shared" si="158"/>
        <v/>
      </c>
      <c r="H489" s="780" t="str">
        <f>IF(OR(G489="",G489=0,G489="0"),"",LEFT(G489,C478+1))</f>
        <v/>
      </c>
      <c r="I489" s="782"/>
      <c r="J489" s="796"/>
      <c r="K489" s="759" t="str">
        <f>IF(LEN(TRIM(L489))&gt;0,MAX(K13:K488)+1,"")</f>
        <v/>
      </c>
      <c r="L489" s="864"/>
      <c r="M489" s="864"/>
      <c r="N489" s="864"/>
      <c r="WK489" s="843"/>
      <c r="WL489" s="843"/>
      <c r="WM489" s="843"/>
      <c r="WN489" s="843"/>
      <c r="WO489" s="843"/>
      <c r="WP489" s="843"/>
      <c r="WQ489" s="843"/>
      <c r="WR489" s="843"/>
      <c r="WS489" s="843"/>
      <c r="WT489" s="843"/>
      <c r="WU489" s="843"/>
      <c r="WV489" s="843"/>
      <c r="WW489" s="843"/>
      <c r="WX489" s="843"/>
      <c r="WY489" s="843"/>
      <c r="WZ489" s="843"/>
      <c r="XA489" s="843"/>
      <c r="XB489" s="843"/>
      <c r="XC489" s="843"/>
      <c r="XD489" s="843"/>
      <c r="XE489" s="843"/>
      <c r="XF489" s="843"/>
      <c r="XG489" s="843"/>
      <c r="XH489" s="843"/>
    </row>
    <row r="490" spans="2:632">
      <c r="B490" s="759"/>
      <c r="C490" s="779" t="str">
        <f>IF(TRIM(SUBSTITUTE(R48,CHAR(160),""))="","",R48)</f>
        <v/>
      </c>
      <c r="D490" s="780" t="str" cm="1">
        <f t="array" ref="D490">IF(ROW()=ROW(D490),C493,INDEX(E490:E503,ROW()-ROW(D490)))</f>
        <v/>
      </c>
      <c r="E490" s="781" t="str">
        <f>IF(OR(D490="",C492="",C492&lt;=0,F490=""),"",TRIM(MID(D490,LEN(F490)+1+IF(MID(D490,LEN(F490)+1,1)=" ",1,0),99999)))</f>
        <v/>
      </c>
      <c r="F490" s="780" t="str">
        <f>IF(OR(G490="",G490=0,G490="0"),"",IF(LEN(G490)&lt;=C492,G490,IF(LEN(SUBSTITUTE(H490," ",""))=C492+1,LEFT(G490,C492),LEFT(G490,FIND("§",SUBSTITUTE(H490," ","§",LEN(H490)-LEN(SUBSTITUTE(H490," ",""))))-1))))</f>
        <v/>
      </c>
      <c r="G490" s="780" t="str">
        <f t="shared" si="158"/>
        <v/>
      </c>
      <c r="H490" s="780" t="str">
        <f>IF(OR(G490="",G490=0,G490="0"),"",LEFT(G490,C492+1))</f>
        <v/>
      </c>
      <c r="I490" s="782"/>
      <c r="J490" s="796"/>
      <c r="K490" s="759" t="str">
        <f>IF(LEN(TRIM(L490))&gt;0,MAX(K13:K489)+1,"")</f>
        <v/>
      </c>
      <c r="L490" s="864"/>
      <c r="M490" s="864"/>
      <c r="N490" s="864"/>
      <c r="WK490" s="843"/>
      <c r="WL490" s="843"/>
      <c r="WM490" s="843"/>
      <c r="WN490" s="843"/>
      <c r="WO490" s="843"/>
      <c r="WP490" s="843"/>
      <c r="WQ490" s="843"/>
      <c r="WR490" s="843"/>
      <c r="WS490" s="843"/>
      <c r="WT490" s="843"/>
      <c r="WU490" s="843"/>
      <c r="WV490" s="843"/>
      <c r="WW490" s="843"/>
      <c r="WX490" s="843"/>
      <c r="WY490" s="843"/>
      <c r="WZ490" s="843"/>
      <c r="XA490" s="843"/>
      <c r="XB490" s="843"/>
      <c r="XC490" s="843"/>
      <c r="XD490" s="843"/>
      <c r="XE490" s="843"/>
      <c r="XF490" s="843"/>
      <c r="XG490" s="843"/>
      <c r="XH490" s="843"/>
    </row>
    <row r="491" spans="2:632">
      <c r="B491" s="759"/>
      <c r="C491" s="784" t="str">
        <f>TRIM(SUBSTITUTE(SUBSTITUTE(SUBSTITUTE(SUBSTITUTE(SUBSTITUTE(SUBSTITUTE(SUBSTITUTE(SUBSTITUTE(SUBSTITUTE(CLEAN(IF(OR(LEFT(C490,1)="-",LEFT(C490,1)="="),MID(C490,2,99999),C490)),"—","-"),"–","-"),CHAR(160)," "),CHAR(9)," "),CHAR(13)," "),CHAR(10)," ")," "," ")," "," ")," "," "))</f>
        <v/>
      </c>
      <c r="D491" s="780" t="str" cm="1">
        <f t="array" ref="D491">IF(ROW()=ROW(D490),C493,INDEX(E490:E503,ROW()-ROW(D490)))</f>
        <v/>
      </c>
      <c r="E491" s="781" t="str">
        <f>IF(OR(D491="",C492="",C492&lt;=0,F491=""),"",TRIM(MID(D491,LEN(F491)+1+IF(MID(D491,LEN(F491)+1,1)=" ",1,0),99999)))</f>
        <v/>
      </c>
      <c r="F491" s="780" t="str">
        <f>IF(OR(G491="",G491=0,G491="0"),"",IF(LEN(G491)&lt;=C492,G491,IF(LEN(SUBSTITUTE(H491," ",""))=C492+1,LEFT(G491,C492),LEFT(G491,FIND("§",SUBSTITUTE(H491," ","§",LEN(H491)-LEN(SUBSTITUTE(H491," ",""))))-1))))</f>
        <v/>
      </c>
      <c r="G491" s="780" t="str">
        <f t="shared" si="158"/>
        <v/>
      </c>
      <c r="H491" s="780" t="str">
        <f>IF(OR(G491="",G491=0,G491="0"),"",LEFT(G491,C492+1))</f>
        <v/>
      </c>
      <c r="I491" s="782"/>
      <c r="J491" s="796"/>
      <c r="K491" s="759" t="str">
        <f>IF(LEN(TRIM(L491))&gt;0,MAX(K13:K490)+1,"")</f>
        <v/>
      </c>
      <c r="L491" s="864"/>
      <c r="M491" s="864"/>
      <c r="N491" s="864"/>
      <c r="WK491" s="843"/>
      <c r="WL491" s="843"/>
      <c r="WM491" s="843"/>
      <c r="WN491" s="843"/>
      <c r="WO491" s="843"/>
      <c r="WP491" s="843"/>
      <c r="WQ491" s="843"/>
      <c r="WR491" s="843"/>
      <c r="WS491" s="843"/>
      <c r="WT491" s="843"/>
      <c r="WU491" s="843"/>
      <c r="WV491" s="843"/>
      <c r="WW491" s="843"/>
      <c r="WX491" s="843"/>
      <c r="WY491" s="843"/>
      <c r="WZ491" s="843"/>
      <c r="XA491" s="843"/>
      <c r="XB491" s="843"/>
      <c r="XC491" s="843"/>
      <c r="XD491" s="843"/>
      <c r="XE491" s="843"/>
      <c r="XF491" s="843"/>
      <c r="XG491" s="843"/>
      <c r="XH491" s="843"/>
    </row>
    <row r="492" spans="2:632">
      <c r="B492" s="759"/>
      <c r="C492" s="785">
        <f>K10</f>
        <v>120</v>
      </c>
      <c r="D492" s="780" t="str" cm="1">
        <f t="array" ref="D492">IF(ROW()=ROW(D490),C493,INDEX(E490:E503,ROW()-ROW(D490)))</f>
        <v/>
      </c>
      <c r="E492" s="781" t="str">
        <f>IF(OR(D492="",C492="",C492&lt;=0,F492=""),"",TRIM(MID(D492,LEN(F492)+1+IF(MID(D492,LEN(F492)+1,1)=" ",1,0),99999)))</f>
        <v/>
      </c>
      <c r="F492" s="780" t="str">
        <f>IF(OR(G492="",G492=0,G492="0"),"",IF(LEN(G492)&lt;=C492,G492,IF(LEN(SUBSTITUTE(H492," ",""))=C492+1,LEFT(G492,C492),LEFT(G492,FIND("§",SUBSTITUTE(H492," ","§",LEN(H492)-LEN(SUBSTITUTE(H492," ",""))))-1))))</f>
        <v/>
      </c>
      <c r="G492" s="780" t="str">
        <f t="shared" si="158"/>
        <v/>
      </c>
      <c r="H492" s="780" t="str">
        <f>IF(OR(G492="",G492=0,G492="0"),"",LEFT(G492,C492+1))</f>
        <v/>
      </c>
      <c r="I492" s="782"/>
      <c r="J492" s="796"/>
      <c r="K492" s="759" t="str">
        <f>IF(LEN(TRIM(L492))&gt;0,MAX(K13:K491)+1,"")</f>
        <v/>
      </c>
      <c r="L492" s="864"/>
      <c r="M492" s="864"/>
      <c r="N492" s="864"/>
      <c r="WK492" s="843"/>
      <c r="WL492" s="843"/>
      <c r="WM492" s="843"/>
      <c r="WN492" s="843"/>
      <c r="WO492" s="843"/>
      <c r="WP492" s="843"/>
      <c r="WQ492" s="843"/>
      <c r="WR492" s="843"/>
      <c r="WS492" s="843"/>
      <c r="WT492" s="843"/>
      <c r="WU492" s="843"/>
      <c r="WV492" s="843"/>
      <c r="WW492" s="843"/>
      <c r="WX492" s="843"/>
      <c r="WY492" s="843"/>
      <c r="WZ492" s="843"/>
      <c r="XA492" s="843"/>
      <c r="XB492" s="843"/>
      <c r="XC492" s="843"/>
      <c r="XD492" s="843"/>
      <c r="XE492" s="843"/>
      <c r="XF492" s="843"/>
      <c r="XG492" s="843"/>
      <c r="XH492" s="843"/>
    </row>
    <row r="493" spans="2:632">
      <c r="B493" s="759"/>
      <c r="C493" s="784" t="str">
        <f>IF(UPPER(TRIM(K11))="X",C497,C491)</f>
        <v/>
      </c>
      <c r="D493" s="780" t="str" cm="1">
        <f t="array" ref="D493">IF(ROW()=ROW(D490),C493,INDEX(E490:E503,ROW()-ROW(D490)))</f>
        <v/>
      </c>
      <c r="E493" s="781" t="str">
        <f>IF(OR(D493="",C492="",C492&lt;=0,F493=""),"",TRIM(MID(D493,LEN(F493)+1+IF(MID(D493,LEN(F493)+1,1)=" ",1,0),99999)))</f>
        <v/>
      </c>
      <c r="F493" s="780" t="str">
        <f>IF(OR(G493="",G493=0,G493="0"),"",IF(LEN(G493)&lt;=C492,G493,IF(LEN(SUBSTITUTE(H493," ",""))=C492+1,LEFT(G493,C492),LEFT(G493,FIND("§",SUBSTITUTE(H493," ","§",LEN(H493)-LEN(SUBSTITUTE(H493," ",""))))-1))))</f>
        <v/>
      </c>
      <c r="G493" s="780" t="str">
        <f t="shared" si="158"/>
        <v/>
      </c>
      <c r="H493" s="780" t="str">
        <f>IF(OR(G493="",G493=0,G493="0"),"",LEFT(G493,C492+1))</f>
        <v/>
      </c>
      <c r="I493" s="782"/>
      <c r="J493" s="796"/>
      <c r="K493" s="759" t="str">
        <f>IF(LEN(TRIM(L493))&gt;0,MAX(K13:K492)+1,"")</f>
        <v/>
      </c>
      <c r="L493" s="864"/>
      <c r="M493" s="864"/>
      <c r="N493" s="864"/>
      <c r="WK493" s="843"/>
      <c r="WL493" s="843"/>
      <c r="WM493" s="843"/>
      <c r="WN493" s="843"/>
      <c r="WO493" s="843"/>
      <c r="WP493" s="843"/>
      <c r="WQ493" s="843"/>
      <c r="WR493" s="843"/>
      <c r="WS493" s="843"/>
      <c r="WT493" s="843"/>
      <c r="WU493" s="843"/>
      <c r="WV493" s="843"/>
      <c r="WW493" s="843"/>
      <c r="WX493" s="843"/>
      <c r="WY493" s="843"/>
      <c r="WZ493" s="843"/>
      <c r="XA493" s="843"/>
      <c r="XB493" s="843"/>
      <c r="XC493" s="843"/>
      <c r="XD493" s="843"/>
      <c r="XE493" s="843"/>
      <c r="XF493" s="843"/>
      <c r="XG493" s="843"/>
      <c r="XH493" s="843"/>
    </row>
    <row r="494" spans="2:632">
      <c r="B494" s="759"/>
      <c r="C494" s="786" t="str">
        <f>TRIM(SUBSTITUTE(SUBSTITUTE(SUBSTITUTE(SUBSTITUTE(SUBSTITUTE(SUBSTITUTE(SUBSTITUTE(SUBSTITUTE(SUBSTITUTE(SUBSTITUTE(C491,","," "),";"," "),":"," "),"!"," "),"?"," "),"…"," "),"»"," "),"«"," "),"/"," "),"."," "))</f>
        <v/>
      </c>
      <c r="D494" s="780" t="str" cm="1">
        <f t="array" ref="D494">IF(ROW()=ROW(D490),C493,INDEX(E490:E503,ROW()-ROW(D490)))</f>
        <v/>
      </c>
      <c r="E494" s="781" t="str">
        <f>IF(OR(D494="",C492="",C492&lt;=0,F494=""),"",TRIM(MID(D494,LEN(F494)+1+IF(MID(D494,LEN(F494)+1,1)=" ",1,0),99999)))</f>
        <v/>
      </c>
      <c r="F494" s="780" t="str">
        <f>IF(OR(G494="",G494=0,G494="0"),"",IF(LEN(G494)&lt;=C492,G494,IF(LEN(SUBSTITUTE(H494," ",""))=C492+1,LEFT(G494,C492),LEFT(G494,FIND("§",SUBSTITUTE(H494," ","§",LEN(H494)-LEN(SUBSTITUTE(H494," ",""))))-1))))</f>
        <v/>
      </c>
      <c r="G494" s="780" t="str">
        <f t="shared" si="158"/>
        <v/>
      </c>
      <c r="H494" s="780" t="str">
        <f>IF(OR(G494="",G494=0,G494="0"),"",LEFT(G494,C492+1))</f>
        <v/>
      </c>
      <c r="I494" s="782"/>
      <c r="J494" s="796"/>
      <c r="K494" s="759" t="str">
        <f>IF(LEN(TRIM(L494))&gt;0,MAX(K13:K493)+1,"")</f>
        <v/>
      </c>
      <c r="L494" s="864"/>
      <c r="M494" s="864"/>
      <c r="N494" s="864"/>
      <c r="WK494" s="843"/>
      <c r="WL494" s="843"/>
      <c r="WM494" s="843"/>
      <c r="WN494" s="843"/>
      <c r="WO494" s="843"/>
      <c r="WP494" s="843"/>
      <c r="WQ494" s="843"/>
      <c r="WR494" s="843"/>
      <c r="WS494" s="843"/>
      <c r="WT494" s="843"/>
      <c r="WU494" s="843"/>
      <c r="WV494" s="843"/>
      <c r="WW494" s="843"/>
      <c r="WX494" s="843"/>
      <c r="WY494" s="843"/>
      <c r="WZ494" s="843"/>
      <c r="XA494" s="843"/>
      <c r="XB494" s="843"/>
      <c r="XC494" s="843"/>
      <c r="XD494" s="843"/>
      <c r="XE494" s="843"/>
      <c r="XF494" s="843"/>
      <c r="XG494" s="843"/>
      <c r="XH494" s="843"/>
    </row>
    <row r="495" spans="2:632">
      <c r="B495" s="759"/>
      <c r="C495" s="780" t="str">
        <f>TRIM(SUBSTITUTE(SUBSTITUTE(SUBSTITUTE(SUBSTITUTE(SUBSTITUTE(SUBSTITUTE(SUBSTITUTE(SUBSTITUTE(C494,"("," "),")"," "),CHAR(34)," "),"-"," "),"_"," "),"&lt;"," "),"&gt;"," "),"="," "))</f>
        <v/>
      </c>
      <c r="D495" s="780" t="str" cm="1">
        <f t="array" ref="D495">IF(ROW()=ROW(D490),C493,INDEX(E490:E503,ROW()-ROW(D490)))</f>
        <v/>
      </c>
      <c r="E495" s="781" t="str">
        <f>IF(OR(D495="",C492="",C492&lt;=0,F495=""),"",TRIM(MID(D495,LEN(F495)+1+IF(MID(D495,LEN(F495)+1,1)=" ",1,0),99999)))</f>
        <v/>
      </c>
      <c r="F495" s="780" t="str">
        <f>IF(OR(G495="",G495=0,G495="0"),"",IF(LEN(G495)&lt;=C492,G495,IF(LEN(SUBSTITUTE(H495," ",""))=C492+1,LEFT(G495,C492),LEFT(G495,FIND("§",SUBSTITUTE(H495," ","§",LEN(H495)-LEN(SUBSTITUTE(H495," ",""))))-1))))</f>
        <v/>
      </c>
      <c r="G495" s="780" t="str">
        <f t="shared" si="158"/>
        <v/>
      </c>
      <c r="H495" s="780" t="str">
        <f>IF(OR(G495="",G495=0,G495="0"),"",LEFT(G495,C492+1))</f>
        <v/>
      </c>
      <c r="I495" s="782"/>
      <c r="J495" s="796"/>
      <c r="K495" s="759" t="str">
        <f>IF(LEN(TRIM(L495))&gt;0,MAX(K13:K494)+1,"")</f>
        <v/>
      </c>
      <c r="L495" s="864"/>
      <c r="M495" s="864"/>
      <c r="N495" s="864"/>
      <c r="WK495" s="843"/>
      <c r="WL495" s="843"/>
      <c r="WM495" s="843"/>
      <c r="WN495" s="843"/>
      <c r="WO495" s="843"/>
      <c r="WP495" s="843"/>
      <c r="WQ495" s="843"/>
      <c r="WR495" s="843"/>
      <c r="WS495" s="843"/>
      <c r="WT495" s="843"/>
      <c r="WU495" s="843"/>
      <c r="WV495" s="843"/>
      <c r="WW495" s="843"/>
      <c r="WX495" s="843"/>
      <c r="WY495" s="843"/>
      <c r="WZ495" s="843"/>
      <c r="XA495" s="843"/>
      <c r="XB495" s="843"/>
      <c r="XC495" s="843"/>
      <c r="XD495" s="843"/>
      <c r="XE495" s="843"/>
      <c r="XF495" s="843"/>
      <c r="XG495" s="843"/>
      <c r="XH495" s="843"/>
    </row>
    <row r="496" spans="2:632">
      <c r="B496" s="759"/>
      <c r="C496" s="784" t="str">
        <f>TRIM(SUBSTITUTE(SUBSTITUTE(SUBSTITUTE(SUBSTITUTE(C495,"►"," "),"▼"," "),"▲"," "),"◄"," "))</f>
        <v/>
      </c>
      <c r="D496" s="780" t="str" cm="1">
        <f t="array" ref="D496">IF(ROW()=ROW(D490),C493,INDEX(E490:E503,ROW()-ROW(D490)))</f>
        <v/>
      </c>
      <c r="E496" s="781" t="str">
        <f>IF(OR(D496="",C492="",C492&lt;=0,F496=""),"",TRIM(MID(D496,LEN(F496)+1+IF(MID(D496,LEN(F496)+1,1)=" ",1,0),99999)))</f>
        <v/>
      </c>
      <c r="F496" s="780" t="str">
        <f>IF(OR(G496="",G496=0,G496="0"),"",IF(LEN(G496)&lt;=C492,G496,IF(LEN(SUBSTITUTE(H496," ",""))=C492+1,LEFT(G496,C492),LEFT(G496,FIND("§",SUBSTITUTE(H496," ","§",LEN(H496)-LEN(SUBSTITUTE(H496," ",""))))-1))))</f>
        <v/>
      </c>
      <c r="G496" s="780" t="str">
        <f t="shared" si="158"/>
        <v/>
      </c>
      <c r="H496" s="780" t="str">
        <f>IF(OR(G496="",G496=0,G496="0"),"",LEFT(G496,C492+1))</f>
        <v/>
      </c>
      <c r="I496" s="782"/>
      <c r="J496" s="796"/>
      <c r="K496" s="759" t="str">
        <f>IF(LEN(TRIM(L496))&gt;0,MAX(K13:K495)+1,"")</f>
        <v/>
      </c>
      <c r="L496" s="864"/>
      <c r="M496" s="864"/>
      <c r="N496" s="864"/>
      <c r="WK496" s="843"/>
      <c r="WL496" s="843"/>
      <c r="WM496" s="843"/>
      <c r="WN496" s="843"/>
      <c r="WO496" s="843"/>
      <c r="WP496" s="843"/>
      <c r="WQ496" s="843"/>
      <c r="WR496" s="843"/>
      <c r="WS496" s="843"/>
      <c r="WT496" s="843"/>
      <c r="WU496" s="843"/>
      <c r="WV496" s="843"/>
      <c r="WW496" s="843"/>
      <c r="WX496" s="843"/>
      <c r="WY496" s="843"/>
      <c r="WZ496" s="843"/>
      <c r="XA496" s="843"/>
      <c r="XB496" s="843"/>
      <c r="XC496" s="843"/>
      <c r="XD496" s="843"/>
      <c r="XE496" s="843"/>
      <c r="XF496" s="843"/>
      <c r="XG496" s="843"/>
      <c r="XH496" s="843"/>
    </row>
    <row r="497" spans="2:632">
      <c r="B497" s="759"/>
      <c r="C497" s="784" t="str">
        <f>TRIM(SUBSTITUTE(SUBSTITUTE(C496,"“"," "),"”"," "))</f>
        <v/>
      </c>
      <c r="D497" s="780" t="str" cm="1">
        <f t="array" ref="D497">IF(ROW()=ROW(D490),C493,INDEX(E490:E503,ROW()-ROW(D490)))</f>
        <v/>
      </c>
      <c r="E497" s="781" t="str">
        <f>IF(OR(D497="",C492="",C492&lt;=0,F497=""),"",TRIM(MID(D497,LEN(F497)+1+IF(MID(D497,LEN(F497)+1,1)=" ",1,0),99999)))</f>
        <v/>
      </c>
      <c r="F497" s="780" t="str">
        <f>IF(OR(G497="",G497=0,G497="0"),"",IF(LEN(G497)&lt;=C492,G497,IF(LEN(SUBSTITUTE(H497," ",""))=C492+1,LEFT(G497,C492),LEFT(G497,FIND("§",SUBSTITUTE(H497," ","§",LEN(H497)-LEN(SUBSTITUTE(H497," ",""))))-1))))</f>
        <v/>
      </c>
      <c r="G497" s="780" t="str">
        <f t="shared" si="158"/>
        <v/>
      </c>
      <c r="H497" s="780" t="str">
        <f>IF(OR(G497="",G497=0,G497="0"),"",LEFT(G497,C492+1))</f>
        <v/>
      </c>
      <c r="I497" s="782"/>
      <c r="J497" s="796"/>
      <c r="K497" s="759" t="str">
        <f>IF(LEN(TRIM(L497))&gt;0,MAX(K13:K496)+1,"")</f>
        <v/>
      </c>
      <c r="L497" s="864"/>
      <c r="M497" s="864"/>
      <c r="N497" s="864"/>
      <c r="WK497" s="843"/>
      <c r="WL497" s="843"/>
      <c r="WM497" s="843"/>
      <c r="WN497" s="843"/>
      <c r="WO497" s="843"/>
      <c r="WP497" s="843"/>
      <c r="WQ497" s="843"/>
      <c r="WR497" s="843"/>
      <c r="WS497" s="843"/>
      <c r="WT497" s="843"/>
      <c r="WU497" s="843"/>
      <c r="WV497" s="843"/>
      <c r="WW497" s="843"/>
      <c r="WX497" s="843"/>
      <c r="WY497" s="843"/>
      <c r="WZ497" s="843"/>
      <c r="XA497" s="843"/>
      <c r="XB497" s="843"/>
      <c r="XC497" s="843"/>
      <c r="XD497" s="843"/>
      <c r="XE497" s="843"/>
      <c r="XF497" s="843"/>
      <c r="XG497" s="843"/>
      <c r="XH497" s="843"/>
    </row>
    <row r="498" spans="2:632">
      <c r="B498" s="759"/>
      <c r="C498" s="784"/>
      <c r="D498" s="780" t="str" cm="1">
        <f t="array" ref="D498">IF(ROW()=ROW(D490),C493,INDEX(E490:E503,ROW()-ROW(D490)))</f>
        <v/>
      </c>
      <c r="E498" s="781" t="str">
        <f>IF(OR(D498="",C492="",C492&lt;=0,F498=""),"",TRIM(MID(D498,LEN(F498)+1+IF(MID(D498,LEN(F498)+1,1)=" ",1,0),99999)))</f>
        <v/>
      </c>
      <c r="F498" s="780" t="str">
        <f>IF(OR(G498="",G498=0,G498="0"),"",IF(LEN(G498)&lt;=C492,G498,IF(LEN(SUBSTITUTE(H498," ",""))=C492+1,LEFT(G498,C492),LEFT(G498,FIND("§",SUBSTITUTE(H498," ","§",LEN(H498)-LEN(SUBSTITUTE(H498," ",""))))-1))))</f>
        <v/>
      </c>
      <c r="G498" s="780" t="str">
        <f t="shared" si="158"/>
        <v/>
      </c>
      <c r="H498" s="780" t="str">
        <f>IF(OR(G498="",G498=0,G498="0"),"",LEFT(G498,C492+1))</f>
        <v/>
      </c>
      <c r="I498" s="782"/>
      <c r="J498" s="796"/>
      <c r="K498" s="759" t="str">
        <f>IF(LEN(TRIM(L498))&gt;0,MAX(K13:K497)+1,"")</f>
        <v/>
      </c>
      <c r="L498" s="864"/>
      <c r="M498" s="864"/>
      <c r="N498" s="864"/>
      <c r="WK498" s="843"/>
      <c r="WL498" s="843"/>
      <c r="WM498" s="843"/>
      <c r="WN498" s="843"/>
      <c r="WO498" s="843"/>
      <c r="WP498" s="843"/>
      <c r="WQ498" s="843"/>
      <c r="WR498" s="843"/>
      <c r="WS498" s="843"/>
      <c r="WT498" s="843"/>
      <c r="WU498" s="843"/>
      <c r="WV498" s="843"/>
      <c r="WW498" s="843"/>
      <c r="WX498" s="843"/>
      <c r="WY498" s="843"/>
      <c r="WZ498" s="843"/>
      <c r="XA498" s="843"/>
      <c r="XB498" s="843"/>
      <c r="XC498" s="843"/>
      <c r="XD498" s="843"/>
      <c r="XE498" s="843"/>
      <c r="XF498" s="843"/>
      <c r="XG498" s="843"/>
      <c r="XH498" s="843"/>
    </row>
    <row r="499" spans="2:632">
      <c r="B499" s="759"/>
      <c r="C499" s="784"/>
      <c r="D499" s="780" t="str" cm="1">
        <f t="array" ref="D499">IF(ROW()=ROW(D490),C493,INDEX(E490:E503,ROW()-ROW(D490)))</f>
        <v/>
      </c>
      <c r="E499" s="781" t="str">
        <f>IF(OR(D499="",C492="",C492&lt;=0,F499=""),"",TRIM(MID(D499,LEN(F499)+1+IF(MID(D499,LEN(F499)+1,1)=" ",1,0),99999)))</f>
        <v/>
      </c>
      <c r="F499" s="780" t="str">
        <f>IF(OR(G499="",G499=0,G499="0"),"",IF(LEN(G499)&lt;=C492,G499,IF(LEN(SUBSTITUTE(H499," ",""))=C492+1,LEFT(G499,C492),LEFT(G499,FIND("§",SUBSTITUTE(H499," ","§",LEN(H499)-LEN(SUBSTITUTE(H499," ",""))))-1))))</f>
        <v/>
      </c>
      <c r="G499" s="780" t="str">
        <f t="shared" si="158"/>
        <v/>
      </c>
      <c r="H499" s="780" t="str">
        <f>IF(OR(G499="",G499=0,G499="0"),"",LEFT(G499,C492+1))</f>
        <v/>
      </c>
      <c r="I499" s="782"/>
      <c r="J499" s="796"/>
      <c r="K499" s="759" t="str">
        <f>IF(LEN(TRIM(L499))&gt;0,MAX(K13:K498)+1,"")</f>
        <v/>
      </c>
      <c r="L499" s="864"/>
      <c r="M499" s="864"/>
      <c r="N499" s="864"/>
      <c r="WK499" s="843"/>
      <c r="WL499" s="843"/>
      <c r="WM499" s="843"/>
      <c r="WN499" s="843"/>
      <c r="WO499" s="843"/>
      <c r="WP499" s="843"/>
      <c r="WQ499" s="843"/>
      <c r="WR499" s="843"/>
      <c r="WS499" s="843"/>
      <c r="WT499" s="843"/>
      <c r="WU499" s="843"/>
      <c r="WV499" s="843"/>
      <c r="WW499" s="843"/>
      <c r="WX499" s="843"/>
      <c r="WY499" s="843"/>
      <c r="WZ499" s="843"/>
      <c r="XA499" s="843"/>
      <c r="XB499" s="843"/>
      <c r="XC499" s="843"/>
      <c r="XD499" s="843"/>
      <c r="XE499" s="843"/>
      <c r="XF499" s="843"/>
      <c r="XG499" s="843"/>
      <c r="XH499" s="843"/>
    </row>
    <row r="500" spans="2:632">
      <c r="B500" s="759"/>
      <c r="C500" s="784"/>
      <c r="D500" s="780" t="str" cm="1">
        <f t="array" ref="D500">IF(ROW()=ROW(D490),C493,INDEX(E490:E503,ROW()-ROW(D490)))</f>
        <v/>
      </c>
      <c r="E500" s="781" t="str">
        <f>IF(OR(D500="",C492="",C492&lt;=0,F500=""),"",TRIM(MID(D500,LEN(F500)+1+IF(MID(D500,LEN(F500)+1,1)=" ",1,0),99999)))</f>
        <v/>
      </c>
      <c r="F500" s="780" t="str">
        <f>IF(OR(G500="",G500=0,G500="0"),"",IF(LEN(G500)&lt;=C492,G500,IF(LEN(SUBSTITUTE(H500," ",""))=C492+1,LEFT(G500,C492),LEFT(G500,FIND("§",SUBSTITUTE(H500," ","§",LEN(H500)-LEN(SUBSTITUTE(H500," ",""))))-1))))</f>
        <v/>
      </c>
      <c r="G500" s="780" t="str">
        <f t="shared" si="158"/>
        <v/>
      </c>
      <c r="H500" s="780" t="str">
        <f>IF(OR(G500="",G500=0,G500="0"),"",LEFT(G500,C492+1))</f>
        <v/>
      </c>
      <c r="I500" s="782"/>
      <c r="J500" s="796"/>
      <c r="K500" s="759" t="str">
        <f>IF(LEN(TRIM(L500))&gt;0,MAX(K13:K499)+1,"")</f>
        <v/>
      </c>
      <c r="L500" s="864"/>
      <c r="M500" s="864"/>
      <c r="N500" s="864"/>
      <c r="WK500" s="843"/>
      <c r="WL500" s="843"/>
      <c r="WM500" s="843"/>
      <c r="WN500" s="843"/>
      <c r="WO500" s="843"/>
      <c r="WP500" s="843"/>
      <c r="WQ500" s="843"/>
      <c r="WR500" s="843"/>
      <c r="WS500" s="843"/>
      <c r="WT500" s="843"/>
      <c r="WU500" s="843"/>
      <c r="WV500" s="843"/>
      <c r="WW500" s="843"/>
      <c r="WX500" s="843"/>
      <c r="WY500" s="843"/>
      <c r="WZ500" s="843"/>
      <c r="XA500" s="843"/>
      <c r="XB500" s="843"/>
      <c r="XC500" s="843"/>
      <c r="XD500" s="843"/>
      <c r="XE500" s="843"/>
      <c r="XF500" s="843"/>
      <c r="XG500" s="843"/>
      <c r="XH500" s="843"/>
    </row>
    <row r="501" spans="2:632">
      <c r="B501" s="759"/>
      <c r="C501" s="784"/>
      <c r="D501" s="780" t="str" cm="1">
        <f t="array" ref="D501">IF(ROW()=ROW(D490),C493,INDEX(E490:E503,ROW()-ROW(D490)))</f>
        <v/>
      </c>
      <c r="E501" s="781" t="str">
        <f>IF(OR(D501="",C492="",C492&lt;=0,F501=""),"",TRIM(MID(D501,LEN(F501)+1+IF(MID(D501,LEN(F501)+1,1)=" ",1,0),99999)))</f>
        <v/>
      </c>
      <c r="F501" s="780" t="str">
        <f>IF(OR(G501="",G501=0,G501="0"),"",IF(LEN(G501)&lt;=C492,G501,IF(LEN(SUBSTITUTE(H501," ",""))=C492+1,LEFT(G501,C492),LEFT(G501,FIND("§",SUBSTITUTE(H501," ","§",LEN(H501)-LEN(SUBSTITUTE(H501," ",""))))-1))))</f>
        <v/>
      </c>
      <c r="G501" s="780" t="str">
        <f t="shared" si="158"/>
        <v/>
      </c>
      <c r="H501" s="780" t="str">
        <f>IF(OR(G501="",G501=0,G501="0"),"",LEFT(G501,C492+1))</f>
        <v/>
      </c>
      <c r="I501" s="782"/>
      <c r="J501" s="796"/>
      <c r="K501" s="759" t="str">
        <f>IF(LEN(TRIM(L501))&gt;0,MAX(K13:K500)+1,"")</f>
        <v/>
      </c>
      <c r="L501" s="864"/>
      <c r="M501" s="864"/>
      <c r="N501" s="864"/>
      <c r="WK501" s="843"/>
      <c r="WL501" s="843"/>
      <c r="WM501" s="843"/>
      <c r="WN501" s="843"/>
      <c r="WO501" s="843"/>
      <c r="WP501" s="843"/>
      <c r="WQ501" s="843"/>
      <c r="WR501" s="843"/>
      <c r="WS501" s="843"/>
      <c r="WT501" s="843"/>
      <c r="WU501" s="843"/>
      <c r="WV501" s="843"/>
      <c r="WW501" s="843"/>
      <c r="WX501" s="843"/>
      <c r="WY501" s="843"/>
      <c r="WZ501" s="843"/>
      <c r="XA501" s="843"/>
      <c r="XB501" s="843"/>
      <c r="XC501" s="843"/>
      <c r="XD501" s="843"/>
      <c r="XE501" s="843"/>
      <c r="XF501" s="843"/>
      <c r="XG501" s="843"/>
      <c r="XH501" s="843"/>
    </row>
    <row r="502" spans="2:632">
      <c r="B502" s="759"/>
      <c r="C502" s="784"/>
      <c r="D502" s="780" t="str" cm="1">
        <f t="array" ref="D502">IF(ROW()=ROW(D490),C493,INDEX(E490:E503,ROW()-ROW(D490)))</f>
        <v/>
      </c>
      <c r="E502" s="781" t="str">
        <f>IF(OR(D502="",C492="",C492&lt;=0,F502=""),"",TRIM(MID(D502,LEN(F502)+1+IF(MID(D502,LEN(F502)+1,1)=" ",1,0),99999)))</f>
        <v/>
      </c>
      <c r="F502" s="780" t="str">
        <f>IF(OR(G502="",G502=0,G502="0"),"",IF(LEN(G502)&lt;=C492,G502,IF(LEN(SUBSTITUTE(H502," ",""))=C492+1,LEFT(G502,C492),LEFT(G502,FIND("§",SUBSTITUTE(H502," ","§",LEN(H502)-LEN(SUBSTITUTE(H502," ",""))))-1))))</f>
        <v/>
      </c>
      <c r="G502" s="780" t="str">
        <f t="shared" si="158"/>
        <v/>
      </c>
      <c r="H502" s="780" t="str">
        <f>IF(OR(G502="",G502=0,G502="0"),"",LEFT(G502,C492+1))</f>
        <v/>
      </c>
      <c r="I502" s="782"/>
      <c r="J502" s="796"/>
      <c r="K502" s="759" t="str">
        <f>IF(LEN(TRIM(L502))&gt;0,MAX(K13:K501)+1,"")</f>
        <v/>
      </c>
      <c r="L502" s="864"/>
      <c r="M502" s="864"/>
      <c r="N502" s="864"/>
      <c r="WK502" s="843"/>
      <c r="WL502" s="843"/>
      <c r="WM502" s="843"/>
      <c r="WN502" s="843"/>
      <c r="WO502" s="843"/>
      <c r="WP502" s="843"/>
      <c r="WQ502" s="843"/>
      <c r="WR502" s="843"/>
      <c r="WS502" s="843"/>
      <c r="WT502" s="843"/>
      <c r="WU502" s="843"/>
      <c r="WV502" s="843"/>
      <c r="WW502" s="843"/>
      <c r="WX502" s="843"/>
      <c r="WY502" s="843"/>
      <c r="WZ502" s="843"/>
      <c r="XA502" s="843"/>
      <c r="XB502" s="843"/>
      <c r="XC502" s="843"/>
      <c r="XD502" s="843"/>
      <c r="XE502" s="843"/>
      <c r="XF502" s="843"/>
      <c r="XG502" s="843"/>
      <c r="XH502" s="843"/>
    </row>
    <row r="503" spans="2:632">
      <c r="B503" s="759"/>
      <c r="C503" s="784"/>
      <c r="D503" s="780" t="str" cm="1">
        <f t="array" ref="D503">IF(ROW()=ROW(D490),C493,INDEX(E490:E503,ROW()-ROW(D490)))</f>
        <v/>
      </c>
      <c r="E503" s="781" t="str">
        <f>IF(OR(D503="",C492="",C492&lt;=0,F503=""),"",TRIM(MID(D503,LEN(F503)+1+IF(MID(D503,LEN(F503)+1,1)=" ",1,0),99999)))</f>
        <v/>
      </c>
      <c r="F503" s="780" t="str">
        <f>IF(OR(G503="",G503=0,G503="0"),"",IF(LEN(G503)&lt;=C492,G503,IF(LEN(SUBSTITUTE(H503," ",""))=C492+1,LEFT(G503,C492),LEFT(G503,FIND("§",SUBSTITUTE(H503," ","§",LEN(H503)-LEN(SUBSTITUTE(H503," ",""))))-1))))</f>
        <v/>
      </c>
      <c r="G503" s="780" t="str">
        <f t="shared" si="158"/>
        <v/>
      </c>
      <c r="H503" s="780" t="str">
        <f>IF(OR(G503="",G503=0,G503="0"),"",LEFT(G503,C492+1))</f>
        <v/>
      </c>
      <c r="I503" s="782"/>
      <c r="J503" s="796"/>
      <c r="K503" s="759" t="str">
        <f>IF(LEN(TRIM(L503))&gt;0,MAX(K13:K502)+1,"")</f>
        <v/>
      </c>
      <c r="L503" s="864"/>
      <c r="M503" s="864"/>
      <c r="N503" s="864"/>
      <c r="WK503" s="843"/>
      <c r="WL503" s="843"/>
      <c r="WM503" s="843"/>
      <c r="WN503" s="843"/>
      <c r="WO503" s="843"/>
      <c r="WP503" s="843"/>
      <c r="WQ503" s="843"/>
      <c r="WR503" s="843"/>
      <c r="WS503" s="843"/>
      <c r="WT503" s="843"/>
      <c r="WU503" s="843"/>
      <c r="WV503" s="843"/>
      <c r="WW503" s="843"/>
      <c r="WX503" s="843"/>
      <c r="WY503" s="843"/>
      <c r="WZ503" s="843"/>
      <c r="XA503" s="843"/>
      <c r="XB503" s="843"/>
      <c r="XC503" s="843"/>
      <c r="XD503" s="843"/>
      <c r="XE503" s="843"/>
      <c r="XF503" s="843"/>
      <c r="XG503" s="843"/>
      <c r="XH503" s="843"/>
    </row>
    <row r="504" spans="2:632">
      <c r="B504" s="759"/>
      <c r="C504" s="779" t="str">
        <f>IF(TRIM(SUBSTITUTE(R49,CHAR(160),""))="","",R49)</f>
        <v/>
      </c>
      <c r="D504" s="780" t="str" cm="1">
        <f t="array" ref="D504">IF(ROW()=ROW(D504),C507,INDEX(E504:E517,ROW()-ROW(D504)))</f>
        <v/>
      </c>
      <c r="E504" s="781" t="str">
        <f>IF(OR(D504="",C506="",C506&lt;=0,F504=""),"",TRIM(MID(D504,LEN(F504)+1+IF(MID(D504,LEN(F504)+1,1)=" ",1,0),99999)))</f>
        <v/>
      </c>
      <c r="F504" s="780" t="str">
        <f>IF(OR(G504="",G504=0,G504="0"),"",IF(LEN(G504)&lt;=C506,G504,IF(LEN(SUBSTITUTE(H504," ",""))=C506+1,LEFT(G504,C506),LEFT(G504,FIND("§",SUBSTITUTE(H504," ","§",LEN(H504)-LEN(SUBSTITUTE(H504," ",""))))-1))))</f>
        <v/>
      </c>
      <c r="G504" s="780" t="str">
        <f t="shared" si="158"/>
        <v/>
      </c>
      <c r="H504" s="780" t="str">
        <f>IF(OR(G504="",G504=0,G504="0"),"",LEFT(G504,C506+1))</f>
        <v/>
      </c>
      <c r="I504" s="782"/>
      <c r="J504" s="796"/>
      <c r="K504" s="759" t="str">
        <f>IF(LEN(TRIM(L504))&gt;0,MAX(K13:K503)+1,"")</f>
        <v/>
      </c>
      <c r="L504" s="864"/>
      <c r="M504" s="864"/>
      <c r="N504" s="864"/>
      <c r="WK504" s="843"/>
      <c r="WL504" s="843"/>
      <c r="WM504" s="843"/>
      <c r="WN504" s="843"/>
      <c r="WO504" s="843"/>
      <c r="WP504" s="843"/>
      <c r="WQ504" s="843"/>
      <c r="WR504" s="843"/>
      <c r="WS504" s="843"/>
      <c r="WT504" s="843"/>
      <c r="WU504" s="843"/>
      <c r="WV504" s="843"/>
      <c r="WW504" s="843"/>
      <c r="WX504" s="843"/>
      <c r="WY504" s="843"/>
      <c r="WZ504" s="843"/>
      <c r="XA504" s="843"/>
      <c r="XB504" s="843"/>
      <c r="XC504" s="843"/>
      <c r="XD504" s="843"/>
      <c r="XE504" s="843"/>
      <c r="XF504" s="843"/>
      <c r="XG504" s="843"/>
      <c r="XH504" s="843"/>
    </row>
    <row r="505" spans="2:632">
      <c r="B505" s="759"/>
      <c r="C505" s="784" t="str">
        <f>TRIM(SUBSTITUTE(SUBSTITUTE(SUBSTITUTE(SUBSTITUTE(SUBSTITUTE(SUBSTITUTE(SUBSTITUTE(SUBSTITUTE(SUBSTITUTE(CLEAN(IF(OR(LEFT(C504,1)="-",LEFT(C504,1)="="),MID(C504,2,99999),C504)),"—","-"),"–","-"),CHAR(160)," "),CHAR(9)," "),CHAR(13)," "),CHAR(10)," ")," "," ")," "," ")," "," "))</f>
        <v/>
      </c>
      <c r="D505" s="780" t="str" cm="1">
        <f t="array" ref="D505">IF(ROW()=ROW(D504),C507,INDEX(E504:E517,ROW()-ROW(D504)))</f>
        <v/>
      </c>
      <c r="E505" s="781" t="str">
        <f>IF(OR(D505="",C506="",C506&lt;=0,F505=""),"",TRIM(MID(D505,LEN(F505)+1+IF(MID(D505,LEN(F505)+1,1)=" ",1,0),99999)))</f>
        <v/>
      </c>
      <c r="F505" s="780" t="str">
        <f>IF(OR(G505="",G505=0,G505="0"),"",IF(LEN(G505)&lt;=C506,G505,IF(LEN(SUBSTITUTE(H505," ",""))=C506+1,LEFT(G505,C506),LEFT(G505,FIND("§",SUBSTITUTE(H505," ","§",LEN(H505)-LEN(SUBSTITUTE(H505," ",""))))-1))))</f>
        <v/>
      </c>
      <c r="G505" s="780" t="str">
        <f t="shared" si="158"/>
        <v/>
      </c>
      <c r="H505" s="780" t="str">
        <f>IF(OR(G505="",G505=0,G505="0"),"",LEFT(G505,C506+1))</f>
        <v/>
      </c>
      <c r="I505" s="782"/>
      <c r="J505" s="796"/>
      <c r="K505" s="759" t="str">
        <f>IF(LEN(TRIM(L505))&gt;0,MAX(K13:K504)+1,"")</f>
        <v/>
      </c>
      <c r="L505" s="864"/>
      <c r="M505" s="864"/>
      <c r="N505" s="864"/>
      <c r="WK505" s="843"/>
      <c r="WL505" s="843"/>
      <c r="WM505" s="843"/>
      <c r="WN505" s="843"/>
      <c r="WO505" s="843"/>
      <c r="WP505" s="843"/>
      <c r="WQ505" s="843"/>
      <c r="WR505" s="843"/>
      <c r="WS505" s="843"/>
      <c r="WT505" s="843"/>
      <c r="WU505" s="843"/>
      <c r="WV505" s="843"/>
      <c r="WW505" s="843"/>
      <c r="WX505" s="843"/>
      <c r="WY505" s="843"/>
      <c r="WZ505" s="843"/>
      <c r="XA505" s="843"/>
      <c r="XB505" s="843"/>
      <c r="XC505" s="843"/>
      <c r="XD505" s="843"/>
      <c r="XE505" s="843"/>
      <c r="XF505" s="843"/>
      <c r="XG505" s="843"/>
      <c r="XH505" s="843"/>
    </row>
    <row r="506" spans="2:632">
      <c r="B506" s="759"/>
      <c r="C506" s="785">
        <f>K10</f>
        <v>120</v>
      </c>
      <c r="D506" s="780" t="str" cm="1">
        <f t="array" ref="D506">IF(ROW()=ROW(D504),C507,INDEX(E504:E517,ROW()-ROW(D504)))</f>
        <v/>
      </c>
      <c r="E506" s="781" t="str">
        <f>IF(OR(D506="",C506="",C506&lt;=0,F506=""),"",TRIM(MID(D506,LEN(F506)+1+IF(MID(D506,LEN(F506)+1,1)=" ",1,0),99999)))</f>
        <v/>
      </c>
      <c r="F506" s="780" t="str">
        <f>IF(OR(G506="",G506=0,G506="0"),"",IF(LEN(G506)&lt;=C506,G506,IF(LEN(SUBSTITUTE(H506," ",""))=C506+1,LEFT(G506,C506),LEFT(G506,FIND("§",SUBSTITUTE(H506," ","§",LEN(H506)-LEN(SUBSTITUTE(H506," ",""))))-1))))</f>
        <v/>
      </c>
      <c r="G506" s="780" t="str">
        <f t="shared" si="158"/>
        <v/>
      </c>
      <c r="H506" s="780" t="str">
        <f>IF(OR(G506="",G506=0,G506="0"),"",LEFT(G506,C506+1))</f>
        <v/>
      </c>
      <c r="I506" s="782"/>
      <c r="J506" s="796"/>
      <c r="K506" s="759" t="str">
        <f>IF(LEN(TRIM(L506))&gt;0,MAX(K13:K505)+1,"")</f>
        <v/>
      </c>
      <c r="L506" s="864"/>
      <c r="M506" s="864"/>
      <c r="N506" s="864"/>
      <c r="WK506" s="843"/>
      <c r="WL506" s="843"/>
      <c r="WM506" s="843"/>
      <c r="WN506" s="843"/>
      <c r="WO506" s="843"/>
      <c r="WP506" s="843"/>
      <c r="WQ506" s="843"/>
      <c r="WR506" s="843"/>
      <c r="WS506" s="843"/>
      <c r="WT506" s="843"/>
      <c r="WU506" s="843"/>
      <c r="WV506" s="843"/>
      <c r="WW506" s="843"/>
      <c r="WX506" s="843"/>
      <c r="WY506" s="843"/>
      <c r="WZ506" s="843"/>
      <c r="XA506" s="843"/>
      <c r="XB506" s="843"/>
      <c r="XC506" s="843"/>
      <c r="XD506" s="843"/>
      <c r="XE506" s="843"/>
      <c r="XF506" s="843"/>
      <c r="XG506" s="843"/>
      <c r="XH506" s="843"/>
    </row>
    <row r="507" spans="2:632">
      <c r="B507" s="759"/>
      <c r="C507" s="784" t="str">
        <f>IF(UPPER(TRIM(K11))="X",C511,C505)</f>
        <v/>
      </c>
      <c r="D507" s="780" t="str" cm="1">
        <f t="array" ref="D507">IF(ROW()=ROW(D504),C507,INDEX(E504:E517,ROW()-ROW(D504)))</f>
        <v/>
      </c>
      <c r="E507" s="781" t="str">
        <f>IF(OR(D507="",C506="",C506&lt;=0,F507=""),"",TRIM(MID(D507,LEN(F507)+1+IF(MID(D507,LEN(F507)+1,1)=" ",1,0),99999)))</f>
        <v/>
      </c>
      <c r="F507" s="780" t="str">
        <f>IF(OR(G507="",G507=0,G507="0"),"",IF(LEN(G507)&lt;=C506,G507,IF(LEN(SUBSTITUTE(H507," ",""))=C506+1,LEFT(G507,C506),LEFT(G507,FIND("§",SUBSTITUTE(H507," ","§",LEN(H507)-LEN(SUBSTITUTE(H507," ",""))))-1))))</f>
        <v/>
      </c>
      <c r="G507" s="780" t="str">
        <f t="shared" si="158"/>
        <v/>
      </c>
      <c r="H507" s="780" t="str">
        <f>IF(OR(G507="",G507=0,G507="0"),"",LEFT(G507,C506+1))</f>
        <v/>
      </c>
      <c r="I507" s="782"/>
      <c r="J507" s="796"/>
      <c r="K507" s="759" t="str">
        <f>IF(LEN(TRIM(L507))&gt;0,MAX(K13:K506)+1,"")</f>
        <v/>
      </c>
      <c r="L507" s="864"/>
      <c r="M507" s="864"/>
      <c r="N507" s="864"/>
      <c r="WK507" s="843"/>
      <c r="WL507" s="843"/>
      <c r="WM507" s="843"/>
      <c r="WN507" s="843"/>
      <c r="WO507" s="843"/>
      <c r="WP507" s="843"/>
      <c r="WQ507" s="843"/>
      <c r="WR507" s="843"/>
      <c r="WS507" s="843"/>
      <c r="WT507" s="843"/>
      <c r="WU507" s="843"/>
      <c r="WV507" s="843"/>
      <c r="WW507" s="843"/>
      <c r="WX507" s="843"/>
      <c r="WY507" s="843"/>
      <c r="WZ507" s="843"/>
      <c r="XA507" s="843"/>
      <c r="XB507" s="843"/>
      <c r="XC507" s="843"/>
      <c r="XD507" s="843"/>
      <c r="XE507" s="843"/>
      <c r="XF507" s="843"/>
      <c r="XG507" s="843"/>
      <c r="XH507" s="843"/>
    </row>
    <row r="508" spans="2:632">
      <c r="B508" s="759"/>
      <c r="C508" s="786" t="str">
        <f>TRIM(SUBSTITUTE(SUBSTITUTE(SUBSTITUTE(SUBSTITUTE(SUBSTITUTE(SUBSTITUTE(SUBSTITUTE(SUBSTITUTE(SUBSTITUTE(SUBSTITUTE(C505,","," "),";"," "),":"," "),"!"," "),"?"," "),"…"," "),"»"," "),"«"," "),"/"," "),"."," "))</f>
        <v/>
      </c>
      <c r="D508" s="780" t="str" cm="1">
        <f t="array" ref="D508">IF(ROW()=ROW(D504),C507,INDEX(E504:E517,ROW()-ROW(D504)))</f>
        <v/>
      </c>
      <c r="E508" s="781" t="str">
        <f>IF(OR(D508="",C506="",C506&lt;=0,F508=""),"",TRIM(MID(D508,LEN(F508)+1+IF(MID(D508,LEN(F508)+1,1)=" ",1,0),99999)))</f>
        <v/>
      </c>
      <c r="F508" s="780" t="str">
        <f>IF(OR(G508="",G508=0,G508="0"),"",IF(LEN(G508)&lt;=C506,G508,IF(LEN(SUBSTITUTE(H508," ",""))=C506+1,LEFT(G508,C506),LEFT(G508,FIND("§",SUBSTITUTE(H508," ","§",LEN(H508)-LEN(SUBSTITUTE(H508," ",""))))-1))))</f>
        <v/>
      </c>
      <c r="G508" s="780" t="str">
        <f t="shared" si="158"/>
        <v/>
      </c>
      <c r="H508" s="780" t="str">
        <f>IF(OR(G508="",G508=0,G508="0"),"",LEFT(G508,C506+1))</f>
        <v/>
      </c>
      <c r="I508" s="782"/>
      <c r="J508" s="796"/>
      <c r="K508" s="759" t="str">
        <f>IF(LEN(TRIM(L508))&gt;0,MAX(K13:K507)+1,"")</f>
        <v/>
      </c>
      <c r="L508" s="864"/>
      <c r="M508" s="864"/>
      <c r="N508" s="864"/>
      <c r="WK508" s="843"/>
      <c r="WL508" s="843"/>
      <c r="WM508" s="843"/>
      <c r="WN508" s="843"/>
      <c r="WO508" s="843"/>
      <c r="WP508" s="843"/>
      <c r="WQ508" s="843"/>
      <c r="WR508" s="843"/>
      <c r="WS508" s="843"/>
      <c r="WT508" s="843"/>
      <c r="WU508" s="843"/>
      <c r="WV508" s="843"/>
      <c r="WW508" s="843"/>
      <c r="WX508" s="843"/>
      <c r="WY508" s="843"/>
      <c r="WZ508" s="843"/>
      <c r="XA508" s="843"/>
      <c r="XB508" s="843"/>
      <c r="XC508" s="843"/>
      <c r="XD508" s="843"/>
      <c r="XE508" s="843"/>
      <c r="XF508" s="843"/>
      <c r="XG508" s="843"/>
      <c r="XH508" s="843"/>
    </row>
    <row r="509" spans="2:632">
      <c r="B509" s="759"/>
      <c r="C509" s="780" t="str">
        <f>TRIM(SUBSTITUTE(SUBSTITUTE(SUBSTITUTE(SUBSTITUTE(SUBSTITUTE(SUBSTITUTE(SUBSTITUTE(SUBSTITUTE(C508,"("," "),")"," "),CHAR(34)," "),"-"," "),"_"," "),"&lt;"," "),"&gt;"," "),"="," "))</f>
        <v/>
      </c>
      <c r="D509" s="780" t="str" cm="1">
        <f t="array" ref="D509">IF(ROW()=ROW(D504),C507,INDEX(E504:E517,ROW()-ROW(D504)))</f>
        <v/>
      </c>
      <c r="E509" s="781" t="str">
        <f>IF(OR(D509="",C506="",C506&lt;=0,F509=""),"",TRIM(MID(D509,LEN(F509)+1+IF(MID(D509,LEN(F509)+1,1)=" ",1,0),99999)))</f>
        <v/>
      </c>
      <c r="F509" s="780" t="str">
        <f>IF(OR(G509="",G509=0,G509="0"),"",IF(LEN(G509)&lt;=C506,G509,IF(LEN(SUBSTITUTE(H509," ",""))=C506+1,LEFT(G509,C506),LEFT(G509,FIND("§",SUBSTITUTE(H509," ","§",LEN(H509)-LEN(SUBSTITUTE(H509," ",""))))-1))))</f>
        <v/>
      </c>
      <c r="G509" s="780" t="str">
        <f t="shared" si="158"/>
        <v/>
      </c>
      <c r="H509" s="780" t="str">
        <f>IF(OR(G509="",G509=0,G509="0"),"",LEFT(G509,C506+1))</f>
        <v/>
      </c>
      <c r="I509" s="782"/>
      <c r="J509" s="796"/>
      <c r="K509" s="759" t="str">
        <f>IF(LEN(TRIM(L509))&gt;0,MAX(K13:K508)+1,"")</f>
        <v/>
      </c>
      <c r="L509" s="864"/>
      <c r="M509" s="864"/>
      <c r="N509" s="864"/>
      <c r="WK509" s="843"/>
      <c r="WL509" s="843"/>
      <c r="WM509" s="843"/>
      <c r="WN509" s="843"/>
      <c r="WO509" s="843"/>
      <c r="WP509" s="843"/>
      <c r="WQ509" s="843"/>
      <c r="WR509" s="843"/>
      <c r="WS509" s="843"/>
      <c r="WT509" s="843"/>
      <c r="WU509" s="843"/>
      <c r="WV509" s="843"/>
      <c r="WW509" s="843"/>
      <c r="WX509" s="843"/>
      <c r="WY509" s="843"/>
      <c r="WZ509" s="843"/>
      <c r="XA509" s="843"/>
      <c r="XB509" s="843"/>
      <c r="XC509" s="843"/>
      <c r="XD509" s="843"/>
      <c r="XE509" s="843"/>
      <c r="XF509" s="843"/>
      <c r="XG509" s="843"/>
      <c r="XH509" s="843"/>
    </row>
    <row r="510" spans="2:632">
      <c r="B510" s="759"/>
      <c r="C510" s="784" t="str">
        <f>TRIM(SUBSTITUTE(SUBSTITUTE(SUBSTITUTE(SUBSTITUTE(C509,"►"," "),"▼"," "),"▲"," "),"◄"," "))</f>
        <v/>
      </c>
      <c r="D510" s="780" t="str" cm="1">
        <f t="array" ref="D510">IF(ROW()=ROW(D504),C507,INDEX(E504:E517,ROW()-ROW(D504)))</f>
        <v/>
      </c>
      <c r="E510" s="781" t="str">
        <f>IF(OR(D510="",C506="",C506&lt;=0,F510=""),"",TRIM(MID(D510,LEN(F510)+1+IF(MID(D510,LEN(F510)+1,1)=" ",1,0),99999)))</f>
        <v/>
      </c>
      <c r="F510" s="780" t="str">
        <f>IF(OR(G510="",G510=0,G510="0"),"",IF(LEN(G510)&lt;=C506,G510,IF(LEN(SUBSTITUTE(H510," ",""))=C506+1,LEFT(G510,C506),LEFT(G510,FIND("§",SUBSTITUTE(H510," ","§",LEN(H510)-LEN(SUBSTITUTE(H510," ",""))))-1))))</f>
        <v/>
      </c>
      <c r="G510" s="780" t="str">
        <f t="shared" si="158"/>
        <v/>
      </c>
      <c r="H510" s="780" t="str">
        <f>IF(OR(G510="",G510=0,G510="0"),"",LEFT(G510,C506+1))</f>
        <v/>
      </c>
      <c r="I510" s="782"/>
      <c r="J510" s="796"/>
      <c r="K510" s="759" t="str">
        <f>IF(LEN(TRIM(L510))&gt;0,MAX(K13:K509)+1,"")</f>
        <v/>
      </c>
      <c r="L510" s="864"/>
      <c r="M510" s="864"/>
      <c r="N510" s="864"/>
      <c r="WK510" s="843"/>
      <c r="WL510" s="843"/>
      <c r="WM510" s="843"/>
      <c r="WN510" s="843"/>
      <c r="WO510" s="843"/>
      <c r="WP510" s="843"/>
      <c r="WQ510" s="843"/>
      <c r="WR510" s="843"/>
      <c r="WS510" s="843"/>
      <c r="WT510" s="843"/>
      <c r="WU510" s="843"/>
      <c r="WV510" s="843"/>
      <c r="WW510" s="843"/>
      <c r="WX510" s="843"/>
      <c r="WY510" s="843"/>
      <c r="WZ510" s="843"/>
      <c r="XA510" s="843"/>
      <c r="XB510" s="843"/>
      <c r="XC510" s="843"/>
      <c r="XD510" s="843"/>
      <c r="XE510" s="843"/>
      <c r="XF510" s="843"/>
      <c r="XG510" s="843"/>
      <c r="XH510" s="843"/>
    </row>
    <row r="511" spans="2:632">
      <c r="B511" s="759"/>
      <c r="C511" s="784" t="str">
        <f>TRIM(SUBSTITUTE(SUBSTITUTE(C510,"“"," "),"”"," "))</f>
        <v/>
      </c>
      <c r="D511" s="780" t="str" cm="1">
        <f t="array" ref="D511">IF(ROW()=ROW(D504),C507,INDEX(E504:E517,ROW()-ROW(D504)))</f>
        <v/>
      </c>
      <c r="E511" s="781" t="str">
        <f>IF(OR(D511="",C506="",C506&lt;=0,F511=""),"",TRIM(MID(D511,LEN(F511)+1+IF(MID(D511,LEN(F511)+1,1)=" ",1,0),99999)))</f>
        <v/>
      </c>
      <c r="F511" s="780" t="str">
        <f>IF(OR(G511="",G511=0,G511="0"),"",IF(LEN(G511)&lt;=C506,G511,IF(LEN(SUBSTITUTE(H511," ",""))=C506+1,LEFT(G511,C506),LEFT(G511,FIND("§",SUBSTITUTE(H511," ","§",LEN(H511)-LEN(SUBSTITUTE(H511," ",""))))-1))))</f>
        <v/>
      </c>
      <c r="G511" s="780" t="str">
        <f t="shared" si="158"/>
        <v/>
      </c>
      <c r="H511" s="780" t="str">
        <f>IF(OR(G511="",G511=0,G511="0"),"",LEFT(G511,C506+1))</f>
        <v/>
      </c>
      <c r="I511" s="782"/>
      <c r="J511" s="796"/>
      <c r="K511" s="759" t="str">
        <f>IF(LEN(TRIM(L511))&gt;0,MAX(K13:K510)+1,"")</f>
        <v/>
      </c>
      <c r="L511" s="864"/>
      <c r="M511" s="864"/>
      <c r="N511" s="864"/>
      <c r="WK511" s="843"/>
      <c r="WL511" s="843"/>
      <c r="WM511" s="843"/>
      <c r="WN511" s="843"/>
      <c r="WO511" s="843"/>
      <c r="WP511" s="843"/>
      <c r="WQ511" s="843"/>
      <c r="WR511" s="843"/>
      <c r="WS511" s="843"/>
      <c r="WT511" s="843"/>
      <c r="WU511" s="843"/>
      <c r="WV511" s="843"/>
      <c r="WW511" s="843"/>
      <c r="WX511" s="843"/>
      <c r="WY511" s="843"/>
      <c r="WZ511" s="843"/>
      <c r="XA511" s="843"/>
      <c r="XB511" s="843"/>
      <c r="XC511" s="843"/>
      <c r="XD511" s="843"/>
      <c r="XE511" s="843"/>
      <c r="XF511" s="843"/>
      <c r="XG511" s="843"/>
      <c r="XH511" s="843"/>
    </row>
    <row r="512" spans="2:632">
      <c r="B512" s="759"/>
      <c r="C512" s="784"/>
      <c r="D512" s="780" t="str" cm="1">
        <f t="array" ref="D512">IF(ROW()=ROW(D504),C507,INDEX(E504:E517,ROW()-ROW(D504)))</f>
        <v/>
      </c>
      <c r="E512" s="781" t="str">
        <f>IF(OR(D512="",C506="",C506&lt;=0,F512=""),"",TRIM(MID(D512,LEN(F512)+1+IF(MID(D512,LEN(F512)+1,1)=" ",1,0),99999)))</f>
        <v/>
      </c>
      <c r="F512" s="780" t="str">
        <f>IF(OR(G512="",G512=0,G512="0"),"",IF(LEN(G512)&lt;=C506,G512,IF(LEN(SUBSTITUTE(H512," ",""))=C506+1,LEFT(G512,C506),LEFT(G512,FIND("§",SUBSTITUTE(H512," ","§",LEN(H512)-LEN(SUBSTITUTE(H512," ",""))))-1))))</f>
        <v/>
      </c>
      <c r="G512" s="780" t="str">
        <f t="shared" si="158"/>
        <v/>
      </c>
      <c r="H512" s="780" t="str">
        <f>IF(OR(G512="",G512=0,G512="0"),"",LEFT(G512,C506+1))</f>
        <v/>
      </c>
      <c r="I512" s="782"/>
      <c r="J512" s="796"/>
      <c r="K512" s="759" t="str">
        <f>IF(LEN(TRIM(L512))&gt;0,MAX(K13:K511)+1,"")</f>
        <v/>
      </c>
      <c r="L512" s="864"/>
      <c r="M512" s="864"/>
      <c r="N512" s="864"/>
      <c r="WK512" s="843"/>
      <c r="WL512" s="843"/>
      <c r="WM512" s="843"/>
      <c r="WN512" s="843"/>
      <c r="WO512" s="843"/>
      <c r="WP512" s="843"/>
      <c r="WQ512" s="843"/>
      <c r="WR512" s="843"/>
      <c r="WS512" s="843"/>
      <c r="WT512" s="843"/>
      <c r="WU512" s="843"/>
      <c r="WV512" s="843"/>
      <c r="WW512" s="843"/>
      <c r="WX512" s="843"/>
      <c r="WY512" s="843"/>
      <c r="WZ512" s="843"/>
      <c r="XA512" s="843"/>
      <c r="XB512" s="843"/>
      <c r="XC512" s="843"/>
      <c r="XD512" s="843"/>
      <c r="XE512" s="843"/>
      <c r="XF512" s="843"/>
      <c r="XG512" s="843"/>
      <c r="XH512" s="843"/>
    </row>
    <row r="513" spans="2:632">
      <c r="B513" s="759"/>
      <c r="C513" s="784"/>
      <c r="D513" s="780" t="str" cm="1">
        <f t="array" ref="D513">IF(ROW()=ROW(D504),C507,INDEX(E504:E517,ROW()-ROW(D504)))</f>
        <v/>
      </c>
      <c r="E513" s="781" t="str">
        <f>IF(OR(D513="",C506="",C506&lt;=0,F513=""),"",TRIM(MID(D513,LEN(F513)+1+IF(MID(D513,LEN(F513)+1,1)=" ",1,0),99999)))</f>
        <v/>
      </c>
      <c r="F513" s="780" t="str">
        <f>IF(OR(G513="",G513=0,G513="0"),"",IF(LEN(G513)&lt;=C506,G513,IF(LEN(SUBSTITUTE(H513," ",""))=C506+1,LEFT(G513,C506),LEFT(G513,FIND("§",SUBSTITUTE(H513," ","§",LEN(H513)-LEN(SUBSTITUTE(H513," ",""))))-1))))</f>
        <v/>
      </c>
      <c r="G513" s="780" t="str">
        <f t="shared" si="158"/>
        <v/>
      </c>
      <c r="H513" s="780" t="str">
        <f>IF(OR(G513="",G513=0,G513="0"),"",LEFT(G513,C506+1))</f>
        <v/>
      </c>
      <c r="I513" s="782"/>
      <c r="J513" s="796"/>
      <c r="K513" s="759" t="str">
        <f>IF(LEN(TRIM(L513))&gt;0,MAX(K13:K512)+1,"")</f>
        <v/>
      </c>
      <c r="L513" s="864"/>
      <c r="M513" s="864"/>
      <c r="N513" s="864"/>
      <c r="WK513" s="843"/>
      <c r="WL513" s="843"/>
      <c r="WM513" s="843"/>
      <c r="WN513" s="843"/>
      <c r="WO513" s="843"/>
      <c r="WP513" s="843"/>
      <c r="WQ513" s="843"/>
      <c r="WR513" s="843"/>
      <c r="WS513" s="843"/>
      <c r="WT513" s="843"/>
      <c r="WU513" s="843"/>
      <c r="WV513" s="843"/>
      <c r="WW513" s="843"/>
      <c r="WX513" s="843"/>
      <c r="WY513" s="843"/>
      <c r="WZ513" s="843"/>
      <c r="XA513" s="843"/>
      <c r="XB513" s="843"/>
      <c r="XC513" s="843"/>
      <c r="XD513" s="843"/>
      <c r="XE513" s="843"/>
      <c r="XF513" s="843"/>
      <c r="XG513" s="843"/>
      <c r="XH513" s="843"/>
    </row>
    <row r="514" spans="2:632">
      <c r="B514" s="759"/>
      <c r="C514" s="784"/>
      <c r="D514" s="780" t="str" cm="1">
        <f t="array" ref="D514">IF(ROW()=ROW(D504),C507,INDEX(E504:E517,ROW()-ROW(D504)))</f>
        <v/>
      </c>
      <c r="E514" s="781" t="str">
        <f>IF(OR(D514="",C506="",C506&lt;=0,F514=""),"",TRIM(MID(D514,LEN(F514)+1+IF(MID(D514,LEN(F514)+1,1)=" ",1,0),99999)))</f>
        <v/>
      </c>
      <c r="F514" s="780" t="str">
        <f>IF(OR(G514="",G514=0,G514="0"),"",IF(LEN(G514)&lt;=C506,G514,IF(LEN(SUBSTITUTE(H514," ",""))=C506+1,LEFT(G514,C506),LEFT(G514,FIND("§",SUBSTITUTE(H514," ","§",LEN(H514)-LEN(SUBSTITUTE(H514," ",""))))-1))))</f>
        <v/>
      </c>
      <c r="G514" s="780" t="str">
        <f t="shared" si="158"/>
        <v/>
      </c>
      <c r="H514" s="780" t="str">
        <f>IF(OR(G514="",G514=0,G514="0"),"",LEFT(G514,C506+1))</f>
        <v/>
      </c>
      <c r="I514" s="782"/>
      <c r="J514" s="796"/>
      <c r="K514" s="759" t="str">
        <f>IF(LEN(TRIM(L514))&gt;0,MAX(K13:K513)+1,"")</f>
        <v/>
      </c>
      <c r="L514" s="864"/>
      <c r="M514" s="864"/>
      <c r="N514" s="864"/>
      <c r="WK514" s="843"/>
      <c r="WL514" s="843"/>
      <c r="WM514" s="843"/>
      <c r="WN514" s="843"/>
      <c r="WO514" s="843"/>
      <c r="WP514" s="843"/>
      <c r="WQ514" s="843"/>
      <c r="WR514" s="843"/>
      <c r="WS514" s="843"/>
      <c r="WT514" s="843"/>
      <c r="WU514" s="843"/>
      <c r="WV514" s="843"/>
      <c r="WW514" s="843"/>
      <c r="WX514" s="843"/>
      <c r="WY514" s="843"/>
      <c r="WZ514" s="843"/>
      <c r="XA514" s="843"/>
      <c r="XB514" s="843"/>
      <c r="XC514" s="843"/>
      <c r="XD514" s="843"/>
      <c r="XE514" s="843"/>
      <c r="XF514" s="843"/>
      <c r="XG514" s="843"/>
      <c r="XH514" s="843"/>
    </row>
    <row r="515" spans="2:632">
      <c r="B515" s="759"/>
      <c r="C515" s="784"/>
      <c r="D515" s="780" t="str" cm="1">
        <f t="array" ref="D515">IF(ROW()=ROW(D504),C507,INDEX(E504:E517,ROW()-ROW(D504)))</f>
        <v/>
      </c>
      <c r="E515" s="781" t="str">
        <f>IF(OR(D515="",C506="",C506&lt;=0,F515=""),"",TRIM(MID(D515,LEN(F515)+1+IF(MID(D515,LEN(F515)+1,1)=" ",1,0),99999)))</f>
        <v/>
      </c>
      <c r="F515" s="780" t="str">
        <f>IF(OR(G515="",G515=0,G515="0"),"",IF(LEN(G515)&lt;=C506,G515,IF(LEN(SUBSTITUTE(H515," ",""))=C506+1,LEFT(G515,C506),LEFT(G515,FIND("§",SUBSTITUTE(H515," ","§",LEN(H515)-LEN(SUBSTITUTE(H515," ",""))))-1))))</f>
        <v/>
      </c>
      <c r="G515" s="780" t="str">
        <f t="shared" si="158"/>
        <v/>
      </c>
      <c r="H515" s="780" t="str">
        <f>IF(OR(G515="",G515=0,G515="0"),"",LEFT(G515,C506+1))</f>
        <v/>
      </c>
      <c r="I515" s="782"/>
      <c r="J515" s="796"/>
      <c r="K515" s="759" t="str">
        <f>IF(LEN(TRIM(L515))&gt;0,MAX(K13:K514)+1,"")</f>
        <v/>
      </c>
      <c r="L515" s="864"/>
      <c r="M515" s="864"/>
      <c r="N515" s="864"/>
      <c r="WK515" s="843"/>
      <c r="WL515" s="843"/>
      <c r="WM515" s="843"/>
      <c r="WN515" s="843"/>
      <c r="WO515" s="843"/>
      <c r="WP515" s="843"/>
      <c r="WQ515" s="843"/>
      <c r="WR515" s="843"/>
      <c r="WS515" s="843"/>
      <c r="WT515" s="843"/>
      <c r="WU515" s="843"/>
      <c r="WV515" s="843"/>
      <c r="WW515" s="843"/>
      <c r="WX515" s="843"/>
      <c r="WY515" s="843"/>
      <c r="WZ515" s="843"/>
      <c r="XA515" s="843"/>
      <c r="XB515" s="843"/>
      <c r="XC515" s="843"/>
      <c r="XD515" s="843"/>
      <c r="XE515" s="843"/>
      <c r="XF515" s="843"/>
      <c r="XG515" s="843"/>
      <c r="XH515" s="843"/>
    </row>
    <row r="516" spans="2:632">
      <c r="B516" s="759"/>
      <c r="C516" s="784"/>
      <c r="D516" s="780" t="str" cm="1">
        <f t="array" ref="D516">IF(ROW()=ROW(D504),C507,INDEX(E504:E517,ROW()-ROW(D504)))</f>
        <v/>
      </c>
      <c r="E516" s="781" t="str">
        <f>IF(OR(D516="",C506="",C506&lt;=0,F516=""),"",TRIM(MID(D516,LEN(F516)+1+IF(MID(D516,LEN(F516)+1,1)=" ",1,0),99999)))</f>
        <v/>
      </c>
      <c r="F516" s="780" t="str">
        <f>IF(OR(G516="",G516=0,G516="0"),"",IF(LEN(G516)&lt;=C506,G516,IF(LEN(SUBSTITUTE(H516," ",""))=C506+1,LEFT(G516,C506),LEFT(G516,FIND("§",SUBSTITUTE(H516," ","§",LEN(H516)-LEN(SUBSTITUTE(H516," ",""))))-1))))</f>
        <v/>
      </c>
      <c r="G516" s="780" t="str">
        <f t="shared" si="158"/>
        <v/>
      </c>
      <c r="H516" s="780" t="str">
        <f>IF(OR(G516="",G516=0,G516="0"),"",LEFT(G516,C506+1))</f>
        <v/>
      </c>
      <c r="I516" s="782"/>
      <c r="J516" s="796"/>
      <c r="K516" s="759" t="str">
        <f>IF(LEN(TRIM(L516))&gt;0,MAX(K13:K515)+1,"")</f>
        <v/>
      </c>
      <c r="L516" s="864"/>
      <c r="M516" s="864"/>
      <c r="N516" s="864"/>
      <c r="WK516" s="843"/>
      <c r="WL516" s="843"/>
      <c r="WM516" s="843"/>
      <c r="WN516" s="843"/>
      <c r="WO516" s="843"/>
      <c r="WP516" s="843"/>
      <c r="WQ516" s="843"/>
      <c r="WR516" s="843"/>
      <c r="WS516" s="843"/>
      <c r="WT516" s="843"/>
      <c r="WU516" s="843"/>
      <c r="WV516" s="843"/>
      <c r="WW516" s="843"/>
      <c r="WX516" s="843"/>
      <c r="WY516" s="843"/>
      <c r="WZ516" s="843"/>
      <c r="XA516" s="843"/>
      <c r="XB516" s="843"/>
      <c r="XC516" s="843"/>
      <c r="XD516" s="843"/>
      <c r="XE516" s="843"/>
      <c r="XF516" s="843"/>
      <c r="XG516" s="843"/>
      <c r="XH516" s="843"/>
    </row>
    <row r="517" spans="2:632">
      <c r="B517" s="759"/>
      <c r="C517" s="784"/>
      <c r="D517" s="780" t="str" cm="1">
        <f t="array" ref="D517">IF(ROW()=ROW(D504),C507,INDEX(E504:E517,ROW()-ROW(D504)))</f>
        <v/>
      </c>
      <c r="E517" s="781" t="str">
        <f>IF(OR(D517="",C506="",C506&lt;=0,F517=""),"",TRIM(MID(D517,LEN(F517)+1+IF(MID(D517,LEN(F517)+1,1)=" ",1,0),99999)))</f>
        <v/>
      </c>
      <c r="F517" s="780" t="str">
        <f>IF(OR(G517="",G517=0,G517="0"),"",IF(LEN(G517)&lt;=C506,G517,IF(LEN(SUBSTITUTE(H517," ",""))=C506+1,LEFT(G517,C506),LEFT(G517,FIND("§",SUBSTITUTE(H517," ","§",LEN(H517)-LEN(SUBSTITUTE(H517," ",""))))-1))))</f>
        <v/>
      </c>
      <c r="G517" s="780" t="str">
        <f t="shared" si="158"/>
        <v/>
      </c>
      <c r="H517" s="780" t="str">
        <f>IF(OR(G517="",G517=0,G517="0"),"",LEFT(G517,C506+1))</f>
        <v/>
      </c>
      <c r="I517" s="782"/>
      <c r="J517" s="796"/>
      <c r="K517" s="759" t="str">
        <f>IF(LEN(TRIM(L517))&gt;0,MAX(K13:K516)+1,"")</f>
        <v/>
      </c>
      <c r="L517" s="864"/>
      <c r="M517" s="864"/>
      <c r="N517" s="864"/>
      <c r="WK517" s="843"/>
      <c r="WL517" s="843"/>
      <c r="WM517" s="843"/>
      <c r="WN517" s="843"/>
      <c r="WO517" s="843"/>
      <c r="WP517" s="843"/>
      <c r="WQ517" s="843"/>
      <c r="WR517" s="843"/>
      <c r="WS517" s="843"/>
      <c r="WT517" s="843"/>
      <c r="WU517" s="843"/>
      <c r="WV517" s="843"/>
      <c r="WW517" s="843"/>
      <c r="WX517" s="843"/>
      <c r="WY517" s="843"/>
      <c r="WZ517" s="843"/>
      <c r="XA517" s="843"/>
      <c r="XB517" s="843"/>
      <c r="XC517" s="843"/>
      <c r="XD517" s="843"/>
      <c r="XE517" s="843"/>
      <c r="XF517" s="843"/>
      <c r="XG517" s="843"/>
      <c r="XH517" s="843"/>
    </row>
    <row r="518" spans="2:632">
      <c r="B518" s="759"/>
      <c r="C518" s="779" t="str">
        <f>IF(TRIM(SUBSTITUTE(R50,CHAR(160),""))="","",R50)</f>
        <v/>
      </c>
      <c r="D518" s="780" t="str" cm="1">
        <f t="array" ref="D518">IF(ROW()=ROW(D518),C521,INDEX(E518:E531,ROW()-ROW(D518)))</f>
        <v/>
      </c>
      <c r="E518" s="781" t="str">
        <f>IF(OR(D518="",C520="",C520&lt;=0,F518=""),"",TRIM(MID(D518,LEN(F518)+1+IF(MID(D518,LEN(F518)+1,1)=" ",1,0),99999)))</f>
        <v/>
      </c>
      <c r="F518" s="780" t="str">
        <f>IF(OR(G518="",G518=0,G518="0"),"",IF(LEN(G518)&lt;=C520,G518,IF(LEN(SUBSTITUTE(H518," ",""))=C520+1,LEFT(G518,C520),LEFT(G518,FIND("§",SUBSTITUTE(H518," ","§",LEN(H518)-LEN(SUBSTITUTE(H518," ",""))))-1))))</f>
        <v/>
      </c>
      <c r="G518" s="780" t="str">
        <f t="shared" si="158"/>
        <v/>
      </c>
      <c r="H518" s="780" t="str">
        <f>IF(OR(G518="",G518=0,G518="0"),"",LEFT(G518,C520+1))</f>
        <v/>
      </c>
      <c r="I518" s="782"/>
      <c r="J518" s="796"/>
      <c r="K518" s="759" t="str">
        <f>IF(LEN(TRIM(L518))&gt;0,MAX(K13:K517)+1,"")</f>
        <v/>
      </c>
      <c r="L518" s="864"/>
      <c r="M518" s="864"/>
      <c r="N518" s="864"/>
      <c r="WK518" s="843"/>
      <c r="WL518" s="843"/>
      <c r="WM518" s="843"/>
      <c r="WN518" s="843"/>
      <c r="WO518" s="843"/>
      <c r="WP518" s="843"/>
      <c r="WQ518" s="843"/>
      <c r="WR518" s="843"/>
      <c r="WS518" s="843"/>
      <c r="WT518" s="843"/>
      <c r="WU518" s="843"/>
      <c r="WV518" s="843"/>
      <c r="WW518" s="843"/>
      <c r="WX518" s="843"/>
      <c r="WY518" s="843"/>
      <c r="WZ518" s="843"/>
      <c r="XA518" s="843"/>
      <c r="XB518" s="843"/>
      <c r="XC518" s="843"/>
      <c r="XD518" s="843"/>
      <c r="XE518" s="843"/>
      <c r="XF518" s="843"/>
      <c r="XG518" s="843"/>
      <c r="XH518" s="843"/>
    </row>
    <row r="519" spans="2:632">
      <c r="B519" s="759"/>
      <c r="C519" s="784" t="str">
        <f>TRIM(SUBSTITUTE(SUBSTITUTE(SUBSTITUTE(SUBSTITUTE(SUBSTITUTE(SUBSTITUTE(SUBSTITUTE(SUBSTITUTE(SUBSTITUTE(CLEAN(IF(OR(LEFT(C518,1)="-",LEFT(C518,1)="="),MID(C518,2,99999),C518)),"—","-"),"–","-"),CHAR(160)," "),CHAR(9)," "),CHAR(13)," "),CHAR(10)," ")," "," ")," "," ")," "," "))</f>
        <v/>
      </c>
      <c r="D519" s="780" t="str" cm="1">
        <f t="array" ref="D519">IF(ROW()=ROW(D518),C521,INDEX(E518:E531,ROW()-ROW(D518)))</f>
        <v/>
      </c>
      <c r="E519" s="781" t="str">
        <f>IF(OR(D519="",C520="",C520&lt;=0,F519=""),"",TRIM(MID(D519,LEN(F519)+1+IF(MID(D519,LEN(F519)+1,1)=" ",1,0),99999)))</f>
        <v/>
      </c>
      <c r="F519" s="780" t="str">
        <f>IF(OR(G519="",G519=0,G519="0"),"",IF(LEN(G519)&lt;=C520,G519,IF(LEN(SUBSTITUTE(H519," ",""))=C520+1,LEFT(G519,C520),LEFT(G519,FIND("§",SUBSTITUTE(H519," ","§",LEN(H519)-LEN(SUBSTITUTE(H519," ",""))))-1))))</f>
        <v/>
      </c>
      <c r="G519" s="780" t="str">
        <f t="shared" si="158"/>
        <v/>
      </c>
      <c r="H519" s="780" t="str">
        <f>IF(OR(G519="",G519=0,G519="0"),"",LEFT(G519,C520+1))</f>
        <v/>
      </c>
      <c r="I519" s="782"/>
      <c r="J519" s="796"/>
      <c r="K519" s="759" t="str">
        <f>IF(LEN(TRIM(L519))&gt;0,MAX(K13:K518)+1,"")</f>
        <v/>
      </c>
      <c r="L519" s="864"/>
      <c r="M519" s="864"/>
      <c r="N519" s="864"/>
      <c r="WK519" s="843"/>
      <c r="WL519" s="843"/>
      <c r="WM519" s="843"/>
      <c r="WN519" s="843"/>
      <c r="WO519" s="843"/>
      <c r="WP519" s="843"/>
      <c r="WQ519" s="843"/>
      <c r="WR519" s="843"/>
      <c r="WS519" s="843"/>
      <c r="WT519" s="843"/>
      <c r="WU519" s="843"/>
      <c r="WV519" s="843"/>
      <c r="WW519" s="843"/>
      <c r="WX519" s="843"/>
      <c r="WY519" s="843"/>
      <c r="WZ519" s="843"/>
      <c r="XA519" s="843"/>
      <c r="XB519" s="843"/>
      <c r="XC519" s="843"/>
      <c r="XD519" s="843"/>
      <c r="XE519" s="843"/>
      <c r="XF519" s="843"/>
      <c r="XG519" s="843"/>
      <c r="XH519" s="843"/>
    </row>
    <row r="520" spans="2:632">
      <c r="B520" s="759"/>
      <c r="C520" s="785">
        <f>K10</f>
        <v>120</v>
      </c>
      <c r="D520" s="780" t="str" cm="1">
        <f t="array" ref="D520">IF(ROW()=ROW(D518),C521,INDEX(E518:E531,ROW()-ROW(D518)))</f>
        <v/>
      </c>
      <c r="E520" s="781" t="str">
        <f>IF(OR(D520="",C520="",C520&lt;=0,F520=""),"",TRIM(MID(D520,LEN(F520)+1+IF(MID(D520,LEN(F520)+1,1)=" ",1,0),99999)))</f>
        <v/>
      </c>
      <c r="F520" s="780" t="str">
        <f>IF(OR(G520="",G520=0,G520="0"),"",IF(LEN(G520)&lt;=C520,G520,IF(LEN(SUBSTITUTE(H520," ",""))=C520+1,LEFT(G520,C520),LEFT(G520,FIND("§",SUBSTITUTE(H520," ","§",LEN(H520)-LEN(SUBSTITUTE(H520," ",""))))-1))))</f>
        <v/>
      </c>
      <c r="G520" s="780" t="str">
        <f t="shared" si="158"/>
        <v/>
      </c>
      <c r="H520" s="780" t="str">
        <f>IF(OR(G520="",G520=0,G520="0"),"",LEFT(G520,C520+1))</f>
        <v/>
      </c>
      <c r="I520" s="782"/>
      <c r="J520" s="796"/>
      <c r="K520" s="759" t="str">
        <f>IF(LEN(TRIM(L520))&gt;0,MAX(K13:K519)+1,"")</f>
        <v/>
      </c>
      <c r="L520" s="864"/>
      <c r="M520" s="864"/>
      <c r="N520" s="864"/>
      <c r="WK520" s="843"/>
      <c r="WL520" s="843"/>
      <c r="WM520" s="843"/>
      <c r="WN520" s="843"/>
      <c r="WO520" s="843"/>
      <c r="WP520" s="843"/>
      <c r="WQ520" s="843"/>
      <c r="WR520" s="843"/>
      <c r="WS520" s="843"/>
      <c r="WT520" s="843"/>
      <c r="WU520" s="843"/>
      <c r="WV520" s="843"/>
      <c r="WW520" s="843"/>
      <c r="WX520" s="843"/>
      <c r="WY520" s="843"/>
      <c r="WZ520" s="843"/>
      <c r="XA520" s="843"/>
      <c r="XB520" s="843"/>
      <c r="XC520" s="843"/>
      <c r="XD520" s="843"/>
      <c r="XE520" s="843"/>
      <c r="XF520" s="843"/>
      <c r="XG520" s="843"/>
      <c r="XH520" s="843"/>
    </row>
    <row r="521" spans="2:632">
      <c r="B521" s="759"/>
      <c r="C521" s="784" t="str">
        <f>IF(UPPER(TRIM(K11))="X",C525,C519)</f>
        <v/>
      </c>
      <c r="D521" s="780" t="str" cm="1">
        <f t="array" ref="D521">IF(ROW()=ROW(D518),C521,INDEX(E518:E531,ROW()-ROW(D518)))</f>
        <v/>
      </c>
      <c r="E521" s="781" t="str">
        <f>IF(OR(D521="",C520="",C520&lt;=0,F521=""),"",TRIM(MID(D521,LEN(F521)+1+IF(MID(D521,LEN(F521)+1,1)=" ",1,0),99999)))</f>
        <v/>
      </c>
      <c r="F521" s="780" t="str">
        <f>IF(OR(G521="",G521=0,G521="0"),"",IF(LEN(G521)&lt;=C520,G521,IF(LEN(SUBSTITUTE(H521," ",""))=C520+1,LEFT(G521,C520),LEFT(G521,FIND("§",SUBSTITUTE(H521," ","§",LEN(H521)-LEN(SUBSTITUTE(H521," ",""))))-1))))</f>
        <v/>
      </c>
      <c r="G521" s="780" t="str">
        <f t="shared" si="158"/>
        <v/>
      </c>
      <c r="H521" s="780" t="str">
        <f>IF(OR(G521="",G521=0,G521="0"),"",LEFT(G521,C520+1))</f>
        <v/>
      </c>
      <c r="I521" s="782"/>
      <c r="J521" s="796"/>
      <c r="K521" s="759" t="str">
        <f>IF(LEN(TRIM(L521))&gt;0,MAX(K13:K520)+1,"")</f>
        <v/>
      </c>
      <c r="L521" s="864"/>
      <c r="M521" s="864"/>
      <c r="N521" s="864"/>
      <c r="WK521" s="843"/>
      <c r="WL521" s="843"/>
      <c r="WM521" s="843"/>
      <c r="WN521" s="843"/>
      <c r="WO521" s="843"/>
      <c r="WP521" s="843"/>
      <c r="WQ521" s="843"/>
      <c r="WR521" s="843"/>
      <c r="WS521" s="843"/>
      <c r="WT521" s="843"/>
      <c r="WU521" s="843"/>
      <c r="WV521" s="843"/>
      <c r="WW521" s="843"/>
      <c r="WX521" s="843"/>
      <c r="WY521" s="843"/>
      <c r="WZ521" s="843"/>
      <c r="XA521" s="843"/>
      <c r="XB521" s="843"/>
      <c r="XC521" s="843"/>
      <c r="XD521" s="843"/>
      <c r="XE521" s="843"/>
      <c r="XF521" s="843"/>
      <c r="XG521" s="843"/>
      <c r="XH521" s="843"/>
    </row>
    <row r="522" spans="2:632">
      <c r="B522" s="759"/>
      <c r="C522" s="786" t="str">
        <f>TRIM(SUBSTITUTE(SUBSTITUTE(SUBSTITUTE(SUBSTITUTE(SUBSTITUTE(SUBSTITUTE(SUBSTITUTE(SUBSTITUTE(SUBSTITUTE(SUBSTITUTE(C519,","," "),";"," "),":"," "),"!"," "),"?"," "),"…"," "),"»"," "),"«"," "),"/"," "),"."," "))</f>
        <v/>
      </c>
      <c r="D522" s="780" t="str" cm="1">
        <f t="array" ref="D522">IF(ROW()=ROW(D518),C521,INDEX(E518:E531,ROW()-ROW(D518)))</f>
        <v/>
      </c>
      <c r="E522" s="781" t="str">
        <f>IF(OR(D522="",C520="",C520&lt;=0,F522=""),"",TRIM(MID(D522,LEN(F522)+1+IF(MID(D522,LEN(F522)+1,1)=" ",1,0),99999)))</f>
        <v/>
      </c>
      <c r="F522" s="780" t="str">
        <f>IF(OR(G522="",G522=0,G522="0"),"",IF(LEN(G522)&lt;=C520,G522,IF(LEN(SUBSTITUTE(H522," ",""))=C520+1,LEFT(G522,C520),LEFT(G522,FIND("§",SUBSTITUTE(H522," ","§",LEN(H522)-LEN(SUBSTITUTE(H522," ",""))))-1))))</f>
        <v/>
      </c>
      <c r="G522" s="780" t="str">
        <f t="shared" si="158"/>
        <v/>
      </c>
      <c r="H522" s="780" t="str">
        <f>IF(OR(G522="",G522=0,G522="0"),"",LEFT(G522,C520+1))</f>
        <v/>
      </c>
      <c r="I522" s="782"/>
      <c r="J522" s="796"/>
      <c r="K522" s="759" t="str">
        <f>IF(LEN(TRIM(L522))&gt;0,MAX(K13:K521)+1,"")</f>
        <v/>
      </c>
      <c r="L522" s="864"/>
      <c r="M522" s="864"/>
      <c r="N522" s="864"/>
      <c r="WK522" s="843"/>
      <c r="WL522" s="843"/>
      <c r="WM522" s="843"/>
      <c r="WN522" s="843"/>
      <c r="WO522" s="843"/>
      <c r="WP522" s="843"/>
      <c r="WQ522" s="843"/>
      <c r="WR522" s="843"/>
      <c r="WS522" s="843"/>
      <c r="WT522" s="843"/>
      <c r="WU522" s="843"/>
      <c r="WV522" s="843"/>
      <c r="WW522" s="843"/>
      <c r="WX522" s="843"/>
      <c r="WY522" s="843"/>
      <c r="WZ522" s="843"/>
      <c r="XA522" s="843"/>
      <c r="XB522" s="843"/>
      <c r="XC522" s="843"/>
      <c r="XD522" s="843"/>
      <c r="XE522" s="843"/>
      <c r="XF522" s="843"/>
      <c r="XG522" s="843"/>
      <c r="XH522" s="843"/>
    </row>
    <row r="523" spans="2:632">
      <c r="B523" s="759"/>
      <c r="C523" s="780" t="str">
        <f>TRIM(SUBSTITUTE(SUBSTITUTE(SUBSTITUTE(SUBSTITUTE(SUBSTITUTE(SUBSTITUTE(SUBSTITUTE(SUBSTITUTE(C522,"("," "),")"," "),CHAR(34)," "),"-"," "),"_"," "),"&lt;"," "),"&gt;"," "),"="," "))</f>
        <v/>
      </c>
      <c r="D523" s="780" t="str" cm="1">
        <f t="array" ref="D523">IF(ROW()=ROW(D518),C521,INDEX(E518:E531,ROW()-ROW(D518)))</f>
        <v/>
      </c>
      <c r="E523" s="781" t="str">
        <f>IF(OR(D523="",C520="",C520&lt;=0,F523=""),"",TRIM(MID(D523,LEN(F523)+1+IF(MID(D523,LEN(F523)+1,1)=" ",1,0),99999)))</f>
        <v/>
      </c>
      <c r="F523" s="780" t="str">
        <f>IF(OR(G523="",G523=0,G523="0"),"",IF(LEN(G523)&lt;=C520,G523,IF(LEN(SUBSTITUTE(H523," ",""))=C520+1,LEFT(G523,C520),LEFT(G523,FIND("§",SUBSTITUTE(H523," ","§",LEN(H523)-LEN(SUBSTITUTE(H523," ",""))))-1))))</f>
        <v/>
      </c>
      <c r="G523" s="780" t="str">
        <f t="shared" si="158"/>
        <v/>
      </c>
      <c r="H523" s="780" t="str">
        <f>IF(OR(G523="",G523=0,G523="0"),"",LEFT(G523,C520+1))</f>
        <v/>
      </c>
      <c r="I523" s="782"/>
      <c r="J523" s="796"/>
      <c r="K523" s="759" t="str">
        <f>IF(LEN(TRIM(L523))&gt;0,MAX(K13:K522)+1,"")</f>
        <v/>
      </c>
      <c r="L523" s="864"/>
      <c r="M523" s="864"/>
      <c r="N523" s="864"/>
      <c r="WK523" s="843"/>
      <c r="WL523" s="843"/>
      <c r="WM523" s="843"/>
      <c r="WN523" s="843"/>
      <c r="WO523" s="843"/>
      <c r="WP523" s="843"/>
      <c r="WQ523" s="843"/>
      <c r="WR523" s="843"/>
      <c r="WS523" s="843"/>
      <c r="WT523" s="843"/>
      <c r="WU523" s="843"/>
      <c r="WV523" s="843"/>
      <c r="WW523" s="843"/>
      <c r="WX523" s="843"/>
      <c r="WY523" s="843"/>
      <c r="WZ523" s="843"/>
      <c r="XA523" s="843"/>
      <c r="XB523" s="843"/>
      <c r="XC523" s="843"/>
      <c r="XD523" s="843"/>
      <c r="XE523" s="843"/>
      <c r="XF523" s="843"/>
      <c r="XG523" s="843"/>
      <c r="XH523" s="843"/>
    </row>
    <row r="524" spans="2:632">
      <c r="B524" s="759"/>
      <c r="C524" s="784" t="str">
        <f>TRIM(SUBSTITUTE(SUBSTITUTE(SUBSTITUTE(SUBSTITUTE(C523,"►"," "),"▼"," "),"▲"," "),"◄"," "))</f>
        <v/>
      </c>
      <c r="D524" s="780" t="str" cm="1">
        <f t="array" ref="D524">IF(ROW()=ROW(D518),C521,INDEX(E518:E531,ROW()-ROW(D518)))</f>
        <v/>
      </c>
      <c r="E524" s="781" t="str">
        <f>IF(OR(D524="",C520="",C520&lt;=0,F524=""),"",TRIM(MID(D524,LEN(F524)+1+IF(MID(D524,LEN(F524)+1,1)=" ",1,0),99999)))</f>
        <v/>
      </c>
      <c r="F524" s="780" t="str">
        <f>IF(OR(G524="",G524=0,G524="0"),"",IF(LEN(G524)&lt;=C520,G524,IF(LEN(SUBSTITUTE(H524," ",""))=C520+1,LEFT(G524,C520),LEFT(G524,FIND("§",SUBSTITUTE(H524," ","§",LEN(H524)-LEN(SUBSTITUTE(H524," ",""))))-1))))</f>
        <v/>
      </c>
      <c r="G524" s="780" t="str">
        <f t="shared" si="158"/>
        <v/>
      </c>
      <c r="H524" s="780" t="str">
        <f>IF(OR(G524="",G524=0,G524="0"),"",LEFT(G524,C520+1))</f>
        <v/>
      </c>
      <c r="I524" s="782"/>
      <c r="J524" s="796"/>
      <c r="K524" s="759" t="str">
        <f>IF(LEN(TRIM(L524))&gt;0,MAX(K13:K523)+1,"")</f>
        <v/>
      </c>
      <c r="L524" s="864"/>
      <c r="M524" s="864"/>
      <c r="N524" s="864"/>
      <c r="WK524" s="843"/>
      <c r="WL524" s="843"/>
      <c r="WM524" s="843"/>
      <c r="WN524" s="843"/>
      <c r="WO524" s="843"/>
      <c r="WP524" s="843"/>
      <c r="WQ524" s="843"/>
      <c r="WR524" s="843"/>
      <c r="WS524" s="843"/>
      <c r="WT524" s="843"/>
      <c r="WU524" s="843"/>
      <c r="WV524" s="843"/>
      <c r="WW524" s="843"/>
      <c r="WX524" s="843"/>
      <c r="WY524" s="843"/>
      <c r="WZ524" s="843"/>
      <c r="XA524" s="843"/>
      <c r="XB524" s="843"/>
      <c r="XC524" s="843"/>
      <c r="XD524" s="843"/>
      <c r="XE524" s="843"/>
      <c r="XF524" s="843"/>
      <c r="XG524" s="843"/>
      <c r="XH524" s="843"/>
    </row>
    <row r="525" spans="2:632">
      <c r="B525" s="759"/>
      <c r="C525" s="784" t="str">
        <f>TRIM(SUBSTITUTE(SUBSTITUTE(C524,"“"," "),"”"," "))</f>
        <v/>
      </c>
      <c r="D525" s="780" t="str" cm="1">
        <f t="array" ref="D525">IF(ROW()=ROW(D518),C521,INDEX(E518:E531,ROW()-ROW(D518)))</f>
        <v/>
      </c>
      <c r="E525" s="781" t="str">
        <f>IF(OR(D525="",C520="",C520&lt;=0,F525=""),"",TRIM(MID(D525,LEN(F525)+1+IF(MID(D525,LEN(F525)+1,1)=" ",1,0),99999)))</f>
        <v/>
      </c>
      <c r="F525" s="780" t="str">
        <f>IF(OR(G525="",G525=0,G525="0"),"",IF(LEN(G525)&lt;=C520,G525,IF(LEN(SUBSTITUTE(H525," ",""))=C520+1,LEFT(G525,C520),LEFT(G525,FIND("§",SUBSTITUTE(H525," ","§",LEN(H525)-LEN(SUBSTITUTE(H525," ",""))))-1))))</f>
        <v/>
      </c>
      <c r="G525" s="780" t="str">
        <f t="shared" si="158"/>
        <v/>
      </c>
      <c r="H525" s="780" t="str">
        <f>IF(OR(G525="",G525=0,G525="0"),"",LEFT(G525,C520+1))</f>
        <v/>
      </c>
      <c r="I525" s="782"/>
      <c r="J525" s="796"/>
      <c r="K525" s="759" t="str">
        <f>IF(LEN(TRIM(L525))&gt;0,MAX(K13:K524)+1,"")</f>
        <v/>
      </c>
      <c r="L525" s="864"/>
      <c r="M525" s="864"/>
      <c r="N525" s="864"/>
      <c r="WK525" s="843"/>
      <c r="WL525" s="843"/>
      <c r="WM525" s="843"/>
      <c r="WN525" s="843"/>
      <c r="WO525" s="843"/>
      <c r="WP525" s="843"/>
      <c r="WQ525" s="843"/>
      <c r="WR525" s="843"/>
      <c r="WS525" s="843"/>
      <c r="WT525" s="843"/>
      <c r="WU525" s="843"/>
      <c r="WV525" s="843"/>
      <c r="WW525" s="843"/>
      <c r="WX525" s="843"/>
      <c r="WY525" s="843"/>
      <c r="WZ525" s="843"/>
      <c r="XA525" s="843"/>
      <c r="XB525" s="843"/>
      <c r="XC525" s="843"/>
      <c r="XD525" s="843"/>
      <c r="XE525" s="843"/>
      <c r="XF525" s="843"/>
      <c r="XG525" s="843"/>
      <c r="XH525" s="843"/>
    </row>
    <row r="526" spans="2:632">
      <c r="B526" s="759"/>
      <c r="C526" s="784"/>
      <c r="D526" s="780" t="str" cm="1">
        <f t="array" ref="D526">IF(ROW()=ROW(D518),C521,INDEX(E518:E531,ROW()-ROW(D518)))</f>
        <v/>
      </c>
      <c r="E526" s="781" t="str">
        <f>IF(OR(D526="",C520="",C520&lt;=0,F526=""),"",TRIM(MID(D526,LEN(F526)+1+IF(MID(D526,LEN(F526)+1,1)=" ",1,0),99999)))</f>
        <v/>
      </c>
      <c r="F526" s="780" t="str">
        <f>IF(OR(G526="",G526=0,G526="0"),"",IF(LEN(G526)&lt;=C520,G526,IF(LEN(SUBSTITUTE(H526," ",""))=C520+1,LEFT(G526,C520),LEFT(G526,FIND("§",SUBSTITUTE(H526," ","§",LEN(H526)-LEN(SUBSTITUTE(H526," ",""))))-1))))</f>
        <v/>
      </c>
      <c r="G526" s="780" t="str">
        <f t="shared" ref="G526:G589" si="159">IF(OR(D526="",D526=0),"",TRIM(SUBSTITUTE(SUBSTITUTE(D526,CHAR(160)," "),CHAR(10)," ")))</f>
        <v/>
      </c>
      <c r="H526" s="780" t="str">
        <f>IF(OR(G526="",G526=0,G526="0"),"",LEFT(G526,C520+1))</f>
        <v/>
      </c>
      <c r="I526" s="782"/>
      <c r="J526" s="796"/>
      <c r="K526" s="759" t="str">
        <f>IF(LEN(TRIM(L526))&gt;0,MAX(K13:K525)+1,"")</f>
        <v/>
      </c>
      <c r="L526" s="864"/>
      <c r="M526" s="864"/>
      <c r="N526" s="864"/>
      <c r="WK526" s="843"/>
      <c r="WL526" s="843"/>
      <c r="WM526" s="843"/>
      <c r="WN526" s="843"/>
      <c r="WO526" s="843"/>
      <c r="WP526" s="843"/>
      <c r="WQ526" s="843"/>
      <c r="WR526" s="843"/>
      <c r="WS526" s="843"/>
      <c r="WT526" s="843"/>
      <c r="WU526" s="843"/>
      <c r="WV526" s="843"/>
      <c r="WW526" s="843"/>
      <c r="WX526" s="843"/>
      <c r="WY526" s="843"/>
      <c r="WZ526" s="843"/>
      <c r="XA526" s="843"/>
      <c r="XB526" s="843"/>
      <c r="XC526" s="843"/>
      <c r="XD526" s="843"/>
      <c r="XE526" s="843"/>
      <c r="XF526" s="843"/>
      <c r="XG526" s="843"/>
      <c r="XH526" s="843"/>
    </row>
    <row r="527" spans="2:632">
      <c r="B527" s="759"/>
      <c r="C527" s="784"/>
      <c r="D527" s="780" t="str" cm="1">
        <f t="array" ref="D527">IF(ROW()=ROW(D518),C521,INDEX(E518:E531,ROW()-ROW(D518)))</f>
        <v/>
      </c>
      <c r="E527" s="781" t="str">
        <f>IF(OR(D527="",C520="",C520&lt;=0,F527=""),"",TRIM(MID(D527,LEN(F527)+1+IF(MID(D527,LEN(F527)+1,1)=" ",1,0),99999)))</f>
        <v/>
      </c>
      <c r="F527" s="780" t="str">
        <f>IF(OR(G527="",G527=0,G527="0"),"",IF(LEN(G527)&lt;=C520,G527,IF(LEN(SUBSTITUTE(H527," ",""))=C520+1,LEFT(G527,C520),LEFT(G527,FIND("§",SUBSTITUTE(H527," ","§",LEN(H527)-LEN(SUBSTITUTE(H527," ",""))))-1))))</f>
        <v/>
      </c>
      <c r="G527" s="780" t="str">
        <f t="shared" si="159"/>
        <v/>
      </c>
      <c r="H527" s="780" t="str">
        <f>IF(OR(G527="",G527=0,G527="0"),"",LEFT(G527,C520+1))</f>
        <v/>
      </c>
      <c r="I527" s="782"/>
      <c r="J527" s="796"/>
      <c r="K527" s="759" t="str">
        <f>IF(LEN(TRIM(L527))&gt;0,MAX(K13:K526)+1,"")</f>
        <v/>
      </c>
      <c r="L527" s="864"/>
      <c r="M527" s="864"/>
      <c r="N527" s="864"/>
      <c r="WK527" s="843"/>
      <c r="WL527" s="843"/>
      <c r="WM527" s="843"/>
      <c r="WN527" s="843"/>
      <c r="WO527" s="843"/>
      <c r="WP527" s="843"/>
      <c r="WQ527" s="843"/>
      <c r="WR527" s="843"/>
      <c r="WS527" s="843"/>
      <c r="WT527" s="843"/>
      <c r="WU527" s="843"/>
      <c r="WV527" s="843"/>
      <c r="WW527" s="843"/>
      <c r="WX527" s="843"/>
      <c r="WY527" s="843"/>
      <c r="WZ527" s="843"/>
      <c r="XA527" s="843"/>
      <c r="XB527" s="843"/>
      <c r="XC527" s="843"/>
      <c r="XD527" s="843"/>
      <c r="XE527" s="843"/>
      <c r="XF527" s="843"/>
      <c r="XG527" s="843"/>
      <c r="XH527" s="843"/>
    </row>
    <row r="528" spans="2:632">
      <c r="B528" s="759"/>
      <c r="C528" s="784"/>
      <c r="D528" s="780" t="str" cm="1">
        <f t="array" ref="D528">IF(ROW()=ROW(D518),C521,INDEX(E518:E531,ROW()-ROW(D518)))</f>
        <v/>
      </c>
      <c r="E528" s="781" t="str">
        <f>IF(OR(D528="",C520="",C520&lt;=0,F528=""),"",TRIM(MID(D528,LEN(F528)+1+IF(MID(D528,LEN(F528)+1,1)=" ",1,0),99999)))</f>
        <v/>
      </c>
      <c r="F528" s="780" t="str">
        <f>IF(OR(G528="",G528=0,G528="0"),"",IF(LEN(G528)&lt;=C520,G528,IF(LEN(SUBSTITUTE(H528," ",""))=C520+1,LEFT(G528,C520),LEFT(G528,FIND("§",SUBSTITUTE(H528," ","§",LEN(H528)-LEN(SUBSTITUTE(H528," ",""))))-1))))</f>
        <v/>
      </c>
      <c r="G528" s="780" t="str">
        <f t="shared" si="159"/>
        <v/>
      </c>
      <c r="H528" s="780" t="str">
        <f>IF(OR(G528="",G528=0,G528="0"),"",LEFT(G528,C520+1))</f>
        <v/>
      </c>
      <c r="I528" s="782"/>
      <c r="J528" s="796"/>
      <c r="K528" s="759" t="str">
        <f>IF(LEN(TRIM(L528))&gt;0,MAX(K13:K527)+1,"")</f>
        <v/>
      </c>
      <c r="L528" s="864"/>
      <c r="M528" s="864"/>
      <c r="N528" s="864"/>
      <c r="WK528" s="843"/>
      <c r="WL528" s="843"/>
      <c r="WM528" s="843"/>
      <c r="WN528" s="843"/>
      <c r="WO528" s="843"/>
      <c r="WP528" s="843"/>
      <c r="WQ528" s="843"/>
      <c r="WR528" s="843"/>
      <c r="WS528" s="843"/>
      <c r="WT528" s="843"/>
      <c r="WU528" s="843"/>
      <c r="WV528" s="843"/>
      <c r="WW528" s="843"/>
      <c r="WX528" s="843"/>
      <c r="WY528" s="843"/>
      <c r="WZ528" s="843"/>
      <c r="XA528" s="843"/>
      <c r="XB528" s="843"/>
      <c r="XC528" s="843"/>
      <c r="XD528" s="843"/>
      <c r="XE528" s="843"/>
      <c r="XF528" s="843"/>
      <c r="XG528" s="843"/>
      <c r="XH528" s="843"/>
    </row>
    <row r="529" spans="2:632">
      <c r="B529" s="759"/>
      <c r="C529" s="784"/>
      <c r="D529" s="780" t="str" cm="1">
        <f t="array" ref="D529">IF(ROW()=ROW(D518),C521,INDEX(E518:E531,ROW()-ROW(D518)))</f>
        <v/>
      </c>
      <c r="E529" s="781" t="str">
        <f>IF(OR(D529="",C520="",C520&lt;=0,F529=""),"",TRIM(MID(D529,LEN(F529)+1+IF(MID(D529,LEN(F529)+1,1)=" ",1,0),99999)))</f>
        <v/>
      </c>
      <c r="F529" s="780" t="str">
        <f>IF(OR(G529="",G529=0,G529="0"),"",IF(LEN(G529)&lt;=C520,G529,IF(LEN(SUBSTITUTE(H529," ",""))=C520+1,LEFT(G529,C520),LEFT(G529,FIND("§",SUBSTITUTE(H529," ","§",LEN(H529)-LEN(SUBSTITUTE(H529," ",""))))-1))))</f>
        <v/>
      </c>
      <c r="G529" s="780" t="str">
        <f t="shared" si="159"/>
        <v/>
      </c>
      <c r="H529" s="780" t="str">
        <f>IF(OR(G529="",G529=0,G529="0"),"",LEFT(G529,C520+1))</f>
        <v/>
      </c>
      <c r="I529" s="782"/>
      <c r="J529" s="796"/>
      <c r="K529" s="759" t="str">
        <f>IF(LEN(TRIM(L529))&gt;0,MAX(K13:K528)+1,"")</f>
        <v/>
      </c>
      <c r="L529" s="864"/>
      <c r="M529" s="864"/>
      <c r="N529" s="864"/>
      <c r="WK529" s="843"/>
      <c r="WL529" s="843"/>
      <c r="WM529" s="843"/>
      <c r="WN529" s="843"/>
      <c r="WO529" s="843"/>
      <c r="WP529" s="843"/>
      <c r="WQ529" s="843"/>
      <c r="WR529" s="843"/>
      <c r="WS529" s="843"/>
      <c r="WT529" s="843"/>
      <c r="WU529" s="843"/>
      <c r="WV529" s="843"/>
      <c r="WW529" s="843"/>
      <c r="WX529" s="843"/>
      <c r="WY529" s="843"/>
      <c r="WZ529" s="843"/>
      <c r="XA529" s="843"/>
      <c r="XB529" s="843"/>
      <c r="XC529" s="843"/>
      <c r="XD529" s="843"/>
      <c r="XE529" s="843"/>
      <c r="XF529" s="843"/>
      <c r="XG529" s="843"/>
      <c r="XH529" s="843"/>
    </row>
    <row r="530" spans="2:632">
      <c r="B530" s="759"/>
      <c r="C530" s="784"/>
      <c r="D530" s="780" t="str" cm="1">
        <f t="array" ref="D530">IF(ROW()=ROW(D518),C521,INDEX(E518:E531,ROW()-ROW(D518)))</f>
        <v/>
      </c>
      <c r="E530" s="781" t="str">
        <f>IF(OR(D530="",C520="",C520&lt;=0,F530=""),"",TRIM(MID(D530,LEN(F530)+1+IF(MID(D530,LEN(F530)+1,1)=" ",1,0),99999)))</f>
        <v/>
      </c>
      <c r="F530" s="780" t="str">
        <f>IF(OR(G530="",G530=0,G530="0"),"",IF(LEN(G530)&lt;=C520,G530,IF(LEN(SUBSTITUTE(H530," ",""))=C520+1,LEFT(G530,C520),LEFT(G530,FIND("§",SUBSTITUTE(H530," ","§",LEN(H530)-LEN(SUBSTITUTE(H530," ",""))))-1))))</f>
        <v/>
      </c>
      <c r="G530" s="780" t="str">
        <f t="shared" si="159"/>
        <v/>
      </c>
      <c r="H530" s="780" t="str">
        <f>IF(OR(G530="",G530=0,G530="0"),"",LEFT(G530,C520+1))</f>
        <v/>
      </c>
      <c r="I530" s="782"/>
      <c r="J530" s="796"/>
      <c r="K530" s="759" t="str">
        <f>IF(LEN(TRIM(L530))&gt;0,MAX(K13:K529)+1,"")</f>
        <v/>
      </c>
      <c r="L530" s="864"/>
      <c r="M530" s="864"/>
      <c r="N530" s="864"/>
      <c r="WK530" s="843"/>
      <c r="WL530" s="843"/>
      <c r="WM530" s="843"/>
      <c r="WN530" s="843"/>
      <c r="WO530" s="843"/>
      <c r="WP530" s="843"/>
      <c r="WQ530" s="843"/>
      <c r="WR530" s="843"/>
      <c r="WS530" s="843"/>
      <c r="WT530" s="843"/>
      <c r="WU530" s="843"/>
      <c r="WV530" s="843"/>
      <c r="WW530" s="843"/>
      <c r="WX530" s="843"/>
      <c r="WY530" s="843"/>
      <c r="WZ530" s="843"/>
      <c r="XA530" s="843"/>
      <c r="XB530" s="843"/>
      <c r="XC530" s="843"/>
      <c r="XD530" s="843"/>
      <c r="XE530" s="843"/>
      <c r="XF530" s="843"/>
      <c r="XG530" s="843"/>
      <c r="XH530" s="843"/>
    </row>
    <row r="531" spans="2:632">
      <c r="B531" s="759"/>
      <c r="C531" s="784"/>
      <c r="D531" s="780" t="str" cm="1">
        <f t="array" ref="D531">IF(ROW()=ROW(D518),C521,INDEX(E518:E531,ROW()-ROW(D518)))</f>
        <v/>
      </c>
      <c r="E531" s="781" t="str">
        <f>IF(OR(D531="",C520="",C520&lt;=0,F531=""),"",TRIM(MID(D531,LEN(F531)+1+IF(MID(D531,LEN(F531)+1,1)=" ",1,0),99999)))</f>
        <v/>
      </c>
      <c r="F531" s="780" t="str">
        <f>IF(OR(G531="",G531=0,G531="0"),"",IF(LEN(G531)&lt;=C520,G531,IF(LEN(SUBSTITUTE(H531," ",""))=C520+1,LEFT(G531,C520),LEFT(G531,FIND("§",SUBSTITUTE(H531," ","§",LEN(H531)-LEN(SUBSTITUTE(H531," ",""))))-1))))</f>
        <v/>
      </c>
      <c r="G531" s="780" t="str">
        <f t="shared" si="159"/>
        <v/>
      </c>
      <c r="H531" s="780" t="str">
        <f>IF(OR(G531="",G531=0,G531="0"),"",LEFT(G531,C520+1))</f>
        <v/>
      </c>
      <c r="I531" s="782"/>
      <c r="J531" s="796"/>
      <c r="K531" s="759" t="str">
        <f>IF(LEN(TRIM(L531))&gt;0,MAX(K13:K530)+1,"")</f>
        <v/>
      </c>
      <c r="L531" s="864"/>
      <c r="M531" s="864"/>
      <c r="N531" s="864"/>
      <c r="WK531" s="843"/>
      <c r="WL531" s="843"/>
      <c r="WM531" s="843"/>
      <c r="WN531" s="843"/>
      <c r="WO531" s="843"/>
      <c r="WP531" s="843"/>
      <c r="WQ531" s="843"/>
      <c r="WR531" s="843"/>
      <c r="WS531" s="843"/>
      <c r="WT531" s="843"/>
      <c r="WU531" s="843"/>
      <c r="WV531" s="843"/>
      <c r="WW531" s="843"/>
      <c r="WX531" s="843"/>
      <c r="WY531" s="843"/>
      <c r="WZ531" s="843"/>
      <c r="XA531" s="843"/>
      <c r="XB531" s="843"/>
      <c r="XC531" s="843"/>
      <c r="XD531" s="843"/>
      <c r="XE531" s="843"/>
      <c r="XF531" s="843"/>
      <c r="XG531" s="843"/>
      <c r="XH531" s="843"/>
    </row>
    <row r="532" spans="2:632">
      <c r="B532" s="759"/>
      <c r="C532" s="779" t="str">
        <f>IF(TRIM(SUBSTITUTE(R51,CHAR(160),""))="","",R51)</f>
        <v/>
      </c>
      <c r="D532" s="780" t="str" cm="1">
        <f t="array" ref="D532">IF(ROW()=ROW(D532),C535,INDEX(E532:E545,ROW()-ROW(D532)))</f>
        <v/>
      </c>
      <c r="E532" s="781" t="str">
        <f>IF(OR(D532="",C534="",C534&lt;=0,F532=""),"",TRIM(MID(D532,LEN(F532)+1+IF(MID(D532,LEN(F532)+1,1)=" ",1,0),99999)))</f>
        <v/>
      </c>
      <c r="F532" s="780" t="str">
        <f>IF(OR(G532="",G532=0,G532="0"),"",IF(LEN(G532)&lt;=C534,G532,IF(LEN(SUBSTITUTE(H532," ",""))=C534+1,LEFT(G532,C534),LEFT(G532,FIND("§",SUBSTITUTE(H532," ","§",LEN(H532)-LEN(SUBSTITUTE(H532," ",""))))-1))))</f>
        <v/>
      </c>
      <c r="G532" s="780" t="str">
        <f t="shared" si="159"/>
        <v/>
      </c>
      <c r="H532" s="780" t="str">
        <f>IF(OR(G532="",G532=0,G532="0"),"",LEFT(G532,C534+1))</f>
        <v/>
      </c>
      <c r="I532" s="782"/>
      <c r="J532" s="796"/>
      <c r="K532" s="759" t="str">
        <f>IF(LEN(TRIM(L532))&gt;0,MAX(K13:K531)+1,"")</f>
        <v/>
      </c>
      <c r="L532" s="864"/>
      <c r="M532" s="864"/>
      <c r="N532" s="864"/>
      <c r="WK532" s="843"/>
      <c r="WL532" s="843"/>
      <c r="WM532" s="843"/>
      <c r="WN532" s="843"/>
      <c r="WO532" s="843"/>
      <c r="WP532" s="843"/>
      <c r="WQ532" s="843"/>
      <c r="WR532" s="843"/>
      <c r="WS532" s="843"/>
      <c r="WT532" s="843"/>
      <c r="WU532" s="843"/>
      <c r="WV532" s="843"/>
      <c r="WW532" s="843"/>
      <c r="WX532" s="843"/>
      <c r="WY532" s="843"/>
      <c r="WZ532" s="843"/>
      <c r="XA532" s="843"/>
      <c r="XB532" s="843"/>
      <c r="XC532" s="843"/>
      <c r="XD532" s="843"/>
      <c r="XE532" s="843"/>
      <c r="XF532" s="843"/>
      <c r="XG532" s="843"/>
      <c r="XH532" s="843"/>
    </row>
    <row r="533" spans="2:632">
      <c r="B533" s="759"/>
      <c r="C533" s="784" t="str">
        <f>TRIM(SUBSTITUTE(SUBSTITUTE(SUBSTITUTE(SUBSTITUTE(SUBSTITUTE(SUBSTITUTE(SUBSTITUTE(SUBSTITUTE(SUBSTITUTE(CLEAN(IF(OR(LEFT(C532,1)="-",LEFT(C532,1)="="),MID(C532,2,99999),C532)),"—","-"),"–","-"),CHAR(160)," "),CHAR(9)," "),CHAR(13)," "),CHAR(10)," ")," "," ")," "," ")," "," "))</f>
        <v/>
      </c>
      <c r="D533" s="780" t="str" cm="1">
        <f t="array" ref="D533">IF(ROW()=ROW(D532),C535,INDEX(E532:E545,ROW()-ROW(D532)))</f>
        <v/>
      </c>
      <c r="E533" s="781" t="str">
        <f>IF(OR(D533="",C534="",C534&lt;=0,F533=""),"",TRIM(MID(D533,LEN(F533)+1+IF(MID(D533,LEN(F533)+1,1)=" ",1,0),99999)))</f>
        <v/>
      </c>
      <c r="F533" s="780" t="str">
        <f>IF(OR(G533="",G533=0,G533="0"),"",IF(LEN(G533)&lt;=C534,G533,IF(LEN(SUBSTITUTE(H533," ",""))=C534+1,LEFT(G533,C534),LEFT(G533,FIND("§",SUBSTITUTE(H533," ","§",LEN(H533)-LEN(SUBSTITUTE(H533," ",""))))-1))))</f>
        <v/>
      </c>
      <c r="G533" s="780" t="str">
        <f t="shared" si="159"/>
        <v/>
      </c>
      <c r="H533" s="780" t="str">
        <f>IF(OR(G533="",G533=0,G533="0"),"",LEFT(G533,C534+1))</f>
        <v/>
      </c>
      <c r="I533" s="782"/>
      <c r="J533" s="796"/>
      <c r="K533" s="759" t="str">
        <f>IF(LEN(TRIM(L533))&gt;0,MAX(K13:K532)+1,"")</f>
        <v/>
      </c>
      <c r="L533" s="864"/>
      <c r="M533" s="864"/>
      <c r="N533" s="864"/>
      <c r="WK533" s="843"/>
      <c r="WL533" s="843"/>
      <c r="WM533" s="843"/>
      <c r="WN533" s="843"/>
      <c r="WO533" s="843"/>
      <c r="WP533" s="843"/>
      <c r="WQ533" s="843"/>
      <c r="WR533" s="843"/>
      <c r="WS533" s="843"/>
      <c r="WT533" s="843"/>
      <c r="WU533" s="843"/>
      <c r="WV533" s="843"/>
      <c r="WW533" s="843"/>
      <c r="WX533" s="843"/>
      <c r="WY533" s="843"/>
      <c r="WZ533" s="843"/>
      <c r="XA533" s="843"/>
      <c r="XB533" s="843"/>
      <c r="XC533" s="843"/>
      <c r="XD533" s="843"/>
      <c r="XE533" s="843"/>
      <c r="XF533" s="843"/>
      <c r="XG533" s="843"/>
      <c r="XH533" s="843"/>
    </row>
    <row r="534" spans="2:632">
      <c r="B534" s="759"/>
      <c r="C534" s="785">
        <f>K10</f>
        <v>120</v>
      </c>
      <c r="D534" s="780" t="str" cm="1">
        <f t="array" ref="D534">IF(ROW()=ROW(D532),C535,INDEX(E532:E545,ROW()-ROW(D532)))</f>
        <v/>
      </c>
      <c r="E534" s="781" t="str">
        <f>IF(OR(D534="",C534="",C534&lt;=0,F534=""),"",TRIM(MID(D534,LEN(F534)+1+IF(MID(D534,LEN(F534)+1,1)=" ",1,0),99999)))</f>
        <v/>
      </c>
      <c r="F534" s="780" t="str">
        <f>IF(OR(G534="",G534=0,G534="0"),"",IF(LEN(G534)&lt;=C534,G534,IF(LEN(SUBSTITUTE(H534," ",""))=C534+1,LEFT(G534,C534),LEFT(G534,FIND("§",SUBSTITUTE(H534," ","§",LEN(H534)-LEN(SUBSTITUTE(H534," ",""))))-1))))</f>
        <v/>
      </c>
      <c r="G534" s="780" t="str">
        <f t="shared" si="159"/>
        <v/>
      </c>
      <c r="H534" s="780" t="str">
        <f>IF(OR(G534="",G534=0,G534="0"),"",LEFT(G534,C534+1))</f>
        <v/>
      </c>
      <c r="I534" s="782"/>
      <c r="J534" s="796"/>
      <c r="K534" s="759" t="str">
        <f>IF(LEN(TRIM(L534))&gt;0,MAX(K13:K533)+1,"")</f>
        <v/>
      </c>
      <c r="L534" s="864"/>
      <c r="M534" s="864"/>
      <c r="N534" s="864"/>
      <c r="WK534" s="843"/>
      <c r="WL534" s="843"/>
      <c r="WM534" s="843"/>
      <c r="WN534" s="843"/>
      <c r="WO534" s="843"/>
      <c r="WP534" s="843"/>
      <c r="WQ534" s="843"/>
      <c r="WR534" s="843"/>
      <c r="WS534" s="843"/>
      <c r="WT534" s="843"/>
      <c r="WU534" s="843"/>
      <c r="WV534" s="843"/>
      <c r="WW534" s="843"/>
      <c r="WX534" s="843"/>
      <c r="WY534" s="843"/>
      <c r="WZ534" s="843"/>
      <c r="XA534" s="843"/>
      <c r="XB534" s="843"/>
      <c r="XC534" s="843"/>
      <c r="XD534" s="843"/>
      <c r="XE534" s="843"/>
      <c r="XF534" s="843"/>
      <c r="XG534" s="843"/>
      <c r="XH534" s="843"/>
    </row>
    <row r="535" spans="2:632">
      <c r="B535" s="759"/>
      <c r="C535" s="784" t="str">
        <f>IF(UPPER(TRIM(K11))="X",C539,C533)</f>
        <v/>
      </c>
      <c r="D535" s="780" t="str" cm="1">
        <f t="array" ref="D535">IF(ROW()=ROW(D532),C535,INDEX(E532:E545,ROW()-ROW(D532)))</f>
        <v/>
      </c>
      <c r="E535" s="781" t="str">
        <f>IF(OR(D535="",C534="",C534&lt;=0,F535=""),"",TRIM(MID(D535,LEN(F535)+1+IF(MID(D535,LEN(F535)+1,1)=" ",1,0),99999)))</f>
        <v/>
      </c>
      <c r="F535" s="780" t="str">
        <f>IF(OR(G535="",G535=0,G535="0"),"",IF(LEN(G535)&lt;=C534,G535,IF(LEN(SUBSTITUTE(H535," ",""))=C534+1,LEFT(G535,C534),LEFT(G535,FIND("§",SUBSTITUTE(H535," ","§",LEN(H535)-LEN(SUBSTITUTE(H535," ",""))))-1))))</f>
        <v/>
      </c>
      <c r="G535" s="780" t="str">
        <f t="shared" si="159"/>
        <v/>
      </c>
      <c r="H535" s="780" t="str">
        <f>IF(OR(G535="",G535=0,G535="0"),"",LEFT(G535,C534+1))</f>
        <v/>
      </c>
      <c r="I535" s="782"/>
      <c r="J535" s="796"/>
      <c r="K535" s="759" t="str">
        <f>IF(LEN(TRIM(L535))&gt;0,MAX(K13:K534)+1,"")</f>
        <v/>
      </c>
      <c r="L535" s="864"/>
      <c r="M535" s="864"/>
      <c r="N535" s="864"/>
      <c r="WK535" s="843"/>
      <c r="WL535" s="843"/>
      <c r="WM535" s="843"/>
      <c r="WN535" s="843"/>
      <c r="WO535" s="843"/>
      <c r="WP535" s="843"/>
      <c r="WQ535" s="843"/>
      <c r="WR535" s="843"/>
      <c r="WS535" s="843"/>
      <c r="WT535" s="843"/>
      <c r="WU535" s="843"/>
      <c r="WV535" s="843"/>
      <c r="WW535" s="843"/>
      <c r="WX535" s="843"/>
      <c r="WY535" s="843"/>
      <c r="WZ535" s="843"/>
      <c r="XA535" s="843"/>
      <c r="XB535" s="843"/>
      <c r="XC535" s="843"/>
      <c r="XD535" s="843"/>
      <c r="XE535" s="843"/>
      <c r="XF535" s="843"/>
      <c r="XG535" s="843"/>
      <c r="XH535" s="843"/>
    </row>
    <row r="536" spans="2:632">
      <c r="B536" s="759"/>
      <c r="C536" s="786" t="str">
        <f>TRIM(SUBSTITUTE(SUBSTITUTE(SUBSTITUTE(SUBSTITUTE(SUBSTITUTE(SUBSTITUTE(SUBSTITUTE(SUBSTITUTE(SUBSTITUTE(SUBSTITUTE(C533,","," "),";"," "),":"," "),"!"," "),"?"," "),"…"," "),"»"," "),"«"," "),"/"," "),"."," "))</f>
        <v/>
      </c>
      <c r="D536" s="780" t="str" cm="1">
        <f t="array" ref="D536">IF(ROW()=ROW(D532),C535,INDEX(E532:E545,ROW()-ROW(D532)))</f>
        <v/>
      </c>
      <c r="E536" s="781" t="str">
        <f>IF(OR(D536="",C534="",C534&lt;=0,F536=""),"",TRIM(MID(D536,LEN(F536)+1+IF(MID(D536,LEN(F536)+1,1)=" ",1,0),99999)))</f>
        <v/>
      </c>
      <c r="F536" s="780" t="str">
        <f>IF(OR(G536="",G536=0,G536="0"),"",IF(LEN(G536)&lt;=C534,G536,IF(LEN(SUBSTITUTE(H536," ",""))=C534+1,LEFT(G536,C534),LEFT(G536,FIND("§",SUBSTITUTE(H536," ","§",LEN(H536)-LEN(SUBSTITUTE(H536," ",""))))-1))))</f>
        <v/>
      </c>
      <c r="G536" s="780" t="str">
        <f t="shared" si="159"/>
        <v/>
      </c>
      <c r="H536" s="780" t="str">
        <f>IF(OR(G536="",G536=0,G536="0"),"",LEFT(G536,C534+1))</f>
        <v/>
      </c>
      <c r="I536" s="782"/>
      <c r="J536" s="796"/>
      <c r="K536" s="759" t="str">
        <f>IF(LEN(TRIM(L536))&gt;0,MAX(K13:K535)+1,"")</f>
        <v/>
      </c>
      <c r="L536" s="864"/>
      <c r="M536" s="864"/>
      <c r="N536" s="864"/>
      <c r="WK536" s="843"/>
      <c r="WL536" s="843"/>
      <c r="WM536" s="843"/>
      <c r="WN536" s="843"/>
      <c r="WO536" s="843"/>
      <c r="WP536" s="843"/>
      <c r="WQ536" s="843"/>
      <c r="WR536" s="843"/>
      <c r="WS536" s="843"/>
      <c r="WT536" s="843"/>
      <c r="WU536" s="843"/>
      <c r="WV536" s="843"/>
      <c r="WW536" s="843"/>
      <c r="WX536" s="843"/>
      <c r="WY536" s="843"/>
      <c r="WZ536" s="843"/>
      <c r="XA536" s="843"/>
      <c r="XB536" s="843"/>
      <c r="XC536" s="843"/>
      <c r="XD536" s="843"/>
      <c r="XE536" s="843"/>
      <c r="XF536" s="843"/>
      <c r="XG536" s="843"/>
      <c r="XH536" s="843"/>
    </row>
    <row r="537" spans="2:632">
      <c r="B537" s="759"/>
      <c r="C537" s="780" t="str">
        <f>TRIM(SUBSTITUTE(SUBSTITUTE(SUBSTITUTE(SUBSTITUTE(SUBSTITUTE(SUBSTITUTE(SUBSTITUTE(SUBSTITUTE(C536,"("," "),")"," "),CHAR(34)," "),"-"," "),"_"," "),"&lt;"," "),"&gt;"," "),"="," "))</f>
        <v/>
      </c>
      <c r="D537" s="780" t="str" cm="1">
        <f t="array" ref="D537">IF(ROW()=ROW(D532),C535,INDEX(E532:E545,ROW()-ROW(D532)))</f>
        <v/>
      </c>
      <c r="E537" s="781" t="str">
        <f>IF(OR(D537="",C534="",C534&lt;=0,F537=""),"",TRIM(MID(D537,LEN(F537)+1+IF(MID(D537,LEN(F537)+1,1)=" ",1,0),99999)))</f>
        <v/>
      </c>
      <c r="F537" s="780" t="str">
        <f>IF(OR(G537="",G537=0,G537="0"),"",IF(LEN(G537)&lt;=C534,G537,IF(LEN(SUBSTITUTE(H537," ",""))=C534+1,LEFT(G537,C534),LEFT(G537,FIND("§",SUBSTITUTE(H537," ","§",LEN(H537)-LEN(SUBSTITUTE(H537," ",""))))-1))))</f>
        <v/>
      </c>
      <c r="G537" s="780" t="str">
        <f t="shared" si="159"/>
        <v/>
      </c>
      <c r="H537" s="780" t="str">
        <f>IF(OR(G537="",G537=0,G537="0"),"",LEFT(G537,C534+1))</f>
        <v/>
      </c>
      <c r="I537" s="782"/>
      <c r="J537" s="796"/>
      <c r="K537" s="759" t="str">
        <f>IF(LEN(TRIM(L537))&gt;0,MAX(K13:K536)+1,"")</f>
        <v/>
      </c>
      <c r="L537" s="864"/>
      <c r="M537" s="864"/>
      <c r="N537" s="864"/>
      <c r="WK537" s="843"/>
      <c r="WL537" s="843"/>
      <c r="WM537" s="843"/>
      <c r="WN537" s="843"/>
      <c r="WO537" s="843"/>
      <c r="WP537" s="843"/>
      <c r="WQ537" s="843"/>
      <c r="WR537" s="843"/>
      <c r="WS537" s="843"/>
      <c r="WT537" s="843"/>
      <c r="WU537" s="843"/>
      <c r="WV537" s="843"/>
      <c r="WW537" s="843"/>
      <c r="WX537" s="843"/>
      <c r="WY537" s="843"/>
      <c r="WZ537" s="843"/>
      <c r="XA537" s="843"/>
      <c r="XB537" s="843"/>
      <c r="XC537" s="843"/>
      <c r="XD537" s="843"/>
      <c r="XE537" s="843"/>
      <c r="XF537" s="843"/>
      <c r="XG537" s="843"/>
      <c r="XH537" s="843"/>
    </row>
    <row r="538" spans="2:632">
      <c r="B538" s="759"/>
      <c r="C538" s="784" t="str">
        <f>TRIM(SUBSTITUTE(SUBSTITUTE(SUBSTITUTE(SUBSTITUTE(C537,"►"," "),"▼"," "),"▲"," "),"◄"," "))</f>
        <v/>
      </c>
      <c r="D538" s="780" t="str" cm="1">
        <f t="array" ref="D538">IF(ROW()=ROW(D532),C535,INDEX(E532:E545,ROW()-ROW(D532)))</f>
        <v/>
      </c>
      <c r="E538" s="781" t="str">
        <f>IF(OR(D538="",C534="",C534&lt;=0,F538=""),"",TRIM(MID(D538,LEN(F538)+1+IF(MID(D538,LEN(F538)+1,1)=" ",1,0),99999)))</f>
        <v/>
      </c>
      <c r="F538" s="780" t="str">
        <f>IF(OR(G538="",G538=0,G538="0"),"",IF(LEN(G538)&lt;=C534,G538,IF(LEN(SUBSTITUTE(H538," ",""))=C534+1,LEFT(G538,C534),LEFT(G538,FIND("§",SUBSTITUTE(H538," ","§",LEN(H538)-LEN(SUBSTITUTE(H538," ",""))))-1))))</f>
        <v/>
      </c>
      <c r="G538" s="780" t="str">
        <f t="shared" si="159"/>
        <v/>
      </c>
      <c r="H538" s="780" t="str">
        <f>IF(OR(G538="",G538=0,G538="0"),"",LEFT(G538,C534+1))</f>
        <v/>
      </c>
      <c r="I538" s="782"/>
      <c r="J538" s="796"/>
      <c r="K538" s="759" t="str">
        <f>IF(LEN(TRIM(L538))&gt;0,MAX(K13:K537)+1,"")</f>
        <v/>
      </c>
      <c r="L538" s="864"/>
      <c r="M538" s="864"/>
      <c r="N538" s="864"/>
      <c r="WK538" s="843"/>
      <c r="WL538" s="843"/>
      <c r="WM538" s="843"/>
      <c r="WN538" s="843"/>
      <c r="WO538" s="843"/>
      <c r="WP538" s="843"/>
      <c r="WQ538" s="843"/>
      <c r="WR538" s="843"/>
      <c r="WS538" s="843"/>
      <c r="WT538" s="843"/>
      <c r="WU538" s="843"/>
      <c r="WV538" s="843"/>
      <c r="WW538" s="843"/>
      <c r="WX538" s="843"/>
      <c r="WY538" s="843"/>
      <c r="WZ538" s="843"/>
      <c r="XA538" s="843"/>
      <c r="XB538" s="843"/>
      <c r="XC538" s="843"/>
      <c r="XD538" s="843"/>
      <c r="XE538" s="843"/>
      <c r="XF538" s="843"/>
      <c r="XG538" s="843"/>
      <c r="XH538" s="843"/>
    </row>
    <row r="539" spans="2:632">
      <c r="B539" s="759"/>
      <c r="C539" s="784" t="str">
        <f>TRIM(SUBSTITUTE(SUBSTITUTE(C538,"“"," "),"”"," "))</f>
        <v/>
      </c>
      <c r="D539" s="780" t="str" cm="1">
        <f t="array" ref="D539">IF(ROW()=ROW(D532),C535,INDEX(E532:E545,ROW()-ROW(D532)))</f>
        <v/>
      </c>
      <c r="E539" s="781" t="str">
        <f>IF(OR(D539="",C534="",C534&lt;=0,F539=""),"",TRIM(MID(D539,LEN(F539)+1+IF(MID(D539,LEN(F539)+1,1)=" ",1,0),99999)))</f>
        <v/>
      </c>
      <c r="F539" s="780" t="str">
        <f>IF(OR(G539="",G539=0,G539="0"),"",IF(LEN(G539)&lt;=C534,G539,IF(LEN(SUBSTITUTE(H539," ",""))=C534+1,LEFT(G539,C534),LEFT(G539,FIND("§",SUBSTITUTE(H539," ","§",LEN(H539)-LEN(SUBSTITUTE(H539," ",""))))-1))))</f>
        <v/>
      </c>
      <c r="G539" s="780" t="str">
        <f t="shared" si="159"/>
        <v/>
      </c>
      <c r="H539" s="780" t="str">
        <f>IF(OR(G539="",G539=0,G539="0"),"",LEFT(G539,C534+1))</f>
        <v/>
      </c>
      <c r="I539" s="782"/>
      <c r="J539" s="796"/>
      <c r="K539" s="759" t="str">
        <f>IF(LEN(TRIM(L539))&gt;0,MAX(K13:K538)+1,"")</f>
        <v/>
      </c>
      <c r="L539" s="864"/>
      <c r="M539" s="864"/>
      <c r="N539" s="864"/>
      <c r="WK539" s="843"/>
      <c r="WL539" s="843"/>
      <c r="WM539" s="843"/>
      <c r="WN539" s="843"/>
      <c r="WO539" s="843"/>
      <c r="WP539" s="843"/>
      <c r="WQ539" s="843"/>
      <c r="WR539" s="843"/>
      <c r="WS539" s="843"/>
      <c r="WT539" s="843"/>
      <c r="WU539" s="843"/>
      <c r="WV539" s="843"/>
      <c r="WW539" s="843"/>
      <c r="WX539" s="843"/>
      <c r="WY539" s="843"/>
      <c r="WZ539" s="843"/>
      <c r="XA539" s="843"/>
      <c r="XB539" s="843"/>
      <c r="XC539" s="843"/>
      <c r="XD539" s="843"/>
      <c r="XE539" s="843"/>
      <c r="XF539" s="843"/>
      <c r="XG539" s="843"/>
      <c r="XH539" s="843"/>
    </row>
    <row r="540" spans="2:632">
      <c r="B540" s="759"/>
      <c r="C540" s="784"/>
      <c r="D540" s="780" t="str" cm="1">
        <f t="array" ref="D540">IF(ROW()=ROW(D532),C535,INDEX(E532:E545,ROW()-ROW(D532)))</f>
        <v/>
      </c>
      <c r="E540" s="781" t="str">
        <f>IF(OR(D540="",C534="",C534&lt;=0,F540=""),"",TRIM(MID(D540,LEN(F540)+1+IF(MID(D540,LEN(F540)+1,1)=" ",1,0),99999)))</f>
        <v/>
      </c>
      <c r="F540" s="780" t="str">
        <f>IF(OR(G540="",G540=0,G540="0"),"",IF(LEN(G540)&lt;=C534,G540,IF(LEN(SUBSTITUTE(H540," ",""))=C534+1,LEFT(G540,C534),LEFT(G540,FIND("§",SUBSTITUTE(H540," ","§",LEN(H540)-LEN(SUBSTITUTE(H540," ",""))))-1))))</f>
        <v/>
      </c>
      <c r="G540" s="780" t="str">
        <f t="shared" si="159"/>
        <v/>
      </c>
      <c r="H540" s="780" t="str">
        <f>IF(OR(G540="",G540=0,G540="0"),"",LEFT(G540,C534+1))</f>
        <v/>
      </c>
      <c r="I540" s="782"/>
      <c r="J540" s="796"/>
      <c r="K540" s="759" t="str">
        <f>IF(LEN(TRIM(L540))&gt;0,MAX(K13:K539)+1,"")</f>
        <v/>
      </c>
      <c r="L540" s="864"/>
      <c r="M540" s="864"/>
      <c r="N540" s="864"/>
      <c r="WK540" s="843"/>
      <c r="WL540" s="843"/>
      <c r="WM540" s="843"/>
      <c r="WN540" s="843"/>
      <c r="WO540" s="843"/>
      <c r="WP540" s="843"/>
      <c r="WQ540" s="843"/>
      <c r="WR540" s="843"/>
      <c r="WS540" s="843"/>
      <c r="WT540" s="843"/>
      <c r="WU540" s="843"/>
      <c r="WV540" s="843"/>
      <c r="WW540" s="843"/>
      <c r="WX540" s="843"/>
      <c r="WY540" s="843"/>
      <c r="WZ540" s="843"/>
      <c r="XA540" s="843"/>
      <c r="XB540" s="843"/>
      <c r="XC540" s="843"/>
      <c r="XD540" s="843"/>
      <c r="XE540" s="843"/>
      <c r="XF540" s="843"/>
      <c r="XG540" s="843"/>
      <c r="XH540" s="843"/>
    </row>
    <row r="541" spans="2:632">
      <c r="B541" s="759"/>
      <c r="C541" s="784"/>
      <c r="D541" s="780" t="str" cm="1">
        <f t="array" ref="D541">IF(ROW()=ROW(D532),C535,INDEX(E532:E545,ROW()-ROW(D532)))</f>
        <v/>
      </c>
      <c r="E541" s="781" t="str">
        <f>IF(OR(D541="",C534="",C534&lt;=0,F541=""),"",TRIM(MID(D541,LEN(F541)+1+IF(MID(D541,LEN(F541)+1,1)=" ",1,0),99999)))</f>
        <v/>
      </c>
      <c r="F541" s="780" t="str">
        <f>IF(OR(G541="",G541=0,G541="0"),"",IF(LEN(G541)&lt;=C534,G541,IF(LEN(SUBSTITUTE(H541," ",""))=C534+1,LEFT(G541,C534),LEFT(G541,FIND("§",SUBSTITUTE(H541," ","§",LEN(H541)-LEN(SUBSTITUTE(H541," ",""))))-1))))</f>
        <v/>
      </c>
      <c r="G541" s="780" t="str">
        <f t="shared" si="159"/>
        <v/>
      </c>
      <c r="H541" s="780" t="str">
        <f>IF(OR(G541="",G541=0,G541="0"),"",LEFT(G541,C534+1))</f>
        <v/>
      </c>
      <c r="I541" s="782"/>
      <c r="J541" s="796"/>
      <c r="K541" s="759" t="str">
        <f>IF(LEN(TRIM(L541))&gt;0,MAX(K13:K540)+1,"")</f>
        <v/>
      </c>
      <c r="L541" s="864"/>
      <c r="M541" s="864"/>
      <c r="N541" s="864"/>
      <c r="WK541" s="843"/>
      <c r="WL541" s="843"/>
      <c r="WM541" s="843"/>
      <c r="WN541" s="843"/>
      <c r="WO541" s="843"/>
      <c r="WP541" s="843"/>
      <c r="WQ541" s="843"/>
      <c r="WR541" s="843"/>
      <c r="WS541" s="843"/>
      <c r="WT541" s="843"/>
      <c r="WU541" s="843"/>
      <c r="WV541" s="843"/>
      <c r="WW541" s="843"/>
      <c r="WX541" s="843"/>
      <c r="WY541" s="843"/>
      <c r="WZ541" s="843"/>
      <c r="XA541" s="843"/>
      <c r="XB541" s="843"/>
      <c r="XC541" s="843"/>
      <c r="XD541" s="843"/>
      <c r="XE541" s="843"/>
      <c r="XF541" s="843"/>
      <c r="XG541" s="843"/>
      <c r="XH541" s="843"/>
    </row>
    <row r="542" spans="2:632">
      <c r="B542" s="759"/>
      <c r="C542" s="784"/>
      <c r="D542" s="780" t="str" cm="1">
        <f t="array" ref="D542">IF(ROW()=ROW(D532),C535,INDEX(E532:E545,ROW()-ROW(D532)))</f>
        <v/>
      </c>
      <c r="E542" s="781" t="str">
        <f>IF(OR(D542="",C534="",C534&lt;=0,F542=""),"",TRIM(MID(D542,LEN(F542)+1+IF(MID(D542,LEN(F542)+1,1)=" ",1,0),99999)))</f>
        <v/>
      </c>
      <c r="F542" s="780" t="str">
        <f>IF(OR(G542="",G542=0,G542="0"),"",IF(LEN(G542)&lt;=C534,G542,IF(LEN(SUBSTITUTE(H542," ",""))=C534+1,LEFT(G542,C534),LEFT(G542,FIND("§",SUBSTITUTE(H542," ","§",LEN(H542)-LEN(SUBSTITUTE(H542," ",""))))-1))))</f>
        <v/>
      </c>
      <c r="G542" s="780" t="str">
        <f t="shared" si="159"/>
        <v/>
      </c>
      <c r="H542" s="780" t="str">
        <f>IF(OR(G542="",G542=0,G542="0"),"",LEFT(G542,C534+1))</f>
        <v/>
      </c>
      <c r="I542" s="782"/>
      <c r="J542" s="796"/>
      <c r="K542" s="759" t="str">
        <f>IF(LEN(TRIM(L542))&gt;0,MAX(K13:K541)+1,"")</f>
        <v/>
      </c>
      <c r="L542" s="864"/>
      <c r="M542" s="864"/>
      <c r="N542" s="864"/>
      <c r="WK542" s="843"/>
      <c r="WL542" s="843"/>
      <c r="WM542" s="843"/>
      <c r="WN542" s="843"/>
      <c r="WO542" s="843"/>
      <c r="WP542" s="843"/>
      <c r="WQ542" s="843"/>
      <c r="WR542" s="843"/>
      <c r="WS542" s="843"/>
      <c r="WT542" s="843"/>
      <c r="WU542" s="843"/>
      <c r="WV542" s="843"/>
      <c r="WW542" s="843"/>
      <c r="WX542" s="843"/>
      <c r="WY542" s="843"/>
      <c r="WZ542" s="843"/>
      <c r="XA542" s="843"/>
      <c r="XB542" s="843"/>
      <c r="XC542" s="843"/>
      <c r="XD542" s="843"/>
      <c r="XE542" s="843"/>
      <c r="XF542" s="843"/>
      <c r="XG542" s="843"/>
      <c r="XH542" s="843"/>
    </row>
    <row r="543" spans="2:632">
      <c r="B543" s="759"/>
      <c r="C543" s="784"/>
      <c r="D543" s="780" t="str" cm="1">
        <f t="array" ref="D543">IF(ROW()=ROW(D532),C535,INDEX(E532:E545,ROW()-ROW(D532)))</f>
        <v/>
      </c>
      <c r="E543" s="781" t="str">
        <f>IF(OR(D543="",C534="",C534&lt;=0,F543=""),"",TRIM(MID(D543,LEN(F543)+1+IF(MID(D543,LEN(F543)+1,1)=" ",1,0),99999)))</f>
        <v/>
      </c>
      <c r="F543" s="780" t="str">
        <f>IF(OR(G543="",G543=0,G543="0"),"",IF(LEN(G543)&lt;=C534,G543,IF(LEN(SUBSTITUTE(H543," ",""))=C534+1,LEFT(G543,C534),LEFT(G543,FIND("§",SUBSTITUTE(H543," ","§",LEN(H543)-LEN(SUBSTITUTE(H543," ",""))))-1))))</f>
        <v/>
      </c>
      <c r="G543" s="780" t="str">
        <f t="shared" si="159"/>
        <v/>
      </c>
      <c r="H543" s="780" t="str">
        <f>IF(OR(G543="",G543=0,G543="0"),"",LEFT(G543,C534+1))</f>
        <v/>
      </c>
      <c r="I543" s="782"/>
      <c r="J543" s="796"/>
      <c r="K543" s="759" t="str">
        <f>IF(LEN(TRIM(L543))&gt;0,MAX(K13:K542)+1,"")</f>
        <v/>
      </c>
      <c r="L543" s="864"/>
      <c r="M543" s="864"/>
      <c r="N543" s="864"/>
      <c r="WK543" s="843"/>
      <c r="WL543" s="843"/>
      <c r="WM543" s="843"/>
      <c r="WN543" s="843"/>
      <c r="WO543" s="843"/>
      <c r="WP543" s="843"/>
      <c r="WQ543" s="843"/>
      <c r="WR543" s="843"/>
      <c r="WS543" s="843"/>
      <c r="WT543" s="843"/>
      <c r="WU543" s="843"/>
      <c r="WV543" s="843"/>
      <c r="WW543" s="843"/>
      <c r="WX543" s="843"/>
      <c r="WY543" s="843"/>
      <c r="WZ543" s="843"/>
      <c r="XA543" s="843"/>
      <c r="XB543" s="843"/>
      <c r="XC543" s="843"/>
      <c r="XD543" s="843"/>
      <c r="XE543" s="843"/>
      <c r="XF543" s="843"/>
      <c r="XG543" s="843"/>
      <c r="XH543" s="843"/>
    </row>
    <row r="544" spans="2:632">
      <c r="B544" s="759"/>
      <c r="C544" s="784"/>
      <c r="D544" s="780" t="str" cm="1">
        <f t="array" ref="D544">IF(ROW()=ROW(D532),C535,INDEX(E532:E545,ROW()-ROW(D532)))</f>
        <v/>
      </c>
      <c r="E544" s="781" t="str">
        <f>IF(OR(D544="",C534="",C534&lt;=0,F544=""),"",TRIM(MID(D544,LEN(F544)+1+IF(MID(D544,LEN(F544)+1,1)=" ",1,0),99999)))</f>
        <v/>
      </c>
      <c r="F544" s="780" t="str">
        <f>IF(OR(G544="",G544=0,G544="0"),"",IF(LEN(G544)&lt;=C534,G544,IF(LEN(SUBSTITUTE(H544," ",""))=C534+1,LEFT(G544,C534),LEFT(G544,FIND("§",SUBSTITUTE(H544," ","§",LEN(H544)-LEN(SUBSTITUTE(H544," ",""))))-1))))</f>
        <v/>
      </c>
      <c r="G544" s="780" t="str">
        <f t="shared" si="159"/>
        <v/>
      </c>
      <c r="H544" s="780" t="str">
        <f>IF(OR(G544="",G544=0,G544="0"),"",LEFT(G544,C534+1))</f>
        <v/>
      </c>
      <c r="I544" s="782"/>
      <c r="J544" s="796"/>
      <c r="K544" s="759" t="str">
        <f>IF(LEN(TRIM(L544))&gt;0,MAX(K13:K543)+1,"")</f>
        <v/>
      </c>
      <c r="L544" s="864"/>
      <c r="M544" s="864"/>
      <c r="N544" s="864"/>
      <c r="WK544" s="843"/>
      <c r="WL544" s="843"/>
      <c r="WM544" s="843"/>
      <c r="WN544" s="843"/>
      <c r="WO544" s="843"/>
      <c r="WP544" s="843"/>
      <c r="WQ544" s="843"/>
      <c r="WR544" s="843"/>
      <c r="WS544" s="843"/>
      <c r="WT544" s="843"/>
      <c r="WU544" s="843"/>
      <c r="WV544" s="843"/>
      <c r="WW544" s="843"/>
      <c r="WX544" s="843"/>
      <c r="WY544" s="843"/>
      <c r="WZ544" s="843"/>
      <c r="XA544" s="843"/>
      <c r="XB544" s="843"/>
      <c r="XC544" s="843"/>
      <c r="XD544" s="843"/>
      <c r="XE544" s="843"/>
      <c r="XF544" s="843"/>
      <c r="XG544" s="843"/>
      <c r="XH544" s="843"/>
    </row>
    <row r="545" spans="2:632">
      <c r="B545" s="759"/>
      <c r="C545" s="784"/>
      <c r="D545" s="780" t="str" cm="1">
        <f t="array" ref="D545">IF(ROW()=ROW(D532),C535,INDEX(E532:E545,ROW()-ROW(D532)))</f>
        <v/>
      </c>
      <c r="E545" s="781" t="str">
        <f>IF(OR(D545="",C534="",C534&lt;=0,F545=""),"",TRIM(MID(D545,LEN(F545)+1+IF(MID(D545,LEN(F545)+1,1)=" ",1,0),99999)))</f>
        <v/>
      </c>
      <c r="F545" s="780" t="str">
        <f>IF(OR(G545="",G545=0,G545="0"),"",IF(LEN(G545)&lt;=C534,G545,IF(LEN(SUBSTITUTE(H545," ",""))=C534+1,LEFT(G545,C534),LEFT(G545,FIND("§",SUBSTITUTE(H545," ","§",LEN(H545)-LEN(SUBSTITUTE(H545," ",""))))-1))))</f>
        <v/>
      </c>
      <c r="G545" s="780" t="str">
        <f t="shared" si="159"/>
        <v/>
      </c>
      <c r="H545" s="780" t="str">
        <f>IF(OR(G545="",G545=0,G545="0"),"",LEFT(G545,C534+1))</f>
        <v/>
      </c>
      <c r="I545" s="782"/>
      <c r="J545" s="796"/>
      <c r="K545" s="759" t="str">
        <f>IF(LEN(TRIM(L545))&gt;0,MAX(K13:K544)+1,"")</f>
        <v/>
      </c>
      <c r="L545" s="864"/>
      <c r="M545" s="864"/>
      <c r="N545" s="864"/>
      <c r="WK545" s="843"/>
      <c r="WL545" s="843"/>
      <c r="WM545" s="843"/>
      <c r="WN545" s="843"/>
      <c r="WO545" s="843"/>
      <c r="WP545" s="843"/>
      <c r="WQ545" s="843"/>
      <c r="WR545" s="843"/>
      <c r="WS545" s="843"/>
      <c r="WT545" s="843"/>
      <c r="WU545" s="843"/>
      <c r="WV545" s="843"/>
      <c r="WW545" s="843"/>
      <c r="WX545" s="843"/>
      <c r="WY545" s="843"/>
      <c r="WZ545" s="843"/>
      <c r="XA545" s="843"/>
      <c r="XB545" s="843"/>
      <c r="XC545" s="843"/>
      <c r="XD545" s="843"/>
      <c r="XE545" s="843"/>
      <c r="XF545" s="843"/>
      <c r="XG545" s="843"/>
      <c r="XH545" s="843"/>
    </row>
    <row r="546" spans="2:632">
      <c r="B546" s="759"/>
      <c r="C546" s="779" t="str">
        <f>IF(TRIM(SUBSTITUTE(R52,CHAR(160),""))="","",R52)</f>
        <v/>
      </c>
      <c r="D546" s="780" t="str" cm="1">
        <f t="array" ref="D546">IF(ROW()=ROW(D546),C549,INDEX(E546:E559,ROW()-ROW(D546)))</f>
        <v/>
      </c>
      <c r="E546" s="781" t="str">
        <f>IF(OR(D546="",C548="",C548&lt;=0,F546=""),"",TRIM(MID(D546,LEN(F546)+1+IF(MID(D546,LEN(F546)+1,1)=" ",1,0),99999)))</f>
        <v/>
      </c>
      <c r="F546" s="780" t="str">
        <f>IF(OR(G546="",G546=0,G546="0"),"",IF(LEN(G546)&lt;=C548,G546,IF(LEN(SUBSTITUTE(H546," ",""))=C548+1,LEFT(G546,C548),LEFT(G546,FIND("§",SUBSTITUTE(H546," ","§",LEN(H546)-LEN(SUBSTITUTE(H546," ",""))))-1))))</f>
        <v/>
      </c>
      <c r="G546" s="780" t="str">
        <f t="shared" si="159"/>
        <v/>
      </c>
      <c r="H546" s="780" t="str">
        <f>IF(OR(G546="",G546=0,G546="0"),"",LEFT(G546,C548+1))</f>
        <v/>
      </c>
      <c r="I546" s="782"/>
      <c r="J546" s="796"/>
      <c r="K546" s="759" t="str">
        <f>IF(LEN(TRIM(L546))&gt;0,MAX(K13:K545)+1,"")</f>
        <v/>
      </c>
      <c r="L546" s="864"/>
      <c r="M546" s="864"/>
      <c r="N546" s="864"/>
      <c r="WK546" s="843"/>
      <c r="WL546" s="843"/>
      <c r="WM546" s="843"/>
      <c r="WN546" s="843"/>
      <c r="WO546" s="843"/>
      <c r="WP546" s="843"/>
      <c r="WQ546" s="843"/>
      <c r="WR546" s="843"/>
      <c r="WS546" s="843"/>
      <c r="WT546" s="843"/>
      <c r="WU546" s="843"/>
      <c r="WV546" s="843"/>
      <c r="WW546" s="843"/>
      <c r="WX546" s="843"/>
      <c r="WY546" s="843"/>
      <c r="WZ546" s="843"/>
      <c r="XA546" s="843"/>
      <c r="XB546" s="843"/>
      <c r="XC546" s="843"/>
      <c r="XD546" s="843"/>
      <c r="XE546" s="843"/>
      <c r="XF546" s="843"/>
      <c r="XG546" s="843"/>
      <c r="XH546" s="843"/>
    </row>
    <row r="547" spans="2:632">
      <c r="B547" s="759"/>
      <c r="C547" s="784" t="str">
        <f>TRIM(SUBSTITUTE(SUBSTITUTE(SUBSTITUTE(SUBSTITUTE(SUBSTITUTE(SUBSTITUTE(SUBSTITUTE(SUBSTITUTE(SUBSTITUTE(CLEAN(IF(OR(LEFT(C546,1)="-",LEFT(C546,1)="="),MID(C546,2,99999),C546)),"—","-"),"–","-"),CHAR(160)," "),CHAR(9)," "),CHAR(13)," "),CHAR(10)," ")," "," ")," "," ")," "," "))</f>
        <v/>
      </c>
      <c r="D547" s="780" t="str" cm="1">
        <f t="array" ref="D547">IF(ROW()=ROW(D546),C549,INDEX(E546:E559,ROW()-ROW(D546)))</f>
        <v/>
      </c>
      <c r="E547" s="781" t="str">
        <f>IF(OR(D547="",C548="",C548&lt;=0,F547=""),"",TRIM(MID(D547,LEN(F547)+1+IF(MID(D547,LEN(F547)+1,1)=" ",1,0),99999)))</f>
        <v/>
      </c>
      <c r="F547" s="780" t="str">
        <f>IF(OR(G547="",G547=0,G547="0"),"",IF(LEN(G547)&lt;=C548,G547,IF(LEN(SUBSTITUTE(H547," ",""))=C548+1,LEFT(G547,C548),LEFT(G547,FIND("§",SUBSTITUTE(H547," ","§",LEN(H547)-LEN(SUBSTITUTE(H547," ",""))))-1))))</f>
        <v/>
      </c>
      <c r="G547" s="780" t="str">
        <f t="shared" si="159"/>
        <v/>
      </c>
      <c r="H547" s="780" t="str">
        <f>IF(OR(G547="",G547=0,G547="0"),"",LEFT(G547,C548+1))</f>
        <v/>
      </c>
      <c r="I547" s="782"/>
      <c r="J547" s="796"/>
      <c r="K547" s="759" t="str">
        <f>IF(LEN(TRIM(L547))&gt;0,MAX(K13:K546)+1,"")</f>
        <v/>
      </c>
      <c r="L547" s="864"/>
      <c r="M547" s="864"/>
      <c r="N547" s="864"/>
      <c r="WK547" s="843"/>
      <c r="WL547" s="843"/>
      <c r="WM547" s="843"/>
      <c r="WN547" s="843"/>
      <c r="WO547" s="843"/>
      <c r="WP547" s="843"/>
      <c r="WQ547" s="843"/>
      <c r="WR547" s="843"/>
      <c r="WS547" s="843"/>
      <c r="WT547" s="843"/>
      <c r="WU547" s="843"/>
      <c r="WV547" s="843"/>
      <c r="WW547" s="843"/>
      <c r="WX547" s="843"/>
      <c r="WY547" s="843"/>
      <c r="WZ547" s="843"/>
      <c r="XA547" s="843"/>
      <c r="XB547" s="843"/>
      <c r="XC547" s="843"/>
      <c r="XD547" s="843"/>
      <c r="XE547" s="843"/>
      <c r="XF547" s="843"/>
      <c r="XG547" s="843"/>
      <c r="XH547" s="843"/>
    </row>
    <row r="548" spans="2:632">
      <c r="B548" s="759"/>
      <c r="C548" s="785">
        <f>K10</f>
        <v>120</v>
      </c>
      <c r="D548" s="780" t="str" cm="1">
        <f t="array" ref="D548">IF(ROW()=ROW(D546),C549,INDEX(E546:E559,ROW()-ROW(D546)))</f>
        <v/>
      </c>
      <c r="E548" s="781" t="str">
        <f>IF(OR(D548="",C548="",C548&lt;=0,F548=""),"",TRIM(MID(D548,LEN(F548)+1+IF(MID(D548,LEN(F548)+1,1)=" ",1,0),99999)))</f>
        <v/>
      </c>
      <c r="F548" s="780" t="str">
        <f>IF(OR(G548="",G548=0,G548="0"),"",IF(LEN(G548)&lt;=C548,G548,IF(LEN(SUBSTITUTE(H548," ",""))=C548+1,LEFT(G548,C548),LEFT(G548,FIND("§",SUBSTITUTE(H548," ","§",LEN(H548)-LEN(SUBSTITUTE(H548," ",""))))-1))))</f>
        <v/>
      </c>
      <c r="G548" s="780" t="str">
        <f t="shared" si="159"/>
        <v/>
      </c>
      <c r="H548" s="780" t="str">
        <f>IF(OR(G548="",G548=0,G548="0"),"",LEFT(G548,C548+1))</f>
        <v/>
      </c>
      <c r="I548" s="782"/>
      <c r="J548" s="796"/>
      <c r="K548" s="759" t="str">
        <f>IF(LEN(TRIM(L548))&gt;0,MAX(K13:K547)+1,"")</f>
        <v/>
      </c>
      <c r="L548" s="864"/>
      <c r="M548" s="864"/>
      <c r="N548" s="864"/>
      <c r="WK548" s="843"/>
      <c r="WL548" s="843"/>
      <c r="WM548" s="843"/>
      <c r="WN548" s="843"/>
      <c r="WO548" s="843"/>
      <c r="WP548" s="843"/>
      <c r="WQ548" s="843"/>
      <c r="WR548" s="843"/>
      <c r="WS548" s="843"/>
      <c r="WT548" s="843"/>
      <c r="WU548" s="843"/>
      <c r="WV548" s="843"/>
      <c r="WW548" s="843"/>
      <c r="WX548" s="843"/>
      <c r="WY548" s="843"/>
      <c r="WZ548" s="843"/>
      <c r="XA548" s="843"/>
      <c r="XB548" s="843"/>
      <c r="XC548" s="843"/>
      <c r="XD548" s="843"/>
      <c r="XE548" s="843"/>
      <c r="XF548" s="843"/>
      <c r="XG548" s="843"/>
      <c r="XH548" s="843"/>
    </row>
    <row r="549" spans="2:632">
      <c r="B549" s="759"/>
      <c r="C549" s="784" t="str">
        <f>IF(UPPER(TRIM(K11))="X",C553,C547)</f>
        <v/>
      </c>
      <c r="D549" s="780" t="str" cm="1">
        <f t="array" ref="D549">IF(ROW()=ROW(D546),C549,INDEX(E546:E559,ROW()-ROW(D546)))</f>
        <v/>
      </c>
      <c r="E549" s="781" t="str">
        <f>IF(OR(D549="",C548="",C548&lt;=0,F549=""),"",TRIM(MID(D549,LEN(F549)+1+IF(MID(D549,LEN(F549)+1,1)=" ",1,0),99999)))</f>
        <v/>
      </c>
      <c r="F549" s="780" t="str">
        <f>IF(OR(G549="",G549=0,G549="0"),"",IF(LEN(G549)&lt;=C548,G549,IF(LEN(SUBSTITUTE(H549," ",""))=C548+1,LEFT(G549,C548),LEFT(G549,FIND("§",SUBSTITUTE(H549," ","§",LEN(H549)-LEN(SUBSTITUTE(H549," ",""))))-1))))</f>
        <v/>
      </c>
      <c r="G549" s="780" t="str">
        <f t="shared" si="159"/>
        <v/>
      </c>
      <c r="H549" s="780" t="str">
        <f>IF(OR(G549="",G549=0,G549="0"),"",LEFT(G549,C548+1))</f>
        <v/>
      </c>
      <c r="I549" s="782"/>
      <c r="J549" s="796"/>
      <c r="K549" s="759" t="str">
        <f>IF(LEN(TRIM(L549))&gt;0,MAX(K13:K548)+1,"")</f>
        <v/>
      </c>
      <c r="L549" s="864"/>
      <c r="M549" s="864"/>
      <c r="N549" s="864"/>
      <c r="WK549" s="843"/>
      <c r="WL549" s="843"/>
      <c r="WM549" s="843"/>
      <c r="WN549" s="843"/>
      <c r="WO549" s="843"/>
      <c r="WP549" s="843"/>
      <c r="WQ549" s="843"/>
      <c r="WR549" s="843"/>
      <c r="WS549" s="843"/>
      <c r="WT549" s="843"/>
      <c r="WU549" s="843"/>
      <c r="WV549" s="843"/>
      <c r="WW549" s="843"/>
      <c r="WX549" s="843"/>
      <c r="WY549" s="843"/>
      <c r="WZ549" s="843"/>
      <c r="XA549" s="843"/>
      <c r="XB549" s="843"/>
      <c r="XC549" s="843"/>
      <c r="XD549" s="843"/>
      <c r="XE549" s="843"/>
      <c r="XF549" s="843"/>
      <c r="XG549" s="843"/>
      <c r="XH549" s="843"/>
    </row>
    <row r="550" spans="2:632">
      <c r="B550" s="759"/>
      <c r="C550" s="786" t="str">
        <f>TRIM(SUBSTITUTE(SUBSTITUTE(SUBSTITUTE(SUBSTITUTE(SUBSTITUTE(SUBSTITUTE(SUBSTITUTE(SUBSTITUTE(SUBSTITUTE(SUBSTITUTE(C547,","," "),";"," "),":"," "),"!"," "),"?"," "),"…"," "),"»"," "),"«"," "),"/"," "),"."," "))</f>
        <v/>
      </c>
      <c r="D550" s="780" t="str" cm="1">
        <f t="array" ref="D550">IF(ROW()=ROW(D546),C549,INDEX(E546:E559,ROW()-ROW(D546)))</f>
        <v/>
      </c>
      <c r="E550" s="781" t="str">
        <f>IF(OR(D550="",C548="",C548&lt;=0,F550=""),"",TRIM(MID(D550,LEN(F550)+1+IF(MID(D550,LEN(F550)+1,1)=" ",1,0),99999)))</f>
        <v/>
      </c>
      <c r="F550" s="780" t="str">
        <f>IF(OR(G550="",G550=0,G550="0"),"",IF(LEN(G550)&lt;=C548,G550,IF(LEN(SUBSTITUTE(H550," ",""))=C548+1,LEFT(G550,C548),LEFT(G550,FIND("§",SUBSTITUTE(H550," ","§",LEN(H550)-LEN(SUBSTITUTE(H550," ",""))))-1))))</f>
        <v/>
      </c>
      <c r="G550" s="780" t="str">
        <f t="shared" si="159"/>
        <v/>
      </c>
      <c r="H550" s="780" t="str">
        <f>IF(OR(G550="",G550=0,G550="0"),"",LEFT(G550,C548+1))</f>
        <v/>
      </c>
      <c r="I550" s="782"/>
      <c r="J550" s="796"/>
      <c r="K550" s="759" t="str">
        <f>IF(LEN(TRIM(L550))&gt;0,MAX(K13:K549)+1,"")</f>
        <v/>
      </c>
      <c r="L550" s="864"/>
      <c r="M550" s="864"/>
      <c r="N550" s="864"/>
      <c r="WK550" s="843"/>
      <c r="WL550" s="843"/>
      <c r="WM550" s="843"/>
      <c r="WN550" s="843"/>
      <c r="WO550" s="843"/>
      <c r="WP550" s="843"/>
      <c r="WQ550" s="843"/>
      <c r="WR550" s="843"/>
      <c r="WS550" s="843"/>
      <c r="WT550" s="843"/>
      <c r="WU550" s="843"/>
      <c r="WV550" s="843"/>
      <c r="WW550" s="843"/>
      <c r="WX550" s="843"/>
      <c r="WY550" s="843"/>
      <c r="WZ550" s="843"/>
      <c r="XA550" s="843"/>
      <c r="XB550" s="843"/>
      <c r="XC550" s="843"/>
      <c r="XD550" s="843"/>
      <c r="XE550" s="843"/>
      <c r="XF550" s="843"/>
      <c r="XG550" s="843"/>
      <c r="XH550" s="843"/>
    </row>
    <row r="551" spans="2:632">
      <c r="B551" s="759"/>
      <c r="C551" s="780" t="str">
        <f>TRIM(SUBSTITUTE(SUBSTITUTE(SUBSTITUTE(SUBSTITUTE(SUBSTITUTE(SUBSTITUTE(SUBSTITUTE(SUBSTITUTE(C550,"("," "),")"," "),CHAR(34)," "),"-"," "),"_"," "),"&lt;"," "),"&gt;"," "),"="," "))</f>
        <v/>
      </c>
      <c r="D551" s="780" t="str" cm="1">
        <f t="array" ref="D551">IF(ROW()=ROW(D546),C549,INDEX(E546:E559,ROW()-ROW(D546)))</f>
        <v/>
      </c>
      <c r="E551" s="781" t="str">
        <f>IF(OR(D551="",C548="",C548&lt;=0,F551=""),"",TRIM(MID(D551,LEN(F551)+1+IF(MID(D551,LEN(F551)+1,1)=" ",1,0),99999)))</f>
        <v/>
      </c>
      <c r="F551" s="780" t="str">
        <f>IF(OR(G551="",G551=0,G551="0"),"",IF(LEN(G551)&lt;=C548,G551,IF(LEN(SUBSTITUTE(H551," ",""))=C548+1,LEFT(G551,C548),LEFT(G551,FIND("§",SUBSTITUTE(H551," ","§",LEN(H551)-LEN(SUBSTITUTE(H551," ",""))))-1))))</f>
        <v/>
      </c>
      <c r="G551" s="780" t="str">
        <f t="shared" si="159"/>
        <v/>
      </c>
      <c r="H551" s="780" t="str">
        <f>IF(OR(G551="",G551=0,G551="0"),"",LEFT(G551,C548+1))</f>
        <v/>
      </c>
      <c r="I551" s="782"/>
      <c r="J551" s="796"/>
      <c r="K551" s="759" t="str">
        <f>IF(LEN(TRIM(L551))&gt;0,MAX(K13:K550)+1,"")</f>
        <v/>
      </c>
      <c r="L551" s="864"/>
      <c r="M551" s="864"/>
      <c r="N551" s="864"/>
      <c r="WK551" s="843"/>
      <c r="WL551" s="843"/>
      <c r="WM551" s="843"/>
      <c r="WN551" s="843"/>
      <c r="WO551" s="843"/>
      <c r="WP551" s="843"/>
      <c r="WQ551" s="843"/>
      <c r="WR551" s="843"/>
      <c r="WS551" s="843"/>
      <c r="WT551" s="843"/>
      <c r="WU551" s="843"/>
      <c r="WV551" s="843"/>
      <c r="WW551" s="843"/>
      <c r="WX551" s="843"/>
      <c r="WY551" s="843"/>
      <c r="WZ551" s="843"/>
      <c r="XA551" s="843"/>
      <c r="XB551" s="843"/>
      <c r="XC551" s="843"/>
      <c r="XD551" s="843"/>
      <c r="XE551" s="843"/>
      <c r="XF551" s="843"/>
      <c r="XG551" s="843"/>
      <c r="XH551" s="843"/>
    </row>
    <row r="552" spans="2:632">
      <c r="B552" s="759"/>
      <c r="C552" s="784" t="str">
        <f>TRIM(SUBSTITUTE(SUBSTITUTE(SUBSTITUTE(SUBSTITUTE(C551,"►"," "),"▼"," "),"▲"," "),"◄"," "))</f>
        <v/>
      </c>
      <c r="D552" s="780" t="str" cm="1">
        <f t="array" ref="D552">IF(ROW()=ROW(D546),C549,INDEX(E546:E559,ROW()-ROW(D546)))</f>
        <v/>
      </c>
      <c r="E552" s="781" t="str">
        <f>IF(OR(D552="",C548="",C548&lt;=0,F552=""),"",TRIM(MID(D552,LEN(F552)+1+IF(MID(D552,LEN(F552)+1,1)=" ",1,0),99999)))</f>
        <v/>
      </c>
      <c r="F552" s="780" t="str">
        <f>IF(OR(G552="",G552=0,G552="0"),"",IF(LEN(G552)&lt;=C548,G552,IF(LEN(SUBSTITUTE(H552," ",""))=C548+1,LEFT(G552,C548),LEFT(G552,FIND("§",SUBSTITUTE(H552," ","§",LEN(H552)-LEN(SUBSTITUTE(H552," ",""))))-1))))</f>
        <v/>
      </c>
      <c r="G552" s="780" t="str">
        <f t="shared" si="159"/>
        <v/>
      </c>
      <c r="H552" s="780" t="str">
        <f>IF(OR(G552="",G552=0,G552="0"),"",LEFT(G552,C548+1))</f>
        <v/>
      </c>
      <c r="I552" s="782"/>
      <c r="J552" s="796"/>
      <c r="K552" s="759" t="str">
        <f>IF(LEN(TRIM(L552))&gt;0,MAX(K13:K551)+1,"")</f>
        <v/>
      </c>
      <c r="L552" s="864"/>
      <c r="M552" s="864"/>
      <c r="N552" s="864"/>
      <c r="WK552" s="843"/>
      <c r="WL552" s="843"/>
      <c r="WM552" s="843"/>
      <c r="WN552" s="843"/>
      <c r="WO552" s="843"/>
      <c r="WP552" s="843"/>
      <c r="WQ552" s="843"/>
      <c r="WR552" s="843"/>
      <c r="WS552" s="843"/>
      <c r="WT552" s="843"/>
      <c r="WU552" s="843"/>
      <c r="WV552" s="843"/>
      <c r="WW552" s="843"/>
      <c r="WX552" s="843"/>
      <c r="WY552" s="843"/>
      <c r="WZ552" s="843"/>
      <c r="XA552" s="843"/>
      <c r="XB552" s="843"/>
      <c r="XC552" s="843"/>
      <c r="XD552" s="843"/>
      <c r="XE552" s="843"/>
      <c r="XF552" s="843"/>
      <c r="XG552" s="843"/>
      <c r="XH552" s="843"/>
    </row>
    <row r="553" spans="2:632">
      <c r="B553" s="759"/>
      <c r="C553" s="784" t="str">
        <f>TRIM(SUBSTITUTE(SUBSTITUTE(C552,"“"," "),"”"," "))</f>
        <v/>
      </c>
      <c r="D553" s="780" t="str" cm="1">
        <f t="array" ref="D553">IF(ROW()=ROW(D546),C549,INDEX(E546:E559,ROW()-ROW(D546)))</f>
        <v/>
      </c>
      <c r="E553" s="781" t="str">
        <f>IF(OR(D553="",C548="",C548&lt;=0,F553=""),"",TRIM(MID(D553,LEN(F553)+1+IF(MID(D553,LEN(F553)+1,1)=" ",1,0),99999)))</f>
        <v/>
      </c>
      <c r="F553" s="780" t="str">
        <f>IF(OR(G553="",G553=0,G553="0"),"",IF(LEN(G553)&lt;=C548,G553,IF(LEN(SUBSTITUTE(H553," ",""))=C548+1,LEFT(G553,C548),LEFT(G553,FIND("§",SUBSTITUTE(H553," ","§",LEN(H553)-LEN(SUBSTITUTE(H553," ",""))))-1))))</f>
        <v/>
      </c>
      <c r="G553" s="780" t="str">
        <f t="shared" si="159"/>
        <v/>
      </c>
      <c r="H553" s="780" t="str">
        <f>IF(OR(G553="",G553=0,G553="0"),"",LEFT(G553,C548+1))</f>
        <v/>
      </c>
      <c r="I553" s="782"/>
      <c r="J553" s="796"/>
      <c r="K553" s="759" t="str">
        <f>IF(LEN(TRIM(L553))&gt;0,MAX(K13:K552)+1,"")</f>
        <v/>
      </c>
      <c r="L553" s="864"/>
      <c r="M553" s="864"/>
      <c r="N553" s="864"/>
      <c r="WK553" s="843"/>
      <c r="WL553" s="843"/>
      <c r="WM553" s="843"/>
      <c r="WN553" s="843"/>
      <c r="WO553" s="843"/>
      <c r="WP553" s="843"/>
      <c r="WQ553" s="843"/>
      <c r="WR553" s="843"/>
      <c r="WS553" s="843"/>
      <c r="WT553" s="843"/>
      <c r="WU553" s="843"/>
      <c r="WV553" s="843"/>
      <c r="WW553" s="843"/>
      <c r="WX553" s="843"/>
      <c r="WY553" s="843"/>
      <c r="WZ553" s="843"/>
      <c r="XA553" s="843"/>
      <c r="XB553" s="843"/>
      <c r="XC553" s="843"/>
      <c r="XD553" s="843"/>
      <c r="XE553" s="843"/>
      <c r="XF553" s="843"/>
      <c r="XG553" s="843"/>
      <c r="XH553" s="843"/>
    </row>
    <row r="554" spans="2:632">
      <c r="B554" s="759"/>
      <c r="C554" s="784"/>
      <c r="D554" s="780" t="str" cm="1">
        <f t="array" ref="D554">IF(ROW()=ROW(D546),C549,INDEX(E546:E559,ROW()-ROW(D546)))</f>
        <v/>
      </c>
      <c r="E554" s="781" t="str">
        <f>IF(OR(D554="",C548="",C548&lt;=0,F554=""),"",TRIM(MID(D554,LEN(F554)+1+IF(MID(D554,LEN(F554)+1,1)=" ",1,0),99999)))</f>
        <v/>
      </c>
      <c r="F554" s="780" t="str">
        <f>IF(OR(G554="",G554=0,G554="0"),"",IF(LEN(G554)&lt;=C548,G554,IF(LEN(SUBSTITUTE(H554," ",""))=C548+1,LEFT(G554,C548),LEFT(G554,FIND("§",SUBSTITUTE(H554," ","§",LEN(H554)-LEN(SUBSTITUTE(H554," ",""))))-1))))</f>
        <v/>
      </c>
      <c r="G554" s="780" t="str">
        <f t="shared" si="159"/>
        <v/>
      </c>
      <c r="H554" s="780" t="str">
        <f>IF(OR(G554="",G554=0,G554="0"),"",LEFT(G554,C548+1))</f>
        <v/>
      </c>
      <c r="I554" s="782"/>
      <c r="J554" s="796"/>
      <c r="K554" s="759" t="str">
        <f>IF(LEN(TRIM(L554))&gt;0,MAX(K13:K553)+1,"")</f>
        <v/>
      </c>
      <c r="L554" s="864"/>
      <c r="M554" s="864"/>
      <c r="N554" s="864"/>
      <c r="WK554" s="843"/>
      <c r="WL554" s="843"/>
      <c r="WM554" s="843"/>
      <c r="WN554" s="843"/>
      <c r="WO554" s="843"/>
      <c r="WP554" s="843"/>
      <c r="WQ554" s="843"/>
      <c r="WR554" s="843"/>
      <c r="WS554" s="843"/>
      <c r="WT554" s="843"/>
      <c r="WU554" s="843"/>
      <c r="WV554" s="843"/>
      <c r="WW554" s="843"/>
      <c r="WX554" s="843"/>
      <c r="WY554" s="843"/>
      <c r="WZ554" s="843"/>
      <c r="XA554" s="843"/>
      <c r="XB554" s="843"/>
      <c r="XC554" s="843"/>
      <c r="XD554" s="843"/>
      <c r="XE554" s="843"/>
      <c r="XF554" s="843"/>
      <c r="XG554" s="843"/>
      <c r="XH554" s="843"/>
    </row>
    <row r="555" spans="2:632">
      <c r="B555" s="759"/>
      <c r="C555" s="784"/>
      <c r="D555" s="780" t="str" cm="1">
        <f t="array" ref="D555">IF(ROW()=ROW(D546),C549,INDEX(E546:E559,ROW()-ROW(D546)))</f>
        <v/>
      </c>
      <c r="E555" s="781" t="str">
        <f>IF(OR(D555="",C548="",C548&lt;=0,F555=""),"",TRIM(MID(D555,LEN(F555)+1+IF(MID(D555,LEN(F555)+1,1)=" ",1,0),99999)))</f>
        <v/>
      </c>
      <c r="F555" s="780" t="str">
        <f>IF(OR(G555="",G555=0,G555="0"),"",IF(LEN(G555)&lt;=C548,G555,IF(LEN(SUBSTITUTE(H555," ",""))=C548+1,LEFT(G555,C548),LEFT(G555,FIND("§",SUBSTITUTE(H555," ","§",LEN(H555)-LEN(SUBSTITUTE(H555," ",""))))-1))))</f>
        <v/>
      </c>
      <c r="G555" s="780" t="str">
        <f t="shared" si="159"/>
        <v/>
      </c>
      <c r="H555" s="780" t="str">
        <f>IF(OR(G555="",G555=0,G555="0"),"",LEFT(G555,C548+1))</f>
        <v/>
      </c>
      <c r="I555" s="782"/>
      <c r="J555" s="796"/>
      <c r="K555" s="759" t="str">
        <f>IF(LEN(TRIM(L555))&gt;0,MAX(K13:K554)+1,"")</f>
        <v/>
      </c>
      <c r="L555" s="864"/>
      <c r="M555" s="864"/>
      <c r="N555" s="864"/>
      <c r="WK555" s="843"/>
      <c r="WL555" s="843"/>
      <c r="WM555" s="843"/>
      <c r="WN555" s="843"/>
      <c r="WO555" s="843"/>
      <c r="WP555" s="843"/>
      <c r="WQ555" s="843"/>
      <c r="WR555" s="843"/>
      <c r="WS555" s="843"/>
      <c r="WT555" s="843"/>
      <c r="WU555" s="843"/>
      <c r="WV555" s="843"/>
      <c r="WW555" s="843"/>
      <c r="WX555" s="843"/>
      <c r="WY555" s="843"/>
      <c r="WZ555" s="843"/>
      <c r="XA555" s="843"/>
      <c r="XB555" s="843"/>
      <c r="XC555" s="843"/>
      <c r="XD555" s="843"/>
      <c r="XE555" s="843"/>
      <c r="XF555" s="843"/>
      <c r="XG555" s="843"/>
      <c r="XH555" s="843"/>
    </row>
    <row r="556" spans="2:632">
      <c r="B556" s="759"/>
      <c r="C556" s="784"/>
      <c r="D556" s="780" t="str" cm="1">
        <f t="array" ref="D556">IF(ROW()=ROW(D546),C549,INDEX(E546:E559,ROW()-ROW(D546)))</f>
        <v/>
      </c>
      <c r="E556" s="781" t="str">
        <f>IF(OR(D556="",C548="",C548&lt;=0,F556=""),"",TRIM(MID(D556,LEN(F556)+1+IF(MID(D556,LEN(F556)+1,1)=" ",1,0),99999)))</f>
        <v/>
      </c>
      <c r="F556" s="780" t="str">
        <f>IF(OR(G556="",G556=0,G556="0"),"",IF(LEN(G556)&lt;=C548,G556,IF(LEN(SUBSTITUTE(H556," ",""))=C548+1,LEFT(G556,C548),LEFT(G556,FIND("§",SUBSTITUTE(H556," ","§",LEN(H556)-LEN(SUBSTITUTE(H556," ",""))))-1))))</f>
        <v/>
      </c>
      <c r="G556" s="780" t="str">
        <f t="shared" si="159"/>
        <v/>
      </c>
      <c r="H556" s="780" t="str">
        <f>IF(OR(G556="",G556=0,G556="0"),"",LEFT(G556,C548+1))</f>
        <v/>
      </c>
      <c r="I556" s="782"/>
      <c r="J556" s="796"/>
      <c r="K556" s="759" t="str">
        <f>IF(LEN(TRIM(L556))&gt;0,MAX(K13:K555)+1,"")</f>
        <v/>
      </c>
      <c r="L556" s="864"/>
      <c r="M556" s="864"/>
      <c r="N556" s="864"/>
      <c r="WK556" s="843"/>
      <c r="WL556" s="843"/>
      <c r="WM556" s="843"/>
      <c r="WN556" s="843"/>
      <c r="WO556" s="843"/>
      <c r="WP556" s="843"/>
      <c r="WQ556" s="843"/>
      <c r="WR556" s="843"/>
      <c r="WS556" s="843"/>
      <c r="WT556" s="843"/>
      <c r="WU556" s="843"/>
      <c r="WV556" s="843"/>
      <c r="WW556" s="843"/>
      <c r="WX556" s="843"/>
      <c r="WY556" s="843"/>
      <c r="WZ556" s="843"/>
      <c r="XA556" s="843"/>
      <c r="XB556" s="843"/>
      <c r="XC556" s="843"/>
      <c r="XD556" s="843"/>
      <c r="XE556" s="843"/>
      <c r="XF556" s="843"/>
      <c r="XG556" s="843"/>
      <c r="XH556" s="843"/>
    </row>
    <row r="557" spans="2:632">
      <c r="B557" s="759"/>
      <c r="C557" s="784"/>
      <c r="D557" s="780" t="str" cm="1">
        <f t="array" ref="D557">IF(ROW()=ROW(D546),C549,INDEX(E546:E559,ROW()-ROW(D546)))</f>
        <v/>
      </c>
      <c r="E557" s="781" t="str">
        <f>IF(OR(D557="",C548="",C548&lt;=0,F557=""),"",TRIM(MID(D557,LEN(F557)+1+IF(MID(D557,LEN(F557)+1,1)=" ",1,0),99999)))</f>
        <v/>
      </c>
      <c r="F557" s="780" t="str">
        <f>IF(OR(G557="",G557=0,G557="0"),"",IF(LEN(G557)&lt;=C548,G557,IF(LEN(SUBSTITUTE(H557," ",""))=C548+1,LEFT(G557,C548),LEFT(G557,FIND("§",SUBSTITUTE(H557," ","§",LEN(H557)-LEN(SUBSTITUTE(H557," ",""))))-1))))</f>
        <v/>
      </c>
      <c r="G557" s="780" t="str">
        <f t="shared" si="159"/>
        <v/>
      </c>
      <c r="H557" s="780" t="str">
        <f>IF(OR(G557="",G557=0,G557="0"),"",LEFT(G557,C548+1))</f>
        <v/>
      </c>
      <c r="I557" s="782"/>
      <c r="J557" s="796"/>
      <c r="K557" s="759" t="str">
        <f>IF(LEN(TRIM(L557))&gt;0,MAX(K13:K556)+1,"")</f>
        <v/>
      </c>
      <c r="L557" s="864"/>
      <c r="M557" s="864"/>
      <c r="N557" s="864"/>
      <c r="WK557" s="843"/>
      <c r="WL557" s="843"/>
      <c r="WM557" s="843"/>
      <c r="WN557" s="843"/>
      <c r="WO557" s="843"/>
      <c r="WP557" s="843"/>
      <c r="WQ557" s="843"/>
      <c r="WR557" s="843"/>
      <c r="WS557" s="843"/>
      <c r="WT557" s="843"/>
      <c r="WU557" s="843"/>
      <c r="WV557" s="843"/>
      <c r="WW557" s="843"/>
      <c r="WX557" s="843"/>
      <c r="WY557" s="843"/>
      <c r="WZ557" s="843"/>
      <c r="XA557" s="843"/>
      <c r="XB557" s="843"/>
      <c r="XC557" s="843"/>
      <c r="XD557" s="843"/>
      <c r="XE557" s="843"/>
      <c r="XF557" s="843"/>
      <c r="XG557" s="843"/>
      <c r="XH557" s="843"/>
    </row>
    <row r="558" spans="2:632">
      <c r="B558" s="759"/>
      <c r="C558" s="784"/>
      <c r="D558" s="780" t="str" cm="1">
        <f t="array" ref="D558">IF(ROW()=ROW(D546),C549,INDEX(E546:E559,ROW()-ROW(D546)))</f>
        <v/>
      </c>
      <c r="E558" s="781" t="str">
        <f>IF(OR(D558="",C548="",C548&lt;=0,F558=""),"",TRIM(MID(D558,LEN(F558)+1+IF(MID(D558,LEN(F558)+1,1)=" ",1,0),99999)))</f>
        <v/>
      </c>
      <c r="F558" s="780" t="str">
        <f>IF(OR(G558="",G558=0,G558="0"),"",IF(LEN(G558)&lt;=C548,G558,IF(LEN(SUBSTITUTE(H558," ",""))=C548+1,LEFT(G558,C548),LEFT(G558,FIND("§",SUBSTITUTE(H558," ","§",LEN(H558)-LEN(SUBSTITUTE(H558," ",""))))-1))))</f>
        <v/>
      </c>
      <c r="G558" s="780" t="str">
        <f t="shared" si="159"/>
        <v/>
      </c>
      <c r="H558" s="780" t="str">
        <f>IF(OR(G558="",G558=0,G558="0"),"",LEFT(G558,C548+1))</f>
        <v/>
      </c>
      <c r="I558" s="782"/>
      <c r="J558" s="796"/>
      <c r="K558" s="759" t="str">
        <f>IF(LEN(TRIM(L558))&gt;0,MAX(K13:K557)+1,"")</f>
        <v/>
      </c>
      <c r="L558" s="864"/>
      <c r="M558" s="864"/>
      <c r="N558" s="864"/>
      <c r="WK558" s="843"/>
      <c r="WL558" s="843"/>
      <c r="WM558" s="843"/>
      <c r="WN558" s="843"/>
      <c r="WO558" s="843"/>
      <c r="WP558" s="843"/>
      <c r="WQ558" s="843"/>
      <c r="WR558" s="843"/>
      <c r="WS558" s="843"/>
      <c r="WT558" s="843"/>
      <c r="WU558" s="843"/>
      <c r="WV558" s="843"/>
      <c r="WW558" s="843"/>
      <c r="WX558" s="843"/>
      <c r="WY558" s="843"/>
      <c r="WZ558" s="843"/>
      <c r="XA558" s="843"/>
      <c r="XB558" s="843"/>
      <c r="XC558" s="843"/>
      <c r="XD558" s="843"/>
      <c r="XE558" s="843"/>
      <c r="XF558" s="843"/>
      <c r="XG558" s="843"/>
      <c r="XH558" s="843"/>
    </row>
    <row r="559" spans="2:632">
      <c r="B559" s="759"/>
      <c r="C559" s="784"/>
      <c r="D559" s="780" t="str" cm="1">
        <f t="array" ref="D559">IF(ROW()=ROW(D546),C549,INDEX(E546:E559,ROW()-ROW(D546)))</f>
        <v/>
      </c>
      <c r="E559" s="781" t="str">
        <f>IF(OR(D559="",C548="",C548&lt;=0,F559=""),"",TRIM(MID(D559,LEN(F559)+1+IF(MID(D559,LEN(F559)+1,1)=" ",1,0),99999)))</f>
        <v/>
      </c>
      <c r="F559" s="780" t="str">
        <f>IF(OR(G559="",G559=0,G559="0"),"",IF(LEN(G559)&lt;=C548,G559,IF(LEN(SUBSTITUTE(H559," ",""))=C548+1,LEFT(G559,C548),LEFT(G559,FIND("§",SUBSTITUTE(H559," ","§",LEN(H559)-LEN(SUBSTITUTE(H559," ",""))))-1))))</f>
        <v/>
      </c>
      <c r="G559" s="780" t="str">
        <f t="shared" si="159"/>
        <v/>
      </c>
      <c r="H559" s="780" t="str">
        <f>IF(OR(G559="",G559=0,G559="0"),"",LEFT(G559,C548+1))</f>
        <v/>
      </c>
      <c r="I559" s="782"/>
      <c r="J559" s="796"/>
      <c r="K559" s="759" t="str">
        <f>IF(LEN(TRIM(L559))&gt;0,MAX(K13:K558)+1,"")</f>
        <v/>
      </c>
      <c r="L559" s="864"/>
      <c r="M559" s="864"/>
      <c r="N559" s="864"/>
      <c r="WK559" s="843"/>
      <c r="WL559" s="843"/>
      <c r="WM559" s="843"/>
      <c r="WN559" s="843"/>
      <c r="WO559" s="843"/>
      <c r="WP559" s="843"/>
      <c r="WQ559" s="843"/>
      <c r="WR559" s="843"/>
      <c r="WS559" s="843"/>
      <c r="WT559" s="843"/>
      <c r="WU559" s="843"/>
      <c r="WV559" s="843"/>
      <c r="WW559" s="843"/>
      <c r="WX559" s="843"/>
      <c r="WY559" s="843"/>
      <c r="WZ559" s="843"/>
      <c r="XA559" s="843"/>
      <c r="XB559" s="843"/>
      <c r="XC559" s="843"/>
      <c r="XD559" s="843"/>
      <c r="XE559" s="843"/>
      <c r="XF559" s="843"/>
      <c r="XG559" s="843"/>
      <c r="XH559" s="843"/>
    </row>
    <row r="560" spans="2:632">
      <c r="B560" s="759"/>
      <c r="C560" s="779" t="str">
        <f>IF(TRIM(SUBSTITUTE(R53,CHAR(160),""))="","",R53)</f>
        <v/>
      </c>
      <c r="D560" s="780" t="str" cm="1">
        <f t="array" ref="D560">IF(ROW()=ROW(D560),C563,INDEX(E560:E573,ROW()-ROW(D560)))</f>
        <v/>
      </c>
      <c r="E560" s="781" t="str">
        <f>IF(OR(D560="",C562="",C562&lt;=0,F560=""),"",TRIM(MID(D560,LEN(F560)+1+IF(MID(D560,LEN(F560)+1,1)=" ",1,0),99999)))</f>
        <v/>
      </c>
      <c r="F560" s="780" t="str">
        <f>IF(OR(G560="",G560=0,G560="0"),"",IF(LEN(G560)&lt;=C562,G560,IF(LEN(SUBSTITUTE(H560," ",""))=C562+1,LEFT(G560,C562),LEFT(G560,FIND("§",SUBSTITUTE(H560," ","§",LEN(H560)-LEN(SUBSTITUTE(H560," ",""))))-1))))</f>
        <v/>
      </c>
      <c r="G560" s="780" t="str">
        <f t="shared" si="159"/>
        <v/>
      </c>
      <c r="H560" s="780" t="str">
        <f>IF(OR(G560="",G560=0,G560="0"),"",LEFT(G560,C562+1))</f>
        <v/>
      </c>
      <c r="I560" s="782"/>
      <c r="J560" s="796"/>
      <c r="K560" s="759" t="str">
        <f>IF(LEN(TRIM(L560))&gt;0,MAX(K13:K559)+1,"")</f>
        <v/>
      </c>
      <c r="L560" s="864"/>
      <c r="M560" s="864"/>
      <c r="N560" s="864"/>
      <c r="WK560" s="843"/>
      <c r="WL560" s="843"/>
      <c r="WM560" s="843"/>
      <c r="WN560" s="843"/>
      <c r="WO560" s="843"/>
      <c r="WP560" s="843"/>
      <c r="WQ560" s="843"/>
      <c r="WR560" s="843"/>
      <c r="WS560" s="843"/>
      <c r="WT560" s="843"/>
      <c r="WU560" s="843"/>
      <c r="WV560" s="843"/>
      <c r="WW560" s="843"/>
      <c r="WX560" s="843"/>
      <c r="WY560" s="843"/>
      <c r="WZ560" s="843"/>
      <c r="XA560" s="843"/>
      <c r="XB560" s="843"/>
      <c r="XC560" s="843"/>
      <c r="XD560" s="843"/>
      <c r="XE560" s="843"/>
      <c r="XF560" s="843"/>
      <c r="XG560" s="843"/>
      <c r="XH560" s="843"/>
    </row>
    <row r="561" spans="2:632">
      <c r="B561" s="759"/>
      <c r="C561" s="784" t="str">
        <f>TRIM(SUBSTITUTE(SUBSTITUTE(SUBSTITUTE(SUBSTITUTE(SUBSTITUTE(SUBSTITUTE(SUBSTITUTE(SUBSTITUTE(SUBSTITUTE(CLEAN(IF(OR(LEFT(C560,1)="-",LEFT(C560,1)="="),MID(C560,2,99999),C560)),"—","-"),"–","-"),CHAR(160)," "),CHAR(9)," "),CHAR(13)," "),CHAR(10)," ")," "," ")," "," ")," "," "))</f>
        <v/>
      </c>
      <c r="D561" s="780" t="str" cm="1">
        <f t="array" ref="D561">IF(ROW()=ROW(D560),C563,INDEX(E560:E573,ROW()-ROW(D560)))</f>
        <v/>
      </c>
      <c r="E561" s="781" t="str">
        <f>IF(OR(D561="",C562="",C562&lt;=0,F561=""),"",TRIM(MID(D561,LEN(F561)+1+IF(MID(D561,LEN(F561)+1,1)=" ",1,0),99999)))</f>
        <v/>
      </c>
      <c r="F561" s="780" t="str">
        <f>IF(OR(G561="",G561=0,G561="0"),"",IF(LEN(G561)&lt;=C562,G561,IF(LEN(SUBSTITUTE(H561," ",""))=C562+1,LEFT(G561,C562),LEFT(G561,FIND("§",SUBSTITUTE(H561," ","§",LEN(H561)-LEN(SUBSTITUTE(H561," ",""))))-1))))</f>
        <v/>
      </c>
      <c r="G561" s="780" t="str">
        <f t="shared" si="159"/>
        <v/>
      </c>
      <c r="H561" s="780" t="str">
        <f>IF(OR(G561="",G561=0,G561="0"),"",LEFT(G561,C562+1))</f>
        <v/>
      </c>
      <c r="I561" s="782"/>
      <c r="J561" s="796"/>
      <c r="K561" s="759" t="str">
        <f>IF(LEN(TRIM(L561))&gt;0,MAX(K13:K560)+1,"")</f>
        <v/>
      </c>
      <c r="L561" s="864"/>
      <c r="M561" s="864"/>
      <c r="N561" s="864"/>
      <c r="WK561" s="843"/>
      <c r="WL561" s="843"/>
      <c r="WM561" s="843"/>
      <c r="WN561" s="843"/>
      <c r="WO561" s="843"/>
      <c r="WP561" s="843"/>
      <c r="WQ561" s="843"/>
      <c r="WR561" s="843"/>
      <c r="WS561" s="843"/>
      <c r="WT561" s="843"/>
      <c r="WU561" s="843"/>
      <c r="WV561" s="843"/>
      <c r="WW561" s="843"/>
      <c r="WX561" s="843"/>
      <c r="WY561" s="843"/>
      <c r="WZ561" s="843"/>
      <c r="XA561" s="843"/>
      <c r="XB561" s="843"/>
      <c r="XC561" s="843"/>
      <c r="XD561" s="843"/>
      <c r="XE561" s="843"/>
      <c r="XF561" s="843"/>
      <c r="XG561" s="843"/>
      <c r="XH561" s="843"/>
    </row>
    <row r="562" spans="2:632">
      <c r="B562" s="759"/>
      <c r="C562" s="785">
        <f>K10</f>
        <v>120</v>
      </c>
      <c r="D562" s="780" t="str" cm="1">
        <f t="array" ref="D562">IF(ROW()=ROW(D560),C563,INDEX(E560:E573,ROW()-ROW(D560)))</f>
        <v/>
      </c>
      <c r="E562" s="781" t="str">
        <f>IF(OR(D562="",C562="",C562&lt;=0,F562=""),"",TRIM(MID(D562,LEN(F562)+1+IF(MID(D562,LEN(F562)+1,1)=" ",1,0),99999)))</f>
        <v/>
      </c>
      <c r="F562" s="780" t="str">
        <f>IF(OR(G562="",G562=0,G562="0"),"",IF(LEN(G562)&lt;=C562,G562,IF(LEN(SUBSTITUTE(H562," ",""))=C562+1,LEFT(G562,C562),LEFT(G562,FIND("§",SUBSTITUTE(H562," ","§",LEN(H562)-LEN(SUBSTITUTE(H562," ",""))))-1))))</f>
        <v/>
      </c>
      <c r="G562" s="780" t="str">
        <f t="shared" si="159"/>
        <v/>
      </c>
      <c r="H562" s="780" t="str">
        <f>IF(OR(G562="",G562=0,G562="0"),"",LEFT(G562,C562+1))</f>
        <v/>
      </c>
      <c r="I562" s="782"/>
      <c r="J562" s="796"/>
      <c r="K562" s="759" t="str">
        <f>IF(LEN(TRIM(L562))&gt;0,MAX(K13:K561)+1,"")</f>
        <v/>
      </c>
      <c r="L562" s="864"/>
      <c r="M562" s="864"/>
      <c r="N562" s="864"/>
      <c r="WK562" s="843"/>
      <c r="WL562" s="843"/>
      <c r="WM562" s="843"/>
      <c r="WN562" s="843"/>
      <c r="WO562" s="843"/>
      <c r="WP562" s="843"/>
      <c r="WQ562" s="843"/>
      <c r="WR562" s="843"/>
      <c r="WS562" s="843"/>
      <c r="WT562" s="843"/>
      <c r="WU562" s="843"/>
      <c r="WV562" s="843"/>
      <c r="WW562" s="843"/>
      <c r="WX562" s="843"/>
      <c r="WY562" s="843"/>
      <c r="WZ562" s="843"/>
      <c r="XA562" s="843"/>
      <c r="XB562" s="843"/>
      <c r="XC562" s="843"/>
      <c r="XD562" s="843"/>
      <c r="XE562" s="843"/>
      <c r="XF562" s="843"/>
      <c r="XG562" s="843"/>
      <c r="XH562" s="843"/>
    </row>
    <row r="563" spans="2:632">
      <c r="B563" s="759"/>
      <c r="C563" s="784" t="str">
        <f>IF(UPPER(TRIM(K11))="X",C567,C561)</f>
        <v/>
      </c>
      <c r="D563" s="780" t="str" cm="1">
        <f t="array" ref="D563">IF(ROW()=ROW(D560),C563,INDEX(E560:E573,ROW()-ROW(D560)))</f>
        <v/>
      </c>
      <c r="E563" s="781" t="str">
        <f>IF(OR(D563="",C562="",C562&lt;=0,F563=""),"",TRIM(MID(D563,LEN(F563)+1+IF(MID(D563,LEN(F563)+1,1)=" ",1,0),99999)))</f>
        <v/>
      </c>
      <c r="F563" s="780" t="str">
        <f>IF(OR(G563="",G563=0,G563="0"),"",IF(LEN(G563)&lt;=C562,G563,IF(LEN(SUBSTITUTE(H563," ",""))=C562+1,LEFT(G563,C562),LEFT(G563,FIND("§",SUBSTITUTE(H563," ","§",LEN(H563)-LEN(SUBSTITUTE(H563," ",""))))-1))))</f>
        <v/>
      </c>
      <c r="G563" s="780" t="str">
        <f t="shared" si="159"/>
        <v/>
      </c>
      <c r="H563" s="780" t="str">
        <f>IF(OR(G563="",G563=0,G563="0"),"",LEFT(G563,C562+1))</f>
        <v/>
      </c>
      <c r="I563" s="782"/>
      <c r="J563" s="796"/>
      <c r="K563" s="759" t="str">
        <f>IF(LEN(TRIM(L563))&gt;0,MAX(K13:K562)+1,"")</f>
        <v/>
      </c>
      <c r="L563" s="864"/>
      <c r="M563" s="864"/>
      <c r="N563" s="864"/>
      <c r="WK563" s="843"/>
      <c r="WL563" s="843"/>
      <c r="WM563" s="843"/>
      <c r="WN563" s="843"/>
      <c r="WO563" s="843"/>
      <c r="WP563" s="843"/>
      <c r="WQ563" s="843"/>
      <c r="WR563" s="843"/>
      <c r="WS563" s="843"/>
      <c r="WT563" s="843"/>
      <c r="WU563" s="843"/>
      <c r="WV563" s="843"/>
      <c r="WW563" s="843"/>
      <c r="WX563" s="843"/>
      <c r="WY563" s="843"/>
      <c r="WZ563" s="843"/>
      <c r="XA563" s="843"/>
      <c r="XB563" s="843"/>
      <c r="XC563" s="843"/>
      <c r="XD563" s="843"/>
      <c r="XE563" s="843"/>
      <c r="XF563" s="843"/>
      <c r="XG563" s="843"/>
      <c r="XH563" s="843"/>
    </row>
    <row r="564" spans="2:632">
      <c r="B564" s="759"/>
      <c r="C564" s="786" t="str">
        <f>TRIM(SUBSTITUTE(SUBSTITUTE(SUBSTITUTE(SUBSTITUTE(SUBSTITUTE(SUBSTITUTE(SUBSTITUTE(SUBSTITUTE(SUBSTITUTE(SUBSTITUTE(C561,","," "),";"," "),":"," "),"!"," "),"?"," "),"…"," "),"»"," "),"«"," "),"/"," "),"."," "))</f>
        <v/>
      </c>
      <c r="D564" s="780" t="str" cm="1">
        <f t="array" ref="D564">IF(ROW()=ROW(D560),C563,INDEX(E560:E573,ROW()-ROW(D560)))</f>
        <v/>
      </c>
      <c r="E564" s="781" t="str">
        <f>IF(OR(D564="",C562="",C562&lt;=0,F564=""),"",TRIM(MID(D564,LEN(F564)+1+IF(MID(D564,LEN(F564)+1,1)=" ",1,0),99999)))</f>
        <v/>
      </c>
      <c r="F564" s="780" t="str">
        <f>IF(OR(G564="",G564=0,G564="0"),"",IF(LEN(G564)&lt;=C562,G564,IF(LEN(SUBSTITUTE(H564," ",""))=C562+1,LEFT(G564,C562),LEFT(G564,FIND("§",SUBSTITUTE(H564," ","§",LEN(H564)-LEN(SUBSTITUTE(H564," ",""))))-1))))</f>
        <v/>
      </c>
      <c r="G564" s="780" t="str">
        <f t="shared" si="159"/>
        <v/>
      </c>
      <c r="H564" s="780" t="str">
        <f>IF(OR(G564="",G564=0,G564="0"),"",LEFT(G564,C562+1))</f>
        <v/>
      </c>
      <c r="I564" s="782"/>
      <c r="J564" s="796"/>
      <c r="K564" s="759" t="str">
        <f>IF(LEN(TRIM(L564))&gt;0,MAX(K13:K563)+1,"")</f>
        <v/>
      </c>
      <c r="L564" s="864"/>
      <c r="M564" s="864"/>
      <c r="N564" s="864"/>
      <c r="WK564" s="843"/>
      <c r="WL564" s="843"/>
      <c r="WM564" s="843"/>
      <c r="WN564" s="843"/>
      <c r="WO564" s="843"/>
      <c r="WP564" s="843"/>
      <c r="WQ564" s="843"/>
      <c r="WR564" s="843"/>
      <c r="WS564" s="843"/>
      <c r="WT564" s="843"/>
      <c r="WU564" s="843"/>
      <c r="WV564" s="843"/>
      <c r="WW564" s="843"/>
      <c r="WX564" s="843"/>
      <c r="WY564" s="843"/>
      <c r="WZ564" s="843"/>
      <c r="XA564" s="843"/>
      <c r="XB564" s="843"/>
      <c r="XC564" s="843"/>
      <c r="XD564" s="843"/>
      <c r="XE564" s="843"/>
      <c r="XF564" s="843"/>
      <c r="XG564" s="843"/>
      <c r="XH564" s="843"/>
    </row>
    <row r="565" spans="2:632">
      <c r="B565" s="759"/>
      <c r="C565" s="780" t="str">
        <f>TRIM(SUBSTITUTE(SUBSTITUTE(SUBSTITUTE(SUBSTITUTE(SUBSTITUTE(SUBSTITUTE(SUBSTITUTE(SUBSTITUTE(C564,"("," "),")"," "),CHAR(34)," "),"-"," "),"_"," "),"&lt;"," "),"&gt;"," "),"="," "))</f>
        <v/>
      </c>
      <c r="D565" s="780" t="str" cm="1">
        <f t="array" ref="D565">IF(ROW()=ROW(D560),C563,INDEX(E560:E573,ROW()-ROW(D560)))</f>
        <v/>
      </c>
      <c r="E565" s="781" t="str">
        <f>IF(OR(D565="",C562="",C562&lt;=0,F565=""),"",TRIM(MID(D565,LEN(F565)+1+IF(MID(D565,LEN(F565)+1,1)=" ",1,0),99999)))</f>
        <v/>
      </c>
      <c r="F565" s="780" t="str">
        <f>IF(OR(G565="",G565=0,G565="0"),"",IF(LEN(G565)&lt;=C562,G565,IF(LEN(SUBSTITUTE(H565," ",""))=C562+1,LEFT(G565,C562),LEFT(G565,FIND("§",SUBSTITUTE(H565," ","§",LEN(H565)-LEN(SUBSTITUTE(H565," ",""))))-1))))</f>
        <v/>
      </c>
      <c r="G565" s="780" t="str">
        <f t="shared" si="159"/>
        <v/>
      </c>
      <c r="H565" s="780" t="str">
        <f>IF(OR(G565="",G565=0,G565="0"),"",LEFT(G565,C562+1))</f>
        <v/>
      </c>
      <c r="I565" s="782"/>
      <c r="J565" s="796"/>
      <c r="K565" s="759" t="str">
        <f>IF(LEN(TRIM(L565))&gt;0,MAX(K13:K564)+1,"")</f>
        <v/>
      </c>
      <c r="L565" s="864"/>
      <c r="M565" s="864"/>
      <c r="N565" s="864"/>
      <c r="WK565" s="843"/>
      <c r="WL565" s="843"/>
      <c r="WM565" s="843"/>
      <c r="WN565" s="843"/>
      <c r="WO565" s="843"/>
      <c r="WP565" s="843"/>
      <c r="WQ565" s="843"/>
      <c r="WR565" s="843"/>
      <c r="WS565" s="843"/>
      <c r="WT565" s="843"/>
      <c r="WU565" s="843"/>
      <c r="WV565" s="843"/>
      <c r="WW565" s="843"/>
      <c r="WX565" s="843"/>
      <c r="WY565" s="843"/>
      <c r="WZ565" s="843"/>
      <c r="XA565" s="843"/>
      <c r="XB565" s="843"/>
      <c r="XC565" s="843"/>
      <c r="XD565" s="843"/>
      <c r="XE565" s="843"/>
      <c r="XF565" s="843"/>
      <c r="XG565" s="843"/>
      <c r="XH565" s="843"/>
    </row>
    <row r="566" spans="2:632">
      <c r="B566" s="759"/>
      <c r="C566" s="784" t="str">
        <f>TRIM(SUBSTITUTE(SUBSTITUTE(SUBSTITUTE(SUBSTITUTE(C565,"►"," "),"▼"," "),"▲"," "),"◄"," "))</f>
        <v/>
      </c>
      <c r="D566" s="780" t="str" cm="1">
        <f t="array" ref="D566">IF(ROW()=ROW(D560),C563,INDEX(E560:E573,ROW()-ROW(D560)))</f>
        <v/>
      </c>
      <c r="E566" s="781" t="str">
        <f>IF(OR(D566="",C562="",C562&lt;=0,F566=""),"",TRIM(MID(D566,LEN(F566)+1+IF(MID(D566,LEN(F566)+1,1)=" ",1,0),99999)))</f>
        <v/>
      </c>
      <c r="F566" s="780" t="str">
        <f>IF(OR(G566="",G566=0,G566="0"),"",IF(LEN(G566)&lt;=C562,G566,IF(LEN(SUBSTITUTE(H566," ",""))=C562+1,LEFT(G566,C562),LEFT(G566,FIND("§",SUBSTITUTE(H566," ","§",LEN(H566)-LEN(SUBSTITUTE(H566," ",""))))-1))))</f>
        <v/>
      </c>
      <c r="G566" s="780" t="str">
        <f t="shared" si="159"/>
        <v/>
      </c>
      <c r="H566" s="780" t="str">
        <f>IF(OR(G566="",G566=0,G566="0"),"",LEFT(G566,C562+1))</f>
        <v/>
      </c>
      <c r="I566" s="782"/>
      <c r="J566" s="796"/>
      <c r="K566" s="759" t="str">
        <f>IF(LEN(TRIM(L566))&gt;0,MAX(K13:K565)+1,"")</f>
        <v/>
      </c>
      <c r="L566" s="864"/>
      <c r="M566" s="864"/>
      <c r="N566" s="864"/>
      <c r="WK566" s="843"/>
      <c r="WL566" s="843"/>
      <c r="WM566" s="843"/>
      <c r="WN566" s="843"/>
      <c r="WO566" s="843"/>
      <c r="WP566" s="843"/>
      <c r="WQ566" s="843"/>
      <c r="WR566" s="843"/>
      <c r="WS566" s="843"/>
      <c r="WT566" s="843"/>
      <c r="WU566" s="843"/>
      <c r="WV566" s="843"/>
      <c r="WW566" s="843"/>
      <c r="WX566" s="843"/>
      <c r="WY566" s="843"/>
      <c r="WZ566" s="843"/>
      <c r="XA566" s="843"/>
      <c r="XB566" s="843"/>
      <c r="XC566" s="843"/>
      <c r="XD566" s="843"/>
      <c r="XE566" s="843"/>
      <c r="XF566" s="843"/>
      <c r="XG566" s="843"/>
      <c r="XH566" s="843"/>
    </row>
    <row r="567" spans="2:632">
      <c r="B567" s="759"/>
      <c r="C567" s="784" t="str">
        <f>TRIM(SUBSTITUTE(SUBSTITUTE(C566,"“"," "),"”"," "))</f>
        <v/>
      </c>
      <c r="D567" s="780" t="str" cm="1">
        <f t="array" ref="D567">IF(ROW()=ROW(D560),C563,INDEX(E560:E573,ROW()-ROW(D560)))</f>
        <v/>
      </c>
      <c r="E567" s="781" t="str">
        <f>IF(OR(D567="",C562="",C562&lt;=0,F567=""),"",TRIM(MID(D567,LEN(F567)+1+IF(MID(D567,LEN(F567)+1,1)=" ",1,0),99999)))</f>
        <v/>
      </c>
      <c r="F567" s="780" t="str">
        <f>IF(OR(G567="",G567=0,G567="0"),"",IF(LEN(G567)&lt;=C562,G567,IF(LEN(SUBSTITUTE(H567," ",""))=C562+1,LEFT(G567,C562),LEFT(G567,FIND("§",SUBSTITUTE(H567," ","§",LEN(H567)-LEN(SUBSTITUTE(H567," ",""))))-1))))</f>
        <v/>
      </c>
      <c r="G567" s="780" t="str">
        <f t="shared" si="159"/>
        <v/>
      </c>
      <c r="H567" s="780" t="str">
        <f>IF(OR(G567="",G567=0,G567="0"),"",LEFT(G567,C562+1))</f>
        <v/>
      </c>
      <c r="I567" s="782"/>
      <c r="J567" s="796"/>
      <c r="K567" s="759" t="str">
        <f>IF(LEN(TRIM(L567))&gt;0,MAX(K13:K566)+1,"")</f>
        <v/>
      </c>
      <c r="L567" s="864"/>
      <c r="M567" s="864"/>
      <c r="N567" s="864"/>
      <c r="WK567" s="843"/>
      <c r="WL567" s="843"/>
      <c r="WM567" s="843"/>
      <c r="WN567" s="843"/>
      <c r="WO567" s="843"/>
      <c r="WP567" s="843"/>
      <c r="WQ567" s="843"/>
      <c r="WR567" s="843"/>
      <c r="WS567" s="843"/>
      <c r="WT567" s="843"/>
      <c r="WU567" s="843"/>
      <c r="WV567" s="843"/>
      <c r="WW567" s="843"/>
      <c r="WX567" s="843"/>
      <c r="WY567" s="843"/>
      <c r="WZ567" s="843"/>
      <c r="XA567" s="843"/>
      <c r="XB567" s="843"/>
      <c r="XC567" s="843"/>
      <c r="XD567" s="843"/>
      <c r="XE567" s="843"/>
      <c r="XF567" s="843"/>
      <c r="XG567" s="843"/>
      <c r="XH567" s="843"/>
    </row>
    <row r="568" spans="2:632">
      <c r="B568" s="759"/>
      <c r="C568" s="784"/>
      <c r="D568" s="780" t="str" cm="1">
        <f t="array" ref="D568">IF(ROW()=ROW(D560),C563,INDEX(E560:E573,ROW()-ROW(D560)))</f>
        <v/>
      </c>
      <c r="E568" s="781" t="str">
        <f>IF(OR(D568="",C562="",C562&lt;=0,F568=""),"",TRIM(MID(D568,LEN(F568)+1+IF(MID(D568,LEN(F568)+1,1)=" ",1,0),99999)))</f>
        <v/>
      </c>
      <c r="F568" s="780" t="str">
        <f>IF(OR(G568="",G568=0,G568="0"),"",IF(LEN(G568)&lt;=C562,G568,IF(LEN(SUBSTITUTE(H568," ",""))=C562+1,LEFT(G568,C562),LEFT(G568,FIND("§",SUBSTITUTE(H568," ","§",LEN(H568)-LEN(SUBSTITUTE(H568," ",""))))-1))))</f>
        <v/>
      </c>
      <c r="G568" s="780" t="str">
        <f t="shared" si="159"/>
        <v/>
      </c>
      <c r="H568" s="780" t="str">
        <f>IF(OR(G568="",G568=0,G568="0"),"",LEFT(G568,C562+1))</f>
        <v/>
      </c>
      <c r="I568" s="782"/>
      <c r="J568" s="796"/>
      <c r="K568" s="759" t="str">
        <f>IF(LEN(TRIM(L568))&gt;0,MAX(K13:K567)+1,"")</f>
        <v/>
      </c>
      <c r="L568" s="864"/>
      <c r="M568" s="864"/>
      <c r="N568" s="864"/>
      <c r="WK568" s="843"/>
      <c r="WL568" s="843"/>
      <c r="WM568" s="843"/>
      <c r="WN568" s="843"/>
      <c r="WO568" s="843"/>
      <c r="WP568" s="843"/>
      <c r="WQ568" s="843"/>
      <c r="WR568" s="843"/>
      <c r="WS568" s="843"/>
      <c r="WT568" s="843"/>
      <c r="WU568" s="843"/>
      <c r="WV568" s="843"/>
      <c r="WW568" s="843"/>
      <c r="WX568" s="843"/>
      <c r="WY568" s="843"/>
      <c r="WZ568" s="843"/>
      <c r="XA568" s="843"/>
      <c r="XB568" s="843"/>
      <c r="XC568" s="843"/>
      <c r="XD568" s="843"/>
      <c r="XE568" s="843"/>
      <c r="XF568" s="843"/>
      <c r="XG568" s="843"/>
      <c r="XH568" s="843"/>
    </row>
    <row r="569" spans="2:632">
      <c r="B569" s="759"/>
      <c r="C569" s="784"/>
      <c r="D569" s="780" t="str" cm="1">
        <f t="array" ref="D569">IF(ROW()=ROW(D560),C563,INDEX(E560:E573,ROW()-ROW(D560)))</f>
        <v/>
      </c>
      <c r="E569" s="781" t="str">
        <f>IF(OR(D569="",C562="",C562&lt;=0,F569=""),"",TRIM(MID(D569,LEN(F569)+1+IF(MID(D569,LEN(F569)+1,1)=" ",1,0),99999)))</f>
        <v/>
      </c>
      <c r="F569" s="780" t="str">
        <f>IF(OR(G569="",G569=0,G569="0"),"",IF(LEN(G569)&lt;=C562,G569,IF(LEN(SUBSTITUTE(H569," ",""))=C562+1,LEFT(G569,C562),LEFT(G569,FIND("§",SUBSTITUTE(H569," ","§",LEN(H569)-LEN(SUBSTITUTE(H569," ",""))))-1))))</f>
        <v/>
      </c>
      <c r="G569" s="780" t="str">
        <f t="shared" si="159"/>
        <v/>
      </c>
      <c r="H569" s="780" t="str">
        <f>IF(OR(G569="",G569=0,G569="0"),"",LEFT(G569,C562+1))</f>
        <v/>
      </c>
      <c r="I569" s="782"/>
      <c r="J569" s="796"/>
      <c r="K569" s="759" t="str">
        <f>IF(LEN(TRIM(L569))&gt;0,MAX(K13:K568)+1,"")</f>
        <v/>
      </c>
      <c r="L569" s="864"/>
      <c r="M569" s="864"/>
      <c r="N569" s="864"/>
      <c r="WK569" s="843"/>
      <c r="WL569" s="843"/>
      <c r="WM569" s="843"/>
      <c r="WN569" s="843"/>
      <c r="WO569" s="843"/>
      <c r="WP569" s="843"/>
      <c r="WQ569" s="843"/>
      <c r="WR569" s="843"/>
      <c r="WS569" s="843"/>
      <c r="WT569" s="843"/>
      <c r="WU569" s="843"/>
      <c r="WV569" s="843"/>
      <c r="WW569" s="843"/>
      <c r="WX569" s="843"/>
      <c r="WY569" s="843"/>
      <c r="WZ569" s="843"/>
      <c r="XA569" s="843"/>
      <c r="XB569" s="843"/>
      <c r="XC569" s="843"/>
      <c r="XD569" s="843"/>
      <c r="XE569" s="843"/>
      <c r="XF569" s="843"/>
      <c r="XG569" s="843"/>
      <c r="XH569" s="843"/>
    </row>
    <row r="570" spans="2:632">
      <c r="B570" s="759"/>
      <c r="C570" s="784"/>
      <c r="D570" s="780" t="str" cm="1">
        <f t="array" ref="D570">IF(ROW()=ROW(D560),C563,INDEX(E560:E573,ROW()-ROW(D560)))</f>
        <v/>
      </c>
      <c r="E570" s="781" t="str">
        <f>IF(OR(D570="",C562="",C562&lt;=0,F570=""),"",TRIM(MID(D570,LEN(F570)+1+IF(MID(D570,LEN(F570)+1,1)=" ",1,0),99999)))</f>
        <v/>
      </c>
      <c r="F570" s="780" t="str">
        <f>IF(OR(G570="",G570=0,G570="0"),"",IF(LEN(G570)&lt;=C562,G570,IF(LEN(SUBSTITUTE(H570," ",""))=C562+1,LEFT(G570,C562),LEFT(G570,FIND("§",SUBSTITUTE(H570," ","§",LEN(H570)-LEN(SUBSTITUTE(H570," ",""))))-1))))</f>
        <v/>
      </c>
      <c r="G570" s="780" t="str">
        <f t="shared" si="159"/>
        <v/>
      </c>
      <c r="H570" s="780" t="str">
        <f>IF(OR(G570="",G570=0,G570="0"),"",LEFT(G570,C562+1))</f>
        <v/>
      </c>
      <c r="I570" s="782"/>
      <c r="J570" s="796"/>
      <c r="K570" s="759" t="str">
        <f>IF(LEN(TRIM(L570))&gt;0,MAX(K13:K569)+1,"")</f>
        <v/>
      </c>
      <c r="L570" s="864"/>
      <c r="M570" s="864"/>
      <c r="N570" s="864"/>
      <c r="WK570" s="843"/>
      <c r="WL570" s="843"/>
      <c r="WM570" s="843"/>
      <c r="WN570" s="843"/>
      <c r="WO570" s="843"/>
      <c r="WP570" s="843"/>
      <c r="WQ570" s="843"/>
      <c r="WR570" s="843"/>
      <c r="WS570" s="843"/>
      <c r="WT570" s="843"/>
      <c r="WU570" s="843"/>
      <c r="WV570" s="843"/>
      <c r="WW570" s="843"/>
      <c r="WX570" s="843"/>
      <c r="WY570" s="843"/>
      <c r="WZ570" s="843"/>
      <c r="XA570" s="843"/>
      <c r="XB570" s="843"/>
      <c r="XC570" s="843"/>
      <c r="XD570" s="843"/>
      <c r="XE570" s="843"/>
      <c r="XF570" s="843"/>
      <c r="XG570" s="843"/>
      <c r="XH570" s="843"/>
    </row>
    <row r="571" spans="2:632">
      <c r="B571" s="759"/>
      <c r="C571" s="784"/>
      <c r="D571" s="780" t="str" cm="1">
        <f t="array" ref="D571">IF(ROW()=ROW(D560),C563,INDEX(E560:E573,ROW()-ROW(D560)))</f>
        <v/>
      </c>
      <c r="E571" s="781" t="str">
        <f>IF(OR(D571="",C562="",C562&lt;=0,F571=""),"",TRIM(MID(D571,LEN(F571)+1+IF(MID(D571,LEN(F571)+1,1)=" ",1,0),99999)))</f>
        <v/>
      </c>
      <c r="F571" s="780" t="str">
        <f>IF(OR(G571="",G571=0,G571="0"),"",IF(LEN(G571)&lt;=C562,G571,IF(LEN(SUBSTITUTE(H571," ",""))=C562+1,LEFT(G571,C562),LEFT(G571,FIND("§",SUBSTITUTE(H571," ","§",LEN(H571)-LEN(SUBSTITUTE(H571," ",""))))-1))))</f>
        <v/>
      </c>
      <c r="G571" s="780" t="str">
        <f t="shared" si="159"/>
        <v/>
      </c>
      <c r="H571" s="780" t="str">
        <f>IF(OR(G571="",G571=0,G571="0"),"",LEFT(G571,C562+1))</f>
        <v/>
      </c>
      <c r="I571" s="782"/>
      <c r="J571" s="796"/>
      <c r="K571" s="759" t="str">
        <f>IF(LEN(TRIM(L571))&gt;0,MAX(K13:K570)+1,"")</f>
        <v/>
      </c>
      <c r="L571" s="864"/>
      <c r="M571" s="864"/>
      <c r="N571" s="864"/>
      <c r="WK571" s="843"/>
      <c r="WL571" s="843"/>
      <c r="WM571" s="843"/>
      <c r="WN571" s="843"/>
      <c r="WO571" s="843"/>
      <c r="WP571" s="843"/>
      <c r="WQ571" s="843"/>
      <c r="WR571" s="843"/>
      <c r="WS571" s="843"/>
      <c r="WT571" s="843"/>
      <c r="WU571" s="843"/>
      <c r="WV571" s="843"/>
      <c r="WW571" s="843"/>
      <c r="WX571" s="843"/>
      <c r="WY571" s="843"/>
      <c r="WZ571" s="843"/>
      <c r="XA571" s="843"/>
      <c r="XB571" s="843"/>
      <c r="XC571" s="843"/>
      <c r="XD571" s="843"/>
      <c r="XE571" s="843"/>
      <c r="XF571" s="843"/>
      <c r="XG571" s="843"/>
      <c r="XH571" s="843"/>
    </row>
    <row r="572" spans="2:632">
      <c r="B572" s="759"/>
      <c r="C572" s="784"/>
      <c r="D572" s="780" t="str" cm="1">
        <f t="array" ref="D572">IF(ROW()=ROW(D560),C563,INDEX(E560:E573,ROW()-ROW(D560)))</f>
        <v/>
      </c>
      <c r="E572" s="781" t="str">
        <f>IF(OR(D572="",C562="",C562&lt;=0,F572=""),"",TRIM(MID(D572,LEN(F572)+1+IF(MID(D572,LEN(F572)+1,1)=" ",1,0),99999)))</f>
        <v/>
      </c>
      <c r="F572" s="780" t="str">
        <f>IF(OR(G572="",G572=0,G572="0"),"",IF(LEN(G572)&lt;=C562,G572,IF(LEN(SUBSTITUTE(H572," ",""))=C562+1,LEFT(G572,C562),LEFT(G572,FIND("§",SUBSTITUTE(H572," ","§",LEN(H572)-LEN(SUBSTITUTE(H572," ",""))))-1))))</f>
        <v/>
      </c>
      <c r="G572" s="780" t="str">
        <f t="shared" si="159"/>
        <v/>
      </c>
      <c r="H572" s="780" t="str">
        <f>IF(OR(G572="",G572=0,G572="0"),"",LEFT(G572,C562+1))</f>
        <v/>
      </c>
      <c r="I572" s="782"/>
      <c r="J572" s="796"/>
      <c r="K572" s="759" t="str">
        <f>IF(LEN(TRIM(L572))&gt;0,MAX(K13:K571)+1,"")</f>
        <v/>
      </c>
      <c r="L572" s="864"/>
      <c r="M572" s="864"/>
      <c r="N572" s="864"/>
      <c r="WK572" s="843"/>
      <c r="WL572" s="843"/>
      <c r="WM572" s="843"/>
      <c r="WN572" s="843"/>
      <c r="WO572" s="843"/>
      <c r="WP572" s="843"/>
      <c r="WQ572" s="843"/>
      <c r="WR572" s="843"/>
      <c r="WS572" s="843"/>
      <c r="WT572" s="843"/>
      <c r="WU572" s="843"/>
      <c r="WV572" s="843"/>
      <c r="WW572" s="843"/>
      <c r="WX572" s="843"/>
      <c r="WY572" s="843"/>
      <c r="WZ572" s="843"/>
      <c r="XA572" s="843"/>
      <c r="XB572" s="843"/>
      <c r="XC572" s="843"/>
      <c r="XD572" s="843"/>
      <c r="XE572" s="843"/>
      <c r="XF572" s="843"/>
      <c r="XG572" s="843"/>
      <c r="XH572" s="843"/>
    </row>
    <row r="573" spans="2:632">
      <c r="B573" s="759"/>
      <c r="C573" s="784"/>
      <c r="D573" s="780" t="str" cm="1">
        <f t="array" ref="D573">IF(ROW()=ROW(D560),C563,INDEX(E560:E573,ROW()-ROW(D560)))</f>
        <v/>
      </c>
      <c r="E573" s="781" t="str">
        <f>IF(OR(D573="",C562="",C562&lt;=0,F573=""),"",TRIM(MID(D573,LEN(F573)+1+IF(MID(D573,LEN(F573)+1,1)=" ",1,0),99999)))</f>
        <v/>
      </c>
      <c r="F573" s="780" t="str">
        <f>IF(OR(G573="",G573=0,G573="0"),"",IF(LEN(G573)&lt;=C562,G573,IF(LEN(SUBSTITUTE(H573," ",""))=C562+1,LEFT(G573,C562),LEFT(G573,FIND("§",SUBSTITUTE(H573," ","§",LEN(H573)-LEN(SUBSTITUTE(H573," ",""))))-1))))</f>
        <v/>
      </c>
      <c r="G573" s="780" t="str">
        <f t="shared" si="159"/>
        <v/>
      </c>
      <c r="H573" s="780" t="str">
        <f>IF(OR(G573="",G573=0,G573="0"),"",LEFT(G573,C562+1))</f>
        <v/>
      </c>
      <c r="I573" s="782"/>
      <c r="J573" s="796"/>
      <c r="K573" s="759" t="str">
        <f>IF(LEN(TRIM(L573))&gt;0,MAX(K13:K572)+1,"")</f>
        <v/>
      </c>
      <c r="L573" s="864"/>
      <c r="M573" s="864"/>
      <c r="N573" s="864"/>
      <c r="WK573" s="843"/>
      <c r="WL573" s="843"/>
      <c r="WM573" s="843"/>
      <c r="WN573" s="843"/>
      <c r="WO573" s="843"/>
      <c r="WP573" s="843"/>
      <c r="WQ573" s="843"/>
      <c r="WR573" s="843"/>
      <c r="WS573" s="843"/>
      <c r="WT573" s="843"/>
      <c r="WU573" s="843"/>
      <c r="WV573" s="843"/>
      <c r="WW573" s="843"/>
      <c r="WX573" s="843"/>
      <c r="WY573" s="843"/>
      <c r="WZ573" s="843"/>
      <c r="XA573" s="843"/>
      <c r="XB573" s="843"/>
      <c r="XC573" s="843"/>
      <c r="XD573" s="843"/>
      <c r="XE573" s="843"/>
      <c r="XF573" s="843"/>
      <c r="XG573" s="843"/>
      <c r="XH573" s="843"/>
    </row>
    <row r="574" spans="2:632">
      <c r="B574" s="759"/>
      <c r="C574" s="779" t="str">
        <f>IF(TRIM(SUBSTITUTE(R54,CHAR(160),""))="","",R54)</f>
        <v/>
      </c>
      <c r="D574" s="780" t="str" cm="1">
        <f t="array" ref="D574">IF(ROW()=ROW(D574),C577,INDEX(E574:E587,ROW()-ROW(D574)))</f>
        <v/>
      </c>
      <c r="E574" s="781" t="str">
        <f>IF(OR(D574="",C576="",C576&lt;=0,F574=""),"",TRIM(MID(D574,LEN(F574)+1+IF(MID(D574,LEN(F574)+1,1)=" ",1,0),99999)))</f>
        <v/>
      </c>
      <c r="F574" s="780" t="str">
        <f>IF(OR(G574="",G574=0,G574="0"),"",IF(LEN(G574)&lt;=C576,G574,IF(LEN(SUBSTITUTE(H574," ",""))=C576+1,LEFT(G574,C576),LEFT(G574,FIND("§",SUBSTITUTE(H574," ","§",LEN(H574)-LEN(SUBSTITUTE(H574," ",""))))-1))))</f>
        <v/>
      </c>
      <c r="G574" s="780" t="str">
        <f t="shared" si="159"/>
        <v/>
      </c>
      <c r="H574" s="780" t="str">
        <f>IF(OR(G574="",G574=0,G574="0"),"",LEFT(G574,C576+1))</f>
        <v/>
      </c>
      <c r="I574" s="782"/>
      <c r="J574" s="796"/>
      <c r="K574" s="759" t="str">
        <f>IF(LEN(TRIM(L574))&gt;0,MAX(K13:K573)+1,"")</f>
        <v/>
      </c>
      <c r="L574" s="864"/>
      <c r="M574" s="864"/>
      <c r="N574" s="864"/>
      <c r="WK574" s="843"/>
      <c r="WL574" s="843"/>
      <c r="WM574" s="843"/>
      <c r="WN574" s="843"/>
      <c r="WO574" s="843"/>
      <c r="WP574" s="843"/>
      <c r="WQ574" s="843"/>
      <c r="WR574" s="843"/>
      <c r="WS574" s="843"/>
      <c r="WT574" s="843"/>
      <c r="WU574" s="843"/>
      <c r="WV574" s="843"/>
      <c r="WW574" s="843"/>
      <c r="WX574" s="843"/>
      <c r="WY574" s="843"/>
      <c r="WZ574" s="843"/>
      <c r="XA574" s="843"/>
      <c r="XB574" s="843"/>
      <c r="XC574" s="843"/>
      <c r="XD574" s="843"/>
      <c r="XE574" s="843"/>
      <c r="XF574" s="843"/>
      <c r="XG574" s="843"/>
      <c r="XH574" s="843"/>
    </row>
    <row r="575" spans="2:632">
      <c r="B575" s="759"/>
      <c r="C575" s="784" t="str">
        <f>TRIM(SUBSTITUTE(SUBSTITUTE(SUBSTITUTE(SUBSTITUTE(SUBSTITUTE(SUBSTITUTE(SUBSTITUTE(SUBSTITUTE(SUBSTITUTE(CLEAN(IF(OR(LEFT(C574,1)="-",LEFT(C574,1)="="),MID(C574,2,99999),C574)),"—","-"),"–","-"),CHAR(160)," "),CHAR(9)," "),CHAR(13)," "),CHAR(10)," ")," "," ")," "," ")," "," "))</f>
        <v/>
      </c>
      <c r="D575" s="780" t="str" cm="1">
        <f t="array" ref="D575">IF(ROW()=ROW(D574),C577,INDEX(E574:E587,ROW()-ROW(D574)))</f>
        <v/>
      </c>
      <c r="E575" s="781" t="str">
        <f>IF(OR(D575="",C576="",C576&lt;=0,F575=""),"",TRIM(MID(D575,LEN(F575)+1+IF(MID(D575,LEN(F575)+1,1)=" ",1,0),99999)))</f>
        <v/>
      </c>
      <c r="F575" s="780" t="str">
        <f>IF(OR(G575="",G575=0,G575="0"),"",IF(LEN(G575)&lt;=C576,G575,IF(LEN(SUBSTITUTE(H575," ",""))=C576+1,LEFT(G575,C576),LEFT(G575,FIND("§",SUBSTITUTE(H575," ","§",LEN(H575)-LEN(SUBSTITUTE(H575," ",""))))-1))))</f>
        <v/>
      </c>
      <c r="G575" s="780" t="str">
        <f t="shared" si="159"/>
        <v/>
      </c>
      <c r="H575" s="780" t="str">
        <f>IF(OR(G575="",G575=0,G575="0"),"",LEFT(G575,C576+1))</f>
        <v/>
      </c>
      <c r="I575" s="782"/>
      <c r="J575" s="796"/>
      <c r="K575" s="759" t="str">
        <f>IF(LEN(TRIM(L575))&gt;0,MAX(K13:K574)+1,"")</f>
        <v/>
      </c>
      <c r="L575" s="864"/>
      <c r="M575" s="864"/>
      <c r="N575" s="864"/>
      <c r="WK575" s="843"/>
      <c r="WL575" s="843"/>
      <c r="WM575" s="843"/>
      <c r="WN575" s="843"/>
      <c r="WO575" s="843"/>
      <c r="WP575" s="843"/>
      <c r="WQ575" s="843"/>
      <c r="WR575" s="843"/>
      <c r="WS575" s="843"/>
      <c r="WT575" s="843"/>
      <c r="WU575" s="843"/>
      <c r="WV575" s="843"/>
      <c r="WW575" s="843"/>
      <c r="WX575" s="843"/>
      <c r="WY575" s="843"/>
      <c r="WZ575" s="843"/>
      <c r="XA575" s="843"/>
      <c r="XB575" s="843"/>
      <c r="XC575" s="843"/>
      <c r="XD575" s="843"/>
      <c r="XE575" s="843"/>
      <c r="XF575" s="843"/>
      <c r="XG575" s="843"/>
      <c r="XH575" s="843"/>
    </row>
    <row r="576" spans="2:632">
      <c r="B576" s="759"/>
      <c r="C576" s="785">
        <f>K10</f>
        <v>120</v>
      </c>
      <c r="D576" s="780" t="str" cm="1">
        <f t="array" ref="D576">IF(ROW()=ROW(D574),C577,INDEX(E574:E587,ROW()-ROW(D574)))</f>
        <v/>
      </c>
      <c r="E576" s="781" t="str">
        <f>IF(OR(D576="",C576="",C576&lt;=0,F576=""),"",TRIM(MID(D576,LEN(F576)+1+IF(MID(D576,LEN(F576)+1,1)=" ",1,0),99999)))</f>
        <v/>
      </c>
      <c r="F576" s="780" t="str">
        <f>IF(OR(G576="",G576=0,G576="0"),"",IF(LEN(G576)&lt;=C576,G576,IF(LEN(SUBSTITUTE(H576," ",""))=C576+1,LEFT(G576,C576),LEFT(G576,FIND("§",SUBSTITUTE(H576," ","§",LEN(H576)-LEN(SUBSTITUTE(H576," ",""))))-1))))</f>
        <v/>
      </c>
      <c r="G576" s="780" t="str">
        <f t="shared" si="159"/>
        <v/>
      </c>
      <c r="H576" s="780" t="str">
        <f>IF(OR(G576="",G576=0,G576="0"),"",LEFT(G576,C576+1))</f>
        <v/>
      </c>
      <c r="I576" s="782"/>
      <c r="J576" s="796"/>
      <c r="K576" s="759" t="str">
        <f>IF(LEN(TRIM(L576))&gt;0,MAX(K13:K575)+1,"")</f>
        <v/>
      </c>
      <c r="L576" s="864"/>
      <c r="M576" s="864"/>
      <c r="N576" s="864"/>
      <c r="WK576" s="843"/>
      <c r="WL576" s="843"/>
      <c r="WM576" s="843"/>
      <c r="WN576" s="843"/>
      <c r="WO576" s="843"/>
      <c r="WP576" s="843"/>
      <c r="WQ576" s="843"/>
      <c r="WR576" s="843"/>
      <c r="WS576" s="843"/>
      <c r="WT576" s="843"/>
      <c r="WU576" s="843"/>
      <c r="WV576" s="843"/>
      <c r="WW576" s="843"/>
      <c r="WX576" s="843"/>
      <c r="WY576" s="843"/>
      <c r="WZ576" s="843"/>
      <c r="XA576" s="843"/>
      <c r="XB576" s="843"/>
      <c r="XC576" s="843"/>
      <c r="XD576" s="843"/>
      <c r="XE576" s="843"/>
      <c r="XF576" s="843"/>
      <c r="XG576" s="843"/>
      <c r="XH576" s="843"/>
    </row>
    <row r="577" spans="2:632">
      <c r="B577" s="759"/>
      <c r="C577" s="784" t="str">
        <f>IF(UPPER(TRIM(K11))="X",C581,C575)</f>
        <v/>
      </c>
      <c r="D577" s="780" t="str" cm="1">
        <f t="array" ref="D577">IF(ROW()=ROW(D574),C577,INDEX(E574:E587,ROW()-ROW(D574)))</f>
        <v/>
      </c>
      <c r="E577" s="781" t="str">
        <f>IF(OR(D577="",C576="",C576&lt;=0,F577=""),"",TRIM(MID(D577,LEN(F577)+1+IF(MID(D577,LEN(F577)+1,1)=" ",1,0),99999)))</f>
        <v/>
      </c>
      <c r="F577" s="780" t="str">
        <f>IF(OR(G577="",G577=0,G577="0"),"",IF(LEN(G577)&lt;=C576,G577,IF(LEN(SUBSTITUTE(H577," ",""))=C576+1,LEFT(G577,C576),LEFT(G577,FIND("§",SUBSTITUTE(H577," ","§",LEN(H577)-LEN(SUBSTITUTE(H577," ",""))))-1))))</f>
        <v/>
      </c>
      <c r="G577" s="780" t="str">
        <f t="shared" si="159"/>
        <v/>
      </c>
      <c r="H577" s="780" t="str">
        <f>IF(OR(G577="",G577=0,G577="0"),"",LEFT(G577,C576+1))</f>
        <v/>
      </c>
      <c r="I577" s="782"/>
      <c r="J577" s="796"/>
      <c r="K577" s="759" t="str">
        <f>IF(LEN(TRIM(L577))&gt;0,MAX(K13:K576)+1,"")</f>
        <v/>
      </c>
      <c r="L577" s="864"/>
      <c r="M577" s="864"/>
      <c r="N577" s="864"/>
      <c r="WK577" s="843"/>
      <c r="WL577" s="843"/>
      <c r="WM577" s="843"/>
      <c r="WN577" s="843"/>
      <c r="WO577" s="843"/>
      <c r="WP577" s="843"/>
      <c r="WQ577" s="843"/>
      <c r="WR577" s="843"/>
      <c r="WS577" s="843"/>
      <c r="WT577" s="843"/>
      <c r="WU577" s="843"/>
      <c r="WV577" s="843"/>
      <c r="WW577" s="843"/>
      <c r="WX577" s="843"/>
      <c r="WY577" s="843"/>
      <c r="WZ577" s="843"/>
      <c r="XA577" s="843"/>
      <c r="XB577" s="843"/>
      <c r="XC577" s="843"/>
      <c r="XD577" s="843"/>
      <c r="XE577" s="843"/>
      <c r="XF577" s="843"/>
      <c r="XG577" s="843"/>
      <c r="XH577" s="843"/>
    </row>
    <row r="578" spans="2:632">
      <c r="B578" s="759"/>
      <c r="C578" s="786" t="str">
        <f>TRIM(SUBSTITUTE(SUBSTITUTE(SUBSTITUTE(SUBSTITUTE(SUBSTITUTE(SUBSTITUTE(SUBSTITUTE(SUBSTITUTE(SUBSTITUTE(SUBSTITUTE(C575,","," "),";"," "),":"," "),"!"," "),"?"," "),"…"," "),"»"," "),"«"," "),"/"," "),"."," "))</f>
        <v/>
      </c>
      <c r="D578" s="780" t="str" cm="1">
        <f t="array" ref="D578">IF(ROW()=ROW(D574),C577,INDEX(E574:E587,ROW()-ROW(D574)))</f>
        <v/>
      </c>
      <c r="E578" s="781" t="str">
        <f>IF(OR(D578="",C576="",C576&lt;=0,F578=""),"",TRIM(MID(D578,LEN(F578)+1+IF(MID(D578,LEN(F578)+1,1)=" ",1,0),99999)))</f>
        <v/>
      </c>
      <c r="F578" s="780" t="str">
        <f>IF(OR(G578="",G578=0,G578="0"),"",IF(LEN(G578)&lt;=C576,G578,IF(LEN(SUBSTITUTE(H578," ",""))=C576+1,LEFT(G578,C576),LEFT(G578,FIND("§",SUBSTITUTE(H578," ","§",LEN(H578)-LEN(SUBSTITUTE(H578," ",""))))-1))))</f>
        <v/>
      </c>
      <c r="G578" s="780" t="str">
        <f t="shared" si="159"/>
        <v/>
      </c>
      <c r="H578" s="780" t="str">
        <f>IF(OR(G578="",G578=0,G578="0"),"",LEFT(G578,C576+1))</f>
        <v/>
      </c>
      <c r="I578" s="782"/>
      <c r="J578" s="796"/>
      <c r="K578" s="759" t="str">
        <f>IF(LEN(TRIM(L578))&gt;0,MAX(K13:K577)+1,"")</f>
        <v/>
      </c>
      <c r="L578" s="864"/>
      <c r="M578" s="864"/>
      <c r="N578" s="864"/>
      <c r="WK578" s="843"/>
      <c r="WL578" s="843"/>
      <c r="WM578" s="843"/>
      <c r="WN578" s="843"/>
      <c r="WO578" s="843"/>
      <c r="WP578" s="843"/>
      <c r="WQ578" s="843"/>
      <c r="WR578" s="843"/>
      <c r="WS578" s="843"/>
      <c r="WT578" s="843"/>
      <c r="WU578" s="843"/>
      <c r="WV578" s="843"/>
      <c r="WW578" s="843"/>
      <c r="WX578" s="843"/>
      <c r="WY578" s="843"/>
      <c r="WZ578" s="843"/>
      <c r="XA578" s="843"/>
      <c r="XB578" s="843"/>
      <c r="XC578" s="843"/>
      <c r="XD578" s="843"/>
      <c r="XE578" s="843"/>
      <c r="XF578" s="843"/>
      <c r="XG578" s="843"/>
      <c r="XH578" s="843"/>
    </row>
    <row r="579" spans="2:632">
      <c r="B579" s="759"/>
      <c r="C579" s="780" t="str">
        <f>TRIM(SUBSTITUTE(SUBSTITUTE(SUBSTITUTE(SUBSTITUTE(SUBSTITUTE(SUBSTITUTE(SUBSTITUTE(SUBSTITUTE(C578,"("," "),")"," "),CHAR(34)," "),"-"," "),"_"," "),"&lt;"," "),"&gt;"," "),"="," "))</f>
        <v/>
      </c>
      <c r="D579" s="780" t="str" cm="1">
        <f t="array" ref="D579">IF(ROW()=ROW(D574),C577,INDEX(E574:E587,ROW()-ROW(D574)))</f>
        <v/>
      </c>
      <c r="E579" s="781" t="str">
        <f>IF(OR(D579="",C576="",C576&lt;=0,F579=""),"",TRIM(MID(D579,LEN(F579)+1+IF(MID(D579,LEN(F579)+1,1)=" ",1,0),99999)))</f>
        <v/>
      </c>
      <c r="F579" s="780" t="str">
        <f>IF(OR(G579="",G579=0,G579="0"),"",IF(LEN(G579)&lt;=C576,G579,IF(LEN(SUBSTITUTE(H579," ",""))=C576+1,LEFT(G579,C576),LEFT(G579,FIND("§",SUBSTITUTE(H579," ","§",LEN(H579)-LEN(SUBSTITUTE(H579," ",""))))-1))))</f>
        <v/>
      </c>
      <c r="G579" s="780" t="str">
        <f t="shared" si="159"/>
        <v/>
      </c>
      <c r="H579" s="780" t="str">
        <f>IF(OR(G579="",G579=0,G579="0"),"",LEFT(G579,C576+1))</f>
        <v/>
      </c>
      <c r="I579" s="782"/>
      <c r="J579" s="796"/>
      <c r="K579" s="759" t="str">
        <f>IF(LEN(TRIM(L579))&gt;0,MAX(K13:K578)+1,"")</f>
        <v/>
      </c>
      <c r="L579" s="864"/>
      <c r="M579" s="864"/>
      <c r="N579" s="864"/>
      <c r="WK579" s="843"/>
      <c r="WL579" s="843"/>
      <c r="WM579" s="843"/>
      <c r="WN579" s="843"/>
      <c r="WO579" s="843"/>
      <c r="WP579" s="843"/>
      <c r="WQ579" s="843"/>
      <c r="WR579" s="843"/>
      <c r="WS579" s="843"/>
      <c r="WT579" s="843"/>
      <c r="WU579" s="843"/>
      <c r="WV579" s="843"/>
      <c r="WW579" s="843"/>
      <c r="WX579" s="843"/>
      <c r="WY579" s="843"/>
      <c r="WZ579" s="843"/>
      <c r="XA579" s="843"/>
      <c r="XB579" s="843"/>
      <c r="XC579" s="843"/>
      <c r="XD579" s="843"/>
      <c r="XE579" s="843"/>
      <c r="XF579" s="843"/>
      <c r="XG579" s="843"/>
      <c r="XH579" s="843"/>
    </row>
    <row r="580" spans="2:632">
      <c r="B580" s="759"/>
      <c r="C580" s="784" t="str">
        <f>TRIM(SUBSTITUTE(SUBSTITUTE(SUBSTITUTE(SUBSTITUTE(C579,"►"," "),"▼"," "),"▲"," "),"◄"," "))</f>
        <v/>
      </c>
      <c r="D580" s="780" t="str" cm="1">
        <f t="array" ref="D580">IF(ROW()=ROW(D574),C577,INDEX(E574:E587,ROW()-ROW(D574)))</f>
        <v/>
      </c>
      <c r="E580" s="781" t="str">
        <f>IF(OR(D580="",C576="",C576&lt;=0,F580=""),"",TRIM(MID(D580,LEN(F580)+1+IF(MID(D580,LEN(F580)+1,1)=" ",1,0),99999)))</f>
        <v/>
      </c>
      <c r="F580" s="780" t="str">
        <f>IF(OR(G580="",G580=0,G580="0"),"",IF(LEN(G580)&lt;=C576,G580,IF(LEN(SUBSTITUTE(H580," ",""))=C576+1,LEFT(G580,C576),LEFT(G580,FIND("§",SUBSTITUTE(H580," ","§",LEN(H580)-LEN(SUBSTITUTE(H580," ",""))))-1))))</f>
        <v/>
      </c>
      <c r="G580" s="780" t="str">
        <f t="shared" si="159"/>
        <v/>
      </c>
      <c r="H580" s="780" t="str">
        <f>IF(OR(G580="",G580=0,G580="0"),"",LEFT(G580,C576+1))</f>
        <v/>
      </c>
      <c r="I580" s="782"/>
      <c r="J580" s="796"/>
      <c r="K580" s="759" t="str">
        <f>IF(LEN(TRIM(L580))&gt;0,MAX(K13:K579)+1,"")</f>
        <v/>
      </c>
      <c r="L580" s="864"/>
      <c r="M580" s="864"/>
      <c r="N580" s="864"/>
      <c r="WK580" s="843"/>
      <c r="WL580" s="843"/>
      <c r="WM580" s="843"/>
      <c r="WN580" s="843"/>
      <c r="WO580" s="843"/>
      <c r="WP580" s="843"/>
      <c r="WQ580" s="843"/>
      <c r="WR580" s="843"/>
      <c r="WS580" s="843"/>
      <c r="WT580" s="843"/>
      <c r="WU580" s="843"/>
      <c r="WV580" s="843"/>
      <c r="WW580" s="843"/>
      <c r="WX580" s="843"/>
      <c r="WY580" s="843"/>
      <c r="WZ580" s="843"/>
      <c r="XA580" s="843"/>
      <c r="XB580" s="843"/>
      <c r="XC580" s="843"/>
      <c r="XD580" s="843"/>
      <c r="XE580" s="843"/>
      <c r="XF580" s="843"/>
      <c r="XG580" s="843"/>
      <c r="XH580" s="843"/>
    </row>
    <row r="581" spans="2:632">
      <c r="B581" s="759"/>
      <c r="C581" s="784" t="str">
        <f>TRIM(SUBSTITUTE(SUBSTITUTE(C580,"“"," "),"”"," "))</f>
        <v/>
      </c>
      <c r="D581" s="780" t="str" cm="1">
        <f t="array" ref="D581">IF(ROW()=ROW(D574),C577,INDEX(E574:E587,ROW()-ROW(D574)))</f>
        <v/>
      </c>
      <c r="E581" s="781" t="str">
        <f>IF(OR(D581="",C576="",C576&lt;=0,F581=""),"",TRIM(MID(D581,LEN(F581)+1+IF(MID(D581,LEN(F581)+1,1)=" ",1,0),99999)))</f>
        <v/>
      </c>
      <c r="F581" s="780" t="str">
        <f>IF(OR(G581="",G581=0,G581="0"),"",IF(LEN(G581)&lt;=C576,G581,IF(LEN(SUBSTITUTE(H581," ",""))=C576+1,LEFT(G581,C576),LEFT(G581,FIND("§",SUBSTITUTE(H581," ","§",LEN(H581)-LEN(SUBSTITUTE(H581," ",""))))-1))))</f>
        <v/>
      </c>
      <c r="G581" s="780" t="str">
        <f t="shared" si="159"/>
        <v/>
      </c>
      <c r="H581" s="780" t="str">
        <f>IF(OR(G581="",G581=0,G581="0"),"",LEFT(G581,C576+1))</f>
        <v/>
      </c>
      <c r="I581" s="782"/>
      <c r="J581" s="796"/>
      <c r="K581" s="759" t="str">
        <f>IF(LEN(TRIM(L581))&gt;0,MAX(K13:K580)+1,"")</f>
        <v/>
      </c>
      <c r="L581" s="864"/>
      <c r="M581" s="864"/>
      <c r="N581" s="864"/>
      <c r="WK581" s="843"/>
      <c r="WL581" s="843"/>
      <c r="WM581" s="843"/>
      <c r="WN581" s="843"/>
      <c r="WO581" s="843"/>
      <c r="WP581" s="843"/>
      <c r="WQ581" s="843"/>
      <c r="WR581" s="843"/>
      <c r="WS581" s="843"/>
      <c r="WT581" s="843"/>
      <c r="WU581" s="843"/>
      <c r="WV581" s="843"/>
      <c r="WW581" s="843"/>
      <c r="WX581" s="843"/>
      <c r="WY581" s="843"/>
      <c r="WZ581" s="843"/>
      <c r="XA581" s="843"/>
      <c r="XB581" s="843"/>
      <c r="XC581" s="843"/>
      <c r="XD581" s="843"/>
      <c r="XE581" s="843"/>
      <c r="XF581" s="843"/>
      <c r="XG581" s="843"/>
      <c r="XH581" s="843"/>
    </row>
    <row r="582" spans="2:632">
      <c r="B582" s="759"/>
      <c r="C582" s="784"/>
      <c r="D582" s="780" t="str" cm="1">
        <f t="array" ref="D582">IF(ROW()=ROW(D574),C577,INDEX(E574:E587,ROW()-ROW(D574)))</f>
        <v/>
      </c>
      <c r="E582" s="781" t="str">
        <f>IF(OR(D582="",C576="",C576&lt;=0,F582=""),"",TRIM(MID(D582,LEN(F582)+1+IF(MID(D582,LEN(F582)+1,1)=" ",1,0),99999)))</f>
        <v/>
      </c>
      <c r="F582" s="780" t="str">
        <f>IF(OR(G582="",G582=0,G582="0"),"",IF(LEN(G582)&lt;=C576,G582,IF(LEN(SUBSTITUTE(H582," ",""))=C576+1,LEFT(G582,C576),LEFT(G582,FIND("§",SUBSTITUTE(H582," ","§",LEN(H582)-LEN(SUBSTITUTE(H582," ",""))))-1))))</f>
        <v/>
      </c>
      <c r="G582" s="780" t="str">
        <f t="shared" si="159"/>
        <v/>
      </c>
      <c r="H582" s="780" t="str">
        <f>IF(OR(G582="",G582=0,G582="0"),"",LEFT(G582,C576+1))</f>
        <v/>
      </c>
      <c r="I582" s="782"/>
      <c r="J582" s="796"/>
      <c r="K582" s="759" t="str">
        <f>IF(LEN(TRIM(L582))&gt;0,MAX(K13:K581)+1,"")</f>
        <v/>
      </c>
      <c r="L582" s="864"/>
      <c r="M582" s="864"/>
      <c r="N582" s="864"/>
      <c r="WK582" s="843"/>
      <c r="WL582" s="843"/>
      <c r="WM582" s="843"/>
      <c r="WN582" s="843"/>
      <c r="WO582" s="843"/>
      <c r="WP582" s="843"/>
      <c r="WQ582" s="843"/>
      <c r="WR582" s="843"/>
      <c r="WS582" s="843"/>
      <c r="WT582" s="843"/>
      <c r="WU582" s="843"/>
      <c r="WV582" s="843"/>
      <c r="WW582" s="843"/>
      <c r="WX582" s="843"/>
      <c r="WY582" s="843"/>
      <c r="WZ582" s="843"/>
      <c r="XA582" s="843"/>
      <c r="XB582" s="843"/>
      <c r="XC582" s="843"/>
      <c r="XD582" s="843"/>
      <c r="XE582" s="843"/>
      <c r="XF582" s="843"/>
      <c r="XG582" s="843"/>
      <c r="XH582" s="843"/>
    </row>
    <row r="583" spans="2:632">
      <c r="B583" s="759"/>
      <c r="C583" s="784"/>
      <c r="D583" s="780" t="str" cm="1">
        <f t="array" ref="D583">IF(ROW()=ROW(D574),C577,INDEX(E574:E587,ROW()-ROW(D574)))</f>
        <v/>
      </c>
      <c r="E583" s="781" t="str">
        <f>IF(OR(D583="",C576="",C576&lt;=0,F583=""),"",TRIM(MID(D583,LEN(F583)+1+IF(MID(D583,LEN(F583)+1,1)=" ",1,0),99999)))</f>
        <v/>
      </c>
      <c r="F583" s="780" t="str">
        <f>IF(OR(G583="",G583=0,G583="0"),"",IF(LEN(G583)&lt;=C576,G583,IF(LEN(SUBSTITUTE(H583," ",""))=C576+1,LEFT(G583,C576),LEFT(G583,FIND("§",SUBSTITUTE(H583," ","§",LEN(H583)-LEN(SUBSTITUTE(H583," ",""))))-1))))</f>
        <v/>
      </c>
      <c r="G583" s="780" t="str">
        <f t="shared" si="159"/>
        <v/>
      </c>
      <c r="H583" s="780" t="str">
        <f>IF(OR(G583="",G583=0,G583="0"),"",LEFT(G583,C576+1))</f>
        <v/>
      </c>
      <c r="I583" s="782"/>
      <c r="J583" s="796"/>
      <c r="K583" s="759" t="str">
        <f>IF(LEN(TRIM(L583))&gt;0,MAX(K13:K582)+1,"")</f>
        <v/>
      </c>
      <c r="L583" s="864"/>
      <c r="M583" s="864"/>
      <c r="N583" s="864"/>
      <c r="WK583" s="843"/>
      <c r="WL583" s="843"/>
      <c r="WM583" s="843"/>
      <c r="WN583" s="843"/>
      <c r="WO583" s="843"/>
      <c r="WP583" s="843"/>
      <c r="WQ583" s="843"/>
      <c r="WR583" s="843"/>
      <c r="WS583" s="843"/>
      <c r="WT583" s="843"/>
      <c r="WU583" s="843"/>
      <c r="WV583" s="843"/>
      <c r="WW583" s="843"/>
      <c r="WX583" s="843"/>
      <c r="WY583" s="843"/>
      <c r="WZ583" s="843"/>
      <c r="XA583" s="843"/>
      <c r="XB583" s="843"/>
      <c r="XC583" s="843"/>
      <c r="XD583" s="843"/>
      <c r="XE583" s="843"/>
      <c r="XF583" s="843"/>
      <c r="XG583" s="843"/>
      <c r="XH583" s="843"/>
    </row>
    <row r="584" spans="2:632">
      <c r="B584" s="759"/>
      <c r="C584" s="784"/>
      <c r="D584" s="780" t="str" cm="1">
        <f t="array" ref="D584">IF(ROW()=ROW(D574),C577,INDEX(E574:E587,ROW()-ROW(D574)))</f>
        <v/>
      </c>
      <c r="E584" s="781" t="str">
        <f>IF(OR(D584="",C576="",C576&lt;=0,F584=""),"",TRIM(MID(D584,LEN(F584)+1+IF(MID(D584,LEN(F584)+1,1)=" ",1,0),99999)))</f>
        <v/>
      </c>
      <c r="F584" s="780" t="str">
        <f>IF(OR(G584="",G584=0,G584="0"),"",IF(LEN(G584)&lt;=C576,G584,IF(LEN(SUBSTITUTE(H584," ",""))=C576+1,LEFT(G584,C576),LEFT(G584,FIND("§",SUBSTITUTE(H584," ","§",LEN(H584)-LEN(SUBSTITUTE(H584," ",""))))-1))))</f>
        <v/>
      </c>
      <c r="G584" s="780" t="str">
        <f t="shared" si="159"/>
        <v/>
      </c>
      <c r="H584" s="780" t="str">
        <f>IF(OR(G584="",G584=0,G584="0"),"",LEFT(G584,C576+1))</f>
        <v/>
      </c>
      <c r="I584" s="782"/>
      <c r="J584" s="796"/>
      <c r="K584" s="759" t="str">
        <f>IF(LEN(TRIM(L584))&gt;0,MAX(K13:K583)+1,"")</f>
        <v/>
      </c>
      <c r="L584" s="864"/>
      <c r="M584" s="864"/>
      <c r="N584" s="864"/>
      <c r="WK584" s="843"/>
      <c r="WL584" s="843"/>
      <c r="WM584" s="843"/>
      <c r="WN584" s="843"/>
      <c r="WO584" s="843"/>
      <c r="WP584" s="843"/>
      <c r="WQ584" s="843"/>
      <c r="WR584" s="843"/>
      <c r="WS584" s="843"/>
      <c r="WT584" s="843"/>
      <c r="WU584" s="843"/>
      <c r="WV584" s="843"/>
      <c r="WW584" s="843"/>
      <c r="WX584" s="843"/>
      <c r="WY584" s="843"/>
      <c r="WZ584" s="843"/>
      <c r="XA584" s="843"/>
      <c r="XB584" s="843"/>
      <c r="XC584" s="843"/>
      <c r="XD584" s="843"/>
      <c r="XE584" s="843"/>
      <c r="XF584" s="843"/>
      <c r="XG584" s="843"/>
      <c r="XH584" s="843"/>
    </row>
    <row r="585" spans="2:632">
      <c r="B585" s="759"/>
      <c r="C585" s="784"/>
      <c r="D585" s="780" t="str" cm="1">
        <f t="array" ref="D585">IF(ROW()=ROW(D574),C577,INDEX(E574:E587,ROW()-ROW(D574)))</f>
        <v/>
      </c>
      <c r="E585" s="781" t="str">
        <f>IF(OR(D585="",C576="",C576&lt;=0,F585=""),"",TRIM(MID(D585,LEN(F585)+1+IF(MID(D585,LEN(F585)+1,1)=" ",1,0),99999)))</f>
        <v/>
      </c>
      <c r="F585" s="780" t="str">
        <f>IF(OR(G585="",G585=0,G585="0"),"",IF(LEN(G585)&lt;=C576,G585,IF(LEN(SUBSTITUTE(H585," ",""))=C576+1,LEFT(G585,C576),LEFT(G585,FIND("§",SUBSTITUTE(H585," ","§",LEN(H585)-LEN(SUBSTITUTE(H585," ",""))))-1))))</f>
        <v/>
      </c>
      <c r="G585" s="780" t="str">
        <f t="shared" si="159"/>
        <v/>
      </c>
      <c r="H585" s="780" t="str">
        <f>IF(OR(G585="",G585=0,G585="0"),"",LEFT(G585,C576+1))</f>
        <v/>
      </c>
      <c r="I585" s="782"/>
      <c r="J585" s="796"/>
      <c r="K585" s="759" t="str">
        <f>IF(LEN(TRIM(L585))&gt;0,MAX(K13:K584)+1,"")</f>
        <v/>
      </c>
      <c r="L585" s="864"/>
      <c r="M585" s="864"/>
      <c r="N585" s="864"/>
      <c r="WK585" s="843"/>
      <c r="WL585" s="843"/>
      <c r="WM585" s="843"/>
      <c r="WN585" s="843"/>
      <c r="WO585" s="843"/>
      <c r="WP585" s="843"/>
      <c r="WQ585" s="843"/>
      <c r="WR585" s="843"/>
      <c r="WS585" s="843"/>
      <c r="WT585" s="843"/>
      <c r="WU585" s="843"/>
      <c r="WV585" s="843"/>
      <c r="WW585" s="843"/>
      <c r="WX585" s="843"/>
      <c r="WY585" s="843"/>
      <c r="WZ585" s="843"/>
      <c r="XA585" s="843"/>
      <c r="XB585" s="843"/>
      <c r="XC585" s="843"/>
      <c r="XD585" s="843"/>
      <c r="XE585" s="843"/>
      <c r="XF585" s="843"/>
      <c r="XG585" s="843"/>
      <c r="XH585" s="843"/>
    </row>
    <row r="586" spans="2:632">
      <c r="B586" s="759"/>
      <c r="C586" s="784"/>
      <c r="D586" s="780" t="str" cm="1">
        <f t="array" ref="D586">IF(ROW()=ROW(D574),C577,INDEX(E574:E587,ROW()-ROW(D574)))</f>
        <v/>
      </c>
      <c r="E586" s="781" t="str">
        <f>IF(OR(D586="",C576="",C576&lt;=0,F586=""),"",TRIM(MID(D586,LEN(F586)+1+IF(MID(D586,LEN(F586)+1,1)=" ",1,0),99999)))</f>
        <v/>
      </c>
      <c r="F586" s="780" t="str">
        <f>IF(OR(G586="",G586=0,G586="0"),"",IF(LEN(G586)&lt;=C576,G586,IF(LEN(SUBSTITUTE(H586," ",""))=C576+1,LEFT(G586,C576),LEFT(G586,FIND("§",SUBSTITUTE(H586," ","§",LEN(H586)-LEN(SUBSTITUTE(H586," ",""))))-1))))</f>
        <v/>
      </c>
      <c r="G586" s="780" t="str">
        <f t="shared" si="159"/>
        <v/>
      </c>
      <c r="H586" s="780" t="str">
        <f>IF(OR(G586="",G586=0,G586="0"),"",LEFT(G586,C576+1))</f>
        <v/>
      </c>
      <c r="I586" s="782"/>
      <c r="J586" s="796"/>
      <c r="K586" s="759" t="str">
        <f>IF(LEN(TRIM(L586))&gt;0,MAX(K13:K585)+1,"")</f>
        <v/>
      </c>
      <c r="L586" s="864"/>
      <c r="M586" s="864"/>
      <c r="N586" s="864"/>
      <c r="WK586" s="843"/>
      <c r="WL586" s="843"/>
      <c r="WM586" s="843"/>
      <c r="WN586" s="843"/>
      <c r="WO586" s="843"/>
      <c r="WP586" s="843"/>
      <c r="WQ586" s="843"/>
      <c r="WR586" s="843"/>
      <c r="WS586" s="843"/>
      <c r="WT586" s="843"/>
      <c r="WU586" s="843"/>
      <c r="WV586" s="843"/>
      <c r="WW586" s="843"/>
      <c r="WX586" s="843"/>
      <c r="WY586" s="843"/>
      <c r="WZ586" s="843"/>
      <c r="XA586" s="843"/>
      <c r="XB586" s="843"/>
      <c r="XC586" s="843"/>
      <c r="XD586" s="843"/>
      <c r="XE586" s="843"/>
      <c r="XF586" s="843"/>
      <c r="XG586" s="843"/>
      <c r="XH586" s="843"/>
    </row>
    <row r="587" spans="2:632">
      <c r="B587" s="759"/>
      <c r="C587" s="784"/>
      <c r="D587" s="780" t="str" cm="1">
        <f t="array" ref="D587">IF(ROW()=ROW(D574),C577,INDEX(E574:E587,ROW()-ROW(D574)))</f>
        <v/>
      </c>
      <c r="E587" s="781" t="str">
        <f>IF(OR(D587="",C576="",C576&lt;=0,F587=""),"",TRIM(MID(D587,LEN(F587)+1+IF(MID(D587,LEN(F587)+1,1)=" ",1,0),99999)))</f>
        <v/>
      </c>
      <c r="F587" s="780" t="str">
        <f>IF(OR(G587="",G587=0,G587="0"),"",IF(LEN(G587)&lt;=C576,G587,IF(LEN(SUBSTITUTE(H587," ",""))=C576+1,LEFT(G587,C576),LEFT(G587,FIND("§",SUBSTITUTE(H587," ","§",LEN(H587)-LEN(SUBSTITUTE(H587," ",""))))-1))))</f>
        <v/>
      </c>
      <c r="G587" s="780" t="str">
        <f t="shared" si="159"/>
        <v/>
      </c>
      <c r="H587" s="780" t="str">
        <f>IF(OR(G587="",G587=0,G587="0"),"",LEFT(G587,C576+1))</f>
        <v/>
      </c>
      <c r="I587" s="782"/>
      <c r="J587" s="796"/>
      <c r="K587" s="759" t="str">
        <f>IF(LEN(TRIM(L587))&gt;0,MAX(K13:K586)+1,"")</f>
        <v/>
      </c>
      <c r="L587" s="864"/>
      <c r="M587" s="864"/>
      <c r="N587" s="864"/>
      <c r="WK587" s="843"/>
      <c r="WL587" s="843"/>
      <c r="WM587" s="843"/>
      <c r="WN587" s="843"/>
      <c r="WO587" s="843"/>
      <c r="WP587" s="843"/>
      <c r="WQ587" s="843"/>
      <c r="WR587" s="843"/>
      <c r="WS587" s="843"/>
      <c r="WT587" s="843"/>
      <c r="WU587" s="843"/>
      <c r="WV587" s="843"/>
      <c r="WW587" s="843"/>
      <c r="WX587" s="843"/>
      <c r="WY587" s="843"/>
      <c r="WZ587" s="843"/>
      <c r="XA587" s="843"/>
      <c r="XB587" s="843"/>
      <c r="XC587" s="843"/>
      <c r="XD587" s="843"/>
      <c r="XE587" s="843"/>
      <c r="XF587" s="843"/>
      <c r="XG587" s="843"/>
      <c r="XH587" s="843"/>
    </row>
    <row r="588" spans="2:632">
      <c r="B588" s="759"/>
      <c r="C588" s="779" t="str">
        <f>IF(TRIM(SUBSTITUTE(R55,CHAR(160),""))="","",R55)</f>
        <v/>
      </c>
      <c r="D588" s="780" t="str" cm="1">
        <f t="array" ref="D588">IF(ROW()=ROW(D588),C591,INDEX(E588:E601,ROW()-ROW(D588)))</f>
        <v/>
      </c>
      <c r="E588" s="781" t="str">
        <f>IF(OR(D588="",C590="",C590&lt;=0,F588=""),"",TRIM(MID(D588,LEN(F588)+1+IF(MID(D588,LEN(F588)+1,1)=" ",1,0),99999)))</f>
        <v/>
      </c>
      <c r="F588" s="780" t="str">
        <f>IF(OR(G588="",G588=0,G588="0"),"",IF(LEN(G588)&lt;=C590,G588,IF(LEN(SUBSTITUTE(H588," ",""))=C590+1,LEFT(G588,C590),LEFT(G588,FIND("§",SUBSTITUTE(H588," ","§",LEN(H588)-LEN(SUBSTITUTE(H588," ",""))))-1))))</f>
        <v/>
      </c>
      <c r="G588" s="780" t="str">
        <f t="shared" si="159"/>
        <v/>
      </c>
      <c r="H588" s="780" t="str">
        <f>IF(OR(G588="",G588=0,G588="0"),"",LEFT(G588,C590+1))</f>
        <v/>
      </c>
      <c r="I588" s="782"/>
      <c r="J588" s="796"/>
      <c r="K588" s="759" t="str">
        <f>IF(LEN(TRIM(L588))&gt;0,MAX(K13:K587)+1,"")</f>
        <v/>
      </c>
      <c r="L588" s="864"/>
      <c r="M588" s="864"/>
      <c r="N588" s="864"/>
      <c r="WK588" s="843"/>
      <c r="WL588" s="843"/>
      <c r="WM588" s="843"/>
      <c r="WN588" s="843"/>
      <c r="WO588" s="843"/>
      <c r="WP588" s="843"/>
      <c r="WQ588" s="843"/>
      <c r="WR588" s="843"/>
      <c r="WS588" s="843"/>
      <c r="WT588" s="843"/>
      <c r="WU588" s="843"/>
      <c r="WV588" s="843"/>
      <c r="WW588" s="843"/>
      <c r="WX588" s="843"/>
      <c r="WY588" s="843"/>
      <c r="WZ588" s="843"/>
      <c r="XA588" s="843"/>
      <c r="XB588" s="843"/>
      <c r="XC588" s="843"/>
      <c r="XD588" s="843"/>
      <c r="XE588" s="843"/>
      <c r="XF588" s="843"/>
      <c r="XG588" s="843"/>
      <c r="XH588" s="843"/>
    </row>
    <row r="589" spans="2:632">
      <c r="B589" s="759"/>
      <c r="C589" s="784" t="str">
        <f>TRIM(SUBSTITUTE(SUBSTITUTE(SUBSTITUTE(SUBSTITUTE(SUBSTITUTE(SUBSTITUTE(SUBSTITUTE(SUBSTITUTE(SUBSTITUTE(CLEAN(IF(OR(LEFT(C588,1)="-",LEFT(C588,1)="="),MID(C588,2,99999),C588)),"—","-"),"–","-"),CHAR(160)," "),CHAR(9)," "),CHAR(13)," "),CHAR(10)," ")," "," ")," "," ")," "," "))</f>
        <v/>
      </c>
      <c r="D589" s="780" t="str" cm="1">
        <f t="array" ref="D589">IF(ROW()=ROW(D588),C591,INDEX(E588:E601,ROW()-ROW(D588)))</f>
        <v/>
      </c>
      <c r="E589" s="781" t="str">
        <f>IF(OR(D589="",C590="",C590&lt;=0,F589=""),"",TRIM(MID(D589,LEN(F589)+1+IF(MID(D589,LEN(F589)+1,1)=" ",1,0),99999)))</f>
        <v/>
      </c>
      <c r="F589" s="780" t="str">
        <f>IF(OR(G589="",G589=0,G589="0"),"",IF(LEN(G589)&lt;=C590,G589,IF(LEN(SUBSTITUTE(H589," ",""))=C590+1,LEFT(G589,C590),LEFT(G589,FIND("§",SUBSTITUTE(H589," ","§",LEN(H589)-LEN(SUBSTITUTE(H589," ",""))))-1))))</f>
        <v/>
      </c>
      <c r="G589" s="780" t="str">
        <f t="shared" si="159"/>
        <v/>
      </c>
      <c r="H589" s="780" t="str">
        <f>IF(OR(G589="",G589=0,G589="0"),"",LEFT(G589,C590+1))</f>
        <v/>
      </c>
      <c r="I589" s="782"/>
      <c r="J589" s="796"/>
      <c r="K589" s="759" t="str">
        <f>IF(LEN(TRIM(L589))&gt;0,MAX(K13:K588)+1,"")</f>
        <v/>
      </c>
      <c r="L589" s="864"/>
      <c r="M589" s="864"/>
      <c r="N589" s="864"/>
      <c r="WK589" s="843"/>
      <c r="WL589" s="843"/>
      <c r="WM589" s="843"/>
      <c r="WN589" s="843"/>
      <c r="WO589" s="843"/>
      <c r="WP589" s="843"/>
      <c r="WQ589" s="843"/>
      <c r="WR589" s="843"/>
      <c r="WS589" s="843"/>
      <c r="WT589" s="843"/>
      <c r="WU589" s="843"/>
      <c r="WV589" s="843"/>
      <c r="WW589" s="843"/>
      <c r="WX589" s="843"/>
      <c r="WY589" s="843"/>
      <c r="WZ589" s="843"/>
      <c r="XA589" s="843"/>
      <c r="XB589" s="843"/>
      <c r="XC589" s="843"/>
      <c r="XD589" s="843"/>
      <c r="XE589" s="843"/>
      <c r="XF589" s="843"/>
      <c r="XG589" s="843"/>
      <c r="XH589" s="843"/>
    </row>
    <row r="590" spans="2:632">
      <c r="B590" s="759"/>
      <c r="C590" s="785">
        <f>K10</f>
        <v>120</v>
      </c>
      <c r="D590" s="780" t="str" cm="1">
        <f t="array" ref="D590">IF(ROW()=ROW(D588),C591,INDEX(E588:E601,ROW()-ROW(D588)))</f>
        <v/>
      </c>
      <c r="E590" s="781" t="str">
        <f>IF(OR(D590="",C590="",C590&lt;=0,F590=""),"",TRIM(MID(D590,LEN(F590)+1+IF(MID(D590,LEN(F590)+1,1)=" ",1,0),99999)))</f>
        <v/>
      </c>
      <c r="F590" s="780" t="str">
        <f>IF(OR(G590="",G590=0,G590="0"),"",IF(LEN(G590)&lt;=C590,G590,IF(LEN(SUBSTITUTE(H590," ",""))=C590+1,LEFT(G590,C590),LEFT(G590,FIND("§",SUBSTITUTE(H590," ","§",LEN(H590)-LEN(SUBSTITUTE(H590," ",""))))-1))))</f>
        <v/>
      </c>
      <c r="G590" s="780" t="str">
        <f t="shared" ref="G590:G643" si="160">IF(OR(D590="",D590=0),"",TRIM(SUBSTITUTE(SUBSTITUTE(D590,CHAR(160)," "),CHAR(10)," ")))</f>
        <v/>
      </c>
      <c r="H590" s="780" t="str">
        <f>IF(OR(G590="",G590=0,G590="0"),"",LEFT(G590,C590+1))</f>
        <v/>
      </c>
      <c r="I590" s="782"/>
      <c r="J590" s="796"/>
      <c r="K590" s="759" t="str">
        <f>IF(LEN(TRIM(L590))&gt;0,MAX(K13:K589)+1,"")</f>
        <v/>
      </c>
      <c r="L590" s="864"/>
      <c r="M590" s="864"/>
      <c r="N590" s="864"/>
      <c r="WK590" s="843"/>
      <c r="WL590" s="843"/>
      <c r="WM590" s="843"/>
      <c r="WN590" s="843"/>
      <c r="WO590" s="843"/>
      <c r="WP590" s="843"/>
      <c r="WQ590" s="843"/>
      <c r="WR590" s="843"/>
      <c r="WS590" s="843"/>
      <c r="WT590" s="843"/>
      <c r="WU590" s="843"/>
      <c r="WV590" s="843"/>
      <c r="WW590" s="843"/>
      <c r="WX590" s="843"/>
      <c r="WY590" s="843"/>
      <c r="WZ590" s="843"/>
      <c r="XA590" s="843"/>
      <c r="XB590" s="843"/>
      <c r="XC590" s="843"/>
      <c r="XD590" s="843"/>
      <c r="XE590" s="843"/>
      <c r="XF590" s="843"/>
      <c r="XG590" s="843"/>
      <c r="XH590" s="843"/>
    </row>
    <row r="591" spans="2:632">
      <c r="B591" s="759"/>
      <c r="C591" s="784" t="str">
        <f>IF(UPPER(TRIM(K11))="X",C595,C589)</f>
        <v/>
      </c>
      <c r="D591" s="780" t="str" cm="1">
        <f t="array" ref="D591">IF(ROW()=ROW(D588),C591,INDEX(E588:E601,ROW()-ROW(D588)))</f>
        <v/>
      </c>
      <c r="E591" s="781" t="str">
        <f>IF(OR(D591="",C590="",C590&lt;=0,F591=""),"",TRIM(MID(D591,LEN(F591)+1+IF(MID(D591,LEN(F591)+1,1)=" ",1,0),99999)))</f>
        <v/>
      </c>
      <c r="F591" s="780" t="str">
        <f>IF(OR(G591="",G591=0,G591="0"),"",IF(LEN(G591)&lt;=C590,G591,IF(LEN(SUBSTITUTE(H591," ",""))=C590+1,LEFT(G591,C590),LEFT(G591,FIND("§",SUBSTITUTE(H591," ","§",LEN(H591)-LEN(SUBSTITUTE(H591," ",""))))-1))))</f>
        <v/>
      </c>
      <c r="G591" s="780" t="str">
        <f t="shared" si="160"/>
        <v/>
      </c>
      <c r="H591" s="780" t="str">
        <f>IF(OR(G591="",G591=0,G591="0"),"",LEFT(G591,C590+1))</f>
        <v/>
      </c>
      <c r="I591" s="782"/>
      <c r="J591" s="796"/>
      <c r="K591" s="759" t="str">
        <f>IF(LEN(TRIM(L591))&gt;0,MAX(K13:K590)+1,"")</f>
        <v/>
      </c>
      <c r="L591" s="864"/>
      <c r="M591" s="864"/>
      <c r="N591" s="864"/>
      <c r="WK591" s="843"/>
      <c r="WL591" s="843"/>
      <c r="WM591" s="843"/>
      <c r="WN591" s="843"/>
      <c r="WO591" s="843"/>
      <c r="WP591" s="843"/>
      <c r="WQ591" s="843"/>
      <c r="WR591" s="843"/>
      <c r="WS591" s="843"/>
      <c r="WT591" s="843"/>
      <c r="WU591" s="843"/>
      <c r="WV591" s="843"/>
      <c r="WW591" s="843"/>
      <c r="WX591" s="843"/>
      <c r="WY591" s="843"/>
      <c r="WZ591" s="843"/>
      <c r="XA591" s="843"/>
      <c r="XB591" s="843"/>
      <c r="XC591" s="843"/>
      <c r="XD591" s="843"/>
      <c r="XE591" s="843"/>
      <c r="XF591" s="843"/>
      <c r="XG591" s="843"/>
      <c r="XH591" s="843"/>
    </row>
    <row r="592" spans="2:632">
      <c r="B592" s="759"/>
      <c r="C592" s="786" t="str">
        <f>TRIM(SUBSTITUTE(SUBSTITUTE(SUBSTITUTE(SUBSTITUTE(SUBSTITUTE(SUBSTITUTE(SUBSTITUTE(SUBSTITUTE(SUBSTITUTE(SUBSTITUTE(C589,","," "),";"," "),":"," "),"!"," "),"?"," "),"…"," "),"»"," "),"«"," "),"/"," "),"."," "))</f>
        <v/>
      </c>
      <c r="D592" s="780" t="str" cm="1">
        <f t="array" ref="D592">IF(ROW()=ROW(D588),C591,INDEX(E588:E601,ROW()-ROW(D588)))</f>
        <v/>
      </c>
      <c r="E592" s="781" t="str">
        <f>IF(OR(D592="",C590="",C590&lt;=0,F592=""),"",TRIM(MID(D592,LEN(F592)+1+IF(MID(D592,LEN(F592)+1,1)=" ",1,0),99999)))</f>
        <v/>
      </c>
      <c r="F592" s="780" t="str">
        <f>IF(OR(G592="",G592=0,G592="0"),"",IF(LEN(G592)&lt;=C590,G592,IF(LEN(SUBSTITUTE(H592," ",""))=C590+1,LEFT(G592,C590),LEFT(G592,FIND("§",SUBSTITUTE(H592," ","§",LEN(H592)-LEN(SUBSTITUTE(H592," ",""))))-1))))</f>
        <v/>
      </c>
      <c r="G592" s="780" t="str">
        <f t="shared" si="160"/>
        <v/>
      </c>
      <c r="H592" s="780" t="str">
        <f>IF(OR(G592="",G592=0,G592="0"),"",LEFT(G592,C590+1))</f>
        <v/>
      </c>
      <c r="I592" s="782"/>
      <c r="J592" s="796"/>
      <c r="K592" s="759" t="str">
        <f>IF(LEN(TRIM(L592))&gt;0,MAX(K13:K591)+1,"")</f>
        <v/>
      </c>
      <c r="L592" s="864"/>
      <c r="M592" s="864"/>
      <c r="N592" s="864"/>
      <c r="WK592" s="843"/>
      <c r="WL592" s="843"/>
      <c r="WM592" s="843"/>
      <c r="WN592" s="843"/>
      <c r="WO592" s="843"/>
      <c r="WP592" s="843"/>
      <c r="WQ592" s="843"/>
      <c r="WR592" s="843"/>
      <c r="WS592" s="843"/>
      <c r="WT592" s="843"/>
      <c r="WU592" s="843"/>
      <c r="WV592" s="843"/>
      <c r="WW592" s="843"/>
      <c r="WX592" s="843"/>
      <c r="WY592" s="843"/>
      <c r="WZ592" s="843"/>
      <c r="XA592" s="843"/>
      <c r="XB592" s="843"/>
      <c r="XC592" s="843"/>
      <c r="XD592" s="843"/>
      <c r="XE592" s="843"/>
      <c r="XF592" s="843"/>
      <c r="XG592" s="843"/>
      <c r="XH592" s="843"/>
    </row>
    <row r="593" spans="2:632">
      <c r="B593" s="759"/>
      <c r="C593" s="780" t="str">
        <f>TRIM(SUBSTITUTE(SUBSTITUTE(SUBSTITUTE(SUBSTITUTE(SUBSTITUTE(SUBSTITUTE(SUBSTITUTE(SUBSTITUTE(C592,"("," "),")"," "),CHAR(34)," "),"-"," "),"_"," "),"&lt;"," "),"&gt;"," "),"="," "))</f>
        <v/>
      </c>
      <c r="D593" s="780" t="str" cm="1">
        <f t="array" ref="D593">IF(ROW()=ROW(D588),C591,INDEX(E588:E601,ROW()-ROW(D588)))</f>
        <v/>
      </c>
      <c r="E593" s="781" t="str">
        <f>IF(OR(D593="",C590="",C590&lt;=0,F593=""),"",TRIM(MID(D593,LEN(F593)+1+IF(MID(D593,LEN(F593)+1,1)=" ",1,0),99999)))</f>
        <v/>
      </c>
      <c r="F593" s="780" t="str">
        <f>IF(OR(G593="",G593=0,G593="0"),"",IF(LEN(G593)&lt;=C590,G593,IF(LEN(SUBSTITUTE(H593," ",""))=C590+1,LEFT(G593,C590),LEFT(G593,FIND("§",SUBSTITUTE(H593," ","§",LEN(H593)-LEN(SUBSTITUTE(H593," ",""))))-1))))</f>
        <v/>
      </c>
      <c r="G593" s="780" t="str">
        <f t="shared" si="160"/>
        <v/>
      </c>
      <c r="H593" s="780" t="str">
        <f>IF(OR(G593="",G593=0,G593="0"),"",LEFT(G593,C590+1))</f>
        <v/>
      </c>
      <c r="I593" s="782"/>
      <c r="J593" s="796"/>
      <c r="K593" s="759" t="str">
        <f>IF(LEN(TRIM(L593))&gt;0,MAX(K13:K592)+1,"")</f>
        <v/>
      </c>
      <c r="L593" s="864"/>
      <c r="M593" s="864"/>
      <c r="N593" s="864"/>
      <c r="WK593" s="843"/>
      <c r="WL593" s="843"/>
      <c r="WM593" s="843"/>
      <c r="WN593" s="843"/>
      <c r="WO593" s="843"/>
      <c r="WP593" s="843"/>
      <c r="WQ593" s="843"/>
      <c r="WR593" s="843"/>
      <c r="WS593" s="843"/>
      <c r="WT593" s="843"/>
      <c r="WU593" s="843"/>
      <c r="WV593" s="843"/>
      <c r="WW593" s="843"/>
      <c r="WX593" s="843"/>
      <c r="WY593" s="843"/>
      <c r="WZ593" s="843"/>
      <c r="XA593" s="843"/>
      <c r="XB593" s="843"/>
      <c r="XC593" s="843"/>
      <c r="XD593" s="843"/>
      <c r="XE593" s="843"/>
      <c r="XF593" s="843"/>
      <c r="XG593" s="843"/>
      <c r="XH593" s="843"/>
    </row>
    <row r="594" spans="2:632">
      <c r="B594" s="759"/>
      <c r="C594" s="784" t="str">
        <f>TRIM(SUBSTITUTE(SUBSTITUTE(SUBSTITUTE(SUBSTITUTE(C593,"►"," "),"▼"," "),"▲"," "),"◄"," "))</f>
        <v/>
      </c>
      <c r="D594" s="780" t="str" cm="1">
        <f t="array" ref="D594">IF(ROW()=ROW(D588),C591,INDEX(E588:E601,ROW()-ROW(D588)))</f>
        <v/>
      </c>
      <c r="E594" s="781" t="str">
        <f>IF(OR(D594="",C590="",C590&lt;=0,F594=""),"",TRIM(MID(D594,LEN(F594)+1+IF(MID(D594,LEN(F594)+1,1)=" ",1,0),99999)))</f>
        <v/>
      </c>
      <c r="F594" s="780" t="str">
        <f>IF(OR(G594="",G594=0,G594="0"),"",IF(LEN(G594)&lt;=C590,G594,IF(LEN(SUBSTITUTE(H594," ",""))=C590+1,LEFT(G594,C590),LEFT(G594,FIND("§",SUBSTITUTE(H594," ","§",LEN(H594)-LEN(SUBSTITUTE(H594," ",""))))-1))))</f>
        <v/>
      </c>
      <c r="G594" s="780" t="str">
        <f t="shared" si="160"/>
        <v/>
      </c>
      <c r="H594" s="780" t="str">
        <f>IF(OR(G594="",G594=0,G594="0"),"",LEFT(G594,C590+1))</f>
        <v/>
      </c>
      <c r="I594" s="782"/>
      <c r="J594" s="796"/>
      <c r="K594" s="759" t="str">
        <f>IF(LEN(TRIM(L594))&gt;0,MAX(K13:K593)+1,"")</f>
        <v/>
      </c>
      <c r="L594" s="864"/>
      <c r="M594" s="864"/>
      <c r="N594" s="864"/>
      <c r="WK594" s="843"/>
      <c r="WL594" s="843"/>
      <c r="WM594" s="843"/>
      <c r="WN594" s="843"/>
      <c r="WO594" s="843"/>
      <c r="WP594" s="843"/>
      <c r="WQ594" s="843"/>
      <c r="WR594" s="843"/>
      <c r="WS594" s="843"/>
      <c r="WT594" s="843"/>
      <c r="WU594" s="843"/>
      <c r="WV594" s="843"/>
      <c r="WW594" s="843"/>
      <c r="WX594" s="843"/>
      <c r="WY594" s="843"/>
      <c r="WZ594" s="843"/>
      <c r="XA594" s="843"/>
      <c r="XB594" s="843"/>
      <c r="XC594" s="843"/>
      <c r="XD594" s="843"/>
      <c r="XE594" s="843"/>
      <c r="XF594" s="843"/>
      <c r="XG594" s="843"/>
      <c r="XH594" s="843"/>
    </row>
    <row r="595" spans="2:632">
      <c r="B595" s="759"/>
      <c r="C595" s="784" t="str">
        <f>TRIM(SUBSTITUTE(SUBSTITUTE(C594,"“"," "),"”"," "))</f>
        <v/>
      </c>
      <c r="D595" s="780" t="str" cm="1">
        <f t="array" ref="D595">IF(ROW()=ROW(D588),C591,INDEX(E588:E601,ROW()-ROW(D588)))</f>
        <v/>
      </c>
      <c r="E595" s="781" t="str">
        <f>IF(OR(D595="",C590="",C590&lt;=0,F595=""),"",TRIM(MID(D595,LEN(F595)+1+IF(MID(D595,LEN(F595)+1,1)=" ",1,0),99999)))</f>
        <v/>
      </c>
      <c r="F595" s="780" t="str">
        <f>IF(OR(G595="",G595=0,G595="0"),"",IF(LEN(G595)&lt;=C590,G595,IF(LEN(SUBSTITUTE(H595," ",""))=C590+1,LEFT(G595,C590),LEFT(G595,FIND("§",SUBSTITUTE(H595," ","§",LEN(H595)-LEN(SUBSTITUTE(H595," ",""))))-1))))</f>
        <v/>
      </c>
      <c r="G595" s="780" t="str">
        <f t="shared" si="160"/>
        <v/>
      </c>
      <c r="H595" s="780" t="str">
        <f>IF(OR(G595="",G595=0,G595="0"),"",LEFT(G595,C590+1))</f>
        <v/>
      </c>
      <c r="I595" s="782"/>
      <c r="J595" s="796"/>
      <c r="K595" s="759" t="str">
        <f>IF(LEN(TRIM(L595))&gt;0,MAX(K13:K594)+1,"")</f>
        <v/>
      </c>
      <c r="L595" s="864"/>
      <c r="M595" s="864"/>
      <c r="N595" s="864"/>
      <c r="WK595" s="843"/>
      <c r="WL595" s="843"/>
      <c r="WM595" s="843"/>
      <c r="WN595" s="843"/>
      <c r="WO595" s="843"/>
      <c r="WP595" s="843"/>
      <c r="WQ595" s="843"/>
      <c r="WR595" s="843"/>
      <c r="WS595" s="843"/>
      <c r="WT595" s="843"/>
      <c r="WU595" s="843"/>
      <c r="WV595" s="843"/>
      <c r="WW595" s="843"/>
      <c r="WX595" s="843"/>
      <c r="WY595" s="843"/>
      <c r="WZ595" s="843"/>
      <c r="XA595" s="843"/>
      <c r="XB595" s="843"/>
      <c r="XC595" s="843"/>
      <c r="XD595" s="843"/>
      <c r="XE595" s="843"/>
      <c r="XF595" s="843"/>
      <c r="XG595" s="843"/>
      <c r="XH595" s="843"/>
    </row>
    <row r="596" spans="2:632">
      <c r="B596" s="759"/>
      <c r="C596" s="784"/>
      <c r="D596" s="780" t="str" cm="1">
        <f t="array" ref="D596">IF(ROW()=ROW(D588),C591,INDEX(E588:E601,ROW()-ROW(D588)))</f>
        <v/>
      </c>
      <c r="E596" s="781" t="str">
        <f>IF(OR(D596="",C590="",C590&lt;=0,F596=""),"",TRIM(MID(D596,LEN(F596)+1+IF(MID(D596,LEN(F596)+1,1)=" ",1,0),99999)))</f>
        <v/>
      </c>
      <c r="F596" s="780" t="str">
        <f>IF(OR(G596="",G596=0,G596="0"),"",IF(LEN(G596)&lt;=C590,G596,IF(LEN(SUBSTITUTE(H596," ",""))=C590+1,LEFT(G596,C590),LEFT(G596,FIND("§",SUBSTITUTE(H596," ","§",LEN(H596)-LEN(SUBSTITUTE(H596," ",""))))-1))))</f>
        <v/>
      </c>
      <c r="G596" s="780" t="str">
        <f t="shared" si="160"/>
        <v/>
      </c>
      <c r="H596" s="780" t="str">
        <f>IF(OR(G596="",G596=0,G596="0"),"",LEFT(G596,C590+1))</f>
        <v/>
      </c>
      <c r="I596" s="782"/>
      <c r="J596" s="796"/>
      <c r="K596" s="759" t="str">
        <f>IF(LEN(TRIM(L596))&gt;0,MAX(K13:K595)+1,"")</f>
        <v/>
      </c>
      <c r="L596" s="864"/>
      <c r="M596" s="864"/>
      <c r="N596" s="864"/>
      <c r="WK596" s="843"/>
      <c r="WL596" s="843"/>
      <c r="WM596" s="843"/>
      <c r="WN596" s="843"/>
      <c r="WO596" s="843"/>
      <c r="WP596" s="843"/>
      <c r="WQ596" s="843"/>
      <c r="WR596" s="843"/>
      <c r="WS596" s="843"/>
      <c r="WT596" s="843"/>
      <c r="WU596" s="843"/>
      <c r="WV596" s="843"/>
      <c r="WW596" s="843"/>
      <c r="WX596" s="843"/>
      <c r="WY596" s="843"/>
      <c r="WZ596" s="843"/>
      <c r="XA596" s="843"/>
      <c r="XB596" s="843"/>
      <c r="XC596" s="843"/>
      <c r="XD596" s="843"/>
      <c r="XE596" s="843"/>
      <c r="XF596" s="843"/>
      <c r="XG596" s="843"/>
      <c r="XH596" s="843"/>
    </row>
    <row r="597" spans="2:632">
      <c r="B597" s="759"/>
      <c r="C597" s="784"/>
      <c r="D597" s="780" t="str" cm="1">
        <f t="array" ref="D597">IF(ROW()=ROW(D588),C591,INDEX(E588:E601,ROW()-ROW(D588)))</f>
        <v/>
      </c>
      <c r="E597" s="781" t="str">
        <f>IF(OR(D597="",C590="",C590&lt;=0,F597=""),"",TRIM(MID(D597,LEN(F597)+1+IF(MID(D597,LEN(F597)+1,1)=" ",1,0),99999)))</f>
        <v/>
      </c>
      <c r="F597" s="780" t="str">
        <f>IF(OR(G597="",G597=0,G597="0"),"",IF(LEN(G597)&lt;=C590,G597,IF(LEN(SUBSTITUTE(H597," ",""))=C590+1,LEFT(G597,C590),LEFT(G597,FIND("§",SUBSTITUTE(H597," ","§",LEN(H597)-LEN(SUBSTITUTE(H597," ",""))))-1))))</f>
        <v/>
      </c>
      <c r="G597" s="780" t="str">
        <f t="shared" si="160"/>
        <v/>
      </c>
      <c r="H597" s="780" t="str">
        <f>IF(OR(G597="",G597=0,G597="0"),"",LEFT(G597,C590+1))</f>
        <v/>
      </c>
      <c r="I597" s="782"/>
      <c r="J597" s="796"/>
      <c r="K597" s="759" t="str">
        <f>IF(LEN(TRIM(L597))&gt;0,MAX(K13:K596)+1,"")</f>
        <v/>
      </c>
      <c r="L597" s="864"/>
      <c r="M597" s="864"/>
      <c r="N597" s="864"/>
      <c r="WK597" s="843"/>
      <c r="WL597" s="843"/>
      <c r="WM597" s="843"/>
      <c r="WN597" s="843"/>
      <c r="WO597" s="843"/>
      <c r="WP597" s="843"/>
      <c r="WQ597" s="843"/>
      <c r="WR597" s="843"/>
      <c r="WS597" s="843"/>
      <c r="WT597" s="843"/>
      <c r="WU597" s="843"/>
      <c r="WV597" s="843"/>
      <c r="WW597" s="843"/>
      <c r="WX597" s="843"/>
      <c r="WY597" s="843"/>
      <c r="WZ597" s="843"/>
      <c r="XA597" s="843"/>
      <c r="XB597" s="843"/>
      <c r="XC597" s="843"/>
      <c r="XD597" s="843"/>
      <c r="XE597" s="843"/>
      <c r="XF597" s="843"/>
      <c r="XG597" s="843"/>
      <c r="XH597" s="843"/>
    </row>
    <row r="598" spans="2:632">
      <c r="B598" s="759"/>
      <c r="C598" s="784"/>
      <c r="D598" s="780" t="str" cm="1">
        <f t="array" ref="D598">IF(ROW()=ROW(D588),C591,INDEX(E588:E601,ROW()-ROW(D588)))</f>
        <v/>
      </c>
      <c r="E598" s="781" t="str">
        <f>IF(OR(D598="",C590="",C590&lt;=0,F598=""),"",TRIM(MID(D598,LEN(F598)+1+IF(MID(D598,LEN(F598)+1,1)=" ",1,0),99999)))</f>
        <v/>
      </c>
      <c r="F598" s="780" t="str">
        <f>IF(OR(G598="",G598=0,G598="0"),"",IF(LEN(G598)&lt;=C590,G598,IF(LEN(SUBSTITUTE(H598," ",""))=C590+1,LEFT(G598,C590),LEFT(G598,FIND("§",SUBSTITUTE(H598," ","§",LEN(H598)-LEN(SUBSTITUTE(H598," ",""))))-1))))</f>
        <v/>
      </c>
      <c r="G598" s="780" t="str">
        <f t="shared" si="160"/>
        <v/>
      </c>
      <c r="H598" s="780" t="str">
        <f>IF(OR(G598="",G598=0,G598="0"),"",LEFT(G598,C590+1))</f>
        <v/>
      </c>
      <c r="I598" s="782"/>
      <c r="J598" s="796"/>
      <c r="K598" s="759" t="str">
        <f>IF(LEN(TRIM(L598))&gt;0,MAX(K13:K597)+1,"")</f>
        <v/>
      </c>
      <c r="L598" s="864"/>
      <c r="M598" s="864"/>
      <c r="N598" s="864"/>
      <c r="WK598" s="843"/>
      <c r="WL598" s="843"/>
      <c r="WM598" s="843"/>
      <c r="WN598" s="843"/>
      <c r="WO598" s="843"/>
      <c r="WP598" s="843"/>
      <c r="WQ598" s="843"/>
      <c r="WR598" s="843"/>
      <c r="WS598" s="843"/>
      <c r="WT598" s="843"/>
      <c r="WU598" s="843"/>
      <c r="WV598" s="843"/>
      <c r="WW598" s="843"/>
      <c r="WX598" s="843"/>
      <c r="WY598" s="843"/>
      <c r="WZ598" s="843"/>
      <c r="XA598" s="843"/>
      <c r="XB598" s="843"/>
      <c r="XC598" s="843"/>
      <c r="XD598" s="843"/>
      <c r="XE598" s="843"/>
      <c r="XF598" s="843"/>
      <c r="XG598" s="843"/>
      <c r="XH598" s="843"/>
    </row>
    <row r="599" spans="2:632">
      <c r="B599" s="759"/>
      <c r="C599" s="784"/>
      <c r="D599" s="780" t="str" cm="1">
        <f t="array" ref="D599">IF(ROW()=ROW(D588),C591,INDEX(E588:E601,ROW()-ROW(D588)))</f>
        <v/>
      </c>
      <c r="E599" s="781" t="str">
        <f>IF(OR(D599="",C590="",C590&lt;=0,F599=""),"",TRIM(MID(D599,LEN(F599)+1+IF(MID(D599,LEN(F599)+1,1)=" ",1,0),99999)))</f>
        <v/>
      </c>
      <c r="F599" s="780" t="str">
        <f>IF(OR(G599="",G599=0,G599="0"),"",IF(LEN(G599)&lt;=C590,G599,IF(LEN(SUBSTITUTE(H599," ",""))=C590+1,LEFT(G599,C590),LEFT(G599,FIND("§",SUBSTITUTE(H599," ","§",LEN(H599)-LEN(SUBSTITUTE(H599," ",""))))-1))))</f>
        <v/>
      </c>
      <c r="G599" s="780" t="str">
        <f t="shared" si="160"/>
        <v/>
      </c>
      <c r="H599" s="780" t="str">
        <f>IF(OR(G599="",G599=0,G599="0"),"",LEFT(G599,C590+1))</f>
        <v/>
      </c>
      <c r="I599" s="782"/>
      <c r="J599" s="796"/>
      <c r="K599" s="759" t="str">
        <f>IF(LEN(TRIM(L599))&gt;0,MAX(K13:K598)+1,"")</f>
        <v/>
      </c>
      <c r="L599" s="864"/>
      <c r="M599" s="864"/>
      <c r="N599" s="864"/>
      <c r="WK599" s="843"/>
      <c r="WL599" s="843"/>
      <c r="WM599" s="843"/>
      <c r="WN599" s="843"/>
      <c r="WO599" s="843"/>
      <c r="WP599" s="843"/>
      <c r="WQ599" s="843"/>
      <c r="WR599" s="843"/>
      <c r="WS599" s="843"/>
      <c r="WT599" s="843"/>
      <c r="WU599" s="843"/>
      <c r="WV599" s="843"/>
      <c r="WW599" s="843"/>
      <c r="WX599" s="843"/>
      <c r="WY599" s="843"/>
      <c r="WZ599" s="843"/>
      <c r="XA599" s="843"/>
      <c r="XB599" s="843"/>
      <c r="XC599" s="843"/>
      <c r="XD599" s="843"/>
      <c r="XE599" s="843"/>
      <c r="XF599" s="843"/>
      <c r="XG599" s="843"/>
      <c r="XH599" s="843"/>
    </row>
    <row r="600" spans="2:632">
      <c r="B600" s="759"/>
      <c r="C600" s="784"/>
      <c r="D600" s="780" t="str" cm="1">
        <f t="array" ref="D600">IF(ROW()=ROW(D588),C591,INDEX(E588:E601,ROW()-ROW(D588)))</f>
        <v/>
      </c>
      <c r="E600" s="781" t="str">
        <f>IF(OR(D600="",C590="",C590&lt;=0,F600=""),"",TRIM(MID(D600,LEN(F600)+1+IF(MID(D600,LEN(F600)+1,1)=" ",1,0),99999)))</f>
        <v/>
      </c>
      <c r="F600" s="780" t="str">
        <f>IF(OR(G600="",G600=0,G600="0"),"",IF(LEN(G600)&lt;=C590,G600,IF(LEN(SUBSTITUTE(H600," ",""))=C590+1,LEFT(G600,C590),LEFT(G600,FIND("§",SUBSTITUTE(H600," ","§",LEN(H600)-LEN(SUBSTITUTE(H600," ",""))))-1))))</f>
        <v/>
      </c>
      <c r="G600" s="780" t="str">
        <f t="shared" si="160"/>
        <v/>
      </c>
      <c r="H600" s="780" t="str">
        <f>IF(OR(G600="",G600=0,G600="0"),"",LEFT(G600,C590+1))</f>
        <v/>
      </c>
      <c r="I600" s="782"/>
      <c r="J600" s="796"/>
      <c r="K600" s="759" t="str">
        <f>IF(LEN(TRIM(L600))&gt;0,MAX(K13:K599)+1,"")</f>
        <v/>
      </c>
      <c r="L600" s="864"/>
      <c r="M600" s="864"/>
      <c r="N600" s="864"/>
      <c r="WK600" s="843"/>
      <c r="WL600" s="843"/>
      <c r="WM600" s="843"/>
      <c r="WN600" s="843"/>
      <c r="WO600" s="843"/>
      <c r="WP600" s="843"/>
      <c r="WQ600" s="843"/>
      <c r="WR600" s="843"/>
      <c r="WS600" s="843"/>
      <c r="WT600" s="843"/>
      <c r="WU600" s="843"/>
      <c r="WV600" s="843"/>
      <c r="WW600" s="843"/>
      <c r="WX600" s="843"/>
      <c r="WY600" s="843"/>
      <c r="WZ600" s="843"/>
      <c r="XA600" s="843"/>
      <c r="XB600" s="843"/>
      <c r="XC600" s="843"/>
      <c r="XD600" s="843"/>
      <c r="XE600" s="843"/>
      <c r="XF600" s="843"/>
      <c r="XG600" s="843"/>
      <c r="XH600" s="843"/>
    </row>
    <row r="601" spans="2:632">
      <c r="B601" s="759"/>
      <c r="C601" s="784"/>
      <c r="D601" s="780" t="str" cm="1">
        <f t="array" ref="D601">IF(ROW()=ROW(D588),C591,INDEX(E588:E601,ROW()-ROW(D588)))</f>
        <v/>
      </c>
      <c r="E601" s="781" t="str">
        <f>IF(OR(D601="",C590="",C590&lt;=0,F601=""),"",TRIM(MID(D601,LEN(F601)+1+IF(MID(D601,LEN(F601)+1,1)=" ",1,0),99999)))</f>
        <v/>
      </c>
      <c r="F601" s="780" t="str">
        <f>IF(OR(G601="",G601=0,G601="0"),"",IF(LEN(G601)&lt;=C590,G601,IF(LEN(SUBSTITUTE(H601," ",""))=C590+1,LEFT(G601,C590),LEFT(G601,FIND("§",SUBSTITUTE(H601," ","§",LEN(H601)-LEN(SUBSTITUTE(H601," ",""))))-1))))</f>
        <v/>
      </c>
      <c r="G601" s="780" t="str">
        <f t="shared" si="160"/>
        <v/>
      </c>
      <c r="H601" s="780" t="str">
        <f>IF(OR(G601="",G601=0,G601="0"),"",LEFT(G601,C590+1))</f>
        <v/>
      </c>
      <c r="I601" s="782"/>
      <c r="J601" s="796"/>
      <c r="K601" s="759" t="str">
        <f>IF(LEN(TRIM(L601))&gt;0,MAX(K13:K600)+1,"")</f>
        <v/>
      </c>
      <c r="L601" s="864"/>
      <c r="M601" s="864"/>
      <c r="N601" s="864"/>
      <c r="WK601" s="843"/>
      <c r="WL601" s="843"/>
      <c r="WM601" s="843"/>
      <c r="WN601" s="843"/>
      <c r="WO601" s="843"/>
      <c r="WP601" s="843"/>
      <c r="WQ601" s="843"/>
      <c r="WR601" s="843"/>
      <c r="WS601" s="843"/>
      <c r="WT601" s="843"/>
      <c r="WU601" s="843"/>
      <c r="WV601" s="843"/>
      <c r="WW601" s="843"/>
      <c r="WX601" s="843"/>
      <c r="WY601" s="843"/>
      <c r="WZ601" s="843"/>
      <c r="XA601" s="843"/>
      <c r="XB601" s="843"/>
      <c r="XC601" s="843"/>
      <c r="XD601" s="843"/>
      <c r="XE601" s="843"/>
      <c r="XF601" s="843"/>
      <c r="XG601" s="843"/>
      <c r="XH601" s="843"/>
    </row>
    <row r="602" spans="2:632">
      <c r="B602" s="759"/>
      <c r="C602" s="779" t="str">
        <f>IF(TRIM(SUBSTITUTE(R56,CHAR(160),""))="","",R56)</f>
        <v/>
      </c>
      <c r="D602" s="780" t="str" cm="1">
        <f t="array" ref="D602">IF(ROW()=ROW(D602),C605,INDEX(E602:E615,ROW()-ROW(D602)))</f>
        <v/>
      </c>
      <c r="E602" s="781" t="str">
        <f>IF(OR(D602="",C604="",C604&lt;=0,F602=""),"",TRIM(MID(D602,LEN(F602)+1+IF(MID(D602,LEN(F602)+1,1)=" ",1,0),99999)))</f>
        <v/>
      </c>
      <c r="F602" s="780" t="str">
        <f>IF(OR(G602="",G602=0,G602="0"),"",IF(LEN(G602)&lt;=C604,G602,IF(LEN(SUBSTITUTE(H602," ",""))=C604+1,LEFT(G602,C604),LEFT(G602,FIND("§",SUBSTITUTE(H602," ","§",LEN(H602)-LEN(SUBSTITUTE(H602," ",""))))-1))))</f>
        <v/>
      </c>
      <c r="G602" s="780" t="str">
        <f t="shared" si="160"/>
        <v/>
      </c>
      <c r="H602" s="780" t="str">
        <f>IF(OR(G602="",G602=0,G602="0"),"",LEFT(G602,C604+1))</f>
        <v/>
      </c>
      <c r="I602" s="782"/>
      <c r="J602" s="796"/>
      <c r="K602" s="759" t="str">
        <f>IF(LEN(TRIM(L602))&gt;0,MAX(K13:K601)+1,"")</f>
        <v/>
      </c>
      <c r="L602" s="864"/>
      <c r="M602" s="864"/>
      <c r="N602" s="864"/>
      <c r="WK602" s="843"/>
      <c r="WL602" s="843"/>
      <c r="WM602" s="843"/>
      <c r="WN602" s="843"/>
      <c r="WO602" s="843"/>
      <c r="WP602" s="843"/>
      <c r="WQ602" s="843"/>
      <c r="WR602" s="843"/>
      <c r="WS602" s="843"/>
      <c r="WT602" s="843"/>
      <c r="WU602" s="843"/>
      <c r="WV602" s="843"/>
      <c r="WW602" s="843"/>
      <c r="WX602" s="843"/>
      <c r="WY602" s="843"/>
      <c r="WZ602" s="843"/>
      <c r="XA602" s="843"/>
      <c r="XB602" s="843"/>
      <c r="XC602" s="843"/>
      <c r="XD602" s="843"/>
      <c r="XE602" s="843"/>
      <c r="XF602" s="843"/>
      <c r="XG602" s="843"/>
      <c r="XH602" s="843"/>
    </row>
    <row r="603" spans="2:632">
      <c r="B603" s="759"/>
      <c r="C603" s="784" t="str">
        <f>TRIM(SUBSTITUTE(SUBSTITUTE(SUBSTITUTE(SUBSTITUTE(SUBSTITUTE(SUBSTITUTE(SUBSTITUTE(SUBSTITUTE(SUBSTITUTE(CLEAN(IF(OR(LEFT(C602,1)="-",LEFT(C602,1)="="),MID(C602,2,99999),C602)),"—","-"),"–","-"),CHAR(160)," "),CHAR(9)," "),CHAR(13)," "),CHAR(10)," ")," "," ")," "," ")," "," "))</f>
        <v/>
      </c>
      <c r="D603" s="780" t="str" cm="1">
        <f t="array" ref="D603">IF(ROW()=ROW(D602),C605,INDEX(E602:E615,ROW()-ROW(D602)))</f>
        <v/>
      </c>
      <c r="E603" s="781" t="str">
        <f>IF(OR(D603="",C604="",C604&lt;=0,F603=""),"",TRIM(MID(D603,LEN(F603)+1+IF(MID(D603,LEN(F603)+1,1)=" ",1,0),99999)))</f>
        <v/>
      </c>
      <c r="F603" s="780" t="str">
        <f>IF(OR(G603="",G603=0,G603="0"),"",IF(LEN(G603)&lt;=C604,G603,IF(LEN(SUBSTITUTE(H603," ",""))=C604+1,LEFT(G603,C604),LEFT(G603,FIND("§",SUBSTITUTE(H603," ","§",LEN(H603)-LEN(SUBSTITUTE(H603," ",""))))-1))))</f>
        <v/>
      </c>
      <c r="G603" s="780" t="str">
        <f t="shared" si="160"/>
        <v/>
      </c>
      <c r="H603" s="780" t="str">
        <f>IF(OR(G603="",G603=0,G603="0"),"",LEFT(G603,C604+1))</f>
        <v/>
      </c>
      <c r="I603" s="782"/>
      <c r="J603" s="796"/>
      <c r="K603" s="759" t="str">
        <f>IF(LEN(TRIM(L603))&gt;0,MAX(K13:K602)+1,"")</f>
        <v/>
      </c>
      <c r="L603" s="864"/>
      <c r="M603" s="864"/>
      <c r="N603" s="864"/>
      <c r="WK603" s="843"/>
      <c r="WL603" s="843"/>
      <c r="WM603" s="843"/>
      <c r="WN603" s="843"/>
      <c r="WO603" s="843"/>
      <c r="WP603" s="843"/>
      <c r="WQ603" s="843"/>
      <c r="WR603" s="843"/>
      <c r="WS603" s="843"/>
      <c r="WT603" s="843"/>
      <c r="WU603" s="843"/>
      <c r="WV603" s="843"/>
      <c r="WW603" s="843"/>
      <c r="WX603" s="843"/>
      <c r="WY603" s="843"/>
      <c r="WZ603" s="843"/>
      <c r="XA603" s="843"/>
      <c r="XB603" s="843"/>
      <c r="XC603" s="843"/>
      <c r="XD603" s="843"/>
      <c r="XE603" s="843"/>
      <c r="XF603" s="843"/>
      <c r="XG603" s="843"/>
      <c r="XH603" s="843"/>
    </row>
    <row r="604" spans="2:632">
      <c r="B604" s="759"/>
      <c r="C604" s="785">
        <f>K10</f>
        <v>120</v>
      </c>
      <c r="D604" s="780" t="str" cm="1">
        <f t="array" ref="D604">IF(ROW()=ROW(D602),C605,INDEX(E602:E615,ROW()-ROW(D602)))</f>
        <v/>
      </c>
      <c r="E604" s="781" t="str">
        <f>IF(OR(D604="",C604="",C604&lt;=0,F604=""),"",TRIM(MID(D604,LEN(F604)+1+IF(MID(D604,LEN(F604)+1,1)=" ",1,0),99999)))</f>
        <v/>
      </c>
      <c r="F604" s="780" t="str">
        <f>IF(OR(G604="",G604=0,G604="0"),"",IF(LEN(G604)&lt;=C604,G604,IF(LEN(SUBSTITUTE(H604," ",""))=C604+1,LEFT(G604,C604),LEFT(G604,FIND("§",SUBSTITUTE(H604," ","§",LEN(H604)-LEN(SUBSTITUTE(H604," ",""))))-1))))</f>
        <v/>
      </c>
      <c r="G604" s="780" t="str">
        <f t="shared" si="160"/>
        <v/>
      </c>
      <c r="H604" s="780" t="str">
        <f>IF(OR(G604="",G604=0,G604="0"),"",LEFT(G604,C604+1))</f>
        <v/>
      </c>
      <c r="I604" s="782"/>
      <c r="J604" s="796"/>
      <c r="K604" s="759" t="str">
        <f>IF(LEN(TRIM(L604))&gt;0,MAX(K13:K603)+1,"")</f>
        <v/>
      </c>
      <c r="L604" s="864"/>
      <c r="M604" s="864"/>
      <c r="N604" s="864"/>
      <c r="WK604" s="843"/>
      <c r="WL604" s="843"/>
      <c r="WM604" s="843"/>
      <c r="WN604" s="843"/>
      <c r="WO604" s="843"/>
      <c r="WP604" s="843"/>
      <c r="WQ604" s="843"/>
      <c r="WR604" s="843"/>
      <c r="WS604" s="843"/>
      <c r="WT604" s="843"/>
      <c r="WU604" s="843"/>
      <c r="WV604" s="843"/>
      <c r="WW604" s="843"/>
      <c r="WX604" s="843"/>
      <c r="WY604" s="843"/>
      <c r="WZ604" s="843"/>
      <c r="XA604" s="843"/>
      <c r="XB604" s="843"/>
      <c r="XC604" s="843"/>
      <c r="XD604" s="843"/>
      <c r="XE604" s="843"/>
      <c r="XF604" s="843"/>
      <c r="XG604" s="843"/>
      <c r="XH604" s="843"/>
    </row>
    <row r="605" spans="2:632">
      <c r="B605" s="759"/>
      <c r="C605" s="784" t="str">
        <f>IF(UPPER(TRIM(K11))="X",C609,C603)</f>
        <v/>
      </c>
      <c r="D605" s="780" t="str" cm="1">
        <f t="array" ref="D605">IF(ROW()=ROW(D602),C605,INDEX(E602:E615,ROW()-ROW(D602)))</f>
        <v/>
      </c>
      <c r="E605" s="781" t="str">
        <f>IF(OR(D605="",C604="",C604&lt;=0,F605=""),"",TRIM(MID(D605,LEN(F605)+1+IF(MID(D605,LEN(F605)+1,1)=" ",1,0),99999)))</f>
        <v/>
      </c>
      <c r="F605" s="780" t="str">
        <f>IF(OR(G605="",G605=0,G605="0"),"",IF(LEN(G605)&lt;=C604,G605,IF(LEN(SUBSTITUTE(H605," ",""))=C604+1,LEFT(G605,C604),LEFT(G605,FIND("§",SUBSTITUTE(H605," ","§",LEN(H605)-LEN(SUBSTITUTE(H605," ",""))))-1))))</f>
        <v/>
      </c>
      <c r="G605" s="780" t="str">
        <f t="shared" si="160"/>
        <v/>
      </c>
      <c r="H605" s="780" t="str">
        <f>IF(OR(G605="",G605=0,G605="0"),"",LEFT(G605,C604+1))</f>
        <v/>
      </c>
      <c r="I605" s="782"/>
      <c r="J605" s="796"/>
      <c r="K605" s="759" t="str">
        <f>IF(LEN(TRIM(L605))&gt;0,MAX(K13:K604)+1,"")</f>
        <v/>
      </c>
      <c r="L605" s="864"/>
      <c r="M605" s="864"/>
      <c r="N605" s="864"/>
      <c r="WK605" s="843"/>
      <c r="WL605" s="843"/>
      <c r="WM605" s="843"/>
      <c r="WN605" s="843"/>
      <c r="WO605" s="843"/>
      <c r="WP605" s="843"/>
      <c r="WQ605" s="843"/>
      <c r="WR605" s="843"/>
      <c r="WS605" s="843"/>
      <c r="WT605" s="843"/>
      <c r="WU605" s="843"/>
      <c r="WV605" s="843"/>
      <c r="WW605" s="843"/>
      <c r="WX605" s="843"/>
      <c r="WY605" s="843"/>
      <c r="WZ605" s="843"/>
      <c r="XA605" s="843"/>
      <c r="XB605" s="843"/>
      <c r="XC605" s="843"/>
      <c r="XD605" s="843"/>
      <c r="XE605" s="843"/>
      <c r="XF605" s="843"/>
      <c r="XG605" s="843"/>
      <c r="XH605" s="843"/>
    </row>
    <row r="606" spans="2:632">
      <c r="B606" s="759"/>
      <c r="C606" s="786" t="str">
        <f>TRIM(SUBSTITUTE(SUBSTITUTE(SUBSTITUTE(SUBSTITUTE(SUBSTITUTE(SUBSTITUTE(SUBSTITUTE(SUBSTITUTE(SUBSTITUTE(SUBSTITUTE(C603,","," "),";"," "),":"," "),"!"," "),"?"," "),"…"," "),"»"," "),"«"," "),"/"," "),"."," "))</f>
        <v/>
      </c>
      <c r="D606" s="780" t="str" cm="1">
        <f t="array" ref="D606">IF(ROW()=ROW(D602),C605,INDEX(E602:E615,ROW()-ROW(D602)))</f>
        <v/>
      </c>
      <c r="E606" s="781" t="str">
        <f>IF(OR(D606="",C604="",C604&lt;=0,F606=""),"",TRIM(MID(D606,LEN(F606)+1+IF(MID(D606,LEN(F606)+1,1)=" ",1,0),99999)))</f>
        <v/>
      </c>
      <c r="F606" s="780" t="str">
        <f>IF(OR(G606="",G606=0,G606="0"),"",IF(LEN(G606)&lt;=C604,G606,IF(LEN(SUBSTITUTE(H606," ",""))=C604+1,LEFT(G606,C604),LEFT(G606,FIND("§",SUBSTITUTE(H606," ","§",LEN(H606)-LEN(SUBSTITUTE(H606," ",""))))-1))))</f>
        <v/>
      </c>
      <c r="G606" s="780" t="str">
        <f t="shared" si="160"/>
        <v/>
      </c>
      <c r="H606" s="780" t="str">
        <f>IF(OR(G606="",G606=0,G606="0"),"",LEFT(G606,C604+1))</f>
        <v/>
      </c>
      <c r="I606" s="782"/>
      <c r="J606" s="796"/>
      <c r="K606" s="759" t="str">
        <f>IF(LEN(TRIM(L606))&gt;0,MAX(K13:K605)+1,"")</f>
        <v/>
      </c>
      <c r="L606" s="864"/>
      <c r="M606" s="864"/>
      <c r="N606" s="864"/>
      <c r="WK606" s="843"/>
      <c r="WL606" s="843"/>
      <c r="WM606" s="843"/>
      <c r="WN606" s="843"/>
      <c r="WO606" s="843"/>
      <c r="WP606" s="843"/>
      <c r="WQ606" s="843"/>
      <c r="WR606" s="843"/>
      <c r="WS606" s="843"/>
      <c r="WT606" s="843"/>
      <c r="WU606" s="843"/>
      <c r="WV606" s="843"/>
      <c r="WW606" s="843"/>
      <c r="WX606" s="843"/>
      <c r="WY606" s="843"/>
      <c r="WZ606" s="843"/>
      <c r="XA606" s="843"/>
      <c r="XB606" s="843"/>
      <c r="XC606" s="843"/>
      <c r="XD606" s="843"/>
      <c r="XE606" s="843"/>
      <c r="XF606" s="843"/>
      <c r="XG606" s="843"/>
      <c r="XH606" s="843"/>
    </row>
    <row r="607" spans="2:632">
      <c r="B607" s="759"/>
      <c r="C607" s="780" t="str">
        <f>TRIM(SUBSTITUTE(SUBSTITUTE(SUBSTITUTE(SUBSTITUTE(SUBSTITUTE(SUBSTITUTE(SUBSTITUTE(SUBSTITUTE(C606,"("," "),")"," "),CHAR(34)," "),"-"," "),"_"," "),"&lt;"," "),"&gt;"," "),"="," "))</f>
        <v/>
      </c>
      <c r="D607" s="780" t="str" cm="1">
        <f t="array" ref="D607">IF(ROW()=ROW(D602),C605,INDEX(E602:E615,ROW()-ROW(D602)))</f>
        <v/>
      </c>
      <c r="E607" s="781" t="str">
        <f>IF(OR(D607="",C604="",C604&lt;=0,F607=""),"",TRIM(MID(D607,LEN(F607)+1+IF(MID(D607,LEN(F607)+1,1)=" ",1,0),99999)))</f>
        <v/>
      </c>
      <c r="F607" s="780" t="str">
        <f>IF(OR(G607="",G607=0,G607="0"),"",IF(LEN(G607)&lt;=C604,G607,IF(LEN(SUBSTITUTE(H607," ",""))=C604+1,LEFT(G607,C604),LEFT(G607,FIND("§",SUBSTITUTE(H607," ","§",LEN(H607)-LEN(SUBSTITUTE(H607," ",""))))-1))))</f>
        <v/>
      </c>
      <c r="G607" s="780" t="str">
        <f t="shared" si="160"/>
        <v/>
      </c>
      <c r="H607" s="780" t="str">
        <f>IF(OR(G607="",G607=0,G607="0"),"",LEFT(G607,C604+1))</f>
        <v/>
      </c>
      <c r="I607" s="782"/>
      <c r="J607" s="796"/>
      <c r="K607" s="759" t="str">
        <f>IF(LEN(TRIM(L607))&gt;0,MAX(K13:K606)+1,"")</f>
        <v/>
      </c>
      <c r="L607" s="864"/>
      <c r="M607" s="864"/>
      <c r="N607" s="864"/>
      <c r="WK607" s="843"/>
      <c r="WL607" s="843"/>
      <c r="WM607" s="843"/>
      <c r="WN607" s="843"/>
      <c r="WO607" s="843"/>
      <c r="WP607" s="843"/>
      <c r="WQ607" s="843"/>
      <c r="WR607" s="843"/>
      <c r="WS607" s="843"/>
      <c r="WT607" s="843"/>
      <c r="WU607" s="843"/>
      <c r="WV607" s="843"/>
      <c r="WW607" s="843"/>
      <c r="WX607" s="843"/>
      <c r="WY607" s="843"/>
      <c r="WZ607" s="843"/>
      <c r="XA607" s="843"/>
      <c r="XB607" s="843"/>
      <c r="XC607" s="843"/>
      <c r="XD607" s="843"/>
      <c r="XE607" s="843"/>
      <c r="XF607" s="843"/>
      <c r="XG607" s="843"/>
      <c r="XH607" s="843"/>
    </row>
    <row r="608" spans="2:632">
      <c r="B608" s="759"/>
      <c r="C608" s="784" t="str">
        <f>TRIM(SUBSTITUTE(SUBSTITUTE(SUBSTITUTE(SUBSTITUTE(C607,"►"," "),"▼"," "),"▲"," "),"◄"," "))</f>
        <v/>
      </c>
      <c r="D608" s="780" t="str" cm="1">
        <f t="array" ref="D608">IF(ROW()=ROW(D602),C605,INDEX(E602:E615,ROW()-ROW(D602)))</f>
        <v/>
      </c>
      <c r="E608" s="781" t="str">
        <f>IF(OR(D608="",C604="",C604&lt;=0,F608=""),"",TRIM(MID(D608,LEN(F608)+1+IF(MID(D608,LEN(F608)+1,1)=" ",1,0),99999)))</f>
        <v/>
      </c>
      <c r="F608" s="780" t="str">
        <f>IF(OR(G608="",G608=0,G608="0"),"",IF(LEN(G608)&lt;=C604,G608,IF(LEN(SUBSTITUTE(H608," ",""))=C604+1,LEFT(G608,C604),LEFT(G608,FIND("§",SUBSTITUTE(H608," ","§",LEN(H608)-LEN(SUBSTITUTE(H608," ",""))))-1))))</f>
        <v/>
      </c>
      <c r="G608" s="780" t="str">
        <f t="shared" si="160"/>
        <v/>
      </c>
      <c r="H608" s="780" t="str">
        <f>IF(OR(G608="",G608=0,G608="0"),"",LEFT(G608,C604+1))</f>
        <v/>
      </c>
      <c r="I608" s="782"/>
      <c r="J608" s="796"/>
      <c r="K608" s="759" t="str">
        <f>IF(LEN(TRIM(L608))&gt;0,MAX(K13:K607)+1,"")</f>
        <v/>
      </c>
      <c r="L608" s="864"/>
      <c r="M608" s="864"/>
      <c r="N608" s="864"/>
      <c r="WK608" s="843"/>
      <c r="WL608" s="843"/>
      <c r="WM608" s="843"/>
      <c r="WN608" s="843"/>
      <c r="WO608" s="843"/>
      <c r="WP608" s="843"/>
      <c r="WQ608" s="843"/>
      <c r="WR608" s="843"/>
      <c r="WS608" s="843"/>
      <c r="WT608" s="843"/>
      <c r="WU608" s="843"/>
      <c r="WV608" s="843"/>
      <c r="WW608" s="843"/>
      <c r="WX608" s="843"/>
      <c r="WY608" s="843"/>
      <c r="WZ608" s="843"/>
      <c r="XA608" s="843"/>
      <c r="XB608" s="843"/>
      <c r="XC608" s="843"/>
      <c r="XD608" s="843"/>
      <c r="XE608" s="843"/>
      <c r="XF608" s="843"/>
      <c r="XG608" s="843"/>
      <c r="XH608" s="843"/>
    </row>
    <row r="609" spans="2:632">
      <c r="B609" s="759"/>
      <c r="C609" s="784" t="str">
        <f>TRIM(SUBSTITUTE(SUBSTITUTE(C608,"“"," "),"”"," "))</f>
        <v/>
      </c>
      <c r="D609" s="780" t="str" cm="1">
        <f t="array" ref="D609">IF(ROW()=ROW(D602),C605,INDEX(E602:E615,ROW()-ROW(D602)))</f>
        <v/>
      </c>
      <c r="E609" s="781" t="str">
        <f>IF(OR(D609="",C604="",C604&lt;=0,F609=""),"",TRIM(MID(D609,LEN(F609)+1+IF(MID(D609,LEN(F609)+1,1)=" ",1,0),99999)))</f>
        <v/>
      </c>
      <c r="F609" s="780" t="str">
        <f>IF(OR(G609="",G609=0,G609="0"),"",IF(LEN(G609)&lt;=C604,G609,IF(LEN(SUBSTITUTE(H609," ",""))=C604+1,LEFT(G609,C604),LEFT(G609,FIND("§",SUBSTITUTE(H609," ","§",LEN(H609)-LEN(SUBSTITUTE(H609," ",""))))-1))))</f>
        <v/>
      </c>
      <c r="G609" s="780" t="str">
        <f t="shared" si="160"/>
        <v/>
      </c>
      <c r="H609" s="780" t="str">
        <f>IF(OR(G609="",G609=0,G609="0"),"",LEFT(G609,C604+1))</f>
        <v/>
      </c>
      <c r="I609" s="782"/>
      <c r="J609" s="796"/>
      <c r="K609" s="759" t="str">
        <f>IF(LEN(TRIM(L609))&gt;0,MAX(K13:K608)+1,"")</f>
        <v/>
      </c>
      <c r="L609" s="864"/>
      <c r="M609" s="864"/>
      <c r="N609" s="864"/>
      <c r="WK609" s="843"/>
      <c r="WL609" s="843"/>
      <c r="WM609" s="843"/>
      <c r="WN609" s="843"/>
      <c r="WO609" s="843"/>
      <c r="WP609" s="843"/>
      <c r="WQ609" s="843"/>
      <c r="WR609" s="843"/>
      <c r="WS609" s="843"/>
      <c r="WT609" s="843"/>
      <c r="WU609" s="843"/>
      <c r="WV609" s="843"/>
      <c r="WW609" s="843"/>
      <c r="WX609" s="843"/>
      <c r="WY609" s="843"/>
      <c r="WZ609" s="843"/>
      <c r="XA609" s="843"/>
      <c r="XB609" s="843"/>
      <c r="XC609" s="843"/>
      <c r="XD609" s="843"/>
      <c r="XE609" s="843"/>
      <c r="XF609" s="843"/>
      <c r="XG609" s="843"/>
      <c r="XH609" s="843"/>
    </row>
    <row r="610" spans="2:632">
      <c r="B610" s="759"/>
      <c r="C610" s="784"/>
      <c r="D610" s="780" t="str" cm="1">
        <f t="array" ref="D610">IF(ROW()=ROW(D602),C605,INDEX(E602:E615,ROW()-ROW(D602)))</f>
        <v/>
      </c>
      <c r="E610" s="781" t="str">
        <f>IF(OR(D610="",C604="",C604&lt;=0,F610=""),"",TRIM(MID(D610,LEN(F610)+1+IF(MID(D610,LEN(F610)+1,1)=" ",1,0),99999)))</f>
        <v/>
      </c>
      <c r="F610" s="780" t="str">
        <f>IF(OR(G610="",G610=0,G610="0"),"",IF(LEN(G610)&lt;=C604,G610,IF(LEN(SUBSTITUTE(H610," ",""))=C604+1,LEFT(G610,C604),LEFT(G610,FIND("§",SUBSTITUTE(H610," ","§",LEN(H610)-LEN(SUBSTITUTE(H610," ",""))))-1))))</f>
        <v/>
      </c>
      <c r="G610" s="780" t="str">
        <f t="shared" si="160"/>
        <v/>
      </c>
      <c r="H610" s="780" t="str">
        <f>IF(OR(G610="",G610=0,G610="0"),"",LEFT(G610,C604+1))</f>
        <v/>
      </c>
      <c r="I610" s="782"/>
      <c r="J610" s="796"/>
      <c r="K610" s="759" t="str">
        <f>IF(LEN(TRIM(L610))&gt;0,MAX(K13:K609)+1,"")</f>
        <v/>
      </c>
      <c r="L610" s="864"/>
      <c r="M610" s="864"/>
      <c r="N610" s="864"/>
      <c r="WK610" s="843"/>
      <c r="WL610" s="843"/>
      <c r="WM610" s="843"/>
      <c r="WN610" s="843"/>
      <c r="WO610" s="843"/>
      <c r="WP610" s="843"/>
      <c r="WQ610" s="843"/>
      <c r="WR610" s="843"/>
      <c r="WS610" s="843"/>
      <c r="WT610" s="843"/>
      <c r="WU610" s="843"/>
      <c r="WV610" s="843"/>
      <c r="WW610" s="843"/>
      <c r="WX610" s="843"/>
      <c r="WY610" s="843"/>
      <c r="WZ610" s="843"/>
      <c r="XA610" s="843"/>
      <c r="XB610" s="843"/>
      <c r="XC610" s="843"/>
      <c r="XD610" s="843"/>
      <c r="XE610" s="843"/>
      <c r="XF610" s="843"/>
      <c r="XG610" s="843"/>
      <c r="XH610" s="843"/>
    </row>
    <row r="611" spans="2:632">
      <c r="B611" s="759"/>
      <c r="C611" s="784"/>
      <c r="D611" s="780" t="str" cm="1">
        <f t="array" ref="D611">IF(ROW()=ROW(D602),C605,INDEX(E602:E615,ROW()-ROW(D602)))</f>
        <v/>
      </c>
      <c r="E611" s="781" t="str">
        <f>IF(OR(D611="",C604="",C604&lt;=0,F611=""),"",TRIM(MID(D611,LEN(F611)+1+IF(MID(D611,LEN(F611)+1,1)=" ",1,0),99999)))</f>
        <v/>
      </c>
      <c r="F611" s="780" t="str">
        <f>IF(OR(G611="",G611=0,G611="0"),"",IF(LEN(G611)&lt;=C604,G611,IF(LEN(SUBSTITUTE(H611," ",""))=C604+1,LEFT(G611,C604),LEFT(G611,FIND("§",SUBSTITUTE(H611," ","§",LEN(H611)-LEN(SUBSTITUTE(H611," ",""))))-1))))</f>
        <v/>
      </c>
      <c r="G611" s="780" t="str">
        <f t="shared" si="160"/>
        <v/>
      </c>
      <c r="H611" s="780" t="str">
        <f>IF(OR(G611="",G611=0,G611="0"),"",LEFT(G611,C604+1))</f>
        <v/>
      </c>
      <c r="I611" s="782"/>
      <c r="J611" s="796"/>
      <c r="K611" s="759" t="str">
        <f>IF(LEN(TRIM(L611))&gt;0,MAX(K13:K610)+1,"")</f>
        <v/>
      </c>
      <c r="L611" s="864"/>
      <c r="M611" s="864"/>
      <c r="N611" s="864"/>
      <c r="WK611" s="843"/>
      <c r="WL611" s="843"/>
      <c r="WM611" s="843"/>
      <c r="WN611" s="843"/>
      <c r="WO611" s="843"/>
      <c r="WP611" s="843"/>
      <c r="WQ611" s="843"/>
      <c r="WR611" s="843"/>
      <c r="WS611" s="843"/>
      <c r="WT611" s="843"/>
      <c r="WU611" s="843"/>
      <c r="WV611" s="843"/>
      <c r="WW611" s="843"/>
      <c r="WX611" s="843"/>
      <c r="WY611" s="843"/>
      <c r="WZ611" s="843"/>
      <c r="XA611" s="843"/>
      <c r="XB611" s="843"/>
      <c r="XC611" s="843"/>
      <c r="XD611" s="843"/>
      <c r="XE611" s="843"/>
      <c r="XF611" s="843"/>
      <c r="XG611" s="843"/>
      <c r="XH611" s="843"/>
    </row>
    <row r="612" spans="2:632">
      <c r="B612" s="759"/>
      <c r="C612" s="784"/>
      <c r="D612" s="780" t="str" cm="1">
        <f t="array" ref="D612">IF(ROW()=ROW(D602),C605,INDEX(E602:E615,ROW()-ROW(D602)))</f>
        <v/>
      </c>
      <c r="E612" s="781" t="str">
        <f>IF(OR(D612="",C604="",C604&lt;=0,F612=""),"",TRIM(MID(D612,LEN(F612)+1+IF(MID(D612,LEN(F612)+1,1)=" ",1,0),99999)))</f>
        <v/>
      </c>
      <c r="F612" s="780" t="str">
        <f>IF(OR(G612="",G612=0,G612="0"),"",IF(LEN(G612)&lt;=C604,G612,IF(LEN(SUBSTITUTE(H612," ",""))=C604+1,LEFT(G612,C604),LEFT(G612,FIND("§",SUBSTITUTE(H612," ","§",LEN(H612)-LEN(SUBSTITUTE(H612," ",""))))-1))))</f>
        <v/>
      </c>
      <c r="G612" s="780" t="str">
        <f t="shared" si="160"/>
        <v/>
      </c>
      <c r="H612" s="780" t="str">
        <f>IF(OR(G612="",G612=0,G612="0"),"",LEFT(G612,C604+1))</f>
        <v/>
      </c>
      <c r="I612" s="782"/>
      <c r="J612" s="796"/>
      <c r="K612" s="759" t="str">
        <f>IF(LEN(TRIM(L612))&gt;0,MAX(K13:K611)+1,"")</f>
        <v/>
      </c>
      <c r="L612" s="864"/>
      <c r="M612" s="864"/>
      <c r="N612" s="864"/>
      <c r="WK612" s="843"/>
      <c r="WL612" s="843"/>
      <c r="WM612" s="843"/>
      <c r="WN612" s="843"/>
      <c r="WO612" s="843"/>
      <c r="WP612" s="843"/>
      <c r="WQ612" s="843"/>
      <c r="WR612" s="843"/>
      <c r="WS612" s="843"/>
      <c r="WT612" s="843"/>
      <c r="WU612" s="843"/>
      <c r="WV612" s="843"/>
      <c r="WW612" s="843"/>
      <c r="WX612" s="843"/>
      <c r="WY612" s="843"/>
      <c r="WZ612" s="843"/>
      <c r="XA612" s="843"/>
      <c r="XB612" s="843"/>
      <c r="XC612" s="843"/>
      <c r="XD612" s="843"/>
      <c r="XE612" s="843"/>
      <c r="XF612" s="843"/>
      <c r="XG612" s="843"/>
      <c r="XH612" s="843"/>
    </row>
    <row r="613" spans="2:632">
      <c r="B613" s="759"/>
      <c r="C613" s="784"/>
      <c r="D613" s="780" t="str" cm="1">
        <f t="array" ref="D613">IF(ROW()=ROW(D602),C605,INDEX(E602:E615,ROW()-ROW(D602)))</f>
        <v/>
      </c>
      <c r="E613" s="781" t="str">
        <f>IF(OR(D613="",C604="",C604&lt;=0,F613=""),"",TRIM(MID(D613,LEN(F613)+1+IF(MID(D613,LEN(F613)+1,1)=" ",1,0),99999)))</f>
        <v/>
      </c>
      <c r="F613" s="780" t="str">
        <f>IF(OR(G613="",G613=0,G613="0"),"",IF(LEN(G613)&lt;=C604,G613,IF(LEN(SUBSTITUTE(H613," ",""))=C604+1,LEFT(G613,C604),LEFT(G613,FIND("§",SUBSTITUTE(H613," ","§",LEN(H613)-LEN(SUBSTITUTE(H613," ",""))))-1))))</f>
        <v/>
      </c>
      <c r="G613" s="780" t="str">
        <f t="shared" si="160"/>
        <v/>
      </c>
      <c r="H613" s="780" t="str">
        <f>IF(OR(G613="",G613=0,G613="0"),"",LEFT(G613,C604+1))</f>
        <v/>
      </c>
      <c r="I613" s="782"/>
      <c r="J613" s="796"/>
      <c r="K613" s="759" t="str">
        <f>IF(LEN(TRIM(L613))&gt;0,MAX(K13:K612)+1,"")</f>
        <v/>
      </c>
      <c r="L613" s="864"/>
      <c r="M613" s="864"/>
      <c r="N613" s="864"/>
      <c r="WK613" s="843"/>
      <c r="WL613" s="843"/>
      <c r="WM613" s="843"/>
      <c r="WN613" s="843"/>
      <c r="WO613" s="843"/>
      <c r="WP613" s="843"/>
      <c r="WQ613" s="843"/>
      <c r="WR613" s="843"/>
      <c r="WS613" s="843"/>
      <c r="WT613" s="843"/>
      <c r="WU613" s="843"/>
      <c r="WV613" s="843"/>
      <c r="WW613" s="843"/>
      <c r="WX613" s="843"/>
      <c r="WY613" s="843"/>
      <c r="WZ613" s="843"/>
      <c r="XA613" s="843"/>
      <c r="XB613" s="843"/>
      <c r="XC613" s="843"/>
      <c r="XD613" s="843"/>
      <c r="XE613" s="843"/>
      <c r="XF613" s="843"/>
      <c r="XG613" s="843"/>
      <c r="XH613" s="843"/>
    </row>
    <row r="614" spans="2:632">
      <c r="B614" s="759"/>
      <c r="C614" s="784"/>
      <c r="D614" s="780" t="str" cm="1">
        <f t="array" ref="D614">IF(ROW()=ROW(D602),C605,INDEX(E602:E615,ROW()-ROW(D602)))</f>
        <v/>
      </c>
      <c r="E614" s="781" t="str">
        <f>IF(OR(D614="",C604="",C604&lt;=0,F614=""),"",TRIM(MID(D614,LEN(F614)+1+IF(MID(D614,LEN(F614)+1,1)=" ",1,0),99999)))</f>
        <v/>
      </c>
      <c r="F614" s="780" t="str">
        <f>IF(OR(G614="",G614=0,G614="0"),"",IF(LEN(G614)&lt;=C604,G614,IF(LEN(SUBSTITUTE(H614," ",""))=C604+1,LEFT(G614,C604),LEFT(G614,FIND("§",SUBSTITUTE(H614," ","§",LEN(H614)-LEN(SUBSTITUTE(H614," ",""))))-1))))</f>
        <v/>
      </c>
      <c r="G614" s="780" t="str">
        <f t="shared" si="160"/>
        <v/>
      </c>
      <c r="H614" s="780" t="str">
        <f>IF(OR(G614="",G614=0,G614="0"),"",LEFT(G614,C604+1))</f>
        <v/>
      </c>
      <c r="I614" s="782"/>
      <c r="J614" s="796"/>
      <c r="K614" s="759" t="str">
        <f>IF(LEN(TRIM(L614))&gt;0,MAX(K13:K613)+1,"")</f>
        <v/>
      </c>
      <c r="L614" s="864"/>
      <c r="M614" s="864"/>
      <c r="N614" s="864"/>
      <c r="WK614" s="843"/>
      <c r="WL614" s="843"/>
      <c r="WM614" s="843"/>
      <c r="WN614" s="843"/>
      <c r="WO614" s="843"/>
      <c r="WP614" s="843"/>
      <c r="WQ614" s="843"/>
      <c r="WR614" s="843"/>
      <c r="WS614" s="843"/>
      <c r="WT614" s="843"/>
      <c r="WU614" s="843"/>
      <c r="WV614" s="843"/>
      <c r="WW614" s="843"/>
      <c r="WX614" s="843"/>
      <c r="WY614" s="843"/>
      <c r="WZ614" s="843"/>
      <c r="XA614" s="843"/>
      <c r="XB614" s="843"/>
      <c r="XC614" s="843"/>
      <c r="XD614" s="843"/>
      <c r="XE614" s="843"/>
      <c r="XF614" s="843"/>
      <c r="XG614" s="843"/>
      <c r="XH614" s="843"/>
    </row>
    <row r="615" spans="2:632">
      <c r="B615" s="759"/>
      <c r="C615" s="784"/>
      <c r="D615" s="780" t="str" cm="1">
        <f t="array" ref="D615">IF(ROW()=ROW(D602),C605,INDEX(E602:E615,ROW()-ROW(D602)))</f>
        <v/>
      </c>
      <c r="E615" s="781" t="str">
        <f>IF(OR(D615="",C604="",C604&lt;=0,F615=""),"",TRIM(MID(D615,LEN(F615)+1+IF(MID(D615,LEN(F615)+1,1)=" ",1,0),99999)))</f>
        <v/>
      </c>
      <c r="F615" s="780" t="str">
        <f>IF(OR(G615="",G615=0,G615="0"),"",IF(LEN(G615)&lt;=C604,G615,IF(LEN(SUBSTITUTE(H615," ",""))=C604+1,LEFT(G615,C604),LEFT(G615,FIND("§",SUBSTITUTE(H615," ","§",LEN(H615)-LEN(SUBSTITUTE(H615," ",""))))-1))))</f>
        <v/>
      </c>
      <c r="G615" s="780" t="str">
        <f t="shared" si="160"/>
        <v/>
      </c>
      <c r="H615" s="780" t="str">
        <f>IF(OR(G615="",G615=0,G615="0"),"",LEFT(G615,C604+1))</f>
        <v/>
      </c>
      <c r="I615" s="782"/>
      <c r="J615" s="796"/>
      <c r="K615" s="759" t="str">
        <f>IF(LEN(TRIM(L615))&gt;0,MAX(K13:K614)+1,"")</f>
        <v/>
      </c>
      <c r="L615" s="864"/>
      <c r="M615" s="864"/>
      <c r="N615" s="864"/>
      <c r="WK615" s="843"/>
      <c r="WL615" s="843"/>
      <c r="WM615" s="843"/>
      <c r="WN615" s="843"/>
      <c r="WO615" s="843"/>
      <c r="WP615" s="843"/>
      <c r="WQ615" s="843"/>
      <c r="WR615" s="843"/>
      <c r="WS615" s="843"/>
      <c r="WT615" s="843"/>
      <c r="WU615" s="843"/>
      <c r="WV615" s="843"/>
      <c r="WW615" s="843"/>
      <c r="WX615" s="843"/>
      <c r="WY615" s="843"/>
      <c r="WZ615" s="843"/>
      <c r="XA615" s="843"/>
      <c r="XB615" s="843"/>
      <c r="XC615" s="843"/>
      <c r="XD615" s="843"/>
      <c r="XE615" s="843"/>
      <c r="XF615" s="843"/>
      <c r="XG615" s="843"/>
      <c r="XH615" s="843"/>
    </row>
    <row r="616" spans="2:632">
      <c r="B616" s="759"/>
      <c r="C616" s="779" t="str">
        <f>IF(TRIM(SUBSTITUTE(R57,CHAR(160),""))="","",R57)</f>
        <v/>
      </c>
      <c r="D616" s="780" t="str" cm="1">
        <f t="array" ref="D616">IF(ROW()=ROW(D616),C619,INDEX(E616:E629,ROW()-ROW(D616)))</f>
        <v/>
      </c>
      <c r="E616" s="781" t="str">
        <f>IF(OR(D616="",C618="",C618&lt;=0,F616=""),"",TRIM(MID(D616,LEN(F616)+1+IF(MID(D616,LEN(F616)+1,1)=" ",1,0),99999)))</f>
        <v/>
      </c>
      <c r="F616" s="780" t="str">
        <f>IF(OR(G616="",G616=0,G616="0"),"",IF(LEN(G616)&lt;=C618,G616,IF(LEN(SUBSTITUTE(H616," ",""))=C618+1,LEFT(G616,C618),LEFT(G616,FIND("§",SUBSTITUTE(H616," ","§",LEN(H616)-LEN(SUBSTITUTE(H616," ",""))))-1))))</f>
        <v/>
      </c>
      <c r="G616" s="780" t="str">
        <f t="shared" si="160"/>
        <v/>
      </c>
      <c r="H616" s="780" t="str">
        <f>IF(OR(G616="",G616=0,G616="0"),"",LEFT(G616,C618+1))</f>
        <v/>
      </c>
      <c r="I616" s="782"/>
      <c r="J616" s="796"/>
      <c r="K616" s="759" t="str">
        <f>IF(LEN(TRIM(L616))&gt;0,MAX(K13:K615)+1,"")</f>
        <v/>
      </c>
      <c r="L616" s="864"/>
      <c r="M616" s="864"/>
      <c r="N616" s="864"/>
      <c r="WK616" s="843"/>
      <c r="WL616" s="843"/>
      <c r="WM616" s="843"/>
      <c r="WN616" s="843"/>
      <c r="WO616" s="843"/>
      <c r="WP616" s="843"/>
      <c r="WQ616" s="843"/>
      <c r="WR616" s="843"/>
      <c r="WS616" s="843"/>
      <c r="WT616" s="843"/>
      <c r="WU616" s="843"/>
      <c r="WV616" s="843"/>
      <c r="WW616" s="843"/>
      <c r="WX616" s="843"/>
      <c r="WY616" s="843"/>
      <c r="WZ616" s="843"/>
      <c r="XA616" s="843"/>
      <c r="XB616" s="843"/>
      <c r="XC616" s="843"/>
      <c r="XD616" s="843"/>
      <c r="XE616" s="843"/>
      <c r="XF616" s="843"/>
      <c r="XG616" s="843"/>
      <c r="XH616" s="843"/>
    </row>
    <row r="617" spans="2:632">
      <c r="B617" s="759"/>
      <c r="C617" s="784" t="str">
        <f>TRIM(SUBSTITUTE(SUBSTITUTE(SUBSTITUTE(SUBSTITUTE(SUBSTITUTE(SUBSTITUTE(SUBSTITUTE(SUBSTITUTE(SUBSTITUTE(CLEAN(IF(OR(LEFT(C616,1)="-",LEFT(C616,1)="="),MID(C616,2,99999),C616)),"—","-"),"–","-"),CHAR(160)," "),CHAR(9)," "),CHAR(13)," "),CHAR(10)," ")," "," ")," "," ")," "," "))</f>
        <v/>
      </c>
      <c r="D617" s="780" t="str" cm="1">
        <f t="array" ref="D617">IF(ROW()=ROW(D616),C619,INDEX(E616:E629,ROW()-ROW(D616)))</f>
        <v/>
      </c>
      <c r="E617" s="781" t="str">
        <f>IF(OR(D617="",C618="",C618&lt;=0,F617=""),"",TRIM(MID(D617,LEN(F617)+1+IF(MID(D617,LEN(F617)+1,1)=" ",1,0),99999)))</f>
        <v/>
      </c>
      <c r="F617" s="780" t="str">
        <f>IF(OR(G617="",G617=0,G617="0"),"",IF(LEN(G617)&lt;=C618,G617,IF(LEN(SUBSTITUTE(H617," ",""))=C618+1,LEFT(G617,C618),LEFT(G617,FIND("§",SUBSTITUTE(H617," ","§",LEN(H617)-LEN(SUBSTITUTE(H617," ",""))))-1))))</f>
        <v/>
      </c>
      <c r="G617" s="780" t="str">
        <f t="shared" si="160"/>
        <v/>
      </c>
      <c r="H617" s="780" t="str">
        <f>IF(OR(G617="",G617=0,G617="0"),"",LEFT(G617,C618+1))</f>
        <v/>
      </c>
      <c r="I617" s="782"/>
      <c r="J617" s="796"/>
      <c r="K617" s="759" t="str">
        <f>IF(LEN(TRIM(L617))&gt;0,MAX(K13:K616)+1,"")</f>
        <v/>
      </c>
      <c r="L617" s="864"/>
      <c r="M617" s="864"/>
      <c r="N617" s="864"/>
      <c r="WK617" s="843"/>
      <c r="WL617" s="843"/>
      <c r="WM617" s="843"/>
      <c r="WN617" s="843"/>
      <c r="WO617" s="843"/>
      <c r="WP617" s="843"/>
      <c r="WQ617" s="843"/>
      <c r="WR617" s="843"/>
      <c r="WS617" s="843"/>
      <c r="WT617" s="843"/>
      <c r="WU617" s="843"/>
      <c r="WV617" s="843"/>
      <c r="WW617" s="843"/>
      <c r="WX617" s="843"/>
      <c r="WY617" s="843"/>
      <c r="WZ617" s="843"/>
      <c r="XA617" s="843"/>
      <c r="XB617" s="843"/>
      <c r="XC617" s="843"/>
      <c r="XD617" s="843"/>
      <c r="XE617" s="843"/>
      <c r="XF617" s="843"/>
      <c r="XG617" s="843"/>
      <c r="XH617" s="843"/>
    </row>
    <row r="618" spans="2:632">
      <c r="B618" s="759"/>
      <c r="C618" s="785">
        <f>K10</f>
        <v>120</v>
      </c>
      <c r="D618" s="780" t="str" cm="1">
        <f t="array" ref="D618">IF(ROW()=ROW(D616),C619,INDEX(E616:E629,ROW()-ROW(D616)))</f>
        <v/>
      </c>
      <c r="E618" s="781" t="str">
        <f>IF(OR(D618="",C618="",C618&lt;=0,F618=""),"",TRIM(MID(D618,LEN(F618)+1+IF(MID(D618,LEN(F618)+1,1)=" ",1,0),99999)))</f>
        <v/>
      </c>
      <c r="F618" s="780" t="str">
        <f>IF(OR(G618="",G618=0,G618="0"),"",IF(LEN(G618)&lt;=C618,G618,IF(LEN(SUBSTITUTE(H618," ",""))=C618+1,LEFT(G618,C618),LEFT(G618,FIND("§",SUBSTITUTE(H618," ","§",LEN(H618)-LEN(SUBSTITUTE(H618," ",""))))-1))))</f>
        <v/>
      </c>
      <c r="G618" s="780" t="str">
        <f t="shared" si="160"/>
        <v/>
      </c>
      <c r="H618" s="780" t="str">
        <f>IF(OR(G618="",G618=0,G618="0"),"",LEFT(G618,C618+1))</f>
        <v/>
      </c>
      <c r="I618" s="782"/>
      <c r="J618" s="796"/>
      <c r="K618" s="759" t="str">
        <f>IF(LEN(TRIM(L618))&gt;0,MAX(K13:K617)+1,"")</f>
        <v/>
      </c>
      <c r="L618" s="864"/>
      <c r="M618" s="864"/>
      <c r="N618" s="864"/>
      <c r="WK618" s="843"/>
      <c r="WL618" s="843"/>
      <c r="WM618" s="843"/>
      <c r="WN618" s="843"/>
      <c r="WO618" s="843"/>
      <c r="WP618" s="843"/>
      <c r="WQ618" s="843"/>
      <c r="WR618" s="843"/>
      <c r="WS618" s="843"/>
      <c r="WT618" s="843"/>
      <c r="WU618" s="843"/>
      <c r="WV618" s="843"/>
      <c r="WW618" s="843"/>
      <c r="WX618" s="843"/>
      <c r="WY618" s="843"/>
      <c r="WZ618" s="843"/>
      <c r="XA618" s="843"/>
      <c r="XB618" s="843"/>
      <c r="XC618" s="843"/>
      <c r="XD618" s="843"/>
      <c r="XE618" s="843"/>
      <c r="XF618" s="843"/>
      <c r="XG618" s="843"/>
      <c r="XH618" s="843"/>
    </row>
    <row r="619" spans="2:632">
      <c r="B619" s="759"/>
      <c r="C619" s="784" t="str">
        <f>IF(UPPER(TRIM(K11))="X",C623,C617)</f>
        <v/>
      </c>
      <c r="D619" s="780" t="str" cm="1">
        <f t="array" ref="D619">IF(ROW()=ROW(D616),C619,INDEX(E616:E629,ROW()-ROW(D616)))</f>
        <v/>
      </c>
      <c r="E619" s="781" t="str">
        <f>IF(OR(D619="",C618="",C618&lt;=0,F619=""),"",TRIM(MID(D619,LEN(F619)+1+IF(MID(D619,LEN(F619)+1,1)=" ",1,0),99999)))</f>
        <v/>
      </c>
      <c r="F619" s="780" t="str">
        <f>IF(OR(G619="",G619=0,G619="0"),"",IF(LEN(G619)&lt;=C618,G619,IF(LEN(SUBSTITUTE(H619," ",""))=C618+1,LEFT(G619,C618),LEFT(G619,FIND("§",SUBSTITUTE(H619," ","§",LEN(H619)-LEN(SUBSTITUTE(H619," ",""))))-1))))</f>
        <v/>
      </c>
      <c r="G619" s="780" t="str">
        <f t="shared" si="160"/>
        <v/>
      </c>
      <c r="H619" s="780" t="str">
        <f>IF(OR(G619="",G619=0,G619="0"),"",LEFT(G619,C618+1))</f>
        <v/>
      </c>
      <c r="I619" s="782"/>
      <c r="J619" s="796"/>
      <c r="K619" s="759" t="str">
        <f>IF(LEN(TRIM(L619))&gt;0,MAX(K13:K618)+1,"")</f>
        <v/>
      </c>
      <c r="L619" s="864"/>
      <c r="M619" s="864"/>
      <c r="N619" s="864"/>
      <c r="WK619" s="843"/>
      <c r="WL619" s="843"/>
      <c r="WM619" s="843"/>
      <c r="WN619" s="843"/>
      <c r="WO619" s="843"/>
      <c r="WP619" s="843"/>
      <c r="WQ619" s="843"/>
      <c r="WR619" s="843"/>
      <c r="WS619" s="843"/>
      <c r="WT619" s="843"/>
      <c r="WU619" s="843"/>
      <c r="WV619" s="843"/>
      <c r="WW619" s="843"/>
      <c r="WX619" s="843"/>
      <c r="WY619" s="843"/>
      <c r="WZ619" s="843"/>
      <c r="XA619" s="843"/>
      <c r="XB619" s="843"/>
      <c r="XC619" s="843"/>
      <c r="XD619" s="843"/>
      <c r="XE619" s="843"/>
      <c r="XF619" s="843"/>
      <c r="XG619" s="843"/>
      <c r="XH619" s="843"/>
    </row>
    <row r="620" spans="2:632">
      <c r="B620" s="759"/>
      <c r="C620" s="786" t="str">
        <f>TRIM(SUBSTITUTE(SUBSTITUTE(SUBSTITUTE(SUBSTITUTE(SUBSTITUTE(SUBSTITUTE(SUBSTITUTE(SUBSTITUTE(SUBSTITUTE(SUBSTITUTE(C617,","," "),";"," "),":"," "),"!"," "),"?"," "),"…"," "),"»"," "),"«"," "),"/"," "),"."," "))</f>
        <v/>
      </c>
      <c r="D620" s="780" t="str" cm="1">
        <f t="array" ref="D620">IF(ROW()=ROW(D616),C619,INDEX(E616:E629,ROW()-ROW(D616)))</f>
        <v/>
      </c>
      <c r="E620" s="781" t="str">
        <f>IF(OR(D620="",C618="",C618&lt;=0,F620=""),"",TRIM(MID(D620,LEN(F620)+1+IF(MID(D620,LEN(F620)+1,1)=" ",1,0),99999)))</f>
        <v/>
      </c>
      <c r="F620" s="780" t="str">
        <f>IF(OR(G620="",G620=0,G620="0"),"",IF(LEN(G620)&lt;=C618,G620,IF(LEN(SUBSTITUTE(H620," ",""))=C618+1,LEFT(G620,C618),LEFT(G620,FIND("§",SUBSTITUTE(H620," ","§",LEN(H620)-LEN(SUBSTITUTE(H620," ",""))))-1))))</f>
        <v/>
      </c>
      <c r="G620" s="780" t="str">
        <f t="shared" si="160"/>
        <v/>
      </c>
      <c r="H620" s="780" t="str">
        <f>IF(OR(G620="",G620=0,G620="0"),"",LEFT(G620,C618+1))</f>
        <v/>
      </c>
      <c r="I620" s="782"/>
      <c r="J620" s="796"/>
      <c r="K620" s="759" t="str">
        <f>IF(LEN(TRIM(L620))&gt;0,MAX(K13:K619)+1,"")</f>
        <v/>
      </c>
      <c r="L620" s="864"/>
      <c r="M620" s="864"/>
      <c r="N620" s="864"/>
      <c r="WK620" s="843"/>
      <c r="WL620" s="843"/>
      <c r="WM620" s="843"/>
      <c r="WN620" s="843"/>
      <c r="WO620" s="843"/>
      <c r="WP620" s="843"/>
      <c r="WQ620" s="843"/>
      <c r="WR620" s="843"/>
      <c r="WS620" s="843"/>
      <c r="WT620" s="843"/>
      <c r="WU620" s="843"/>
      <c r="WV620" s="843"/>
      <c r="WW620" s="843"/>
      <c r="WX620" s="843"/>
      <c r="WY620" s="843"/>
      <c r="WZ620" s="843"/>
      <c r="XA620" s="843"/>
      <c r="XB620" s="843"/>
      <c r="XC620" s="843"/>
      <c r="XD620" s="843"/>
      <c r="XE620" s="843"/>
      <c r="XF620" s="843"/>
      <c r="XG620" s="843"/>
      <c r="XH620" s="843"/>
    </row>
    <row r="621" spans="2:632">
      <c r="B621" s="759"/>
      <c r="C621" s="780" t="str">
        <f>TRIM(SUBSTITUTE(SUBSTITUTE(SUBSTITUTE(SUBSTITUTE(SUBSTITUTE(SUBSTITUTE(SUBSTITUTE(SUBSTITUTE(C620,"("," "),")"," "),CHAR(34)," "),"-"," "),"_"," "),"&lt;"," "),"&gt;"," "),"="," "))</f>
        <v/>
      </c>
      <c r="D621" s="780" t="str" cm="1">
        <f t="array" ref="D621">IF(ROW()=ROW(D616),C619,INDEX(E616:E629,ROW()-ROW(D616)))</f>
        <v/>
      </c>
      <c r="E621" s="781" t="str">
        <f>IF(OR(D621="",C618="",C618&lt;=0,F621=""),"",TRIM(MID(D621,LEN(F621)+1+IF(MID(D621,LEN(F621)+1,1)=" ",1,0),99999)))</f>
        <v/>
      </c>
      <c r="F621" s="780" t="str">
        <f>IF(OR(G621="",G621=0,G621="0"),"",IF(LEN(G621)&lt;=C618,G621,IF(LEN(SUBSTITUTE(H621," ",""))=C618+1,LEFT(G621,C618),LEFT(G621,FIND("§",SUBSTITUTE(H621," ","§",LEN(H621)-LEN(SUBSTITUTE(H621," ",""))))-1))))</f>
        <v/>
      </c>
      <c r="G621" s="780" t="str">
        <f t="shared" si="160"/>
        <v/>
      </c>
      <c r="H621" s="780" t="str">
        <f>IF(OR(G621="",G621=0,G621="0"),"",LEFT(G621,C618+1))</f>
        <v/>
      </c>
      <c r="I621" s="782"/>
      <c r="J621" s="796"/>
      <c r="K621" s="759" t="str">
        <f>IF(LEN(TRIM(L621))&gt;0,MAX(K13:K620)+1,"")</f>
        <v/>
      </c>
      <c r="L621" s="864"/>
      <c r="M621" s="864"/>
      <c r="N621" s="864"/>
      <c r="WK621" s="843"/>
      <c r="WL621" s="843"/>
      <c r="WM621" s="843"/>
      <c r="WN621" s="843"/>
      <c r="WO621" s="843"/>
      <c r="WP621" s="843"/>
      <c r="WQ621" s="843"/>
      <c r="WR621" s="843"/>
      <c r="WS621" s="843"/>
      <c r="WT621" s="843"/>
      <c r="WU621" s="843"/>
      <c r="WV621" s="843"/>
      <c r="WW621" s="843"/>
      <c r="WX621" s="843"/>
      <c r="WY621" s="843"/>
      <c r="WZ621" s="843"/>
      <c r="XA621" s="843"/>
      <c r="XB621" s="843"/>
      <c r="XC621" s="843"/>
      <c r="XD621" s="843"/>
      <c r="XE621" s="843"/>
      <c r="XF621" s="843"/>
      <c r="XG621" s="843"/>
      <c r="XH621" s="843"/>
    </row>
    <row r="622" spans="2:632">
      <c r="B622" s="759"/>
      <c r="C622" s="784" t="str">
        <f>TRIM(SUBSTITUTE(SUBSTITUTE(SUBSTITUTE(SUBSTITUTE(C621,"►"," "),"▼"," "),"▲"," "),"◄"," "))</f>
        <v/>
      </c>
      <c r="D622" s="780" t="str" cm="1">
        <f t="array" ref="D622">IF(ROW()=ROW(D616),C619,INDEX(E616:E629,ROW()-ROW(D616)))</f>
        <v/>
      </c>
      <c r="E622" s="781" t="str">
        <f>IF(OR(D622="",C618="",C618&lt;=0,F622=""),"",TRIM(MID(D622,LEN(F622)+1+IF(MID(D622,LEN(F622)+1,1)=" ",1,0),99999)))</f>
        <v/>
      </c>
      <c r="F622" s="780" t="str">
        <f>IF(OR(G622="",G622=0,G622="0"),"",IF(LEN(G622)&lt;=C618,G622,IF(LEN(SUBSTITUTE(H622," ",""))=C618+1,LEFT(G622,C618),LEFT(G622,FIND("§",SUBSTITUTE(H622," ","§",LEN(H622)-LEN(SUBSTITUTE(H622," ",""))))-1))))</f>
        <v/>
      </c>
      <c r="G622" s="780" t="str">
        <f t="shared" si="160"/>
        <v/>
      </c>
      <c r="H622" s="780" t="str">
        <f>IF(OR(G622="",G622=0,G622="0"),"",LEFT(G622,C618+1))</f>
        <v/>
      </c>
      <c r="I622" s="782"/>
      <c r="J622" s="796"/>
      <c r="K622" s="759" t="str">
        <f>IF(LEN(TRIM(L622))&gt;0,MAX(K13:K621)+1,"")</f>
        <v/>
      </c>
      <c r="L622" s="864"/>
      <c r="M622" s="864"/>
      <c r="N622" s="864"/>
      <c r="WK622" s="843"/>
      <c r="WL622" s="843"/>
      <c r="WM622" s="843"/>
      <c r="WN622" s="843"/>
      <c r="WO622" s="843"/>
      <c r="WP622" s="843"/>
      <c r="WQ622" s="843"/>
      <c r="WR622" s="843"/>
      <c r="WS622" s="843"/>
      <c r="WT622" s="843"/>
      <c r="WU622" s="843"/>
      <c r="WV622" s="843"/>
      <c r="WW622" s="843"/>
      <c r="WX622" s="843"/>
      <c r="WY622" s="843"/>
      <c r="WZ622" s="843"/>
      <c r="XA622" s="843"/>
      <c r="XB622" s="843"/>
      <c r="XC622" s="843"/>
      <c r="XD622" s="843"/>
      <c r="XE622" s="843"/>
      <c r="XF622" s="843"/>
      <c r="XG622" s="843"/>
      <c r="XH622" s="843"/>
    </row>
    <row r="623" spans="2:632">
      <c r="B623" s="759"/>
      <c r="C623" s="784" t="str">
        <f>TRIM(SUBSTITUTE(SUBSTITUTE(C622,"“"," "),"”"," "))</f>
        <v/>
      </c>
      <c r="D623" s="780" t="str" cm="1">
        <f t="array" ref="D623">IF(ROW()=ROW(D616),C619,INDEX(E616:E629,ROW()-ROW(D616)))</f>
        <v/>
      </c>
      <c r="E623" s="781" t="str">
        <f>IF(OR(D623="",C618="",C618&lt;=0,F623=""),"",TRIM(MID(D623,LEN(F623)+1+IF(MID(D623,LEN(F623)+1,1)=" ",1,0),99999)))</f>
        <v/>
      </c>
      <c r="F623" s="780" t="str">
        <f>IF(OR(G623="",G623=0,G623="0"),"",IF(LEN(G623)&lt;=C618,G623,IF(LEN(SUBSTITUTE(H623," ",""))=C618+1,LEFT(G623,C618),LEFT(G623,FIND("§",SUBSTITUTE(H623," ","§",LEN(H623)-LEN(SUBSTITUTE(H623," ",""))))-1))))</f>
        <v/>
      </c>
      <c r="G623" s="780" t="str">
        <f t="shared" si="160"/>
        <v/>
      </c>
      <c r="H623" s="780" t="str">
        <f>IF(OR(G623="",G623=0,G623="0"),"",LEFT(G623,C618+1))</f>
        <v/>
      </c>
      <c r="I623" s="782"/>
      <c r="J623" s="796"/>
      <c r="K623" s="759" t="str">
        <f>IF(LEN(TRIM(L623))&gt;0,MAX(K13:K622)+1,"")</f>
        <v/>
      </c>
      <c r="L623" s="864"/>
      <c r="M623" s="864"/>
      <c r="N623" s="864"/>
      <c r="WK623" s="843"/>
      <c r="WL623" s="843"/>
      <c r="WM623" s="843"/>
      <c r="WN623" s="843"/>
      <c r="WO623" s="843"/>
      <c r="WP623" s="843"/>
      <c r="WQ623" s="843"/>
      <c r="WR623" s="843"/>
      <c r="WS623" s="843"/>
      <c r="WT623" s="843"/>
      <c r="WU623" s="843"/>
      <c r="WV623" s="843"/>
      <c r="WW623" s="843"/>
      <c r="WX623" s="843"/>
      <c r="WY623" s="843"/>
      <c r="WZ623" s="843"/>
      <c r="XA623" s="843"/>
      <c r="XB623" s="843"/>
      <c r="XC623" s="843"/>
      <c r="XD623" s="843"/>
      <c r="XE623" s="843"/>
      <c r="XF623" s="843"/>
      <c r="XG623" s="843"/>
      <c r="XH623" s="843"/>
    </row>
    <row r="624" spans="2:632">
      <c r="B624" s="759"/>
      <c r="C624" s="784"/>
      <c r="D624" s="780" t="str" cm="1">
        <f t="array" ref="D624">IF(ROW()=ROW(D616),C619,INDEX(E616:E629,ROW()-ROW(D616)))</f>
        <v/>
      </c>
      <c r="E624" s="781" t="str">
        <f>IF(OR(D624="",C618="",C618&lt;=0,F624=""),"",TRIM(MID(D624,LEN(F624)+1+IF(MID(D624,LEN(F624)+1,1)=" ",1,0),99999)))</f>
        <v/>
      </c>
      <c r="F624" s="780" t="str">
        <f>IF(OR(G624="",G624=0,G624="0"),"",IF(LEN(G624)&lt;=C618,G624,IF(LEN(SUBSTITUTE(H624," ",""))=C618+1,LEFT(G624,C618),LEFT(G624,FIND("§",SUBSTITUTE(H624," ","§",LEN(H624)-LEN(SUBSTITUTE(H624," ",""))))-1))))</f>
        <v/>
      </c>
      <c r="G624" s="780" t="str">
        <f t="shared" si="160"/>
        <v/>
      </c>
      <c r="H624" s="780" t="str">
        <f>IF(OR(G624="",G624=0,G624="0"),"",LEFT(G624,C618+1))</f>
        <v/>
      </c>
      <c r="I624" s="782"/>
      <c r="J624" s="796"/>
      <c r="K624" s="759" t="str">
        <f>IF(LEN(TRIM(L624))&gt;0,MAX(K13:K623)+1,"")</f>
        <v/>
      </c>
      <c r="L624" s="864"/>
      <c r="M624" s="864"/>
      <c r="N624" s="864"/>
      <c r="WK624" s="843"/>
      <c r="WL624" s="843"/>
      <c r="WM624" s="843"/>
      <c r="WN624" s="843"/>
      <c r="WO624" s="843"/>
      <c r="WP624" s="843"/>
      <c r="WQ624" s="843"/>
      <c r="WR624" s="843"/>
      <c r="WS624" s="843"/>
      <c r="WT624" s="843"/>
      <c r="WU624" s="843"/>
      <c r="WV624" s="843"/>
      <c r="WW624" s="843"/>
      <c r="WX624" s="843"/>
      <c r="WY624" s="843"/>
      <c r="WZ624" s="843"/>
      <c r="XA624" s="843"/>
      <c r="XB624" s="843"/>
      <c r="XC624" s="843"/>
      <c r="XD624" s="843"/>
      <c r="XE624" s="843"/>
      <c r="XF624" s="843"/>
      <c r="XG624" s="843"/>
      <c r="XH624" s="843"/>
    </row>
    <row r="625" spans="2:632">
      <c r="B625" s="759"/>
      <c r="C625" s="784"/>
      <c r="D625" s="780" t="str" cm="1">
        <f t="array" ref="D625">IF(ROW()=ROW(D616),C619,INDEX(E616:E629,ROW()-ROW(D616)))</f>
        <v/>
      </c>
      <c r="E625" s="781" t="str">
        <f>IF(OR(D625="",C618="",C618&lt;=0,F625=""),"",TRIM(MID(D625,LEN(F625)+1+IF(MID(D625,LEN(F625)+1,1)=" ",1,0),99999)))</f>
        <v/>
      </c>
      <c r="F625" s="780" t="str">
        <f>IF(OR(G625="",G625=0,G625="0"),"",IF(LEN(G625)&lt;=C618,G625,IF(LEN(SUBSTITUTE(H625," ",""))=C618+1,LEFT(G625,C618),LEFT(G625,FIND("§",SUBSTITUTE(H625," ","§",LEN(H625)-LEN(SUBSTITUTE(H625," ",""))))-1))))</f>
        <v/>
      </c>
      <c r="G625" s="780" t="str">
        <f t="shared" si="160"/>
        <v/>
      </c>
      <c r="H625" s="780" t="str">
        <f>IF(OR(G625="",G625=0,G625="0"),"",LEFT(G625,C618+1))</f>
        <v/>
      </c>
      <c r="I625" s="782"/>
      <c r="J625" s="796"/>
      <c r="K625" s="759" t="str">
        <f>IF(LEN(TRIM(L625))&gt;0,MAX(K13:K624)+1,"")</f>
        <v/>
      </c>
      <c r="L625" s="864"/>
      <c r="M625" s="864"/>
      <c r="N625" s="864"/>
      <c r="WK625" s="843"/>
      <c r="WL625" s="843"/>
      <c r="WM625" s="843"/>
      <c r="WN625" s="843"/>
      <c r="WO625" s="843"/>
      <c r="WP625" s="843"/>
      <c r="WQ625" s="843"/>
      <c r="WR625" s="843"/>
      <c r="WS625" s="843"/>
      <c r="WT625" s="843"/>
      <c r="WU625" s="843"/>
      <c r="WV625" s="843"/>
      <c r="WW625" s="843"/>
      <c r="WX625" s="843"/>
      <c r="WY625" s="843"/>
      <c r="WZ625" s="843"/>
      <c r="XA625" s="843"/>
      <c r="XB625" s="843"/>
      <c r="XC625" s="843"/>
      <c r="XD625" s="843"/>
      <c r="XE625" s="843"/>
      <c r="XF625" s="843"/>
      <c r="XG625" s="843"/>
      <c r="XH625" s="843"/>
    </row>
    <row r="626" spans="2:632">
      <c r="B626" s="759"/>
      <c r="C626" s="784"/>
      <c r="D626" s="780" t="str" cm="1">
        <f t="array" ref="D626">IF(ROW()=ROW(D616),C619,INDEX(E616:E629,ROW()-ROW(D616)))</f>
        <v/>
      </c>
      <c r="E626" s="781" t="str">
        <f>IF(OR(D626="",C618="",C618&lt;=0,F626=""),"",TRIM(MID(D626,LEN(F626)+1+IF(MID(D626,LEN(F626)+1,1)=" ",1,0),99999)))</f>
        <v/>
      </c>
      <c r="F626" s="780" t="str">
        <f>IF(OR(G626="",G626=0,G626="0"),"",IF(LEN(G626)&lt;=C618,G626,IF(LEN(SUBSTITUTE(H626," ",""))=C618+1,LEFT(G626,C618),LEFT(G626,FIND("§",SUBSTITUTE(H626," ","§",LEN(H626)-LEN(SUBSTITUTE(H626," ",""))))-1))))</f>
        <v/>
      </c>
      <c r="G626" s="780" t="str">
        <f t="shared" si="160"/>
        <v/>
      </c>
      <c r="H626" s="780" t="str">
        <f>IF(OR(G626="",G626=0,G626="0"),"",LEFT(G626,C618+1))</f>
        <v/>
      </c>
      <c r="I626" s="782"/>
      <c r="J626" s="796"/>
      <c r="K626" s="759" t="str">
        <f>IF(LEN(TRIM(L626))&gt;0,MAX(K13:K625)+1,"")</f>
        <v/>
      </c>
      <c r="L626" s="864"/>
      <c r="M626" s="864"/>
      <c r="N626" s="864"/>
      <c r="WK626" s="843"/>
      <c r="WL626" s="843"/>
      <c r="WM626" s="843"/>
      <c r="WN626" s="843"/>
      <c r="WO626" s="843"/>
      <c r="WP626" s="843"/>
      <c r="WQ626" s="843"/>
      <c r="WR626" s="843"/>
      <c r="WS626" s="843"/>
      <c r="WT626" s="843"/>
      <c r="WU626" s="843"/>
      <c r="WV626" s="843"/>
      <c r="WW626" s="843"/>
      <c r="WX626" s="843"/>
      <c r="WY626" s="843"/>
      <c r="WZ626" s="843"/>
      <c r="XA626" s="843"/>
      <c r="XB626" s="843"/>
      <c r="XC626" s="843"/>
      <c r="XD626" s="843"/>
      <c r="XE626" s="843"/>
      <c r="XF626" s="843"/>
      <c r="XG626" s="843"/>
      <c r="XH626" s="843"/>
    </row>
    <row r="627" spans="2:632">
      <c r="B627" s="759"/>
      <c r="C627" s="784"/>
      <c r="D627" s="780" t="str" cm="1">
        <f t="array" ref="D627">IF(ROW()=ROW(D616),C619,INDEX(E616:E629,ROW()-ROW(D616)))</f>
        <v/>
      </c>
      <c r="E627" s="781" t="str">
        <f>IF(OR(D627="",C618="",C618&lt;=0,F627=""),"",TRIM(MID(D627,LEN(F627)+1+IF(MID(D627,LEN(F627)+1,1)=" ",1,0),99999)))</f>
        <v/>
      </c>
      <c r="F627" s="780" t="str">
        <f>IF(OR(G627="",G627=0,G627="0"),"",IF(LEN(G627)&lt;=C618,G627,IF(LEN(SUBSTITUTE(H627," ",""))=C618+1,LEFT(G627,C618),LEFT(G627,FIND("§",SUBSTITUTE(H627," ","§",LEN(H627)-LEN(SUBSTITUTE(H627," ",""))))-1))))</f>
        <v/>
      </c>
      <c r="G627" s="780" t="str">
        <f t="shared" si="160"/>
        <v/>
      </c>
      <c r="H627" s="780" t="str">
        <f>IF(OR(G627="",G627=0,G627="0"),"",LEFT(G627,C618+1))</f>
        <v/>
      </c>
      <c r="I627" s="782"/>
      <c r="J627" s="796"/>
      <c r="K627" s="759" t="str">
        <f>IF(LEN(TRIM(L627))&gt;0,MAX(K13:K626)+1,"")</f>
        <v/>
      </c>
      <c r="L627" s="864"/>
      <c r="M627" s="864"/>
      <c r="N627" s="864"/>
      <c r="WK627" s="843"/>
      <c r="WL627" s="843"/>
      <c r="WM627" s="843"/>
      <c r="WN627" s="843"/>
      <c r="WO627" s="843"/>
      <c r="WP627" s="843"/>
      <c r="WQ627" s="843"/>
      <c r="WR627" s="843"/>
      <c r="WS627" s="843"/>
      <c r="WT627" s="843"/>
      <c r="WU627" s="843"/>
      <c r="WV627" s="843"/>
      <c r="WW627" s="843"/>
      <c r="WX627" s="843"/>
      <c r="WY627" s="843"/>
      <c r="WZ627" s="843"/>
      <c r="XA627" s="843"/>
      <c r="XB627" s="843"/>
      <c r="XC627" s="843"/>
      <c r="XD627" s="843"/>
      <c r="XE627" s="843"/>
      <c r="XF627" s="843"/>
      <c r="XG627" s="843"/>
      <c r="XH627" s="843"/>
    </row>
    <row r="628" spans="2:632">
      <c r="B628" s="759"/>
      <c r="C628" s="784"/>
      <c r="D628" s="780" t="str" cm="1">
        <f t="array" ref="D628">IF(ROW()=ROW(D616),C619,INDEX(E616:E629,ROW()-ROW(D616)))</f>
        <v/>
      </c>
      <c r="E628" s="781" t="str">
        <f>IF(OR(D628="",C618="",C618&lt;=0,F628=""),"",TRIM(MID(D628,LEN(F628)+1+IF(MID(D628,LEN(F628)+1,1)=" ",1,0),99999)))</f>
        <v/>
      </c>
      <c r="F628" s="780" t="str">
        <f>IF(OR(G628="",G628=0,G628="0"),"",IF(LEN(G628)&lt;=C618,G628,IF(LEN(SUBSTITUTE(H628," ",""))=C618+1,LEFT(G628,C618),LEFT(G628,FIND("§",SUBSTITUTE(H628," ","§",LEN(H628)-LEN(SUBSTITUTE(H628," ",""))))-1))))</f>
        <v/>
      </c>
      <c r="G628" s="780" t="str">
        <f t="shared" si="160"/>
        <v/>
      </c>
      <c r="H628" s="780" t="str">
        <f>IF(OR(G628="",G628=0,G628="0"),"",LEFT(G628,C618+1))</f>
        <v/>
      </c>
      <c r="I628" s="782"/>
      <c r="J628" s="796"/>
      <c r="K628" s="759" t="str">
        <f>IF(LEN(TRIM(L628))&gt;0,MAX(K13:K627)+1,"")</f>
        <v/>
      </c>
      <c r="L628" s="864"/>
      <c r="M628" s="864"/>
      <c r="N628" s="864"/>
      <c r="WK628" s="843"/>
      <c r="WL628" s="843"/>
      <c r="WM628" s="843"/>
      <c r="WN628" s="843"/>
      <c r="WO628" s="843"/>
      <c r="WP628" s="843"/>
      <c r="WQ628" s="843"/>
      <c r="WR628" s="843"/>
      <c r="WS628" s="843"/>
      <c r="WT628" s="843"/>
      <c r="WU628" s="843"/>
      <c r="WV628" s="843"/>
      <c r="WW628" s="843"/>
      <c r="WX628" s="843"/>
      <c r="WY628" s="843"/>
      <c r="WZ628" s="843"/>
      <c r="XA628" s="843"/>
      <c r="XB628" s="843"/>
      <c r="XC628" s="843"/>
      <c r="XD628" s="843"/>
      <c r="XE628" s="843"/>
      <c r="XF628" s="843"/>
      <c r="XG628" s="843"/>
      <c r="XH628" s="843"/>
    </row>
    <row r="629" spans="2:632">
      <c r="B629" s="759"/>
      <c r="C629" s="784"/>
      <c r="D629" s="780" t="str" cm="1">
        <f t="array" ref="D629">IF(ROW()=ROW(D616),C619,INDEX(E616:E629,ROW()-ROW(D616)))</f>
        <v/>
      </c>
      <c r="E629" s="781" t="str">
        <f>IF(OR(D629="",C618="",C618&lt;=0,F629=""),"",TRIM(MID(D629,LEN(F629)+1+IF(MID(D629,LEN(F629)+1,1)=" ",1,0),99999)))</f>
        <v/>
      </c>
      <c r="F629" s="780" t="str">
        <f>IF(OR(G629="",G629=0,G629="0"),"",IF(LEN(G629)&lt;=C618,G629,IF(LEN(SUBSTITUTE(H629," ",""))=C618+1,LEFT(G629,C618),LEFT(G629,FIND("§",SUBSTITUTE(H629," ","§",LEN(H629)-LEN(SUBSTITUTE(H629," ",""))))-1))))</f>
        <v/>
      </c>
      <c r="G629" s="780" t="str">
        <f t="shared" si="160"/>
        <v/>
      </c>
      <c r="H629" s="780" t="str">
        <f>IF(OR(G629="",G629=0,G629="0"),"",LEFT(G629,C618+1))</f>
        <v/>
      </c>
      <c r="I629" s="782"/>
      <c r="J629" s="796"/>
      <c r="K629" s="759" t="str">
        <f>IF(LEN(TRIM(L629))&gt;0,MAX(K13:K628)+1,"")</f>
        <v/>
      </c>
      <c r="L629" s="864"/>
      <c r="M629" s="864"/>
      <c r="N629" s="864"/>
      <c r="WK629" s="843"/>
      <c r="WL629" s="843"/>
      <c r="WM629" s="843"/>
      <c r="WN629" s="843"/>
      <c r="WO629" s="843"/>
      <c r="WP629" s="843"/>
      <c r="WQ629" s="843"/>
      <c r="WR629" s="843"/>
      <c r="WS629" s="843"/>
      <c r="WT629" s="843"/>
      <c r="WU629" s="843"/>
      <c r="WV629" s="843"/>
      <c r="WW629" s="843"/>
      <c r="WX629" s="843"/>
      <c r="WY629" s="843"/>
      <c r="WZ629" s="843"/>
      <c r="XA629" s="843"/>
      <c r="XB629" s="843"/>
      <c r="XC629" s="843"/>
      <c r="XD629" s="843"/>
      <c r="XE629" s="843"/>
      <c r="XF629" s="843"/>
      <c r="XG629" s="843"/>
      <c r="XH629" s="843"/>
    </row>
    <row r="630" spans="2:632">
      <c r="B630" s="759"/>
      <c r="C630" s="779" t="str">
        <f>IF(TRIM(SUBSTITUTE(R58,CHAR(160),""))="","",R58)</f>
        <v>fin</v>
      </c>
      <c r="D630" s="780" t="str" cm="1">
        <f t="array" ref="D630">IF(ROW()=ROW(D630),C633,INDEX(E630:E643,ROW()-ROW(D630)))</f>
        <v>fin</v>
      </c>
      <c r="E630" s="781" t="str">
        <f>IF(OR(D630="",C632="",C632&lt;=0,F630=""),"",TRIM(MID(D630,LEN(F630)+1+IF(MID(D630,LEN(F630)+1,1)=" ",1,0),99999)))</f>
        <v/>
      </c>
      <c r="F630" s="780" t="str">
        <f>IF(OR(G630="",G630=0,G630="0"),"",IF(LEN(G630)&lt;=C632,G630,IF(LEN(SUBSTITUTE(H630," ",""))=C632+1,LEFT(G630,C632),LEFT(G630,FIND("§",SUBSTITUTE(H630," ","§",LEN(H630)-LEN(SUBSTITUTE(H630," ",""))))-1))))</f>
        <v>fin</v>
      </c>
      <c r="G630" s="780" t="str">
        <f t="shared" si="160"/>
        <v>fin</v>
      </c>
      <c r="H630" s="780" t="str">
        <f>IF(OR(G630="",G630=0,G630="0"),"",LEFT(G630,C632+1))</f>
        <v>fin</v>
      </c>
      <c r="I630" s="782"/>
      <c r="J630" s="796"/>
      <c r="K630" s="759" t="str">
        <f>IF(LEN(TRIM(L630))&gt;0,MAX(K13:K629)+1,"")</f>
        <v/>
      </c>
      <c r="L630" s="864"/>
      <c r="M630" s="864"/>
      <c r="N630" s="864"/>
      <c r="WK630" s="843"/>
      <c r="WL630" s="843"/>
      <c r="WM630" s="843"/>
      <c r="WN630" s="843"/>
      <c r="WO630" s="843"/>
      <c r="WP630" s="843"/>
      <c r="WQ630" s="843"/>
      <c r="WR630" s="843"/>
      <c r="WS630" s="843"/>
      <c r="WT630" s="843"/>
      <c r="WU630" s="843"/>
      <c r="WV630" s="843"/>
      <c r="WW630" s="843"/>
      <c r="WX630" s="843"/>
      <c r="WY630" s="843"/>
      <c r="WZ630" s="843"/>
      <c r="XA630" s="843"/>
      <c r="XB630" s="843"/>
      <c r="XC630" s="843"/>
      <c r="XD630" s="843"/>
      <c r="XE630" s="843"/>
      <c r="XF630" s="843"/>
      <c r="XG630" s="843"/>
      <c r="XH630" s="843"/>
    </row>
    <row r="631" spans="2:632">
      <c r="B631" s="759"/>
      <c r="C631" s="784" t="str">
        <f>TRIM(SUBSTITUTE(SUBSTITUTE(SUBSTITUTE(SUBSTITUTE(SUBSTITUTE(SUBSTITUTE(SUBSTITUTE(SUBSTITUTE(SUBSTITUTE(CLEAN(IF(OR(LEFT(C630,1)="-",LEFT(C630,1)="="),MID(C630,2,99999),C630)),"—","-"),"–","-"),CHAR(160)," "),CHAR(9)," "),CHAR(13)," "),CHAR(10)," ")," "," ")," "," ")," "," "))</f>
        <v>fin</v>
      </c>
      <c r="D631" s="780" t="str" cm="1">
        <f t="array" ref="D631">IF(ROW()=ROW(D630),C633,INDEX(E630:E643,ROW()-ROW(D630)))</f>
        <v/>
      </c>
      <c r="E631" s="781" t="str">
        <f>IF(OR(D631="",C632="",C632&lt;=0,F631=""),"",TRIM(MID(D631,LEN(F631)+1+IF(MID(D631,LEN(F631)+1,1)=" ",1,0),99999)))</f>
        <v/>
      </c>
      <c r="F631" s="780" t="str">
        <f>IF(OR(G631="",G631=0,G631="0"),"",IF(LEN(G631)&lt;=C632,G631,IF(LEN(SUBSTITUTE(H631," ",""))=C632+1,LEFT(G631,C632),LEFT(G631,FIND("§",SUBSTITUTE(H631," ","§",LEN(H631)-LEN(SUBSTITUTE(H631," ",""))))-1))))</f>
        <v/>
      </c>
      <c r="G631" s="780" t="str">
        <f t="shared" si="160"/>
        <v/>
      </c>
      <c r="H631" s="780" t="str">
        <f>IF(OR(G631="",G631=0,G631="0"),"",LEFT(G631,C632+1))</f>
        <v/>
      </c>
      <c r="I631" s="782"/>
      <c r="J631" s="796"/>
      <c r="K631" s="759" t="str">
        <f>IF(LEN(TRIM(L631))&gt;0,MAX(K13:K630)+1,"")</f>
        <v/>
      </c>
      <c r="L631" s="864"/>
      <c r="M631" s="864"/>
      <c r="N631" s="864"/>
      <c r="WK631" s="843"/>
      <c r="WL631" s="843"/>
      <c r="WM631" s="843"/>
      <c r="WN631" s="843"/>
      <c r="WO631" s="843"/>
      <c r="WP631" s="843"/>
      <c r="WQ631" s="843"/>
      <c r="WR631" s="843"/>
      <c r="WS631" s="843"/>
      <c r="WT631" s="843"/>
      <c r="WU631" s="843"/>
      <c r="WV631" s="843"/>
      <c r="WW631" s="843"/>
      <c r="WX631" s="843"/>
      <c r="WY631" s="843"/>
      <c r="WZ631" s="843"/>
      <c r="XA631" s="843"/>
      <c r="XB631" s="843"/>
      <c r="XC631" s="843"/>
      <c r="XD631" s="843"/>
      <c r="XE631" s="843"/>
      <c r="XF631" s="843"/>
      <c r="XG631" s="843"/>
      <c r="XH631" s="843"/>
    </row>
    <row r="632" spans="2:632">
      <c r="B632" s="759"/>
      <c r="C632" s="785">
        <f>K10</f>
        <v>120</v>
      </c>
      <c r="D632" s="780" t="str" cm="1">
        <f t="array" ref="D632">IF(ROW()=ROW(D630),C633,INDEX(E630:E643,ROW()-ROW(D630)))</f>
        <v/>
      </c>
      <c r="E632" s="781" t="str">
        <f>IF(OR(D632="",C632="",C632&lt;=0,F632=""),"",TRIM(MID(D632,LEN(F632)+1+IF(MID(D632,LEN(F632)+1,1)=" ",1,0),99999)))</f>
        <v/>
      </c>
      <c r="F632" s="780" t="str">
        <f>IF(OR(G632="",G632=0,G632="0"),"",IF(LEN(G632)&lt;=C632,G632,IF(LEN(SUBSTITUTE(H632," ",""))=C632+1,LEFT(G632,C632),LEFT(G632,FIND("§",SUBSTITUTE(H632," ","§",LEN(H632)-LEN(SUBSTITUTE(H632," ",""))))-1))))</f>
        <v/>
      </c>
      <c r="G632" s="780" t="str">
        <f t="shared" si="160"/>
        <v/>
      </c>
      <c r="H632" s="780" t="str">
        <f>IF(OR(G632="",G632=0,G632="0"),"",LEFT(G632,C632+1))</f>
        <v/>
      </c>
      <c r="I632" s="782"/>
      <c r="J632" s="796"/>
      <c r="K632" s="759" t="str">
        <f>IF(LEN(TRIM(L632))&gt;0,MAX(K13:K631)+1,"")</f>
        <v/>
      </c>
      <c r="L632" s="864"/>
      <c r="M632" s="864"/>
      <c r="N632" s="864"/>
      <c r="WK632" s="843"/>
      <c r="WL632" s="843"/>
      <c r="WM632" s="843"/>
      <c r="WN632" s="843"/>
      <c r="WO632" s="843"/>
      <c r="WP632" s="843"/>
      <c r="WQ632" s="843"/>
      <c r="WR632" s="843"/>
      <c r="WS632" s="843"/>
      <c r="WT632" s="843"/>
      <c r="WU632" s="843"/>
      <c r="WV632" s="843"/>
      <c r="WW632" s="843"/>
      <c r="WX632" s="843"/>
      <c r="WY632" s="843"/>
      <c r="WZ632" s="843"/>
      <c r="XA632" s="843"/>
      <c r="XB632" s="843"/>
      <c r="XC632" s="843"/>
      <c r="XD632" s="843"/>
      <c r="XE632" s="843"/>
      <c r="XF632" s="843"/>
      <c r="XG632" s="843"/>
      <c r="XH632" s="843"/>
    </row>
    <row r="633" spans="2:632">
      <c r="B633" s="759"/>
      <c r="C633" s="784" t="str">
        <f>IF(UPPER(TRIM(K11))="X",C637,C631)</f>
        <v>fin</v>
      </c>
      <c r="D633" s="780" t="str" cm="1">
        <f t="array" ref="D633">IF(ROW()=ROW(D630),C633,INDEX(E630:E643,ROW()-ROW(D630)))</f>
        <v/>
      </c>
      <c r="E633" s="781" t="str">
        <f>IF(OR(D633="",C632="",C632&lt;=0,F633=""),"",TRIM(MID(D633,LEN(F633)+1+IF(MID(D633,LEN(F633)+1,1)=" ",1,0),99999)))</f>
        <v/>
      </c>
      <c r="F633" s="780" t="str">
        <f>IF(OR(G633="",G633=0,G633="0"),"",IF(LEN(G633)&lt;=C632,G633,IF(LEN(SUBSTITUTE(H633," ",""))=C632+1,LEFT(G633,C632),LEFT(G633,FIND("§",SUBSTITUTE(H633," ","§",LEN(H633)-LEN(SUBSTITUTE(H633," ",""))))-1))))</f>
        <v/>
      </c>
      <c r="G633" s="780" t="str">
        <f t="shared" si="160"/>
        <v/>
      </c>
      <c r="H633" s="780" t="str">
        <f>IF(OR(G633="",G633=0,G633="0"),"",LEFT(G633,C632+1))</f>
        <v/>
      </c>
      <c r="I633" s="782"/>
      <c r="J633" s="796"/>
      <c r="K633" s="759" t="str">
        <f>IF(LEN(TRIM(L633))&gt;0,MAX(K13:K632)+1,"")</f>
        <v/>
      </c>
      <c r="L633" s="864"/>
      <c r="M633" s="864"/>
      <c r="N633" s="864"/>
      <c r="WK633" s="843"/>
      <c r="WL633" s="843"/>
      <c r="WM633" s="843"/>
      <c r="WN633" s="843"/>
      <c r="WO633" s="843"/>
      <c r="WP633" s="843"/>
      <c r="WQ633" s="843"/>
      <c r="WR633" s="843"/>
      <c r="WS633" s="843"/>
      <c r="WT633" s="843"/>
      <c r="WU633" s="843"/>
      <c r="WV633" s="843"/>
      <c r="WW633" s="843"/>
      <c r="WX633" s="843"/>
      <c r="WY633" s="843"/>
      <c r="WZ633" s="843"/>
      <c r="XA633" s="843"/>
      <c r="XB633" s="843"/>
      <c r="XC633" s="843"/>
      <c r="XD633" s="843"/>
      <c r="XE633" s="843"/>
      <c r="XF633" s="843"/>
      <c r="XG633" s="843"/>
      <c r="XH633" s="843"/>
    </row>
    <row r="634" spans="2:632">
      <c r="B634" s="759"/>
      <c r="C634" s="786" t="str">
        <f>TRIM(SUBSTITUTE(SUBSTITUTE(SUBSTITUTE(SUBSTITUTE(SUBSTITUTE(SUBSTITUTE(SUBSTITUTE(SUBSTITUTE(SUBSTITUTE(SUBSTITUTE(C631,","," "),";"," "),":"," "),"!"," "),"?"," "),"…"," "),"»"," "),"«"," "),"/"," "),"."," "))</f>
        <v>fin</v>
      </c>
      <c r="D634" s="780" t="str" cm="1">
        <f t="array" ref="D634">IF(ROW()=ROW(D630),C633,INDEX(E630:E643,ROW()-ROW(D630)))</f>
        <v/>
      </c>
      <c r="E634" s="781" t="str">
        <f>IF(OR(D634="",C632="",C632&lt;=0,F634=""),"",TRIM(MID(D634,LEN(F634)+1+IF(MID(D634,LEN(F634)+1,1)=" ",1,0),99999)))</f>
        <v/>
      </c>
      <c r="F634" s="780" t="str">
        <f>IF(OR(G634="",G634=0,G634="0"),"",IF(LEN(G634)&lt;=C632,G634,IF(LEN(SUBSTITUTE(H634," ",""))=C632+1,LEFT(G634,C632),LEFT(G634,FIND("§",SUBSTITUTE(H634," ","§",LEN(H634)-LEN(SUBSTITUTE(H634," ",""))))-1))))</f>
        <v/>
      </c>
      <c r="G634" s="780" t="str">
        <f t="shared" si="160"/>
        <v/>
      </c>
      <c r="H634" s="780" t="str">
        <f>IF(OR(G634="",G634=0,G634="0"),"",LEFT(G634,C632+1))</f>
        <v/>
      </c>
      <c r="I634" s="782"/>
      <c r="J634" s="796"/>
      <c r="K634" s="759" t="str">
        <f>IF(LEN(TRIM(L634))&gt;0,MAX(K13:K633)+1,"")</f>
        <v/>
      </c>
      <c r="L634" s="864"/>
      <c r="M634" s="864"/>
      <c r="N634" s="864"/>
      <c r="WK634" s="843"/>
      <c r="WL634" s="843"/>
      <c r="WM634" s="843"/>
      <c r="WN634" s="843"/>
      <c r="WO634" s="843"/>
      <c r="WP634" s="843"/>
      <c r="WQ634" s="843"/>
      <c r="WR634" s="843"/>
      <c r="WS634" s="843"/>
      <c r="WT634" s="843"/>
      <c r="WU634" s="843"/>
      <c r="WV634" s="843"/>
      <c r="WW634" s="843"/>
      <c r="WX634" s="843"/>
      <c r="WY634" s="843"/>
      <c r="WZ634" s="843"/>
      <c r="XA634" s="843"/>
      <c r="XB634" s="843"/>
      <c r="XC634" s="843"/>
      <c r="XD634" s="843"/>
      <c r="XE634" s="843"/>
      <c r="XF634" s="843"/>
      <c r="XG634" s="843"/>
      <c r="XH634" s="843"/>
    </row>
    <row r="635" spans="2:632">
      <c r="B635" s="759"/>
      <c r="C635" s="780" t="str">
        <f>TRIM(SUBSTITUTE(SUBSTITUTE(SUBSTITUTE(SUBSTITUTE(SUBSTITUTE(SUBSTITUTE(SUBSTITUTE(SUBSTITUTE(C634,"("," "),")"," "),CHAR(34)," "),"-"," "),"_"," "),"&lt;"," "),"&gt;"," "),"="," "))</f>
        <v>fin</v>
      </c>
      <c r="D635" s="780" t="str" cm="1">
        <f t="array" ref="D635">IF(ROW()=ROW(D630),C633,INDEX(E630:E643,ROW()-ROW(D630)))</f>
        <v/>
      </c>
      <c r="E635" s="781" t="str">
        <f>IF(OR(D635="",C632="",C632&lt;=0,F635=""),"",TRIM(MID(D635,LEN(F635)+1+IF(MID(D635,LEN(F635)+1,1)=" ",1,0),99999)))</f>
        <v/>
      </c>
      <c r="F635" s="780" t="str">
        <f>IF(OR(G635="",G635=0,G635="0"),"",IF(LEN(G635)&lt;=C632,G635,IF(LEN(SUBSTITUTE(H635," ",""))=C632+1,LEFT(G635,C632),LEFT(G635,FIND("§",SUBSTITUTE(H635," ","§",LEN(H635)-LEN(SUBSTITUTE(H635," ",""))))-1))))</f>
        <v/>
      </c>
      <c r="G635" s="780" t="str">
        <f t="shared" si="160"/>
        <v/>
      </c>
      <c r="H635" s="780" t="str">
        <f>IF(OR(G635="",G635=0,G635="0"),"",LEFT(G635,C632+1))</f>
        <v/>
      </c>
      <c r="I635" s="782"/>
      <c r="J635" s="796"/>
      <c r="K635" s="759" t="str">
        <f>IF(LEN(TRIM(L635))&gt;0,MAX(K13:K634)+1,"")</f>
        <v/>
      </c>
      <c r="L635" s="864"/>
      <c r="M635" s="864"/>
      <c r="N635" s="864"/>
      <c r="WK635" s="843"/>
      <c r="WL635" s="843"/>
      <c r="WM635" s="843"/>
      <c r="WN635" s="843"/>
      <c r="WO635" s="843"/>
      <c r="WP635" s="843"/>
      <c r="WQ635" s="843"/>
      <c r="WR635" s="843"/>
      <c r="WS635" s="843"/>
      <c r="WT635" s="843"/>
      <c r="WU635" s="843"/>
      <c r="WV635" s="843"/>
      <c r="WW635" s="843"/>
      <c r="WX635" s="843"/>
      <c r="WY635" s="843"/>
      <c r="WZ635" s="843"/>
      <c r="XA635" s="843"/>
      <c r="XB635" s="843"/>
      <c r="XC635" s="843"/>
      <c r="XD635" s="843"/>
      <c r="XE635" s="843"/>
      <c r="XF635" s="843"/>
      <c r="XG635" s="843"/>
      <c r="XH635" s="843"/>
    </row>
    <row r="636" spans="2:632">
      <c r="B636" s="757"/>
      <c r="C636" s="784" t="str">
        <f>TRIM(SUBSTITUTE(SUBSTITUTE(SUBSTITUTE(SUBSTITUTE(C635,"►"," "),"▼"," "),"▲"," "),"◄"," "))</f>
        <v>fin</v>
      </c>
      <c r="D636" s="780" t="str" cm="1">
        <f t="array" ref="D636">IF(ROW()=ROW(D630),C633,INDEX(E630:E643,ROW()-ROW(D630)))</f>
        <v/>
      </c>
      <c r="E636" s="781" t="str">
        <f>IF(OR(D636="",C632="",C632&lt;=0,F636=""),"",TRIM(MID(D636,LEN(F636)+1+IF(MID(D636,LEN(F636)+1,1)=" ",1,0),99999)))</f>
        <v/>
      </c>
      <c r="F636" s="780" t="str">
        <f>IF(OR(G636="",G636=0,G636="0"),"",IF(LEN(G636)&lt;=C632,G636,IF(LEN(SUBSTITUTE(H636," ",""))=C632+1,LEFT(G636,C632),LEFT(G636,FIND("§",SUBSTITUTE(H636," ","§",LEN(H636)-LEN(SUBSTITUTE(H636," ",""))))-1))))</f>
        <v/>
      </c>
      <c r="G636" s="780" t="str">
        <f t="shared" si="160"/>
        <v/>
      </c>
      <c r="H636" s="780" t="str">
        <f>IF(OR(G636="",G636=0,G636="0"),"",LEFT(G636,C632+1))</f>
        <v/>
      </c>
      <c r="I636" s="782"/>
      <c r="J636" s="796"/>
      <c r="K636" s="759" t="str">
        <f>IF(LEN(TRIM(L636))&gt;0,MAX(K13:K635)+1,"")</f>
        <v/>
      </c>
      <c r="L636" s="864"/>
      <c r="M636" s="864"/>
      <c r="N636" s="864"/>
      <c r="WK636" s="843"/>
      <c r="WL636" s="843"/>
      <c r="WM636" s="843"/>
      <c r="WN636" s="843"/>
      <c r="WO636" s="843"/>
      <c r="WP636" s="843"/>
      <c r="WQ636" s="843"/>
      <c r="WR636" s="843"/>
      <c r="WS636" s="843"/>
      <c r="WT636" s="843"/>
      <c r="WU636" s="843"/>
      <c r="WV636" s="843"/>
      <c r="WW636" s="843"/>
      <c r="WX636" s="843"/>
      <c r="WY636" s="843"/>
      <c r="WZ636" s="843"/>
      <c r="XA636" s="843"/>
      <c r="XB636" s="843"/>
      <c r="XC636" s="843"/>
      <c r="XD636" s="843"/>
      <c r="XE636" s="843"/>
      <c r="XF636" s="843"/>
      <c r="XG636" s="843"/>
      <c r="XH636" s="843"/>
    </row>
    <row r="637" spans="2:632">
      <c r="B637" s="759"/>
      <c r="C637" s="784" t="str">
        <f>TRIM(SUBSTITUTE(SUBSTITUTE(C636,"“"," "),"”"," "))</f>
        <v>fin</v>
      </c>
      <c r="D637" s="780" t="str" cm="1">
        <f t="array" ref="D637">IF(ROW()=ROW(D630),C633,INDEX(E630:E643,ROW()-ROW(D630)))</f>
        <v/>
      </c>
      <c r="E637" s="781" t="str">
        <f>IF(OR(D637="",C632="",C632&lt;=0,F637=""),"",TRIM(MID(D637,LEN(F637)+1+IF(MID(D637,LEN(F637)+1,1)=" ",1,0),99999)))</f>
        <v/>
      </c>
      <c r="F637" s="780" t="str">
        <f>IF(OR(G637="",G637=0,G637="0"),"",IF(LEN(G637)&lt;=C632,G637,IF(LEN(SUBSTITUTE(H637," ",""))=C632+1,LEFT(G637,C632),LEFT(G637,FIND("§",SUBSTITUTE(H637," ","§",LEN(H637)-LEN(SUBSTITUTE(H637," ",""))))-1))))</f>
        <v/>
      </c>
      <c r="G637" s="780" t="str">
        <f t="shared" si="160"/>
        <v/>
      </c>
      <c r="H637" s="780" t="str">
        <f>IF(OR(G637="",G637=0,G637="0"),"",LEFT(G637,C632+1))</f>
        <v/>
      </c>
      <c r="I637" s="782"/>
      <c r="J637" s="796"/>
      <c r="K637" s="759" t="str">
        <f>IF(LEN(TRIM(L637))&gt;0,MAX(K13:K636)+1,"")</f>
        <v/>
      </c>
      <c r="L637" s="864"/>
      <c r="M637" s="864"/>
      <c r="N637" s="864"/>
      <c r="WK637" s="843"/>
      <c r="WL637" s="843"/>
      <c r="WM637" s="843"/>
      <c r="WN637" s="843"/>
      <c r="WO637" s="843"/>
      <c r="WP637" s="843"/>
      <c r="WQ637" s="843"/>
      <c r="WR637" s="843"/>
      <c r="WS637" s="843"/>
      <c r="WT637" s="843"/>
      <c r="WU637" s="843"/>
      <c r="WV637" s="843"/>
      <c r="WW637" s="843"/>
      <c r="WX637" s="843"/>
      <c r="WY637" s="843"/>
      <c r="WZ637" s="843"/>
      <c r="XA637" s="843"/>
      <c r="XB637" s="843"/>
      <c r="XC637" s="843"/>
      <c r="XD637" s="843"/>
      <c r="XE637" s="843"/>
      <c r="XF637" s="843"/>
      <c r="XG637" s="843"/>
      <c r="XH637" s="843"/>
    </row>
    <row r="638" spans="2:632">
      <c r="B638" s="759"/>
      <c r="C638" s="784"/>
      <c r="D638" s="780" t="str" cm="1">
        <f t="array" ref="D638">IF(ROW()=ROW(D630),C633,INDEX(E630:E643,ROW()-ROW(D630)))</f>
        <v/>
      </c>
      <c r="E638" s="781" t="str">
        <f>IF(OR(D638="",C632="",C632&lt;=0,F638=""),"",TRIM(MID(D638,LEN(F638)+1+IF(MID(D638,LEN(F638)+1,1)=" ",1,0),99999)))</f>
        <v/>
      </c>
      <c r="F638" s="780" t="str">
        <f>IF(OR(G638="",G638=0,G638="0"),"",IF(LEN(G638)&lt;=C632,G638,IF(LEN(SUBSTITUTE(H638," ",""))=C632+1,LEFT(G638,C632),LEFT(G638,FIND("§",SUBSTITUTE(H638," ","§",LEN(H638)-LEN(SUBSTITUTE(H638," ",""))))-1))))</f>
        <v/>
      </c>
      <c r="G638" s="780" t="str">
        <f t="shared" si="160"/>
        <v/>
      </c>
      <c r="H638" s="780" t="str">
        <f>IF(OR(G638="",G638=0,G638="0"),"",LEFT(G638,C632+1))</f>
        <v/>
      </c>
      <c r="I638" s="782"/>
      <c r="J638" s="796"/>
      <c r="K638" s="759" t="str">
        <f>IF(LEN(TRIM(L638))&gt;0,MAX(K13:K637)+1,"")</f>
        <v/>
      </c>
      <c r="L638" s="864"/>
      <c r="M638" s="864"/>
      <c r="N638" s="864"/>
      <c r="WK638" s="843"/>
      <c r="WL638" s="843"/>
      <c r="WM638" s="843"/>
      <c r="WN638" s="843"/>
      <c r="WO638" s="843"/>
      <c r="WP638" s="843"/>
      <c r="WQ638" s="843"/>
      <c r="WR638" s="843"/>
      <c r="WS638" s="843"/>
      <c r="WT638" s="843"/>
      <c r="WU638" s="843"/>
      <c r="WV638" s="843"/>
      <c r="WW638" s="843"/>
      <c r="WX638" s="843"/>
      <c r="WY638" s="843"/>
      <c r="WZ638" s="843"/>
      <c r="XA638" s="843"/>
      <c r="XB638" s="843"/>
      <c r="XC638" s="843"/>
      <c r="XD638" s="843"/>
      <c r="XE638" s="843"/>
      <c r="XF638" s="843"/>
      <c r="XG638" s="843"/>
      <c r="XH638" s="843"/>
    </row>
    <row r="639" spans="2:632">
      <c r="B639" s="759"/>
      <c r="C639" s="784"/>
      <c r="D639" s="780" t="str" cm="1">
        <f t="array" ref="D639">IF(ROW()=ROW(D630),C633,INDEX(E630:E643,ROW()-ROW(D630)))</f>
        <v/>
      </c>
      <c r="E639" s="781" t="str">
        <f>IF(OR(D639="",C632="",C632&lt;=0,F639=""),"",TRIM(MID(D639,LEN(F639)+1+IF(MID(D639,LEN(F639)+1,1)=" ",1,0),99999)))</f>
        <v/>
      </c>
      <c r="F639" s="780" t="str">
        <f>IF(OR(G639="",G639=0,G639="0"),"",IF(LEN(G639)&lt;=C632,G639,IF(LEN(SUBSTITUTE(H639," ",""))=C632+1,LEFT(G639,C632),LEFT(G639,FIND("§",SUBSTITUTE(H639," ","§",LEN(H639)-LEN(SUBSTITUTE(H639," ",""))))-1))))</f>
        <v/>
      </c>
      <c r="G639" s="780" t="str">
        <f t="shared" si="160"/>
        <v/>
      </c>
      <c r="H639" s="780" t="str">
        <f>IF(OR(G639="",G639=0,G639="0"),"",LEFT(G639,C632+1))</f>
        <v/>
      </c>
      <c r="I639" s="782"/>
      <c r="J639" s="796"/>
      <c r="K639" s="759" t="str">
        <f>IF(LEN(TRIM(L639))&gt;0,MAX(K13:K638)+1,"")</f>
        <v/>
      </c>
      <c r="L639" s="864"/>
      <c r="M639" s="864"/>
      <c r="N639" s="864"/>
      <c r="WK639" s="843"/>
      <c r="WL639" s="843"/>
      <c r="WM639" s="843"/>
      <c r="WN639" s="843"/>
      <c r="WO639" s="843"/>
      <c r="WP639" s="843"/>
      <c r="WQ639" s="843"/>
      <c r="WR639" s="843"/>
      <c r="WS639" s="843"/>
      <c r="WT639" s="843"/>
      <c r="WU639" s="843"/>
      <c r="WV639" s="843"/>
      <c r="WW639" s="843"/>
      <c r="WX639" s="843"/>
      <c r="WY639" s="843"/>
      <c r="WZ639" s="843"/>
      <c r="XA639" s="843"/>
      <c r="XB639" s="843"/>
      <c r="XC639" s="843"/>
      <c r="XD639" s="843"/>
      <c r="XE639" s="843"/>
      <c r="XF639" s="843"/>
      <c r="XG639" s="843"/>
      <c r="XH639" s="843"/>
    </row>
    <row r="640" spans="2:632">
      <c r="B640" s="759"/>
      <c r="C640" s="784"/>
      <c r="D640" s="780" t="str" cm="1">
        <f t="array" ref="D640">IF(ROW()=ROW(D630),C633,INDEX(E630:E643,ROW()-ROW(D630)))</f>
        <v/>
      </c>
      <c r="E640" s="781" t="str">
        <f>IF(OR(D640="",C632="",C632&lt;=0,F640=""),"",TRIM(MID(D640,LEN(F640)+1+IF(MID(D640,LEN(F640)+1,1)=" ",1,0),99999)))</f>
        <v/>
      </c>
      <c r="F640" s="780" t="str">
        <f>IF(OR(G640="",G640=0,G640="0"),"",IF(LEN(G640)&lt;=C632,G640,IF(LEN(SUBSTITUTE(H640," ",""))=C632+1,LEFT(G640,C632),LEFT(G640,FIND("§",SUBSTITUTE(H640," ","§",LEN(H640)-LEN(SUBSTITUTE(H640," ",""))))-1))))</f>
        <v/>
      </c>
      <c r="G640" s="780" t="str">
        <f t="shared" si="160"/>
        <v/>
      </c>
      <c r="H640" s="780" t="str">
        <f>IF(OR(G640="",G640=0,G640="0"),"",LEFT(G640,C632+1))</f>
        <v/>
      </c>
      <c r="I640" s="782"/>
      <c r="J640" s="796"/>
      <c r="K640" s="759" t="str">
        <f>IF(LEN(TRIM(L640))&gt;0,MAX(K13:K639)+1,"")</f>
        <v/>
      </c>
      <c r="L640" s="864"/>
      <c r="M640" s="864"/>
      <c r="N640" s="864"/>
      <c r="WK640" s="843"/>
      <c r="WL640" s="843"/>
      <c r="WM640" s="843"/>
      <c r="WN640" s="843"/>
      <c r="WO640" s="843"/>
      <c r="WP640" s="843"/>
      <c r="WQ640" s="843"/>
      <c r="WR640" s="843"/>
      <c r="WS640" s="843"/>
      <c r="WT640" s="843"/>
      <c r="WU640" s="843"/>
      <c r="WV640" s="843"/>
      <c r="WW640" s="843"/>
      <c r="WX640" s="843"/>
      <c r="WY640" s="843"/>
      <c r="WZ640" s="843"/>
      <c r="XA640" s="843"/>
      <c r="XB640" s="843"/>
      <c r="XC640" s="843"/>
      <c r="XD640" s="843"/>
      <c r="XE640" s="843"/>
      <c r="XF640" s="843"/>
      <c r="XG640" s="843"/>
      <c r="XH640" s="843"/>
    </row>
    <row r="641" spans="1:632">
      <c r="B641" s="759"/>
      <c r="C641" s="784"/>
      <c r="D641" s="780" t="str" cm="1">
        <f t="array" ref="D641">IF(ROW()=ROW(D630),C633,INDEX(E630:E643,ROW()-ROW(D630)))</f>
        <v/>
      </c>
      <c r="E641" s="781" t="str">
        <f>IF(OR(D641="",C632="",C632&lt;=0,F641=""),"",TRIM(MID(D641,LEN(F641)+1+IF(MID(D641,LEN(F641)+1,1)=" ",1,0),99999)))</f>
        <v/>
      </c>
      <c r="F641" s="780" t="str">
        <f>IF(OR(G641="",G641=0,G641="0"),"",IF(LEN(G641)&lt;=C632,G641,IF(LEN(SUBSTITUTE(H641," ",""))=C632+1,LEFT(G641,C632),LEFT(G641,FIND("§",SUBSTITUTE(H641," ","§",LEN(H641)-LEN(SUBSTITUTE(H641," ",""))))-1))))</f>
        <v/>
      </c>
      <c r="G641" s="780" t="str">
        <f t="shared" si="160"/>
        <v/>
      </c>
      <c r="H641" s="780" t="str">
        <f>IF(OR(G641="",G641=0,G641="0"),"",LEFT(G641,C632+1))</f>
        <v/>
      </c>
      <c r="I641" s="782"/>
      <c r="J641" s="796"/>
      <c r="K641" s="759" t="str">
        <f>IF(LEN(TRIM(L641))&gt;0,MAX(K13:K640)+1,"")</f>
        <v/>
      </c>
      <c r="L641" s="864"/>
      <c r="M641" s="864"/>
      <c r="N641" s="864"/>
      <c r="WK641" s="843"/>
      <c r="WL641" s="843"/>
      <c r="WM641" s="843"/>
      <c r="WN641" s="843"/>
      <c r="WO641" s="843"/>
      <c r="WP641" s="843"/>
      <c r="WQ641" s="843"/>
      <c r="WR641" s="843"/>
      <c r="WS641" s="843"/>
      <c r="WT641" s="843"/>
      <c r="WU641" s="843"/>
      <c r="WV641" s="843"/>
      <c r="WW641" s="843"/>
      <c r="WX641" s="843"/>
      <c r="WY641" s="843"/>
      <c r="WZ641" s="843"/>
      <c r="XA641" s="843"/>
      <c r="XB641" s="843"/>
      <c r="XC641" s="843"/>
      <c r="XD641" s="843"/>
      <c r="XE641" s="843"/>
      <c r="XF641" s="843"/>
      <c r="XG641" s="843"/>
      <c r="XH641" s="843"/>
    </row>
    <row r="642" spans="1:632">
      <c r="B642" s="759"/>
      <c r="C642" s="784"/>
      <c r="D642" s="780" t="str" cm="1">
        <f t="array" ref="D642">IF(ROW()=ROW(D630),C633,INDEX(E630:E643,ROW()-ROW(D630)))</f>
        <v/>
      </c>
      <c r="E642" s="781" t="str">
        <f>IF(OR(D642="",C632="",C632&lt;=0,F642=""),"",TRIM(MID(D642,LEN(F642)+1+IF(MID(D642,LEN(F642)+1,1)=" ",1,0),99999)))</f>
        <v/>
      </c>
      <c r="F642" s="780" t="str">
        <f>IF(OR(G642="",G642=0,G642="0"),"",IF(LEN(G642)&lt;=C632,G642,IF(LEN(SUBSTITUTE(H642," ",""))=C632+1,LEFT(G642,C632),LEFT(G642,FIND("§",SUBSTITUTE(H642," ","§",LEN(H642)-LEN(SUBSTITUTE(H642," ",""))))-1))))</f>
        <v/>
      </c>
      <c r="G642" s="780" t="str">
        <f t="shared" si="160"/>
        <v/>
      </c>
      <c r="H642" s="780" t="str">
        <f>IF(OR(G642="",G642=0,G642="0"),"",LEFT(G642,C632+1))</f>
        <v/>
      </c>
      <c r="I642" s="782"/>
      <c r="J642" s="796"/>
      <c r="K642" s="759" t="str">
        <f>IF(LEN(TRIM(L642))&gt;0,MAX(K13:K641)+1,"")</f>
        <v/>
      </c>
      <c r="L642" s="864"/>
      <c r="M642" s="864"/>
      <c r="N642" s="864"/>
      <c r="WK642" s="843"/>
      <c r="WL642" s="843"/>
      <c r="WM642" s="843"/>
      <c r="WN642" s="843"/>
      <c r="WO642" s="843"/>
      <c r="WP642" s="843"/>
      <c r="WQ642" s="843"/>
      <c r="WR642" s="843"/>
      <c r="WS642" s="843"/>
      <c r="WT642" s="843"/>
      <c r="WU642" s="843"/>
      <c r="WV642" s="843"/>
      <c r="WW642" s="843"/>
      <c r="WX642" s="843"/>
      <c r="WY642" s="843"/>
      <c r="WZ642" s="843"/>
      <c r="XA642" s="843"/>
      <c r="XB642" s="843"/>
      <c r="XC642" s="843"/>
      <c r="XD642" s="843"/>
      <c r="XE642" s="843"/>
      <c r="XF642" s="843"/>
      <c r="XG642" s="843"/>
      <c r="XH642" s="843"/>
    </row>
    <row r="643" spans="1:632">
      <c r="B643" s="759"/>
      <c r="C643" s="784"/>
      <c r="D643" s="780" t="str" cm="1">
        <f t="array" ref="D643">IF(ROW()=ROW(D630),C633,INDEX(E630:E643,ROW()-ROW(D630)))</f>
        <v/>
      </c>
      <c r="E643" s="781" t="str">
        <f>IF(OR(D643="",C632="",C632&lt;=0,F643=""),"",TRIM(MID(D643,LEN(F643)+1+IF(MID(D643,LEN(F643)+1,1)=" ",1,0),99999)))</f>
        <v/>
      </c>
      <c r="F643" s="780" t="str">
        <f>IF(OR(G643="",G643=0,G643="0"),"",IF(LEN(G643)&lt;=C632,G643,IF(LEN(SUBSTITUTE(H643," ",""))=C632+1,LEFT(G643,C632),LEFT(G643,FIND("§",SUBSTITUTE(H643," ","§",LEN(H643)-LEN(SUBSTITUTE(H643," ",""))))-1))))</f>
        <v/>
      </c>
      <c r="G643" s="780" t="str">
        <f t="shared" si="160"/>
        <v/>
      </c>
      <c r="H643" s="780" t="str">
        <f>IF(OR(G643="",G643=0,G643="0"),"",LEFT(G643,C632+1))</f>
        <v/>
      </c>
      <c r="I643" s="782"/>
      <c r="J643" s="796"/>
      <c r="K643" s="759" t="str">
        <f>IF(LEN(TRIM(L643))&gt;0,MAX(K13:K642)+1,"")</f>
        <v/>
      </c>
      <c r="L643" s="864"/>
      <c r="M643" s="864"/>
      <c r="N643" s="864"/>
      <c r="WK643" s="843"/>
      <c r="WL643" s="843"/>
      <c r="WM643" s="843"/>
      <c r="WN643" s="843"/>
      <c r="WO643" s="843"/>
      <c r="WP643" s="843"/>
      <c r="WQ643" s="843"/>
      <c r="WR643" s="843"/>
      <c r="WS643" s="843"/>
      <c r="WT643" s="843"/>
      <c r="WU643" s="843"/>
      <c r="WV643" s="843"/>
      <c r="WW643" s="843"/>
      <c r="WX643" s="843"/>
      <c r="WY643" s="843"/>
      <c r="WZ643" s="843"/>
      <c r="XA643" s="843"/>
      <c r="XB643" s="843"/>
      <c r="XC643" s="843"/>
      <c r="XD643" s="843"/>
      <c r="XE643" s="843"/>
      <c r="XF643" s="843"/>
      <c r="XG643" s="843"/>
      <c r="XH643" s="843"/>
    </row>
    <row r="644" spans="1:632">
      <c r="WK644" s="843"/>
      <c r="WL644" s="843"/>
      <c r="WM644" s="843"/>
      <c r="WN644" s="843"/>
      <c r="WO644" s="843"/>
      <c r="WP644" s="843"/>
      <c r="WQ644" s="843"/>
      <c r="WR644" s="843"/>
      <c r="WS644" s="843"/>
      <c r="WT644" s="843"/>
      <c r="WU644" s="843"/>
      <c r="WV644" s="843"/>
      <c r="WW644" s="843"/>
      <c r="WX644" s="843"/>
      <c r="WY644" s="843"/>
      <c r="WZ644" s="843"/>
      <c r="XA644" s="843"/>
      <c r="XB644" s="843"/>
      <c r="XC644" s="843"/>
      <c r="XD644" s="843"/>
      <c r="XE644" s="843"/>
      <c r="XF644" s="843"/>
      <c r="XG644" s="843"/>
      <c r="XH644" s="843"/>
    </row>
    <row r="645" spans="1:632">
      <c r="A645" s="866">
        <v>1</v>
      </c>
      <c r="B645" s="866">
        <v>1</v>
      </c>
      <c r="C645" s="866">
        <v>1</v>
      </c>
      <c r="D645" s="866">
        <v>1</v>
      </c>
      <c r="E645" s="866">
        <v>1</v>
      </c>
      <c r="F645" s="866">
        <v>1</v>
      </c>
      <c r="G645" s="866">
        <v>1</v>
      </c>
      <c r="H645" s="866">
        <v>1</v>
      </c>
      <c r="I645" s="866">
        <v>1</v>
      </c>
      <c r="J645" s="866">
        <v>1</v>
      </c>
      <c r="K645" s="866">
        <v>1</v>
      </c>
      <c r="L645" s="866">
        <v>1</v>
      </c>
      <c r="M645" s="866">
        <v>1</v>
      </c>
      <c r="N645" s="866">
        <v>1</v>
      </c>
      <c r="WK645" s="866">
        <v>1</v>
      </c>
      <c r="WL645" s="866">
        <v>1</v>
      </c>
      <c r="WM645" s="866">
        <v>1</v>
      </c>
      <c r="WN645" s="866">
        <v>1</v>
      </c>
      <c r="WO645" s="866">
        <v>1</v>
      </c>
      <c r="WP645" s="866">
        <v>1</v>
      </c>
      <c r="WQ645" s="866">
        <v>1</v>
      </c>
      <c r="WR645" s="866">
        <v>1</v>
      </c>
      <c r="WS645" s="866">
        <v>1</v>
      </c>
      <c r="WT645" s="866">
        <v>1</v>
      </c>
      <c r="WU645" s="866">
        <v>1</v>
      </c>
      <c r="WV645" s="866">
        <v>1</v>
      </c>
      <c r="WW645" s="866">
        <v>1</v>
      </c>
      <c r="WX645" s="866">
        <v>1</v>
      </c>
      <c r="WY645" s="843"/>
      <c r="WZ645" s="843"/>
      <c r="XA645" s="843"/>
      <c r="XB645" s="843"/>
      <c r="XC645" s="843"/>
      <c r="XD645" s="843"/>
      <c r="XE645" s="843"/>
      <c r="XF645" s="843"/>
      <c r="XG645" s="843"/>
      <c r="XH645" s="843"/>
    </row>
    <row r="646" spans="1:632">
      <c r="WK646" s="843"/>
      <c r="WL646" s="843"/>
      <c r="WM646" s="843"/>
      <c r="WN646" s="843"/>
      <c r="WO646" s="843"/>
      <c r="WP646" s="843"/>
      <c r="WQ646" s="843"/>
      <c r="WR646" s="843"/>
      <c r="WS646" s="843"/>
      <c r="WT646" s="843"/>
      <c r="WU646" s="843"/>
      <c r="WV646" s="843"/>
      <c r="WW646" s="843"/>
      <c r="WX646" s="843"/>
      <c r="WY646" s="843"/>
      <c r="WZ646" s="843"/>
      <c r="XA646" s="843"/>
      <c r="XB646" s="843"/>
      <c r="XC646" s="843"/>
      <c r="XD646" s="843"/>
      <c r="XE646" s="843"/>
      <c r="XF646" s="843"/>
      <c r="XG646" s="843"/>
      <c r="XH646" s="843"/>
    </row>
    <row r="647" spans="1:632">
      <c r="WK647" s="843"/>
      <c r="WL647" s="843"/>
      <c r="WM647" s="843"/>
      <c r="WN647" s="843"/>
      <c r="WO647" s="843"/>
      <c r="WP647" s="843"/>
      <c r="WQ647" s="843"/>
      <c r="WR647" s="843"/>
      <c r="WS647" s="843"/>
      <c r="WT647" s="843"/>
      <c r="WU647" s="843"/>
      <c r="WV647" s="843"/>
      <c r="WW647" s="843"/>
      <c r="WX647" s="843"/>
      <c r="WY647" s="843"/>
      <c r="WZ647" s="843"/>
      <c r="XA647" s="843"/>
      <c r="XB647" s="843"/>
      <c r="XC647" s="843"/>
      <c r="XD647" s="843"/>
      <c r="XE647" s="843"/>
      <c r="XF647" s="843"/>
      <c r="XG647" s="843"/>
      <c r="XH647" s="843"/>
    </row>
    <row r="648" spans="1:632">
      <c r="WK648" s="843"/>
      <c r="WL648" s="843"/>
      <c r="WM648" s="843"/>
      <c r="WN648" s="843"/>
      <c r="WO648" s="843"/>
      <c r="WP648" s="843"/>
      <c r="WQ648" s="843"/>
      <c r="WR648" s="843"/>
      <c r="WS648" s="843"/>
      <c r="WT648" s="843"/>
      <c r="WU648" s="843"/>
      <c r="WV648" s="843"/>
      <c r="WW648" s="843"/>
      <c r="WX648" s="843"/>
      <c r="WY648" s="843"/>
      <c r="WZ648" s="843"/>
      <c r="XA648" s="843"/>
      <c r="XB648" s="843"/>
      <c r="XC648" s="843"/>
      <c r="XD648" s="843"/>
      <c r="XE648" s="843"/>
      <c r="XF648" s="843"/>
      <c r="XG648" s="843"/>
      <c r="XH648" s="843"/>
    </row>
    <row r="649" spans="1:632">
      <c r="WK649" s="843"/>
      <c r="WL649" s="843"/>
      <c r="WM649" s="843"/>
      <c r="WN649" s="843"/>
      <c r="WO649" s="843"/>
      <c r="WP649" s="843"/>
      <c r="WQ649" s="843"/>
      <c r="WR649" s="843"/>
      <c r="WS649" s="843"/>
      <c r="WT649" s="843"/>
      <c r="WU649" s="843"/>
      <c r="WV649" s="843"/>
      <c r="WW649" s="843"/>
      <c r="WX649" s="843"/>
      <c r="WY649" s="843"/>
      <c r="WZ649" s="843"/>
      <c r="XA649" s="843"/>
      <c r="XB649" s="843"/>
      <c r="XC649" s="843"/>
      <c r="XD649" s="843"/>
      <c r="XE649" s="843"/>
      <c r="XF649" s="843"/>
      <c r="XG649" s="843"/>
      <c r="XH649" s="843"/>
    </row>
    <row r="650" spans="1:632">
      <c r="WK650" s="843"/>
      <c r="WL650" s="843"/>
      <c r="WM650" s="843"/>
      <c r="WN650" s="843"/>
      <c r="WO650" s="843"/>
      <c r="WP650" s="843"/>
      <c r="WQ650" s="843"/>
      <c r="WR650" s="843"/>
      <c r="WS650" s="843"/>
      <c r="WT650" s="843"/>
      <c r="WU650" s="843"/>
      <c r="WV650" s="843"/>
      <c r="WW650" s="843"/>
      <c r="WX650" s="843"/>
      <c r="WY650" s="843"/>
      <c r="WZ650" s="843"/>
      <c r="XA650" s="843"/>
      <c r="XB650" s="843"/>
      <c r="XC650" s="843"/>
      <c r="XD650" s="843"/>
      <c r="XE650" s="843"/>
      <c r="XF650" s="843"/>
      <c r="XG650" s="843"/>
      <c r="XH650" s="843"/>
    </row>
    <row r="651" spans="1:632">
      <c r="WK651" s="843"/>
      <c r="WL651" s="843"/>
      <c r="WM651" s="843"/>
      <c r="WN651" s="843"/>
      <c r="WO651" s="843"/>
      <c r="WP651" s="843"/>
      <c r="WQ651" s="843"/>
      <c r="WR651" s="843"/>
      <c r="WS651" s="843"/>
      <c r="WT651" s="843"/>
      <c r="WU651" s="843"/>
      <c r="WV651" s="843"/>
      <c r="WW651" s="843"/>
      <c r="WX651" s="843"/>
      <c r="WY651" s="843"/>
      <c r="WZ651" s="843"/>
      <c r="XA651" s="843"/>
      <c r="XB651" s="843"/>
      <c r="XC651" s="843"/>
      <c r="XD651" s="843"/>
      <c r="XE651" s="843"/>
      <c r="XF651" s="843"/>
      <c r="XG651" s="843"/>
      <c r="XH651" s="843"/>
    </row>
    <row r="652" spans="1:632">
      <c r="WK652" s="843"/>
      <c r="WL652" s="843"/>
      <c r="WM652" s="843"/>
      <c r="WN652" s="843"/>
      <c r="WO652" s="843"/>
      <c r="WP652" s="843"/>
      <c r="WQ652" s="843"/>
      <c r="WR652" s="843"/>
      <c r="WS652" s="843"/>
      <c r="WT652" s="843"/>
      <c r="WU652" s="843"/>
      <c r="WV652" s="843"/>
      <c r="WW652" s="843"/>
      <c r="WX652" s="843"/>
      <c r="WY652" s="843"/>
      <c r="WZ652" s="843"/>
      <c r="XA652" s="843"/>
      <c r="XB652" s="843"/>
      <c r="XC652" s="843"/>
      <c r="XD652" s="843"/>
      <c r="XE652" s="843"/>
      <c r="XF652" s="843"/>
      <c r="XG652" s="843"/>
      <c r="XH652" s="843"/>
    </row>
    <row r="653" spans="1:632">
      <c r="WK653" s="843"/>
      <c r="WL653" s="843"/>
      <c r="WM653" s="843"/>
      <c r="WN653" s="843"/>
      <c r="WO653" s="843"/>
      <c r="WP653" s="843"/>
      <c r="WQ653" s="843"/>
      <c r="WR653" s="843"/>
      <c r="WS653" s="843"/>
      <c r="WT653" s="843"/>
      <c r="WU653" s="843"/>
      <c r="WV653" s="843"/>
      <c r="WW653" s="843"/>
      <c r="WX653" s="843"/>
      <c r="WY653" s="843"/>
      <c r="WZ653" s="843"/>
      <c r="XA653" s="843"/>
      <c r="XB653" s="843"/>
      <c r="XC653" s="843"/>
      <c r="XD653" s="843"/>
      <c r="XE653" s="843"/>
      <c r="XF653" s="843"/>
      <c r="XG653" s="843"/>
      <c r="XH653" s="843"/>
    </row>
    <row r="654" spans="1:632">
      <c r="WK654" s="843"/>
      <c r="WL654" s="843"/>
      <c r="WM654" s="843"/>
      <c r="WN654" s="843"/>
      <c r="WO654" s="843"/>
      <c r="WP654" s="843"/>
      <c r="WQ654" s="843"/>
      <c r="WR654" s="843"/>
      <c r="WS654" s="843"/>
      <c r="WT654" s="843"/>
      <c r="WU654" s="843"/>
      <c r="WV654" s="843"/>
      <c r="WW654" s="843"/>
      <c r="WX654" s="843"/>
      <c r="WY654" s="843"/>
      <c r="WZ654" s="843"/>
      <c r="XA654" s="843"/>
      <c r="XB654" s="843"/>
      <c r="XC654" s="843"/>
      <c r="XD654" s="843"/>
      <c r="XE654" s="843"/>
      <c r="XF654" s="843"/>
      <c r="XG654" s="843"/>
      <c r="XH654" s="843"/>
    </row>
    <row r="655" spans="1:632">
      <c r="WK655" s="843"/>
      <c r="WL655" s="843"/>
      <c r="WM655" s="843"/>
      <c r="WN655" s="843"/>
      <c r="WO655" s="843"/>
      <c r="WP655" s="843"/>
      <c r="WQ655" s="843"/>
      <c r="WR655" s="843"/>
      <c r="WS655" s="843"/>
      <c r="WT655" s="843"/>
      <c r="WU655" s="843"/>
      <c r="WV655" s="843"/>
      <c r="WW655" s="843"/>
      <c r="WX655" s="843"/>
      <c r="WY655" s="843"/>
      <c r="WZ655" s="843"/>
      <c r="XA655" s="843"/>
      <c r="XB655" s="843"/>
      <c r="XC655" s="843"/>
      <c r="XD655" s="843"/>
      <c r="XE655" s="843"/>
      <c r="XF655" s="843"/>
      <c r="XG655" s="843"/>
      <c r="XH655" s="843"/>
    </row>
    <row r="656" spans="1:632">
      <c r="WK656" s="843"/>
      <c r="WL656" s="843"/>
      <c r="WM656" s="843"/>
      <c r="WN656" s="843"/>
      <c r="WO656" s="843"/>
      <c r="WP656" s="843"/>
      <c r="WQ656" s="843"/>
      <c r="WR656" s="843"/>
      <c r="WS656" s="843"/>
      <c r="WT656" s="843"/>
      <c r="WU656" s="843"/>
      <c r="WV656" s="843"/>
      <c r="WW656" s="843"/>
      <c r="WX656" s="843"/>
      <c r="WY656" s="843"/>
      <c r="WZ656" s="843"/>
      <c r="XA656" s="843"/>
      <c r="XB656" s="843"/>
      <c r="XC656" s="843"/>
      <c r="XD656" s="843"/>
      <c r="XE656" s="843"/>
      <c r="XF656" s="843"/>
      <c r="XG656" s="843"/>
      <c r="XH656" s="843"/>
    </row>
    <row r="657" spans="609:632">
      <c r="WK657" s="843"/>
      <c r="WL657" s="843"/>
      <c r="WM657" s="843"/>
      <c r="WN657" s="843"/>
      <c r="WO657" s="843"/>
      <c r="WP657" s="843"/>
      <c r="WQ657" s="843"/>
      <c r="WR657" s="843"/>
      <c r="WS657" s="843"/>
      <c r="WT657" s="843"/>
      <c r="WU657" s="843"/>
      <c r="WV657" s="843"/>
      <c r="WW657" s="843"/>
      <c r="WX657" s="843"/>
      <c r="WY657" s="843"/>
      <c r="WZ657" s="843"/>
      <c r="XA657" s="843"/>
      <c r="XB657" s="843"/>
      <c r="XC657" s="843"/>
      <c r="XD657" s="843"/>
      <c r="XE657" s="843"/>
      <c r="XF657" s="843"/>
      <c r="XG657" s="843"/>
      <c r="XH657" s="843"/>
    </row>
    <row r="658" spans="609:632">
      <c r="WK658" s="843"/>
      <c r="WL658" s="843"/>
      <c r="WM658" s="843"/>
      <c r="WN658" s="843"/>
      <c r="WO658" s="843"/>
      <c r="WP658" s="843"/>
      <c r="WQ658" s="843"/>
      <c r="WR658" s="843"/>
      <c r="WS658" s="843"/>
      <c r="WT658" s="843"/>
      <c r="WU658" s="843"/>
      <c r="WV658" s="843"/>
      <c r="WW658" s="843"/>
      <c r="WX658" s="843"/>
      <c r="WY658" s="843"/>
      <c r="WZ658" s="843"/>
      <c r="XA658" s="843"/>
      <c r="XB658" s="843"/>
      <c r="XC658" s="843"/>
      <c r="XD658" s="843"/>
      <c r="XE658" s="843"/>
      <c r="XF658" s="843"/>
      <c r="XG658" s="843"/>
      <c r="XH658" s="843"/>
    </row>
    <row r="659" spans="609:632">
      <c r="WK659" s="843"/>
      <c r="WL659" s="843"/>
      <c r="WM659" s="843"/>
      <c r="WN659" s="843"/>
      <c r="WO659" s="843"/>
      <c r="WP659" s="843"/>
      <c r="WQ659" s="843"/>
      <c r="WR659" s="843"/>
      <c r="WS659" s="843"/>
      <c r="WT659" s="843"/>
      <c r="WU659" s="843"/>
      <c r="WV659" s="843"/>
      <c r="WW659" s="843"/>
      <c r="WX659" s="843"/>
      <c r="WY659" s="843"/>
      <c r="WZ659" s="843"/>
      <c r="XA659" s="843"/>
      <c r="XB659" s="843"/>
      <c r="XC659" s="843"/>
      <c r="XD659" s="843"/>
      <c r="XE659" s="843"/>
      <c r="XF659" s="843"/>
      <c r="XG659" s="843"/>
      <c r="XH659" s="843"/>
    </row>
    <row r="660" spans="609:632">
      <c r="WK660" s="843"/>
      <c r="WL660" s="843"/>
      <c r="WM660" s="843"/>
      <c r="WN660" s="843"/>
      <c r="WO660" s="843"/>
      <c r="WP660" s="843"/>
      <c r="WQ660" s="843"/>
      <c r="WR660" s="843"/>
      <c r="WS660" s="843"/>
      <c r="WT660" s="843"/>
      <c r="WU660" s="843"/>
      <c r="WV660" s="843"/>
      <c r="WW660" s="843"/>
      <c r="WX660" s="843"/>
      <c r="WY660" s="843"/>
      <c r="WZ660" s="843"/>
      <c r="XA660" s="843"/>
      <c r="XB660" s="843"/>
      <c r="XC660" s="843"/>
      <c r="XD660" s="843"/>
      <c r="XE660" s="843"/>
      <c r="XF660" s="843"/>
      <c r="XG660" s="843"/>
      <c r="XH660" s="843"/>
    </row>
    <row r="661" spans="609:632">
      <c r="WK661" s="843"/>
      <c r="WL661" s="843"/>
      <c r="WM661" s="843"/>
      <c r="WN661" s="843"/>
      <c r="WO661" s="843"/>
      <c r="WP661" s="843"/>
      <c r="WQ661" s="843"/>
      <c r="WR661" s="843"/>
      <c r="WS661" s="843"/>
      <c r="WT661" s="843"/>
      <c r="WU661" s="843"/>
      <c r="WV661" s="843"/>
      <c r="WW661" s="843"/>
      <c r="WX661" s="843"/>
      <c r="WY661" s="843"/>
      <c r="WZ661" s="843"/>
      <c r="XA661" s="843"/>
      <c r="XB661" s="843"/>
      <c r="XC661" s="843"/>
      <c r="XD661" s="843"/>
      <c r="XE661" s="843"/>
      <c r="XF661" s="843"/>
      <c r="XG661" s="843"/>
      <c r="XH661" s="843"/>
    </row>
    <row r="662" spans="609:632">
      <c r="WK662" s="843"/>
      <c r="WL662" s="843"/>
      <c r="WM662" s="843"/>
      <c r="WN662" s="843"/>
      <c r="WO662" s="843"/>
      <c r="WP662" s="843"/>
      <c r="WQ662" s="843"/>
      <c r="WR662" s="843"/>
      <c r="WS662" s="843"/>
      <c r="WT662" s="843"/>
      <c r="WU662" s="843"/>
      <c r="WV662" s="843"/>
      <c r="WW662" s="843"/>
      <c r="WX662" s="843"/>
      <c r="WY662" s="843"/>
      <c r="WZ662" s="843"/>
      <c r="XA662" s="843"/>
      <c r="XB662" s="843"/>
      <c r="XC662" s="843"/>
      <c r="XD662" s="843"/>
      <c r="XE662" s="843"/>
      <c r="XF662" s="843"/>
      <c r="XG662" s="843"/>
      <c r="XH662" s="843"/>
    </row>
    <row r="663" spans="609:632">
      <c r="WK663" s="843"/>
      <c r="WL663" s="843"/>
      <c r="WM663" s="843"/>
      <c r="WN663" s="843"/>
      <c r="WO663" s="843"/>
      <c r="WP663" s="843"/>
      <c r="WQ663" s="843"/>
      <c r="WR663" s="843"/>
      <c r="WS663" s="843"/>
      <c r="WT663" s="843"/>
      <c r="WU663" s="843"/>
      <c r="WV663" s="843"/>
      <c r="WW663" s="843"/>
      <c r="WX663" s="843"/>
      <c r="WY663" s="843"/>
      <c r="WZ663" s="843"/>
      <c r="XA663" s="843"/>
      <c r="XB663" s="843"/>
      <c r="XC663" s="843"/>
      <c r="XD663" s="843"/>
      <c r="XE663" s="843"/>
      <c r="XF663" s="843"/>
      <c r="XG663" s="843"/>
      <c r="XH663" s="843"/>
    </row>
    <row r="664" spans="609:632">
      <c r="WK664" s="843"/>
      <c r="WL664" s="843"/>
      <c r="WM664" s="843"/>
      <c r="WN664" s="843"/>
      <c r="WO664" s="843"/>
      <c r="WP664" s="843"/>
      <c r="WQ664" s="843"/>
      <c r="WR664" s="843"/>
      <c r="WS664" s="843"/>
      <c r="WT664" s="843"/>
      <c r="WU664" s="843"/>
      <c r="WV664" s="843"/>
      <c r="WW664" s="843"/>
      <c r="WX664" s="843"/>
      <c r="WY664" s="843"/>
      <c r="WZ664" s="843"/>
      <c r="XA664" s="843"/>
      <c r="XB664" s="843"/>
      <c r="XC664" s="843"/>
      <c r="XD664" s="843"/>
      <c r="XE664" s="843"/>
      <c r="XF664" s="843"/>
      <c r="XG664" s="843"/>
      <c r="XH664" s="843"/>
    </row>
    <row r="665" spans="609:632">
      <c r="WK665" s="843"/>
      <c r="WL665" s="843"/>
      <c r="WM665" s="843"/>
      <c r="WN665" s="843"/>
      <c r="WO665" s="843"/>
      <c r="WP665" s="843"/>
      <c r="WQ665" s="843"/>
      <c r="WR665" s="843"/>
      <c r="WS665" s="843"/>
      <c r="WT665" s="843"/>
      <c r="WU665" s="843"/>
      <c r="WV665" s="843"/>
      <c r="WW665" s="843"/>
      <c r="WX665" s="843"/>
      <c r="WY665" s="843"/>
      <c r="WZ665" s="843"/>
      <c r="XA665" s="843"/>
      <c r="XB665" s="843"/>
      <c r="XC665" s="843"/>
      <c r="XD665" s="843"/>
      <c r="XE665" s="843"/>
      <c r="XF665" s="843"/>
      <c r="XG665" s="843"/>
      <c r="XH665" s="843"/>
    </row>
    <row r="666" spans="609:632">
      <c r="WK666" s="843"/>
      <c r="WL666" s="843"/>
      <c r="WM666" s="843"/>
      <c r="WN666" s="843"/>
      <c r="WO666" s="843"/>
      <c r="WP666" s="843"/>
      <c r="WQ666" s="843"/>
      <c r="WR666" s="843"/>
      <c r="WS666" s="843"/>
      <c r="WT666" s="843"/>
      <c r="WU666" s="843"/>
      <c r="WV666" s="843"/>
      <c r="WW666" s="843"/>
      <c r="WX666" s="843"/>
      <c r="WY666" s="843"/>
      <c r="WZ666" s="843"/>
      <c r="XA666" s="843"/>
      <c r="XB666" s="843"/>
      <c r="XC666" s="843"/>
      <c r="XD666" s="843"/>
      <c r="XE666" s="843"/>
      <c r="XF666" s="843"/>
      <c r="XG666" s="843"/>
      <c r="XH666" s="843"/>
    </row>
    <row r="667" spans="609:632">
      <c r="WK667" s="843"/>
      <c r="WL667" s="843"/>
      <c r="WM667" s="843"/>
      <c r="WN667" s="843"/>
      <c r="WO667" s="843"/>
      <c r="WP667" s="843"/>
      <c r="WQ667" s="843"/>
      <c r="WR667" s="843"/>
      <c r="WS667" s="843"/>
      <c r="WT667" s="843"/>
      <c r="WU667" s="843"/>
      <c r="WV667" s="843"/>
      <c r="WW667" s="843"/>
      <c r="WX667" s="843"/>
      <c r="WY667" s="843"/>
      <c r="WZ667" s="843"/>
      <c r="XA667" s="843"/>
      <c r="XB667" s="843"/>
      <c r="XC667" s="843"/>
      <c r="XD667" s="843"/>
      <c r="XE667" s="843"/>
      <c r="XF667" s="843"/>
      <c r="XG667" s="843"/>
      <c r="XH667" s="843"/>
    </row>
    <row r="668" spans="609:632">
      <c r="WK668" s="843"/>
      <c r="WL668" s="843"/>
      <c r="WM668" s="843"/>
      <c r="WN668" s="843"/>
      <c r="WO668" s="843"/>
      <c r="WP668" s="843"/>
      <c r="WQ668" s="843"/>
      <c r="WR668" s="843"/>
      <c r="WS668" s="843"/>
      <c r="WT668" s="843"/>
      <c r="WU668" s="843"/>
      <c r="WV668" s="843"/>
      <c r="WW668" s="843"/>
      <c r="WX668" s="843"/>
      <c r="WY668" s="843"/>
      <c r="WZ668" s="843"/>
      <c r="XA668" s="843"/>
      <c r="XB668" s="843"/>
      <c r="XC668" s="843"/>
      <c r="XD668" s="843"/>
      <c r="XE668" s="843"/>
      <c r="XF668" s="843"/>
      <c r="XG668" s="843"/>
      <c r="XH668" s="843"/>
    </row>
    <row r="669" spans="609:632">
      <c r="WK669" s="843"/>
      <c r="WL669" s="843"/>
      <c r="WM669" s="843"/>
      <c r="WN669" s="843"/>
      <c r="WO669" s="843"/>
      <c r="WP669" s="843"/>
      <c r="WQ669" s="843"/>
      <c r="WR669" s="843"/>
      <c r="WS669" s="843"/>
      <c r="WT669" s="843"/>
      <c r="WU669" s="843"/>
      <c r="WV669" s="843"/>
      <c r="WW669" s="843"/>
      <c r="WX669" s="843"/>
      <c r="WY669" s="843"/>
      <c r="WZ669" s="843"/>
      <c r="XA669" s="843"/>
      <c r="XB669" s="843"/>
      <c r="XC669" s="843"/>
      <c r="XD669" s="843"/>
      <c r="XE669" s="843"/>
      <c r="XF669" s="843"/>
      <c r="XG669" s="843"/>
      <c r="XH669" s="843"/>
    </row>
    <row r="670" spans="609:632">
      <c r="WK670" s="843"/>
      <c r="WL670" s="843"/>
      <c r="WM670" s="843"/>
      <c r="WN670" s="843"/>
      <c r="WO670" s="843"/>
      <c r="WP670" s="843"/>
      <c r="WQ670" s="843"/>
      <c r="WR670" s="843"/>
      <c r="WS670" s="843"/>
      <c r="WT670" s="843"/>
      <c r="WU670" s="843"/>
      <c r="WV670" s="843"/>
      <c r="WW670" s="843"/>
      <c r="WX670" s="843"/>
      <c r="WY670" s="843"/>
      <c r="WZ670" s="843"/>
      <c r="XA670" s="843"/>
      <c r="XB670" s="843"/>
      <c r="XC670" s="843"/>
      <c r="XD670" s="843"/>
      <c r="XE670" s="843"/>
      <c r="XF670" s="843"/>
      <c r="XG670" s="843"/>
      <c r="XH670" s="843"/>
    </row>
    <row r="671" spans="609:632">
      <c r="WK671" s="843"/>
      <c r="WL671" s="843"/>
      <c r="WM671" s="843"/>
      <c r="WN671" s="843"/>
      <c r="WO671" s="843"/>
      <c r="WP671" s="843"/>
      <c r="WQ671" s="843"/>
      <c r="WR671" s="843"/>
      <c r="WS671" s="843"/>
      <c r="WT671" s="843"/>
      <c r="WU671" s="843"/>
      <c r="WV671" s="843"/>
      <c r="WW671" s="843"/>
      <c r="WX671" s="843"/>
      <c r="WY671" s="843"/>
      <c r="WZ671" s="843"/>
      <c r="XA671" s="843"/>
      <c r="XB671" s="843"/>
      <c r="XC671" s="843"/>
      <c r="XD671" s="843"/>
      <c r="XE671" s="843"/>
      <c r="XF671" s="843"/>
      <c r="XG671" s="843"/>
      <c r="XH671" s="843"/>
    </row>
    <row r="672" spans="609:632">
      <c r="WK672" s="843"/>
      <c r="WL672" s="843"/>
      <c r="WM672" s="843"/>
      <c r="WN672" s="843"/>
      <c r="WO672" s="843"/>
      <c r="WP672" s="843"/>
      <c r="WQ672" s="843"/>
      <c r="WR672" s="843"/>
      <c r="WS672" s="843"/>
      <c r="WT672" s="843"/>
      <c r="WU672" s="843"/>
      <c r="WV672" s="843"/>
      <c r="WW672" s="843"/>
      <c r="WX672" s="843"/>
      <c r="WY672" s="843"/>
      <c r="WZ672" s="843"/>
      <c r="XA672" s="843"/>
      <c r="XB672" s="843"/>
      <c r="XC672" s="843"/>
      <c r="XD672" s="843"/>
      <c r="XE672" s="843"/>
      <c r="XF672" s="843"/>
      <c r="XG672" s="843"/>
      <c r="XH672" s="843"/>
    </row>
    <row r="673" spans="609:632">
      <c r="WK673" s="843"/>
      <c r="WL673" s="843"/>
      <c r="WM673" s="843"/>
      <c r="WN673" s="843"/>
      <c r="WO673" s="843"/>
      <c r="WP673" s="843"/>
      <c r="WQ673" s="843"/>
      <c r="WR673" s="843"/>
      <c r="WS673" s="843"/>
      <c r="WT673" s="843"/>
      <c r="WU673" s="843"/>
      <c r="WV673" s="843"/>
      <c r="WW673" s="843"/>
      <c r="WX673" s="843"/>
      <c r="WY673" s="843"/>
      <c r="WZ673" s="843"/>
      <c r="XA673" s="843"/>
      <c r="XB673" s="843"/>
      <c r="XC673" s="843"/>
      <c r="XD673" s="843"/>
      <c r="XE673" s="843"/>
      <c r="XF673" s="843"/>
      <c r="XG673" s="843"/>
      <c r="XH673" s="843"/>
    </row>
    <row r="674" spans="609:632">
      <c r="WK674" s="843"/>
      <c r="WL674" s="843"/>
      <c r="WM674" s="843"/>
      <c r="WN674" s="843"/>
      <c r="WO674" s="843"/>
      <c r="WP674" s="843"/>
      <c r="WQ674" s="843"/>
      <c r="WR674" s="843"/>
      <c r="WS674" s="843"/>
      <c r="WT674" s="843"/>
      <c r="WU674" s="843"/>
      <c r="WV674" s="843"/>
      <c r="WW674" s="843"/>
      <c r="WX674" s="843"/>
      <c r="WY674" s="843"/>
      <c r="WZ674" s="843"/>
      <c r="XA674" s="843"/>
      <c r="XB674" s="843"/>
      <c r="XC674" s="843"/>
      <c r="XD674" s="843"/>
      <c r="XE674" s="843"/>
      <c r="XF674" s="843"/>
      <c r="XG674" s="843"/>
      <c r="XH674" s="843"/>
    </row>
    <row r="675" spans="609:632">
      <c r="WK675" s="843"/>
      <c r="WL675" s="843"/>
      <c r="WM675" s="843"/>
      <c r="WN675" s="843"/>
      <c r="WO675" s="843"/>
      <c r="WP675" s="843"/>
      <c r="WQ675" s="843"/>
      <c r="WR675" s="843"/>
      <c r="WS675" s="843"/>
      <c r="WT675" s="843"/>
      <c r="WU675" s="843"/>
      <c r="WV675" s="843"/>
      <c r="WW675" s="843"/>
      <c r="WX675" s="843"/>
      <c r="WY675" s="843"/>
      <c r="WZ675" s="843"/>
      <c r="XA675" s="843"/>
      <c r="XB675" s="843"/>
      <c r="XC675" s="843"/>
      <c r="XD675" s="843"/>
      <c r="XE675" s="843"/>
      <c r="XF675" s="843"/>
      <c r="XG675" s="843"/>
      <c r="XH675" s="843"/>
    </row>
    <row r="676" spans="609:632">
      <c r="WK676" s="843"/>
      <c r="WL676" s="843"/>
      <c r="WM676" s="843"/>
      <c r="WN676" s="843"/>
      <c r="WO676" s="843"/>
      <c r="WP676" s="843"/>
      <c r="WQ676" s="843"/>
      <c r="WR676" s="843"/>
      <c r="WS676" s="843"/>
      <c r="WT676" s="843"/>
      <c r="WU676" s="843"/>
      <c r="WV676" s="843"/>
      <c r="WW676" s="843"/>
      <c r="WX676" s="843"/>
      <c r="WY676" s="843"/>
      <c r="WZ676" s="843"/>
      <c r="XA676" s="843"/>
      <c r="XB676" s="843"/>
      <c r="XC676" s="843"/>
      <c r="XD676" s="843"/>
      <c r="XE676" s="843"/>
      <c r="XF676" s="843"/>
      <c r="XG676" s="843"/>
      <c r="XH676" s="843"/>
    </row>
    <row r="677" spans="609:632">
      <c r="WK677" s="843"/>
      <c r="WL677" s="843"/>
      <c r="WM677" s="843"/>
      <c r="WN677" s="843"/>
      <c r="WO677" s="843"/>
      <c r="WP677" s="843"/>
      <c r="WQ677" s="843"/>
      <c r="WR677" s="843"/>
      <c r="WS677" s="843"/>
      <c r="WT677" s="843"/>
      <c r="WU677" s="843"/>
      <c r="WV677" s="843"/>
      <c r="WW677" s="843"/>
      <c r="WX677" s="843"/>
      <c r="WY677" s="843"/>
      <c r="WZ677" s="843"/>
      <c r="XA677" s="843"/>
      <c r="XB677" s="843"/>
      <c r="XC677" s="843"/>
      <c r="XD677" s="843"/>
      <c r="XE677" s="843"/>
      <c r="XF677" s="843"/>
      <c r="XG677" s="843"/>
      <c r="XH677" s="843"/>
    </row>
    <row r="678" spans="609:632">
      <c r="WK678" s="843"/>
      <c r="WL678" s="843"/>
      <c r="WM678" s="843"/>
      <c r="WN678" s="843"/>
      <c r="WO678" s="843"/>
      <c r="WP678" s="843"/>
      <c r="WQ678" s="843"/>
      <c r="WR678" s="843"/>
      <c r="WS678" s="843"/>
      <c r="WT678" s="843"/>
      <c r="WU678" s="843"/>
      <c r="WV678" s="843"/>
      <c r="WW678" s="843"/>
      <c r="WX678" s="843"/>
      <c r="WY678" s="843"/>
      <c r="WZ678" s="843"/>
      <c r="XA678" s="843"/>
      <c r="XB678" s="843"/>
      <c r="XC678" s="843"/>
      <c r="XD678" s="843"/>
      <c r="XE678" s="843"/>
      <c r="XF678" s="843"/>
      <c r="XG678" s="843"/>
      <c r="XH678" s="843"/>
    </row>
    <row r="679" spans="609:632">
      <c r="WK679" s="843"/>
      <c r="WL679" s="843"/>
      <c r="WM679" s="843"/>
      <c r="WN679" s="843"/>
      <c r="WO679" s="843"/>
      <c r="WP679" s="843"/>
      <c r="WQ679" s="843"/>
      <c r="WR679" s="843"/>
      <c r="WS679" s="843"/>
      <c r="WT679" s="843"/>
      <c r="WU679" s="843"/>
      <c r="WV679" s="843"/>
      <c r="WW679" s="843"/>
      <c r="WX679" s="843"/>
      <c r="WY679" s="843"/>
      <c r="WZ679" s="843"/>
      <c r="XA679" s="843"/>
      <c r="XB679" s="843"/>
      <c r="XC679" s="843"/>
      <c r="XD679" s="843"/>
      <c r="XE679" s="843"/>
      <c r="XF679" s="843"/>
      <c r="XG679" s="843"/>
      <c r="XH679" s="843"/>
    </row>
    <row r="680" spans="609:632">
      <c r="WK680" s="843"/>
      <c r="WL680" s="843"/>
      <c r="WM680" s="843"/>
      <c r="WN680" s="843"/>
      <c r="WO680" s="843"/>
      <c r="WP680" s="843"/>
      <c r="WQ680" s="843"/>
      <c r="WR680" s="843"/>
      <c r="WS680" s="843"/>
      <c r="WT680" s="843"/>
      <c r="WU680" s="843"/>
      <c r="WV680" s="843"/>
      <c r="WW680" s="843"/>
      <c r="WX680" s="843"/>
      <c r="WY680" s="843"/>
      <c r="WZ680" s="843"/>
      <c r="XA680" s="843"/>
      <c r="XB680" s="843"/>
      <c r="XC680" s="843"/>
      <c r="XD680" s="843"/>
      <c r="XE680" s="843"/>
      <c r="XF680" s="843"/>
      <c r="XG680" s="843"/>
      <c r="XH680" s="843"/>
    </row>
    <row r="681" spans="609:632">
      <c r="WK681" s="843"/>
      <c r="WL681" s="843"/>
      <c r="WM681" s="843"/>
      <c r="WN681" s="843"/>
      <c r="WO681" s="843"/>
      <c r="WP681" s="843"/>
      <c r="WQ681" s="843"/>
      <c r="WR681" s="843"/>
      <c r="WS681" s="843"/>
      <c r="WT681" s="843"/>
      <c r="WU681" s="843"/>
      <c r="WV681" s="843"/>
      <c r="WW681" s="843"/>
      <c r="WX681" s="843"/>
      <c r="WY681" s="843"/>
      <c r="WZ681" s="843"/>
      <c r="XA681" s="843"/>
      <c r="XB681" s="843"/>
      <c r="XC681" s="843"/>
      <c r="XD681" s="843"/>
      <c r="XE681" s="843"/>
      <c r="XF681" s="843"/>
      <c r="XG681" s="843"/>
      <c r="XH681" s="843"/>
    </row>
    <row r="682" spans="609:632">
      <c r="WK682" s="843"/>
      <c r="WL682" s="843"/>
      <c r="WM682" s="843"/>
      <c r="WN682" s="843"/>
      <c r="WO682" s="843"/>
      <c r="WP682" s="843"/>
      <c r="WQ682" s="843"/>
      <c r="WR682" s="843"/>
      <c r="WS682" s="843"/>
      <c r="WT682" s="843"/>
      <c r="WU682" s="843"/>
      <c r="WV682" s="843"/>
      <c r="WW682" s="843"/>
      <c r="WX682" s="843"/>
      <c r="WY682" s="843"/>
      <c r="WZ682" s="843"/>
      <c r="XA682" s="843"/>
      <c r="XB682" s="843"/>
      <c r="XC682" s="843"/>
      <c r="XD682" s="843"/>
      <c r="XE682" s="843"/>
      <c r="XF682" s="843"/>
      <c r="XG682" s="843"/>
      <c r="XH682" s="843"/>
    </row>
    <row r="683" spans="609:632">
      <c r="WK683" s="843"/>
      <c r="WL683" s="843"/>
      <c r="WM683" s="843"/>
      <c r="WN683" s="843"/>
      <c r="WO683" s="843"/>
      <c r="WP683" s="843"/>
      <c r="WQ683" s="843"/>
      <c r="WR683" s="843"/>
      <c r="WS683" s="843"/>
      <c r="WT683" s="843"/>
      <c r="WU683" s="843"/>
      <c r="WV683" s="843"/>
      <c r="WW683" s="843"/>
      <c r="WX683" s="843"/>
      <c r="WY683" s="843"/>
      <c r="WZ683" s="843"/>
      <c r="XA683" s="843"/>
      <c r="XB683" s="843"/>
      <c r="XC683" s="843"/>
      <c r="XD683" s="843"/>
      <c r="XE683" s="843"/>
      <c r="XF683" s="843"/>
      <c r="XG683" s="843"/>
      <c r="XH683" s="843"/>
    </row>
    <row r="684" spans="609:632">
      <c r="WK684" s="843"/>
      <c r="WL684" s="843"/>
      <c r="WM684" s="843"/>
      <c r="WN684" s="843"/>
      <c r="WO684" s="843"/>
      <c r="WP684" s="843"/>
      <c r="WQ684" s="843"/>
      <c r="WR684" s="843"/>
      <c r="WS684" s="843"/>
      <c r="WT684" s="843"/>
      <c r="WU684" s="843"/>
      <c r="WV684" s="843"/>
      <c r="WW684" s="843"/>
      <c r="WX684" s="843"/>
      <c r="WY684" s="843"/>
      <c r="WZ684" s="843"/>
      <c r="XA684" s="843"/>
      <c r="XB684" s="843"/>
      <c r="XC684" s="843"/>
      <c r="XD684" s="843"/>
      <c r="XE684" s="843"/>
      <c r="XF684" s="843"/>
      <c r="XG684" s="843"/>
      <c r="XH684" s="843"/>
    </row>
    <row r="685" spans="609:632">
      <c r="WK685" s="843"/>
      <c r="WL685" s="843"/>
      <c r="WM685" s="843"/>
      <c r="WN685" s="843"/>
      <c r="WO685" s="843"/>
      <c r="WP685" s="843"/>
      <c r="WQ685" s="843"/>
      <c r="WR685" s="843"/>
      <c r="WS685" s="843"/>
      <c r="WT685" s="843"/>
      <c r="WU685" s="843"/>
      <c r="WV685" s="843"/>
      <c r="WW685" s="843"/>
      <c r="WX685" s="843"/>
      <c r="WY685" s="843"/>
      <c r="WZ685" s="843"/>
      <c r="XA685" s="843"/>
      <c r="XB685" s="843"/>
      <c r="XC685" s="843"/>
      <c r="XD685" s="843"/>
      <c r="XE685" s="843"/>
      <c r="XF685" s="843"/>
      <c r="XG685" s="843"/>
      <c r="XH685" s="843"/>
    </row>
    <row r="686" spans="609:632">
      <c r="WK686" s="843"/>
      <c r="WL686" s="843"/>
      <c r="WM686" s="843"/>
      <c r="WN686" s="843"/>
      <c r="WO686" s="843"/>
      <c r="WP686" s="843"/>
      <c r="WQ686" s="843"/>
      <c r="WR686" s="843"/>
      <c r="WS686" s="843"/>
      <c r="WT686" s="843"/>
      <c r="WU686" s="843"/>
      <c r="WV686" s="843"/>
      <c r="WW686" s="843"/>
      <c r="WX686" s="843"/>
      <c r="WY686" s="843"/>
      <c r="WZ686" s="843"/>
      <c r="XA686" s="843"/>
      <c r="XB686" s="843"/>
      <c r="XC686" s="843"/>
      <c r="XD686" s="843"/>
      <c r="XE686" s="843"/>
      <c r="XF686" s="843"/>
      <c r="XG686" s="843"/>
      <c r="XH686" s="843"/>
    </row>
    <row r="687" spans="609:632">
      <c r="WK687" s="843"/>
      <c r="WL687" s="843"/>
      <c r="WM687" s="843"/>
      <c r="WN687" s="843"/>
      <c r="WO687" s="843"/>
      <c r="WP687" s="843"/>
      <c r="WQ687" s="843"/>
      <c r="WR687" s="843"/>
      <c r="WS687" s="843"/>
      <c r="WT687" s="843"/>
      <c r="WU687" s="843"/>
      <c r="WV687" s="843"/>
      <c r="WW687" s="843"/>
      <c r="WX687" s="843"/>
      <c r="WY687" s="843"/>
      <c r="WZ687" s="843"/>
      <c r="XA687" s="843"/>
      <c r="XB687" s="843"/>
      <c r="XC687" s="843"/>
      <c r="XD687" s="843"/>
      <c r="XE687" s="843"/>
      <c r="XF687" s="843"/>
      <c r="XG687" s="843"/>
      <c r="XH687" s="843"/>
    </row>
    <row r="688" spans="609:632">
      <c r="WK688" s="843"/>
      <c r="WL688" s="843"/>
      <c r="WM688" s="843"/>
      <c r="WN688" s="843"/>
      <c r="WO688" s="843"/>
      <c r="WP688" s="843"/>
      <c r="WQ688" s="843"/>
      <c r="WR688" s="843"/>
      <c r="WS688" s="843"/>
      <c r="WT688" s="843"/>
      <c r="WU688" s="843"/>
      <c r="WV688" s="843"/>
      <c r="WW688" s="843"/>
      <c r="WX688" s="843"/>
      <c r="WY688" s="843"/>
      <c r="WZ688" s="843"/>
      <c r="XA688" s="843"/>
      <c r="XB688" s="843"/>
      <c r="XC688" s="843"/>
      <c r="XD688" s="843"/>
      <c r="XE688" s="843"/>
      <c r="XF688" s="843"/>
      <c r="XG688" s="843"/>
      <c r="XH688" s="843"/>
    </row>
    <row r="689" spans="609:632">
      <c r="WK689" s="843"/>
      <c r="WL689" s="843"/>
      <c r="WM689" s="843"/>
      <c r="WN689" s="843"/>
      <c r="WO689" s="843"/>
      <c r="WP689" s="843"/>
      <c r="WQ689" s="843"/>
      <c r="WR689" s="843"/>
      <c r="WS689" s="843"/>
      <c r="WT689" s="843"/>
      <c r="WU689" s="843"/>
      <c r="WV689" s="843"/>
      <c r="WW689" s="843"/>
      <c r="WX689" s="843"/>
      <c r="WY689" s="843"/>
      <c r="WZ689" s="843"/>
      <c r="XA689" s="843"/>
      <c r="XB689" s="843"/>
      <c r="XC689" s="843"/>
      <c r="XD689" s="843"/>
      <c r="XE689" s="843"/>
      <c r="XF689" s="843"/>
      <c r="XG689" s="843"/>
      <c r="XH689" s="843"/>
    </row>
    <row r="690" spans="609:632">
      <c r="WK690" s="843"/>
      <c r="WL690" s="843"/>
      <c r="WM690" s="843"/>
      <c r="WN690" s="843"/>
      <c r="WO690" s="843"/>
      <c r="WP690" s="843"/>
      <c r="WQ690" s="843"/>
      <c r="WR690" s="843"/>
      <c r="WS690" s="843"/>
      <c r="WT690" s="843"/>
      <c r="WU690" s="843"/>
      <c r="WV690" s="843"/>
      <c r="WW690" s="843"/>
      <c r="WX690" s="843"/>
      <c r="WY690" s="843"/>
      <c r="WZ690" s="843"/>
      <c r="XA690" s="843"/>
      <c r="XB690" s="843"/>
      <c r="XC690" s="843"/>
      <c r="XD690" s="843"/>
      <c r="XE690" s="843"/>
      <c r="XF690" s="843"/>
      <c r="XG690" s="843"/>
      <c r="XH690" s="843"/>
    </row>
    <row r="691" spans="609:632">
      <c r="WK691" s="843"/>
      <c r="WL691" s="843"/>
      <c r="WM691" s="843"/>
      <c r="WN691" s="843"/>
      <c r="WO691" s="843"/>
      <c r="WP691" s="843"/>
      <c r="WQ691" s="843"/>
      <c r="WR691" s="843"/>
      <c r="WS691" s="843"/>
      <c r="WT691" s="843"/>
      <c r="WU691" s="843"/>
      <c r="WV691" s="843"/>
      <c r="WW691" s="843"/>
      <c r="WX691" s="843"/>
      <c r="WY691" s="843"/>
      <c r="WZ691" s="843"/>
      <c r="XA691" s="843"/>
      <c r="XB691" s="843"/>
      <c r="XC691" s="843"/>
      <c r="XD691" s="843"/>
      <c r="XE691" s="843"/>
      <c r="XF691" s="843"/>
      <c r="XG691" s="843"/>
      <c r="XH691" s="843"/>
    </row>
    <row r="692" spans="609:632">
      <c r="WK692" s="843"/>
      <c r="WL692" s="843"/>
      <c r="WM692" s="843"/>
      <c r="WN692" s="843"/>
      <c r="WO692" s="843"/>
      <c r="WP692" s="843"/>
      <c r="WQ692" s="843"/>
      <c r="WR692" s="843"/>
      <c r="WS692" s="843"/>
      <c r="WT692" s="843"/>
      <c r="WU692" s="843"/>
      <c r="WV692" s="843"/>
      <c r="WW692" s="843"/>
      <c r="WX692" s="843"/>
      <c r="WY692" s="843"/>
      <c r="WZ692" s="843"/>
      <c r="XA692" s="843"/>
      <c r="XB692" s="843"/>
      <c r="XC692" s="843"/>
      <c r="XD692" s="843"/>
      <c r="XE692" s="843"/>
      <c r="XF692" s="843"/>
      <c r="XG692" s="843"/>
      <c r="XH692" s="843"/>
    </row>
    <row r="693" spans="609:632">
      <c r="WK693" s="843"/>
      <c r="WL693" s="843"/>
      <c r="WM693" s="843"/>
      <c r="WN693" s="843"/>
      <c r="WO693" s="843"/>
      <c r="WP693" s="843"/>
      <c r="WQ693" s="843"/>
      <c r="WR693" s="843"/>
      <c r="WS693" s="843"/>
      <c r="WT693" s="843"/>
      <c r="WU693" s="843"/>
      <c r="WV693" s="843"/>
      <c r="WW693" s="843"/>
      <c r="WX693" s="843"/>
      <c r="WY693" s="843"/>
      <c r="WZ693" s="843"/>
      <c r="XA693" s="843"/>
      <c r="XB693" s="843"/>
      <c r="XC693" s="843"/>
      <c r="XD693" s="843"/>
      <c r="XE693" s="843"/>
      <c r="XF693" s="843"/>
      <c r="XG693" s="843"/>
      <c r="XH693" s="843"/>
    </row>
    <row r="694" spans="609:632">
      <c r="WK694" s="843"/>
      <c r="WL694" s="843"/>
      <c r="WM694" s="843"/>
      <c r="WN694" s="843"/>
      <c r="WO694" s="843"/>
      <c r="WP694" s="843"/>
      <c r="WQ694" s="843"/>
      <c r="WR694" s="843"/>
      <c r="WS694" s="843"/>
      <c r="WT694" s="843"/>
      <c r="WU694" s="843"/>
      <c r="WV694" s="843"/>
      <c r="WW694" s="843"/>
      <c r="WX694" s="843"/>
      <c r="WY694" s="843"/>
      <c r="WZ694" s="843"/>
      <c r="XA694" s="843"/>
      <c r="XB694" s="843"/>
      <c r="XC694" s="843"/>
      <c r="XD694" s="843"/>
      <c r="XE694" s="843"/>
      <c r="XF694" s="843"/>
      <c r="XG694" s="843"/>
      <c r="XH694" s="843"/>
    </row>
    <row r="695" spans="609:632">
      <c r="WK695" s="843"/>
      <c r="WL695" s="843"/>
      <c r="WM695" s="843"/>
      <c r="WN695" s="843"/>
      <c r="WO695" s="843"/>
      <c r="WP695" s="843"/>
      <c r="WQ695" s="843"/>
      <c r="WR695" s="843"/>
      <c r="WS695" s="843"/>
      <c r="WT695" s="843"/>
      <c r="WU695" s="843"/>
      <c r="WV695" s="843"/>
      <c r="WW695" s="843"/>
      <c r="WX695" s="843"/>
      <c r="WY695" s="843"/>
      <c r="WZ695" s="843"/>
      <c r="XA695" s="843"/>
      <c r="XB695" s="843"/>
      <c r="XC695" s="843"/>
      <c r="XD695" s="843"/>
      <c r="XE695" s="843"/>
      <c r="XF695" s="843"/>
      <c r="XG695" s="843"/>
      <c r="XH695" s="843"/>
    </row>
    <row r="696" spans="609:632">
      <c r="WK696" s="843"/>
      <c r="WL696" s="843"/>
      <c r="WM696" s="843"/>
      <c r="WN696" s="843"/>
      <c r="WO696" s="843"/>
      <c r="WP696" s="843"/>
      <c r="WQ696" s="843"/>
      <c r="WR696" s="843"/>
      <c r="WS696" s="843"/>
      <c r="WT696" s="843"/>
      <c r="WU696" s="843"/>
      <c r="WV696" s="843"/>
      <c r="WW696" s="843"/>
      <c r="WX696" s="843"/>
      <c r="WY696" s="843"/>
      <c r="WZ696" s="843"/>
      <c r="XA696" s="843"/>
      <c r="XB696" s="843"/>
      <c r="XC696" s="843"/>
      <c r="XD696" s="843"/>
      <c r="XE696" s="843"/>
      <c r="XF696" s="843"/>
      <c r="XG696" s="843"/>
      <c r="XH696" s="843"/>
    </row>
    <row r="697" spans="609:632">
      <c r="WK697" s="843"/>
      <c r="WL697" s="843"/>
      <c r="WM697" s="843"/>
      <c r="WN697" s="843"/>
      <c r="WO697" s="843"/>
      <c r="WP697" s="843"/>
      <c r="WQ697" s="843"/>
      <c r="WR697" s="843"/>
      <c r="WS697" s="843"/>
      <c r="WT697" s="843"/>
      <c r="WU697" s="843"/>
      <c r="WV697" s="843"/>
      <c r="WW697" s="843"/>
      <c r="WX697" s="843"/>
      <c r="WY697" s="843"/>
      <c r="WZ697" s="843"/>
      <c r="XA697" s="843"/>
      <c r="XB697" s="843"/>
      <c r="XC697" s="843"/>
      <c r="XD697" s="843"/>
      <c r="XE697" s="843"/>
      <c r="XF697" s="843"/>
      <c r="XG697" s="843"/>
      <c r="XH697" s="843"/>
    </row>
    <row r="698" spans="609:632">
      <c r="WK698" s="843"/>
      <c r="WL698" s="843"/>
      <c r="WM698" s="843"/>
      <c r="WN698" s="843"/>
      <c r="WO698" s="843"/>
      <c r="WP698" s="843"/>
      <c r="WQ698" s="843"/>
      <c r="WR698" s="843"/>
      <c r="WS698" s="843"/>
      <c r="WT698" s="843"/>
      <c r="WU698" s="843"/>
      <c r="WV698" s="843"/>
      <c r="WW698" s="843"/>
      <c r="WX698" s="843"/>
      <c r="WY698" s="843"/>
      <c r="WZ698" s="843"/>
      <c r="XA698" s="843"/>
      <c r="XB698" s="843"/>
      <c r="XC698" s="843"/>
      <c r="XD698" s="843"/>
      <c r="XE698" s="843"/>
      <c r="XF698" s="843"/>
      <c r="XG698" s="843"/>
      <c r="XH698" s="843"/>
    </row>
    <row r="699" spans="609:632">
      <c r="WK699" s="843"/>
      <c r="WL699" s="843"/>
      <c r="WM699" s="843"/>
      <c r="WN699" s="843"/>
      <c r="WO699" s="843"/>
      <c r="WP699" s="843"/>
      <c r="WQ699" s="843"/>
      <c r="WR699" s="843"/>
      <c r="WS699" s="843"/>
      <c r="WT699" s="843"/>
      <c r="WU699" s="843"/>
      <c r="WV699" s="843"/>
      <c r="WW699" s="843"/>
      <c r="WX699" s="843"/>
      <c r="WY699" s="843"/>
      <c r="WZ699" s="843"/>
      <c r="XA699" s="843"/>
      <c r="XB699" s="843"/>
      <c r="XC699" s="843"/>
      <c r="XD699" s="843"/>
      <c r="XE699" s="843"/>
      <c r="XF699" s="843"/>
      <c r="XG699" s="843"/>
      <c r="XH699" s="843"/>
    </row>
    <row r="700" spans="609:632">
      <c r="WK700" s="843"/>
      <c r="WL700" s="843"/>
      <c r="WM700" s="843"/>
      <c r="WN700" s="843"/>
      <c r="WO700" s="843"/>
      <c r="WP700" s="843"/>
      <c r="WQ700" s="843"/>
      <c r="WR700" s="843"/>
      <c r="WS700" s="843"/>
      <c r="WT700" s="843"/>
      <c r="WU700" s="843"/>
      <c r="WV700" s="843"/>
      <c r="WW700" s="843"/>
      <c r="WX700" s="843"/>
      <c r="WY700" s="843"/>
      <c r="WZ700" s="843"/>
      <c r="XA700" s="843"/>
      <c r="XB700" s="843"/>
      <c r="XC700" s="843"/>
      <c r="XD700" s="843"/>
      <c r="XE700" s="843"/>
      <c r="XF700" s="843"/>
      <c r="XG700" s="843"/>
      <c r="XH700" s="843"/>
    </row>
    <row r="701" spans="609:632">
      <c r="WK701" s="843"/>
      <c r="WL701" s="843"/>
      <c r="WM701" s="843"/>
      <c r="WN701" s="843"/>
      <c r="WO701" s="843"/>
      <c r="WP701" s="843"/>
      <c r="WQ701" s="843"/>
      <c r="WR701" s="843"/>
      <c r="WS701" s="843"/>
      <c r="WT701" s="843"/>
      <c r="WU701" s="843"/>
      <c r="WV701" s="843"/>
      <c r="WW701" s="843"/>
      <c r="WX701" s="843"/>
      <c r="WY701" s="843"/>
      <c r="WZ701" s="843"/>
      <c r="XA701" s="843"/>
      <c r="XB701" s="843"/>
      <c r="XC701" s="843"/>
      <c r="XD701" s="843"/>
      <c r="XE701" s="843"/>
      <c r="XF701" s="843"/>
      <c r="XG701" s="843"/>
      <c r="XH701" s="843"/>
    </row>
    <row r="702" spans="609:632">
      <c r="WK702" s="843"/>
      <c r="WL702" s="843"/>
      <c r="WM702" s="843"/>
      <c r="WN702" s="843"/>
      <c r="WO702" s="843"/>
      <c r="WP702" s="843"/>
      <c r="WQ702" s="843"/>
      <c r="WR702" s="843"/>
      <c r="WS702" s="843"/>
      <c r="WT702" s="843"/>
      <c r="WU702" s="843"/>
      <c r="WV702" s="843"/>
      <c r="WW702" s="843"/>
      <c r="WX702" s="843"/>
      <c r="WY702" s="843"/>
      <c r="WZ702" s="843"/>
      <c r="XA702" s="843"/>
      <c r="XB702" s="843"/>
      <c r="XC702" s="843"/>
      <c r="XD702" s="843"/>
      <c r="XE702" s="843"/>
      <c r="XF702" s="843"/>
      <c r="XG702" s="843"/>
      <c r="XH702" s="843"/>
    </row>
    <row r="703" spans="609:632">
      <c r="WK703" s="843"/>
      <c r="WL703" s="843"/>
      <c r="WM703" s="843"/>
      <c r="WN703" s="843"/>
      <c r="WO703" s="843"/>
      <c r="WP703" s="843"/>
      <c r="WQ703" s="843"/>
      <c r="WR703" s="843"/>
      <c r="WS703" s="843"/>
      <c r="WT703" s="843"/>
      <c r="WU703" s="843"/>
      <c r="WV703" s="843"/>
      <c r="WW703" s="843"/>
      <c r="WX703" s="843"/>
      <c r="WY703" s="843"/>
      <c r="WZ703" s="843"/>
      <c r="XA703" s="843"/>
      <c r="XB703" s="843"/>
      <c r="XC703" s="843"/>
      <c r="XD703" s="843"/>
      <c r="XE703" s="843"/>
      <c r="XF703" s="843"/>
      <c r="XG703" s="843"/>
      <c r="XH703" s="843"/>
    </row>
    <row r="704" spans="609:632">
      <c r="WK704" s="843"/>
      <c r="WL704" s="843"/>
      <c r="WM704" s="843"/>
      <c r="WN704" s="843"/>
      <c r="WO704" s="843"/>
      <c r="WP704" s="843"/>
      <c r="WQ704" s="843"/>
      <c r="WR704" s="843"/>
      <c r="WS704" s="843"/>
      <c r="WT704" s="843"/>
      <c r="WU704" s="843"/>
      <c r="WV704" s="843"/>
      <c r="WW704" s="843"/>
      <c r="WX704" s="843"/>
      <c r="WY704" s="843"/>
      <c r="WZ704" s="843"/>
      <c r="XA704" s="843"/>
      <c r="XB704" s="843"/>
      <c r="XC704" s="843"/>
      <c r="XD704" s="843"/>
      <c r="XE704" s="843"/>
      <c r="XF704" s="843"/>
      <c r="XG704" s="843"/>
      <c r="XH704" s="843"/>
    </row>
    <row r="705" spans="609:632">
      <c r="WK705" s="843"/>
      <c r="WL705" s="843"/>
      <c r="WM705" s="843"/>
      <c r="WN705" s="843"/>
      <c r="WO705" s="843"/>
      <c r="WP705" s="843"/>
      <c r="WQ705" s="843"/>
      <c r="WR705" s="843"/>
      <c r="WS705" s="843"/>
      <c r="WT705" s="843"/>
      <c r="WU705" s="843"/>
      <c r="WV705" s="843"/>
      <c r="WW705" s="843"/>
      <c r="WX705" s="843"/>
      <c r="WY705" s="843"/>
      <c r="WZ705" s="843"/>
      <c r="XA705" s="843"/>
      <c r="XB705" s="843"/>
      <c r="XC705" s="843"/>
      <c r="XD705" s="843"/>
      <c r="XE705" s="843"/>
      <c r="XF705" s="843"/>
      <c r="XG705" s="843"/>
      <c r="XH705" s="843"/>
    </row>
    <row r="706" spans="609:632">
      <c r="WK706" s="843"/>
      <c r="WL706" s="843"/>
      <c r="WM706" s="843"/>
      <c r="WN706" s="843"/>
      <c r="WO706" s="843"/>
      <c r="WP706" s="843"/>
      <c r="WQ706" s="843"/>
      <c r="WR706" s="843"/>
      <c r="WS706" s="843"/>
      <c r="WT706" s="843"/>
      <c r="WU706" s="843"/>
      <c r="WV706" s="843"/>
      <c r="WW706" s="843"/>
      <c r="WX706" s="843"/>
      <c r="WY706" s="843"/>
      <c r="WZ706" s="843"/>
      <c r="XA706" s="843"/>
      <c r="XB706" s="843"/>
      <c r="XC706" s="843"/>
      <c r="XD706" s="843"/>
      <c r="XE706" s="843"/>
      <c r="XF706" s="843"/>
      <c r="XG706" s="843"/>
      <c r="XH706" s="843"/>
    </row>
    <row r="707" spans="609:632">
      <c r="WK707" s="843"/>
      <c r="WL707" s="843"/>
      <c r="WM707" s="843"/>
      <c r="WN707" s="843"/>
      <c r="WO707" s="843"/>
      <c r="WP707" s="843"/>
      <c r="WQ707" s="843"/>
      <c r="WR707" s="843"/>
      <c r="WS707" s="843"/>
      <c r="WT707" s="843"/>
      <c r="WU707" s="843"/>
      <c r="WV707" s="843"/>
      <c r="WW707" s="843"/>
      <c r="WX707" s="843"/>
      <c r="WY707" s="843"/>
      <c r="WZ707" s="843"/>
      <c r="XA707" s="843"/>
      <c r="XB707" s="843"/>
      <c r="XC707" s="843"/>
      <c r="XD707" s="843"/>
      <c r="XE707" s="843"/>
      <c r="XF707" s="843"/>
      <c r="XG707" s="843"/>
      <c r="XH707" s="843"/>
    </row>
    <row r="708" spans="609:632">
      <c r="WK708" s="843"/>
      <c r="WL708" s="843"/>
      <c r="WM708" s="843"/>
      <c r="WN708" s="843"/>
      <c r="WO708" s="843"/>
      <c r="WP708" s="843"/>
      <c r="WQ708" s="843"/>
      <c r="WR708" s="843"/>
      <c r="WS708" s="843"/>
      <c r="WT708" s="843"/>
      <c r="WU708" s="843"/>
      <c r="WV708" s="843"/>
      <c r="WW708" s="843"/>
      <c r="WX708" s="843"/>
      <c r="WY708" s="843"/>
      <c r="WZ708" s="843"/>
      <c r="XA708" s="843"/>
      <c r="XB708" s="843"/>
      <c r="XC708" s="843"/>
      <c r="XD708" s="843"/>
      <c r="XE708" s="843"/>
      <c r="XF708" s="843"/>
      <c r="XG708" s="843"/>
      <c r="XH708" s="843"/>
    </row>
    <row r="709" spans="609:632">
      <c r="WK709" s="843"/>
      <c r="WL709" s="843"/>
      <c r="WM709" s="843"/>
      <c r="WN709" s="843"/>
      <c r="WO709" s="843"/>
      <c r="WP709" s="843"/>
      <c r="WQ709" s="843"/>
      <c r="WR709" s="843"/>
      <c r="WS709" s="843"/>
      <c r="WT709" s="843"/>
      <c r="WU709" s="843"/>
      <c r="WV709" s="843"/>
      <c r="WW709" s="843"/>
      <c r="WX709" s="843"/>
      <c r="WY709" s="843"/>
      <c r="WZ709" s="843"/>
      <c r="XA709" s="843"/>
      <c r="XB709" s="843"/>
      <c r="XC709" s="843"/>
      <c r="XD709" s="843"/>
      <c r="XE709" s="843"/>
      <c r="XF709" s="843"/>
      <c r="XG709" s="843"/>
      <c r="XH709" s="843"/>
    </row>
    <row r="710" spans="609:632">
      <c r="WK710" s="843"/>
      <c r="WL710" s="843"/>
      <c r="WM710" s="843"/>
      <c r="WN710" s="843"/>
      <c r="WO710" s="843"/>
      <c r="WP710" s="843"/>
      <c r="WQ710" s="843"/>
      <c r="WR710" s="843"/>
      <c r="WS710" s="843"/>
      <c r="WT710" s="843"/>
      <c r="WU710" s="843"/>
      <c r="WV710" s="843"/>
      <c r="WW710" s="843"/>
      <c r="WX710" s="843"/>
      <c r="WY710" s="843"/>
      <c r="WZ710" s="843"/>
      <c r="XA710" s="843"/>
      <c r="XB710" s="843"/>
      <c r="XC710" s="843"/>
      <c r="XD710" s="843"/>
      <c r="XE710" s="843"/>
      <c r="XF710" s="843"/>
      <c r="XG710" s="843"/>
      <c r="XH710" s="843"/>
    </row>
    <row r="711" spans="609:632">
      <c r="WK711" s="843"/>
      <c r="WL711" s="843"/>
      <c r="WM711" s="843"/>
      <c r="WN711" s="843"/>
      <c r="WO711" s="843"/>
      <c r="WP711" s="843"/>
      <c r="WQ711" s="843"/>
      <c r="WR711" s="843"/>
      <c r="WS711" s="843"/>
      <c r="WT711" s="843"/>
      <c r="WU711" s="843"/>
      <c r="WV711" s="843"/>
      <c r="WW711" s="843"/>
      <c r="WX711" s="843"/>
      <c r="WY711" s="843"/>
      <c r="WZ711" s="843"/>
      <c r="XA711" s="843"/>
      <c r="XB711" s="843"/>
      <c r="XC711" s="843"/>
      <c r="XD711" s="843"/>
      <c r="XE711" s="843"/>
      <c r="XF711" s="843"/>
      <c r="XG711" s="843"/>
      <c r="XH711" s="843"/>
    </row>
    <row r="712" spans="609:632">
      <c r="WK712" s="843"/>
      <c r="WL712" s="843"/>
      <c r="WM712" s="843"/>
      <c r="WN712" s="843"/>
      <c r="WO712" s="843"/>
      <c r="WP712" s="843"/>
      <c r="WQ712" s="843"/>
      <c r="WR712" s="843"/>
      <c r="WS712" s="843"/>
      <c r="WT712" s="843"/>
      <c r="WU712" s="843"/>
      <c r="WV712" s="843"/>
      <c r="WW712" s="843"/>
      <c r="WX712" s="843"/>
      <c r="WY712" s="843"/>
      <c r="WZ712" s="843"/>
      <c r="XA712" s="843"/>
      <c r="XB712" s="843"/>
      <c r="XC712" s="843"/>
      <c r="XD712" s="843"/>
      <c r="XE712" s="843"/>
      <c r="XF712" s="843"/>
      <c r="XG712" s="843"/>
      <c r="XH712" s="843"/>
    </row>
    <row r="713" spans="609:632">
      <c r="WK713" s="843"/>
      <c r="WL713" s="843"/>
      <c r="WM713" s="843"/>
      <c r="WN713" s="843"/>
      <c r="WO713" s="843"/>
      <c r="WP713" s="843"/>
      <c r="WQ713" s="843"/>
      <c r="WR713" s="843"/>
      <c r="WS713" s="843"/>
      <c r="WT713" s="843"/>
      <c r="WU713" s="843"/>
      <c r="WV713" s="843"/>
      <c r="WW713" s="843"/>
      <c r="WX713" s="843"/>
      <c r="WY713" s="843"/>
      <c r="WZ713" s="843"/>
      <c r="XA713" s="843"/>
      <c r="XB713" s="843"/>
      <c r="XC713" s="843"/>
      <c r="XD713" s="843"/>
      <c r="XE713" s="843"/>
      <c r="XF713" s="843"/>
      <c r="XG713" s="843"/>
      <c r="XH713" s="843"/>
    </row>
    <row r="714" spans="609:632">
      <c r="WK714" s="843"/>
      <c r="WL714" s="843"/>
      <c r="WM714" s="843"/>
      <c r="WN714" s="843"/>
      <c r="WO714" s="843"/>
      <c r="WP714" s="843"/>
      <c r="WQ714" s="843"/>
      <c r="WR714" s="843"/>
      <c r="WS714" s="843"/>
      <c r="WT714" s="843"/>
      <c r="WU714" s="843"/>
      <c r="WV714" s="843"/>
      <c r="WW714" s="843"/>
      <c r="WX714" s="843"/>
      <c r="WY714" s="843"/>
      <c r="WZ714" s="843"/>
      <c r="XA714" s="843"/>
      <c r="XB714" s="843"/>
      <c r="XC714" s="843"/>
      <c r="XD714" s="843"/>
      <c r="XE714" s="843"/>
      <c r="XF714" s="843"/>
      <c r="XG714" s="843"/>
      <c r="XH714" s="843"/>
    </row>
    <row r="715" spans="609:632">
      <c r="WK715" s="843"/>
      <c r="WL715" s="843"/>
      <c r="WM715" s="843"/>
      <c r="WN715" s="843"/>
      <c r="WO715" s="843"/>
      <c r="WP715" s="843"/>
      <c r="WQ715" s="843"/>
      <c r="WR715" s="843"/>
      <c r="WS715" s="843"/>
      <c r="WT715" s="843"/>
      <c r="WU715" s="843"/>
      <c r="WV715" s="843"/>
      <c r="WW715" s="843"/>
      <c r="WX715" s="843"/>
      <c r="WY715" s="843"/>
      <c r="WZ715" s="843"/>
      <c r="XA715" s="843"/>
      <c r="XB715" s="843"/>
      <c r="XC715" s="843"/>
      <c r="XD715" s="843"/>
      <c r="XE715" s="843"/>
      <c r="XF715" s="843"/>
      <c r="XG715" s="843"/>
      <c r="XH715" s="843"/>
    </row>
    <row r="716" spans="609:632">
      <c r="WK716" s="843"/>
      <c r="WL716" s="843"/>
      <c r="WM716" s="843"/>
      <c r="WN716" s="843"/>
      <c r="WO716" s="843"/>
      <c r="WP716" s="843"/>
      <c r="WQ716" s="843"/>
      <c r="WR716" s="843"/>
      <c r="WS716" s="843"/>
      <c r="WT716" s="843"/>
      <c r="WU716" s="843"/>
      <c r="WV716" s="843"/>
      <c r="WW716" s="843"/>
      <c r="WX716" s="843"/>
      <c r="WY716" s="843"/>
      <c r="WZ716" s="843"/>
      <c r="XA716" s="843"/>
      <c r="XB716" s="843"/>
      <c r="XC716" s="843"/>
      <c r="XD716" s="843"/>
      <c r="XE716" s="843"/>
      <c r="XF716" s="843"/>
      <c r="XG716" s="843"/>
      <c r="XH716" s="843"/>
    </row>
    <row r="717" spans="609:632">
      <c r="WK717" s="843"/>
      <c r="WL717" s="843"/>
      <c r="WM717" s="843"/>
      <c r="WN717" s="843"/>
      <c r="WO717" s="843"/>
      <c r="WP717" s="843"/>
      <c r="WQ717" s="843"/>
      <c r="WR717" s="843"/>
      <c r="WS717" s="843"/>
      <c r="WT717" s="843"/>
      <c r="WU717" s="843"/>
      <c r="WV717" s="843"/>
      <c r="WW717" s="843"/>
      <c r="WX717" s="843"/>
      <c r="WY717" s="843"/>
      <c r="WZ717" s="843"/>
      <c r="XA717" s="843"/>
      <c r="XB717" s="843"/>
      <c r="XC717" s="843"/>
      <c r="XD717" s="843"/>
      <c r="XE717" s="843"/>
      <c r="XF717" s="843"/>
      <c r="XG717" s="843"/>
      <c r="XH717" s="843"/>
    </row>
    <row r="718" spans="609:632">
      <c r="WK718" s="843"/>
      <c r="WL718" s="843"/>
      <c r="WM718" s="843"/>
      <c r="WN718" s="843"/>
      <c r="WO718" s="843"/>
      <c r="WP718" s="843"/>
      <c r="WQ718" s="843"/>
      <c r="WR718" s="843"/>
      <c r="WS718" s="843"/>
      <c r="WT718" s="843"/>
      <c r="WU718" s="843"/>
      <c r="WV718" s="843"/>
      <c r="WW718" s="843"/>
      <c r="WX718" s="843"/>
      <c r="WY718" s="843"/>
      <c r="WZ718" s="843"/>
      <c r="XA718" s="843"/>
      <c r="XB718" s="843"/>
      <c r="XC718" s="843"/>
      <c r="XD718" s="843"/>
      <c r="XE718" s="843"/>
      <c r="XF718" s="843"/>
      <c r="XG718" s="843"/>
      <c r="XH718" s="843"/>
    </row>
    <row r="719" spans="609:632">
      <c r="WK719" s="843"/>
      <c r="WL719" s="843"/>
      <c r="WM719" s="843"/>
      <c r="WN719" s="843"/>
      <c r="WO719" s="843"/>
      <c r="WP719" s="843"/>
      <c r="WQ719" s="843"/>
      <c r="WR719" s="843"/>
      <c r="WS719" s="843"/>
      <c r="WT719" s="843"/>
      <c r="WU719" s="843"/>
      <c r="WV719" s="843"/>
      <c r="WW719" s="843"/>
      <c r="WX719" s="843"/>
      <c r="WY719" s="843"/>
      <c r="WZ719" s="843"/>
      <c r="XA719" s="843"/>
      <c r="XB719" s="843"/>
      <c r="XC719" s="843"/>
      <c r="XD719" s="843"/>
      <c r="XE719" s="843"/>
      <c r="XF719" s="843"/>
      <c r="XG719" s="843"/>
      <c r="XH719" s="843"/>
    </row>
    <row r="720" spans="609:632">
      <c r="WK720" s="843"/>
      <c r="WL720" s="843"/>
      <c r="WM720" s="843"/>
      <c r="WN720" s="843"/>
      <c r="WO720" s="843"/>
      <c r="WP720" s="843"/>
      <c r="WQ720" s="843"/>
      <c r="WR720" s="843"/>
      <c r="WS720" s="843"/>
      <c r="WT720" s="843"/>
      <c r="WU720" s="843"/>
      <c r="WV720" s="843"/>
      <c r="WW720" s="843"/>
      <c r="WX720" s="843"/>
      <c r="WY720" s="843"/>
      <c r="WZ720" s="843"/>
      <c r="XA720" s="843"/>
      <c r="XB720" s="843"/>
      <c r="XC720" s="843"/>
      <c r="XD720" s="843"/>
      <c r="XE720" s="843"/>
      <c r="XF720" s="843"/>
      <c r="XG720" s="843"/>
      <c r="XH720" s="843"/>
    </row>
    <row r="721" spans="609:632">
      <c r="WK721" s="843"/>
      <c r="WL721" s="843"/>
      <c r="WM721" s="843"/>
      <c r="WN721" s="843"/>
      <c r="WO721" s="843"/>
      <c r="WP721" s="843"/>
      <c r="WQ721" s="843"/>
      <c r="WR721" s="843"/>
      <c r="WS721" s="843"/>
      <c r="WT721" s="843"/>
      <c r="WU721" s="843"/>
      <c r="WV721" s="843"/>
      <c r="WW721" s="843"/>
      <c r="WX721" s="843"/>
      <c r="WY721" s="843"/>
      <c r="WZ721" s="843"/>
      <c r="XA721" s="843"/>
      <c r="XB721" s="843"/>
      <c r="XC721" s="843"/>
      <c r="XD721" s="843"/>
      <c r="XE721" s="843"/>
      <c r="XF721" s="843"/>
      <c r="XG721" s="843"/>
      <c r="XH721" s="843"/>
    </row>
    <row r="722" spans="609:632">
      <c r="WK722" s="843"/>
      <c r="WL722" s="843"/>
      <c r="WM722" s="843"/>
      <c r="WN722" s="843"/>
      <c r="WO722" s="843"/>
      <c r="WP722" s="843"/>
      <c r="WQ722" s="843"/>
      <c r="WR722" s="843"/>
      <c r="WS722" s="843"/>
      <c r="WT722" s="843"/>
      <c r="WU722" s="843"/>
      <c r="WV722" s="843"/>
      <c r="WW722" s="843"/>
      <c r="WX722" s="843"/>
      <c r="WY722" s="843"/>
      <c r="WZ722" s="843"/>
      <c r="XA722" s="843"/>
      <c r="XB722" s="843"/>
      <c r="XC722" s="843"/>
      <c r="XD722" s="843"/>
      <c r="XE722" s="843"/>
      <c r="XF722" s="843"/>
      <c r="XG722" s="843"/>
      <c r="XH722" s="843"/>
    </row>
    <row r="723" spans="609:632">
      <c r="WK723" s="843"/>
      <c r="WL723" s="843"/>
      <c r="WM723" s="843"/>
      <c r="WN723" s="843"/>
      <c r="WO723" s="843"/>
      <c r="WP723" s="843"/>
      <c r="WQ723" s="843"/>
      <c r="WR723" s="843"/>
      <c r="WS723" s="843"/>
      <c r="WT723" s="843"/>
      <c r="WU723" s="843"/>
      <c r="WV723" s="843"/>
      <c r="WW723" s="843"/>
      <c r="WX723" s="843"/>
      <c r="WY723" s="843"/>
      <c r="WZ723" s="843"/>
      <c r="XA723" s="843"/>
      <c r="XB723" s="843"/>
      <c r="XC723" s="843"/>
      <c r="XD723" s="843"/>
      <c r="XE723" s="843"/>
      <c r="XF723" s="843"/>
      <c r="XG723" s="843"/>
      <c r="XH723" s="843"/>
    </row>
    <row r="724" spans="609:632">
      <c r="WK724" s="843"/>
      <c r="WL724" s="843"/>
      <c r="WM724" s="843"/>
      <c r="WN724" s="843"/>
      <c r="WO724" s="843"/>
      <c r="WP724" s="843"/>
      <c r="WQ724" s="843"/>
      <c r="WR724" s="843"/>
      <c r="WS724" s="843"/>
      <c r="WT724" s="843"/>
      <c r="WU724" s="843"/>
      <c r="WV724" s="843"/>
      <c r="WW724" s="843"/>
      <c r="WX724" s="843"/>
      <c r="WY724" s="843"/>
      <c r="WZ724" s="843"/>
      <c r="XA724" s="843"/>
      <c r="XB724" s="843"/>
      <c r="XC724" s="843"/>
      <c r="XD724" s="843"/>
      <c r="XE724" s="843"/>
      <c r="XF724" s="843"/>
      <c r="XG724" s="843"/>
      <c r="XH724" s="843"/>
    </row>
    <row r="725" spans="609:632">
      <c r="WK725" s="843"/>
      <c r="WL725" s="843"/>
      <c r="WM725" s="843"/>
      <c r="WN725" s="843"/>
      <c r="WO725" s="843"/>
      <c r="WP725" s="843"/>
      <c r="WQ725" s="843"/>
      <c r="WR725" s="843"/>
      <c r="WS725" s="843"/>
      <c r="WT725" s="843"/>
      <c r="WU725" s="843"/>
      <c r="WV725" s="843"/>
      <c r="WW725" s="843"/>
      <c r="WX725" s="843"/>
      <c r="WY725" s="843"/>
      <c r="WZ725" s="843"/>
      <c r="XA725" s="843"/>
      <c r="XB725" s="843"/>
      <c r="XC725" s="843"/>
      <c r="XD725" s="843"/>
      <c r="XE725" s="843"/>
      <c r="XF725" s="843"/>
      <c r="XG725" s="843"/>
      <c r="XH725" s="843"/>
    </row>
    <row r="726" spans="609:632">
      <c r="WK726" s="843"/>
      <c r="WL726" s="843"/>
      <c r="WM726" s="843"/>
      <c r="WN726" s="843"/>
      <c r="WO726" s="843"/>
      <c r="WP726" s="843"/>
      <c r="WQ726" s="843"/>
      <c r="WR726" s="843"/>
      <c r="WS726" s="843"/>
      <c r="WT726" s="843"/>
      <c r="WU726" s="843"/>
      <c r="WV726" s="843"/>
      <c r="WW726" s="843"/>
      <c r="WX726" s="843"/>
      <c r="WY726" s="843"/>
      <c r="WZ726" s="843"/>
      <c r="XA726" s="843"/>
      <c r="XB726" s="843"/>
      <c r="XC726" s="843"/>
      <c r="XD726" s="843"/>
      <c r="XE726" s="843"/>
      <c r="XF726" s="843"/>
      <c r="XG726" s="843"/>
      <c r="XH726" s="843"/>
    </row>
    <row r="727" spans="609:632">
      <c r="WK727" s="843"/>
      <c r="WL727" s="843"/>
      <c r="WM727" s="843"/>
      <c r="WN727" s="843"/>
      <c r="WO727" s="843"/>
      <c r="WP727" s="843"/>
      <c r="WQ727" s="843"/>
      <c r="WR727" s="843"/>
      <c r="WS727" s="843"/>
      <c r="WT727" s="843"/>
      <c r="WU727" s="843"/>
      <c r="WV727" s="843"/>
      <c r="WW727" s="843"/>
      <c r="WX727" s="843"/>
      <c r="WY727" s="843"/>
      <c r="WZ727" s="843"/>
      <c r="XA727" s="843"/>
      <c r="XB727" s="843"/>
      <c r="XC727" s="843"/>
      <c r="XD727" s="843"/>
      <c r="XE727" s="843"/>
      <c r="XF727" s="843"/>
      <c r="XG727" s="843"/>
      <c r="XH727" s="843"/>
    </row>
    <row r="728" spans="609:632">
      <c r="WK728" s="843"/>
      <c r="WL728" s="843"/>
      <c r="WM728" s="843"/>
      <c r="WN728" s="843"/>
      <c r="WO728" s="843"/>
      <c r="WP728" s="843"/>
      <c r="WQ728" s="843"/>
      <c r="WR728" s="843"/>
      <c r="WS728" s="843"/>
      <c r="WT728" s="843"/>
      <c r="WU728" s="843"/>
      <c r="WV728" s="843"/>
      <c r="WW728" s="843"/>
      <c r="WX728" s="843"/>
      <c r="WY728" s="843"/>
      <c r="WZ728" s="843"/>
      <c r="XA728" s="843"/>
      <c r="XB728" s="843"/>
      <c r="XC728" s="843"/>
      <c r="XD728" s="843"/>
      <c r="XE728" s="843"/>
      <c r="XF728" s="843"/>
      <c r="XG728" s="843"/>
      <c r="XH728" s="843"/>
    </row>
    <row r="729" spans="609:632">
      <c r="WK729" s="843"/>
      <c r="WL729" s="843"/>
      <c r="WM729" s="843"/>
      <c r="WN729" s="843"/>
      <c r="WO729" s="843"/>
      <c r="WP729" s="843"/>
      <c r="WQ729" s="843"/>
      <c r="WR729" s="843"/>
      <c r="WS729" s="843"/>
      <c r="WT729" s="843"/>
      <c r="WU729" s="843"/>
      <c r="WV729" s="843"/>
      <c r="WW729" s="843"/>
      <c r="WX729" s="843"/>
      <c r="WY729" s="843"/>
      <c r="WZ729" s="843"/>
      <c r="XA729" s="843"/>
      <c r="XB729" s="843"/>
      <c r="XC729" s="843"/>
      <c r="XD729" s="843"/>
      <c r="XE729" s="843"/>
      <c r="XF729" s="843"/>
      <c r="XG729" s="843"/>
      <c r="XH729" s="843"/>
    </row>
    <row r="730" spans="609:632">
      <c r="WK730" s="843"/>
      <c r="WL730" s="843"/>
      <c r="WM730" s="843"/>
      <c r="WN730" s="843"/>
      <c r="WO730" s="843"/>
      <c r="WP730" s="843"/>
      <c r="WQ730" s="843"/>
      <c r="WR730" s="843"/>
      <c r="WS730" s="843"/>
      <c r="WT730" s="843"/>
      <c r="WU730" s="843"/>
      <c r="WV730" s="843"/>
      <c r="WW730" s="843"/>
      <c r="WX730" s="843"/>
      <c r="WY730" s="843"/>
      <c r="WZ730" s="843"/>
      <c r="XA730" s="843"/>
      <c r="XB730" s="843"/>
      <c r="XC730" s="843"/>
      <c r="XD730" s="843"/>
      <c r="XE730" s="843"/>
      <c r="XF730" s="843"/>
      <c r="XG730" s="843"/>
      <c r="XH730" s="843"/>
    </row>
    <row r="731" spans="609:632">
      <c r="WK731" s="843"/>
      <c r="WL731" s="843"/>
      <c r="WM731" s="843"/>
      <c r="WN731" s="843"/>
      <c r="WO731" s="843"/>
      <c r="WP731" s="843"/>
      <c r="WQ731" s="843"/>
      <c r="WR731" s="843"/>
      <c r="WS731" s="843"/>
      <c r="WT731" s="843"/>
      <c r="WU731" s="843"/>
      <c r="WV731" s="843"/>
      <c r="WW731" s="843"/>
      <c r="WX731" s="843"/>
      <c r="WY731" s="843"/>
      <c r="WZ731" s="843"/>
      <c r="XA731" s="843"/>
      <c r="XB731" s="843"/>
      <c r="XC731" s="843"/>
      <c r="XD731" s="843"/>
      <c r="XE731" s="843"/>
      <c r="XF731" s="843"/>
      <c r="XG731" s="843"/>
      <c r="XH731" s="843"/>
    </row>
    <row r="732" spans="609:632">
      <c r="WK732" s="843"/>
      <c r="WL732" s="843"/>
      <c r="WM732" s="843"/>
      <c r="WN732" s="843"/>
      <c r="WO732" s="843"/>
      <c r="WP732" s="843"/>
      <c r="WQ732" s="843"/>
      <c r="WR732" s="843"/>
      <c r="WS732" s="843"/>
      <c r="WT732" s="843"/>
      <c r="WU732" s="843"/>
      <c r="WV732" s="843"/>
      <c r="WW732" s="843"/>
      <c r="WX732" s="843"/>
      <c r="WY732" s="843"/>
      <c r="WZ732" s="843"/>
      <c r="XA732" s="843"/>
      <c r="XB732" s="843"/>
      <c r="XC732" s="843"/>
      <c r="XD732" s="843"/>
      <c r="XE732" s="843"/>
      <c r="XF732" s="843"/>
      <c r="XG732" s="843"/>
      <c r="XH732" s="843"/>
    </row>
    <row r="733" spans="609:632">
      <c r="WK733" s="843"/>
      <c r="WL733" s="843"/>
      <c r="WM733" s="843"/>
      <c r="WN733" s="843"/>
      <c r="WO733" s="843"/>
      <c r="WP733" s="843"/>
      <c r="WQ733" s="843"/>
      <c r="WR733" s="843"/>
      <c r="WS733" s="843"/>
      <c r="WT733" s="843"/>
      <c r="WU733" s="843"/>
      <c r="WV733" s="843"/>
      <c r="WW733" s="843"/>
      <c r="WX733" s="843"/>
      <c r="WY733" s="843"/>
      <c r="WZ733" s="843"/>
      <c r="XA733" s="843"/>
      <c r="XB733" s="843"/>
      <c r="XC733" s="843"/>
      <c r="XD733" s="843"/>
      <c r="XE733" s="843"/>
      <c r="XF733" s="843"/>
      <c r="XG733" s="843"/>
      <c r="XH733" s="843"/>
    </row>
    <row r="734" spans="609:632">
      <c r="WK734" s="843"/>
      <c r="WL734" s="843"/>
      <c r="WM734" s="843"/>
      <c r="WN734" s="843"/>
      <c r="WO734" s="843"/>
      <c r="WP734" s="843"/>
      <c r="WQ734" s="843"/>
      <c r="WR734" s="843"/>
      <c r="WS734" s="843"/>
      <c r="WT734" s="843"/>
      <c r="WU734" s="843"/>
      <c r="WV734" s="843"/>
      <c r="WW734" s="843"/>
      <c r="WX734" s="843"/>
      <c r="WY734" s="843"/>
      <c r="WZ734" s="843"/>
      <c r="XA734" s="843"/>
      <c r="XB734" s="843"/>
      <c r="XC734" s="843"/>
      <c r="XD734" s="843"/>
      <c r="XE734" s="843"/>
      <c r="XF734" s="843"/>
      <c r="XG734" s="843"/>
      <c r="XH734" s="843"/>
    </row>
    <row r="735" spans="609:632">
      <c r="WK735" s="843"/>
      <c r="WL735" s="843"/>
      <c r="WM735" s="843"/>
      <c r="WN735" s="843"/>
      <c r="WO735" s="843"/>
      <c r="WP735" s="843"/>
      <c r="WQ735" s="843"/>
      <c r="WR735" s="843"/>
      <c r="WS735" s="843"/>
      <c r="WT735" s="843"/>
      <c r="WU735" s="843"/>
      <c r="WV735" s="843"/>
      <c r="WW735" s="843"/>
      <c r="WX735" s="843"/>
      <c r="WY735" s="843"/>
      <c r="WZ735" s="843"/>
      <c r="XA735" s="843"/>
      <c r="XB735" s="843"/>
      <c r="XC735" s="843"/>
      <c r="XD735" s="843"/>
      <c r="XE735" s="843"/>
      <c r="XF735" s="843"/>
      <c r="XG735" s="843"/>
      <c r="XH735" s="843"/>
    </row>
    <row r="736" spans="609:632">
      <c r="WK736" s="843"/>
      <c r="WL736" s="843"/>
      <c r="WM736" s="843"/>
      <c r="WN736" s="843"/>
      <c r="WO736" s="843"/>
      <c r="WP736" s="843"/>
      <c r="WQ736" s="843"/>
      <c r="WR736" s="843"/>
      <c r="WS736" s="843"/>
      <c r="WT736" s="843"/>
      <c r="WU736" s="843"/>
      <c r="WV736" s="843"/>
      <c r="WW736" s="843"/>
      <c r="WX736" s="843"/>
      <c r="WY736" s="843"/>
      <c r="WZ736" s="843"/>
      <c r="XA736" s="843"/>
      <c r="XB736" s="843"/>
      <c r="XC736" s="843"/>
      <c r="XD736" s="843"/>
      <c r="XE736" s="843"/>
      <c r="XF736" s="843"/>
      <c r="XG736" s="843"/>
      <c r="XH736" s="843"/>
    </row>
    <row r="737" spans="609:632">
      <c r="WK737" s="843"/>
      <c r="WL737" s="843"/>
      <c r="WM737" s="843"/>
      <c r="WN737" s="843"/>
      <c r="WO737" s="843"/>
      <c r="WP737" s="843"/>
      <c r="WQ737" s="843"/>
      <c r="WR737" s="843"/>
      <c r="WS737" s="843"/>
      <c r="WT737" s="843"/>
      <c r="WU737" s="843"/>
      <c r="WV737" s="843"/>
      <c r="WW737" s="843"/>
      <c r="WX737" s="843"/>
      <c r="WY737" s="843"/>
      <c r="WZ737" s="843"/>
      <c r="XA737" s="843"/>
      <c r="XB737" s="843"/>
      <c r="XC737" s="843"/>
      <c r="XD737" s="843"/>
      <c r="XE737" s="843"/>
      <c r="XF737" s="843"/>
      <c r="XG737" s="843"/>
      <c r="XH737" s="843"/>
    </row>
    <row r="738" spans="609:632">
      <c r="WK738" s="843"/>
      <c r="WL738" s="843"/>
      <c r="WM738" s="843"/>
      <c r="WN738" s="843"/>
      <c r="WO738" s="843"/>
      <c r="WP738" s="843"/>
      <c r="WQ738" s="843"/>
      <c r="WR738" s="843"/>
      <c r="WS738" s="843"/>
      <c r="WT738" s="843"/>
      <c r="WU738" s="843"/>
      <c r="WV738" s="843"/>
      <c r="WW738" s="843"/>
      <c r="WX738" s="843"/>
      <c r="WY738" s="843"/>
      <c r="WZ738" s="843"/>
      <c r="XA738" s="843"/>
      <c r="XB738" s="843"/>
      <c r="XC738" s="843"/>
      <c r="XD738" s="843"/>
      <c r="XE738" s="843"/>
      <c r="XF738" s="843"/>
      <c r="XG738" s="843"/>
      <c r="XH738" s="843"/>
    </row>
    <row r="739" spans="609:632">
      <c r="WK739" s="843"/>
      <c r="WL739" s="843"/>
      <c r="WM739" s="843"/>
      <c r="WN739" s="843"/>
      <c r="WO739" s="843"/>
      <c r="WP739" s="843"/>
      <c r="WQ739" s="843"/>
      <c r="WR739" s="843"/>
      <c r="WS739" s="843"/>
      <c r="WT739" s="843"/>
      <c r="WU739" s="843"/>
      <c r="WV739" s="843"/>
      <c r="WW739" s="843"/>
      <c r="WX739" s="843"/>
      <c r="WY739" s="843"/>
      <c r="WZ739" s="843"/>
      <c r="XA739" s="843"/>
      <c r="XB739" s="843"/>
      <c r="XC739" s="843"/>
      <c r="XD739" s="843"/>
      <c r="XE739" s="843"/>
      <c r="XF739" s="843"/>
      <c r="XG739" s="843"/>
      <c r="XH739" s="843"/>
    </row>
    <row r="740" spans="609:632">
      <c r="WK740" s="843"/>
      <c r="WL740" s="843"/>
      <c r="WM740" s="843"/>
      <c r="WN740" s="843"/>
      <c r="WO740" s="843"/>
      <c r="WP740" s="843"/>
      <c r="WQ740" s="843"/>
      <c r="WR740" s="843"/>
      <c r="WS740" s="843"/>
      <c r="WT740" s="843"/>
      <c r="WU740" s="843"/>
      <c r="WV740" s="843"/>
      <c r="WW740" s="843"/>
      <c r="WX740" s="843"/>
      <c r="WY740" s="843"/>
      <c r="WZ740" s="843"/>
      <c r="XA740" s="843"/>
      <c r="XB740" s="843"/>
      <c r="XC740" s="843"/>
      <c r="XD740" s="843"/>
      <c r="XE740" s="843"/>
      <c r="XF740" s="843"/>
      <c r="XG740" s="843"/>
      <c r="XH740" s="843"/>
    </row>
    <row r="741" spans="609:632">
      <c r="WK741" s="843"/>
      <c r="WL741" s="843"/>
      <c r="WM741" s="843"/>
      <c r="WN741" s="843"/>
      <c r="WO741" s="843"/>
      <c r="WP741" s="843"/>
      <c r="WQ741" s="843"/>
      <c r="WR741" s="843"/>
      <c r="WS741" s="843"/>
      <c r="WT741" s="843"/>
      <c r="WU741" s="843"/>
      <c r="WV741" s="843"/>
      <c r="WW741" s="843"/>
      <c r="WX741" s="843"/>
      <c r="WY741" s="843"/>
      <c r="WZ741" s="843"/>
      <c r="XA741" s="843"/>
      <c r="XB741" s="843"/>
      <c r="XC741" s="843"/>
      <c r="XD741" s="843"/>
      <c r="XE741" s="843"/>
      <c r="XF741" s="843"/>
      <c r="XG741" s="843"/>
      <c r="XH741" s="843"/>
    </row>
    <row r="742" spans="609:632">
      <c r="WK742" s="843"/>
      <c r="WL742" s="843"/>
      <c r="WM742" s="843"/>
      <c r="WN742" s="843"/>
      <c r="WO742" s="843"/>
      <c r="WP742" s="843"/>
      <c r="WQ742" s="843"/>
      <c r="WR742" s="843"/>
      <c r="WS742" s="843"/>
      <c r="WT742" s="843"/>
      <c r="WU742" s="843"/>
      <c r="WV742" s="843"/>
      <c r="WW742" s="843"/>
      <c r="WX742" s="843"/>
      <c r="WY742" s="843"/>
      <c r="WZ742" s="843"/>
      <c r="XA742" s="843"/>
      <c r="XB742" s="843"/>
      <c r="XC742" s="843"/>
      <c r="XD742" s="843"/>
      <c r="XE742" s="843"/>
      <c r="XF742" s="843"/>
      <c r="XG742" s="843"/>
      <c r="XH742" s="843"/>
    </row>
    <row r="743" spans="609:632">
      <c r="WK743" s="843"/>
      <c r="WL743" s="843"/>
      <c r="WM743" s="843"/>
      <c r="WN743" s="843"/>
      <c r="WO743" s="843"/>
      <c r="WP743" s="843"/>
      <c r="WQ743" s="843"/>
      <c r="WR743" s="843"/>
      <c r="WS743" s="843"/>
      <c r="WT743" s="843"/>
      <c r="WU743" s="843"/>
      <c r="WV743" s="843"/>
      <c r="WW743" s="843"/>
      <c r="WX743" s="843"/>
      <c r="WY743" s="843"/>
      <c r="WZ743" s="843"/>
      <c r="XA743" s="843"/>
      <c r="XB743" s="843"/>
      <c r="XC743" s="843"/>
      <c r="XD743" s="843"/>
      <c r="XE743" s="843"/>
      <c r="XF743" s="843"/>
      <c r="XG743" s="843"/>
      <c r="XH743" s="843"/>
    </row>
    <row r="744" spans="609:632">
      <c r="WK744" s="843"/>
      <c r="WL744" s="843"/>
      <c r="WM744" s="843"/>
      <c r="WN744" s="843"/>
      <c r="WO744" s="843"/>
      <c r="WP744" s="843"/>
      <c r="WQ744" s="843"/>
      <c r="WR744" s="843"/>
      <c r="WS744" s="843"/>
      <c r="WT744" s="843"/>
      <c r="WU744" s="843"/>
      <c r="WV744" s="843"/>
      <c r="WW744" s="843"/>
      <c r="WX744" s="843"/>
      <c r="WY744" s="843"/>
      <c r="WZ744" s="843"/>
      <c r="XA744" s="843"/>
      <c r="XB744" s="843"/>
      <c r="XC744" s="843"/>
      <c r="XD744" s="843"/>
      <c r="XE744" s="843"/>
      <c r="XF744" s="843"/>
      <c r="XG744" s="843"/>
      <c r="XH744" s="843"/>
    </row>
    <row r="745" spans="609:632">
      <c r="WK745" s="843"/>
      <c r="WL745" s="843"/>
      <c r="WM745" s="843"/>
      <c r="WN745" s="843"/>
      <c r="WO745" s="843"/>
      <c r="WP745" s="843"/>
      <c r="WQ745" s="843"/>
      <c r="WR745" s="843"/>
      <c r="WS745" s="843"/>
      <c r="WT745" s="843"/>
      <c r="WU745" s="843"/>
      <c r="WV745" s="843"/>
      <c r="WW745" s="843"/>
      <c r="WX745" s="843"/>
      <c r="WY745" s="843"/>
      <c r="WZ745" s="843"/>
      <c r="XA745" s="843"/>
      <c r="XB745" s="843"/>
      <c r="XC745" s="843"/>
      <c r="XD745" s="843"/>
      <c r="XE745" s="843"/>
      <c r="XF745" s="843"/>
      <c r="XG745" s="843"/>
      <c r="XH745" s="843"/>
    </row>
    <row r="746" spans="609:632">
      <c r="WK746" s="843"/>
      <c r="WL746" s="843"/>
      <c r="WM746" s="843"/>
      <c r="WN746" s="843"/>
      <c r="WO746" s="843"/>
      <c r="WP746" s="843"/>
      <c r="WQ746" s="843"/>
      <c r="WR746" s="843"/>
      <c r="WS746" s="843"/>
      <c r="WT746" s="843"/>
      <c r="WU746" s="843"/>
      <c r="WV746" s="843"/>
      <c r="WW746" s="843"/>
      <c r="WX746" s="843"/>
      <c r="WY746" s="843"/>
      <c r="WZ746" s="843"/>
      <c r="XA746" s="843"/>
      <c r="XB746" s="843"/>
      <c r="XC746" s="843"/>
      <c r="XD746" s="843"/>
      <c r="XE746" s="843"/>
      <c r="XF746" s="843"/>
      <c r="XG746" s="843"/>
      <c r="XH746" s="843"/>
    </row>
    <row r="747" spans="609:632">
      <c r="WK747" s="843"/>
      <c r="WL747" s="843"/>
      <c r="WM747" s="843"/>
      <c r="WN747" s="843"/>
      <c r="WO747" s="843"/>
      <c r="WP747" s="843"/>
      <c r="WQ747" s="843"/>
      <c r="WR747" s="843"/>
      <c r="WS747" s="843"/>
      <c r="WT747" s="843"/>
      <c r="WU747" s="843"/>
      <c r="WV747" s="843"/>
      <c r="WW747" s="843"/>
      <c r="WX747" s="843"/>
      <c r="WY747" s="843"/>
      <c r="WZ747" s="843"/>
      <c r="XA747" s="843"/>
      <c r="XB747" s="843"/>
      <c r="XC747" s="843"/>
      <c r="XD747" s="843"/>
      <c r="XE747" s="843"/>
      <c r="XF747" s="843"/>
      <c r="XG747" s="843"/>
      <c r="XH747" s="843"/>
    </row>
    <row r="748" spans="609:632">
      <c r="WK748" s="843"/>
      <c r="WL748" s="843"/>
      <c r="WM748" s="843"/>
      <c r="WN748" s="843"/>
      <c r="WO748" s="843"/>
      <c r="WP748" s="843"/>
      <c r="WQ748" s="843"/>
      <c r="WR748" s="843"/>
      <c r="WS748" s="843"/>
      <c r="WT748" s="843"/>
      <c r="WU748" s="843"/>
      <c r="WV748" s="843"/>
      <c r="WW748" s="843"/>
      <c r="WX748" s="843"/>
      <c r="WY748" s="843"/>
      <c r="WZ748" s="843"/>
      <c r="XA748" s="843"/>
      <c r="XB748" s="843"/>
      <c r="XC748" s="843"/>
      <c r="XD748" s="843"/>
      <c r="XE748" s="843"/>
      <c r="XF748" s="843"/>
      <c r="XG748" s="843"/>
      <c r="XH748" s="843"/>
    </row>
    <row r="749" spans="609:632">
      <c r="WK749" s="843"/>
      <c r="WL749" s="843"/>
      <c r="WM749" s="843"/>
      <c r="WN749" s="843"/>
      <c r="WO749" s="843"/>
      <c r="WP749" s="843"/>
      <c r="WQ749" s="843"/>
      <c r="WR749" s="843"/>
      <c r="WS749" s="843"/>
      <c r="WT749" s="843"/>
      <c r="WU749" s="843"/>
      <c r="WV749" s="843"/>
      <c r="WW749" s="843"/>
      <c r="WX749" s="843"/>
      <c r="WY749" s="843"/>
      <c r="WZ749" s="843"/>
      <c r="XA749" s="843"/>
      <c r="XB749" s="843"/>
      <c r="XC749" s="843"/>
      <c r="XD749" s="843"/>
      <c r="XE749" s="843"/>
      <c r="XF749" s="843"/>
      <c r="XG749" s="843"/>
      <c r="XH749" s="843"/>
    </row>
    <row r="750" spans="609:632">
      <c r="WK750" s="843"/>
      <c r="WL750" s="843"/>
      <c r="WM750" s="843"/>
      <c r="WN750" s="843"/>
      <c r="WO750" s="843"/>
      <c r="WP750" s="843"/>
      <c r="WQ750" s="843"/>
      <c r="WR750" s="843"/>
      <c r="WS750" s="843"/>
      <c r="WT750" s="843"/>
      <c r="WU750" s="843"/>
      <c r="WV750" s="843"/>
      <c r="WW750" s="843"/>
      <c r="WX750" s="843"/>
      <c r="WY750" s="843"/>
      <c r="WZ750" s="843"/>
      <c r="XA750" s="843"/>
      <c r="XB750" s="843"/>
      <c r="XC750" s="843"/>
      <c r="XD750" s="843"/>
      <c r="XE750" s="843"/>
      <c r="XF750" s="843"/>
      <c r="XG750" s="843"/>
      <c r="XH750" s="843"/>
    </row>
    <row r="751" spans="609:632">
      <c r="WK751" s="843"/>
      <c r="WL751" s="843"/>
      <c r="WM751" s="843"/>
      <c r="WN751" s="843"/>
      <c r="WO751" s="843"/>
      <c r="WP751" s="843"/>
      <c r="WQ751" s="843"/>
      <c r="WR751" s="843"/>
      <c r="WS751" s="843"/>
      <c r="WT751" s="843"/>
      <c r="WU751" s="843"/>
      <c r="WV751" s="843"/>
      <c r="WW751" s="843"/>
      <c r="WX751" s="843"/>
      <c r="WY751" s="843"/>
      <c r="WZ751" s="843"/>
      <c r="XA751" s="843"/>
      <c r="XB751" s="843"/>
      <c r="XC751" s="843"/>
      <c r="XD751" s="843"/>
      <c r="XE751" s="843"/>
      <c r="XF751" s="843"/>
      <c r="XG751" s="843"/>
      <c r="XH751" s="843"/>
    </row>
    <row r="752" spans="609:632">
      <c r="WK752" s="843"/>
      <c r="WL752" s="843"/>
      <c r="WM752" s="843"/>
      <c r="WN752" s="843"/>
      <c r="WO752" s="843"/>
      <c r="WP752" s="843"/>
      <c r="WQ752" s="843"/>
      <c r="WR752" s="843"/>
      <c r="WS752" s="843"/>
      <c r="WT752" s="843"/>
      <c r="WU752" s="843"/>
      <c r="WV752" s="843"/>
      <c r="WW752" s="843"/>
      <c r="WX752" s="843"/>
      <c r="WY752" s="843"/>
      <c r="WZ752" s="843"/>
      <c r="XA752" s="843"/>
      <c r="XB752" s="843"/>
      <c r="XC752" s="843"/>
      <c r="XD752" s="843"/>
      <c r="XE752" s="843"/>
      <c r="XF752" s="843"/>
      <c r="XG752" s="843"/>
      <c r="XH752" s="843"/>
    </row>
    <row r="753" spans="609:632">
      <c r="WK753" s="843"/>
      <c r="WL753" s="843"/>
      <c r="WM753" s="843"/>
      <c r="WN753" s="843"/>
      <c r="WO753" s="843"/>
      <c r="WP753" s="843"/>
      <c r="WQ753" s="843"/>
      <c r="WR753" s="843"/>
      <c r="WS753" s="843"/>
      <c r="WT753" s="843"/>
      <c r="WU753" s="843"/>
      <c r="WV753" s="843"/>
      <c r="WW753" s="843"/>
      <c r="WX753" s="843"/>
      <c r="WY753" s="843"/>
      <c r="WZ753" s="843"/>
      <c r="XA753" s="843"/>
      <c r="XB753" s="843"/>
      <c r="XC753" s="843"/>
      <c r="XD753" s="843"/>
      <c r="XE753" s="843"/>
      <c r="XF753" s="843"/>
      <c r="XG753" s="843"/>
      <c r="XH753" s="843"/>
    </row>
    <row r="754" spans="609:632">
      <c r="WK754" s="843"/>
      <c r="WL754" s="843"/>
      <c r="WM754" s="843"/>
      <c r="WN754" s="843"/>
      <c r="WO754" s="843"/>
      <c r="WP754" s="843"/>
      <c r="WQ754" s="843"/>
      <c r="WR754" s="843"/>
      <c r="WS754" s="843"/>
      <c r="WT754" s="843"/>
      <c r="WU754" s="843"/>
      <c r="WV754" s="843"/>
      <c r="WW754" s="843"/>
      <c r="WX754" s="843"/>
      <c r="WY754" s="843"/>
      <c r="WZ754" s="843"/>
      <c r="XA754" s="843"/>
      <c r="XB754" s="843"/>
      <c r="XC754" s="843"/>
      <c r="XD754" s="843"/>
      <c r="XE754" s="843"/>
      <c r="XF754" s="843"/>
      <c r="XG754" s="843"/>
      <c r="XH754" s="843"/>
    </row>
    <row r="755" spans="609:632">
      <c r="WK755" s="843"/>
      <c r="WL755" s="843"/>
      <c r="WM755" s="843"/>
      <c r="WN755" s="843"/>
      <c r="WO755" s="843"/>
      <c r="WP755" s="843"/>
      <c r="WQ755" s="843"/>
      <c r="WR755" s="843"/>
      <c r="WS755" s="843"/>
      <c r="WT755" s="843"/>
      <c r="WU755" s="843"/>
      <c r="WV755" s="843"/>
      <c r="WW755" s="843"/>
      <c r="WX755" s="843"/>
      <c r="WY755" s="843"/>
      <c r="WZ755" s="843"/>
      <c r="XA755" s="843"/>
      <c r="XB755" s="843"/>
      <c r="XC755" s="843"/>
      <c r="XD755" s="843"/>
      <c r="XE755" s="843"/>
      <c r="XF755" s="843"/>
      <c r="XG755" s="843"/>
      <c r="XH755" s="843"/>
    </row>
    <row r="756" spans="609:632">
      <c r="WK756" s="843"/>
      <c r="WL756" s="843"/>
      <c r="WM756" s="843"/>
      <c r="WN756" s="843"/>
      <c r="WO756" s="843"/>
      <c r="WP756" s="843"/>
      <c r="WQ756" s="843"/>
      <c r="WR756" s="843"/>
      <c r="WS756" s="843"/>
      <c r="WT756" s="843"/>
      <c r="WU756" s="843"/>
      <c r="WV756" s="843"/>
      <c r="WW756" s="843"/>
      <c r="WX756" s="843"/>
      <c r="WY756" s="843"/>
      <c r="WZ756" s="843"/>
      <c r="XA756" s="843"/>
      <c r="XB756" s="843"/>
      <c r="XC756" s="843"/>
      <c r="XD756" s="843"/>
      <c r="XE756" s="843"/>
      <c r="XF756" s="843"/>
      <c r="XG756" s="843"/>
      <c r="XH756" s="843"/>
    </row>
    <row r="757" spans="609:632">
      <c r="WK757" s="843"/>
      <c r="WL757" s="843"/>
      <c r="WM757" s="843"/>
      <c r="WN757" s="843"/>
      <c r="WO757" s="843"/>
      <c r="WP757" s="843"/>
      <c r="WQ757" s="843"/>
      <c r="WR757" s="843"/>
      <c r="WS757" s="843"/>
      <c r="WT757" s="843"/>
      <c r="WU757" s="843"/>
      <c r="WV757" s="843"/>
      <c r="WW757" s="843"/>
      <c r="WX757" s="843"/>
      <c r="WY757" s="843"/>
      <c r="WZ757" s="843"/>
      <c r="XA757" s="843"/>
      <c r="XB757" s="843"/>
      <c r="XC757" s="843"/>
      <c r="XD757" s="843"/>
      <c r="XE757" s="843"/>
      <c r="XF757" s="843"/>
      <c r="XG757" s="843"/>
      <c r="XH757" s="843"/>
    </row>
    <row r="758" spans="609:632">
      <c r="WK758" s="843"/>
      <c r="WL758" s="843"/>
      <c r="WM758" s="843"/>
      <c r="WN758" s="843"/>
      <c r="WO758" s="843"/>
      <c r="WP758" s="843"/>
      <c r="WQ758" s="843"/>
      <c r="WR758" s="843"/>
      <c r="WS758" s="843"/>
      <c r="WT758" s="843"/>
      <c r="WU758" s="843"/>
      <c r="WV758" s="843"/>
      <c r="WW758" s="843"/>
      <c r="WX758" s="843"/>
      <c r="WY758" s="843"/>
      <c r="WZ758" s="843"/>
      <c r="XA758" s="843"/>
      <c r="XB758" s="843"/>
      <c r="XC758" s="843"/>
      <c r="XD758" s="843"/>
      <c r="XE758" s="843"/>
      <c r="XF758" s="843"/>
      <c r="XG758" s="843"/>
      <c r="XH758" s="843"/>
    </row>
    <row r="759" spans="609:632">
      <c r="WK759" s="843"/>
      <c r="WL759" s="843"/>
      <c r="WM759" s="843"/>
      <c r="WN759" s="843"/>
      <c r="WO759" s="843"/>
      <c r="WP759" s="843"/>
      <c r="WQ759" s="843"/>
      <c r="WR759" s="843"/>
      <c r="WS759" s="843"/>
      <c r="WT759" s="843"/>
      <c r="WU759" s="843"/>
      <c r="WV759" s="843"/>
      <c r="WW759" s="843"/>
      <c r="WX759" s="843"/>
      <c r="WY759" s="843"/>
      <c r="WZ759" s="843"/>
      <c r="XA759" s="843"/>
      <c r="XB759" s="843"/>
      <c r="XC759" s="843"/>
      <c r="XD759" s="843"/>
      <c r="XE759" s="843"/>
      <c r="XF759" s="843"/>
      <c r="XG759" s="843"/>
      <c r="XH759" s="843"/>
    </row>
    <row r="760" spans="609:632">
      <c r="WK760" s="843"/>
      <c r="WL760" s="843"/>
      <c r="WM760" s="843"/>
      <c r="WN760" s="843"/>
      <c r="WO760" s="843"/>
      <c r="WP760" s="843"/>
      <c r="WQ760" s="843"/>
      <c r="WR760" s="843"/>
      <c r="WS760" s="843"/>
      <c r="WT760" s="843"/>
      <c r="WU760" s="843"/>
      <c r="WV760" s="843"/>
      <c r="WW760" s="843"/>
      <c r="WX760" s="843"/>
      <c r="WY760" s="843"/>
      <c r="WZ760" s="843"/>
      <c r="XA760" s="843"/>
      <c r="XB760" s="843"/>
      <c r="XC760" s="843"/>
      <c r="XD760" s="843"/>
      <c r="XE760" s="843"/>
      <c r="XF760" s="843"/>
      <c r="XG760" s="843"/>
      <c r="XH760" s="843"/>
    </row>
    <row r="761" spans="609:632">
      <c r="WK761" s="843"/>
      <c r="WL761" s="843"/>
      <c r="WM761" s="843"/>
      <c r="WN761" s="843"/>
      <c r="WO761" s="843"/>
      <c r="WP761" s="843"/>
      <c r="WQ761" s="843"/>
      <c r="WR761" s="843"/>
      <c r="WS761" s="843"/>
      <c r="WT761" s="843"/>
      <c r="WU761" s="843"/>
      <c r="WV761" s="843"/>
      <c r="WW761" s="843"/>
      <c r="WX761" s="843"/>
      <c r="WY761" s="843"/>
      <c r="WZ761" s="843"/>
      <c r="XA761" s="843"/>
      <c r="XB761" s="843"/>
      <c r="XC761" s="843"/>
      <c r="XD761" s="843"/>
      <c r="XE761" s="843"/>
      <c r="XF761" s="843"/>
      <c r="XG761" s="843"/>
      <c r="XH761" s="843"/>
    </row>
    <row r="762" spans="609:632">
      <c r="WK762" s="843"/>
      <c r="WL762" s="843"/>
      <c r="WM762" s="843"/>
      <c r="WN762" s="843"/>
      <c r="WO762" s="843"/>
      <c r="WP762" s="843"/>
      <c r="WQ762" s="843"/>
      <c r="WR762" s="843"/>
      <c r="WS762" s="843"/>
      <c r="WT762" s="843"/>
      <c r="WU762" s="843"/>
      <c r="WV762" s="843"/>
      <c r="WW762" s="843"/>
      <c r="WX762" s="843"/>
      <c r="WY762" s="843"/>
      <c r="WZ762" s="843"/>
      <c r="XA762" s="843"/>
      <c r="XB762" s="843"/>
      <c r="XC762" s="843"/>
      <c r="XD762" s="843"/>
      <c r="XE762" s="843"/>
      <c r="XF762" s="843"/>
      <c r="XG762" s="843"/>
      <c r="XH762" s="843"/>
    </row>
    <row r="763" spans="609:632">
      <c r="WK763" s="843"/>
      <c r="WL763" s="843"/>
      <c r="WM763" s="843"/>
      <c r="WN763" s="843"/>
      <c r="WO763" s="843"/>
      <c r="WP763" s="843"/>
      <c r="WQ763" s="843"/>
      <c r="WR763" s="843"/>
      <c r="WS763" s="843"/>
      <c r="WT763" s="843"/>
      <c r="WU763" s="843"/>
      <c r="WV763" s="843"/>
      <c r="WW763" s="843"/>
      <c r="WX763" s="843"/>
      <c r="WY763" s="843"/>
      <c r="WZ763" s="843"/>
      <c r="XA763" s="843"/>
      <c r="XB763" s="843"/>
      <c r="XC763" s="843"/>
      <c r="XD763" s="843"/>
      <c r="XE763" s="843"/>
      <c r="XF763" s="843"/>
      <c r="XG763" s="843"/>
      <c r="XH763" s="843"/>
    </row>
    <row r="764" spans="609:632">
      <c r="WK764" s="843"/>
      <c r="WL764" s="843"/>
      <c r="WM764" s="843"/>
      <c r="WN764" s="843"/>
      <c r="WO764" s="843"/>
      <c r="WP764" s="843"/>
      <c r="WQ764" s="843"/>
      <c r="WR764" s="843"/>
      <c r="WS764" s="843"/>
      <c r="WT764" s="843"/>
      <c r="WU764" s="843"/>
      <c r="WV764" s="843"/>
      <c r="WW764" s="843"/>
      <c r="WX764" s="843"/>
      <c r="WY764" s="843"/>
      <c r="WZ764" s="843"/>
      <c r="XA764" s="843"/>
      <c r="XB764" s="843"/>
      <c r="XC764" s="843"/>
      <c r="XD764" s="843"/>
      <c r="XE764" s="843"/>
      <c r="XF764" s="843"/>
      <c r="XG764" s="843"/>
      <c r="XH764" s="843"/>
    </row>
    <row r="765" spans="609:632">
      <c r="WK765" s="843"/>
      <c r="WL765" s="843"/>
      <c r="WM765" s="843"/>
      <c r="WN765" s="843"/>
      <c r="WO765" s="843"/>
      <c r="WP765" s="843"/>
      <c r="WQ765" s="843"/>
      <c r="WR765" s="843"/>
      <c r="WS765" s="843"/>
      <c r="WT765" s="843"/>
      <c r="WU765" s="843"/>
      <c r="WV765" s="843"/>
      <c r="WW765" s="843"/>
      <c r="WX765" s="843"/>
      <c r="WY765" s="843"/>
      <c r="WZ765" s="843"/>
      <c r="XA765" s="843"/>
      <c r="XB765" s="843"/>
      <c r="XC765" s="843"/>
      <c r="XD765" s="843"/>
      <c r="XE765" s="843"/>
      <c r="XF765" s="843"/>
      <c r="XG765" s="843"/>
      <c r="XH765" s="843"/>
    </row>
    <row r="766" spans="609:632">
      <c r="WK766" s="843"/>
      <c r="WL766" s="843"/>
      <c r="WM766" s="843"/>
      <c r="WN766" s="843"/>
      <c r="WO766" s="843"/>
      <c r="WP766" s="843"/>
      <c r="WQ766" s="843"/>
      <c r="WR766" s="843"/>
      <c r="WS766" s="843"/>
      <c r="WT766" s="843"/>
      <c r="WU766" s="843"/>
      <c r="WV766" s="843"/>
      <c r="WW766" s="843"/>
      <c r="WX766" s="843"/>
      <c r="WY766" s="843"/>
      <c r="WZ766" s="843"/>
      <c r="XA766" s="843"/>
      <c r="XB766" s="843"/>
      <c r="XC766" s="843"/>
      <c r="XD766" s="843"/>
      <c r="XE766" s="843"/>
      <c r="XF766" s="843"/>
      <c r="XG766" s="843"/>
      <c r="XH766" s="843"/>
    </row>
    <row r="767" spans="609:632">
      <c r="WK767" s="843"/>
      <c r="WL767" s="843"/>
      <c r="WM767" s="843"/>
      <c r="WN767" s="843"/>
      <c r="WO767" s="843"/>
      <c r="WP767" s="843"/>
      <c r="WQ767" s="843"/>
      <c r="WR767" s="843"/>
      <c r="WS767" s="843"/>
      <c r="WT767" s="843"/>
      <c r="WU767" s="843"/>
      <c r="WV767" s="843"/>
      <c r="WW767" s="843"/>
      <c r="WX767" s="843"/>
      <c r="WY767" s="843"/>
      <c r="WZ767" s="843"/>
      <c r="XA767" s="843"/>
      <c r="XB767" s="843"/>
      <c r="XC767" s="843"/>
      <c r="XD767" s="843"/>
      <c r="XE767" s="843"/>
      <c r="XF767" s="843"/>
      <c r="XG767" s="843"/>
      <c r="XH767" s="843"/>
    </row>
    <row r="768" spans="609:632">
      <c r="WK768" s="843"/>
      <c r="WL768" s="843"/>
      <c r="WM768" s="843"/>
      <c r="WN768" s="843"/>
      <c r="WO768" s="843"/>
      <c r="WP768" s="843"/>
      <c r="WQ768" s="843"/>
      <c r="WR768" s="843"/>
      <c r="WS768" s="843"/>
      <c r="WT768" s="843"/>
      <c r="WU768" s="843"/>
      <c r="WV768" s="843"/>
      <c r="WW768" s="843"/>
      <c r="WX768" s="843"/>
      <c r="WY768" s="843"/>
      <c r="WZ768" s="843"/>
      <c r="XA768" s="843"/>
      <c r="XB768" s="843"/>
      <c r="XC768" s="843"/>
      <c r="XD768" s="843"/>
      <c r="XE768" s="843"/>
      <c r="XF768" s="843"/>
      <c r="XG768" s="843"/>
      <c r="XH768" s="843"/>
    </row>
    <row r="769" spans="609:632">
      <c r="WK769" s="843"/>
      <c r="WL769" s="843"/>
      <c r="WM769" s="843"/>
      <c r="WN769" s="843"/>
      <c r="WO769" s="843"/>
      <c r="WP769" s="843"/>
      <c r="WQ769" s="843"/>
      <c r="WR769" s="843"/>
      <c r="WS769" s="843"/>
      <c r="WT769" s="843"/>
      <c r="WU769" s="843"/>
      <c r="WV769" s="843"/>
      <c r="WW769" s="843"/>
      <c r="WX769" s="843"/>
      <c r="WY769" s="843"/>
      <c r="WZ769" s="843"/>
      <c r="XA769" s="843"/>
      <c r="XB769" s="843"/>
      <c r="XC769" s="843"/>
      <c r="XD769" s="843"/>
      <c r="XE769" s="843"/>
      <c r="XF769" s="843"/>
      <c r="XG769" s="843"/>
      <c r="XH769" s="843"/>
    </row>
    <row r="770" spans="609:632">
      <c r="WK770" s="843"/>
      <c r="WL770" s="843"/>
      <c r="WM770" s="843"/>
      <c r="WN770" s="843"/>
      <c r="WO770" s="843"/>
      <c r="WP770" s="843"/>
      <c r="WQ770" s="843"/>
      <c r="WR770" s="843"/>
      <c r="WS770" s="843"/>
      <c r="WT770" s="843"/>
      <c r="WU770" s="843"/>
      <c r="WV770" s="843"/>
      <c r="WW770" s="843"/>
      <c r="WX770" s="843"/>
      <c r="WY770" s="843"/>
      <c r="WZ770" s="843"/>
      <c r="XA770" s="843"/>
      <c r="XB770" s="843"/>
      <c r="XC770" s="843"/>
      <c r="XD770" s="843"/>
      <c r="XE770" s="843"/>
      <c r="XF770" s="843"/>
      <c r="XG770" s="843"/>
      <c r="XH770" s="843"/>
    </row>
    <row r="771" spans="609:632">
      <c r="WK771" s="843"/>
      <c r="WL771" s="843"/>
      <c r="WM771" s="843"/>
      <c r="WN771" s="843"/>
      <c r="WO771" s="843"/>
      <c r="WP771" s="843"/>
      <c r="WQ771" s="843"/>
      <c r="WR771" s="843"/>
      <c r="WS771" s="843"/>
      <c r="WT771" s="843"/>
      <c r="WU771" s="843"/>
      <c r="WV771" s="843"/>
      <c r="WW771" s="843"/>
      <c r="WX771" s="843"/>
      <c r="WY771" s="843"/>
      <c r="WZ771" s="843"/>
      <c r="XA771" s="843"/>
      <c r="XB771" s="843"/>
      <c r="XC771" s="843"/>
      <c r="XD771" s="843"/>
      <c r="XE771" s="843"/>
      <c r="XF771" s="843"/>
      <c r="XG771" s="843"/>
      <c r="XH771" s="843"/>
    </row>
    <row r="772" spans="609:632">
      <c r="WK772" s="843"/>
      <c r="WL772" s="843"/>
      <c r="WM772" s="843"/>
      <c r="WN772" s="843"/>
      <c r="WO772" s="843"/>
      <c r="WP772" s="843"/>
      <c r="WQ772" s="843"/>
      <c r="WR772" s="843"/>
      <c r="WS772" s="843"/>
      <c r="WT772" s="843"/>
      <c r="WU772" s="843"/>
      <c r="WV772" s="843"/>
      <c r="WW772" s="843"/>
      <c r="WX772" s="843"/>
      <c r="WY772" s="843"/>
      <c r="WZ772" s="843"/>
      <c r="XA772" s="843"/>
      <c r="XB772" s="843"/>
      <c r="XC772" s="843"/>
      <c r="XD772" s="843"/>
      <c r="XE772" s="843"/>
      <c r="XF772" s="843"/>
      <c r="XG772" s="843"/>
      <c r="XH772" s="843"/>
    </row>
    <row r="773" spans="609:632">
      <c r="WK773" s="843"/>
      <c r="WL773" s="843"/>
      <c r="WM773" s="843"/>
      <c r="WN773" s="843"/>
      <c r="WO773" s="843"/>
      <c r="WP773" s="843"/>
      <c r="WQ773" s="843"/>
      <c r="WR773" s="843"/>
      <c r="WS773" s="843"/>
      <c r="WT773" s="843"/>
      <c r="WU773" s="843"/>
      <c r="WV773" s="843"/>
      <c r="WW773" s="843"/>
      <c r="WX773" s="843"/>
      <c r="WY773" s="843"/>
      <c r="WZ773" s="843"/>
      <c r="XA773" s="843"/>
      <c r="XB773" s="843"/>
      <c r="XC773" s="843"/>
      <c r="XD773" s="843"/>
      <c r="XE773" s="843"/>
      <c r="XF773" s="843"/>
      <c r="XG773" s="843"/>
      <c r="XH773" s="843"/>
    </row>
    <row r="775" spans="609:632">
      <c r="WK775" s="843"/>
      <c r="WL775" s="843"/>
      <c r="WM775" s="843"/>
      <c r="WN775" s="843"/>
      <c r="WO775" s="843"/>
      <c r="WP775" s="843"/>
      <c r="WQ775" s="843"/>
      <c r="WR775" s="843"/>
      <c r="WS775" s="843"/>
      <c r="WT775" s="843"/>
      <c r="WU775" s="843"/>
      <c r="WV775" s="843"/>
      <c r="WW775" s="843"/>
      <c r="WX775" s="843"/>
      <c r="WY775" s="843"/>
      <c r="WZ775" s="843"/>
      <c r="XA775" s="843"/>
      <c r="XB775" s="843"/>
      <c r="XC775" s="843"/>
      <c r="XD775" s="843"/>
      <c r="XE775" s="843"/>
      <c r="XF775" s="843"/>
      <c r="XG775" s="843"/>
      <c r="XH775" s="843"/>
    </row>
    <row r="779" spans="609:632">
      <c r="WK779" s="843"/>
      <c r="WL779" s="843"/>
      <c r="WM779" s="843"/>
      <c r="WN779" s="843"/>
      <c r="WO779" s="843"/>
      <c r="WP779" s="843"/>
      <c r="WQ779" s="843"/>
      <c r="WR779" s="843"/>
      <c r="WS779" s="843"/>
      <c r="WT779" s="843"/>
      <c r="WU779" s="843"/>
      <c r="WV779" s="843"/>
      <c r="WW779" s="843"/>
      <c r="WX779" s="843"/>
      <c r="WY779" s="843"/>
      <c r="WZ779" s="843"/>
      <c r="XA779" s="843"/>
      <c r="XB779" s="843"/>
      <c r="XC779" s="843"/>
      <c r="XD779" s="843"/>
      <c r="XE779" s="843"/>
      <c r="XF779" s="843"/>
      <c r="XG779" s="843"/>
      <c r="XH779" s="843"/>
    </row>
  </sheetData>
  <mergeCells count="5">
    <mergeCell ref="B1:K3"/>
    <mergeCell ref="L1:M3"/>
    <mergeCell ref="O1:X1"/>
    <mergeCell ref="O3:X3"/>
    <mergeCell ref="R6:R9"/>
  </mergeCells>
  <conditionalFormatting sqref="L61:L643">
    <cfRule type="expression" dxfId="26" priority="5">
      <formula>LEFT(L61,1)="⚠"</formula>
    </cfRule>
    <cfRule type="expression" dxfId="25" priority="6">
      <formula>LEFT(L61,4)="info"</formula>
    </cfRule>
  </conditionalFormatting>
  <conditionalFormatting sqref="M61:M62 M63:N643">
    <cfRule type="expression" dxfId="24" priority="7">
      <formula>LEFT(M61,1)="⚠"</formula>
    </cfRule>
    <cfRule type="expression" dxfId="23" priority="8">
      <formula>LEFT(M61,4)="info"</formula>
    </cfRule>
  </conditionalFormatting>
  <conditionalFormatting sqref="R14:R205">
    <cfRule type="expression" dxfId="22" priority="1">
      <formula>LEFT(R14,1)="⚠"</formula>
    </cfRule>
    <cfRule type="expression" dxfId="21" priority="2">
      <formula>LEFT(R14,4)="info"</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337F2-87E5-4999-B15B-9A5EC250684D}">
  <dimension ref="A1:Q173"/>
  <sheetViews>
    <sheetView workbookViewId="0">
      <selection activeCell="P173" sqref="A173:P173"/>
    </sheetView>
  </sheetViews>
  <sheetFormatPr baseColWidth="10" defaultRowHeight="15.75"/>
  <cols>
    <col min="17" max="17" width="127.7109375" style="1031" customWidth="1"/>
  </cols>
  <sheetData>
    <row r="1" spans="1:17" ht="18.75">
      <c r="A1" s="275"/>
      <c r="B1" s="275"/>
      <c r="C1" s="275"/>
      <c r="D1" s="275"/>
      <c r="E1" s="275"/>
      <c r="F1" s="275"/>
      <c r="G1" s="275"/>
      <c r="H1" s="275"/>
      <c r="I1" s="275"/>
      <c r="J1" s="275"/>
      <c r="K1" s="275"/>
      <c r="L1" s="275"/>
      <c r="M1" s="275"/>
      <c r="N1" s="275"/>
      <c r="O1" s="275"/>
      <c r="Q1" s="1025"/>
    </row>
    <row r="2" spans="1:17" ht="18.75">
      <c r="A2" s="275"/>
      <c r="B2" s="869" t="s">
        <v>1423</v>
      </c>
      <c r="C2" s="275"/>
      <c r="D2" s="275"/>
      <c r="E2" s="275"/>
      <c r="F2" s="275"/>
      <c r="G2" s="275"/>
      <c r="H2" s="275"/>
      <c r="I2" s="275"/>
      <c r="J2" s="275"/>
      <c r="K2" s="275"/>
      <c r="L2" s="275"/>
      <c r="M2" s="275"/>
      <c r="N2" s="275"/>
      <c r="O2" s="275"/>
      <c r="Q2" s="1026"/>
    </row>
    <row r="3" spans="1:17">
      <c r="A3" s="871" t="s">
        <v>1424</v>
      </c>
      <c r="B3" s="872" t="s">
        <v>1425</v>
      </c>
      <c r="C3" s="275"/>
      <c r="D3" s="275"/>
      <c r="E3" s="275"/>
      <c r="F3" s="275"/>
      <c r="G3" s="275"/>
      <c r="H3" s="275"/>
      <c r="I3" s="275"/>
      <c r="J3" s="275"/>
      <c r="K3" s="275"/>
      <c r="L3" s="275"/>
      <c r="M3" s="275"/>
      <c r="N3" s="275"/>
      <c r="O3" s="275"/>
      <c r="Q3" s="1027" t="s">
        <v>1539</v>
      </c>
    </row>
    <row r="4" spans="1:17">
      <c r="A4" s="275"/>
      <c r="B4" s="275"/>
      <c r="C4" s="275"/>
      <c r="D4" s="275"/>
      <c r="E4" s="275"/>
      <c r="F4" s="275"/>
      <c r="G4" s="275"/>
      <c r="H4" s="275"/>
      <c r="I4" s="275"/>
      <c r="J4" s="275"/>
      <c r="K4" s="275"/>
      <c r="L4" s="275"/>
      <c r="M4" s="275"/>
      <c r="N4" s="275"/>
      <c r="O4" s="275"/>
      <c r="Q4" s="1026"/>
    </row>
    <row r="5" spans="1:17" ht="18.75">
      <c r="A5" s="275"/>
      <c r="B5" s="873" t="s">
        <v>1426</v>
      </c>
      <c r="C5" s="275"/>
      <c r="D5" s="275"/>
      <c r="E5" s="275"/>
      <c r="F5" s="275"/>
      <c r="G5" s="275"/>
      <c r="H5" s="275"/>
      <c r="I5" s="275"/>
      <c r="J5" s="275"/>
      <c r="K5" s="275"/>
      <c r="L5" s="275"/>
      <c r="M5" s="275"/>
      <c r="N5" s="275"/>
      <c r="O5" s="275"/>
      <c r="Q5" s="1028" t="s">
        <v>1540</v>
      </c>
    </row>
    <row r="6" spans="1:17" ht="15">
      <c r="A6" s="275"/>
      <c r="B6" s="275" t="s">
        <v>1427</v>
      </c>
      <c r="C6" s="275"/>
      <c r="D6" s="275"/>
      <c r="E6" s="275"/>
      <c r="F6" s="275"/>
      <c r="G6" s="275"/>
      <c r="H6" s="275"/>
      <c r="I6" s="275"/>
      <c r="J6" s="275"/>
      <c r="K6" s="275"/>
      <c r="L6" s="275"/>
      <c r="M6" s="275"/>
      <c r="N6" s="275"/>
      <c r="O6" s="275"/>
      <c r="Q6" s="1028"/>
    </row>
    <row r="7" spans="1:17" ht="15">
      <c r="A7" s="275"/>
      <c r="B7" s="275"/>
      <c r="C7" s="275"/>
      <c r="D7" s="275"/>
      <c r="E7" s="275"/>
      <c r="F7" s="275"/>
      <c r="G7" s="275"/>
      <c r="H7" s="275"/>
      <c r="I7" s="275"/>
      <c r="J7" s="275"/>
      <c r="K7" s="275"/>
      <c r="L7" s="275"/>
      <c r="M7" s="275"/>
      <c r="N7" s="275"/>
      <c r="O7" s="275"/>
      <c r="Q7" s="1028"/>
    </row>
    <row r="8" spans="1:17" ht="15">
      <c r="A8" s="275"/>
      <c r="B8" s="275" t="s">
        <v>1428</v>
      </c>
      <c r="C8" s="275"/>
      <c r="D8" s="275"/>
      <c r="E8" s="275"/>
      <c r="F8" s="275"/>
      <c r="G8" s="275"/>
      <c r="H8" s="275"/>
      <c r="I8" s="275"/>
      <c r="J8" s="275"/>
      <c r="K8" s="275"/>
      <c r="L8" s="275"/>
      <c r="M8" s="275"/>
      <c r="N8" s="275"/>
      <c r="O8" s="275"/>
      <c r="Q8" s="1028"/>
    </row>
    <row r="9" spans="1:17" ht="15">
      <c r="A9" s="275"/>
      <c r="B9" s="275" t="s">
        <v>1429</v>
      </c>
      <c r="C9" s="275"/>
      <c r="D9" s="275"/>
      <c r="E9" s="275"/>
      <c r="F9" s="275"/>
      <c r="G9" s="275"/>
      <c r="H9" s="275"/>
      <c r="I9" s="275"/>
      <c r="J9" s="275"/>
      <c r="K9" s="275"/>
      <c r="L9" s="275"/>
      <c r="M9" s="275"/>
      <c r="N9" s="275"/>
      <c r="O9" s="275"/>
      <c r="Q9" t="s">
        <v>1541</v>
      </c>
    </row>
    <row r="10" spans="1:17" ht="15">
      <c r="A10" s="275"/>
      <c r="B10" s="275" t="s">
        <v>1430</v>
      </c>
      <c r="C10" s="275"/>
      <c r="D10" s="275"/>
      <c r="E10" s="275"/>
      <c r="F10" s="275"/>
      <c r="G10" s="275"/>
      <c r="H10" s="275"/>
      <c r="I10" s="275"/>
      <c r="J10" s="275"/>
      <c r="K10" s="275"/>
      <c r="L10" s="275"/>
      <c r="M10" s="275"/>
      <c r="N10" s="275"/>
      <c r="O10" s="275"/>
      <c r="Q10" s="1029" t="s">
        <v>1542</v>
      </c>
    </row>
    <row r="11" spans="1:17" ht="15">
      <c r="A11" s="275"/>
      <c r="B11" s="275" t="s">
        <v>1431</v>
      </c>
      <c r="C11" s="275"/>
      <c r="D11" s="275"/>
      <c r="E11" s="275"/>
      <c r="F11" s="275"/>
      <c r="G11" s="275"/>
      <c r="H11" s="275"/>
      <c r="I11" s="275"/>
      <c r="J11" s="275"/>
      <c r="K11" s="275"/>
      <c r="L11" s="275"/>
      <c r="M11" s="275"/>
      <c r="N11" s="275"/>
      <c r="O11" s="275"/>
      <c r="Q11"/>
    </row>
    <row r="12" spans="1:17" ht="15">
      <c r="A12" s="275"/>
      <c r="B12" s="275" t="s">
        <v>1432</v>
      </c>
      <c r="C12" s="275"/>
      <c r="D12" s="275"/>
      <c r="E12" s="275"/>
      <c r="F12" s="275"/>
      <c r="G12" s="275"/>
      <c r="H12" s="275"/>
      <c r="I12" s="275"/>
      <c r="J12" s="275"/>
      <c r="K12" s="275"/>
      <c r="L12" s="275"/>
      <c r="M12" s="275"/>
      <c r="N12" s="275"/>
      <c r="O12" s="275"/>
      <c r="Q12" s="1029" t="s">
        <v>1543</v>
      </c>
    </row>
    <row r="13" spans="1:17" ht="15">
      <c r="A13" s="275"/>
      <c r="B13" s="275" t="s">
        <v>1433</v>
      </c>
      <c r="C13" s="275"/>
      <c r="D13" s="275"/>
      <c r="E13" s="275"/>
      <c r="F13" s="275"/>
      <c r="G13" s="275"/>
      <c r="H13" s="275"/>
      <c r="I13" s="275"/>
      <c r="J13" s="275"/>
      <c r="K13" s="275"/>
      <c r="L13" s="275"/>
      <c r="M13" s="275"/>
      <c r="N13" s="275"/>
      <c r="O13" s="275"/>
      <c r="Q13"/>
    </row>
    <row r="14" spans="1:17" ht="15">
      <c r="A14" s="275"/>
      <c r="B14" s="275"/>
      <c r="C14" s="275"/>
      <c r="D14" s="275"/>
      <c r="E14" s="275"/>
      <c r="F14" s="275"/>
      <c r="G14" s="275"/>
      <c r="H14" s="275"/>
      <c r="I14" s="275"/>
      <c r="J14" s="275"/>
      <c r="K14" s="275"/>
      <c r="L14" s="275"/>
      <c r="M14" s="275"/>
      <c r="N14" s="275"/>
      <c r="O14" s="275"/>
      <c r="Q14" s="1029" t="s">
        <v>1544</v>
      </c>
    </row>
    <row r="15" spans="1:17" ht="15">
      <c r="A15" s="275"/>
      <c r="B15" s="275" t="s">
        <v>1434</v>
      </c>
      <c r="C15" s="275"/>
      <c r="D15" s="275"/>
      <c r="E15" s="275"/>
      <c r="F15" s="275"/>
      <c r="G15" s="275"/>
      <c r="H15" s="275"/>
      <c r="I15" s="275"/>
      <c r="J15" s="275"/>
      <c r="K15" s="275"/>
      <c r="L15" s="275"/>
      <c r="M15" s="275"/>
      <c r="N15" s="275"/>
      <c r="O15" s="275"/>
      <c r="Q15" s="1029" t="s">
        <v>1545</v>
      </c>
    </row>
    <row r="16" spans="1:17" ht="15">
      <c r="A16" s="275"/>
      <c r="B16" s="275" t="s">
        <v>1435</v>
      </c>
      <c r="C16" s="275"/>
      <c r="D16" s="275"/>
      <c r="E16" s="275"/>
      <c r="F16" s="275"/>
      <c r="G16" s="275"/>
      <c r="H16" s="275"/>
      <c r="I16" s="275"/>
      <c r="J16" s="275"/>
      <c r="K16" s="275"/>
      <c r="L16" s="275"/>
      <c r="M16" s="275"/>
      <c r="N16" s="275"/>
      <c r="O16" s="275"/>
      <c r="Q16"/>
    </row>
    <row r="17" spans="1:17" ht="15">
      <c r="A17" s="275"/>
      <c r="B17" s="275" t="s">
        <v>1436</v>
      </c>
      <c r="C17" s="275"/>
      <c r="D17" s="275"/>
      <c r="E17" s="275"/>
      <c r="F17" s="275"/>
      <c r="G17" s="275"/>
      <c r="H17" s="275"/>
      <c r="I17" s="275"/>
      <c r="J17" s="275"/>
      <c r="K17" s="275"/>
      <c r="L17" s="275"/>
      <c r="M17" s="275"/>
      <c r="N17" s="275"/>
      <c r="O17" s="275"/>
      <c r="Q17" s="1029" t="s">
        <v>1546</v>
      </c>
    </row>
    <row r="18" spans="1:17" ht="15">
      <c r="A18" s="275"/>
      <c r="B18" s="275" t="s">
        <v>1437</v>
      </c>
      <c r="C18" s="275"/>
      <c r="D18" s="275"/>
      <c r="E18" s="275"/>
      <c r="F18" s="275"/>
      <c r="G18" s="275"/>
      <c r="H18" s="275"/>
      <c r="I18" s="275"/>
      <c r="J18" s="275"/>
      <c r="K18" s="275"/>
      <c r="L18" s="275"/>
      <c r="M18" s="275"/>
      <c r="N18" s="275"/>
      <c r="O18" s="275"/>
      <c r="Q18" s="1029" t="s">
        <v>1547</v>
      </c>
    </row>
    <row r="19" spans="1:17" ht="15">
      <c r="A19" s="275"/>
      <c r="B19" s="275"/>
      <c r="C19" s="275"/>
      <c r="D19" s="275"/>
      <c r="E19" s="275"/>
      <c r="F19" s="275"/>
      <c r="G19" s="275"/>
      <c r="H19" s="275"/>
      <c r="I19" s="275"/>
      <c r="J19" s="275"/>
      <c r="K19" s="275"/>
      <c r="L19" s="275"/>
      <c r="M19" s="275"/>
      <c r="N19" s="275"/>
      <c r="O19" s="275"/>
      <c r="Q19" s="1029" t="s">
        <v>1548</v>
      </c>
    </row>
    <row r="20" spans="1:17" ht="15">
      <c r="A20" s="275"/>
      <c r="B20" s="275" t="s">
        <v>1438</v>
      </c>
      <c r="C20" s="275"/>
      <c r="D20" s="275"/>
      <c r="E20" s="275"/>
      <c r="F20" s="275"/>
      <c r="G20" s="275"/>
      <c r="H20" s="275"/>
      <c r="I20" s="275"/>
      <c r="J20" s="275"/>
      <c r="K20" s="275"/>
      <c r="L20" s="275"/>
      <c r="M20" s="275"/>
      <c r="N20" s="275"/>
      <c r="O20" s="275"/>
      <c r="Q20" s="1029" t="s">
        <v>1549</v>
      </c>
    </row>
    <row r="21" spans="1:17" ht="15">
      <c r="A21" s="275"/>
      <c r="B21" s="275" t="s">
        <v>1439</v>
      </c>
      <c r="C21" s="275"/>
      <c r="D21" s="275"/>
      <c r="E21" s="275"/>
      <c r="F21" s="275"/>
      <c r="G21" s="275"/>
      <c r="H21" s="275"/>
      <c r="I21" s="275"/>
      <c r="J21" s="275"/>
      <c r="K21" s="275"/>
      <c r="L21" s="275"/>
      <c r="M21" s="275"/>
      <c r="N21" s="275"/>
      <c r="O21" s="275"/>
      <c r="Q21" s="1029" t="s">
        <v>1550</v>
      </c>
    </row>
    <row r="22" spans="1:17" ht="15">
      <c r="A22" s="275"/>
      <c r="B22" s="275" t="s">
        <v>1440</v>
      </c>
      <c r="C22" s="275"/>
      <c r="D22" s="275"/>
      <c r="E22" s="275"/>
      <c r="F22" s="275"/>
      <c r="G22" s="275"/>
      <c r="H22" s="275"/>
      <c r="I22" s="275"/>
      <c r="J22" s="275"/>
      <c r="K22" s="275"/>
      <c r="L22" s="275"/>
      <c r="M22" s="275"/>
      <c r="N22" s="275"/>
      <c r="O22" s="275"/>
      <c r="Q22" s="1029" t="s">
        <v>1551</v>
      </c>
    </row>
    <row r="23" spans="1:17" ht="15">
      <c r="A23" s="275"/>
      <c r="B23" s="275" t="s">
        <v>1441</v>
      </c>
      <c r="C23" s="275"/>
      <c r="D23" s="275"/>
      <c r="E23" s="275"/>
      <c r="F23" s="275"/>
      <c r="G23" s="275"/>
      <c r="H23" s="275"/>
      <c r="I23" s="275"/>
      <c r="J23" s="275"/>
      <c r="K23" s="275"/>
      <c r="L23" s="275"/>
      <c r="M23" s="275"/>
      <c r="N23" s="275"/>
      <c r="O23" s="275"/>
      <c r="Q23" s="1029" t="s">
        <v>1552</v>
      </c>
    </row>
    <row r="24" spans="1:17" ht="15">
      <c r="A24" s="275"/>
      <c r="B24" s="275" t="s">
        <v>1442</v>
      </c>
      <c r="C24" s="275"/>
      <c r="D24" s="275"/>
      <c r="E24" s="275"/>
      <c r="F24" s="275"/>
      <c r="G24" s="275"/>
      <c r="H24" s="275"/>
      <c r="I24" s="275"/>
      <c r="J24" s="275"/>
      <c r="K24" s="275"/>
      <c r="L24" s="275"/>
      <c r="M24" s="275"/>
      <c r="N24" s="275"/>
      <c r="O24" s="275"/>
      <c r="Q24" s="1029" t="s">
        <v>1553</v>
      </c>
    </row>
    <row r="25" spans="1:17" ht="15">
      <c r="A25" s="275"/>
      <c r="B25" s="275" t="s">
        <v>1443</v>
      </c>
      <c r="C25" s="275"/>
      <c r="D25" s="275"/>
      <c r="E25" s="275"/>
      <c r="F25" s="275"/>
      <c r="G25" s="275"/>
      <c r="H25" s="275"/>
      <c r="I25" s="275"/>
      <c r="J25" s="275"/>
      <c r="K25" s="275"/>
      <c r="L25" s="275"/>
      <c r="M25" s="275"/>
      <c r="N25" s="275"/>
      <c r="O25" s="275"/>
      <c r="Q25" s="1029" t="s">
        <v>1554</v>
      </c>
    </row>
    <row r="26" spans="1:17" ht="15">
      <c r="A26" s="275"/>
      <c r="B26" s="275" t="s">
        <v>1444</v>
      </c>
      <c r="C26" s="275"/>
      <c r="D26" s="275"/>
      <c r="E26" s="275"/>
      <c r="F26" s="275"/>
      <c r="G26" s="275"/>
      <c r="H26" s="275"/>
      <c r="I26" s="275"/>
      <c r="J26" s="275"/>
      <c r="K26" s="275"/>
      <c r="L26" s="275"/>
      <c r="M26" s="275"/>
      <c r="N26" s="275"/>
      <c r="O26" s="275"/>
      <c r="Q26" s="1029" t="s">
        <v>1555</v>
      </c>
    </row>
    <row r="27" spans="1:17" ht="15">
      <c r="A27" s="275"/>
      <c r="B27" s="275" t="s">
        <v>1445</v>
      </c>
      <c r="C27" s="275"/>
      <c r="D27" s="275"/>
      <c r="E27" s="275"/>
      <c r="F27" s="275"/>
      <c r="G27" s="275"/>
      <c r="H27" s="275"/>
      <c r="I27" s="275"/>
      <c r="J27" s="275"/>
      <c r="K27" s="275"/>
      <c r="L27" s="275"/>
      <c r="M27" s="275"/>
      <c r="N27" s="275"/>
      <c r="O27" s="275"/>
      <c r="Q27" s="1029" t="s">
        <v>1556</v>
      </c>
    </row>
    <row r="28" spans="1:17" ht="15">
      <c r="A28" s="275"/>
      <c r="B28" s="275" t="s">
        <v>1446</v>
      </c>
      <c r="C28" s="275"/>
      <c r="D28" s="275"/>
      <c r="E28" s="275"/>
      <c r="F28" s="275"/>
      <c r="G28" s="275"/>
      <c r="H28" s="275"/>
      <c r="I28" s="275"/>
      <c r="J28" s="275"/>
      <c r="K28" s="275"/>
      <c r="L28" s="275"/>
      <c r="M28" s="275"/>
      <c r="N28" s="275"/>
      <c r="O28" s="275"/>
      <c r="Q28" s="1029" t="s">
        <v>1557</v>
      </c>
    </row>
    <row r="29" spans="1:17" ht="15">
      <c r="A29" s="275"/>
      <c r="B29" s="275" t="s">
        <v>1447</v>
      </c>
      <c r="C29" s="275"/>
      <c r="D29" s="275"/>
      <c r="E29" s="275"/>
      <c r="F29" s="275"/>
      <c r="G29" s="275"/>
      <c r="H29" s="275"/>
      <c r="I29" s="275"/>
      <c r="J29" s="275"/>
      <c r="K29" s="275"/>
      <c r="L29" s="275"/>
      <c r="M29" s="275"/>
      <c r="N29" s="275"/>
      <c r="O29" s="275"/>
      <c r="Q29" s="1029" t="s">
        <v>1558</v>
      </c>
    </row>
    <row r="30" spans="1:17" ht="15">
      <c r="A30" s="275"/>
      <c r="B30" s="275" t="s">
        <v>1448</v>
      </c>
      <c r="C30" s="275"/>
      <c r="D30" s="275"/>
      <c r="E30" s="275"/>
      <c r="F30" s="275"/>
      <c r="G30" s="275"/>
      <c r="H30" s="275"/>
      <c r="I30" s="275"/>
      <c r="J30" s="275"/>
      <c r="K30" s="275"/>
      <c r="L30" s="275"/>
      <c r="M30" s="275"/>
      <c r="N30" s="275"/>
      <c r="O30" s="275"/>
      <c r="Q30" s="1029" t="s">
        <v>1559</v>
      </c>
    </row>
    <row r="31" spans="1:17" ht="15">
      <c r="A31" s="275"/>
      <c r="B31" s="275" t="s">
        <v>1449</v>
      </c>
      <c r="C31" s="275"/>
      <c r="D31" s="275"/>
      <c r="E31" s="275"/>
      <c r="F31" s="275"/>
      <c r="G31" s="275"/>
      <c r="H31" s="275"/>
      <c r="I31" s="275"/>
      <c r="J31" s="275"/>
      <c r="K31" s="275"/>
      <c r="L31" s="275"/>
      <c r="M31" s="275"/>
      <c r="N31" s="275"/>
      <c r="O31" s="275"/>
      <c r="Q31" s="1029" t="s">
        <v>1560</v>
      </c>
    </row>
    <row r="32" spans="1:17" ht="15">
      <c r="A32" s="275"/>
      <c r="B32" s="275" t="s">
        <v>1450</v>
      </c>
      <c r="C32" s="275"/>
      <c r="D32" s="275"/>
      <c r="E32" s="275"/>
      <c r="F32" s="275"/>
      <c r="G32" s="275"/>
      <c r="H32" s="275"/>
      <c r="I32" s="275"/>
      <c r="J32" s="275"/>
      <c r="K32" s="275"/>
      <c r="L32" s="275"/>
      <c r="M32" s="275"/>
      <c r="N32" s="275"/>
      <c r="O32" s="275"/>
      <c r="Q32" s="1029" t="s">
        <v>1561</v>
      </c>
    </row>
    <row r="33" spans="1:17" ht="15">
      <c r="A33" s="275"/>
      <c r="B33" s="275" t="s">
        <v>1451</v>
      </c>
      <c r="C33" s="275"/>
      <c r="D33" s="275"/>
      <c r="E33" s="275"/>
      <c r="F33" s="275"/>
      <c r="G33" s="275"/>
      <c r="H33" s="275"/>
      <c r="I33" s="275"/>
      <c r="J33" s="275"/>
      <c r="K33" s="275"/>
      <c r="L33" s="275"/>
      <c r="M33" s="275"/>
      <c r="N33" s="275"/>
      <c r="O33" s="275"/>
      <c r="Q33"/>
    </row>
    <row r="34" spans="1:17" ht="15">
      <c r="A34" s="275"/>
      <c r="B34" s="275"/>
      <c r="C34" s="275"/>
      <c r="D34" s="275"/>
      <c r="E34" s="275"/>
      <c r="F34" s="275"/>
      <c r="G34" s="275"/>
      <c r="H34" s="275"/>
      <c r="I34" s="275"/>
      <c r="J34" s="275"/>
      <c r="K34" s="275"/>
      <c r="L34" s="275"/>
      <c r="M34" s="275"/>
      <c r="N34" s="275"/>
      <c r="O34" s="275"/>
      <c r="Q34" s="1029" t="s">
        <v>1562</v>
      </c>
    </row>
    <row r="35" spans="1:17" ht="15">
      <c r="A35" s="275"/>
      <c r="B35" s="275" t="s">
        <v>1452</v>
      </c>
      <c r="C35" s="275"/>
      <c r="D35" s="275"/>
      <c r="E35" s="275"/>
      <c r="F35" s="275"/>
      <c r="G35" s="275"/>
      <c r="H35" s="275"/>
      <c r="I35" s="275"/>
      <c r="J35" s="275"/>
      <c r="K35" s="275"/>
      <c r="L35" s="275"/>
      <c r="M35" s="275"/>
      <c r="N35" s="275"/>
      <c r="O35" s="275"/>
      <c r="Q35" s="1029" t="s">
        <v>1563</v>
      </c>
    </row>
    <row r="36" spans="1:17" ht="15">
      <c r="A36" s="275"/>
      <c r="B36" s="275" t="s">
        <v>1453</v>
      </c>
      <c r="C36" s="275"/>
      <c r="D36" s="275"/>
      <c r="E36" s="275"/>
      <c r="F36" s="275"/>
      <c r="G36" s="275"/>
      <c r="H36" s="275"/>
      <c r="I36" s="275"/>
      <c r="J36" s="275"/>
      <c r="K36" s="275"/>
      <c r="L36" s="275"/>
      <c r="M36" s="275"/>
      <c r="N36" s="275"/>
      <c r="O36" s="275"/>
      <c r="Q36" s="1029" t="s">
        <v>1440</v>
      </c>
    </row>
    <row r="37" spans="1:17" ht="15">
      <c r="A37" s="275"/>
      <c r="B37" s="275"/>
      <c r="C37" s="275"/>
      <c r="D37" s="275"/>
      <c r="E37" s="275"/>
      <c r="F37" s="275"/>
      <c r="G37" s="275"/>
      <c r="H37" s="275"/>
      <c r="I37" s="275"/>
      <c r="J37" s="275"/>
      <c r="K37" s="275"/>
      <c r="L37" s="275"/>
      <c r="M37" s="275"/>
      <c r="N37" s="275"/>
      <c r="O37" s="275"/>
      <c r="Q37" s="1029" t="s">
        <v>1564</v>
      </c>
    </row>
    <row r="38" spans="1:17" ht="15">
      <c r="A38" s="275"/>
      <c r="B38" s="275" t="s">
        <v>1454</v>
      </c>
      <c r="C38" s="275"/>
      <c r="D38" s="275"/>
      <c r="E38" s="275"/>
      <c r="F38" s="275"/>
      <c r="G38" s="275"/>
      <c r="H38" s="275"/>
      <c r="I38" s="275"/>
      <c r="J38" s="275"/>
      <c r="K38" s="275"/>
      <c r="L38" s="275"/>
      <c r="M38" s="275"/>
      <c r="N38" s="275"/>
      <c r="O38" s="275"/>
      <c r="Q38" s="1029" t="s">
        <v>1565</v>
      </c>
    </row>
    <row r="39" spans="1:17" ht="15">
      <c r="A39" s="275"/>
      <c r="B39" s="275" t="s">
        <v>1455</v>
      </c>
      <c r="C39" s="275"/>
      <c r="D39" s="275"/>
      <c r="E39" s="275"/>
      <c r="F39" s="275"/>
      <c r="G39" s="275"/>
      <c r="H39" s="275"/>
      <c r="I39" s="275"/>
      <c r="J39" s="275"/>
      <c r="K39" s="275"/>
      <c r="L39" s="275"/>
      <c r="M39" s="275"/>
      <c r="N39" s="275"/>
      <c r="O39" s="275"/>
      <c r="Q39" s="1029" t="s">
        <v>1566</v>
      </c>
    </row>
    <row r="40" spans="1:17" ht="15">
      <c r="A40" s="275"/>
      <c r="B40" s="275" t="s">
        <v>1456</v>
      </c>
      <c r="C40" s="275"/>
      <c r="D40" s="275"/>
      <c r="E40" s="275"/>
      <c r="F40" s="275"/>
      <c r="G40" s="275"/>
      <c r="H40" s="275"/>
      <c r="I40" s="275"/>
      <c r="J40" s="275"/>
      <c r="K40" s="275"/>
      <c r="L40" s="275"/>
      <c r="M40" s="275"/>
      <c r="N40" s="275"/>
      <c r="O40" s="275"/>
      <c r="Q40" s="1029" t="s">
        <v>1567</v>
      </c>
    </row>
    <row r="41" spans="1:17" ht="15">
      <c r="A41" s="275"/>
      <c r="B41" s="275" t="s">
        <v>1457</v>
      </c>
      <c r="C41" s="275"/>
      <c r="D41" s="275"/>
      <c r="E41" s="275"/>
      <c r="F41" s="275"/>
      <c r="G41" s="275"/>
      <c r="H41" s="275"/>
      <c r="I41" s="275"/>
      <c r="J41" s="275"/>
      <c r="K41" s="275"/>
      <c r="L41" s="275"/>
      <c r="M41" s="275"/>
      <c r="N41" s="275"/>
      <c r="O41" s="275"/>
      <c r="Q41" s="1029" t="s">
        <v>1568</v>
      </c>
    </row>
    <row r="42" spans="1:17" ht="15">
      <c r="A42" s="275"/>
      <c r="B42" s="275" t="s">
        <v>1458</v>
      </c>
      <c r="C42" s="275"/>
      <c r="D42" s="275"/>
      <c r="E42" s="275"/>
      <c r="F42" s="275"/>
      <c r="G42" s="275"/>
      <c r="H42" s="275"/>
      <c r="I42" s="275"/>
      <c r="J42" s="275"/>
      <c r="K42" s="275"/>
      <c r="L42" s="275"/>
      <c r="M42" s="275"/>
      <c r="N42" s="275"/>
      <c r="O42" s="275"/>
      <c r="Q42" s="1029" t="s">
        <v>1569</v>
      </c>
    </row>
    <row r="43" spans="1:17" ht="15">
      <c r="A43" s="275"/>
      <c r="B43" s="275" t="s">
        <v>1459</v>
      </c>
      <c r="C43" s="275"/>
      <c r="D43" s="275"/>
      <c r="E43" s="275"/>
      <c r="F43" s="275"/>
      <c r="G43" s="275"/>
      <c r="H43" s="275"/>
      <c r="I43" s="275"/>
      <c r="J43" s="275"/>
      <c r="K43" s="275"/>
      <c r="L43" s="275"/>
      <c r="M43" s="275"/>
      <c r="N43" s="275"/>
      <c r="O43" s="275"/>
      <c r="Q43" s="1029" t="s">
        <v>1570</v>
      </c>
    </row>
    <row r="44" spans="1:17" ht="15">
      <c r="A44" s="275"/>
      <c r="B44" s="275" t="s">
        <v>1460</v>
      </c>
      <c r="C44" s="275"/>
      <c r="D44" s="275"/>
      <c r="E44" s="275"/>
      <c r="F44" s="275"/>
      <c r="G44" s="275"/>
      <c r="H44" s="275"/>
      <c r="I44" s="275"/>
      <c r="J44" s="275"/>
      <c r="K44" s="275"/>
      <c r="L44" s="275"/>
      <c r="M44" s="275"/>
      <c r="N44" s="275"/>
      <c r="O44" s="275"/>
      <c r="Q44" s="1029" t="s">
        <v>1571</v>
      </c>
    </row>
    <row r="45" spans="1:17" ht="15">
      <c r="A45" s="275"/>
      <c r="B45" s="275" t="s">
        <v>1461</v>
      </c>
      <c r="C45" s="275"/>
      <c r="D45" s="275"/>
      <c r="E45" s="275"/>
      <c r="F45" s="275"/>
      <c r="G45" s="275"/>
      <c r="H45" s="275"/>
      <c r="I45" s="275"/>
      <c r="J45" s="275"/>
      <c r="K45" s="275"/>
      <c r="L45" s="275"/>
      <c r="M45" s="275"/>
      <c r="N45" s="275"/>
      <c r="O45" s="275"/>
      <c r="Q45" s="1029" t="s">
        <v>1572</v>
      </c>
    </row>
    <row r="46" spans="1:17" ht="15">
      <c r="A46" s="275"/>
      <c r="B46" s="275" t="s">
        <v>1462</v>
      </c>
      <c r="C46" s="275"/>
      <c r="D46" s="275"/>
      <c r="E46" s="275"/>
      <c r="F46" s="275"/>
      <c r="G46" s="275"/>
      <c r="H46" s="275"/>
      <c r="I46" s="275"/>
      <c r="J46" s="275"/>
      <c r="K46" s="275"/>
      <c r="L46" s="275"/>
      <c r="M46" s="275"/>
      <c r="N46" s="275"/>
      <c r="O46" s="275"/>
      <c r="Q46" s="1029" t="s">
        <v>1573</v>
      </c>
    </row>
    <row r="47" spans="1:17" ht="15">
      <c r="A47" s="275"/>
      <c r="B47" s="275" t="s">
        <v>1463</v>
      </c>
      <c r="C47" s="275"/>
      <c r="D47" s="275"/>
      <c r="E47" s="275"/>
      <c r="F47" s="275"/>
      <c r="G47" s="275"/>
      <c r="H47" s="275"/>
      <c r="I47" s="275"/>
      <c r="J47" s="275"/>
      <c r="K47" s="275"/>
      <c r="L47" s="275"/>
      <c r="M47" s="275"/>
      <c r="N47" s="275"/>
      <c r="O47" s="275"/>
      <c r="Q47" s="1029" t="s">
        <v>1574</v>
      </c>
    </row>
    <row r="48" spans="1:17" ht="15">
      <c r="A48" s="275"/>
      <c r="B48" s="275" t="s">
        <v>1464</v>
      </c>
      <c r="C48" s="275"/>
      <c r="D48" s="275"/>
      <c r="E48" s="275"/>
      <c r="F48" s="275"/>
      <c r="G48" s="275"/>
      <c r="H48" s="275"/>
      <c r="I48" s="275"/>
      <c r="J48" s="275"/>
      <c r="K48" s="275"/>
      <c r="L48" s="275"/>
      <c r="M48" s="275"/>
      <c r="N48" s="275"/>
      <c r="O48" s="275"/>
      <c r="Q48" s="1029" t="s">
        <v>1575</v>
      </c>
    </row>
    <row r="49" spans="1:17" ht="15">
      <c r="A49" s="275"/>
      <c r="B49" s="275"/>
      <c r="C49" s="275"/>
      <c r="D49" s="275"/>
      <c r="E49" s="275"/>
      <c r="F49" s="275"/>
      <c r="G49" s="275"/>
      <c r="H49" s="275"/>
      <c r="I49" s="275"/>
      <c r="J49" s="275"/>
      <c r="K49" s="275"/>
      <c r="L49" s="275"/>
      <c r="M49" s="275"/>
      <c r="N49" s="275"/>
      <c r="O49" s="275"/>
      <c r="Q49" s="1029" t="s">
        <v>1576</v>
      </c>
    </row>
    <row r="50" spans="1:17" ht="15">
      <c r="A50" s="275"/>
      <c r="B50" s="275" t="s">
        <v>1465</v>
      </c>
      <c r="C50" s="275"/>
      <c r="D50" s="275"/>
      <c r="E50" s="275"/>
      <c r="F50" s="275"/>
      <c r="G50" s="275"/>
      <c r="H50" s="275"/>
      <c r="I50" s="275"/>
      <c r="J50" s="275"/>
      <c r="K50" s="275"/>
      <c r="L50" s="275"/>
      <c r="M50" s="275"/>
      <c r="N50" s="275"/>
      <c r="O50" s="275"/>
      <c r="Q50" s="1029" t="s">
        <v>1577</v>
      </c>
    </row>
    <row r="51" spans="1:17" ht="15">
      <c r="A51" s="275"/>
      <c r="B51" s="275" t="s">
        <v>1466</v>
      </c>
      <c r="C51" s="275"/>
      <c r="D51" s="275"/>
      <c r="E51" s="275"/>
      <c r="F51" s="275"/>
      <c r="G51" s="275"/>
      <c r="H51" s="275"/>
      <c r="I51" s="275"/>
      <c r="J51" s="275"/>
      <c r="K51" s="275"/>
      <c r="L51" s="275"/>
      <c r="M51" s="275"/>
      <c r="N51" s="275"/>
      <c r="O51" s="275"/>
      <c r="Q51" s="1029" t="s">
        <v>1578</v>
      </c>
    </row>
    <row r="52" spans="1:17" ht="15">
      <c r="A52" s="275"/>
      <c r="B52" s="275" t="s">
        <v>1467</v>
      </c>
      <c r="C52" s="275"/>
      <c r="D52" s="275"/>
      <c r="E52" s="275"/>
      <c r="F52" s="275"/>
      <c r="G52" s="275"/>
      <c r="H52" s="275"/>
      <c r="I52" s="275"/>
      <c r="J52" s="275"/>
      <c r="K52" s="275"/>
      <c r="L52" s="275"/>
      <c r="M52" s="275"/>
      <c r="N52" s="275"/>
      <c r="O52" s="275"/>
      <c r="Q52" s="1029" t="s">
        <v>1579</v>
      </c>
    </row>
    <row r="53" spans="1:17" ht="15">
      <c r="A53" s="275"/>
      <c r="B53" s="275" t="s">
        <v>1468</v>
      </c>
      <c r="C53" s="275"/>
      <c r="D53" s="275"/>
      <c r="E53" s="275"/>
      <c r="F53" s="275"/>
      <c r="G53" s="275"/>
      <c r="H53" s="275"/>
      <c r="I53" s="275"/>
      <c r="J53" s="275"/>
      <c r="K53" s="275"/>
      <c r="L53" s="275"/>
      <c r="M53" s="275"/>
      <c r="N53" s="275"/>
      <c r="O53" s="275"/>
      <c r="Q53" s="1029" t="s">
        <v>1580</v>
      </c>
    </row>
    <row r="54" spans="1:17" ht="15">
      <c r="A54" s="275"/>
      <c r="B54" s="275" t="s">
        <v>1469</v>
      </c>
      <c r="C54" s="275"/>
      <c r="D54" s="275"/>
      <c r="E54" s="275"/>
      <c r="F54" s="275"/>
      <c r="G54" s="275"/>
      <c r="H54" s="275"/>
      <c r="I54" s="275"/>
      <c r="J54" s="275"/>
      <c r="K54" s="275"/>
      <c r="L54" s="275"/>
      <c r="M54" s="275"/>
      <c r="N54" s="275"/>
      <c r="O54" s="275"/>
      <c r="Q54"/>
    </row>
    <row r="55" spans="1:17" ht="15">
      <c r="A55" s="275"/>
      <c r="B55" s="275" t="s">
        <v>1470</v>
      </c>
      <c r="C55" s="275"/>
      <c r="D55" s="275"/>
      <c r="E55" s="275"/>
      <c r="F55" s="275"/>
      <c r="G55" s="275"/>
      <c r="H55" s="275"/>
      <c r="I55" s="275"/>
      <c r="J55" s="275"/>
      <c r="K55" s="275"/>
      <c r="L55" s="275"/>
      <c r="M55" s="275"/>
      <c r="N55" s="275"/>
      <c r="O55" s="275"/>
      <c r="Q55" s="1029" t="s">
        <v>1454</v>
      </c>
    </row>
    <row r="56" spans="1:17" ht="15">
      <c r="A56" s="275"/>
      <c r="B56" s="275" t="s">
        <v>1471</v>
      </c>
      <c r="C56" s="275"/>
      <c r="D56" s="275"/>
      <c r="E56" s="275"/>
      <c r="F56" s="275"/>
      <c r="G56" s="275"/>
      <c r="H56" s="275"/>
      <c r="I56" s="275"/>
      <c r="J56" s="275"/>
      <c r="K56" s="275"/>
      <c r="L56" s="275"/>
      <c r="M56" s="275"/>
      <c r="N56" s="275"/>
      <c r="O56" s="275"/>
      <c r="Q56" s="1029" t="s">
        <v>1581</v>
      </c>
    </row>
    <row r="57" spans="1:17" ht="15">
      <c r="A57" s="275"/>
      <c r="B57" s="275"/>
      <c r="C57" s="275"/>
      <c r="D57" s="275"/>
      <c r="E57" s="275"/>
      <c r="F57" s="275"/>
      <c r="G57" s="275"/>
      <c r="H57" s="275"/>
      <c r="I57" s="275"/>
      <c r="J57" s="275"/>
      <c r="K57" s="275"/>
      <c r="L57" s="275"/>
      <c r="M57" s="275"/>
      <c r="N57" s="275"/>
      <c r="O57" s="275"/>
      <c r="Q57" s="1029" t="s">
        <v>1582</v>
      </c>
    </row>
    <row r="58" spans="1:17" ht="15">
      <c r="A58" s="275"/>
      <c r="B58" s="275" t="s">
        <v>1472</v>
      </c>
      <c r="C58" s="275"/>
      <c r="D58" s="275"/>
      <c r="E58" s="275"/>
      <c r="F58" s="275"/>
      <c r="G58" s="275"/>
      <c r="H58" s="275"/>
      <c r="I58" s="275"/>
      <c r="J58" s="275"/>
      <c r="K58" s="275"/>
      <c r="L58" s="275"/>
      <c r="M58" s="275"/>
      <c r="N58" s="275"/>
      <c r="O58" s="275"/>
      <c r="Q58" s="1029" t="s">
        <v>1583</v>
      </c>
    </row>
    <row r="59" spans="1:17" ht="15">
      <c r="A59" s="275"/>
      <c r="B59" s="275" t="s">
        <v>1473</v>
      </c>
      <c r="C59" s="275"/>
      <c r="D59" s="275"/>
      <c r="E59" s="275"/>
      <c r="F59" s="275"/>
      <c r="G59" s="275"/>
      <c r="H59" s="275"/>
      <c r="I59" s="275"/>
      <c r="J59" s="275"/>
      <c r="K59" s="275"/>
      <c r="L59" s="275"/>
      <c r="M59" s="275"/>
      <c r="N59" s="275"/>
      <c r="O59" s="275"/>
      <c r="Q59" s="1029" t="s">
        <v>1584</v>
      </c>
    </row>
    <row r="60" spans="1:17" ht="15">
      <c r="A60" s="275"/>
      <c r="B60" s="275" t="s">
        <v>1474</v>
      </c>
      <c r="C60" s="275"/>
      <c r="D60" s="275"/>
      <c r="E60" s="275"/>
      <c r="F60" s="275"/>
      <c r="G60" s="275"/>
      <c r="H60" s="275"/>
      <c r="I60" s="275"/>
      <c r="J60" s="275"/>
      <c r="K60" s="275"/>
      <c r="L60" s="275"/>
      <c r="M60" s="275"/>
      <c r="N60" s="275"/>
      <c r="O60" s="275"/>
      <c r="Q60" s="1029" t="s">
        <v>1585</v>
      </c>
    </row>
    <row r="61" spans="1:17" ht="15">
      <c r="A61" s="275"/>
      <c r="B61" s="275" t="s">
        <v>1475</v>
      </c>
      <c r="C61" s="275"/>
      <c r="D61" s="275"/>
      <c r="E61" s="275"/>
      <c r="F61" s="275"/>
      <c r="G61" s="275"/>
      <c r="H61" s="275"/>
      <c r="I61" s="275"/>
      <c r="J61" s="275"/>
      <c r="K61" s="275"/>
      <c r="L61" s="275"/>
      <c r="M61" s="275"/>
      <c r="N61" s="275"/>
      <c r="O61" s="275"/>
      <c r="Q61" s="1029" t="s">
        <v>1586</v>
      </c>
    </row>
    <row r="62" spans="1:17" ht="15">
      <c r="A62" s="275"/>
      <c r="B62" s="275" t="s">
        <v>1476</v>
      </c>
      <c r="C62" s="275"/>
      <c r="D62" s="275"/>
      <c r="E62" s="275"/>
      <c r="F62" s="275"/>
      <c r="G62" s="275"/>
      <c r="H62" s="275"/>
      <c r="I62" s="275"/>
      <c r="J62" s="275"/>
      <c r="K62" s="275"/>
      <c r="L62" s="275"/>
      <c r="M62" s="275"/>
      <c r="N62" s="275"/>
      <c r="O62" s="275"/>
      <c r="Q62" s="1029" t="s">
        <v>1587</v>
      </c>
    </row>
    <row r="63" spans="1:17" ht="15">
      <c r="A63" s="275"/>
      <c r="B63" s="275"/>
      <c r="C63" s="275"/>
      <c r="D63" s="275"/>
      <c r="E63" s="275"/>
      <c r="F63" s="275"/>
      <c r="G63" s="275"/>
      <c r="H63" s="275"/>
      <c r="I63" s="275"/>
      <c r="J63" s="275"/>
      <c r="K63" s="275"/>
      <c r="L63" s="275"/>
      <c r="M63" s="275"/>
      <c r="N63" s="275"/>
      <c r="O63" s="275"/>
      <c r="Q63" s="1029" t="s">
        <v>1588</v>
      </c>
    </row>
    <row r="64" spans="1:17" ht="15">
      <c r="A64" s="275"/>
      <c r="B64" s="275" t="s">
        <v>1477</v>
      </c>
      <c r="C64" s="275"/>
      <c r="D64" s="275"/>
      <c r="E64" s="275"/>
      <c r="F64" s="275"/>
      <c r="G64" s="275"/>
      <c r="H64" s="275"/>
      <c r="I64" s="275"/>
      <c r="J64" s="275"/>
      <c r="K64" s="275"/>
      <c r="L64" s="275"/>
      <c r="M64" s="275"/>
      <c r="N64" s="275"/>
      <c r="O64" s="275"/>
      <c r="Q64" s="1029" t="s">
        <v>1589</v>
      </c>
    </row>
    <row r="65" spans="1:17" ht="15">
      <c r="A65" s="275"/>
      <c r="B65" s="275" t="s">
        <v>1478</v>
      </c>
      <c r="C65" s="275"/>
      <c r="D65" s="275"/>
      <c r="E65" s="275"/>
      <c r="F65" s="275"/>
      <c r="G65" s="275"/>
      <c r="H65" s="275"/>
      <c r="I65" s="275"/>
      <c r="J65" s="275"/>
      <c r="K65" s="275"/>
      <c r="L65" s="275"/>
      <c r="M65" s="275"/>
      <c r="N65" s="275"/>
      <c r="O65" s="275"/>
      <c r="Q65" s="1029" t="s">
        <v>1590</v>
      </c>
    </row>
    <row r="66" spans="1:17" ht="15">
      <c r="A66" s="275"/>
      <c r="B66" s="275" t="s">
        <v>1479</v>
      </c>
      <c r="C66" s="275"/>
      <c r="D66" s="275"/>
      <c r="E66" s="275"/>
      <c r="F66" s="275"/>
      <c r="G66" s="275"/>
      <c r="H66" s="275"/>
      <c r="I66" s="275"/>
      <c r="J66" s="275"/>
      <c r="K66" s="275"/>
      <c r="L66" s="275"/>
      <c r="M66" s="275"/>
      <c r="N66" s="275"/>
      <c r="O66" s="275"/>
      <c r="Q66" s="1029" t="s">
        <v>1591</v>
      </c>
    </row>
    <row r="67" spans="1:17" ht="15">
      <c r="A67" s="275"/>
      <c r="B67" s="275" t="s">
        <v>1480</v>
      </c>
      <c r="C67" s="275"/>
      <c r="D67" s="275"/>
      <c r="E67" s="275"/>
      <c r="F67" s="275"/>
      <c r="G67" s="275"/>
      <c r="H67" s="275"/>
      <c r="I67" s="275"/>
      <c r="J67" s="275"/>
      <c r="K67" s="275"/>
      <c r="L67" s="275"/>
      <c r="M67" s="275"/>
      <c r="N67" s="275"/>
      <c r="O67" s="275"/>
      <c r="Q67"/>
    </row>
    <row r="68" spans="1:17" ht="15">
      <c r="A68" s="275"/>
      <c r="B68" s="275" t="s">
        <v>1481</v>
      </c>
      <c r="C68" s="275"/>
      <c r="D68" s="275"/>
      <c r="E68" s="275"/>
      <c r="F68" s="275"/>
      <c r="G68" s="275"/>
      <c r="H68" s="275"/>
      <c r="I68" s="275"/>
      <c r="J68" s="275"/>
      <c r="K68" s="275"/>
      <c r="L68" s="275"/>
      <c r="M68" s="275"/>
      <c r="N68" s="275"/>
      <c r="O68" s="275"/>
      <c r="Q68" s="1029" t="s">
        <v>1592</v>
      </c>
    </row>
    <row r="69" spans="1:17" ht="15">
      <c r="A69" s="275"/>
      <c r="B69" s="275" t="s">
        <v>1482</v>
      </c>
      <c r="C69" s="275"/>
      <c r="D69" s="275"/>
      <c r="E69" s="275"/>
      <c r="F69" s="275"/>
      <c r="G69" s="275"/>
      <c r="H69" s="275"/>
      <c r="I69" s="275"/>
      <c r="J69" s="275"/>
      <c r="K69" s="275"/>
      <c r="L69" s="275"/>
      <c r="M69" s="275"/>
      <c r="N69" s="275"/>
      <c r="O69" s="275"/>
      <c r="Q69"/>
    </row>
    <row r="70" spans="1:17" ht="15">
      <c r="A70" s="275"/>
      <c r="B70" s="275"/>
      <c r="C70" s="275"/>
      <c r="D70" s="275"/>
      <c r="E70" s="275"/>
      <c r="F70" s="275"/>
      <c r="G70" s="275"/>
      <c r="H70" s="275"/>
      <c r="I70" s="275"/>
      <c r="J70" s="275"/>
      <c r="K70" s="275"/>
      <c r="L70" s="275"/>
      <c r="M70" s="275"/>
      <c r="N70" s="275"/>
      <c r="O70" s="275"/>
      <c r="Q70" s="1029" t="s">
        <v>1593</v>
      </c>
    </row>
    <row r="71" spans="1:17" ht="15">
      <c r="A71" s="275"/>
      <c r="B71" s="275" t="s">
        <v>1483</v>
      </c>
      <c r="C71" s="275"/>
      <c r="D71" s="275"/>
      <c r="E71" s="275"/>
      <c r="F71" s="275"/>
      <c r="G71" s="275"/>
      <c r="H71" s="275"/>
      <c r="I71" s="275"/>
      <c r="J71" s="275"/>
      <c r="K71" s="275"/>
      <c r="L71" s="275"/>
      <c r="M71" s="275"/>
      <c r="N71" s="275"/>
      <c r="O71" s="275"/>
      <c r="Q71" s="1029" t="s">
        <v>1594</v>
      </c>
    </row>
    <row r="72" spans="1:17" ht="15">
      <c r="A72" s="275"/>
      <c r="B72" s="275" t="s">
        <v>1484</v>
      </c>
      <c r="C72" s="275"/>
      <c r="D72" s="275"/>
      <c r="E72" s="275"/>
      <c r="F72" s="275"/>
      <c r="G72" s="275"/>
      <c r="H72" s="275"/>
      <c r="I72" s="275"/>
      <c r="J72" s="275"/>
      <c r="K72" s="275"/>
      <c r="L72" s="275"/>
      <c r="M72" s="275"/>
      <c r="N72" s="275"/>
      <c r="O72" s="275"/>
      <c r="Q72" s="1029" t="s">
        <v>1595</v>
      </c>
    </row>
    <row r="73" spans="1:17" ht="15">
      <c r="A73" s="275"/>
      <c r="B73" s="275" t="s">
        <v>1485</v>
      </c>
      <c r="C73" s="275"/>
      <c r="D73" s="275"/>
      <c r="E73" s="275"/>
      <c r="F73" s="275"/>
      <c r="G73" s="275"/>
      <c r="H73" s="275"/>
      <c r="I73" s="275"/>
      <c r="J73" s="275"/>
      <c r="K73" s="275"/>
      <c r="L73" s="275"/>
      <c r="M73" s="275"/>
      <c r="N73" s="275"/>
      <c r="O73" s="275"/>
      <c r="Q73" s="1029" t="s">
        <v>1596</v>
      </c>
    </row>
    <row r="74" spans="1:17" ht="15">
      <c r="A74" s="275"/>
      <c r="B74" s="275" t="s">
        <v>1486</v>
      </c>
      <c r="C74" s="275"/>
      <c r="D74" s="275"/>
      <c r="E74" s="275"/>
      <c r="F74" s="275"/>
      <c r="G74" s="275"/>
      <c r="H74" s="275"/>
      <c r="I74" s="275"/>
      <c r="J74" s="275"/>
      <c r="K74" s="275"/>
      <c r="L74" s="275"/>
      <c r="M74" s="275"/>
      <c r="N74" s="275"/>
      <c r="O74" s="275"/>
      <c r="Q74" s="1029" t="s">
        <v>1597</v>
      </c>
    </row>
    <row r="75" spans="1:17" ht="15">
      <c r="A75" s="275"/>
      <c r="B75" s="275"/>
      <c r="C75" s="275"/>
      <c r="D75" s="275"/>
      <c r="E75" s="275"/>
      <c r="F75" s="275"/>
      <c r="G75" s="275"/>
      <c r="H75" s="275"/>
      <c r="I75" s="275"/>
      <c r="J75" s="275"/>
      <c r="K75" s="275"/>
      <c r="L75" s="275"/>
      <c r="M75" s="275"/>
      <c r="N75" s="275"/>
      <c r="O75" s="275"/>
      <c r="Q75" s="1029" t="s">
        <v>1598</v>
      </c>
    </row>
    <row r="76" spans="1:17" ht="15">
      <c r="A76" s="275"/>
      <c r="B76" s="275" t="s">
        <v>1487</v>
      </c>
      <c r="C76" s="275"/>
      <c r="D76" s="275"/>
      <c r="E76" s="275"/>
      <c r="F76" s="275"/>
      <c r="G76" s="275"/>
      <c r="H76" s="275"/>
      <c r="I76" s="275"/>
      <c r="J76" s="275"/>
      <c r="K76" s="275"/>
      <c r="L76" s="275"/>
      <c r="M76" s="275"/>
      <c r="N76" s="275"/>
      <c r="O76" s="275"/>
      <c r="Q76" s="1029" t="s">
        <v>1599</v>
      </c>
    </row>
    <row r="77" spans="1:17" ht="15">
      <c r="A77" s="275"/>
      <c r="B77" s="275" t="s">
        <v>1488</v>
      </c>
      <c r="C77" s="275"/>
      <c r="D77" s="275"/>
      <c r="E77" s="275"/>
      <c r="F77" s="275"/>
      <c r="G77" s="275"/>
      <c r="H77" s="275"/>
      <c r="I77" s="275"/>
      <c r="J77" s="275"/>
      <c r="K77" s="275"/>
      <c r="L77" s="275"/>
      <c r="M77" s="275"/>
      <c r="N77" s="275"/>
      <c r="O77" s="275"/>
      <c r="Q77" s="1029" t="s">
        <v>1600</v>
      </c>
    </row>
    <row r="78" spans="1:17" ht="15">
      <c r="A78" s="275"/>
      <c r="B78" s="275" t="s">
        <v>1489</v>
      </c>
      <c r="C78" s="275"/>
      <c r="D78" s="275"/>
      <c r="E78" s="275"/>
      <c r="F78" s="275"/>
      <c r="G78" s="275"/>
      <c r="H78" s="275"/>
      <c r="I78" s="275"/>
      <c r="J78" s="275"/>
      <c r="K78" s="275"/>
      <c r="L78" s="275"/>
      <c r="M78" s="275"/>
      <c r="N78" s="275"/>
      <c r="O78" s="275"/>
      <c r="Q78" s="1029" t="s">
        <v>1601</v>
      </c>
    </row>
    <row r="79" spans="1:17" ht="15">
      <c r="A79" s="275"/>
      <c r="B79" s="275" t="s">
        <v>1490</v>
      </c>
      <c r="C79" s="275"/>
      <c r="D79" s="275"/>
      <c r="E79" s="275"/>
      <c r="F79" s="275"/>
      <c r="G79" s="275"/>
      <c r="H79" s="275"/>
      <c r="I79" s="275"/>
      <c r="J79" s="275"/>
      <c r="K79" s="275"/>
      <c r="L79" s="275"/>
      <c r="M79" s="275"/>
      <c r="N79" s="275"/>
      <c r="O79" s="275"/>
      <c r="Q79" s="1029" t="s">
        <v>1602</v>
      </c>
    </row>
    <row r="80" spans="1:17" ht="15">
      <c r="A80" s="275"/>
      <c r="B80" s="275" t="s">
        <v>1491</v>
      </c>
      <c r="C80" s="275"/>
      <c r="D80" s="275"/>
      <c r="E80" s="275"/>
      <c r="F80" s="275"/>
      <c r="G80" s="275"/>
      <c r="H80" s="275"/>
      <c r="I80" s="275"/>
      <c r="J80" s="275"/>
      <c r="K80" s="275"/>
      <c r="L80" s="275"/>
      <c r="M80" s="275"/>
      <c r="N80" s="275"/>
      <c r="O80" s="275"/>
      <c r="Q80" s="1029" t="s">
        <v>1603</v>
      </c>
    </row>
    <row r="81" spans="1:17" ht="15">
      <c r="A81" s="275"/>
      <c r="B81" s="275" t="s">
        <v>1492</v>
      </c>
      <c r="C81" s="275"/>
      <c r="D81" s="275"/>
      <c r="E81" s="275"/>
      <c r="F81" s="275"/>
      <c r="G81" s="275"/>
      <c r="H81" s="275"/>
      <c r="I81" s="275"/>
      <c r="J81" s="275"/>
      <c r="K81" s="275"/>
      <c r="L81" s="275"/>
      <c r="M81" s="275"/>
      <c r="N81" s="275"/>
      <c r="O81" s="275"/>
      <c r="Q81"/>
    </row>
    <row r="82" spans="1:17" ht="15">
      <c r="A82" s="275"/>
      <c r="B82" s="275" t="s">
        <v>1493</v>
      </c>
      <c r="C82" s="275"/>
      <c r="D82" s="275"/>
      <c r="E82" s="275"/>
      <c r="F82" s="275"/>
      <c r="G82" s="275"/>
      <c r="H82" s="275"/>
      <c r="I82" s="275"/>
      <c r="J82" s="275"/>
      <c r="K82" s="275"/>
      <c r="L82" s="275"/>
      <c r="M82" s="275"/>
      <c r="N82" s="275"/>
      <c r="O82" s="275"/>
      <c r="Q82" s="1029" t="s">
        <v>1604</v>
      </c>
    </row>
    <row r="83" spans="1:17" ht="15">
      <c r="A83" s="275"/>
      <c r="B83" s="275" t="s">
        <v>1494</v>
      </c>
      <c r="C83" s="275"/>
      <c r="D83" s="275"/>
      <c r="E83" s="275"/>
      <c r="F83" s="275"/>
      <c r="G83" s="275"/>
      <c r="H83" s="275"/>
      <c r="I83" s="275"/>
      <c r="J83" s="275"/>
      <c r="K83" s="275"/>
      <c r="L83" s="275"/>
      <c r="M83" s="275"/>
      <c r="N83" s="275"/>
      <c r="O83" s="275"/>
      <c r="Q83" s="1029" t="s">
        <v>1605</v>
      </c>
    </row>
    <row r="84" spans="1:17" ht="15">
      <c r="A84" s="275"/>
      <c r="B84" s="275" t="s">
        <v>1495</v>
      </c>
      <c r="C84" s="275"/>
      <c r="D84" s="275"/>
      <c r="E84" s="275"/>
      <c r="F84" s="275"/>
      <c r="G84" s="275"/>
      <c r="H84" s="275"/>
      <c r="I84" s="275"/>
      <c r="J84" s="275"/>
      <c r="K84" s="275"/>
      <c r="L84" s="275"/>
      <c r="M84" s="275"/>
      <c r="N84" s="275"/>
      <c r="O84" s="275"/>
      <c r="Q84" s="1029" t="s">
        <v>1606</v>
      </c>
    </row>
    <row r="85" spans="1:17" ht="15">
      <c r="A85" s="275"/>
      <c r="B85" s="275" t="s">
        <v>1496</v>
      </c>
      <c r="C85" s="275"/>
      <c r="D85" s="275"/>
      <c r="E85" s="275"/>
      <c r="F85" s="275"/>
      <c r="G85" s="275"/>
      <c r="H85" s="275"/>
      <c r="I85" s="275"/>
      <c r="J85" s="275"/>
      <c r="K85" s="275"/>
      <c r="L85" s="275"/>
      <c r="M85" s="275"/>
      <c r="N85" s="275"/>
      <c r="O85" s="275"/>
      <c r="Q85" s="1029" t="s">
        <v>1607</v>
      </c>
    </row>
    <row r="86" spans="1:17" ht="15">
      <c r="A86" s="275"/>
      <c r="B86" s="275" t="s">
        <v>1497</v>
      </c>
      <c r="C86" s="275"/>
      <c r="D86" s="275"/>
      <c r="E86" s="275"/>
      <c r="F86" s="275"/>
      <c r="G86" s="275"/>
      <c r="H86" s="275"/>
      <c r="I86" s="275"/>
      <c r="J86" s="275"/>
      <c r="K86" s="275"/>
      <c r="L86" s="275"/>
      <c r="M86" s="275"/>
      <c r="N86" s="275"/>
      <c r="O86" s="275"/>
      <c r="Q86" s="1029" t="s">
        <v>1608</v>
      </c>
    </row>
    <row r="87" spans="1:17" ht="15">
      <c r="A87" s="275"/>
      <c r="B87" s="275" t="s">
        <v>1498</v>
      </c>
      <c r="C87" s="275"/>
      <c r="D87" s="275"/>
      <c r="E87" s="275"/>
      <c r="F87" s="275"/>
      <c r="G87" s="275"/>
      <c r="H87" s="275"/>
      <c r="I87" s="275"/>
      <c r="J87" s="275"/>
      <c r="K87" s="275"/>
      <c r="L87" s="275"/>
      <c r="M87" s="275"/>
      <c r="N87" s="275"/>
      <c r="O87" s="275"/>
      <c r="Q87"/>
    </row>
    <row r="88" spans="1:17" ht="15">
      <c r="A88" s="275"/>
      <c r="B88" s="275" t="s">
        <v>1499</v>
      </c>
      <c r="C88" s="275"/>
      <c r="D88" s="275"/>
      <c r="E88" s="275"/>
      <c r="F88" s="275"/>
      <c r="G88" s="275"/>
      <c r="H88" s="275"/>
      <c r="I88" s="275"/>
      <c r="J88" s="275"/>
      <c r="K88" s="275"/>
      <c r="L88" s="275"/>
      <c r="M88" s="275"/>
      <c r="N88" s="275"/>
      <c r="O88" s="275"/>
      <c r="Q88" s="1029" t="s">
        <v>1487</v>
      </c>
    </row>
    <row r="89" spans="1:17" ht="15">
      <c r="A89" s="275"/>
      <c r="B89" s="275" t="s">
        <v>1500</v>
      </c>
      <c r="C89" s="275"/>
      <c r="D89" s="275"/>
      <c r="E89" s="275"/>
      <c r="F89" s="275"/>
      <c r="G89" s="275"/>
      <c r="H89" s="275"/>
      <c r="I89" s="275"/>
      <c r="J89" s="275"/>
      <c r="K89" s="275"/>
      <c r="L89" s="275"/>
      <c r="M89" s="275"/>
      <c r="N89" s="275"/>
      <c r="O89" s="275"/>
      <c r="Q89" s="1029" t="s">
        <v>1609</v>
      </c>
    </row>
    <row r="90" spans="1:17" ht="15">
      <c r="A90" s="275"/>
      <c r="B90" s="275" t="s">
        <v>1501</v>
      </c>
      <c r="C90" s="275"/>
      <c r="D90" s="275"/>
      <c r="E90" s="275"/>
      <c r="F90" s="275"/>
      <c r="G90" s="275"/>
      <c r="H90" s="275"/>
      <c r="I90" s="275"/>
      <c r="J90" s="275"/>
      <c r="K90" s="275"/>
      <c r="L90" s="275"/>
      <c r="M90" s="275"/>
      <c r="N90" s="275"/>
      <c r="O90" s="275"/>
      <c r="Q90" s="1029" t="s">
        <v>1610</v>
      </c>
    </row>
    <row r="91" spans="1:17" ht="15">
      <c r="A91" s="275"/>
      <c r="B91" s="275" t="s">
        <v>1502</v>
      </c>
      <c r="C91" s="275"/>
      <c r="D91" s="275"/>
      <c r="E91" s="275"/>
      <c r="F91" s="275"/>
      <c r="G91" s="275"/>
      <c r="H91" s="275"/>
      <c r="I91" s="275"/>
      <c r="J91" s="275"/>
      <c r="K91" s="275"/>
      <c r="L91" s="275"/>
      <c r="M91" s="275"/>
      <c r="N91" s="275"/>
      <c r="O91" s="275"/>
      <c r="Q91" s="1029" t="s">
        <v>1611</v>
      </c>
    </row>
    <row r="92" spans="1:17" ht="15">
      <c r="A92" s="275"/>
      <c r="B92" s="275" t="s">
        <v>1503</v>
      </c>
      <c r="C92" s="275"/>
      <c r="D92" s="275"/>
      <c r="E92" s="275"/>
      <c r="F92" s="275"/>
      <c r="G92" s="275"/>
      <c r="H92" s="275"/>
      <c r="I92" s="275"/>
      <c r="J92" s="275"/>
      <c r="K92" s="275"/>
      <c r="L92" s="275"/>
      <c r="M92" s="275"/>
      <c r="N92" s="275"/>
      <c r="O92" s="275"/>
      <c r="Q92" s="1029" t="s">
        <v>1612</v>
      </c>
    </row>
    <row r="93" spans="1:17" ht="15">
      <c r="A93" s="275"/>
      <c r="B93" s="275" t="s">
        <v>1504</v>
      </c>
      <c r="C93" s="275"/>
      <c r="D93" s="275"/>
      <c r="E93" s="275"/>
      <c r="F93" s="275"/>
      <c r="G93" s="275"/>
      <c r="H93" s="275"/>
      <c r="I93" s="275"/>
      <c r="J93" s="275"/>
      <c r="K93" s="275"/>
      <c r="L93" s="275"/>
      <c r="M93" s="275"/>
      <c r="N93" s="275"/>
      <c r="O93" s="275"/>
      <c r="Q93" s="1029" t="s">
        <v>1613</v>
      </c>
    </row>
    <row r="94" spans="1:17" ht="15">
      <c r="A94" s="275"/>
      <c r="B94" s="275" t="s">
        <v>1505</v>
      </c>
      <c r="C94" s="275"/>
      <c r="D94" s="275"/>
      <c r="E94" s="275"/>
      <c r="F94" s="275"/>
      <c r="G94" s="275"/>
      <c r="H94" s="275"/>
      <c r="I94" s="275"/>
      <c r="J94" s="275"/>
      <c r="K94" s="275"/>
      <c r="L94" s="275"/>
      <c r="M94" s="275"/>
      <c r="N94" s="275"/>
      <c r="O94" s="275"/>
      <c r="Q94" s="1029" t="s">
        <v>1614</v>
      </c>
    </row>
    <row r="95" spans="1:17" ht="15">
      <c r="A95" s="275"/>
      <c r="B95" s="275"/>
      <c r="C95" s="275"/>
      <c r="D95" s="275"/>
      <c r="E95" s="275"/>
      <c r="F95" s="275"/>
      <c r="G95" s="275"/>
      <c r="H95" s="275"/>
      <c r="I95" s="275"/>
      <c r="J95" s="275"/>
      <c r="K95" s="275"/>
      <c r="L95" s="275"/>
      <c r="M95" s="275"/>
      <c r="N95" s="275"/>
      <c r="O95" s="275"/>
      <c r="Q95" s="1029" t="s">
        <v>1615</v>
      </c>
    </row>
    <row r="96" spans="1:17" ht="15">
      <c r="A96" s="275"/>
      <c r="B96" s="275" t="s">
        <v>1506</v>
      </c>
      <c r="C96" s="275"/>
      <c r="D96" s="275"/>
      <c r="E96" s="275"/>
      <c r="F96" s="275"/>
      <c r="G96" s="275"/>
      <c r="H96" s="275"/>
      <c r="I96" s="275"/>
      <c r="J96" s="275"/>
      <c r="K96" s="275"/>
      <c r="L96" s="275"/>
      <c r="M96" s="275"/>
      <c r="N96" s="275"/>
      <c r="O96" s="275"/>
      <c r="Q96" s="1029" t="s">
        <v>1616</v>
      </c>
    </row>
    <row r="97" spans="1:17" ht="15">
      <c r="A97" s="275"/>
      <c r="B97" s="275" t="s">
        <v>1507</v>
      </c>
      <c r="C97" s="275"/>
      <c r="D97" s="275"/>
      <c r="E97" s="275"/>
      <c r="F97" s="275"/>
      <c r="G97" s="275"/>
      <c r="H97" s="275"/>
      <c r="I97" s="275"/>
      <c r="J97" s="275"/>
      <c r="K97" s="275"/>
      <c r="L97" s="275"/>
      <c r="M97" s="275"/>
      <c r="N97" s="275"/>
      <c r="O97" s="275"/>
      <c r="Q97" s="1029" t="s">
        <v>1617</v>
      </c>
    </row>
    <row r="98" spans="1:17" ht="15">
      <c r="A98" s="275"/>
      <c r="B98" s="275" t="s">
        <v>1508</v>
      </c>
      <c r="C98" s="275"/>
      <c r="D98" s="275"/>
      <c r="E98" s="275"/>
      <c r="F98" s="275"/>
      <c r="G98" s="275"/>
      <c r="H98" s="275"/>
      <c r="I98" s="275"/>
      <c r="J98" s="275"/>
      <c r="K98" s="275"/>
      <c r="L98" s="275"/>
      <c r="M98" s="275"/>
      <c r="N98" s="275"/>
      <c r="O98" s="275"/>
      <c r="Q98" s="1029" t="s">
        <v>1618</v>
      </c>
    </row>
    <row r="99" spans="1:17" ht="15">
      <c r="A99" s="275"/>
      <c r="B99" s="275" t="s">
        <v>1509</v>
      </c>
      <c r="C99" s="275"/>
      <c r="D99" s="275"/>
      <c r="E99" s="275"/>
      <c r="F99" s="275"/>
      <c r="G99" s="275"/>
      <c r="H99" s="275"/>
      <c r="I99" s="275"/>
      <c r="J99" s="275"/>
      <c r="K99" s="275"/>
      <c r="L99" s="275"/>
      <c r="M99" s="275"/>
      <c r="N99" s="275"/>
      <c r="O99" s="275"/>
      <c r="Q99" s="1029" t="s">
        <v>1619</v>
      </c>
    </row>
    <row r="100" spans="1:17" ht="15">
      <c r="A100" s="275"/>
      <c r="B100" s="275" t="s">
        <v>1510</v>
      </c>
      <c r="C100" s="275"/>
      <c r="D100" s="275"/>
      <c r="E100" s="275"/>
      <c r="F100" s="275"/>
      <c r="G100" s="275"/>
      <c r="H100" s="275"/>
      <c r="I100" s="275"/>
      <c r="J100" s="275"/>
      <c r="K100" s="275"/>
      <c r="L100" s="275"/>
      <c r="M100" s="275"/>
      <c r="N100" s="275"/>
      <c r="O100" s="275"/>
      <c r="Q100" s="1029" t="s">
        <v>1620</v>
      </c>
    </row>
    <row r="101" spans="1:17" ht="15">
      <c r="A101" s="275"/>
      <c r="B101" s="275" t="s">
        <v>1511</v>
      </c>
      <c r="C101" s="275"/>
      <c r="D101" s="275"/>
      <c r="E101" s="275"/>
      <c r="F101" s="275"/>
      <c r="G101" s="275"/>
      <c r="H101" s="275"/>
      <c r="I101" s="275"/>
      <c r="J101" s="275"/>
      <c r="K101" s="275"/>
      <c r="L101" s="275"/>
      <c r="M101" s="275"/>
      <c r="N101" s="275"/>
      <c r="O101" s="275"/>
      <c r="Q101" s="1029" t="s">
        <v>1621</v>
      </c>
    </row>
    <row r="102" spans="1:17" ht="15">
      <c r="A102" s="275"/>
      <c r="B102" s="275"/>
      <c r="C102" s="275"/>
      <c r="D102" s="275"/>
      <c r="E102" s="275"/>
      <c r="F102" s="275"/>
      <c r="G102" s="275"/>
      <c r="H102" s="275"/>
      <c r="I102" s="275"/>
      <c r="J102" s="275"/>
      <c r="K102" s="275"/>
      <c r="L102" s="275"/>
      <c r="M102" s="275"/>
      <c r="N102" s="275"/>
      <c r="O102" s="275"/>
      <c r="Q102" s="1029" t="s">
        <v>1622</v>
      </c>
    </row>
    <row r="103" spans="1:17" ht="15">
      <c r="A103" s="275"/>
      <c r="B103" s="275" t="s">
        <v>1512</v>
      </c>
      <c r="C103" s="275"/>
      <c r="D103" s="275"/>
      <c r="E103" s="275"/>
      <c r="F103" s="275"/>
      <c r="G103" s="275"/>
      <c r="H103" s="275"/>
      <c r="I103" s="275"/>
      <c r="J103" s="275"/>
      <c r="K103" s="275"/>
      <c r="L103" s="275"/>
      <c r="M103" s="275"/>
      <c r="N103" s="275"/>
      <c r="O103" s="275"/>
      <c r="Q103" s="1029" t="s">
        <v>1623</v>
      </c>
    </row>
    <row r="104" spans="1:17" ht="15">
      <c r="A104" s="275"/>
      <c r="B104" s="275" t="s">
        <v>1513</v>
      </c>
      <c r="C104" s="275"/>
      <c r="D104" s="275"/>
      <c r="E104" s="275"/>
      <c r="F104" s="275"/>
      <c r="G104" s="275"/>
      <c r="H104" s="275"/>
      <c r="I104" s="275"/>
      <c r="J104" s="275"/>
      <c r="K104" s="275"/>
      <c r="L104" s="275"/>
      <c r="M104" s="275"/>
      <c r="N104" s="275"/>
      <c r="O104" s="275"/>
      <c r="Q104" s="1029" t="s">
        <v>1624</v>
      </c>
    </row>
    <row r="105" spans="1:17" ht="15">
      <c r="A105" s="275"/>
      <c r="B105" s="275" t="s">
        <v>1514</v>
      </c>
      <c r="C105" s="275"/>
      <c r="D105" s="275"/>
      <c r="E105" s="275"/>
      <c r="F105" s="275"/>
      <c r="G105" s="275"/>
      <c r="H105" s="275"/>
      <c r="I105" s="275"/>
      <c r="J105" s="275"/>
      <c r="K105" s="275"/>
      <c r="L105" s="275"/>
      <c r="M105" s="275"/>
      <c r="N105" s="275"/>
      <c r="O105" s="275"/>
      <c r="Q105" s="1029" t="s">
        <v>1625</v>
      </c>
    </row>
    <row r="106" spans="1:17" ht="15">
      <c r="A106" s="275"/>
      <c r="B106" s="275" t="s">
        <v>1515</v>
      </c>
      <c r="C106" s="275"/>
      <c r="D106" s="275"/>
      <c r="E106" s="275"/>
      <c r="F106" s="275"/>
      <c r="G106" s="275"/>
      <c r="H106" s="275"/>
      <c r="I106" s="275"/>
      <c r="J106" s="275"/>
      <c r="K106" s="275"/>
      <c r="L106" s="275"/>
      <c r="M106" s="275"/>
      <c r="N106" s="275"/>
      <c r="O106" s="275"/>
      <c r="Q106" s="1029" t="s">
        <v>1626</v>
      </c>
    </row>
    <row r="107" spans="1:17" ht="15">
      <c r="A107" s="275"/>
      <c r="B107" s="275" t="s">
        <v>1516</v>
      </c>
      <c r="C107" s="275"/>
      <c r="D107" s="275"/>
      <c r="E107" s="275"/>
      <c r="F107" s="275"/>
      <c r="G107" s="275"/>
      <c r="H107" s="275"/>
      <c r="I107" s="275"/>
      <c r="J107" s="275"/>
      <c r="K107" s="275"/>
      <c r="L107" s="275"/>
      <c r="M107" s="275"/>
      <c r="N107" s="275"/>
      <c r="O107" s="275"/>
      <c r="Q107" s="1029" t="s">
        <v>1627</v>
      </c>
    </row>
    <row r="108" spans="1:17" ht="15">
      <c r="A108" s="275"/>
      <c r="B108" s="275" t="s">
        <v>1517</v>
      </c>
      <c r="C108" s="275"/>
      <c r="D108" s="275"/>
      <c r="E108" s="275"/>
      <c r="F108" s="275"/>
      <c r="G108" s="275"/>
      <c r="H108" s="275"/>
      <c r="I108" s="275"/>
      <c r="J108" s="275"/>
      <c r="K108" s="275"/>
      <c r="L108" s="275"/>
      <c r="M108" s="275"/>
      <c r="N108" s="275"/>
      <c r="O108" s="275"/>
      <c r="Q108" s="1029" t="s">
        <v>1628</v>
      </c>
    </row>
    <row r="109" spans="1:17" ht="15">
      <c r="A109" s="275"/>
      <c r="B109" s="275" t="s">
        <v>1518</v>
      </c>
      <c r="C109" s="275"/>
      <c r="D109" s="275"/>
      <c r="E109" s="275"/>
      <c r="F109" s="275"/>
      <c r="G109" s="275"/>
      <c r="H109" s="275"/>
      <c r="I109" s="275"/>
      <c r="J109" s="275"/>
      <c r="K109" s="275"/>
      <c r="L109" s="275"/>
      <c r="M109" s="275"/>
      <c r="N109" s="275"/>
      <c r="O109" s="275"/>
      <c r="Q109"/>
    </row>
    <row r="110" spans="1:17" ht="15">
      <c r="A110" s="275"/>
      <c r="B110" s="275" t="s">
        <v>1519</v>
      </c>
      <c r="C110" s="275"/>
      <c r="D110" s="275"/>
      <c r="E110" s="275"/>
      <c r="F110" s="275"/>
      <c r="G110" s="275"/>
      <c r="H110" s="275"/>
      <c r="I110" s="275"/>
      <c r="J110" s="275"/>
      <c r="K110" s="275"/>
      <c r="L110" s="275"/>
      <c r="M110" s="275"/>
      <c r="N110" s="275"/>
      <c r="O110" s="275"/>
      <c r="Q110" s="1029" t="s">
        <v>1629</v>
      </c>
    </row>
    <row r="111" spans="1:17" ht="15">
      <c r="A111" s="275"/>
      <c r="B111" s="275" t="s">
        <v>1520</v>
      </c>
      <c r="C111" s="275"/>
      <c r="D111" s="275"/>
      <c r="E111" s="275"/>
      <c r="F111" s="275"/>
      <c r="G111" s="275"/>
      <c r="H111" s="275"/>
      <c r="I111" s="275"/>
      <c r="J111" s="275"/>
      <c r="K111" s="275"/>
      <c r="L111" s="275"/>
      <c r="M111" s="275"/>
      <c r="N111" s="275"/>
      <c r="O111" s="275"/>
      <c r="Q111" s="1029" t="s">
        <v>1630</v>
      </c>
    </row>
    <row r="112" spans="1:17" ht="15">
      <c r="A112" s="275"/>
      <c r="B112" s="275"/>
      <c r="C112" s="275"/>
      <c r="D112" s="275"/>
      <c r="E112" s="275"/>
      <c r="F112" s="275"/>
      <c r="G112" s="275"/>
      <c r="H112" s="275"/>
      <c r="I112" s="275"/>
      <c r="J112" s="275"/>
      <c r="K112" s="275"/>
      <c r="L112" s="275"/>
      <c r="M112" s="275"/>
      <c r="N112" s="275"/>
      <c r="O112" s="275"/>
      <c r="Q112" s="1029" t="s">
        <v>1631</v>
      </c>
    </row>
    <row r="113" spans="1:17" ht="15">
      <c r="A113" s="275"/>
      <c r="B113" s="275" t="s">
        <v>1521</v>
      </c>
      <c r="C113" s="275"/>
      <c r="D113" s="275"/>
      <c r="E113" s="275"/>
      <c r="F113" s="275"/>
      <c r="G113" s="275"/>
      <c r="H113" s="275"/>
      <c r="I113" s="275"/>
      <c r="J113" s="275"/>
      <c r="K113" s="275"/>
      <c r="L113" s="275"/>
      <c r="M113" s="275"/>
      <c r="N113" s="275"/>
      <c r="O113" s="275"/>
      <c r="Q113" s="1029" t="s">
        <v>1632</v>
      </c>
    </row>
    <row r="114" spans="1:17" ht="15">
      <c r="A114" s="275"/>
      <c r="B114" s="275" t="s">
        <v>1522</v>
      </c>
      <c r="C114" s="275"/>
      <c r="D114" s="275"/>
      <c r="E114" s="275"/>
      <c r="F114" s="275"/>
      <c r="G114" s="275"/>
      <c r="H114" s="275"/>
      <c r="I114" s="275"/>
      <c r="J114" s="275"/>
      <c r="K114" s="275"/>
      <c r="L114" s="275"/>
      <c r="M114" s="275"/>
      <c r="N114" s="275"/>
      <c r="O114" s="275"/>
      <c r="Q114" s="1029" t="s">
        <v>1633</v>
      </c>
    </row>
    <row r="115" spans="1:17" ht="15">
      <c r="A115" s="275"/>
      <c r="B115" s="275" t="s">
        <v>1523</v>
      </c>
      <c r="C115" s="275"/>
      <c r="D115" s="275"/>
      <c r="E115" s="275"/>
      <c r="F115" s="275"/>
      <c r="G115" s="275"/>
      <c r="H115" s="275"/>
      <c r="I115" s="275"/>
      <c r="J115" s="275"/>
      <c r="K115" s="275"/>
      <c r="L115" s="275"/>
      <c r="M115" s="275"/>
      <c r="N115" s="275"/>
      <c r="O115" s="275"/>
      <c r="Q115" s="1029" t="s">
        <v>1634</v>
      </c>
    </row>
    <row r="116" spans="1:17" ht="15">
      <c r="A116" s="275"/>
      <c r="B116" s="275" t="s">
        <v>1524</v>
      </c>
      <c r="C116" s="275"/>
      <c r="D116" s="275"/>
      <c r="E116" s="275"/>
      <c r="F116" s="275"/>
      <c r="G116" s="275"/>
      <c r="H116" s="275"/>
      <c r="I116" s="275"/>
      <c r="J116" s="275"/>
      <c r="K116" s="275"/>
      <c r="L116" s="275"/>
      <c r="M116" s="275"/>
      <c r="N116" s="275"/>
      <c r="O116" s="275"/>
      <c r="Q116" s="1029" t="s">
        <v>1635</v>
      </c>
    </row>
    <row r="117" spans="1:17" ht="15">
      <c r="A117" s="275"/>
      <c r="B117" s="275" t="s">
        <v>1525</v>
      </c>
      <c r="C117" s="275"/>
      <c r="D117" s="275"/>
      <c r="E117" s="275"/>
      <c r="F117" s="275"/>
      <c r="G117" s="275"/>
      <c r="H117" s="275"/>
      <c r="I117" s="275"/>
      <c r="J117" s="275"/>
      <c r="K117" s="275"/>
      <c r="L117" s="275"/>
      <c r="M117" s="275"/>
      <c r="N117" s="275"/>
      <c r="O117" s="275"/>
      <c r="Q117" s="1029" t="s">
        <v>1636</v>
      </c>
    </row>
    <row r="118" spans="1:17" ht="15">
      <c r="A118" s="275"/>
      <c r="B118" s="275" t="s">
        <v>1526</v>
      </c>
      <c r="C118" s="275"/>
      <c r="D118" s="275"/>
      <c r="E118" s="275"/>
      <c r="F118" s="275"/>
      <c r="G118" s="275"/>
      <c r="H118" s="275"/>
      <c r="I118" s="275"/>
      <c r="J118" s="275"/>
      <c r="K118" s="275"/>
      <c r="L118" s="275"/>
      <c r="M118" s="275"/>
      <c r="N118" s="275"/>
      <c r="O118" s="275"/>
      <c r="Q118" s="1029" t="s">
        <v>1637</v>
      </c>
    </row>
    <row r="119" spans="1:17" ht="15">
      <c r="A119" s="275"/>
      <c r="B119" s="275" t="s">
        <v>1527</v>
      </c>
      <c r="C119" s="275"/>
      <c r="D119" s="275"/>
      <c r="E119" s="275"/>
      <c r="F119" s="275"/>
      <c r="G119" s="275"/>
      <c r="H119" s="275"/>
      <c r="I119" s="275"/>
      <c r="J119" s="275"/>
      <c r="K119" s="275"/>
      <c r="L119" s="275"/>
      <c r="M119" s="275"/>
      <c r="N119" s="275"/>
      <c r="O119" s="275"/>
      <c r="Q119" s="1029" t="s">
        <v>1638</v>
      </c>
    </row>
    <row r="120" spans="1:17" ht="15">
      <c r="A120" s="275"/>
      <c r="B120" s="275" t="s">
        <v>1528</v>
      </c>
      <c r="C120" s="275"/>
      <c r="D120" s="275"/>
      <c r="E120" s="275"/>
      <c r="F120" s="275"/>
      <c r="G120" s="275"/>
      <c r="H120" s="275"/>
      <c r="I120" s="275"/>
      <c r="J120" s="275"/>
      <c r="K120" s="275"/>
      <c r="L120" s="275"/>
      <c r="M120" s="275"/>
      <c r="N120" s="275"/>
      <c r="O120" s="275"/>
      <c r="Q120" s="1029" t="s">
        <v>1639</v>
      </c>
    </row>
    <row r="121" spans="1:17" ht="15">
      <c r="A121" s="275"/>
      <c r="B121" s="275" t="s">
        <v>1529</v>
      </c>
      <c r="C121" s="275"/>
      <c r="D121" s="275"/>
      <c r="E121" s="275"/>
      <c r="F121" s="275"/>
      <c r="G121" s="275"/>
      <c r="H121" s="275"/>
      <c r="I121" s="275"/>
      <c r="J121" s="275"/>
      <c r="K121" s="275"/>
      <c r="L121" s="275"/>
      <c r="M121" s="275"/>
      <c r="N121" s="275"/>
      <c r="O121" s="275"/>
      <c r="Q121" s="1029" t="s">
        <v>1640</v>
      </c>
    </row>
    <row r="122" spans="1:17" ht="15">
      <c r="A122" s="275"/>
      <c r="B122" s="275" t="s">
        <v>1530</v>
      </c>
      <c r="C122" s="275"/>
      <c r="D122" s="275"/>
      <c r="E122" s="275"/>
      <c r="F122" s="275"/>
      <c r="G122" s="275"/>
      <c r="H122" s="275"/>
      <c r="I122" s="275"/>
      <c r="J122" s="275"/>
      <c r="K122" s="275"/>
      <c r="L122" s="275"/>
      <c r="M122" s="275"/>
      <c r="N122" s="275"/>
      <c r="O122" s="275"/>
      <c r="Q122" s="1029" t="s">
        <v>1641</v>
      </c>
    </row>
    <row r="123" spans="1:17" ht="15">
      <c r="A123" s="275"/>
      <c r="B123" s="275" t="s">
        <v>1531</v>
      </c>
      <c r="C123" s="275"/>
      <c r="D123" s="275"/>
      <c r="E123" s="275"/>
      <c r="F123" s="275"/>
      <c r="G123" s="275"/>
      <c r="H123" s="275"/>
      <c r="I123" s="275"/>
      <c r="J123" s="275"/>
      <c r="K123" s="275"/>
      <c r="L123" s="275"/>
      <c r="M123" s="275"/>
      <c r="N123" s="275"/>
      <c r="O123" s="275"/>
      <c r="Q123"/>
    </row>
    <row r="124" spans="1:17" ht="15">
      <c r="A124" s="275"/>
      <c r="B124" s="275" t="s">
        <v>1532</v>
      </c>
      <c r="C124" s="275"/>
      <c r="D124" s="275"/>
      <c r="E124" s="275"/>
      <c r="F124" s="275"/>
      <c r="G124" s="275"/>
      <c r="H124" s="275"/>
      <c r="I124" s="275"/>
      <c r="J124" s="275"/>
      <c r="K124" s="275"/>
      <c r="L124" s="275"/>
      <c r="M124" s="275"/>
      <c r="N124" s="275"/>
      <c r="O124" s="275"/>
      <c r="Q124" s="1029" t="s">
        <v>1642</v>
      </c>
    </row>
    <row r="125" spans="1:17" ht="15">
      <c r="A125" s="275"/>
      <c r="B125" s="275"/>
      <c r="C125" s="275"/>
      <c r="D125" s="275"/>
      <c r="E125" s="275"/>
      <c r="F125" s="275"/>
      <c r="G125" s="275"/>
      <c r="H125" s="275"/>
      <c r="I125" s="275"/>
      <c r="J125" s="275"/>
      <c r="K125" s="275"/>
      <c r="L125" s="275"/>
      <c r="M125" s="275"/>
      <c r="N125" s="275"/>
      <c r="O125" s="275"/>
      <c r="Q125" s="1029" t="s">
        <v>1643</v>
      </c>
    </row>
    <row r="126" spans="1:17" ht="15">
      <c r="A126" s="275"/>
      <c r="B126" s="275" t="s">
        <v>1533</v>
      </c>
      <c r="C126" s="275"/>
      <c r="D126" s="275"/>
      <c r="E126" s="275"/>
      <c r="F126" s="275"/>
      <c r="G126" s="275"/>
      <c r="H126" s="275"/>
      <c r="I126" s="275"/>
      <c r="J126" s="275"/>
      <c r="K126" s="275"/>
      <c r="L126" s="275"/>
      <c r="M126" s="275"/>
      <c r="N126" s="275"/>
      <c r="O126" s="275"/>
      <c r="Q126" s="1029" t="s">
        <v>1644</v>
      </c>
    </row>
    <row r="127" spans="1:17" ht="15">
      <c r="A127" s="275"/>
      <c r="B127" s="275" t="s">
        <v>1534</v>
      </c>
      <c r="C127" s="275"/>
      <c r="D127" s="275"/>
      <c r="E127" s="275"/>
      <c r="F127" s="275"/>
      <c r="G127" s="275"/>
      <c r="H127" s="275"/>
      <c r="I127" s="275"/>
      <c r="J127" s="275"/>
      <c r="K127" s="275"/>
      <c r="L127" s="275"/>
      <c r="M127" s="275"/>
      <c r="N127" s="275"/>
      <c r="O127" s="275"/>
      <c r="Q127" s="1029" t="s">
        <v>1645</v>
      </c>
    </row>
    <row r="128" spans="1:17" ht="15">
      <c r="A128" s="275"/>
      <c r="B128" s="275" t="s">
        <v>1535</v>
      </c>
      <c r="C128" s="275"/>
      <c r="D128" s="275"/>
      <c r="E128" s="275"/>
      <c r="F128" s="275"/>
      <c r="G128" s="275"/>
      <c r="H128" s="275"/>
      <c r="I128" s="275"/>
      <c r="J128" s="275"/>
      <c r="K128" s="275"/>
      <c r="L128" s="275"/>
      <c r="M128" s="275"/>
      <c r="N128" s="275"/>
      <c r="O128" s="275"/>
      <c r="Q128" s="1029" t="s">
        <v>1646</v>
      </c>
    </row>
    <row r="129" spans="1:17" ht="15">
      <c r="A129" s="275"/>
      <c r="B129" s="275" t="s">
        <v>1536</v>
      </c>
      <c r="C129" s="275"/>
      <c r="D129" s="275"/>
      <c r="E129" s="275"/>
      <c r="F129" s="275"/>
      <c r="G129" s="275"/>
      <c r="H129" s="275"/>
      <c r="I129" s="275"/>
      <c r="J129" s="275"/>
      <c r="K129" s="275"/>
      <c r="L129" s="275"/>
      <c r="M129" s="275"/>
      <c r="N129" s="275"/>
      <c r="O129" s="275"/>
      <c r="Q129" s="1029" t="s">
        <v>1647</v>
      </c>
    </row>
    <row r="130" spans="1:17" ht="15">
      <c r="A130" s="275"/>
      <c r="B130" s="275" t="s">
        <v>1537</v>
      </c>
      <c r="C130" s="275"/>
      <c r="D130" s="275"/>
      <c r="E130" s="275"/>
      <c r="F130" s="275"/>
      <c r="G130" s="275"/>
      <c r="H130" s="275"/>
      <c r="I130" s="275"/>
      <c r="J130" s="275"/>
      <c r="K130" s="275"/>
      <c r="L130" s="275"/>
      <c r="M130" s="275"/>
      <c r="N130" s="275"/>
      <c r="O130" s="275"/>
      <c r="Q130" s="1029" t="s">
        <v>1648</v>
      </c>
    </row>
    <row r="131" spans="1:17" ht="15">
      <c r="A131" s="275"/>
      <c r="B131" s="275" t="s">
        <v>1538</v>
      </c>
      <c r="C131" s="275"/>
      <c r="D131" s="275"/>
      <c r="E131" s="275"/>
      <c r="F131" s="275"/>
      <c r="G131" s="275"/>
      <c r="H131" s="275"/>
      <c r="I131" s="275"/>
      <c r="J131" s="275"/>
      <c r="K131" s="275"/>
      <c r="L131" s="275"/>
      <c r="M131" s="275"/>
      <c r="N131" s="275"/>
      <c r="O131" s="275"/>
      <c r="Q131" s="1029" t="s">
        <v>1649</v>
      </c>
    </row>
    <row r="132" spans="1:17" ht="15">
      <c r="A132" s="275"/>
      <c r="B132" s="275"/>
      <c r="C132" s="275"/>
      <c r="D132" s="275"/>
      <c r="E132" s="275"/>
      <c r="F132" s="275"/>
      <c r="G132" s="275"/>
      <c r="H132" s="275"/>
      <c r="I132" s="275"/>
      <c r="J132" s="275"/>
      <c r="K132" s="275"/>
      <c r="L132" s="275"/>
      <c r="M132" s="275"/>
      <c r="N132" s="275"/>
      <c r="O132" s="275"/>
      <c r="Q132" s="1029" t="s">
        <v>1650</v>
      </c>
    </row>
    <row r="133" spans="1:17" ht="15">
      <c r="Q133"/>
    </row>
    <row r="134" spans="1:17" ht="15">
      <c r="Q134" s="1029" t="s">
        <v>1651</v>
      </c>
    </row>
    <row r="135" spans="1:17" ht="15">
      <c r="Q135" s="1029" t="s">
        <v>1652</v>
      </c>
    </row>
    <row r="136" spans="1:17" ht="15">
      <c r="Q136" s="1029" t="s">
        <v>1653</v>
      </c>
    </row>
    <row r="137" spans="1:17" ht="15">
      <c r="Q137" s="1029" t="s">
        <v>1654</v>
      </c>
    </row>
    <row r="138" spans="1:17" ht="15">
      <c r="Q138" s="1029" t="s">
        <v>1655</v>
      </c>
    </row>
    <row r="139" spans="1:17" ht="15">
      <c r="Q139" s="1029" t="s">
        <v>1656</v>
      </c>
    </row>
    <row r="140" spans="1:17" ht="15">
      <c r="Q140" s="1029" t="s">
        <v>1657</v>
      </c>
    </row>
    <row r="141" spans="1:17" ht="15">
      <c r="Q141"/>
    </row>
    <row r="142" spans="1:17" ht="15">
      <c r="Q142" s="1029" t="s">
        <v>1521</v>
      </c>
    </row>
    <row r="143" spans="1:17" ht="15">
      <c r="Q143" s="1029" t="s">
        <v>1658</v>
      </c>
    </row>
    <row r="144" spans="1:17" ht="15">
      <c r="Q144" s="1029" t="s">
        <v>1523</v>
      </c>
    </row>
    <row r="145" spans="17:17" ht="15">
      <c r="Q145" s="1029" t="s">
        <v>1659</v>
      </c>
    </row>
    <row r="146" spans="17:17" ht="15">
      <c r="Q146" s="1029" t="s">
        <v>1660</v>
      </c>
    </row>
    <row r="147" spans="17:17" ht="15">
      <c r="Q147" s="1029" t="s">
        <v>1661</v>
      </c>
    </row>
    <row r="148" spans="17:17" ht="15">
      <c r="Q148" s="1029" t="s">
        <v>1662</v>
      </c>
    </row>
    <row r="149" spans="17:17" ht="15">
      <c r="Q149" s="1029" t="s">
        <v>1663</v>
      </c>
    </row>
    <row r="150" spans="17:17" ht="15">
      <c r="Q150" s="1029" t="s">
        <v>1664</v>
      </c>
    </row>
    <row r="151" spans="17:17" ht="15">
      <c r="Q151" s="1029" t="s">
        <v>1665</v>
      </c>
    </row>
    <row r="152" spans="17:17" ht="15">
      <c r="Q152" s="1029" t="s">
        <v>1666</v>
      </c>
    </row>
    <row r="153" spans="17:17" ht="15">
      <c r="Q153"/>
    </row>
    <row r="154" spans="17:17" ht="15">
      <c r="Q154" s="1029" t="s">
        <v>1667</v>
      </c>
    </row>
    <row r="155" spans="17:17" ht="15">
      <c r="Q155" s="1029" t="s">
        <v>1668</v>
      </c>
    </row>
    <row r="156" spans="17:17" ht="15">
      <c r="Q156" s="1029" t="s">
        <v>1669</v>
      </c>
    </row>
    <row r="157" spans="17:17" ht="15">
      <c r="Q157" s="1029" t="s">
        <v>1670</v>
      </c>
    </row>
    <row r="158" spans="17:17" ht="15">
      <c r="Q158" s="1029" t="s">
        <v>1671</v>
      </c>
    </row>
    <row r="159" spans="17:17" ht="15">
      <c r="Q159" s="1029" t="s">
        <v>1672</v>
      </c>
    </row>
    <row r="160" spans="17:17" ht="15">
      <c r="Q160" s="1029" t="s">
        <v>1673</v>
      </c>
    </row>
    <row r="161" spans="1:17" ht="15">
      <c r="Q161"/>
    </row>
    <row r="162" spans="1:17" ht="15">
      <c r="Q162" s="1029" t="s">
        <v>1674</v>
      </c>
    </row>
    <row r="163" spans="1:17" ht="15">
      <c r="Q163"/>
    </row>
    <row r="164" spans="1:17" ht="15">
      <c r="Q164" s="1029" t="s">
        <v>1675</v>
      </c>
    </row>
    <row r="165" spans="1:17" ht="15">
      <c r="Q165"/>
    </row>
    <row r="166" spans="1:17" ht="15">
      <c r="Q166" s="1029" t="s">
        <v>1533</v>
      </c>
    </row>
    <row r="167" spans="1:17" ht="15">
      <c r="Q167" s="1029" t="s">
        <v>1676</v>
      </c>
    </row>
    <row r="168" spans="1:17" ht="15">
      <c r="Q168" s="1029" t="s">
        <v>1677</v>
      </c>
    </row>
    <row r="169" spans="1:17" ht="15">
      <c r="Q169" s="1029" t="s">
        <v>1678</v>
      </c>
    </row>
    <row r="170" spans="1:17" ht="15">
      <c r="Q170" s="1029" t="s">
        <v>1679</v>
      </c>
    </row>
    <row r="171" spans="1:17" ht="15">
      <c r="Q171" s="1029" t="s">
        <v>1680</v>
      </c>
    </row>
    <row r="172" spans="1:17" ht="15">
      <c r="Q172" s="1029" t="s">
        <v>1681</v>
      </c>
    </row>
    <row r="173" spans="1:17" ht="15">
      <c r="A173" s="1030">
        <v>1</v>
      </c>
      <c r="B173" s="1030">
        <v>1</v>
      </c>
      <c r="C173" s="1030">
        <v>1</v>
      </c>
      <c r="D173" s="1030">
        <v>1</v>
      </c>
      <c r="E173" s="1030">
        <v>1</v>
      </c>
      <c r="F173" s="1030">
        <v>1</v>
      </c>
      <c r="G173" s="1030">
        <v>1</v>
      </c>
      <c r="H173" s="1030">
        <v>1</v>
      </c>
      <c r="I173" s="1030">
        <v>1</v>
      </c>
      <c r="J173" s="1030">
        <v>1</v>
      </c>
      <c r="K173" s="1030">
        <v>1</v>
      </c>
      <c r="L173" s="1030">
        <v>1</v>
      </c>
      <c r="M173" s="1030">
        <v>1</v>
      </c>
      <c r="N173" s="1030">
        <v>1</v>
      </c>
      <c r="O173" s="1030">
        <v>1</v>
      </c>
      <c r="P173" s="1030">
        <v>1</v>
      </c>
      <c r="Q173" s="1030">
        <v>1</v>
      </c>
    </row>
  </sheetData>
  <mergeCells count="1">
    <mergeCell ref="Q5:Q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C6A94-1340-45B3-82BB-E142D5497F6D}">
  <dimension ref="A1:BF244"/>
  <sheetViews>
    <sheetView zoomScaleNormal="100" workbookViewId="0">
      <selection activeCell="BE1" sqref="BE1:BF7"/>
    </sheetView>
  </sheetViews>
  <sheetFormatPr baseColWidth="10" defaultRowHeight="15.75"/>
  <cols>
    <col min="1" max="1" width="3" style="317" customWidth="1"/>
    <col min="2" max="2" width="4.140625" style="317" customWidth="1"/>
    <col min="3" max="3" width="13.28515625" style="317" customWidth="1"/>
    <col min="4" max="4" width="21.28515625" style="317" customWidth="1"/>
    <col min="5" max="8" width="13.28515625" style="317" customWidth="1"/>
    <col min="9" max="9" width="17.140625" style="317" customWidth="1"/>
    <col min="10" max="10" width="19" style="317" customWidth="1"/>
    <col min="11" max="12" width="16.7109375" style="317" customWidth="1"/>
    <col min="13" max="13" width="18.28515625" style="317" customWidth="1"/>
    <col min="14" max="16" width="16.7109375" style="317" customWidth="1"/>
    <col min="17" max="21" width="11.42578125" style="317"/>
    <col min="22" max="22" width="13.7109375" style="317" customWidth="1"/>
    <col min="23" max="23" width="21.7109375" style="317" customWidth="1"/>
    <col min="24" max="27" width="13.7109375" style="317" customWidth="1"/>
    <col min="28" max="28" width="16.7109375" style="317" customWidth="1"/>
    <col min="29" max="29" width="18.7109375" style="317" customWidth="1"/>
    <col min="30" max="31" width="16.7109375" style="317" customWidth="1"/>
    <col min="32" max="32" width="18.7109375" style="317" customWidth="1"/>
    <col min="33" max="35" width="16.7109375" style="317" customWidth="1"/>
    <col min="36" max="36" width="11.7109375" style="317" customWidth="1"/>
    <col min="37" max="37" width="14.42578125" style="317" customWidth="1"/>
    <col min="38" max="38" width="13.7109375" style="317" customWidth="1"/>
    <col min="39" max="39" width="21.7109375" style="317" customWidth="1"/>
    <col min="40" max="43" width="13.7109375" style="317" customWidth="1"/>
    <col min="44" max="44" width="16.7109375" style="317" customWidth="1"/>
    <col min="45" max="45" width="18.7109375" style="317" customWidth="1"/>
    <col min="46" max="47" width="16.7109375" style="317" customWidth="1"/>
    <col min="48" max="48" width="18.7109375" style="317" customWidth="1"/>
    <col min="49" max="51" width="16.7109375" style="317" customWidth="1"/>
    <col min="52" max="52" width="11.7109375" style="317" customWidth="1"/>
    <col min="53" max="57" width="11.42578125" style="317"/>
    <col min="58" max="58" width="80.28515625" style="317" customWidth="1"/>
    <col min="59" max="16384" width="11.42578125" style="317"/>
  </cols>
  <sheetData>
    <row r="1" spans="1:58" s="318" customFormat="1" thickTop="1">
      <c r="A1" s="740" t="str">
        <f>ADDRESS(ROW(),COLUMN(),4)</f>
        <v>A1</v>
      </c>
      <c r="B1" s="322"/>
      <c r="C1" s="751" t="str">
        <f t="shared" ref="C1:T1" si="0">SUBSTITUTE(ADDRESS(1,COLUMN(),4),"1","")</f>
        <v>C</v>
      </c>
      <c r="D1" s="751" t="str">
        <f t="shared" si="0"/>
        <v>D</v>
      </c>
      <c r="E1" s="751" t="str">
        <f t="shared" si="0"/>
        <v>E</v>
      </c>
      <c r="F1" s="751" t="str">
        <f t="shared" si="0"/>
        <v>F</v>
      </c>
      <c r="G1" s="751" t="str">
        <f t="shared" si="0"/>
        <v>G</v>
      </c>
      <c r="H1" s="751" t="str">
        <f t="shared" si="0"/>
        <v>H</v>
      </c>
      <c r="I1" s="751" t="str">
        <f t="shared" si="0"/>
        <v>I</v>
      </c>
      <c r="J1" s="751" t="str">
        <f t="shared" si="0"/>
        <v>J</v>
      </c>
      <c r="K1" s="751" t="str">
        <f t="shared" si="0"/>
        <v>K</v>
      </c>
      <c r="L1" s="751" t="str">
        <f t="shared" si="0"/>
        <v>L</v>
      </c>
      <c r="M1" s="751" t="str">
        <f t="shared" si="0"/>
        <v>M</v>
      </c>
      <c r="N1" s="751" t="str">
        <f t="shared" si="0"/>
        <v>N</v>
      </c>
      <c r="O1" s="751" t="str">
        <f t="shared" si="0"/>
        <v>O</v>
      </c>
      <c r="P1" s="751" t="str">
        <f t="shared" si="0"/>
        <v>P</v>
      </c>
      <c r="Q1" s="751" t="str">
        <f t="shared" si="0"/>
        <v>Q</v>
      </c>
      <c r="R1" s="751" t="str">
        <f t="shared" si="0"/>
        <v>R</v>
      </c>
      <c r="S1" s="751" t="str">
        <f t="shared" si="0"/>
        <v>S</v>
      </c>
      <c r="T1" s="751" t="str">
        <f t="shared" si="0"/>
        <v>T</v>
      </c>
      <c r="U1" s="737"/>
      <c r="V1" s="751" t="str">
        <f t="shared" ref="V1:AJ1" si="1">SUBSTITUTE(ADDRESS(1,COLUMN(),4),"1","")</f>
        <v>V</v>
      </c>
      <c r="W1" s="751" t="str">
        <f t="shared" si="1"/>
        <v>W</v>
      </c>
      <c r="X1" s="751" t="str">
        <f t="shared" si="1"/>
        <v>X</v>
      </c>
      <c r="Y1" s="751" t="str">
        <f t="shared" si="1"/>
        <v>Y</v>
      </c>
      <c r="Z1" s="751" t="str">
        <f t="shared" si="1"/>
        <v>Z</v>
      </c>
      <c r="AA1" s="751" t="str">
        <f t="shared" si="1"/>
        <v>AA</v>
      </c>
      <c r="AB1" s="751" t="str">
        <f t="shared" si="1"/>
        <v>AB</v>
      </c>
      <c r="AC1" s="751" t="str">
        <f t="shared" si="1"/>
        <v>AC</v>
      </c>
      <c r="AD1" s="751" t="str">
        <f t="shared" si="1"/>
        <v>AD</v>
      </c>
      <c r="AE1" s="751" t="str">
        <f t="shared" si="1"/>
        <v>AE</v>
      </c>
      <c r="AF1" s="751" t="str">
        <f t="shared" si="1"/>
        <v>AF</v>
      </c>
      <c r="AG1" s="751" t="str">
        <f t="shared" si="1"/>
        <v>AG</v>
      </c>
      <c r="AH1" s="751" t="str">
        <f t="shared" si="1"/>
        <v>AH</v>
      </c>
      <c r="AI1" s="751" t="str">
        <f t="shared" si="1"/>
        <v>AI</v>
      </c>
      <c r="AJ1" s="751" t="str">
        <f t="shared" si="1"/>
        <v>AJ</v>
      </c>
      <c r="AK1" s="370"/>
      <c r="AL1" s="751" t="str">
        <f t="shared" ref="AL1:AZ1" si="2">SUBSTITUTE(ADDRESS(1,COLUMN(),4),"1","")</f>
        <v>AL</v>
      </c>
      <c r="AM1" s="751" t="str">
        <f t="shared" si="2"/>
        <v>AM</v>
      </c>
      <c r="AN1" s="751" t="str">
        <f t="shared" si="2"/>
        <v>AN</v>
      </c>
      <c r="AO1" s="751" t="str">
        <f t="shared" si="2"/>
        <v>AO</v>
      </c>
      <c r="AP1" s="751" t="str">
        <f t="shared" si="2"/>
        <v>AP</v>
      </c>
      <c r="AQ1" s="751" t="str">
        <f t="shared" si="2"/>
        <v>AQ</v>
      </c>
      <c r="AR1" s="751" t="str">
        <f t="shared" si="2"/>
        <v>AR</v>
      </c>
      <c r="AS1" s="751" t="str">
        <f t="shared" si="2"/>
        <v>AS</v>
      </c>
      <c r="AT1" s="751" t="str">
        <f t="shared" si="2"/>
        <v>AT</v>
      </c>
      <c r="AU1" s="751" t="str">
        <f t="shared" si="2"/>
        <v>AU</v>
      </c>
      <c r="AV1" s="751" t="str">
        <f t="shared" si="2"/>
        <v>AV</v>
      </c>
      <c r="AW1" s="751" t="str">
        <f t="shared" si="2"/>
        <v>AW</v>
      </c>
      <c r="AX1" s="751" t="str">
        <f t="shared" si="2"/>
        <v>AX</v>
      </c>
      <c r="AY1" s="751" t="str">
        <f t="shared" si="2"/>
        <v>AY</v>
      </c>
      <c r="AZ1" s="751" t="str">
        <f t="shared" si="2"/>
        <v>AZ</v>
      </c>
      <c r="BA1" s="370"/>
      <c r="BB1" s="370"/>
      <c r="BC1" s="370"/>
      <c r="BD1" s="320">
        <v>1</v>
      </c>
      <c r="BE1" s="750" t="str">
        <f>SUBSTITUTE(ADDRESS(1,COLUMN(),4),"1","")</f>
        <v>BE</v>
      </c>
      <c r="BF1" s="749" t="str">
        <f>SUBSTITUTE(ADDRESS(1,COLUMN(),4),"1","")</f>
        <v>BF</v>
      </c>
    </row>
    <row r="2" spans="1:58" s="318" customFormat="1" ht="15">
      <c r="A2" s="322"/>
      <c r="B2" s="322"/>
      <c r="C2" s="748">
        <f t="shared" ref="C2:AH2" ca="1" si="3">INDEX(CELL("largeur",C2),1,1)</f>
        <v>13</v>
      </c>
      <c r="D2" s="748">
        <f t="shared" ca="1" si="3"/>
        <v>21</v>
      </c>
      <c r="E2" s="748">
        <f t="shared" ca="1" si="3"/>
        <v>13</v>
      </c>
      <c r="F2" s="748">
        <f t="shared" ca="1" si="3"/>
        <v>13</v>
      </c>
      <c r="G2" s="748">
        <f t="shared" ca="1" si="3"/>
        <v>13</v>
      </c>
      <c r="H2" s="748">
        <f t="shared" ca="1" si="3"/>
        <v>13</v>
      </c>
      <c r="I2" s="748">
        <f t="shared" ca="1" si="3"/>
        <v>16</v>
      </c>
      <c r="J2" s="748">
        <f t="shared" ca="1" si="3"/>
        <v>18</v>
      </c>
      <c r="K2" s="748">
        <f t="shared" ca="1" si="3"/>
        <v>16</v>
      </c>
      <c r="L2" s="748">
        <f t="shared" ca="1" si="3"/>
        <v>16</v>
      </c>
      <c r="M2" s="748">
        <f t="shared" ca="1" si="3"/>
        <v>18</v>
      </c>
      <c r="N2" s="748">
        <f t="shared" ca="1" si="3"/>
        <v>16</v>
      </c>
      <c r="O2" s="748">
        <f t="shared" ca="1" si="3"/>
        <v>16</v>
      </c>
      <c r="P2" s="748">
        <f t="shared" ca="1" si="3"/>
        <v>16</v>
      </c>
      <c r="Q2" s="748">
        <f t="shared" ca="1" si="3"/>
        <v>11</v>
      </c>
      <c r="R2" s="748">
        <f t="shared" ca="1" si="3"/>
        <v>11</v>
      </c>
      <c r="S2" s="748">
        <f t="shared" ca="1" si="3"/>
        <v>11</v>
      </c>
      <c r="T2" s="748">
        <f t="shared" ca="1" si="3"/>
        <v>11</v>
      </c>
      <c r="U2" s="737">
        <f t="shared" ca="1" si="3"/>
        <v>11</v>
      </c>
      <c r="V2" s="748">
        <f t="shared" ca="1" si="3"/>
        <v>13</v>
      </c>
      <c r="W2" s="748">
        <f t="shared" ca="1" si="3"/>
        <v>21</v>
      </c>
      <c r="X2" s="748">
        <f t="shared" ca="1" si="3"/>
        <v>13</v>
      </c>
      <c r="Y2" s="748">
        <f t="shared" ca="1" si="3"/>
        <v>13</v>
      </c>
      <c r="Z2" s="748">
        <f t="shared" ca="1" si="3"/>
        <v>13</v>
      </c>
      <c r="AA2" s="748">
        <f t="shared" ca="1" si="3"/>
        <v>13</v>
      </c>
      <c r="AB2" s="748">
        <f t="shared" ca="1" si="3"/>
        <v>16</v>
      </c>
      <c r="AC2" s="748">
        <f t="shared" ca="1" si="3"/>
        <v>18</v>
      </c>
      <c r="AD2" s="748">
        <f t="shared" ca="1" si="3"/>
        <v>16</v>
      </c>
      <c r="AE2" s="748">
        <f t="shared" ca="1" si="3"/>
        <v>16</v>
      </c>
      <c r="AF2" s="748">
        <f t="shared" ca="1" si="3"/>
        <v>18</v>
      </c>
      <c r="AG2" s="748">
        <f t="shared" ca="1" si="3"/>
        <v>16</v>
      </c>
      <c r="AH2" s="748">
        <f t="shared" ca="1" si="3"/>
        <v>16</v>
      </c>
      <c r="AI2" s="748">
        <f t="shared" ref="AI2:AZ2" ca="1" si="4">INDEX(CELL("largeur",AI2),1,1)</f>
        <v>16</v>
      </c>
      <c r="AJ2" s="748">
        <f t="shared" ca="1" si="4"/>
        <v>11</v>
      </c>
      <c r="AK2" s="370">
        <f t="shared" ca="1" si="4"/>
        <v>14</v>
      </c>
      <c r="AL2" s="748">
        <f t="shared" ca="1" si="4"/>
        <v>13</v>
      </c>
      <c r="AM2" s="748">
        <f t="shared" ca="1" si="4"/>
        <v>21</v>
      </c>
      <c r="AN2" s="748">
        <f t="shared" ca="1" si="4"/>
        <v>13</v>
      </c>
      <c r="AO2" s="748">
        <f t="shared" ca="1" si="4"/>
        <v>13</v>
      </c>
      <c r="AP2" s="748">
        <f t="shared" ca="1" si="4"/>
        <v>13</v>
      </c>
      <c r="AQ2" s="748">
        <f t="shared" ca="1" si="4"/>
        <v>13</v>
      </c>
      <c r="AR2" s="748">
        <f t="shared" ca="1" si="4"/>
        <v>16</v>
      </c>
      <c r="AS2" s="748">
        <f t="shared" ca="1" si="4"/>
        <v>18</v>
      </c>
      <c r="AT2" s="748">
        <f t="shared" ca="1" si="4"/>
        <v>16</v>
      </c>
      <c r="AU2" s="748">
        <f t="shared" ca="1" si="4"/>
        <v>16</v>
      </c>
      <c r="AV2" s="748">
        <f t="shared" ca="1" si="4"/>
        <v>18</v>
      </c>
      <c r="AW2" s="748">
        <f t="shared" ca="1" si="4"/>
        <v>16</v>
      </c>
      <c r="AX2" s="748">
        <f t="shared" ca="1" si="4"/>
        <v>16</v>
      </c>
      <c r="AY2" s="748">
        <f t="shared" ca="1" si="4"/>
        <v>16</v>
      </c>
      <c r="AZ2" s="748">
        <f t="shared" ca="1" si="4"/>
        <v>11</v>
      </c>
      <c r="BA2" s="370"/>
      <c r="BB2" s="370"/>
      <c r="BC2" s="370"/>
      <c r="BD2" s="320">
        <v>1</v>
      </c>
      <c r="BE2" s="747" t="s">
        <v>1387</v>
      </c>
      <c r="BF2" s="746"/>
    </row>
    <row r="3" spans="1:58" s="318" customFormat="1">
      <c r="A3" s="322"/>
      <c r="B3" s="322"/>
      <c r="C3" s="745">
        <v>13</v>
      </c>
      <c r="D3" s="745">
        <v>21</v>
      </c>
      <c r="E3" s="745">
        <v>13</v>
      </c>
      <c r="F3" s="745">
        <v>13</v>
      </c>
      <c r="G3" s="745">
        <v>13</v>
      </c>
      <c r="H3" s="745">
        <v>13</v>
      </c>
      <c r="I3" s="745">
        <v>16</v>
      </c>
      <c r="J3" s="745">
        <v>18</v>
      </c>
      <c r="K3" s="745">
        <v>16</v>
      </c>
      <c r="L3" s="745">
        <v>16</v>
      </c>
      <c r="M3" s="745">
        <v>18</v>
      </c>
      <c r="N3" s="745">
        <v>16</v>
      </c>
      <c r="O3" s="745">
        <v>16</v>
      </c>
      <c r="P3" s="745">
        <v>16</v>
      </c>
      <c r="Q3" s="745">
        <v>11</v>
      </c>
      <c r="R3" s="745">
        <v>11</v>
      </c>
      <c r="S3" s="745">
        <v>11</v>
      </c>
      <c r="T3" s="745">
        <v>11</v>
      </c>
      <c r="U3" s="737"/>
      <c r="V3" s="745">
        <v>13</v>
      </c>
      <c r="W3" s="745">
        <v>21</v>
      </c>
      <c r="X3" s="745">
        <v>13</v>
      </c>
      <c r="Y3" s="745">
        <v>13</v>
      </c>
      <c r="Z3" s="745">
        <v>13</v>
      </c>
      <c r="AA3" s="745">
        <v>13</v>
      </c>
      <c r="AB3" s="745">
        <v>16</v>
      </c>
      <c r="AC3" s="745">
        <v>18</v>
      </c>
      <c r="AD3" s="745">
        <v>16</v>
      </c>
      <c r="AE3" s="745">
        <v>16</v>
      </c>
      <c r="AF3" s="745">
        <v>18</v>
      </c>
      <c r="AG3" s="745">
        <v>16</v>
      </c>
      <c r="AH3" s="745">
        <v>16</v>
      </c>
      <c r="AI3" s="745">
        <v>16</v>
      </c>
      <c r="AJ3" s="745">
        <v>11</v>
      </c>
      <c r="AK3" s="370"/>
      <c r="AL3" s="745">
        <v>13</v>
      </c>
      <c r="AM3" s="745">
        <v>21</v>
      </c>
      <c r="AN3" s="745">
        <v>13</v>
      </c>
      <c r="AO3" s="745">
        <v>13</v>
      </c>
      <c r="AP3" s="745">
        <v>13</v>
      </c>
      <c r="AQ3" s="745">
        <v>13</v>
      </c>
      <c r="AR3" s="745">
        <v>16</v>
      </c>
      <c r="AS3" s="745">
        <v>18</v>
      </c>
      <c r="AT3" s="745">
        <v>16</v>
      </c>
      <c r="AU3" s="745">
        <v>16</v>
      </c>
      <c r="AV3" s="745">
        <v>18</v>
      </c>
      <c r="AW3" s="745">
        <v>16</v>
      </c>
      <c r="AX3" s="745">
        <v>16</v>
      </c>
      <c r="AY3" s="745">
        <v>16</v>
      </c>
      <c r="AZ3" s="745">
        <v>11</v>
      </c>
      <c r="BA3" s="370"/>
      <c r="BB3" s="370"/>
      <c r="BC3" s="370"/>
      <c r="BD3" s="320">
        <v>1</v>
      </c>
      <c r="BE3" s="739">
        <f ca="1">COUNTA(A1:BD244) + COUNTBLANK(A1:BD244)</f>
        <v>13668</v>
      </c>
      <c r="BF3" s="738" t="str">
        <f>"cellules entre -cells -celdas  "&amp;" " &amp;A1&amp;" et  "&amp;BD244</f>
        <v>cellules entre -cells -celdas   A1 et  BD244</v>
      </c>
    </row>
    <row r="4" spans="1:58" s="318" customFormat="1" ht="21" customHeight="1">
      <c r="A4" s="322"/>
      <c r="B4" s="322"/>
      <c r="C4" s="744" t="s">
        <v>1386</v>
      </c>
      <c r="D4" s="322"/>
      <c r="E4" s="322"/>
      <c r="F4" s="322"/>
      <c r="G4" s="322"/>
      <c r="H4" s="322"/>
      <c r="I4" s="322"/>
      <c r="J4" s="322"/>
      <c r="K4" s="322"/>
      <c r="L4" s="322"/>
      <c r="M4" s="322"/>
      <c r="N4" s="322"/>
      <c r="O4" s="322"/>
      <c r="P4" s="322"/>
      <c r="Q4" s="322"/>
      <c r="R4" s="737"/>
      <c r="S4" s="737"/>
      <c r="T4" s="737"/>
      <c r="U4" s="737"/>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c r="BB4" s="370"/>
      <c r="BC4" s="370"/>
      <c r="BD4" s="320">
        <v>1</v>
      </c>
      <c r="BE4" s="739">
        <f ca="1">COUNTA(A1:BD244)</f>
        <v>1436</v>
      </c>
      <c r="BF4" s="738" t="s">
        <v>1385</v>
      </c>
    </row>
    <row r="5" spans="1:58" s="318" customFormat="1" ht="21" customHeight="1">
      <c r="A5" s="322"/>
      <c r="B5" s="322"/>
      <c r="C5" s="743" t="s">
        <v>1076</v>
      </c>
      <c r="D5" s="742" t="str">
        <f ca="1">CELL("nomfichier")</f>
        <v>D:\Données\1.UPRT\0-UPRT.fait\1-UPRT.FR-SITE-WEB\ff-fiches-fabrications\ff.fiches.fabrication.2023\ffr.restaurant.2023\[A_ALLERGENES_SAISISSEZ.RECETTES.10.04.2026.xlsx]Saisissez.vos.recettes</v>
      </c>
      <c r="E5" s="322"/>
      <c r="F5" s="322"/>
      <c r="G5" s="322"/>
      <c r="H5" s="322"/>
      <c r="I5" s="322"/>
      <c r="J5" s="322"/>
      <c r="K5" s="322"/>
      <c r="L5" s="322"/>
      <c r="M5" s="322"/>
      <c r="N5" s="322"/>
      <c r="O5" s="322"/>
      <c r="P5" s="322"/>
      <c r="Q5" s="322"/>
      <c r="R5" s="737"/>
      <c r="S5" s="737"/>
      <c r="T5" s="737"/>
      <c r="U5" s="737"/>
      <c r="V5" s="370"/>
      <c r="W5" s="370"/>
      <c r="X5" s="370"/>
      <c r="Y5" s="370"/>
      <c r="Z5" s="370"/>
      <c r="AA5" s="370"/>
      <c r="AB5" s="370"/>
      <c r="AC5" s="370"/>
      <c r="AD5" s="370"/>
      <c r="AE5" s="370"/>
      <c r="AF5" s="370"/>
      <c r="AG5" s="370"/>
      <c r="AH5" s="370"/>
      <c r="AI5" s="370"/>
      <c r="AJ5" s="370"/>
      <c r="AK5" s="370"/>
      <c r="AL5" s="370"/>
      <c r="AM5" s="370"/>
      <c r="AN5" s="370"/>
      <c r="AO5" s="370"/>
      <c r="AP5" s="370"/>
      <c r="AQ5" s="370"/>
      <c r="AR5" s="370"/>
      <c r="AS5" s="370"/>
      <c r="AT5" s="370"/>
      <c r="AU5" s="370"/>
      <c r="AV5" s="370"/>
      <c r="AW5" s="370"/>
      <c r="AX5" s="370"/>
      <c r="AY5" s="370"/>
      <c r="AZ5" s="370"/>
      <c r="BA5" s="370"/>
      <c r="BB5" s="741" t="s">
        <v>1384</v>
      </c>
      <c r="BC5" s="740" t="str">
        <f>BD244</f>
        <v>BD244</v>
      </c>
      <c r="BD5" s="320">
        <v>1</v>
      </c>
      <c r="BE5" s="739">
        <f ca="1">COUNTBLANK(A1:BD244)</f>
        <v>12232</v>
      </c>
      <c r="BF5" s="738" t="s">
        <v>1383</v>
      </c>
    </row>
    <row r="6" spans="1:58" s="318" customFormat="1" ht="30" customHeight="1">
      <c r="A6" s="322"/>
      <c r="B6" s="322"/>
      <c r="C6" s="730" t="s">
        <v>1382</v>
      </c>
      <c r="D6" s="322"/>
      <c r="E6" s="322"/>
      <c r="F6" s="322"/>
      <c r="G6" s="322"/>
      <c r="H6" s="322"/>
      <c r="I6" s="322"/>
      <c r="J6" s="322"/>
      <c r="K6" s="322"/>
      <c r="L6" s="322"/>
      <c r="M6" s="322"/>
      <c r="N6" s="322"/>
      <c r="O6" s="322"/>
      <c r="P6" s="322"/>
      <c r="Q6" s="322"/>
      <c r="R6" s="737"/>
      <c r="S6" s="737"/>
      <c r="T6" s="737"/>
      <c r="U6" s="737"/>
      <c r="V6" s="730" t="s">
        <v>1381</v>
      </c>
      <c r="W6" s="370"/>
      <c r="X6" s="370"/>
      <c r="Y6" s="370"/>
      <c r="Z6" s="370"/>
      <c r="AA6" s="370"/>
      <c r="AB6" s="370"/>
      <c r="AC6" s="370"/>
      <c r="AD6" s="370"/>
      <c r="AE6" s="370"/>
      <c r="AF6" s="370"/>
      <c r="AG6" s="370"/>
      <c r="AH6" s="370"/>
      <c r="AI6" s="370"/>
      <c r="AJ6" s="370"/>
      <c r="AK6" s="370"/>
      <c r="AL6" s="730" t="s">
        <v>1380</v>
      </c>
      <c r="AM6" s="370"/>
      <c r="AN6" s="370"/>
      <c r="AO6" s="370"/>
      <c r="AP6" s="370"/>
      <c r="AQ6" s="370"/>
      <c r="AR6" s="370"/>
      <c r="AS6" s="370"/>
      <c r="AT6" s="370"/>
      <c r="AU6" s="370"/>
      <c r="AV6" s="370"/>
      <c r="AW6" s="370"/>
      <c r="AX6" s="370"/>
      <c r="AY6" s="370"/>
      <c r="AZ6" s="370"/>
      <c r="BA6" s="370"/>
      <c r="BB6" s="370"/>
      <c r="BC6" s="370"/>
      <c r="BD6" s="320">
        <v>1</v>
      </c>
      <c r="BE6" s="739">
        <f>SUM(BD1:BD242)+2</f>
        <v>238</v>
      </c>
      <c r="BF6" s="738" t="s">
        <v>1379</v>
      </c>
    </row>
    <row r="7" spans="1:58" s="318" customFormat="1" ht="30" customHeight="1">
      <c r="A7" s="322"/>
      <c r="B7" s="322"/>
      <c r="C7" s="730" t="s">
        <v>1378</v>
      </c>
      <c r="D7" s="737"/>
      <c r="E7" s="737"/>
      <c r="F7" s="737"/>
      <c r="G7" s="737"/>
      <c r="H7" s="737"/>
      <c r="I7" s="737"/>
      <c r="J7" s="737"/>
      <c r="K7" s="737"/>
      <c r="L7" s="737"/>
      <c r="M7" s="737"/>
      <c r="N7" s="737"/>
      <c r="O7" s="737"/>
      <c r="P7" s="737"/>
      <c r="Q7" s="322"/>
      <c r="R7" s="737"/>
      <c r="S7" s="737"/>
      <c r="T7" s="737"/>
      <c r="U7" s="737"/>
      <c r="V7" s="730" t="s">
        <v>1377</v>
      </c>
      <c r="W7" s="737"/>
      <c r="X7" s="737"/>
      <c r="Y7" s="737"/>
      <c r="Z7" s="737"/>
      <c r="AA7" s="737"/>
      <c r="AB7" s="737"/>
      <c r="AC7" s="737"/>
      <c r="AD7" s="737"/>
      <c r="AE7" s="737"/>
      <c r="AF7" s="370"/>
      <c r="AG7" s="737"/>
      <c r="AH7" s="737"/>
      <c r="AI7" s="737"/>
      <c r="AJ7" s="737"/>
      <c r="AK7" s="737"/>
      <c r="AL7" s="730" t="s">
        <v>1376</v>
      </c>
      <c r="AM7" s="737"/>
      <c r="AN7" s="737"/>
      <c r="AO7" s="737"/>
      <c r="AP7" s="737"/>
      <c r="AQ7" s="737"/>
      <c r="AR7" s="737"/>
      <c r="AS7" s="370"/>
      <c r="AT7" s="370"/>
      <c r="AU7" s="370"/>
      <c r="AV7" s="370"/>
      <c r="AW7" s="370"/>
      <c r="AX7" s="370"/>
      <c r="AY7" s="370"/>
      <c r="AZ7" s="370"/>
      <c r="BA7" s="370"/>
      <c r="BB7" s="370"/>
      <c r="BC7" s="370"/>
      <c r="BD7" s="320">
        <v>1</v>
      </c>
      <c r="BE7" s="739">
        <f>SUM(A244:BC244)+1</f>
        <v>56</v>
      </c>
      <c r="BF7" s="738" t="s">
        <v>1375</v>
      </c>
    </row>
    <row r="8" spans="1:58" s="318" customFormat="1" ht="30" customHeight="1">
      <c r="A8" s="322"/>
      <c r="B8" s="322"/>
      <c r="C8" s="730" t="s">
        <v>1374</v>
      </c>
      <c r="D8" s="627"/>
      <c r="E8" s="627"/>
      <c r="F8" s="627"/>
      <c r="G8" s="627"/>
      <c r="H8" s="627"/>
      <c r="I8" s="627"/>
      <c r="J8" s="627"/>
      <c r="K8" s="627"/>
      <c r="L8" s="737"/>
      <c r="M8" s="737"/>
      <c r="N8" s="737"/>
      <c r="O8" s="737"/>
      <c r="P8" s="737"/>
      <c r="Q8" s="322"/>
      <c r="R8" s="737"/>
      <c r="S8" s="737"/>
      <c r="T8" s="737"/>
      <c r="U8" s="737"/>
      <c r="V8" s="730" t="s">
        <v>1373</v>
      </c>
      <c r="W8" s="627"/>
      <c r="X8" s="627"/>
      <c r="Y8" s="627"/>
      <c r="Z8" s="627"/>
      <c r="AA8" s="627"/>
      <c r="AB8" s="627"/>
      <c r="AC8" s="627"/>
      <c r="AD8" s="627"/>
      <c r="AE8" s="737"/>
      <c r="AF8" s="370"/>
      <c r="AG8" s="737"/>
      <c r="AH8" s="737"/>
      <c r="AI8" s="737"/>
      <c r="AJ8" s="737"/>
      <c r="AK8" s="737"/>
      <c r="AL8" s="730" t="s">
        <v>1372</v>
      </c>
      <c r="AM8" s="627"/>
      <c r="AN8" s="627"/>
      <c r="AO8" s="627"/>
      <c r="AP8" s="627"/>
      <c r="AQ8" s="627"/>
      <c r="AR8" s="627"/>
      <c r="AS8" s="370"/>
      <c r="AT8" s="370"/>
      <c r="AU8" s="370"/>
      <c r="AV8" s="370"/>
      <c r="AW8" s="370"/>
      <c r="AX8" s="370"/>
      <c r="AY8" s="370"/>
      <c r="AZ8" s="370"/>
      <c r="BA8" s="370"/>
      <c r="BB8" s="370"/>
      <c r="BC8" s="370"/>
      <c r="BD8" s="320">
        <v>1</v>
      </c>
    </row>
    <row r="9" spans="1:58" s="318" customFormat="1" ht="30" customHeight="1">
      <c r="A9" s="322"/>
      <c r="B9" s="322"/>
      <c r="C9" s="730" t="s">
        <v>1371</v>
      </c>
      <c r="D9" s="627"/>
      <c r="E9" s="627"/>
      <c r="F9" s="627"/>
      <c r="G9" s="627"/>
      <c r="H9" s="627"/>
      <c r="I9" s="627"/>
      <c r="J9" s="627"/>
      <c r="K9" s="627"/>
      <c r="L9" s="737"/>
      <c r="M9" s="737"/>
      <c r="N9" s="737"/>
      <c r="O9" s="737"/>
      <c r="P9" s="737"/>
      <c r="Q9" s="737"/>
      <c r="R9" s="737"/>
      <c r="S9" s="737"/>
      <c r="T9" s="737"/>
      <c r="U9" s="737"/>
      <c r="V9" s="730" t="s">
        <v>1370</v>
      </c>
      <c r="W9" s="627"/>
      <c r="X9" s="627"/>
      <c r="Y9" s="627"/>
      <c r="Z9" s="627"/>
      <c r="AA9" s="627"/>
      <c r="AB9" s="627"/>
      <c r="AC9" s="627"/>
      <c r="AD9" s="627"/>
      <c r="AE9" s="737"/>
      <c r="AF9" s="370"/>
      <c r="AG9" s="737"/>
      <c r="AH9" s="737"/>
      <c r="AI9" s="737"/>
      <c r="AJ9" s="737"/>
      <c r="AK9" s="737"/>
      <c r="AL9" s="730" t="s">
        <v>1369</v>
      </c>
      <c r="AM9" s="627"/>
      <c r="AN9" s="627"/>
      <c r="AO9" s="627"/>
      <c r="AP9" s="627"/>
      <c r="AQ9" s="627"/>
      <c r="AR9" s="627"/>
      <c r="AS9" s="370"/>
      <c r="AT9" s="370"/>
      <c r="AU9" s="370"/>
      <c r="AV9" s="370"/>
      <c r="AW9" s="370"/>
      <c r="AX9" s="370"/>
      <c r="AY9" s="370"/>
      <c r="AZ9" s="370"/>
      <c r="BA9" s="370"/>
      <c r="BB9" s="370"/>
      <c r="BC9" s="370"/>
      <c r="BD9" s="320">
        <v>1</v>
      </c>
    </row>
    <row r="10" spans="1:58" s="318" customFormat="1" ht="30" customHeight="1">
      <c r="A10" s="322"/>
      <c r="B10" s="322"/>
      <c r="C10" s="730"/>
      <c r="D10" s="729"/>
      <c r="E10" s="729"/>
      <c r="F10" s="729"/>
      <c r="G10" s="729"/>
      <c r="H10" s="729"/>
      <c r="I10" s="729"/>
      <c r="J10" s="729"/>
      <c r="K10" s="729"/>
      <c r="L10" s="729"/>
      <c r="M10" s="729"/>
      <c r="N10" s="729"/>
      <c r="O10" s="729"/>
      <c r="P10" s="729"/>
      <c r="Q10" s="729"/>
      <c r="R10" s="729"/>
      <c r="S10" s="729"/>
      <c r="T10" s="729"/>
      <c r="U10" s="729"/>
      <c r="V10" s="730"/>
      <c r="W10" s="729"/>
      <c r="X10" s="729"/>
      <c r="Y10" s="729"/>
      <c r="Z10" s="729"/>
      <c r="AA10" s="729"/>
      <c r="AB10" s="729"/>
      <c r="AC10" s="729"/>
      <c r="AD10" s="729"/>
      <c r="AE10" s="729"/>
      <c r="AF10" s="370"/>
      <c r="AG10" s="729"/>
      <c r="AH10" s="729"/>
      <c r="AI10" s="729"/>
      <c r="AJ10" s="729"/>
      <c r="AK10" s="729"/>
      <c r="AL10" s="730"/>
      <c r="AM10" s="729"/>
      <c r="AN10" s="729"/>
      <c r="AO10" s="729"/>
      <c r="AP10" s="729"/>
      <c r="AQ10" s="729"/>
      <c r="AR10" s="729"/>
      <c r="AS10" s="370"/>
      <c r="AT10" s="370"/>
      <c r="AU10" s="370"/>
      <c r="AV10" s="370"/>
      <c r="AW10" s="370"/>
      <c r="AX10" s="370"/>
      <c r="AY10" s="370"/>
      <c r="AZ10" s="370"/>
      <c r="BA10" s="370"/>
      <c r="BB10" s="370"/>
      <c r="BC10" s="370"/>
      <c r="BD10" s="320">
        <v>1</v>
      </c>
    </row>
    <row r="11" spans="1:58" s="318" customFormat="1" ht="30" customHeight="1">
      <c r="A11" s="322"/>
      <c r="B11" s="322"/>
      <c r="C11" s="730" t="s">
        <v>1368</v>
      </c>
      <c r="D11" s="729"/>
      <c r="E11" s="729"/>
      <c r="F11" s="729"/>
      <c r="G11" s="729"/>
      <c r="H11" s="729"/>
      <c r="I11" s="729"/>
      <c r="J11" s="729"/>
      <c r="K11" s="729"/>
      <c r="L11" s="729"/>
      <c r="M11" s="729"/>
      <c r="N11" s="729"/>
      <c r="O11" s="729"/>
      <c r="P11" s="729"/>
      <c r="Q11" s="729"/>
      <c r="R11" s="729"/>
      <c r="S11" s="729"/>
      <c r="T11" s="729"/>
      <c r="U11" s="729"/>
      <c r="V11" s="730" t="s">
        <v>1367</v>
      </c>
      <c r="W11" s="729"/>
      <c r="X11" s="729"/>
      <c r="Y11" s="729"/>
      <c r="Z11" s="729"/>
      <c r="AA11" s="729"/>
      <c r="AB11" s="729"/>
      <c r="AC11" s="729"/>
      <c r="AD11" s="729"/>
      <c r="AE11" s="729"/>
      <c r="AF11" s="370"/>
      <c r="AG11" s="729"/>
      <c r="AH11" s="729"/>
      <c r="AI11" s="729"/>
      <c r="AJ11" s="729"/>
      <c r="AK11" s="729"/>
      <c r="AL11" s="730" t="s">
        <v>1366</v>
      </c>
      <c r="AM11" s="729"/>
      <c r="AN11" s="729"/>
      <c r="AO11" s="729"/>
      <c r="AP11" s="729"/>
      <c r="AQ11" s="729"/>
      <c r="AR11" s="729"/>
      <c r="AS11" s="370"/>
      <c r="AT11" s="370"/>
      <c r="AU11" s="370"/>
      <c r="AV11" s="370"/>
      <c r="AW11" s="370"/>
      <c r="AX11" s="370"/>
      <c r="AY11" s="370"/>
      <c r="AZ11" s="370"/>
      <c r="BA11" s="370"/>
      <c r="BB11" s="370"/>
      <c r="BC11" s="370"/>
      <c r="BD11" s="320">
        <v>1</v>
      </c>
    </row>
    <row r="12" spans="1:58" s="318" customFormat="1" ht="30" customHeight="1">
      <c r="A12" s="322"/>
      <c r="B12" s="322"/>
      <c r="C12" s="730" t="s">
        <v>1365</v>
      </c>
      <c r="D12" s="729"/>
      <c r="E12" s="729"/>
      <c r="F12" s="729"/>
      <c r="G12" s="729"/>
      <c r="H12" s="729"/>
      <c r="I12" s="729"/>
      <c r="J12" s="729"/>
      <c r="K12" s="729"/>
      <c r="L12" s="729"/>
      <c r="M12" s="729"/>
      <c r="N12" s="729"/>
      <c r="O12" s="729"/>
      <c r="P12" s="729"/>
      <c r="Q12" s="729"/>
      <c r="R12" s="729"/>
      <c r="S12" s="729"/>
      <c r="T12" s="729"/>
      <c r="U12" s="729"/>
      <c r="V12" s="730" t="s">
        <v>1364</v>
      </c>
      <c r="W12" s="729"/>
      <c r="X12" s="729"/>
      <c r="Y12" s="729"/>
      <c r="Z12" s="729"/>
      <c r="AA12" s="729"/>
      <c r="AB12" s="729"/>
      <c r="AC12" s="729"/>
      <c r="AD12" s="729"/>
      <c r="AE12" s="729"/>
      <c r="AF12" s="370"/>
      <c r="AG12" s="729"/>
      <c r="AH12" s="729"/>
      <c r="AI12" s="729"/>
      <c r="AJ12" s="729"/>
      <c r="AK12" s="729"/>
      <c r="AL12" s="730" t="s">
        <v>1363</v>
      </c>
      <c r="AM12" s="729"/>
      <c r="AN12" s="729"/>
      <c r="AO12" s="729"/>
      <c r="AP12" s="729"/>
      <c r="AQ12" s="729"/>
      <c r="AR12" s="729"/>
      <c r="AS12" s="370"/>
      <c r="AT12" s="370"/>
      <c r="AU12" s="370"/>
      <c r="AV12" s="370"/>
      <c r="AW12" s="370"/>
      <c r="AX12" s="370"/>
      <c r="AY12" s="370"/>
      <c r="AZ12" s="370"/>
      <c r="BA12" s="370"/>
      <c r="BB12" s="370"/>
      <c r="BC12" s="370"/>
      <c r="BD12" s="320">
        <v>1</v>
      </c>
    </row>
    <row r="13" spans="1:58" s="318" customFormat="1" ht="30" customHeight="1">
      <c r="A13" s="322"/>
      <c r="B13" s="322"/>
      <c r="C13" s="730"/>
      <c r="D13" s="729"/>
      <c r="E13" s="729"/>
      <c r="F13" s="729"/>
      <c r="G13" s="729"/>
      <c r="H13" s="729"/>
      <c r="I13" s="729"/>
      <c r="J13" s="729"/>
      <c r="K13" s="729"/>
      <c r="L13" s="729"/>
      <c r="M13" s="729"/>
      <c r="N13" s="729"/>
      <c r="O13" s="729"/>
      <c r="P13" s="729"/>
      <c r="Q13" s="729"/>
      <c r="R13" s="729"/>
      <c r="S13" s="729"/>
      <c r="T13" s="729"/>
      <c r="U13" s="729"/>
      <c r="V13" s="730"/>
      <c r="W13" s="729"/>
      <c r="X13" s="729"/>
      <c r="Y13" s="729"/>
      <c r="Z13" s="729"/>
      <c r="AA13" s="729"/>
      <c r="AB13" s="729"/>
      <c r="AC13" s="729"/>
      <c r="AD13" s="729"/>
      <c r="AE13" s="729"/>
      <c r="AF13" s="370"/>
      <c r="AG13" s="729"/>
      <c r="AH13" s="729"/>
      <c r="AI13" s="729"/>
      <c r="AJ13" s="729"/>
      <c r="AK13" s="729"/>
      <c r="AL13" s="730"/>
      <c r="AM13" s="729"/>
      <c r="AN13" s="729"/>
      <c r="AO13" s="729"/>
      <c r="AP13" s="729"/>
      <c r="AQ13" s="729"/>
      <c r="AR13" s="729"/>
      <c r="AS13" s="370"/>
      <c r="AT13" s="370"/>
      <c r="AU13" s="370"/>
      <c r="AV13" s="370"/>
      <c r="AW13" s="370"/>
      <c r="AX13" s="370"/>
      <c r="AY13" s="370"/>
      <c r="AZ13" s="370"/>
      <c r="BA13" s="370"/>
      <c r="BB13" s="370"/>
      <c r="BC13" s="370"/>
      <c r="BD13" s="320">
        <v>1</v>
      </c>
    </row>
    <row r="14" spans="1:58" s="318" customFormat="1" ht="30" customHeight="1">
      <c r="A14" s="322"/>
      <c r="B14" s="322"/>
      <c r="C14" s="730" t="s">
        <v>1362</v>
      </c>
      <c r="D14" s="729"/>
      <c r="E14" s="729"/>
      <c r="F14" s="729"/>
      <c r="G14" s="729"/>
      <c r="H14" s="729"/>
      <c r="I14" s="729"/>
      <c r="J14" s="729"/>
      <c r="K14" s="729"/>
      <c r="L14" s="729"/>
      <c r="M14" s="729"/>
      <c r="N14" s="729"/>
      <c r="O14" s="729"/>
      <c r="P14" s="729"/>
      <c r="Q14" s="729"/>
      <c r="R14" s="729"/>
      <c r="S14" s="729"/>
      <c r="T14" s="729"/>
      <c r="U14" s="729"/>
      <c r="V14" s="730" t="s">
        <v>1361</v>
      </c>
      <c r="W14" s="729"/>
      <c r="X14" s="729"/>
      <c r="Y14" s="729"/>
      <c r="Z14" s="729"/>
      <c r="AA14" s="729"/>
      <c r="AB14" s="729"/>
      <c r="AC14" s="729"/>
      <c r="AD14" s="729"/>
      <c r="AE14" s="729"/>
      <c r="AF14" s="370"/>
      <c r="AG14" s="729"/>
      <c r="AH14" s="729"/>
      <c r="AI14" s="729"/>
      <c r="AJ14" s="729"/>
      <c r="AK14" s="729"/>
      <c r="AL14" s="730" t="s">
        <v>1360</v>
      </c>
      <c r="AM14" s="729"/>
      <c r="AN14" s="729"/>
      <c r="AO14" s="729"/>
      <c r="AP14" s="729"/>
      <c r="AQ14" s="729"/>
      <c r="AR14" s="729"/>
      <c r="AS14" s="370"/>
      <c r="AT14" s="370"/>
      <c r="AU14" s="370"/>
      <c r="AV14" s="370"/>
      <c r="AW14" s="370"/>
      <c r="AX14" s="370"/>
      <c r="AY14" s="370"/>
      <c r="AZ14" s="370"/>
      <c r="BA14" s="370"/>
      <c r="BB14" s="370"/>
      <c r="BC14" s="370"/>
      <c r="BD14" s="320">
        <v>1</v>
      </c>
    </row>
    <row r="15" spans="1:58" s="318" customFormat="1" ht="30" customHeight="1">
      <c r="A15" s="322"/>
      <c r="B15" s="322"/>
      <c r="C15" s="730" t="s">
        <v>1359</v>
      </c>
      <c r="D15" s="729"/>
      <c r="E15" s="729"/>
      <c r="F15" s="729"/>
      <c r="G15" s="729"/>
      <c r="H15" s="729"/>
      <c r="I15" s="729"/>
      <c r="J15" s="729"/>
      <c r="K15" s="729"/>
      <c r="L15" s="729"/>
      <c r="M15" s="729"/>
      <c r="N15" s="729"/>
      <c r="O15" s="729"/>
      <c r="P15" s="729"/>
      <c r="Q15" s="729"/>
      <c r="R15" s="729"/>
      <c r="S15" s="729"/>
      <c r="T15" s="729"/>
      <c r="U15" s="729"/>
      <c r="V15" s="730" t="s">
        <v>1358</v>
      </c>
      <c r="W15" s="729"/>
      <c r="X15" s="729"/>
      <c r="Y15" s="729"/>
      <c r="Z15" s="729"/>
      <c r="AA15" s="729"/>
      <c r="AB15" s="729"/>
      <c r="AC15" s="729"/>
      <c r="AD15" s="729"/>
      <c r="AE15" s="729"/>
      <c r="AF15" s="370"/>
      <c r="AG15" s="729"/>
      <c r="AH15" s="729"/>
      <c r="AI15" s="729"/>
      <c r="AJ15" s="729"/>
      <c r="AK15" s="729"/>
      <c r="AL15" s="730" t="s">
        <v>1357</v>
      </c>
      <c r="AM15" s="729"/>
      <c r="AN15" s="729"/>
      <c r="AO15" s="729"/>
      <c r="AP15" s="729"/>
      <c r="AQ15" s="729"/>
      <c r="AR15" s="729"/>
      <c r="AS15" s="370"/>
      <c r="AT15" s="370"/>
      <c r="AU15" s="370"/>
      <c r="AV15" s="370"/>
      <c r="AW15" s="370"/>
      <c r="AX15" s="370"/>
      <c r="AY15" s="370"/>
      <c r="AZ15" s="370"/>
      <c r="BA15" s="370"/>
      <c r="BB15" s="370"/>
      <c r="BC15" s="370"/>
      <c r="BD15" s="320">
        <v>1</v>
      </c>
    </row>
    <row r="16" spans="1:58" s="318" customFormat="1" ht="30" customHeight="1">
      <c r="A16" s="322"/>
      <c r="B16" s="322"/>
      <c r="C16" s="730"/>
      <c r="D16" s="729"/>
      <c r="E16" s="729"/>
      <c r="F16" s="729"/>
      <c r="G16" s="729"/>
      <c r="H16" s="729"/>
      <c r="I16" s="729"/>
      <c r="J16" s="729"/>
      <c r="K16" s="729"/>
      <c r="L16" s="729"/>
      <c r="M16" s="729"/>
      <c r="N16" s="729"/>
      <c r="O16" s="729"/>
      <c r="P16" s="729"/>
      <c r="Q16" s="729"/>
      <c r="R16" s="729"/>
      <c r="S16" s="729"/>
      <c r="T16" s="729"/>
      <c r="U16" s="729"/>
      <c r="V16" s="730"/>
      <c r="W16" s="729"/>
      <c r="X16" s="729"/>
      <c r="Y16" s="729"/>
      <c r="Z16" s="729"/>
      <c r="AA16" s="729"/>
      <c r="AB16" s="729"/>
      <c r="AC16" s="729"/>
      <c r="AD16" s="729"/>
      <c r="AE16" s="729"/>
      <c r="AF16" s="370"/>
      <c r="AG16" s="729"/>
      <c r="AH16" s="729"/>
      <c r="AI16" s="729"/>
      <c r="AJ16" s="729"/>
      <c r="AK16" s="729"/>
      <c r="AL16" s="730"/>
      <c r="AM16" s="729"/>
      <c r="AN16" s="729"/>
      <c r="AO16" s="729"/>
      <c r="AP16" s="729"/>
      <c r="AQ16" s="729"/>
      <c r="AR16" s="729"/>
      <c r="AS16" s="370"/>
      <c r="AT16" s="370"/>
      <c r="AU16" s="370"/>
      <c r="AV16" s="370"/>
      <c r="AW16" s="370"/>
      <c r="AX16" s="370"/>
      <c r="AY16" s="370"/>
      <c r="AZ16" s="370"/>
      <c r="BA16" s="370"/>
      <c r="BB16" s="370"/>
      <c r="BC16" s="370"/>
      <c r="BD16" s="320">
        <v>1</v>
      </c>
    </row>
    <row r="17" spans="1:56" s="318" customFormat="1" ht="30" customHeight="1">
      <c r="A17" s="322"/>
      <c r="B17" s="322"/>
      <c r="C17" s="730" t="s">
        <v>1356</v>
      </c>
      <c r="D17" s="729"/>
      <c r="E17" s="729"/>
      <c r="F17" s="729"/>
      <c r="G17" s="729"/>
      <c r="H17" s="729"/>
      <c r="I17" s="729"/>
      <c r="J17" s="729"/>
      <c r="K17" s="729"/>
      <c r="L17" s="729"/>
      <c r="M17" s="729"/>
      <c r="N17" s="729"/>
      <c r="O17" s="729"/>
      <c r="P17" s="729"/>
      <c r="Q17" s="729"/>
      <c r="R17" s="729"/>
      <c r="S17" s="729"/>
      <c r="T17" s="729"/>
      <c r="U17" s="729"/>
      <c r="V17" s="730" t="s">
        <v>1355</v>
      </c>
      <c r="W17" s="729"/>
      <c r="X17" s="729"/>
      <c r="Y17" s="729"/>
      <c r="Z17" s="729"/>
      <c r="AA17" s="729"/>
      <c r="AB17" s="729"/>
      <c r="AC17" s="729"/>
      <c r="AD17" s="729"/>
      <c r="AE17" s="729"/>
      <c r="AF17" s="370"/>
      <c r="AG17" s="729"/>
      <c r="AH17" s="729"/>
      <c r="AI17" s="729"/>
      <c r="AJ17" s="729"/>
      <c r="AK17" s="729"/>
      <c r="AL17" s="730" t="s">
        <v>1354</v>
      </c>
      <c r="AM17" s="729"/>
      <c r="AN17" s="729"/>
      <c r="AO17" s="729"/>
      <c r="AP17" s="729"/>
      <c r="AQ17" s="729"/>
      <c r="AR17" s="729"/>
      <c r="AS17" s="370"/>
      <c r="AT17" s="370"/>
      <c r="AU17" s="370"/>
      <c r="AV17" s="370"/>
      <c r="AW17" s="370"/>
      <c r="AX17" s="370"/>
      <c r="AY17" s="370"/>
      <c r="AZ17" s="370"/>
      <c r="BA17" s="370"/>
      <c r="BB17" s="370"/>
      <c r="BC17" s="370"/>
      <c r="BD17" s="320">
        <v>1</v>
      </c>
    </row>
    <row r="18" spans="1:56" s="318" customFormat="1" ht="30" customHeight="1">
      <c r="A18" s="322"/>
      <c r="B18" s="322"/>
      <c r="C18" s="730" t="s">
        <v>1353</v>
      </c>
      <c r="D18" s="729"/>
      <c r="E18" s="729"/>
      <c r="F18" s="729"/>
      <c r="G18" s="729"/>
      <c r="H18" s="729"/>
      <c r="I18" s="729"/>
      <c r="J18" s="729"/>
      <c r="K18" s="729"/>
      <c r="L18" s="729"/>
      <c r="M18" s="729"/>
      <c r="N18" s="729"/>
      <c r="O18" s="729"/>
      <c r="P18" s="729"/>
      <c r="Q18" s="729"/>
      <c r="R18" s="729"/>
      <c r="S18" s="729"/>
      <c r="T18" s="729"/>
      <c r="U18" s="729"/>
      <c r="V18" s="730" t="s">
        <v>1352</v>
      </c>
      <c r="W18" s="729"/>
      <c r="X18" s="729"/>
      <c r="Y18" s="729"/>
      <c r="Z18" s="729"/>
      <c r="AA18" s="729"/>
      <c r="AB18" s="729"/>
      <c r="AC18" s="729"/>
      <c r="AD18" s="729"/>
      <c r="AE18" s="729"/>
      <c r="AF18" s="370"/>
      <c r="AG18" s="729"/>
      <c r="AH18" s="729"/>
      <c r="AI18" s="729"/>
      <c r="AJ18" s="729"/>
      <c r="AK18" s="729"/>
      <c r="AL18" s="730" t="s">
        <v>1351</v>
      </c>
      <c r="AM18" s="729"/>
      <c r="AN18" s="729"/>
      <c r="AO18" s="729"/>
      <c r="AP18" s="729"/>
      <c r="AQ18" s="729"/>
      <c r="AR18" s="729"/>
      <c r="AS18" s="370"/>
      <c r="AT18" s="370"/>
      <c r="AU18" s="370"/>
      <c r="AV18" s="370"/>
      <c r="AW18" s="370"/>
      <c r="AX18" s="370"/>
      <c r="AY18" s="370"/>
      <c r="AZ18" s="370"/>
      <c r="BA18" s="370"/>
      <c r="BB18" s="370"/>
      <c r="BC18" s="370"/>
      <c r="BD18" s="320">
        <v>1</v>
      </c>
    </row>
    <row r="19" spans="1:56" s="318" customFormat="1" ht="30" customHeight="1">
      <c r="A19" s="322"/>
      <c r="B19" s="322"/>
      <c r="C19" s="730"/>
      <c r="D19" s="729"/>
      <c r="E19" s="729"/>
      <c r="F19" s="729"/>
      <c r="G19" s="729"/>
      <c r="H19" s="729"/>
      <c r="I19" s="729"/>
      <c r="J19" s="729"/>
      <c r="K19" s="729"/>
      <c r="L19" s="729"/>
      <c r="M19" s="729"/>
      <c r="N19" s="729"/>
      <c r="O19" s="729"/>
      <c r="P19" s="729"/>
      <c r="Q19" s="729"/>
      <c r="R19" s="729"/>
      <c r="S19" s="729"/>
      <c r="T19" s="729"/>
      <c r="U19" s="729"/>
      <c r="V19" s="730"/>
      <c r="W19" s="729"/>
      <c r="X19" s="729"/>
      <c r="Y19" s="729"/>
      <c r="Z19" s="729"/>
      <c r="AA19" s="729"/>
      <c r="AB19" s="729"/>
      <c r="AC19" s="729"/>
      <c r="AD19" s="729"/>
      <c r="AE19" s="729"/>
      <c r="AF19" s="370"/>
      <c r="AG19" s="729"/>
      <c r="AH19" s="729"/>
      <c r="AI19" s="729"/>
      <c r="AJ19" s="729"/>
      <c r="AK19" s="729"/>
      <c r="AL19" s="730"/>
      <c r="AM19" s="729"/>
      <c r="AN19" s="729"/>
      <c r="AO19" s="729"/>
      <c r="AP19" s="729"/>
      <c r="AQ19" s="729"/>
      <c r="AR19" s="729"/>
      <c r="AS19" s="370"/>
      <c r="AT19" s="370"/>
      <c r="AU19" s="370"/>
      <c r="AV19" s="370"/>
      <c r="AW19" s="370"/>
      <c r="AX19" s="370"/>
      <c r="AY19" s="370"/>
      <c r="AZ19" s="370"/>
      <c r="BA19" s="370"/>
      <c r="BB19" s="370"/>
      <c r="BC19" s="370"/>
      <c r="BD19" s="320">
        <v>1</v>
      </c>
    </row>
    <row r="20" spans="1:56" s="318" customFormat="1" ht="30" customHeight="1">
      <c r="A20" s="322"/>
      <c r="B20" s="322"/>
      <c r="C20" s="735" t="s">
        <v>1350</v>
      </c>
      <c r="D20" s="729"/>
      <c r="E20" s="729"/>
      <c r="F20" s="729"/>
      <c r="G20" s="729"/>
      <c r="H20" s="729"/>
      <c r="I20" s="729"/>
      <c r="J20" s="729"/>
      <c r="K20" s="729"/>
      <c r="L20" s="729"/>
      <c r="M20" s="729"/>
      <c r="N20" s="729"/>
      <c r="O20" s="729"/>
      <c r="P20" s="729"/>
      <c r="Q20" s="729"/>
      <c r="R20" s="729"/>
      <c r="S20" s="729"/>
      <c r="T20" s="729"/>
      <c r="U20" s="729"/>
      <c r="V20" s="735" t="s">
        <v>1349</v>
      </c>
      <c r="W20" s="729"/>
      <c r="X20" s="729"/>
      <c r="Y20" s="729"/>
      <c r="Z20" s="729"/>
      <c r="AA20" s="729"/>
      <c r="AB20" s="729"/>
      <c r="AC20" s="729"/>
      <c r="AD20" s="729"/>
      <c r="AE20" s="729"/>
      <c r="AF20" s="370"/>
      <c r="AG20" s="729"/>
      <c r="AH20" s="729"/>
      <c r="AI20" s="729"/>
      <c r="AJ20" s="729"/>
      <c r="AK20" s="729"/>
      <c r="AL20" s="735" t="s">
        <v>1348</v>
      </c>
      <c r="AM20" s="729"/>
      <c r="AN20" s="729"/>
      <c r="AO20" s="729"/>
      <c r="AP20" s="729"/>
      <c r="AQ20" s="729"/>
      <c r="AR20" s="729"/>
      <c r="AS20" s="370"/>
      <c r="AT20" s="370"/>
      <c r="AU20" s="370"/>
      <c r="AV20" s="370"/>
      <c r="AW20" s="370"/>
      <c r="AX20" s="370"/>
      <c r="AY20" s="370"/>
      <c r="AZ20" s="370"/>
      <c r="BA20" s="370"/>
      <c r="BB20" s="370"/>
      <c r="BC20" s="370"/>
      <c r="BD20" s="320">
        <v>1</v>
      </c>
    </row>
    <row r="21" spans="1:56" s="318" customFormat="1" ht="30" customHeight="1">
      <c r="A21" s="322"/>
      <c r="B21" s="322"/>
      <c r="C21" s="735" t="s">
        <v>1347</v>
      </c>
      <c r="D21" s="729"/>
      <c r="E21" s="729"/>
      <c r="F21" s="729"/>
      <c r="G21" s="729"/>
      <c r="H21" s="729"/>
      <c r="I21" s="729"/>
      <c r="J21" s="729"/>
      <c r="K21" s="729"/>
      <c r="L21" s="729"/>
      <c r="M21" s="729"/>
      <c r="N21" s="729"/>
      <c r="O21" s="729"/>
      <c r="P21" s="729"/>
      <c r="Q21" s="729"/>
      <c r="R21" s="729"/>
      <c r="S21" s="729"/>
      <c r="T21" s="729"/>
      <c r="U21" s="729"/>
      <c r="V21" s="735" t="s">
        <v>1346</v>
      </c>
      <c r="W21" s="729"/>
      <c r="X21" s="729"/>
      <c r="Y21" s="729"/>
      <c r="Z21" s="729"/>
      <c r="AA21" s="729"/>
      <c r="AB21" s="729"/>
      <c r="AC21" s="729"/>
      <c r="AD21" s="729"/>
      <c r="AE21" s="729"/>
      <c r="AF21" s="370"/>
      <c r="AG21" s="729"/>
      <c r="AH21" s="729"/>
      <c r="AI21" s="729"/>
      <c r="AJ21" s="729"/>
      <c r="AK21" s="729"/>
      <c r="AL21" s="735" t="s">
        <v>1345</v>
      </c>
      <c r="AM21" s="729"/>
      <c r="AN21" s="729"/>
      <c r="AO21" s="729"/>
      <c r="AP21" s="729"/>
      <c r="AQ21" s="729"/>
      <c r="AR21" s="729"/>
      <c r="AS21" s="370"/>
      <c r="AT21" s="370"/>
      <c r="AU21" s="370"/>
      <c r="AV21" s="370"/>
      <c r="AW21" s="370"/>
      <c r="AX21" s="370"/>
      <c r="AY21" s="370"/>
      <c r="AZ21" s="370"/>
      <c r="BA21" s="370"/>
      <c r="BB21" s="370"/>
      <c r="BC21" s="370"/>
      <c r="BD21" s="320"/>
    </row>
    <row r="22" spans="1:56" s="318" customFormat="1" ht="30" customHeight="1">
      <c r="A22" s="322"/>
      <c r="B22" s="322"/>
      <c r="C22" s="735" t="s">
        <v>1344</v>
      </c>
      <c r="D22" s="729"/>
      <c r="E22" s="729"/>
      <c r="F22" s="729"/>
      <c r="G22" s="729"/>
      <c r="H22" s="729"/>
      <c r="I22" s="729"/>
      <c r="J22" s="729"/>
      <c r="K22" s="729"/>
      <c r="L22" s="729"/>
      <c r="M22" s="729"/>
      <c r="N22" s="729"/>
      <c r="O22" s="729"/>
      <c r="P22" s="729"/>
      <c r="Q22" s="729"/>
      <c r="R22" s="729"/>
      <c r="S22" s="729"/>
      <c r="T22" s="729"/>
      <c r="U22" s="729"/>
      <c r="V22" s="735" t="s">
        <v>1343</v>
      </c>
      <c r="W22" s="729"/>
      <c r="X22" s="729"/>
      <c r="Y22" s="729"/>
      <c r="Z22" s="729"/>
      <c r="AA22" s="729"/>
      <c r="AB22" s="729"/>
      <c r="AC22" s="729"/>
      <c r="AD22" s="729"/>
      <c r="AE22" s="729"/>
      <c r="AF22" s="370"/>
      <c r="AG22" s="729"/>
      <c r="AH22" s="729"/>
      <c r="AI22" s="729"/>
      <c r="AJ22" s="729"/>
      <c r="AK22" s="729"/>
      <c r="AL22" s="735" t="s">
        <v>1342</v>
      </c>
      <c r="AM22" s="729"/>
      <c r="AN22" s="729"/>
      <c r="AO22" s="729"/>
      <c r="AP22" s="729"/>
      <c r="AQ22" s="729"/>
      <c r="AR22" s="729"/>
      <c r="AS22" s="370"/>
      <c r="AT22" s="370"/>
      <c r="AU22" s="370"/>
      <c r="AV22" s="370"/>
      <c r="AW22" s="370"/>
      <c r="AX22" s="370"/>
      <c r="AY22" s="370"/>
      <c r="AZ22" s="370"/>
      <c r="BA22" s="370"/>
      <c r="BB22" s="370"/>
      <c r="BC22" s="370"/>
      <c r="BD22" s="320"/>
    </row>
    <row r="23" spans="1:56" s="318" customFormat="1" ht="30" customHeight="1">
      <c r="A23" s="322"/>
      <c r="B23" s="322"/>
      <c r="C23" s="735"/>
      <c r="D23" s="729"/>
      <c r="E23" s="729"/>
      <c r="F23" s="729"/>
      <c r="G23" s="729"/>
      <c r="H23" s="729"/>
      <c r="I23" s="729"/>
      <c r="J23" s="729"/>
      <c r="K23" s="729"/>
      <c r="L23" s="729"/>
      <c r="M23" s="729"/>
      <c r="N23" s="729"/>
      <c r="O23" s="729"/>
      <c r="P23" s="729"/>
      <c r="Q23" s="729"/>
      <c r="R23" s="729"/>
      <c r="S23" s="729"/>
      <c r="T23" s="729"/>
      <c r="U23" s="729"/>
      <c r="V23" s="735"/>
      <c r="W23" s="729"/>
      <c r="X23" s="729"/>
      <c r="Y23" s="729"/>
      <c r="Z23" s="729"/>
      <c r="AA23" s="729"/>
      <c r="AB23" s="729"/>
      <c r="AC23" s="729"/>
      <c r="AD23" s="729"/>
      <c r="AE23" s="729"/>
      <c r="AF23" s="370"/>
      <c r="AG23" s="729"/>
      <c r="AH23" s="729"/>
      <c r="AI23" s="729"/>
      <c r="AJ23" s="729"/>
      <c r="AK23" s="729"/>
      <c r="AL23" s="735"/>
      <c r="AM23" s="729"/>
      <c r="AN23" s="729"/>
      <c r="AO23" s="729"/>
      <c r="AP23" s="729"/>
      <c r="AQ23" s="729"/>
      <c r="AR23" s="729"/>
      <c r="AS23" s="370"/>
      <c r="AT23" s="370"/>
      <c r="AU23" s="370"/>
      <c r="AV23" s="370"/>
      <c r="AW23" s="370"/>
      <c r="AX23" s="370"/>
      <c r="AY23" s="370"/>
      <c r="AZ23" s="370"/>
      <c r="BA23" s="370"/>
      <c r="BB23" s="370"/>
      <c r="BC23" s="370"/>
      <c r="BD23" s="320"/>
    </row>
    <row r="24" spans="1:56" s="318" customFormat="1" ht="30" customHeight="1">
      <c r="A24" s="322"/>
      <c r="B24" s="322"/>
      <c r="C24" s="735" t="s">
        <v>1341</v>
      </c>
      <c r="D24" s="729"/>
      <c r="E24" s="729"/>
      <c r="F24" s="729"/>
      <c r="G24" s="729"/>
      <c r="H24" s="729"/>
      <c r="I24" s="729"/>
      <c r="J24" s="729"/>
      <c r="K24" s="729"/>
      <c r="L24" s="729"/>
      <c r="M24" s="729"/>
      <c r="N24" s="729"/>
      <c r="O24" s="729"/>
      <c r="P24" s="729"/>
      <c r="Q24" s="729"/>
      <c r="R24" s="729"/>
      <c r="S24" s="729"/>
      <c r="T24" s="729"/>
      <c r="U24" s="729"/>
      <c r="V24" s="735" t="s">
        <v>1340</v>
      </c>
      <c r="W24" s="729"/>
      <c r="X24" s="729"/>
      <c r="Y24" s="729"/>
      <c r="Z24" s="729"/>
      <c r="AA24" s="729"/>
      <c r="AB24" s="729"/>
      <c r="AC24" s="729"/>
      <c r="AD24" s="729"/>
      <c r="AE24" s="729"/>
      <c r="AF24" s="370"/>
      <c r="AG24" s="729"/>
      <c r="AH24" s="729"/>
      <c r="AI24" s="729"/>
      <c r="AJ24" s="729"/>
      <c r="AK24" s="729"/>
      <c r="AL24" s="735" t="s">
        <v>1339</v>
      </c>
      <c r="AM24" s="729"/>
      <c r="AN24" s="729"/>
      <c r="AO24" s="729"/>
      <c r="AP24" s="729"/>
      <c r="AQ24" s="729"/>
      <c r="AR24" s="729"/>
      <c r="AS24" s="370"/>
      <c r="AT24" s="370"/>
      <c r="AU24" s="370"/>
      <c r="AV24" s="370"/>
      <c r="AW24" s="370"/>
      <c r="AX24" s="370"/>
      <c r="AY24" s="370"/>
      <c r="AZ24" s="370"/>
      <c r="BA24" s="370"/>
      <c r="BB24" s="370"/>
      <c r="BC24" s="370"/>
      <c r="BD24" s="320"/>
    </row>
    <row r="25" spans="1:56" s="318" customFormat="1" ht="30" customHeight="1">
      <c r="A25" s="322"/>
      <c r="B25" s="322"/>
      <c r="C25" s="735" t="s">
        <v>1338</v>
      </c>
      <c r="D25" s="729"/>
      <c r="E25" s="729"/>
      <c r="F25" s="729"/>
      <c r="G25" s="729"/>
      <c r="H25" s="729"/>
      <c r="I25" s="729"/>
      <c r="J25" s="729"/>
      <c r="K25" s="729"/>
      <c r="L25" s="729"/>
      <c r="M25" s="729"/>
      <c r="N25" s="729"/>
      <c r="O25" s="729"/>
      <c r="P25" s="729"/>
      <c r="Q25" s="729"/>
      <c r="R25" s="729"/>
      <c r="S25" s="729"/>
      <c r="T25" s="729"/>
      <c r="U25" s="729"/>
      <c r="V25" s="735" t="s">
        <v>1337</v>
      </c>
      <c r="W25" s="729"/>
      <c r="X25" s="729"/>
      <c r="Y25" s="729"/>
      <c r="Z25" s="729"/>
      <c r="AA25" s="729"/>
      <c r="AB25" s="729"/>
      <c r="AC25" s="729"/>
      <c r="AD25" s="729"/>
      <c r="AE25" s="729"/>
      <c r="AF25" s="370"/>
      <c r="AG25" s="729"/>
      <c r="AH25" s="729"/>
      <c r="AI25" s="729"/>
      <c r="AJ25" s="729"/>
      <c r="AK25" s="729"/>
      <c r="AL25" s="735" t="s">
        <v>1336</v>
      </c>
      <c r="AM25" s="729"/>
      <c r="AN25" s="729"/>
      <c r="AO25" s="729"/>
      <c r="AP25" s="729"/>
      <c r="AQ25" s="729"/>
      <c r="AR25" s="729"/>
      <c r="AS25" s="370"/>
      <c r="AT25" s="370"/>
      <c r="AU25" s="370"/>
      <c r="AV25" s="370"/>
      <c r="AW25" s="370"/>
      <c r="AX25" s="370"/>
      <c r="AY25" s="370"/>
      <c r="AZ25" s="370"/>
      <c r="BA25" s="370"/>
      <c r="BB25" s="370"/>
      <c r="BC25" s="370"/>
      <c r="BD25" s="320"/>
    </row>
    <row r="26" spans="1:56" s="318" customFormat="1" ht="30" customHeight="1">
      <c r="A26" s="322"/>
      <c r="B26" s="322"/>
      <c r="C26" s="735"/>
      <c r="D26" s="729"/>
      <c r="E26" s="729"/>
      <c r="F26" s="729"/>
      <c r="G26" s="729"/>
      <c r="H26" s="729"/>
      <c r="I26" s="729"/>
      <c r="J26" s="729"/>
      <c r="K26" s="729"/>
      <c r="L26" s="729"/>
      <c r="M26" s="729"/>
      <c r="N26" s="729"/>
      <c r="O26" s="729"/>
      <c r="P26" s="729"/>
      <c r="Q26" s="729"/>
      <c r="R26" s="729"/>
      <c r="S26" s="729"/>
      <c r="T26" s="729"/>
      <c r="U26" s="729"/>
      <c r="V26" s="730"/>
      <c r="W26" s="729"/>
      <c r="X26" s="729"/>
      <c r="Y26" s="729"/>
      <c r="Z26" s="729"/>
      <c r="AA26" s="729"/>
      <c r="AB26" s="729"/>
      <c r="AC26" s="729"/>
      <c r="AD26" s="729"/>
      <c r="AE26" s="729"/>
      <c r="AF26" s="370"/>
      <c r="AG26" s="729"/>
      <c r="AH26" s="729"/>
      <c r="AI26" s="729"/>
      <c r="AJ26" s="729"/>
      <c r="AK26" s="729"/>
      <c r="AL26" s="730"/>
      <c r="AM26" s="729"/>
      <c r="AN26" s="729"/>
      <c r="AO26" s="729"/>
      <c r="AP26" s="729"/>
      <c r="AQ26" s="729"/>
      <c r="AR26" s="729"/>
      <c r="AS26" s="370"/>
      <c r="AT26" s="370"/>
      <c r="AU26" s="370"/>
      <c r="AV26" s="370"/>
      <c r="AW26" s="370"/>
      <c r="AX26" s="370"/>
      <c r="AY26" s="370"/>
      <c r="AZ26" s="370"/>
      <c r="BA26" s="370"/>
      <c r="BB26" s="370"/>
      <c r="BC26" s="370"/>
      <c r="BD26" s="320"/>
    </row>
    <row r="27" spans="1:56" s="318" customFormat="1" ht="30" customHeight="1">
      <c r="A27" s="322"/>
      <c r="B27" s="322"/>
      <c r="C27" s="730" t="s">
        <v>1335</v>
      </c>
      <c r="D27" s="729"/>
      <c r="E27" s="729"/>
      <c r="F27" s="729"/>
      <c r="G27" s="729"/>
      <c r="H27" s="729"/>
      <c r="I27" s="729"/>
      <c r="J27" s="729"/>
      <c r="K27" s="729"/>
      <c r="L27" s="729"/>
      <c r="M27" s="729"/>
      <c r="N27" s="729"/>
      <c r="O27" s="729"/>
      <c r="P27" s="729"/>
      <c r="Q27" s="729"/>
      <c r="R27" s="729"/>
      <c r="S27" s="729"/>
      <c r="T27" s="729"/>
      <c r="U27" s="729"/>
      <c r="V27" s="730" t="s">
        <v>1334</v>
      </c>
      <c r="W27" s="729"/>
      <c r="X27" s="729"/>
      <c r="Y27" s="729"/>
      <c r="Z27" s="729"/>
      <c r="AA27" s="729"/>
      <c r="AB27" s="729"/>
      <c r="AC27" s="729"/>
      <c r="AD27" s="729"/>
      <c r="AE27" s="729"/>
      <c r="AF27" s="370"/>
      <c r="AG27" s="729"/>
      <c r="AH27" s="729"/>
      <c r="AI27" s="729"/>
      <c r="AJ27" s="729"/>
      <c r="AK27" s="729"/>
      <c r="AL27" s="730" t="s">
        <v>1333</v>
      </c>
      <c r="AM27" s="729"/>
      <c r="AN27" s="729"/>
      <c r="AO27" s="729"/>
      <c r="AP27" s="729"/>
      <c r="AQ27" s="729"/>
      <c r="AR27" s="729"/>
      <c r="AS27" s="370"/>
      <c r="AT27" s="370"/>
      <c r="AU27" s="370"/>
      <c r="AV27" s="370"/>
      <c r="AW27" s="370"/>
      <c r="AX27" s="370"/>
      <c r="AY27" s="370"/>
      <c r="AZ27" s="370"/>
      <c r="BA27" s="370"/>
      <c r="BB27" s="370"/>
      <c r="BC27" s="370"/>
      <c r="BD27" s="320">
        <v>1</v>
      </c>
    </row>
    <row r="28" spans="1:56" s="318" customFormat="1" ht="30" customHeight="1">
      <c r="A28" s="322"/>
      <c r="B28" s="322"/>
      <c r="C28" s="730"/>
      <c r="D28" s="729"/>
      <c r="E28" s="729"/>
      <c r="F28" s="729"/>
      <c r="G28" s="729"/>
      <c r="H28" s="729"/>
      <c r="I28" s="729"/>
      <c r="J28" s="729"/>
      <c r="K28" s="729"/>
      <c r="L28" s="729"/>
      <c r="M28" s="729"/>
      <c r="N28" s="729"/>
      <c r="O28" s="729"/>
      <c r="P28" s="729"/>
      <c r="Q28" s="729"/>
      <c r="R28" s="729"/>
      <c r="S28" s="729"/>
      <c r="T28" s="729"/>
      <c r="U28" s="729"/>
      <c r="V28" s="730"/>
      <c r="W28" s="729"/>
      <c r="X28" s="729"/>
      <c r="Y28" s="729"/>
      <c r="Z28" s="729"/>
      <c r="AA28" s="729"/>
      <c r="AB28" s="729"/>
      <c r="AC28" s="729"/>
      <c r="AD28" s="729"/>
      <c r="AE28" s="729"/>
      <c r="AF28" s="370"/>
      <c r="AG28" s="729"/>
      <c r="AH28" s="729"/>
      <c r="AI28" s="729"/>
      <c r="AJ28" s="729"/>
      <c r="AK28" s="729"/>
      <c r="AL28" s="730"/>
      <c r="AM28" s="729"/>
      <c r="AN28" s="729"/>
      <c r="AO28" s="729"/>
      <c r="AP28" s="729"/>
      <c r="AQ28" s="729"/>
      <c r="AR28" s="729"/>
      <c r="AS28" s="370"/>
      <c r="AT28" s="370"/>
      <c r="AU28" s="370"/>
      <c r="AV28" s="370"/>
      <c r="AW28" s="370"/>
      <c r="AX28" s="370"/>
      <c r="AY28" s="370"/>
      <c r="AZ28" s="370"/>
      <c r="BA28" s="370"/>
      <c r="BB28" s="370"/>
      <c r="BC28" s="370"/>
      <c r="BD28" s="320">
        <v>1</v>
      </c>
    </row>
    <row r="29" spans="1:56" s="318" customFormat="1" ht="21" customHeight="1">
      <c r="A29" s="322"/>
      <c r="B29" s="322"/>
      <c r="C29" s="736" t="s">
        <v>1076</v>
      </c>
      <c r="D29" s="731" t="str">
        <f ca="1">CELL("nomfichier")</f>
        <v>D:\Données\1.UPRT\0-UPRT.fait\1-UPRT.FR-SITE-WEB\ff-fiches-fabrications\ff.fiches.fabrication.2023\ffr.restaurant.2023\[A_ALLERGENES_SAISISSEZ.RECETTES.10.04.2026.xlsx]Saisissez.vos.recettes</v>
      </c>
      <c r="E29" s="729"/>
      <c r="F29" s="729"/>
      <c r="G29" s="729"/>
      <c r="H29" s="729"/>
      <c r="I29" s="729"/>
      <c r="J29" s="729"/>
      <c r="K29" s="729"/>
      <c r="L29" s="729"/>
      <c r="M29" s="729"/>
      <c r="N29" s="729"/>
      <c r="O29" s="729"/>
      <c r="P29" s="729"/>
      <c r="Q29" s="729"/>
      <c r="R29" s="729"/>
      <c r="S29" s="729"/>
      <c r="T29" s="729"/>
      <c r="U29" s="729"/>
      <c r="V29" s="730"/>
      <c r="W29" s="729"/>
      <c r="X29" s="729"/>
      <c r="Y29" s="729"/>
      <c r="Z29" s="729"/>
      <c r="AA29" s="729"/>
      <c r="AB29" s="729"/>
      <c r="AC29" s="729"/>
      <c r="AD29" s="729"/>
      <c r="AE29" s="729"/>
      <c r="AF29" s="370"/>
      <c r="AG29" s="729"/>
      <c r="AH29" s="729"/>
      <c r="AI29" s="729"/>
      <c r="AJ29" s="729"/>
      <c r="AK29" s="729"/>
      <c r="AL29" s="730"/>
      <c r="AM29" s="729"/>
      <c r="AN29" s="729"/>
      <c r="AO29" s="729"/>
      <c r="AP29" s="729"/>
      <c r="AQ29" s="729"/>
      <c r="AR29" s="729"/>
      <c r="AS29" s="370"/>
      <c r="AT29" s="370"/>
      <c r="AU29" s="370"/>
      <c r="AV29" s="370"/>
      <c r="AW29" s="370"/>
      <c r="AX29" s="370"/>
      <c r="AY29" s="370"/>
      <c r="AZ29" s="370"/>
      <c r="BA29" s="370"/>
      <c r="BB29" s="370"/>
      <c r="BC29" s="370"/>
      <c r="BD29" s="320">
        <v>1</v>
      </c>
    </row>
    <row r="30" spans="1:56" s="318" customFormat="1" ht="21" customHeight="1">
      <c r="A30" s="322"/>
      <c r="B30" s="322"/>
      <c r="C30" s="731"/>
      <c r="D30" s="731"/>
      <c r="E30" s="729"/>
      <c r="F30" s="729"/>
      <c r="G30" s="729"/>
      <c r="H30" s="729"/>
      <c r="I30" s="729"/>
      <c r="J30" s="729"/>
      <c r="K30" s="729"/>
      <c r="L30" s="729"/>
      <c r="M30" s="729"/>
      <c r="N30" s="729"/>
      <c r="O30" s="729"/>
      <c r="P30" s="729"/>
      <c r="Q30" s="729"/>
      <c r="R30" s="729"/>
      <c r="S30" s="729"/>
      <c r="T30" s="729"/>
      <c r="U30" s="729"/>
      <c r="V30" s="735"/>
      <c r="W30" s="729"/>
      <c r="X30" s="729"/>
      <c r="Y30" s="729"/>
      <c r="Z30" s="729"/>
      <c r="AA30" s="729"/>
      <c r="AB30" s="729"/>
      <c r="AC30" s="729"/>
      <c r="AD30" s="729"/>
      <c r="AE30" s="729"/>
      <c r="AF30" s="370"/>
      <c r="AG30" s="729"/>
      <c r="AH30" s="729"/>
      <c r="AI30" s="729"/>
      <c r="AJ30" s="729"/>
      <c r="AK30" s="729"/>
      <c r="AL30" s="735"/>
      <c r="AM30" s="729"/>
      <c r="AN30" s="729"/>
      <c r="AO30" s="729"/>
      <c r="AP30" s="729"/>
      <c r="AQ30" s="729"/>
      <c r="AR30" s="729"/>
      <c r="AS30" s="370"/>
      <c r="AT30" s="370"/>
      <c r="AU30" s="370"/>
      <c r="AV30" s="370"/>
      <c r="AW30" s="370"/>
      <c r="AX30" s="370"/>
      <c r="AY30" s="370"/>
      <c r="AZ30" s="370"/>
      <c r="BA30" s="370"/>
      <c r="BB30" s="370"/>
      <c r="BC30" s="370"/>
      <c r="BD30" s="320">
        <v>1</v>
      </c>
    </row>
    <row r="31" spans="1:56" s="318" customFormat="1" ht="21" customHeight="1">
      <c r="A31" s="322"/>
      <c r="B31" s="322"/>
      <c r="C31" s="734"/>
      <c r="D31" s="731"/>
      <c r="E31" s="729"/>
      <c r="F31" s="729"/>
      <c r="G31" s="729"/>
      <c r="H31" s="729"/>
      <c r="I31" s="733" t="s">
        <v>1332</v>
      </c>
      <c r="J31" s="732" t="s">
        <v>1331</v>
      </c>
      <c r="K31" s="729"/>
      <c r="L31" s="729"/>
      <c r="M31" s="729"/>
      <c r="N31" s="729"/>
      <c r="O31" s="729"/>
      <c r="P31" s="729"/>
      <c r="Q31" s="729"/>
      <c r="R31" s="729"/>
      <c r="S31" s="729"/>
      <c r="T31" s="729"/>
      <c r="U31" s="729"/>
      <c r="V31" s="730"/>
      <c r="W31" s="729"/>
      <c r="X31" s="729"/>
      <c r="Y31" s="729"/>
      <c r="Z31" s="729"/>
      <c r="AA31" s="729"/>
      <c r="AB31" s="729"/>
      <c r="AC31" s="729"/>
      <c r="AD31" s="729"/>
      <c r="AE31" s="729"/>
      <c r="AF31" s="370"/>
      <c r="AG31" s="729"/>
      <c r="AH31" s="729"/>
      <c r="AI31" s="729"/>
      <c r="AJ31" s="729"/>
      <c r="AK31" s="729"/>
      <c r="AL31" s="730"/>
      <c r="AM31" s="729"/>
      <c r="AN31" s="729"/>
      <c r="AO31" s="729"/>
      <c r="AP31" s="729"/>
      <c r="AQ31" s="729"/>
      <c r="AR31" s="729"/>
      <c r="AS31" s="370"/>
      <c r="AT31" s="370"/>
      <c r="AU31" s="370"/>
      <c r="AV31" s="370"/>
      <c r="AW31" s="370"/>
      <c r="AX31" s="370"/>
      <c r="AY31" s="370"/>
      <c r="AZ31" s="370"/>
      <c r="BA31" s="370"/>
      <c r="BB31" s="370"/>
      <c r="BC31" s="370"/>
      <c r="BD31" s="320">
        <v>1</v>
      </c>
    </row>
    <row r="32" spans="1:56" s="318" customFormat="1" ht="21" customHeight="1">
      <c r="A32" s="322"/>
      <c r="B32" s="322"/>
      <c r="C32" s="731"/>
      <c r="D32" s="731"/>
      <c r="E32" s="729"/>
      <c r="F32" s="729"/>
      <c r="G32" s="729"/>
      <c r="H32" s="729"/>
      <c r="I32" s="729"/>
      <c r="J32" s="729"/>
      <c r="K32" s="729"/>
      <c r="L32" s="729"/>
      <c r="M32" s="729"/>
      <c r="N32" s="729"/>
      <c r="O32" s="729"/>
      <c r="P32" s="729"/>
      <c r="Q32" s="729"/>
      <c r="R32" s="729"/>
      <c r="S32" s="729"/>
      <c r="T32" s="729"/>
      <c r="U32" s="729"/>
      <c r="V32" s="730"/>
      <c r="W32" s="729"/>
      <c r="X32" s="729"/>
      <c r="Y32" s="729"/>
      <c r="Z32" s="729"/>
      <c r="AA32" s="729"/>
      <c r="AB32" s="729"/>
      <c r="AC32" s="729"/>
      <c r="AD32" s="729"/>
      <c r="AE32" s="729"/>
      <c r="AF32" s="370"/>
      <c r="AG32" s="729"/>
      <c r="AH32" s="729"/>
      <c r="AI32" s="729"/>
      <c r="AJ32" s="729"/>
      <c r="AK32" s="729"/>
      <c r="AL32" s="730"/>
      <c r="AM32" s="729"/>
      <c r="AN32" s="729"/>
      <c r="AO32" s="729"/>
      <c r="AP32" s="729"/>
      <c r="AQ32" s="729"/>
      <c r="AR32" s="729"/>
      <c r="AS32" s="370"/>
      <c r="AT32" s="370"/>
      <c r="AU32" s="370"/>
      <c r="AV32" s="370"/>
      <c r="AW32" s="370"/>
      <c r="AX32" s="370"/>
      <c r="AY32" s="370"/>
      <c r="AZ32" s="370"/>
      <c r="BA32" s="370"/>
      <c r="BB32" s="370"/>
      <c r="BC32" s="370"/>
      <c r="BD32" s="320">
        <v>1</v>
      </c>
    </row>
    <row r="33" spans="1:58" s="318" customFormat="1" ht="21" customHeight="1">
      <c r="A33" s="322">
        <v>1</v>
      </c>
      <c r="B33" s="322"/>
      <c r="C33" s="730" t="s">
        <v>1330</v>
      </c>
      <c r="D33" s="729"/>
      <c r="E33" s="729"/>
      <c r="F33" s="729"/>
      <c r="G33" s="729"/>
      <c r="H33" s="729"/>
      <c r="I33" s="729"/>
      <c r="J33" s="729"/>
      <c r="K33" s="729"/>
      <c r="L33" s="729"/>
      <c r="M33" s="729"/>
      <c r="N33" s="729"/>
      <c r="O33" s="729"/>
      <c r="P33" s="729"/>
      <c r="Q33" s="729"/>
      <c r="R33" s="729"/>
      <c r="S33" s="729"/>
      <c r="T33" s="729"/>
      <c r="U33" s="729"/>
      <c r="V33" s="730"/>
      <c r="W33" s="729"/>
      <c r="X33" s="729"/>
      <c r="Y33" s="729"/>
      <c r="Z33" s="729"/>
      <c r="AA33" s="729"/>
      <c r="AB33" s="729"/>
      <c r="AC33" s="729"/>
      <c r="AD33" s="729"/>
      <c r="AE33" s="729"/>
      <c r="AF33" s="370"/>
      <c r="AG33" s="729"/>
      <c r="AH33" s="729"/>
      <c r="AI33" s="729"/>
      <c r="AJ33" s="729"/>
      <c r="AK33" s="729"/>
      <c r="AL33" s="730"/>
      <c r="AM33" s="729"/>
      <c r="AN33" s="729"/>
      <c r="AO33" s="729"/>
      <c r="AP33" s="729"/>
      <c r="AQ33" s="729"/>
      <c r="AR33" s="729"/>
      <c r="AS33" s="370"/>
      <c r="AT33" s="370"/>
      <c r="AU33" s="370"/>
      <c r="AV33" s="370"/>
      <c r="AW33" s="370"/>
      <c r="AX33" s="370"/>
      <c r="AY33" s="370"/>
      <c r="AZ33" s="370"/>
      <c r="BA33" s="370"/>
      <c r="BB33" s="370"/>
      <c r="BC33" s="370"/>
      <c r="BD33" s="320">
        <v>1</v>
      </c>
    </row>
    <row r="34" spans="1:58" s="318" customFormat="1" ht="21" customHeight="1">
      <c r="A34" s="322"/>
      <c r="B34" s="322"/>
      <c r="C34" s="730"/>
      <c r="D34" s="730" t="s">
        <v>1329</v>
      </c>
      <c r="E34" s="729"/>
      <c r="F34" s="729"/>
      <c r="G34" s="729"/>
      <c r="H34" s="729"/>
      <c r="I34" s="729"/>
      <c r="J34" s="729"/>
      <c r="K34" s="729"/>
      <c r="L34" s="729"/>
      <c r="M34" s="729"/>
      <c r="N34" s="729"/>
      <c r="O34" s="729"/>
      <c r="P34" s="729"/>
      <c r="Q34" s="729"/>
      <c r="R34" s="729"/>
      <c r="S34" s="729"/>
      <c r="T34" s="729"/>
      <c r="U34" s="729"/>
      <c r="V34" s="730"/>
      <c r="W34" s="729"/>
      <c r="X34" s="729"/>
      <c r="Y34" s="729"/>
      <c r="Z34" s="729"/>
      <c r="AA34" s="729"/>
      <c r="AB34" s="729"/>
      <c r="AC34" s="729"/>
      <c r="AD34" s="729"/>
      <c r="AE34" s="729"/>
      <c r="AF34" s="370"/>
      <c r="AG34" s="729"/>
      <c r="AH34" s="729"/>
      <c r="AI34" s="729"/>
      <c r="AJ34" s="729"/>
      <c r="AK34" s="729"/>
      <c r="AL34" s="730"/>
      <c r="AM34" s="729"/>
      <c r="AN34" s="729"/>
      <c r="AO34" s="729"/>
      <c r="AP34" s="729"/>
      <c r="AQ34" s="729"/>
      <c r="AR34" s="729"/>
      <c r="AS34" s="370"/>
      <c r="AT34" s="370"/>
      <c r="AU34" s="370"/>
      <c r="AV34" s="370"/>
      <c r="AW34" s="370"/>
      <c r="AX34" s="370"/>
      <c r="AY34" s="370"/>
      <c r="AZ34" s="370"/>
      <c r="BA34" s="370"/>
      <c r="BB34" s="370"/>
      <c r="BC34" s="370"/>
      <c r="BD34" s="320">
        <v>1</v>
      </c>
    </row>
    <row r="35" spans="1:58" ht="21" customHeight="1">
      <c r="A35" s="322">
        <v>1</v>
      </c>
      <c r="B35" s="322">
        <v>1</v>
      </c>
      <c r="C35" s="728" t="s">
        <v>1328</v>
      </c>
      <c r="D35" s="322"/>
      <c r="E35" s="322"/>
      <c r="F35" s="322"/>
      <c r="G35" s="322"/>
      <c r="H35" s="322"/>
      <c r="I35" s="322"/>
      <c r="J35" s="322"/>
      <c r="K35" s="322"/>
      <c r="L35" s="322"/>
      <c r="M35" s="322"/>
      <c r="N35" s="322"/>
      <c r="O35" s="322"/>
      <c r="P35" s="322"/>
      <c r="Q35" s="322"/>
      <c r="R35" s="322">
        <v>1</v>
      </c>
      <c r="S35" s="322">
        <v>1</v>
      </c>
      <c r="T35" s="322"/>
      <c r="U35" s="322"/>
      <c r="V35" s="936"/>
      <c r="W35" s="936"/>
      <c r="X35" s="936"/>
      <c r="Y35" s="936"/>
      <c r="Z35" s="729"/>
      <c r="AA35" s="729"/>
      <c r="AB35" s="729"/>
      <c r="AC35" s="729"/>
      <c r="AD35" s="729"/>
      <c r="AE35" s="729"/>
      <c r="AF35" s="370"/>
      <c r="AG35" s="729"/>
      <c r="AH35" s="729"/>
      <c r="AI35" s="729"/>
      <c r="AJ35" s="729"/>
      <c r="AK35" s="729"/>
      <c r="AL35" s="936"/>
      <c r="AM35" s="936"/>
      <c r="AN35" s="936"/>
      <c r="AO35" s="936"/>
      <c r="AP35" s="729"/>
      <c r="AQ35" s="729"/>
      <c r="AR35" s="729"/>
      <c r="AS35" s="468"/>
      <c r="AT35" s="468"/>
      <c r="AU35" s="468"/>
      <c r="AV35" s="468"/>
      <c r="AW35" s="468"/>
      <c r="AX35" s="468"/>
      <c r="AY35" s="468"/>
      <c r="AZ35" s="468"/>
      <c r="BA35" s="468"/>
      <c r="BB35" s="468"/>
      <c r="BC35" s="468"/>
      <c r="BD35" s="320">
        <v>1</v>
      </c>
      <c r="BE35" s="318"/>
      <c r="BF35" s="318"/>
    </row>
    <row r="36" spans="1:58" ht="21" customHeight="1">
      <c r="A36" s="322"/>
      <c r="B36" s="322"/>
      <c r="C36" s="728" t="s">
        <v>1327</v>
      </c>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322"/>
      <c r="AE36" s="322"/>
      <c r="AF36" s="322"/>
      <c r="AG36" s="322"/>
      <c r="AH36" s="322"/>
      <c r="AI36" s="322"/>
      <c r="AJ36" s="322"/>
      <c r="AK36" s="322"/>
      <c r="AL36" s="322"/>
      <c r="AM36" s="322"/>
      <c r="AN36" s="322"/>
      <c r="AO36" s="322"/>
      <c r="AP36" s="322"/>
      <c r="AQ36" s="322"/>
      <c r="AR36" s="322"/>
      <c r="AS36" s="322"/>
      <c r="AT36" s="322"/>
      <c r="AU36" s="322"/>
      <c r="AV36" s="322"/>
      <c r="AW36" s="322"/>
      <c r="AX36" s="322"/>
      <c r="AY36" s="322"/>
      <c r="AZ36" s="322"/>
      <c r="BA36" s="322"/>
      <c r="BB36" s="322"/>
      <c r="BC36" s="322"/>
      <c r="BD36" s="320">
        <v>1</v>
      </c>
      <c r="BE36" s="318"/>
      <c r="BF36" s="318"/>
    </row>
    <row r="37" spans="1:58" ht="21" customHeight="1">
      <c r="A37" s="322"/>
      <c r="B37" s="322"/>
      <c r="C37" s="728" t="s">
        <v>1326</v>
      </c>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322"/>
      <c r="AE37" s="322"/>
      <c r="AF37" s="322"/>
      <c r="AG37" s="322"/>
      <c r="AH37" s="322"/>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0">
        <v>1</v>
      </c>
      <c r="BE37" s="318"/>
      <c r="BF37" s="318"/>
    </row>
    <row r="38" spans="1:58" ht="21" customHeight="1">
      <c r="A38" s="322"/>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322"/>
      <c r="BB38" s="322"/>
      <c r="BC38" s="322"/>
      <c r="BD38" s="320">
        <v>1</v>
      </c>
      <c r="BE38" s="318"/>
      <c r="BF38" s="318"/>
    </row>
    <row r="39" spans="1:58" ht="21" customHeight="1">
      <c r="B39" s="727" t="s">
        <v>1136</v>
      </c>
      <c r="C39" s="598" t="s">
        <v>1325</v>
      </c>
      <c r="F39" s="598"/>
      <c r="G39" s="598"/>
      <c r="H39" s="598"/>
      <c r="I39" s="322"/>
      <c r="J39" s="322"/>
      <c r="K39" s="322"/>
      <c r="L39" s="322"/>
      <c r="M39" s="322"/>
      <c r="N39" s="322"/>
      <c r="O39" s="322"/>
      <c r="P39" s="322"/>
      <c r="Q39" s="322"/>
      <c r="R39" s="322"/>
      <c r="S39" s="322"/>
      <c r="T39" s="322"/>
      <c r="U39" s="322"/>
      <c r="V39" s="322"/>
      <c r="W39" s="322"/>
      <c r="X39" s="322"/>
      <c r="Y39" s="322"/>
      <c r="Z39" s="322"/>
      <c r="AA39" s="322"/>
      <c r="AB39" s="322"/>
      <c r="AC39" s="322"/>
      <c r="AD39" s="322"/>
      <c r="AE39" s="322"/>
      <c r="AF39" s="322"/>
      <c r="AG39" s="322"/>
      <c r="AH39" s="322"/>
      <c r="AI39" s="322"/>
      <c r="AJ39" s="322"/>
      <c r="AK39" s="322"/>
      <c r="AL39" s="322"/>
      <c r="AM39" s="322"/>
      <c r="AN39" s="322"/>
      <c r="AO39" s="322"/>
      <c r="AP39" s="322"/>
      <c r="AQ39" s="322"/>
      <c r="AR39" s="322"/>
      <c r="AS39" s="322"/>
      <c r="AT39" s="322"/>
      <c r="AU39" s="322"/>
      <c r="AV39" s="322"/>
      <c r="AW39" s="322"/>
      <c r="AX39" s="322"/>
      <c r="AY39" s="322"/>
      <c r="AZ39" s="322"/>
      <c r="BA39" s="322"/>
      <c r="BB39" s="322"/>
      <c r="BC39" s="322"/>
      <c r="BD39" s="320">
        <v>1</v>
      </c>
      <c r="BE39" s="318"/>
      <c r="BF39" s="318"/>
    </row>
    <row r="40" spans="1:58" ht="21" customHeight="1" thickBot="1">
      <c r="B40" s="322">
        <v>1</v>
      </c>
      <c r="C40" s="322">
        <v>1</v>
      </c>
      <c r="D40" s="322">
        <v>1</v>
      </c>
      <c r="E40" s="322">
        <v>1</v>
      </c>
      <c r="F40" s="322">
        <v>1</v>
      </c>
      <c r="G40" s="322">
        <v>1</v>
      </c>
      <c r="H40" s="322">
        <v>1</v>
      </c>
      <c r="I40" s="322"/>
      <c r="J40" s="322"/>
      <c r="K40" s="322"/>
      <c r="L40" s="322"/>
      <c r="M40" s="322"/>
      <c r="N40" s="322"/>
      <c r="O40" s="322"/>
      <c r="P40" s="322"/>
      <c r="Q40" s="322"/>
      <c r="R40" s="322"/>
      <c r="S40" s="322"/>
      <c r="T40" s="322"/>
      <c r="U40" s="322"/>
      <c r="V40" s="322"/>
      <c r="W40" s="322"/>
      <c r="X40" s="322"/>
      <c r="Y40" s="322"/>
      <c r="Z40" s="322"/>
      <c r="AA40" s="322"/>
      <c r="AB40" s="322"/>
      <c r="AC40" s="322"/>
      <c r="AD40" s="322"/>
      <c r="AE40" s="322"/>
      <c r="AF40" s="322"/>
      <c r="AG40" s="322"/>
      <c r="AH40" s="322"/>
      <c r="AI40" s="322"/>
      <c r="AJ40" s="322"/>
      <c r="AK40" s="322"/>
      <c r="AL40" s="322"/>
      <c r="AM40" s="322"/>
      <c r="AN40" s="322"/>
      <c r="AO40" s="322"/>
      <c r="AP40" s="322"/>
      <c r="AQ40" s="322"/>
      <c r="AR40" s="322"/>
      <c r="AS40" s="322"/>
      <c r="AT40" s="322"/>
      <c r="AU40" s="322"/>
      <c r="AV40" s="322"/>
      <c r="AW40" s="322"/>
      <c r="AX40" s="322"/>
      <c r="AY40" s="322"/>
      <c r="AZ40" s="322"/>
      <c r="BA40" s="322"/>
      <c r="BB40" s="322"/>
      <c r="BC40" s="322"/>
      <c r="BD40" s="320">
        <v>1</v>
      </c>
      <c r="BE40" s="318"/>
      <c r="BF40" s="318"/>
    </row>
    <row r="41" spans="1:58" ht="21" customHeight="1">
      <c r="B41" s="937" t="s">
        <v>1136</v>
      </c>
      <c r="C41" s="939" t="s">
        <v>1324</v>
      </c>
      <c r="D41" s="939"/>
      <c r="E41" s="939"/>
      <c r="F41" s="939"/>
      <c r="G41" s="939"/>
      <c r="H41" s="940"/>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c r="AL41" s="322"/>
      <c r="AM41" s="322"/>
      <c r="AN41" s="322"/>
      <c r="AO41" s="322"/>
      <c r="AP41" s="322"/>
      <c r="AQ41" s="322"/>
      <c r="AR41" s="322"/>
      <c r="AS41" s="322"/>
      <c r="AT41" s="322"/>
      <c r="AU41" s="322"/>
      <c r="AV41" s="322"/>
      <c r="AW41" s="322"/>
      <c r="AX41" s="322"/>
      <c r="AY41" s="322"/>
      <c r="AZ41" s="322"/>
      <c r="BA41" s="322"/>
      <c r="BB41" s="322"/>
      <c r="BC41" s="322"/>
      <c r="BD41" s="320">
        <v>1</v>
      </c>
      <c r="BE41" s="318"/>
      <c r="BF41" s="318"/>
    </row>
    <row r="42" spans="1:58" ht="21" customHeight="1">
      <c r="B42" s="938"/>
      <c r="D42" s="468"/>
      <c r="E42" s="468"/>
      <c r="F42" s="468"/>
      <c r="G42" s="468"/>
      <c r="H42" s="634"/>
      <c r="I42" s="322"/>
      <c r="J42" s="322"/>
      <c r="K42" s="322"/>
      <c r="L42" s="322"/>
      <c r="M42" s="322"/>
      <c r="N42" s="447" t="s">
        <v>1323</v>
      </c>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2"/>
      <c r="AN42" s="322"/>
      <c r="AO42" s="322"/>
      <c r="AP42" s="322"/>
      <c r="AQ42" s="322"/>
      <c r="AR42" s="322"/>
      <c r="AS42" s="322"/>
      <c r="AT42" s="322"/>
      <c r="AU42" s="322"/>
      <c r="AV42" s="322"/>
      <c r="AW42" s="322"/>
      <c r="AX42" s="322"/>
      <c r="AY42" s="322"/>
      <c r="AZ42" s="322"/>
      <c r="BA42" s="322"/>
      <c r="BB42" s="322"/>
      <c r="BC42" s="322"/>
      <c r="BD42" s="320">
        <v>1</v>
      </c>
      <c r="BE42" s="318"/>
      <c r="BF42" s="318"/>
    </row>
    <row r="43" spans="1:58" ht="21" customHeight="1">
      <c r="B43" s="941" t="str">
        <f>C41</f>
        <v>Quelques liens hypertexte internes exemple de formules</v>
      </c>
      <c r="C43" s="726" t="str">
        <f>ADDRESS(ROW(),COLUMN(),4)</f>
        <v>C43</v>
      </c>
      <c r="D43" s="725" t="str">
        <f>_xlfn.UNICHAR(128269)</f>
        <v>🔍</v>
      </c>
      <c r="E43" s="468" t="str">
        <f ca="1">_xlfn.FORMULATEXT(D43)</f>
        <v>=UNICAR(128269)</v>
      </c>
      <c r="F43" s="468"/>
      <c r="G43" s="468"/>
      <c r="H43" s="634"/>
      <c r="I43" s="322"/>
      <c r="J43" s="322">
        <v>1</v>
      </c>
      <c r="K43" s="322"/>
      <c r="L43" s="322"/>
      <c r="M43" s="322"/>
      <c r="N43" s="447" t="s">
        <v>1322</v>
      </c>
      <c r="O43" s="322"/>
      <c r="P43" s="322"/>
      <c r="Q43" s="322"/>
      <c r="R43" s="322"/>
      <c r="S43" s="322"/>
      <c r="T43" s="322"/>
      <c r="U43" s="322"/>
      <c r="V43" s="322"/>
      <c r="W43" s="322"/>
      <c r="X43" s="322"/>
      <c r="Y43" s="322"/>
      <c r="Z43" s="322"/>
      <c r="AA43" s="322"/>
      <c r="AB43" s="322"/>
      <c r="AC43" s="322"/>
      <c r="AD43" s="322"/>
      <c r="AE43" s="322"/>
      <c r="AF43" s="322"/>
      <c r="AG43" s="322"/>
      <c r="AH43" s="322"/>
      <c r="AI43" s="322"/>
      <c r="AJ43" s="322"/>
      <c r="AK43" s="322"/>
      <c r="AL43" s="322"/>
      <c r="AM43" s="322"/>
      <c r="AN43" s="322"/>
      <c r="AO43" s="322"/>
      <c r="AP43" s="322"/>
      <c r="AQ43" s="322"/>
      <c r="AR43" s="322"/>
      <c r="AS43" s="322"/>
      <c r="AT43" s="322"/>
      <c r="AU43" s="322"/>
      <c r="AV43" s="322"/>
      <c r="AW43" s="322"/>
      <c r="AX43" s="322"/>
      <c r="AY43" s="322"/>
      <c r="AZ43" s="322"/>
      <c r="BA43" s="322"/>
      <c r="BB43" s="322"/>
      <c r="BC43" s="322"/>
      <c r="BD43" s="320">
        <v>1</v>
      </c>
      <c r="BE43" s="318"/>
      <c r="BF43" s="318"/>
    </row>
    <row r="44" spans="1:58" ht="21" customHeight="1">
      <c r="B44" s="941"/>
      <c r="C44" s="468" t="s">
        <v>1321</v>
      </c>
      <c r="D44" s="725"/>
      <c r="E44" s="468"/>
      <c r="F44" s="468"/>
      <c r="G44" s="468"/>
      <c r="H44" s="634"/>
      <c r="I44" s="322"/>
      <c r="J44" s="322">
        <v>1</v>
      </c>
      <c r="K44" s="322"/>
      <c r="L44" s="322"/>
      <c r="M44" s="322"/>
      <c r="N44" s="447" t="s">
        <v>1320</v>
      </c>
      <c r="O44" s="322"/>
      <c r="P44" s="322"/>
      <c r="Q44" s="322"/>
      <c r="R44" s="322"/>
      <c r="S44" s="322"/>
      <c r="T44" s="322"/>
      <c r="U44" s="322"/>
      <c r="V44" s="322"/>
      <c r="W44" s="322"/>
      <c r="X44" s="322"/>
      <c r="Y44" s="322"/>
      <c r="Z44" s="322"/>
      <c r="AA44" s="322"/>
      <c r="AB44" s="322"/>
      <c r="AC44" s="322"/>
      <c r="AD44" s="322"/>
      <c r="AE44" s="322"/>
      <c r="AF44" s="322"/>
      <c r="AG44" s="322"/>
      <c r="AH44" s="322"/>
      <c r="AI44" s="322"/>
      <c r="AJ44" s="322"/>
      <c r="AK44" s="322"/>
      <c r="AL44" s="322"/>
      <c r="AM44" s="322"/>
      <c r="AN44" s="322"/>
      <c r="AO44" s="322"/>
      <c r="AP44" s="322"/>
      <c r="AQ44" s="322"/>
      <c r="AR44" s="322"/>
      <c r="AS44" s="322"/>
      <c r="AT44" s="322"/>
      <c r="AU44" s="322"/>
      <c r="AV44" s="322"/>
      <c r="AW44" s="322"/>
      <c r="AX44" s="322"/>
      <c r="AY44" s="322"/>
      <c r="AZ44" s="322"/>
      <c r="BA44" s="322"/>
      <c r="BB44" s="322"/>
      <c r="BC44" s="322"/>
      <c r="BD44" s="320">
        <v>1</v>
      </c>
      <c r="BE44" s="318"/>
      <c r="BF44" s="318"/>
    </row>
    <row r="45" spans="1:58" ht="21" customHeight="1">
      <c r="B45" s="941"/>
      <c r="C45" s="468" t="s">
        <v>1319</v>
      </c>
      <c r="D45" s="725"/>
      <c r="E45" s="468"/>
      <c r="F45" s="468"/>
      <c r="G45" s="468"/>
      <c r="H45" s="634"/>
      <c r="I45" s="322"/>
      <c r="J45" s="322">
        <v>1</v>
      </c>
      <c r="K45" s="322"/>
      <c r="L45" s="322"/>
      <c r="M45" s="322"/>
      <c r="N45" s="554" t="s">
        <v>1318</v>
      </c>
      <c r="O45" s="322"/>
      <c r="P45" s="322"/>
      <c r="Q45" s="322"/>
      <c r="R45" s="322"/>
      <c r="S45" s="322"/>
      <c r="T45" s="322"/>
      <c r="U45" s="322"/>
      <c r="V45" s="322"/>
      <c r="W45" s="322"/>
      <c r="X45" s="322"/>
      <c r="Y45" s="322"/>
      <c r="Z45" s="322"/>
      <c r="AA45" s="322"/>
      <c r="AB45" s="322"/>
      <c r="AC45" s="322"/>
      <c r="AD45" s="322"/>
      <c r="AE45" s="322"/>
      <c r="AF45" s="322"/>
      <c r="AG45" s="322"/>
      <c r="AH45" s="322"/>
      <c r="AI45" s="322"/>
      <c r="AJ45" s="322"/>
      <c r="AK45" s="322"/>
      <c r="AL45" s="322"/>
      <c r="AM45" s="322"/>
      <c r="AN45" s="322"/>
      <c r="AO45" s="322"/>
      <c r="AP45" s="322"/>
      <c r="AQ45" s="322"/>
      <c r="AR45" s="322"/>
      <c r="AS45" s="322"/>
      <c r="AT45" s="322"/>
      <c r="AU45" s="322"/>
      <c r="AV45" s="322"/>
      <c r="AW45" s="322"/>
      <c r="AX45" s="322"/>
      <c r="AY45" s="322"/>
      <c r="AZ45" s="322"/>
      <c r="BA45" s="322"/>
      <c r="BB45" s="322"/>
      <c r="BC45" s="322"/>
      <c r="BD45" s="320">
        <v>1</v>
      </c>
      <c r="BE45" s="318"/>
      <c r="BF45" s="318"/>
    </row>
    <row r="46" spans="1:58" ht="21" customHeight="1">
      <c r="B46" s="941"/>
      <c r="C46" s="459" t="s">
        <v>1317</v>
      </c>
      <c r="D46" s="725"/>
      <c r="E46" s="468"/>
      <c r="F46" s="468"/>
      <c r="G46" s="468"/>
      <c r="H46" s="634"/>
      <c r="I46" s="322"/>
      <c r="J46" s="322">
        <v>1</v>
      </c>
      <c r="K46" s="322"/>
      <c r="L46" s="322"/>
      <c r="M46" s="322"/>
      <c r="N46" s="447" t="s">
        <v>1316</v>
      </c>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2"/>
      <c r="AM46" s="322"/>
      <c r="AN46" s="322"/>
      <c r="AO46" s="322"/>
      <c r="AP46" s="322"/>
      <c r="AQ46" s="322"/>
      <c r="AR46" s="322"/>
      <c r="AS46" s="322"/>
      <c r="AT46" s="322"/>
      <c r="AU46" s="322"/>
      <c r="AV46" s="322"/>
      <c r="AW46" s="322"/>
      <c r="AX46" s="322"/>
      <c r="AY46" s="322"/>
      <c r="AZ46" s="322"/>
      <c r="BA46" s="322"/>
      <c r="BB46" s="322"/>
      <c r="BC46" s="322"/>
      <c r="BD46" s="320">
        <v>1</v>
      </c>
      <c r="BE46" s="318"/>
      <c r="BF46" s="318"/>
    </row>
    <row r="47" spans="1:58" ht="21" customHeight="1">
      <c r="B47" s="941"/>
      <c r="C47" s="459"/>
      <c r="D47" s="725"/>
      <c r="E47" s="468"/>
      <c r="F47" s="468"/>
      <c r="G47" s="468"/>
      <c r="H47" s="634"/>
      <c r="I47" s="322"/>
      <c r="J47" s="322">
        <v>1</v>
      </c>
      <c r="K47" s="322"/>
      <c r="L47" s="322"/>
      <c r="M47" s="322"/>
      <c r="N47" s="447" t="s">
        <v>1315</v>
      </c>
      <c r="O47" s="322"/>
      <c r="P47" s="322"/>
      <c r="Q47" s="322"/>
      <c r="R47" s="322"/>
      <c r="S47" s="322"/>
      <c r="T47" s="322"/>
      <c r="U47" s="322"/>
      <c r="V47" s="322"/>
      <c r="W47" s="322"/>
      <c r="X47" s="322"/>
      <c r="Y47" s="322"/>
      <c r="Z47" s="322"/>
      <c r="AA47" s="322"/>
      <c r="AB47" s="322"/>
      <c r="AC47" s="322"/>
      <c r="AD47" s="322"/>
      <c r="AE47" s="322"/>
      <c r="AF47" s="322"/>
      <c r="AG47" s="322"/>
      <c r="AH47" s="322"/>
      <c r="AI47" s="322"/>
      <c r="AJ47" s="322"/>
      <c r="AK47" s="322"/>
      <c r="AL47" s="322"/>
      <c r="AM47" s="322"/>
      <c r="AN47" s="322"/>
      <c r="AO47" s="322"/>
      <c r="AP47" s="322"/>
      <c r="AQ47" s="322"/>
      <c r="AR47" s="322"/>
      <c r="AS47" s="322"/>
      <c r="AT47" s="322"/>
      <c r="AU47" s="322"/>
      <c r="AV47" s="322"/>
      <c r="AW47" s="322"/>
      <c r="AX47" s="322"/>
      <c r="AY47" s="322"/>
      <c r="AZ47" s="322"/>
      <c r="BA47" s="322"/>
      <c r="BB47" s="322"/>
      <c r="BC47" s="322"/>
      <c r="BD47" s="320">
        <v>1</v>
      </c>
      <c r="BE47" s="318"/>
      <c r="BF47" s="318"/>
    </row>
    <row r="48" spans="1:58" ht="21" customHeight="1">
      <c r="B48" s="941"/>
      <c r="C48" s="943" t="s">
        <v>1314</v>
      </c>
      <c r="D48" s="943"/>
      <c r="E48" s="943"/>
      <c r="F48" s="943"/>
      <c r="G48" s="943"/>
      <c r="H48" s="944"/>
      <c r="I48" s="322"/>
      <c r="J48" s="322">
        <v>1</v>
      </c>
      <c r="K48" s="322">
        <v>1</v>
      </c>
      <c r="L48" s="322">
        <v>1</v>
      </c>
      <c r="M48" s="322"/>
      <c r="N48" s="322"/>
      <c r="O48" s="322"/>
      <c r="P48" s="322"/>
      <c r="Q48" s="322"/>
      <c r="R48" s="322"/>
      <c r="S48" s="322"/>
      <c r="T48" s="322"/>
      <c r="U48" s="322"/>
      <c r="V48" s="322"/>
      <c r="W48" s="322"/>
      <c r="X48" s="322"/>
      <c r="Y48" s="322"/>
      <c r="Z48" s="322"/>
      <c r="AA48" s="322"/>
      <c r="AB48" s="322"/>
      <c r="AC48" s="322"/>
      <c r="AD48" s="322"/>
      <c r="AE48" s="322"/>
      <c r="AF48" s="322"/>
      <c r="AG48" s="322"/>
      <c r="AH48" s="322"/>
      <c r="AI48" s="322"/>
      <c r="AJ48" s="322"/>
      <c r="AK48" s="322"/>
      <c r="AL48" s="322"/>
      <c r="AM48" s="322"/>
      <c r="AN48" s="322"/>
      <c r="AO48" s="322"/>
      <c r="AP48" s="322"/>
      <c r="AQ48" s="322"/>
      <c r="AR48" s="322"/>
      <c r="AS48" s="322"/>
      <c r="AT48" s="322"/>
      <c r="AU48" s="322"/>
      <c r="AV48" s="322"/>
      <c r="AW48" s="322"/>
      <c r="AX48" s="322"/>
      <c r="AY48" s="322"/>
      <c r="AZ48" s="322"/>
      <c r="BA48" s="322"/>
      <c r="BB48" s="322"/>
      <c r="BC48" s="322"/>
      <c r="BD48" s="320">
        <v>1</v>
      </c>
      <c r="BE48" s="318"/>
      <c r="BF48" s="318"/>
    </row>
    <row r="49" spans="2:58" ht="21" customHeight="1">
      <c r="B49" s="941"/>
      <c r="C49" s="943"/>
      <c r="D49" s="943"/>
      <c r="E49" s="943"/>
      <c r="F49" s="943"/>
      <c r="G49" s="943"/>
      <c r="H49" s="944"/>
      <c r="I49" s="322"/>
      <c r="J49" s="322">
        <v>1</v>
      </c>
      <c r="K49" s="322">
        <v>1</v>
      </c>
      <c r="L49" s="322">
        <v>1</v>
      </c>
      <c r="M49" s="322"/>
      <c r="N49" s="717" t="s">
        <v>1313</v>
      </c>
      <c r="O49" s="709"/>
      <c r="P49" s="724" t="s">
        <v>1312</v>
      </c>
      <c r="Q49" s="709"/>
      <c r="R49" s="322"/>
      <c r="S49" s="322"/>
      <c r="T49" s="322"/>
      <c r="U49" s="322"/>
      <c r="V49" s="322"/>
      <c r="W49" s="322"/>
      <c r="X49" s="322"/>
      <c r="Y49" s="322"/>
      <c r="Z49" s="322"/>
      <c r="AA49" s="322"/>
      <c r="AB49" s="322"/>
      <c r="AC49" s="322"/>
      <c r="AD49" s="322"/>
      <c r="AE49" s="322"/>
      <c r="AF49" s="322"/>
      <c r="AG49" s="322"/>
      <c r="AH49" s="322"/>
      <c r="AI49" s="322"/>
      <c r="AJ49" s="322"/>
      <c r="AK49" s="322"/>
      <c r="AL49" s="322"/>
      <c r="AM49" s="322"/>
      <c r="AN49" s="322"/>
      <c r="AO49" s="322"/>
      <c r="AP49" s="322"/>
      <c r="AQ49" s="322"/>
      <c r="AR49" s="322"/>
      <c r="AS49" s="322"/>
      <c r="AT49" s="322"/>
      <c r="AU49" s="322"/>
      <c r="AV49" s="322"/>
      <c r="AW49" s="322"/>
      <c r="AX49" s="322"/>
      <c r="AY49" s="322"/>
      <c r="AZ49" s="322"/>
      <c r="BA49" s="322"/>
      <c r="BB49" s="322"/>
      <c r="BC49" s="322"/>
      <c r="BD49" s="320">
        <v>1</v>
      </c>
      <c r="BE49" s="318"/>
      <c r="BF49" s="318"/>
    </row>
    <row r="50" spans="2:58" ht="21" customHeight="1">
      <c r="B50" s="941"/>
      <c r="C50" s="723" t="s">
        <v>1311</v>
      </c>
      <c r="D50" s="468"/>
      <c r="E50" s="468" t="s">
        <v>1310</v>
      </c>
      <c r="F50" s="468"/>
      <c r="G50" s="468"/>
      <c r="H50" s="634"/>
      <c r="I50" s="322"/>
      <c r="J50" s="322">
        <v>1</v>
      </c>
      <c r="K50" s="322">
        <v>1</v>
      </c>
      <c r="L50" s="322">
        <v>1</v>
      </c>
      <c r="M50" s="322"/>
      <c r="N50" s="718" t="s">
        <v>1309</v>
      </c>
      <c r="O50" s="718" t="s">
        <v>976</v>
      </c>
      <c r="P50" s="718" t="s">
        <v>1308</v>
      </c>
      <c r="Q50" s="709" t="s">
        <v>1217</v>
      </c>
      <c r="R50" s="322"/>
      <c r="S50" s="322"/>
      <c r="T50" s="322"/>
      <c r="U50" s="322"/>
      <c r="V50" s="322"/>
      <c r="W50" s="322"/>
      <c r="X50" s="322"/>
      <c r="Y50" s="322"/>
      <c r="Z50" s="322"/>
      <c r="AA50" s="322"/>
      <c r="AB50" s="322"/>
      <c r="AC50" s="322"/>
      <c r="AD50" s="322"/>
      <c r="AE50" s="322"/>
      <c r="AF50" s="322"/>
      <c r="AG50" s="322"/>
      <c r="AH50" s="322"/>
      <c r="AI50" s="322"/>
      <c r="AJ50" s="322"/>
      <c r="AK50" s="322"/>
      <c r="AL50" s="322"/>
      <c r="AM50" s="322"/>
      <c r="AN50" s="322"/>
      <c r="AO50" s="322"/>
      <c r="AP50" s="322"/>
      <c r="AQ50" s="322"/>
      <c r="AR50" s="322"/>
      <c r="AS50" s="322"/>
      <c r="AT50" s="322"/>
      <c r="AU50" s="322"/>
      <c r="AV50" s="322"/>
      <c r="AW50" s="322"/>
      <c r="AX50" s="322"/>
      <c r="AY50" s="322"/>
      <c r="AZ50" s="322"/>
      <c r="BA50" s="322"/>
      <c r="BB50" s="322"/>
      <c r="BC50" s="322"/>
      <c r="BD50" s="320">
        <v>1</v>
      </c>
    </row>
    <row r="51" spans="2:58" ht="21" customHeight="1">
      <c r="B51" s="941"/>
      <c r="C51" s="722" t="str">
        <f>HYPERLINK("#"&amp;ADDRESS(ROW(C43),COLUMN(C43),4))</f>
        <v>#C43</v>
      </c>
      <c r="D51" s="721" t="str">
        <f ca="1">_xlfn.FORMULATEXT(C51)</f>
        <v>=LIEN_HYPERTEXTE("#"&amp;ADRESSE(LIGNE(C43);COLONNE(C43);4))</v>
      </c>
      <c r="E51" s="721"/>
      <c r="F51" s="721"/>
      <c r="G51" s="721"/>
      <c r="H51" s="720"/>
      <c r="I51" s="322"/>
      <c r="J51" s="322">
        <v>1</v>
      </c>
      <c r="K51" s="322">
        <v>1</v>
      </c>
      <c r="L51" s="322">
        <v>1</v>
      </c>
      <c r="M51" s="322"/>
      <c r="N51" s="709" t="s">
        <v>1307</v>
      </c>
      <c r="O51" s="709" t="s">
        <v>1306</v>
      </c>
      <c r="P51" s="719" t="str">
        <f>N51 &amp; " " &amp; O51</f>
        <v>Robert Spière</v>
      </c>
      <c r="Q51" s="711" t="str">
        <f ca="1">_xlfn.FORMULATEXT(P51)</f>
        <v>=N51 &amp; " " &amp; O51</v>
      </c>
      <c r="R51" s="322"/>
      <c r="S51" s="322"/>
      <c r="T51" s="322"/>
      <c r="U51" s="322"/>
      <c r="V51" s="322"/>
      <c r="W51" s="322"/>
      <c r="X51" s="322"/>
      <c r="Y51" s="322"/>
      <c r="Z51" s="322"/>
      <c r="AA51" s="322"/>
      <c r="AB51" s="322"/>
      <c r="AC51" s="322"/>
      <c r="AD51" s="322"/>
      <c r="AE51" s="322"/>
      <c r="AF51" s="322"/>
      <c r="AG51" s="322"/>
      <c r="AH51" s="322"/>
      <c r="AI51" s="322"/>
      <c r="AJ51" s="322"/>
      <c r="AK51" s="322"/>
      <c r="AL51" s="322"/>
      <c r="AM51" s="322"/>
      <c r="AN51" s="322"/>
      <c r="AO51" s="322"/>
      <c r="AP51" s="322"/>
      <c r="AQ51" s="322"/>
      <c r="AR51" s="322"/>
      <c r="AS51" s="322"/>
      <c r="AT51" s="322"/>
      <c r="AU51" s="322"/>
      <c r="AV51" s="322"/>
      <c r="AW51" s="322"/>
      <c r="AX51" s="322"/>
      <c r="AY51" s="322"/>
      <c r="AZ51" s="322"/>
      <c r="BA51" s="322"/>
      <c r="BB51" s="322"/>
      <c r="BC51" s="322"/>
      <c r="BD51" s="320">
        <v>1</v>
      </c>
    </row>
    <row r="52" spans="2:58" ht="21" customHeight="1">
      <c r="B52" s="941"/>
      <c r="C52" s="689"/>
      <c r="D52" s="721"/>
      <c r="E52" s="721"/>
      <c r="F52" s="721"/>
      <c r="G52" s="721"/>
      <c r="H52" s="720"/>
      <c r="I52" s="322"/>
      <c r="J52" s="322">
        <v>1</v>
      </c>
      <c r="K52" s="322">
        <v>1</v>
      </c>
      <c r="L52" s="322">
        <v>1</v>
      </c>
      <c r="M52" s="322"/>
      <c r="N52" s="709" t="s">
        <v>1305</v>
      </c>
      <c r="O52" s="709" t="s">
        <v>1304</v>
      </c>
      <c r="P52" s="719" t="str">
        <f>_xlfn.CONCAT(N52," ",O52)</f>
        <v>Guillaume Tell</v>
      </c>
      <c r="Q52" s="711" t="str">
        <f ca="1">_xlfn.FORMULATEXT(P52)</f>
        <v>=CONCAT(N52;" ";O52)</v>
      </c>
      <c r="R52" s="322"/>
      <c r="S52" s="322"/>
      <c r="T52" s="322"/>
      <c r="U52" s="322"/>
      <c r="V52" s="322"/>
      <c r="W52" s="322"/>
      <c r="X52" s="322"/>
      <c r="Y52" s="322"/>
      <c r="Z52" s="322"/>
      <c r="AA52" s="322"/>
      <c r="AB52" s="322"/>
      <c r="AC52" s="322"/>
      <c r="AD52" s="322"/>
      <c r="AE52" s="322"/>
      <c r="AF52" s="322"/>
      <c r="AG52" s="322"/>
      <c r="AH52" s="322"/>
      <c r="AI52" s="322"/>
      <c r="AJ52" s="322"/>
      <c r="AK52" s="322"/>
      <c r="AL52" s="322"/>
      <c r="AM52" s="322"/>
      <c r="AN52" s="322"/>
      <c r="AO52" s="322"/>
      <c r="AP52" s="322"/>
      <c r="AQ52" s="322"/>
      <c r="AR52" s="322"/>
      <c r="AS52" s="322"/>
      <c r="AT52" s="322"/>
      <c r="AU52" s="322"/>
      <c r="AV52" s="322"/>
      <c r="AW52" s="322"/>
      <c r="AX52" s="322"/>
      <c r="AY52" s="322"/>
      <c r="AZ52" s="322"/>
      <c r="BA52" s="322"/>
      <c r="BB52" s="322"/>
      <c r="BC52" s="322"/>
      <c r="BD52" s="320">
        <v>1</v>
      </c>
    </row>
    <row r="53" spans="2:58" ht="21" customHeight="1">
      <c r="B53" s="941"/>
      <c r="C53" s="689"/>
      <c r="D53" s="468"/>
      <c r="E53" s="468"/>
      <c r="F53" s="468"/>
      <c r="G53" s="468"/>
      <c r="H53" s="634"/>
      <c r="I53" s="322"/>
      <c r="J53" s="322">
        <v>1</v>
      </c>
      <c r="K53" s="322">
        <v>1</v>
      </c>
      <c r="L53" s="322">
        <v>1</v>
      </c>
      <c r="M53" s="322"/>
      <c r="N53" s="322"/>
      <c r="O53" s="322"/>
      <c r="P53" s="322"/>
      <c r="Q53" s="322"/>
      <c r="R53" s="322"/>
      <c r="S53" s="322"/>
      <c r="T53" s="322"/>
      <c r="U53" s="322"/>
      <c r="V53" s="322"/>
      <c r="W53" s="322"/>
      <c r="X53" s="322"/>
      <c r="Y53" s="322"/>
      <c r="Z53" s="322"/>
      <c r="AA53" s="322"/>
      <c r="AB53" s="322"/>
      <c r="AC53" s="322"/>
      <c r="AD53" s="322"/>
      <c r="AE53" s="322"/>
      <c r="AF53" s="322"/>
      <c r="AG53" s="322"/>
      <c r="AH53" s="322"/>
      <c r="AI53" s="322"/>
      <c r="AJ53" s="322"/>
      <c r="AK53" s="322"/>
      <c r="AL53" s="322"/>
      <c r="AM53" s="322"/>
      <c r="AN53" s="322"/>
      <c r="AO53" s="322"/>
      <c r="AP53" s="322"/>
      <c r="AQ53" s="322"/>
      <c r="AR53" s="322"/>
      <c r="AS53" s="322"/>
      <c r="AT53" s="322"/>
      <c r="AU53" s="322"/>
      <c r="AV53" s="322"/>
      <c r="AW53" s="322"/>
      <c r="AX53" s="322"/>
      <c r="AY53" s="322"/>
      <c r="AZ53" s="322"/>
      <c r="BA53" s="322"/>
      <c r="BB53" s="322"/>
      <c r="BC53" s="322"/>
      <c r="BD53" s="320">
        <v>1</v>
      </c>
    </row>
    <row r="54" spans="2:58" ht="21" customHeight="1">
      <c r="B54" s="941"/>
      <c r="C54" s="714" t="str">
        <f>HYPERLINK("#"&amp;ADDRESS(ROW(C43),COLUMN(C43),4)," 🔗 Lien")</f>
        <v xml:space="preserve"> 🔗 Lien</v>
      </c>
      <c r="D54" s="945" t="str">
        <f ca="1">_xlfn.FORMULATEXT(C54)</f>
        <v>=LIEN_HYPERTEXTE("#"&amp;ADRESSE(LIGNE(C43);COLONNE(C43);4);" 🔗 Lien")</v>
      </c>
      <c r="E54" s="945"/>
      <c r="F54" s="945"/>
      <c r="G54" s="945"/>
      <c r="H54" s="946"/>
      <c r="I54" s="322"/>
      <c r="J54" s="322">
        <v>1</v>
      </c>
      <c r="K54" s="322">
        <v>1</v>
      </c>
      <c r="L54" s="322">
        <v>1</v>
      </c>
      <c r="M54" s="322"/>
      <c r="N54" s="718" t="s">
        <v>1303</v>
      </c>
      <c r="O54" s="717" t="s">
        <v>1302</v>
      </c>
      <c r="P54" s="716"/>
      <c r="Q54" s="709" t="s">
        <v>1217</v>
      </c>
      <c r="R54" s="322"/>
      <c r="S54" s="322"/>
      <c r="T54" s="322"/>
      <c r="U54" s="322"/>
      <c r="V54" s="322"/>
      <c r="W54" s="322"/>
      <c r="X54" s="322"/>
      <c r="Y54" s="322"/>
      <c r="Z54" s="322"/>
      <c r="AA54" s="322"/>
      <c r="AB54" s="322"/>
      <c r="AC54" s="322"/>
      <c r="AD54" s="322"/>
      <c r="AE54" s="322"/>
      <c r="AF54" s="322"/>
      <c r="AG54" s="322"/>
      <c r="AH54" s="322"/>
      <c r="AI54" s="322"/>
      <c r="AJ54" s="322"/>
      <c r="AK54" s="322"/>
      <c r="AL54" s="322"/>
      <c r="AM54" s="322"/>
      <c r="AN54" s="322"/>
      <c r="AO54" s="322"/>
      <c r="AP54" s="322"/>
      <c r="AQ54" s="322"/>
      <c r="AR54" s="322"/>
      <c r="AS54" s="322"/>
      <c r="AT54" s="322"/>
      <c r="AU54" s="322"/>
      <c r="AV54" s="322"/>
      <c r="AW54" s="322"/>
      <c r="AX54" s="322"/>
      <c r="AY54" s="322"/>
      <c r="AZ54" s="322"/>
      <c r="BA54" s="322"/>
      <c r="BB54" s="322"/>
      <c r="BC54" s="322"/>
      <c r="BD54" s="320">
        <v>1</v>
      </c>
    </row>
    <row r="55" spans="2:58" ht="21" customHeight="1">
      <c r="B55" s="941"/>
      <c r="C55" s="689"/>
      <c r="D55" s="945"/>
      <c r="E55" s="945"/>
      <c r="F55" s="945"/>
      <c r="G55" s="945"/>
      <c r="H55" s="946"/>
      <c r="I55" s="322"/>
      <c r="J55" s="322">
        <v>1</v>
      </c>
      <c r="K55" s="322">
        <v>1</v>
      </c>
      <c r="L55" s="322">
        <v>1</v>
      </c>
      <c r="M55" s="322"/>
      <c r="N55" s="709" t="s">
        <v>1300</v>
      </c>
      <c r="O55" s="715" t="str">
        <f>LEFT(N55,SEARCH(" ",N55)-1)</f>
        <v>Guillaume</v>
      </c>
      <c r="P55" s="711" t="s">
        <v>1301</v>
      </c>
      <c r="Q55" s="322"/>
      <c r="R55" s="322"/>
      <c r="S55" s="322"/>
      <c r="T55" s="322"/>
      <c r="U55" s="322"/>
      <c r="V55" s="322"/>
      <c r="W55" s="322"/>
      <c r="X55" s="322"/>
      <c r="Y55" s="322"/>
      <c r="Z55" s="322"/>
      <c r="AA55" s="322"/>
      <c r="AB55" s="322"/>
      <c r="AC55" s="322"/>
      <c r="AD55" s="322"/>
      <c r="AE55" s="322"/>
      <c r="AF55" s="322"/>
      <c r="AG55" s="322"/>
      <c r="AH55" s="322"/>
      <c r="AI55" s="322"/>
      <c r="AJ55" s="322"/>
      <c r="AK55" s="322"/>
      <c r="AL55" s="322"/>
      <c r="AM55" s="322"/>
      <c r="AN55" s="322"/>
      <c r="AO55" s="322"/>
      <c r="AP55" s="322"/>
      <c r="AQ55" s="322"/>
      <c r="AR55" s="322"/>
      <c r="AS55" s="322"/>
      <c r="AT55" s="322"/>
      <c r="AU55" s="322"/>
      <c r="AV55" s="322"/>
      <c r="AW55" s="322"/>
      <c r="AX55" s="322"/>
      <c r="AY55" s="322"/>
      <c r="AZ55" s="322"/>
      <c r="BA55" s="322"/>
      <c r="BB55" s="322"/>
      <c r="BC55" s="322"/>
      <c r="BD55" s="320">
        <v>1</v>
      </c>
    </row>
    <row r="56" spans="2:58" ht="21" customHeight="1">
      <c r="B56" s="941"/>
      <c r="C56" s="689"/>
      <c r="D56" s="703"/>
      <c r="E56" s="703"/>
      <c r="F56" s="703"/>
      <c r="G56" s="703"/>
      <c r="H56" s="702"/>
      <c r="I56" s="322"/>
      <c r="J56" s="322">
        <v>1</v>
      </c>
      <c r="K56" s="322">
        <v>1</v>
      </c>
      <c r="L56" s="322">
        <v>1</v>
      </c>
      <c r="M56" s="322"/>
      <c r="N56" s="709" t="s">
        <v>1300</v>
      </c>
      <c r="O56" s="715" t="str">
        <f>RIGHT(N56,LEN(N56)-SEARCH(" ",N56))</f>
        <v>Tell</v>
      </c>
      <c r="P56" s="711" t="str">
        <f ca="1">_xlfn.FORMULATEXT(O56)</f>
        <v>=DROITE(N56;NBCAR(N56)-CHERCHE(" ";N56))</v>
      </c>
      <c r="Q56" s="322"/>
      <c r="R56" s="322"/>
      <c r="S56" s="322"/>
      <c r="T56" s="322"/>
      <c r="U56" s="322"/>
      <c r="V56" s="322"/>
      <c r="W56" s="322"/>
      <c r="X56" s="322"/>
      <c r="Y56" s="322"/>
      <c r="Z56" s="322"/>
      <c r="AA56" s="322"/>
      <c r="AB56" s="322"/>
      <c r="AC56" s="322"/>
      <c r="AD56" s="322"/>
      <c r="AE56" s="322"/>
      <c r="AF56" s="322"/>
      <c r="AG56" s="322"/>
      <c r="AH56" s="322"/>
      <c r="AI56" s="322"/>
      <c r="AJ56" s="322"/>
      <c r="AK56" s="322"/>
      <c r="AL56" s="322"/>
      <c r="AM56" s="322"/>
      <c r="AN56" s="322"/>
      <c r="AO56" s="322"/>
      <c r="AP56" s="322"/>
      <c r="AQ56" s="322"/>
      <c r="AR56" s="322"/>
      <c r="AS56" s="322"/>
      <c r="AT56" s="322"/>
      <c r="AU56" s="322"/>
      <c r="AV56" s="322"/>
      <c r="AW56" s="322"/>
      <c r="AX56" s="322"/>
      <c r="AY56" s="322"/>
      <c r="AZ56" s="322"/>
      <c r="BA56" s="322"/>
      <c r="BB56" s="322"/>
      <c r="BC56" s="322"/>
      <c r="BD56" s="320">
        <v>1</v>
      </c>
    </row>
    <row r="57" spans="2:58" ht="21" customHeight="1">
      <c r="B57" s="941"/>
      <c r="C57" s="714" t="str">
        <f>HYPERLINK("#"&amp;ADDRESS(ROW(C43),COLUMN(C43),4)," 🔗 ICI")</f>
        <v xml:space="preserve"> 🔗 ICI</v>
      </c>
      <c r="D57" s="947" t="str">
        <f ca="1">_xlfn.FORMULATEXT(C57)</f>
        <v>=LIEN_HYPERTEXTE("#"&amp;ADRESSE(LIGNE(C43);COLONNE(C43);4);" 🔗 ICI")</v>
      </c>
      <c r="E57" s="947"/>
      <c r="F57" s="947"/>
      <c r="G57" s="947"/>
      <c r="H57" s="948"/>
      <c r="I57" s="322"/>
      <c r="J57" s="322">
        <v>1</v>
      </c>
      <c r="K57" s="322">
        <v>1</v>
      </c>
      <c r="L57" s="322">
        <v>1</v>
      </c>
      <c r="M57" s="322"/>
      <c r="N57" s="713" t="s">
        <v>1299</v>
      </c>
      <c r="O57" s="712" t="str">
        <f>LEFT(N57,SEARCH(",",N57)-1)</f>
        <v>Guillaume</v>
      </c>
      <c r="P57" s="711" t="str">
        <f ca="1">_xlfn.FORMULATEXT(O57)</f>
        <v>=GAUCHE(N57;CHERCHE(",";N57)-1)</v>
      </c>
      <c r="Q57" s="711"/>
      <c r="R57" s="709"/>
      <c r="S57" s="709"/>
      <c r="T57" s="709"/>
      <c r="U57" s="322"/>
      <c r="V57" s="322"/>
      <c r="W57" s="322"/>
      <c r="X57" s="322"/>
      <c r="Y57" s="322"/>
      <c r="Z57" s="322"/>
      <c r="AA57" s="322"/>
      <c r="AB57" s="322"/>
      <c r="AC57" s="322"/>
      <c r="AD57" s="322"/>
      <c r="AE57" s="322"/>
      <c r="AF57" s="322"/>
      <c r="AG57" s="322"/>
      <c r="AH57" s="322"/>
      <c r="AI57" s="322"/>
      <c r="AJ57" s="322"/>
      <c r="AK57" s="322"/>
      <c r="AL57" s="322"/>
      <c r="AM57" s="322"/>
      <c r="AN57" s="322"/>
      <c r="AO57" s="322"/>
      <c r="AP57" s="322"/>
      <c r="AQ57" s="322"/>
      <c r="AR57" s="322"/>
      <c r="AS57" s="322"/>
      <c r="AT57" s="322"/>
      <c r="AU57" s="322"/>
      <c r="AV57" s="322"/>
      <c r="AW57" s="322"/>
      <c r="AX57" s="322"/>
      <c r="AY57" s="322"/>
      <c r="AZ57" s="322"/>
      <c r="BA57" s="322"/>
      <c r="BB57" s="322"/>
      <c r="BC57" s="322"/>
      <c r="BD57" s="320">
        <v>1</v>
      </c>
    </row>
    <row r="58" spans="2:58" ht="21" customHeight="1">
      <c r="B58" s="941"/>
      <c r="C58" s="689"/>
      <c r="D58" s="947"/>
      <c r="E58" s="947"/>
      <c r="F58" s="947"/>
      <c r="G58" s="947"/>
      <c r="H58" s="948"/>
      <c r="I58" s="322"/>
      <c r="J58" s="322">
        <v>1</v>
      </c>
      <c r="K58" s="322">
        <v>1</v>
      </c>
      <c r="L58" s="322">
        <v>1</v>
      </c>
      <c r="M58" s="322"/>
      <c r="N58" s="322">
        <v>1</v>
      </c>
      <c r="O58" s="712" t="str">
        <f>RIGHT(N57,LEN(N57)-SEARCH(",",N57))</f>
        <v>Tell</v>
      </c>
      <c r="P58" s="711" t="str">
        <f ca="1">_xlfn.FORMULATEXT(O58)</f>
        <v>=DROITE(N57;NBCAR(N57)-CHERCHE(",";N57))</v>
      </c>
      <c r="U58" s="322"/>
      <c r="V58" s="322"/>
      <c r="W58" s="322"/>
      <c r="X58" s="322"/>
      <c r="Y58" s="322"/>
      <c r="Z58" s="322"/>
      <c r="AA58" s="322"/>
      <c r="AB58" s="322"/>
      <c r="AC58" s="322"/>
      <c r="AD58" s="322"/>
      <c r="AE58" s="322"/>
      <c r="AF58" s="322"/>
      <c r="AG58" s="322"/>
      <c r="AH58" s="322"/>
      <c r="AI58" s="322"/>
      <c r="AJ58" s="322"/>
      <c r="AK58" s="322"/>
      <c r="AL58" s="322"/>
      <c r="AM58" s="322"/>
      <c r="AN58" s="322"/>
      <c r="AO58" s="322"/>
      <c r="AP58" s="322"/>
      <c r="AQ58" s="322"/>
      <c r="AR58" s="322"/>
      <c r="AS58" s="322"/>
      <c r="AT58" s="322"/>
      <c r="AU58" s="322"/>
      <c r="AV58" s="322"/>
      <c r="AW58" s="322"/>
      <c r="AX58" s="322"/>
      <c r="AY58" s="322"/>
      <c r="AZ58" s="322"/>
      <c r="BA58" s="322"/>
      <c r="BB58" s="322"/>
      <c r="BC58" s="322"/>
      <c r="BD58" s="320">
        <v>1</v>
      </c>
    </row>
    <row r="59" spans="2:58" ht="21" customHeight="1">
      <c r="B59" s="941"/>
      <c r="C59" s="689"/>
      <c r="D59" s="711"/>
      <c r="E59" s="711"/>
      <c r="F59" s="711"/>
      <c r="G59" s="711"/>
      <c r="H59" s="710"/>
      <c r="I59" s="322"/>
      <c r="J59" s="322"/>
      <c r="K59" s="322"/>
      <c r="L59" s="322"/>
      <c r="M59" s="322"/>
      <c r="N59" s="322">
        <v>1</v>
      </c>
      <c r="O59" s="709" t="s">
        <v>1298</v>
      </c>
      <c r="P59" s="322"/>
      <c r="Q59" s="322"/>
      <c r="R59" s="322"/>
      <c r="S59" s="322"/>
      <c r="T59" s="322"/>
      <c r="U59" s="322"/>
      <c r="V59" s="322"/>
      <c r="W59" s="322"/>
      <c r="X59" s="322"/>
      <c r="Y59" s="322"/>
      <c r="Z59" s="322"/>
      <c r="AA59" s="322"/>
      <c r="AB59" s="322"/>
      <c r="AC59" s="322"/>
      <c r="AD59" s="322"/>
      <c r="AE59" s="322"/>
      <c r="AF59" s="322"/>
      <c r="AG59" s="322"/>
      <c r="AH59" s="322"/>
      <c r="AI59" s="322"/>
      <c r="AJ59" s="322"/>
      <c r="AK59" s="322"/>
      <c r="AL59" s="322"/>
      <c r="AM59" s="322"/>
      <c r="AN59" s="322"/>
      <c r="AO59" s="322"/>
      <c r="AP59" s="322"/>
      <c r="AQ59" s="322"/>
      <c r="AR59" s="322"/>
      <c r="AS59" s="322"/>
      <c r="AT59" s="322"/>
      <c r="AU59" s="322"/>
      <c r="AV59" s="322"/>
      <c r="AW59" s="322"/>
      <c r="AX59" s="322"/>
      <c r="AY59" s="322"/>
      <c r="AZ59" s="322"/>
      <c r="BA59" s="322"/>
      <c r="BB59" s="322"/>
      <c r="BC59" s="322"/>
      <c r="BD59" s="320">
        <v>1</v>
      </c>
    </row>
    <row r="60" spans="2:58" ht="21" customHeight="1">
      <c r="B60" s="941"/>
      <c r="C60" s="701" t="str">
        <f>HYPERLINK("#"&amp;ADDRESS(ROW(C43),COLUMN(C43),4)," 🔗 "&amp;ADDRESS(ROW(C43),COLUMN(C43),4))</f>
        <v xml:space="preserve"> 🔗 C43</v>
      </c>
      <c r="D60" s="947" t="str">
        <f ca="1">_xlfn.FORMULATEXT(C60)</f>
        <v>=LIEN_HYPERTEXTE("#"&amp;ADRESSE(LIGNE(C43);COLONNE(C43);4);" 🔗 "&amp;ADRESSE(LIGNE(C43);COLONNE(C43);4))</v>
      </c>
      <c r="E60" s="947"/>
      <c r="F60" s="947"/>
      <c r="G60" s="947"/>
      <c r="H60" s="948"/>
      <c r="I60" s="322"/>
      <c r="J60" s="322"/>
      <c r="K60" s="322"/>
      <c r="L60" s="322"/>
      <c r="M60" s="322"/>
      <c r="O60" s="322"/>
      <c r="P60" s="707"/>
      <c r="Q60" s="708" t="s">
        <v>1297</v>
      </c>
      <c r="R60" s="686" t="s">
        <v>1296</v>
      </c>
      <c r="S60" s="707"/>
      <c r="T60" s="707"/>
      <c r="U60" s="322"/>
      <c r="V60" s="322"/>
      <c r="W60" s="322"/>
      <c r="X60" s="322"/>
      <c r="Y60" s="322"/>
      <c r="Z60" s="322"/>
      <c r="AA60" s="322"/>
      <c r="AB60" s="322"/>
      <c r="AC60" s="322"/>
      <c r="AD60" s="322"/>
      <c r="AE60" s="322"/>
      <c r="AF60" s="322"/>
      <c r="AG60" s="322"/>
      <c r="AH60" s="322"/>
      <c r="AI60" s="322"/>
      <c r="AJ60" s="322"/>
      <c r="AK60" s="322"/>
      <c r="AL60" s="322"/>
      <c r="AM60" s="322"/>
      <c r="AN60" s="322"/>
      <c r="AO60" s="322"/>
      <c r="AP60" s="322"/>
      <c r="AQ60" s="322"/>
      <c r="AR60" s="322"/>
      <c r="AS60" s="322"/>
      <c r="AT60" s="322"/>
      <c r="AU60" s="322"/>
      <c r="AV60" s="322"/>
      <c r="AW60" s="322"/>
      <c r="AX60" s="322"/>
      <c r="AY60" s="322"/>
      <c r="AZ60" s="322"/>
      <c r="BA60" s="322"/>
      <c r="BB60" s="322"/>
      <c r="BC60" s="322"/>
      <c r="BD60" s="320">
        <v>1</v>
      </c>
    </row>
    <row r="61" spans="2:58" ht="21" customHeight="1">
      <c r="B61" s="941"/>
      <c r="C61" s="689"/>
      <c r="D61" s="947"/>
      <c r="E61" s="947"/>
      <c r="F61" s="947"/>
      <c r="G61" s="947"/>
      <c r="H61" s="948"/>
      <c r="I61" s="322"/>
      <c r="J61" s="322"/>
      <c r="K61" s="322"/>
      <c r="L61" s="322"/>
      <c r="M61" s="322"/>
      <c r="N61" s="322"/>
      <c r="O61" s="322"/>
      <c r="P61" s="322"/>
      <c r="Q61" s="322"/>
      <c r="R61" s="322"/>
      <c r="S61" s="322"/>
      <c r="T61" s="322"/>
      <c r="U61" s="322"/>
      <c r="V61" s="322"/>
      <c r="W61" s="322"/>
      <c r="X61" s="322"/>
      <c r="Y61" s="322"/>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V61" s="322"/>
      <c r="AW61" s="322"/>
      <c r="AX61" s="322"/>
      <c r="AY61" s="322"/>
      <c r="AZ61" s="322"/>
      <c r="BA61" s="322"/>
      <c r="BB61" s="322"/>
      <c r="BC61" s="322"/>
      <c r="BD61" s="320">
        <v>1</v>
      </c>
    </row>
    <row r="62" spans="2:58" ht="21" customHeight="1" thickBot="1">
      <c r="B62" s="941"/>
      <c r="C62" s="689"/>
      <c r="D62" s="468"/>
      <c r="E62" s="468"/>
      <c r="F62" s="468"/>
      <c r="G62" s="468"/>
      <c r="H62" s="634"/>
      <c r="I62" s="322"/>
      <c r="J62" s="322"/>
      <c r="K62" s="322"/>
      <c r="L62" s="322"/>
      <c r="M62" s="322"/>
      <c r="N62" s="322"/>
      <c r="O62" s="322"/>
      <c r="P62" s="322"/>
      <c r="Q62" s="322"/>
      <c r="R62" s="322"/>
      <c r="S62" s="322"/>
      <c r="T62" s="322"/>
      <c r="U62" s="322"/>
      <c r="V62" s="322"/>
      <c r="W62" s="322"/>
      <c r="X62" s="322"/>
      <c r="Y62" s="322"/>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V62" s="322"/>
      <c r="AW62" s="322"/>
      <c r="AX62" s="322"/>
      <c r="AY62" s="322"/>
      <c r="AZ62" s="322"/>
      <c r="BA62" s="322"/>
      <c r="BB62" s="322"/>
      <c r="BC62" s="322"/>
      <c r="BD62" s="320">
        <v>1</v>
      </c>
    </row>
    <row r="63" spans="2:58" ht="21" customHeight="1">
      <c r="B63" s="941"/>
      <c r="C63" s="701" t="str">
        <f>HYPERLINK("#"&amp;ADDRESS(ROW(C43),COLUMN(C43),4),"◀"&amp;ADDRESS(ROW(C43),COLUMN(C43),4))</f>
        <v>◀C43</v>
      </c>
      <c r="D63" s="949" t="str">
        <f ca="1">_xlfn.FORMULATEXT(C63)</f>
        <v>=LIEN_HYPERTEXTE("#"&amp;ADRESSE(LIGNE(C43);COLONNE(C43);4);"◀"&amp;ADRESSE(LIGNE(C43);COLONNE(C43);4))</v>
      </c>
      <c r="E63" s="949"/>
      <c r="F63" s="949"/>
      <c r="G63" s="949"/>
      <c r="H63" s="950"/>
      <c r="I63" s="322"/>
      <c r="J63" s="706" t="s">
        <v>1295</v>
      </c>
      <c r="K63" s="705"/>
      <c r="L63" s="705"/>
      <c r="M63" s="705"/>
      <c r="N63" s="705"/>
      <c r="O63" s="705"/>
      <c r="P63" s="704"/>
      <c r="Q63" s="322"/>
      <c r="R63" s="322"/>
      <c r="S63" s="322"/>
      <c r="T63" s="322"/>
      <c r="U63" s="322"/>
      <c r="V63" s="322"/>
      <c r="W63" s="322"/>
      <c r="X63" s="322"/>
      <c r="Y63" s="322"/>
      <c r="Z63" s="322"/>
      <c r="AA63" s="322"/>
      <c r="AB63" s="322"/>
      <c r="AC63" s="322"/>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D63" s="320">
        <v>1</v>
      </c>
    </row>
    <row r="64" spans="2:58" ht="21" customHeight="1">
      <c r="B64" s="941"/>
      <c r="C64" s="689"/>
      <c r="D64" s="949"/>
      <c r="E64" s="949"/>
      <c r="F64" s="949"/>
      <c r="G64" s="949"/>
      <c r="H64" s="950"/>
      <c r="I64" s="322"/>
      <c r="J64" s="700" t="s">
        <v>1294</v>
      </c>
      <c r="K64" s="699"/>
      <c r="L64" s="699"/>
      <c r="M64" s="699"/>
      <c r="N64" s="699"/>
      <c r="O64" s="699"/>
      <c r="P64" s="698"/>
      <c r="Q64" s="322"/>
      <c r="R64" s="322"/>
      <c r="S64" s="322"/>
      <c r="T64" s="322"/>
      <c r="U64" s="322"/>
      <c r="V64" s="322"/>
      <c r="W64" s="322"/>
      <c r="X64" s="322"/>
      <c r="Y64" s="322"/>
      <c r="Z64" s="322"/>
      <c r="AA64" s="322"/>
      <c r="AB64" s="322"/>
      <c r="AC64" s="322"/>
      <c r="AD64" s="322"/>
      <c r="AE64" s="322"/>
      <c r="AF64" s="322"/>
      <c r="AG64" s="322"/>
      <c r="AH64" s="322"/>
      <c r="AI64" s="322"/>
      <c r="AJ64" s="322"/>
      <c r="AK64" s="322"/>
      <c r="AL64" s="322"/>
      <c r="AM64" s="322"/>
      <c r="AN64" s="322"/>
      <c r="AO64" s="322"/>
      <c r="AP64" s="322"/>
      <c r="AQ64" s="322"/>
      <c r="AR64" s="322"/>
      <c r="AS64" s="322"/>
      <c r="AT64" s="322"/>
      <c r="AU64" s="322"/>
      <c r="AV64" s="322"/>
      <c r="AW64" s="322"/>
      <c r="AX64" s="322"/>
      <c r="AY64" s="322"/>
      <c r="AZ64" s="322"/>
      <c r="BA64" s="322"/>
      <c r="BB64" s="322"/>
      <c r="BC64" s="322"/>
      <c r="BD64" s="320">
        <v>1</v>
      </c>
    </row>
    <row r="65" spans="2:56" ht="21" customHeight="1">
      <c r="B65" s="941"/>
      <c r="C65" s="689"/>
      <c r="D65" s="703"/>
      <c r="E65" s="703"/>
      <c r="F65" s="703"/>
      <c r="G65" s="703"/>
      <c r="H65" s="702"/>
      <c r="I65" s="322"/>
      <c r="J65" s="700" t="s">
        <v>1293</v>
      </c>
      <c r="K65" s="699"/>
      <c r="L65" s="699"/>
      <c r="M65" s="699"/>
      <c r="N65" s="699"/>
      <c r="O65" s="699"/>
      <c r="P65" s="698"/>
      <c r="Q65" s="322"/>
      <c r="R65" s="322"/>
      <c r="S65" s="322"/>
      <c r="T65" s="322"/>
      <c r="U65" s="322"/>
      <c r="V65" s="322"/>
      <c r="W65" s="322"/>
      <c r="X65" s="322"/>
      <c r="Y65" s="322"/>
      <c r="Z65" s="322"/>
      <c r="AA65" s="322"/>
      <c r="AB65" s="322"/>
      <c r="AC65" s="322"/>
      <c r="AD65" s="322"/>
      <c r="AE65" s="322"/>
      <c r="AF65" s="322"/>
      <c r="AG65" s="322"/>
      <c r="AH65" s="322"/>
      <c r="AI65" s="322"/>
      <c r="AJ65" s="322"/>
      <c r="AK65" s="322"/>
      <c r="AL65" s="322"/>
      <c r="AM65" s="322"/>
      <c r="AN65" s="322"/>
      <c r="AO65" s="322"/>
      <c r="AP65" s="322"/>
      <c r="AQ65" s="322"/>
      <c r="AR65" s="322"/>
      <c r="AS65" s="322"/>
      <c r="AT65" s="322"/>
      <c r="AU65" s="322"/>
      <c r="AV65" s="322"/>
      <c r="AW65" s="322"/>
      <c r="AX65" s="322"/>
      <c r="AY65" s="322"/>
      <c r="AZ65" s="322"/>
      <c r="BA65" s="322"/>
      <c r="BB65" s="322"/>
      <c r="BC65" s="322"/>
      <c r="BD65" s="320">
        <v>1</v>
      </c>
    </row>
    <row r="66" spans="2:56" ht="21" customHeight="1">
      <c r="B66" s="941"/>
      <c r="C66" s="701" t="str">
        <f>HYPERLINK("#"&amp;ADDRESS(ROW(C43),COLUMN(C43),4),_xlfn.UNICHAR(128269)&amp;ADDRESS(ROW(C43),COLUMN(C43),4))</f>
        <v>🔍C43</v>
      </c>
      <c r="D66" s="952" t="str">
        <f ca="1">_xlfn.FORMULATEXT(C66)</f>
        <v>=LIEN_HYPERTEXTE("#"&amp;ADRESSE(LIGNE(C43);COLONNE(C43);4);UNICAR(128269)&amp;ADRESSE(LIGNE(C43);COLONNE(C43);4))</v>
      </c>
      <c r="E66" s="952"/>
      <c r="F66" s="952"/>
      <c r="G66" s="952"/>
      <c r="H66" s="953"/>
      <c r="I66" s="322"/>
      <c r="J66" s="700" t="s">
        <v>1292</v>
      </c>
      <c r="K66" s="699"/>
      <c r="L66" s="699"/>
      <c r="M66" s="699"/>
      <c r="N66" s="699"/>
      <c r="O66" s="699"/>
      <c r="P66" s="698"/>
      <c r="Q66" s="322"/>
      <c r="R66" s="322"/>
      <c r="S66" s="322"/>
      <c r="T66" s="322"/>
      <c r="U66" s="322"/>
      <c r="V66" s="322"/>
      <c r="W66" s="322"/>
      <c r="X66" s="322"/>
      <c r="Y66" s="322"/>
      <c r="Z66" s="322"/>
      <c r="AA66" s="322"/>
      <c r="AB66" s="322"/>
      <c r="AC66" s="322"/>
      <c r="AD66" s="322"/>
      <c r="AE66" s="322"/>
      <c r="AF66" s="322"/>
      <c r="AG66" s="322"/>
      <c r="AH66" s="322"/>
      <c r="AI66" s="322"/>
      <c r="AJ66" s="322"/>
      <c r="AK66" s="322"/>
      <c r="AL66" s="322"/>
      <c r="AM66" s="322"/>
      <c r="AN66" s="322"/>
      <c r="AO66" s="322"/>
      <c r="AP66" s="322"/>
      <c r="AQ66" s="322"/>
      <c r="AR66" s="322"/>
      <c r="AS66" s="322"/>
      <c r="AT66" s="322"/>
      <c r="AU66" s="322"/>
      <c r="AV66" s="322"/>
      <c r="AW66" s="322"/>
      <c r="AX66" s="322"/>
      <c r="AY66" s="322"/>
      <c r="AZ66" s="322"/>
      <c r="BA66" s="322"/>
      <c r="BB66" s="322"/>
      <c r="BC66" s="322"/>
      <c r="BD66" s="320">
        <v>1</v>
      </c>
    </row>
    <row r="67" spans="2:56" ht="21" customHeight="1">
      <c r="B67" s="941"/>
      <c r="C67" s="689"/>
      <c r="D67" s="952"/>
      <c r="E67" s="952"/>
      <c r="F67" s="952"/>
      <c r="G67" s="952"/>
      <c r="H67" s="953"/>
      <c r="I67" s="322"/>
      <c r="J67" s="697" t="s">
        <v>1291</v>
      </c>
      <c r="K67" s="460"/>
      <c r="L67" s="460"/>
      <c r="M67" s="460"/>
      <c r="N67" s="460"/>
      <c r="O67" s="460"/>
      <c r="P67" s="696"/>
      <c r="Q67" s="322"/>
      <c r="R67" s="322"/>
      <c r="S67" s="322"/>
      <c r="T67" s="322"/>
      <c r="U67" s="322"/>
      <c r="V67" s="322"/>
      <c r="W67" s="322"/>
      <c r="X67" s="322"/>
      <c r="Y67" s="322"/>
      <c r="Z67" s="322"/>
      <c r="AA67" s="322"/>
      <c r="AB67" s="322"/>
      <c r="AC67" s="322"/>
      <c r="AD67" s="322"/>
      <c r="AE67" s="322"/>
      <c r="AF67" s="322"/>
      <c r="AG67" s="322"/>
      <c r="AH67" s="322"/>
      <c r="AI67" s="322"/>
      <c r="AJ67" s="322"/>
      <c r="AK67" s="322"/>
      <c r="AL67" s="322"/>
      <c r="AM67" s="322"/>
      <c r="AN67" s="322"/>
      <c r="AO67" s="322"/>
      <c r="AP67" s="322"/>
      <c r="AQ67" s="322"/>
      <c r="AR67" s="322"/>
      <c r="AS67" s="322"/>
      <c r="AT67" s="322"/>
      <c r="AU67" s="322"/>
      <c r="AV67" s="322"/>
      <c r="AW67" s="322"/>
      <c r="AX67" s="322"/>
      <c r="AY67" s="322"/>
      <c r="AZ67" s="322"/>
      <c r="BA67" s="322"/>
      <c r="BB67" s="322"/>
      <c r="BC67" s="322"/>
      <c r="BD67" s="320">
        <v>1</v>
      </c>
    </row>
    <row r="68" spans="2:56" ht="21" customHeight="1">
      <c r="B68" s="941"/>
      <c r="C68" s="689"/>
      <c r="D68" s="692"/>
      <c r="E68" s="692"/>
      <c r="F68" s="692"/>
      <c r="G68" s="692"/>
      <c r="H68" s="691"/>
      <c r="I68" s="322"/>
      <c r="J68" s="695">
        <v>14</v>
      </c>
      <c r="K68" s="326">
        <v>14</v>
      </c>
      <c r="L68" s="326">
        <v>14</v>
      </c>
      <c r="M68" s="326">
        <v>14</v>
      </c>
      <c r="N68" s="326">
        <v>14</v>
      </c>
      <c r="O68" s="326">
        <v>14</v>
      </c>
      <c r="P68" s="328">
        <v>14</v>
      </c>
      <c r="Q68" s="412" t="s">
        <v>1162</v>
      </c>
      <c r="R68" s="322"/>
      <c r="S68" s="322"/>
      <c r="T68" s="322"/>
      <c r="U68" s="322"/>
      <c r="V68" s="322"/>
      <c r="W68" s="322"/>
      <c r="X68" s="322"/>
      <c r="Y68" s="322"/>
      <c r="Z68" s="322"/>
      <c r="AA68" s="322"/>
      <c r="AB68" s="322"/>
      <c r="AC68" s="322"/>
      <c r="AD68" s="322"/>
      <c r="AE68" s="322"/>
      <c r="AF68" s="322"/>
      <c r="AG68" s="322"/>
      <c r="AH68" s="322"/>
      <c r="AI68" s="322"/>
      <c r="AJ68" s="322"/>
      <c r="AK68" s="322"/>
      <c r="AL68" s="322"/>
      <c r="AM68" s="322"/>
      <c r="AN68" s="322"/>
      <c r="AO68" s="322"/>
      <c r="AP68" s="322"/>
      <c r="AQ68" s="322"/>
      <c r="AR68" s="322"/>
      <c r="AS68" s="322"/>
      <c r="AT68" s="322"/>
      <c r="AU68" s="322"/>
      <c r="AV68" s="322"/>
      <c r="AW68" s="322"/>
      <c r="AX68" s="322"/>
      <c r="AY68" s="322"/>
      <c r="AZ68" s="322"/>
      <c r="BA68" s="322"/>
      <c r="BB68" s="322"/>
      <c r="BC68" s="322"/>
      <c r="BD68" s="320">
        <v>1</v>
      </c>
    </row>
    <row r="69" spans="2:56" ht="21" customHeight="1" thickBot="1">
      <c r="B69" s="941"/>
      <c r="C69" s="694"/>
      <c r="D69" s="636" t="s">
        <v>1290</v>
      </c>
      <c r="E69" s="692" t="str">
        <f>C43</f>
        <v>C43</v>
      </c>
      <c r="F69" s="693" t="s">
        <v>1289</v>
      </c>
      <c r="G69" s="692"/>
      <c r="H69" s="691"/>
      <c r="I69" s="322"/>
      <c r="J69" s="690">
        <f t="shared" ref="J69:P69" ca="1" si="5">CELL("largeur",J69)</f>
        <v>18</v>
      </c>
      <c r="K69" s="324">
        <f t="shared" ca="1" si="5"/>
        <v>16</v>
      </c>
      <c r="L69" s="324">
        <f t="shared" ca="1" si="5"/>
        <v>16</v>
      </c>
      <c r="M69" s="324">
        <f t="shared" ca="1" si="5"/>
        <v>18</v>
      </c>
      <c r="N69" s="324">
        <f t="shared" ca="1" si="5"/>
        <v>16</v>
      </c>
      <c r="O69" s="324">
        <f t="shared" ca="1" si="5"/>
        <v>16</v>
      </c>
      <c r="P69" s="327">
        <f t="shared" ca="1" si="5"/>
        <v>16</v>
      </c>
      <c r="Q69" s="412" t="s">
        <v>1161</v>
      </c>
      <c r="R69" s="322"/>
      <c r="S69" s="322"/>
      <c r="T69" s="322"/>
      <c r="U69" s="322"/>
      <c r="V69" s="322"/>
      <c r="W69" s="322"/>
      <c r="X69" s="322"/>
      <c r="Y69" s="322"/>
      <c r="Z69" s="322"/>
      <c r="AA69" s="322"/>
      <c r="AB69" s="322"/>
      <c r="AC69" s="322"/>
      <c r="AD69" s="322"/>
      <c r="AE69" s="322"/>
      <c r="AF69" s="322"/>
      <c r="AG69" s="322"/>
      <c r="AH69" s="322"/>
      <c r="AI69" s="322"/>
      <c r="AJ69" s="322"/>
      <c r="AK69" s="322"/>
      <c r="AL69" s="322"/>
      <c r="AM69" s="322"/>
      <c r="AN69" s="322"/>
      <c r="AO69" s="322"/>
      <c r="AP69" s="322"/>
      <c r="AQ69" s="322"/>
      <c r="AR69" s="322"/>
      <c r="AS69" s="322"/>
      <c r="AT69" s="322"/>
      <c r="AU69" s="322"/>
      <c r="AV69" s="322"/>
      <c r="AW69" s="322"/>
      <c r="AX69" s="322"/>
      <c r="AY69" s="322"/>
      <c r="AZ69" s="322"/>
      <c r="BA69" s="322"/>
      <c r="BB69" s="322"/>
      <c r="BC69" s="322"/>
      <c r="BD69" s="320">
        <v>1</v>
      </c>
    </row>
    <row r="70" spans="2:56" ht="21" customHeight="1">
      <c r="B70" s="941"/>
      <c r="C70" s="954" t="s">
        <v>1288</v>
      </c>
      <c r="D70" s="954"/>
      <c r="E70" s="954"/>
      <c r="F70" s="954"/>
      <c r="G70" s="954"/>
      <c r="H70" s="955"/>
      <c r="I70" s="322"/>
      <c r="K70" s="322"/>
      <c r="L70" s="322"/>
      <c r="M70" s="322"/>
      <c r="N70" s="322"/>
      <c r="O70" s="322"/>
      <c r="P70" s="322"/>
      <c r="Q70" s="322"/>
      <c r="R70" s="322"/>
      <c r="S70" s="322"/>
      <c r="T70" s="322"/>
      <c r="U70" s="322"/>
      <c r="V70" s="322"/>
      <c r="W70" s="322"/>
      <c r="X70" s="322"/>
      <c r="Y70" s="322"/>
      <c r="Z70" s="322"/>
      <c r="AA70" s="322"/>
      <c r="AB70" s="322"/>
      <c r="AC70" s="322"/>
      <c r="AD70" s="322"/>
      <c r="AE70" s="322"/>
      <c r="AF70" s="322"/>
      <c r="AG70" s="322"/>
      <c r="AH70" s="322"/>
      <c r="AI70" s="322"/>
      <c r="AJ70" s="322"/>
      <c r="AK70" s="322"/>
      <c r="AL70" s="322"/>
      <c r="AM70" s="322"/>
      <c r="AN70" s="322"/>
      <c r="AO70" s="322"/>
      <c r="AP70" s="322"/>
      <c r="AQ70" s="322"/>
      <c r="AR70" s="322"/>
      <c r="AS70" s="322"/>
      <c r="AT70" s="322"/>
      <c r="AU70" s="322"/>
      <c r="AV70" s="322"/>
      <c r="AW70" s="322"/>
      <c r="AX70" s="322"/>
      <c r="AY70" s="322"/>
      <c r="AZ70" s="322"/>
      <c r="BA70" s="322"/>
      <c r="BB70" s="322"/>
      <c r="BC70" s="322"/>
      <c r="BD70" s="320">
        <v>1</v>
      </c>
    </row>
    <row r="71" spans="2:56" ht="21" customHeight="1">
      <c r="B71" s="941"/>
      <c r="C71" s="954"/>
      <c r="D71" s="954"/>
      <c r="E71" s="954"/>
      <c r="F71" s="954"/>
      <c r="G71" s="954"/>
      <c r="H71" s="955"/>
      <c r="I71" s="322"/>
      <c r="J71" s="485" t="s">
        <v>1287</v>
      </c>
      <c r="K71" s="322"/>
      <c r="L71" s="322"/>
      <c r="M71" s="322"/>
      <c r="N71" s="322"/>
      <c r="O71" s="322"/>
      <c r="P71" s="322"/>
      <c r="Q71" s="322"/>
      <c r="R71" s="322"/>
      <c r="S71" s="322"/>
      <c r="T71" s="322"/>
      <c r="U71" s="322"/>
      <c r="V71" s="322"/>
      <c r="W71" s="322"/>
      <c r="X71" s="322"/>
      <c r="Y71" s="322"/>
      <c r="Z71" s="322"/>
      <c r="AA71" s="322"/>
      <c r="AB71" s="322"/>
      <c r="AC71" s="322"/>
      <c r="AD71" s="322"/>
      <c r="AE71" s="322"/>
      <c r="AF71" s="322"/>
      <c r="AG71" s="322"/>
      <c r="AH71" s="322"/>
      <c r="AI71" s="322"/>
      <c r="AJ71" s="322"/>
      <c r="AK71" s="322"/>
      <c r="AL71" s="322"/>
      <c r="AM71" s="322"/>
      <c r="AN71" s="322"/>
      <c r="AO71" s="322"/>
      <c r="AP71" s="322"/>
      <c r="AQ71" s="322"/>
      <c r="AR71" s="322"/>
      <c r="AS71" s="322"/>
      <c r="AT71" s="322"/>
      <c r="AU71" s="322"/>
      <c r="AV71" s="322"/>
      <c r="AW71" s="322"/>
      <c r="AX71" s="322"/>
      <c r="AY71" s="322"/>
      <c r="AZ71" s="322"/>
      <c r="BA71" s="322"/>
      <c r="BB71" s="322"/>
      <c r="BC71" s="322"/>
      <c r="BD71" s="320">
        <v>1</v>
      </c>
    </row>
    <row r="72" spans="2:56" ht="21" customHeight="1">
      <c r="B72" s="941"/>
      <c r="C72" s="689"/>
      <c r="D72" s="672"/>
      <c r="E72" s="672"/>
      <c r="F72" s="672"/>
      <c r="G72" s="672"/>
      <c r="H72" s="671"/>
      <c r="I72" s="322"/>
      <c r="J72" s="688" t="s">
        <v>1286</v>
      </c>
      <c r="K72" s="322"/>
      <c r="L72" s="322"/>
      <c r="M72" s="322"/>
      <c r="O72" s="685"/>
      <c r="P72" s="687" t="s">
        <v>1285</v>
      </c>
      <c r="Q72" s="686" t="s">
        <v>1284</v>
      </c>
      <c r="R72" s="685"/>
      <c r="S72" s="685"/>
      <c r="T72" s="685"/>
      <c r="U72" s="322"/>
      <c r="V72" s="322"/>
      <c r="W72" s="322"/>
      <c r="X72" s="322"/>
      <c r="Y72" s="322"/>
      <c r="Z72" s="322"/>
      <c r="AA72" s="322"/>
      <c r="AB72" s="322"/>
      <c r="AC72" s="322"/>
      <c r="AD72" s="322"/>
      <c r="AE72" s="322"/>
      <c r="AF72" s="322"/>
      <c r="AG72" s="322"/>
      <c r="AH72" s="322"/>
      <c r="AI72" s="322"/>
      <c r="AJ72" s="322"/>
      <c r="AK72" s="322"/>
      <c r="AL72" s="322"/>
      <c r="AM72" s="322"/>
      <c r="AN72" s="322"/>
      <c r="AO72" s="322"/>
      <c r="AP72" s="322"/>
      <c r="AQ72" s="322"/>
      <c r="AR72" s="322"/>
      <c r="AS72" s="322"/>
      <c r="AT72" s="322"/>
      <c r="AU72" s="322"/>
      <c r="AV72" s="322"/>
      <c r="AW72" s="322"/>
      <c r="AX72" s="322"/>
      <c r="AY72" s="322"/>
      <c r="AZ72" s="322"/>
      <c r="BA72" s="322"/>
      <c r="BB72" s="322"/>
      <c r="BC72" s="322"/>
      <c r="BD72" s="320">
        <v>1</v>
      </c>
    </row>
    <row r="73" spans="2:56" ht="21" customHeight="1" thickBot="1">
      <c r="B73" s="941"/>
      <c r="C73" s="684" t="s">
        <v>1283</v>
      </c>
      <c r="D73" s="672"/>
      <c r="E73" s="672"/>
      <c r="F73" s="672"/>
      <c r="G73" s="672"/>
      <c r="H73" s="671"/>
      <c r="I73" s="322"/>
      <c r="J73" s="683" t="s">
        <v>1282</v>
      </c>
      <c r="K73" s="322"/>
      <c r="L73" s="322"/>
      <c r="M73" s="322"/>
      <c r="N73" s="322"/>
      <c r="O73" s="322"/>
      <c r="P73" s="322"/>
      <c r="Q73" s="322"/>
      <c r="R73" s="322"/>
      <c r="S73" s="322"/>
      <c r="T73" s="322"/>
      <c r="U73" s="322"/>
      <c r="V73" s="322"/>
      <c r="W73" s="322"/>
      <c r="X73" s="322"/>
      <c r="Y73" s="322"/>
      <c r="Z73" s="322"/>
      <c r="AA73" s="322"/>
      <c r="AB73" s="322"/>
      <c r="AC73" s="322"/>
      <c r="AD73" s="322"/>
      <c r="AE73" s="322"/>
      <c r="AF73" s="322"/>
      <c r="AG73" s="322"/>
      <c r="AH73" s="322"/>
      <c r="AI73" s="322"/>
      <c r="AJ73" s="322"/>
      <c r="AK73" s="322"/>
      <c r="AL73" s="322"/>
      <c r="AM73" s="322"/>
      <c r="AN73" s="322"/>
      <c r="AO73" s="322"/>
      <c r="AP73" s="322"/>
      <c r="AQ73" s="322"/>
      <c r="AR73" s="322"/>
      <c r="AS73" s="322"/>
      <c r="AT73" s="322"/>
      <c r="AU73" s="322"/>
      <c r="AV73" s="322"/>
      <c r="AW73" s="322"/>
      <c r="AX73" s="322"/>
      <c r="AY73" s="322"/>
      <c r="AZ73" s="322"/>
      <c r="BA73" s="322"/>
      <c r="BB73" s="322"/>
      <c r="BC73" s="322"/>
      <c r="BD73" s="320">
        <v>1</v>
      </c>
    </row>
    <row r="74" spans="2:56" ht="21" customHeight="1">
      <c r="B74" s="941"/>
      <c r="C74" s="673" t="s">
        <v>1281</v>
      </c>
      <c r="D74" s="672"/>
      <c r="E74" s="672"/>
      <c r="F74" s="672"/>
      <c r="G74" s="672"/>
      <c r="H74" s="671"/>
      <c r="I74" s="322"/>
      <c r="J74" s="682" t="s">
        <v>1280</v>
      </c>
      <c r="K74" s="322"/>
      <c r="L74" s="322"/>
      <c r="M74" s="322"/>
      <c r="N74" s="681" t="s">
        <v>1136</v>
      </c>
      <c r="O74" s="956" t="s">
        <v>1279</v>
      </c>
      <c r="P74" s="956"/>
      <c r="Q74" s="956"/>
      <c r="R74" s="956"/>
      <c r="S74" s="957"/>
      <c r="T74" s="322"/>
      <c r="U74" s="322"/>
      <c r="V74" s="322"/>
      <c r="W74" s="322"/>
      <c r="X74" s="322"/>
      <c r="Y74" s="322"/>
      <c r="Z74" s="322"/>
      <c r="AA74" s="322"/>
      <c r="AB74" s="322"/>
      <c r="AC74" s="322"/>
      <c r="AD74" s="322"/>
      <c r="AE74" s="322"/>
      <c r="AF74" s="322"/>
      <c r="AG74" s="322"/>
      <c r="AH74" s="322"/>
      <c r="AI74" s="322"/>
      <c r="AJ74" s="322"/>
      <c r="AK74" s="322"/>
      <c r="AL74" s="322"/>
      <c r="AM74" s="322"/>
      <c r="AN74" s="322"/>
      <c r="AO74" s="322"/>
      <c r="AP74" s="322"/>
      <c r="AQ74" s="322"/>
      <c r="AR74" s="322"/>
      <c r="AS74" s="322"/>
      <c r="AT74" s="322"/>
      <c r="AU74" s="322"/>
      <c r="AV74" s="322"/>
      <c r="AW74" s="322"/>
      <c r="AX74" s="322"/>
      <c r="AY74" s="322"/>
      <c r="AZ74" s="322"/>
      <c r="BA74" s="322"/>
      <c r="BB74" s="322"/>
      <c r="BC74" s="322"/>
      <c r="BD74" s="320">
        <v>1</v>
      </c>
    </row>
    <row r="75" spans="2:56" ht="21" customHeight="1">
      <c r="B75" s="941"/>
      <c r="C75" s="958" t="s">
        <v>1278</v>
      </c>
      <c r="D75" s="958"/>
      <c r="E75" s="958"/>
      <c r="F75" s="958"/>
      <c r="G75" s="958"/>
      <c r="H75" s="959"/>
      <c r="I75" s="322"/>
      <c r="J75" s="680" t="s">
        <v>1277</v>
      </c>
      <c r="K75" s="322"/>
      <c r="L75" s="322"/>
      <c r="M75" s="322"/>
      <c r="N75" s="960">
        <v>3</v>
      </c>
      <c r="O75"/>
      <c r="P75" s="679" t="s">
        <v>1276</v>
      </c>
      <c r="Q75" s="678" t="s">
        <v>1275</v>
      </c>
      <c r="R75" s="677"/>
      <c r="S75" s="676"/>
      <c r="T75" s="322"/>
      <c r="U75" s="322"/>
      <c r="V75" s="322"/>
      <c r="W75" s="322"/>
      <c r="X75" s="322"/>
      <c r="Y75" s="322"/>
      <c r="Z75" s="322"/>
      <c r="AA75" s="322"/>
      <c r="AB75" s="322"/>
      <c r="AC75" s="322"/>
      <c r="AD75" s="322"/>
      <c r="AE75" s="322"/>
      <c r="AF75" s="322"/>
      <c r="AG75" s="322"/>
      <c r="AH75" s="322"/>
      <c r="AI75" s="322"/>
      <c r="AJ75" s="322"/>
      <c r="AK75" s="322"/>
      <c r="AL75" s="322"/>
      <c r="AM75" s="322"/>
      <c r="AN75" s="322"/>
      <c r="AO75" s="322"/>
      <c r="AP75" s="322"/>
      <c r="AQ75" s="322"/>
      <c r="AR75" s="322"/>
      <c r="AS75" s="322"/>
      <c r="AT75" s="322"/>
      <c r="AU75" s="322"/>
      <c r="AV75" s="322"/>
      <c r="AW75" s="322"/>
      <c r="AX75" s="322"/>
      <c r="AY75" s="322"/>
      <c r="AZ75" s="322"/>
      <c r="BA75" s="322"/>
      <c r="BB75" s="322"/>
      <c r="BC75" s="322"/>
      <c r="BD75" s="320">
        <v>1</v>
      </c>
    </row>
    <row r="76" spans="2:56" ht="21" customHeight="1">
      <c r="B76" s="941"/>
      <c r="C76" s="958"/>
      <c r="D76" s="958"/>
      <c r="E76" s="958"/>
      <c r="F76" s="958"/>
      <c r="G76" s="958"/>
      <c r="H76" s="959"/>
      <c r="I76" s="322"/>
      <c r="J76" s="675" t="s">
        <v>1274</v>
      </c>
      <c r="K76" s="322"/>
      <c r="L76" s="322"/>
      <c r="M76" s="322"/>
      <c r="N76" s="960"/>
      <c r="O76" s="513"/>
      <c r="P76" s="513"/>
      <c r="Q76" s="513"/>
      <c r="R76" s="513"/>
      <c r="S76" s="674"/>
      <c r="T76" s="322"/>
      <c r="U76" s="322"/>
      <c r="V76" s="322"/>
      <c r="W76" s="322"/>
      <c r="X76" s="322"/>
      <c r="Y76" s="322"/>
      <c r="Z76" s="322"/>
      <c r="AA76" s="322"/>
      <c r="AB76" s="322"/>
      <c r="AC76" s="322"/>
      <c r="AD76" s="322"/>
      <c r="AE76" s="322"/>
      <c r="AF76" s="322"/>
      <c r="AG76" s="322"/>
      <c r="AH76" s="322"/>
      <c r="AI76" s="322"/>
      <c r="AJ76" s="322"/>
      <c r="AK76" s="322"/>
      <c r="AL76" s="322"/>
      <c r="AM76" s="322"/>
      <c r="AN76" s="322"/>
      <c r="AO76" s="322"/>
      <c r="AP76" s="322"/>
      <c r="AQ76" s="322"/>
      <c r="AR76" s="322"/>
      <c r="AS76" s="322"/>
      <c r="AT76" s="322"/>
      <c r="AU76" s="322"/>
      <c r="AV76" s="322"/>
      <c r="AW76" s="322"/>
      <c r="AX76" s="322"/>
      <c r="AY76" s="322"/>
      <c r="AZ76" s="322"/>
      <c r="BA76" s="322"/>
      <c r="BB76" s="322"/>
      <c r="BC76" s="322"/>
      <c r="BD76" s="320">
        <v>1</v>
      </c>
    </row>
    <row r="77" spans="2:56" ht="21" customHeight="1">
      <c r="B77" s="941"/>
      <c r="C77" s="673"/>
      <c r="D77" s="672"/>
      <c r="E77" s="672"/>
      <c r="F77" s="672"/>
      <c r="G77" s="672"/>
      <c r="H77" s="671"/>
      <c r="I77" s="322"/>
      <c r="J77" s="670" t="s">
        <v>1273</v>
      </c>
      <c r="K77" s="322"/>
      <c r="L77" s="322"/>
      <c r="M77" s="322"/>
      <c r="N77" s="960"/>
      <c r="O77" s="275"/>
      <c r="P77" s="275"/>
      <c r="Q77" s="668" t="s">
        <v>1272</v>
      </c>
      <c r="R77" s="667">
        <v>6</v>
      </c>
      <c r="S77" s="503"/>
      <c r="T77" s="322"/>
      <c r="U77" s="322"/>
      <c r="V77" s="322"/>
      <c r="W77" s="322"/>
      <c r="X77" s="322"/>
      <c r="Y77" s="322"/>
      <c r="Z77" s="322"/>
      <c r="AA77" s="322"/>
      <c r="AB77" s="322"/>
      <c r="AC77" s="322"/>
      <c r="AD77" s="322"/>
      <c r="AE77" s="322"/>
      <c r="AF77" s="322"/>
      <c r="AG77" s="322"/>
      <c r="AH77" s="322"/>
      <c r="AI77" s="322"/>
      <c r="AJ77" s="322"/>
      <c r="AK77" s="322"/>
      <c r="AL77" s="322"/>
      <c r="AM77" s="322"/>
      <c r="AN77" s="322"/>
      <c r="AO77" s="322"/>
      <c r="AP77" s="322"/>
      <c r="AQ77" s="322"/>
      <c r="AR77" s="322"/>
      <c r="AS77" s="322"/>
      <c r="AT77" s="322"/>
      <c r="AU77" s="322"/>
      <c r="AV77" s="322"/>
      <c r="AW77" s="322"/>
      <c r="AX77" s="322"/>
      <c r="AY77" s="322"/>
      <c r="AZ77" s="322"/>
      <c r="BA77" s="322"/>
      <c r="BB77" s="322"/>
      <c r="BC77" s="322"/>
      <c r="BD77" s="320">
        <v>1</v>
      </c>
    </row>
    <row r="78" spans="2:56" ht="21" customHeight="1">
      <c r="B78" s="941"/>
      <c r="C78" s="665" t="str">
        <f>HYPERLINK("# c131",_xlfn.UNICHAR(128269)&amp;" 🔗 Lien")</f>
        <v>🔍 🔗 Lien</v>
      </c>
      <c r="D78" s="555" t="str">
        <f ca="1">_xlfn.FORMULATEXT(C78)</f>
        <v>=LIEN_HYPERTEXTE("# c131";UNICAR(128269)&amp;" 🔗 Lien")</v>
      </c>
      <c r="E78" s="468"/>
      <c r="F78" s="468"/>
      <c r="G78" s="468"/>
      <c r="H78" s="634"/>
      <c r="I78" s="322"/>
      <c r="J78" s="669" t="s">
        <v>1271</v>
      </c>
      <c r="K78" s="322"/>
      <c r="L78" s="322"/>
      <c r="M78" s="322"/>
      <c r="N78" s="960"/>
      <c r="O78" s="275"/>
      <c r="P78" s="275"/>
      <c r="Q78" s="668" t="s">
        <v>1270</v>
      </c>
      <c r="R78" s="667">
        <v>4</v>
      </c>
      <c r="S78" s="503"/>
      <c r="T78" s="322"/>
      <c r="U78" s="322"/>
      <c r="V78" s="322"/>
      <c r="W78" s="322"/>
      <c r="X78" s="322"/>
      <c r="Y78" s="322"/>
      <c r="Z78" s="322"/>
      <c r="AA78" s="322"/>
      <c r="AB78" s="322"/>
      <c r="AC78" s="322"/>
      <c r="AD78" s="322"/>
      <c r="AE78" s="322"/>
      <c r="AF78" s="322"/>
      <c r="AG78" s="322"/>
      <c r="AH78" s="322"/>
      <c r="AI78" s="322"/>
      <c r="AJ78" s="322"/>
      <c r="AK78" s="322"/>
      <c r="AL78" s="322"/>
      <c r="AM78" s="322"/>
      <c r="AN78" s="322"/>
      <c r="AO78" s="322"/>
      <c r="AP78" s="322"/>
      <c r="AQ78" s="322"/>
      <c r="AR78" s="322"/>
      <c r="AS78" s="322"/>
      <c r="AT78" s="322"/>
      <c r="AU78" s="322"/>
      <c r="AV78" s="322"/>
      <c r="AW78" s="322"/>
      <c r="AX78" s="322"/>
      <c r="AY78" s="322"/>
      <c r="AZ78" s="322"/>
      <c r="BA78" s="322"/>
      <c r="BB78" s="322"/>
      <c r="BC78" s="322"/>
      <c r="BD78" s="320">
        <v>1</v>
      </c>
    </row>
    <row r="79" spans="2:56" ht="21" customHeight="1">
      <c r="B79" s="941"/>
      <c r="C79" s="663"/>
      <c r="D79" s="555"/>
      <c r="E79" s="468"/>
      <c r="F79" s="468"/>
      <c r="G79" s="468"/>
      <c r="H79" s="634"/>
      <c r="I79" s="322"/>
      <c r="J79" s="666" t="s">
        <v>1269</v>
      </c>
      <c r="K79" s="322"/>
      <c r="L79" s="322"/>
      <c r="M79" s="322"/>
      <c r="N79" s="960"/>
      <c r="O79" s="275"/>
      <c r="P79" s="275"/>
      <c r="Q79" s="275" t="s">
        <v>1268</v>
      </c>
      <c r="R79" s="493" t="str">
        <f>MID(Q75,R77,R78)</f>
        <v>4522</v>
      </c>
      <c r="S79" s="503"/>
      <c r="T79" s="322"/>
      <c r="U79" s="322"/>
      <c r="V79" s="322"/>
      <c r="W79" s="322"/>
      <c r="X79" s="322"/>
      <c r="Y79" s="322"/>
      <c r="Z79" s="322"/>
      <c r="AA79" s="322"/>
      <c r="AB79" s="322"/>
      <c r="AC79" s="322"/>
      <c r="AD79" s="322"/>
      <c r="AE79" s="322"/>
      <c r="AF79" s="322"/>
      <c r="AG79" s="322"/>
      <c r="AH79" s="322"/>
      <c r="AI79" s="322"/>
      <c r="AJ79" s="322"/>
      <c r="AK79" s="322"/>
      <c r="AL79" s="322"/>
      <c r="AM79" s="322"/>
      <c r="AN79" s="322"/>
      <c r="AO79" s="322"/>
      <c r="AP79" s="322"/>
      <c r="AQ79" s="322"/>
      <c r="AR79" s="322"/>
      <c r="AS79" s="322"/>
      <c r="AT79" s="322"/>
      <c r="AU79" s="322"/>
      <c r="AV79" s="322"/>
      <c r="AW79" s="322"/>
      <c r="AX79" s="322"/>
      <c r="AY79" s="322"/>
      <c r="AZ79" s="322"/>
      <c r="BA79" s="322"/>
      <c r="BB79" s="322"/>
      <c r="BC79" s="322"/>
      <c r="BD79" s="320">
        <v>1</v>
      </c>
    </row>
    <row r="80" spans="2:56" ht="21" customHeight="1">
      <c r="B80" s="941"/>
      <c r="C80" s="665" t="str">
        <f>HYPERLINK("#c131",_xlfn.UNICHAR(128269)&amp;"La bas")</f>
        <v>🔍La bas</v>
      </c>
      <c r="D80" s="555" t="str">
        <f ca="1">_xlfn.FORMULATEXT(C80)</f>
        <v>=LIEN_HYPERTEXTE("#c131";UNICAR(128269)&amp;"La bas")</v>
      </c>
      <c r="E80" s="468"/>
      <c r="F80" s="468"/>
      <c r="G80" s="468"/>
      <c r="H80" s="634"/>
      <c r="I80" s="322"/>
      <c r="J80" s="664" t="s">
        <v>1267</v>
      </c>
      <c r="K80" s="322"/>
      <c r="L80" s="322"/>
      <c r="M80" s="322"/>
      <c r="N80" s="960"/>
      <c r="O80" s="275"/>
      <c r="P80" s="275"/>
      <c r="Q80" s="275"/>
      <c r="R80" s="275"/>
      <c r="S80" s="503"/>
      <c r="T80" s="322"/>
      <c r="U80" s="322"/>
      <c r="V80" s="322"/>
      <c r="W80" s="322"/>
      <c r="X80" s="322"/>
      <c r="Y80" s="322"/>
      <c r="Z80" s="322"/>
      <c r="AA80" s="322"/>
      <c r="AB80" s="322"/>
      <c r="AC80" s="322"/>
      <c r="AD80" s="322"/>
      <c r="AE80" s="322"/>
      <c r="AF80" s="322"/>
      <c r="AG80" s="322"/>
      <c r="AH80" s="322"/>
      <c r="AI80" s="322"/>
      <c r="AJ80" s="322"/>
      <c r="AK80" s="322"/>
      <c r="AL80" s="322"/>
      <c r="AM80" s="322"/>
      <c r="AN80" s="322"/>
      <c r="AO80" s="322"/>
      <c r="AP80" s="322"/>
      <c r="AQ80" s="322"/>
      <c r="AR80" s="322"/>
      <c r="AS80" s="322"/>
      <c r="AT80" s="322"/>
      <c r="AU80" s="322"/>
      <c r="AV80" s="322"/>
      <c r="AW80" s="322"/>
      <c r="AX80" s="322"/>
      <c r="AY80" s="322"/>
      <c r="AZ80" s="322"/>
      <c r="BA80" s="322"/>
      <c r="BB80" s="322"/>
      <c r="BC80" s="322"/>
      <c r="BD80" s="320">
        <v>1</v>
      </c>
    </row>
    <row r="81" spans="2:56" ht="21" customHeight="1">
      <c r="B81" s="941"/>
      <c r="C81" s="663"/>
      <c r="D81" s="555"/>
      <c r="E81" s="468"/>
      <c r="F81" s="468"/>
      <c r="G81" s="468"/>
      <c r="H81" s="634"/>
      <c r="I81" s="322"/>
      <c r="J81" s="662" t="s">
        <v>1266</v>
      </c>
      <c r="K81" s="322"/>
      <c r="L81" s="322"/>
      <c r="M81" s="322"/>
      <c r="N81" s="960"/>
      <c r="O81" s="962" t="s">
        <v>1265</v>
      </c>
      <c r="P81" s="962"/>
      <c r="Q81" s="962"/>
      <c r="R81" s="962"/>
      <c r="S81" s="963"/>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320">
        <v>1</v>
      </c>
    </row>
    <row r="82" spans="2:56" ht="21" customHeight="1">
      <c r="B82" s="941"/>
      <c r="C82" s="661" t="str">
        <f>HYPERLINK("# c131"," 🔗 Cliquez")</f>
        <v xml:space="preserve"> 🔗 Cliquez</v>
      </c>
      <c r="D82" s="555" t="str">
        <f ca="1">_xlfn.FORMULATEXT(C82)</f>
        <v>=LIEN_HYPERTEXTE("# c131";" 🔗 Cliquez")</v>
      </c>
      <c r="E82" s="468"/>
      <c r="F82" s="468"/>
      <c r="G82" s="468"/>
      <c r="H82" s="634"/>
      <c r="I82" s="322"/>
      <c r="J82" s="660" t="s">
        <v>1264</v>
      </c>
      <c r="K82" s="322"/>
      <c r="L82" s="322"/>
      <c r="M82" s="322"/>
      <c r="N82" s="960"/>
      <c r="O82" s="962"/>
      <c r="P82" s="962"/>
      <c r="Q82" s="962"/>
      <c r="R82" s="962"/>
      <c r="S82" s="963"/>
      <c r="T82" s="322"/>
      <c r="U82" s="322"/>
      <c r="V82" s="322"/>
      <c r="W82" s="322"/>
      <c r="X82" s="322"/>
      <c r="Y82" s="322"/>
      <c r="Z82" s="322"/>
      <c r="AA82" s="322"/>
      <c r="AB82" s="322"/>
      <c r="AC82" s="322"/>
      <c r="AD82" s="322"/>
      <c r="AE82" s="322"/>
      <c r="AF82" s="322"/>
      <c r="AG82" s="322"/>
      <c r="AH82" s="322"/>
      <c r="AI82" s="322"/>
      <c r="AJ82" s="322"/>
      <c r="AK82" s="322"/>
      <c r="AL82" s="322"/>
      <c r="AM82" s="322"/>
      <c r="AN82" s="322"/>
      <c r="AO82" s="322"/>
      <c r="AP82" s="322"/>
      <c r="AQ82" s="322"/>
      <c r="AR82" s="322"/>
      <c r="AS82" s="322"/>
      <c r="AT82" s="322"/>
      <c r="AU82" s="322"/>
      <c r="AV82" s="322"/>
      <c r="AW82" s="322"/>
      <c r="AX82" s="322"/>
      <c r="AY82" s="322"/>
      <c r="AZ82" s="322"/>
      <c r="BA82" s="322"/>
      <c r="BB82" s="322"/>
      <c r="BC82" s="322"/>
      <c r="BD82" s="320">
        <v>1</v>
      </c>
    </row>
    <row r="83" spans="2:56" ht="21" customHeight="1">
      <c r="B83" s="941"/>
      <c r="C83" s="468"/>
      <c r="D83" s="468"/>
      <c r="E83" s="468"/>
      <c r="F83" s="468"/>
      <c r="G83" s="468"/>
      <c r="H83" s="634"/>
      <c r="I83" s="322"/>
      <c r="J83" s="659" t="s">
        <v>1263</v>
      </c>
      <c r="K83" s="322"/>
      <c r="L83" s="322"/>
      <c r="M83" s="322"/>
      <c r="N83" s="960"/>
      <c r="O83" s="658">
        <v>11</v>
      </c>
      <c r="P83" s="658">
        <v>11</v>
      </c>
      <c r="Q83" s="658">
        <v>11</v>
      </c>
      <c r="R83" s="658">
        <v>11</v>
      </c>
      <c r="S83" s="657">
        <v>11</v>
      </c>
      <c r="T83" s="322"/>
      <c r="U83" s="322"/>
      <c r="V83" s="322"/>
      <c r="W83" s="322"/>
      <c r="X83" s="322"/>
      <c r="Y83" s="322"/>
      <c r="Z83" s="322"/>
      <c r="AA83" s="322"/>
      <c r="AB83" s="322"/>
      <c r="AC83" s="322"/>
      <c r="AD83" s="322"/>
      <c r="AE83" s="322"/>
      <c r="AF83" s="322"/>
      <c r="AG83" s="322"/>
      <c r="AH83" s="322"/>
      <c r="AI83" s="322"/>
      <c r="AJ83" s="322"/>
      <c r="AK83" s="322"/>
      <c r="AL83" s="322"/>
      <c r="AM83" s="322"/>
      <c r="AN83" s="322"/>
      <c r="AO83" s="322"/>
      <c r="AP83" s="322"/>
      <c r="AQ83" s="322"/>
      <c r="AR83" s="322"/>
      <c r="AS83" s="322"/>
      <c r="AT83" s="322"/>
      <c r="AU83" s="322"/>
      <c r="AV83" s="322"/>
      <c r="AW83" s="322"/>
      <c r="AX83" s="322"/>
      <c r="AY83" s="322"/>
      <c r="AZ83" s="322"/>
      <c r="BA83" s="322"/>
      <c r="BB83" s="322"/>
      <c r="BC83" s="322"/>
      <c r="BD83" s="320">
        <v>1</v>
      </c>
    </row>
    <row r="84" spans="2:56" ht="21" customHeight="1" thickBot="1">
      <c r="B84" s="941"/>
      <c r="C84" s="459" t="s">
        <v>1262</v>
      </c>
      <c r="D84" s="468"/>
      <c r="E84" s="468"/>
      <c r="F84" s="468"/>
      <c r="G84" s="468"/>
      <c r="H84" s="634"/>
      <c r="I84" s="322"/>
      <c r="J84" s="656" t="s">
        <v>1261</v>
      </c>
      <c r="K84" s="322"/>
      <c r="L84" s="322"/>
      <c r="M84" s="322"/>
      <c r="N84" s="961"/>
      <c r="O84" s="324">
        <f ca="1">CELL("largeur",O84)</f>
        <v>16</v>
      </c>
      <c r="P84" s="324">
        <f ca="1">CELL("largeur",P84)</f>
        <v>16</v>
      </c>
      <c r="Q84" s="324">
        <f ca="1">CELL("largeur",Q84)</f>
        <v>11</v>
      </c>
      <c r="R84" s="324">
        <f ca="1">CELL("largeur",R84)</f>
        <v>11</v>
      </c>
      <c r="S84" s="327">
        <f ca="1">CELL("largeur",S84)</f>
        <v>11</v>
      </c>
      <c r="T84" s="322"/>
      <c r="U84" s="322"/>
      <c r="V84" s="322"/>
      <c r="W84" s="322"/>
      <c r="X84" s="322"/>
      <c r="Y84" s="322"/>
      <c r="Z84" s="322"/>
      <c r="AA84" s="322"/>
      <c r="AB84" s="322"/>
      <c r="AC84" s="322"/>
      <c r="AD84" s="322"/>
      <c r="AE84" s="322"/>
      <c r="AF84" s="322"/>
      <c r="AG84" s="322"/>
      <c r="AH84" s="322"/>
      <c r="AI84" s="322"/>
      <c r="AJ84" s="322"/>
      <c r="AK84" s="322"/>
      <c r="AL84" s="322"/>
      <c r="AM84" s="322"/>
      <c r="AN84" s="322"/>
      <c r="AO84" s="322"/>
      <c r="AP84" s="322"/>
      <c r="AQ84" s="322"/>
      <c r="AR84" s="322"/>
      <c r="AS84" s="322"/>
      <c r="AT84" s="322"/>
      <c r="AU84" s="322"/>
      <c r="AV84" s="322"/>
      <c r="AW84" s="322"/>
      <c r="AX84" s="322"/>
      <c r="AY84" s="322"/>
      <c r="AZ84" s="322"/>
      <c r="BA84" s="322"/>
      <c r="BB84" s="322"/>
      <c r="BC84" s="322"/>
      <c r="BD84" s="320">
        <v>1</v>
      </c>
    </row>
    <row r="85" spans="2:56" ht="21" customHeight="1">
      <c r="B85" s="941"/>
      <c r="C85" s="655" t="s">
        <v>1260</v>
      </c>
      <c r="D85" s="468"/>
      <c r="E85" s="468"/>
      <c r="F85" s="468"/>
      <c r="G85" s="468"/>
      <c r="H85" s="634"/>
      <c r="I85" s="322"/>
      <c r="J85" s="654" t="s">
        <v>1259</v>
      </c>
      <c r="K85" s="322"/>
      <c r="L85" s="322"/>
      <c r="M85" s="322"/>
      <c r="N85" s="322"/>
      <c r="O85" s="322"/>
      <c r="P85" s="322"/>
      <c r="Q85" s="322"/>
      <c r="R85" s="322"/>
      <c r="S85" s="322"/>
      <c r="T85" s="322"/>
      <c r="U85" s="322"/>
      <c r="V85" s="322"/>
      <c r="W85" s="322"/>
      <c r="X85" s="322"/>
      <c r="Y85" s="322"/>
      <c r="Z85" s="322"/>
      <c r="AA85" s="322"/>
      <c r="AB85" s="322"/>
      <c r="AC85" s="322"/>
      <c r="AD85" s="322"/>
      <c r="AE85" s="322"/>
      <c r="AF85" s="322"/>
      <c r="AG85" s="322"/>
      <c r="AH85" s="322"/>
      <c r="AI85" s="322"/>
      <c r="AJ85" s="322"/>
      <c r="AK85" s="322"/>
      <c r="AL85" s="322"/>
      <c r="AM85" s="322"/>
      <c r="AN85" s="322"/>
      <c r="AO85" s="322"/>
      <c r="AP85" s="322"/>
      <c r="AQ85" s="322"/>
      <c r="AR85" s="322"/>
      <c r="AS85" s="322"/>
      <c r="AT85" s="322"/>
      <c r="AU85" s="322"/>
      <c r="AV85" s="322"/>
      <c r="AW85" s="322"/>
      <c r="AX85" s="322"/>
      <c r="AY85" s="322"/>
      <c r="AZ85" s="322"/>
      <c r="BA85" s="322"/>
      <c r="BB85" s="322"/>
      <c r="BC85" s="322"/>
      <c r="BD85" s="320">
        <v>1</v>
      </c>
    </row>
    <row r="86" spans="2:56" ht="21" customHeight="1">
      <c r="B86" s="941"/>
      <c r="C86" s="653"/>
      <c r="D86" s="468"/>
      <c r="E86" s="468"/>
      <c r="F86" s="468"/>
      <c r="G86" s="468"/>
      <c r="H86" s="634"/>
      <c r="I86" s="322"/>
      <c r="J86" s="652" t="s">
        <v>1258</v>
      </c>
      <c r="K86" s="322"/>
      <c r="L86" s="322"/>
      <c r="M86" s="322"/>
      <c r="N86" s="322"/>
      <c r="O86" s="322"/>
      <c r="P86" s="322"/>
      <c r="Q86" s="322"/>
      <c r="R86" s="322"/>
      <c r="S86" s="322"/>
      <c r="T86" s="322"/>
      <c r="U86" s="322"/>
      <c r="V86" s="322"/>
      <c r="W86" s="322"/>
      <c r="X86" s="322"/>
      <c r="Y86" s="322"/>
      <c r="Z86" s="322"/>
      <c r="AA86" s="322"/>
      <c r="AB86" s="322"/>
      <c r="AC86" s="322"/>
      <c r="AD86" s="322"/>
      <c r="AE86" s="322"/>
      <c r="AF86" s="322"/>
      <c r="AG86" s="322"/>
      <c r="AH86" s="322"/>
      <c r="AI86" s="322"/>
      <c r="AJ86" s="322"/>
      <c r="AK86" s="322"/>
      <c r="AL86" s="322"/>
      <c r="AM86" s="322"/>
      <c r="AN86" s="322"/>
      <c r="AO86" s="322"/>
      <c r="AP86" s="322"/>
      <c r="AQ86" s="322"/>
      <c r="AR86" s="322"/>
      <c r="AS86" s="322"/>
      <c r="AT86" s="322"/>
      <c r="AU86" s="322"/>
      <c r="AV86" s="322"/>
      <c r="AW86" s="322"/>
      <c r="AX86" s="322"/>
      <c r="AY86" s="322"/>
      <c r="AZ86" s="322"/>
      <c r="BA86" s="322"/>
      <c r="BB86" s="322"/>
      <c r="BC86" s="322"/>
      <c r="BD86" s="320">
        <v>1</v>
      </c>
    </row>
    <row r="87" spans="2:56" ht="21" customHeight="1">
      <c r="B87" s="941"/>
      <c r="C87" s="651" t="s">
        <v>1257</v>
      </c>
      <c r="D87" s="468"/>
      <c r="E87" s="468"/>
      <c r="F87" s="468"/>
      <c r="G87" s="468"/>
      <c r="H87" s="634"/>
      <c r="I87" s="322"/>
      <c r="J87" s="650" t="s">
        <v>1256</v>
      </c>
      <c r="K87" s="322"/>
      <c r="L87" s="322"/>
      <c r="M87" s="322"/>
      <c r="N87" s="648" t="s">
        <v>1253</v>
      </c>
      <c r="O87" s="951" t="s">
        <v>1255</v>
      </c>
      <c r="P87" s="951"/>
      <c r="Q87" s="951"/>
      <c r="R87" s="951"/>
      <c r="S87" s="951"/>
      <c r="T87" s="951"/>
      <c r="U87" s="951"/>
      <c r="V87" s="322"/>
      <c r="W87" s="322"/>
      <c r="X87" s="322"/>
      <c r="Y87" s="322"/>
      <c r="Z87" s="322"/>
      <c r="AA87" s="322"/>
      <c r="AB87" s="322"/>
      <c r="AC87" s="322"/>
      <c r="AD87" s="322"/>
      <c r="AE87" s="322"/>
      <c r="AF87" s="322"/>
      <c r="AG87" s="322"/>
      <c r="AH87" s="322"/>
      <c r="AI87" s="322"/>
      <c r="AJ87" s="322"/>
      <c r="AK87" s="322"/>
      <c r="AL87" s="322"/>
      <c r="AM87" s="322"/>
      <c r="AN87" s="322"/>
      <c r="AO87" s="322"/>
      <c r="AP87" s="322"/>
      <c r="AQ87" s="322"/>
      <c r="AR87" s="322"/>
      <c r="AS87" s="322"/>
      <c r="AT87" s="322"/>
      <c r="AU87" s="322"/>
      <c r="AV87" s="322"/>
      <c r="AW87" s="322"/>
      <c r="AX87" s="322"/>
      <c r="AY87" s="322"/>
      <c r="AZ87" s="322"/>
      <c r="BA87" s="322"/>
      <c r="BB87" s="322"/>
      <c r="BC87" s="322"/>
      <c r="BD87" s="320">
        <v>1</v>
      </c>
    </row>
    <row r="88" spans="2:56" ht="21" customHeight="1">
      <c r="B88" s="941"/>
      <c r="C88" s="468"/>
      <c r="D88" s="468"/>
      <c r="E88" s="468"/>
      <c r="F88" s="468"/>
      <c r="G88" s="468"/>
      <c r="H88" s="634"/>
      <c r="I88" s="322"/>
      <c r="J88" s="649" t="s">
        <v>1254</v>
      </c>
      <c r="K88" s="322"/>
      <c r="L88" s="322"/>
      <c r="M88" s="322"/>
      <c r="N88" s="648" t="s">
        <v>1253</v>
      </c>
      <c r="O88" s="951" t="s">
        <v>1252</v>
      </c>
      <c r="P88" s="951"/>
      <c r="Q88" s="951"/>
      <c r="R88" s="951"/>
      <c r="S88" s="951"/>
      <c r="T88" s="951"/>
      <c r="U88" s="951"/>
      <c r="V88" s="322"/>
      <c r="W88" s="322"/>
      <c r="X88" s="322"/>
      <c r="Y88" s="322"/>
      <c r="Z88" s="322"/>
      <c r="AA88" s="322"/>
      <c r="AB88" s="322"/>
      <c r="AC88" s="322"/>
      <c r="AD88" s="322"/>
      <c r="AE88" s="322"/>
      <c r="AF88" s="322"/>
      <c r="AG88" s="322"/>
      <c r="AH88" s="322"/>
      <c r="AI88" s="322"/>
      <c r="AJ88" s="322"/>
      <c r="AK88" s="322"/>
      <c r="AL88" s="322"/>
      <c r="AM88" s="322"/>
      <c r="AN88" s="322"/>
      <c r="AO88" s="322"/>
      <c r="AP88" s="322"/>
      <c r="AQ88" s="322"/>
      <c r="AR88" s="322"/>
      <c r="AS88" s="322"/>
      <c r="AT88" s="322"/>
      <c r="AU88" s="322"/>
      <c r="AV88" s="322"/>
      <c r="AW88" s="322"/>
      <c r="AX88" s="322"/>
      <c r="AY88" s="322"/>
      <c r="AZ88" s="322"/>
      <c r="BA88" s="322"/>
      <c r="BB88" s="322"/>
      <c r="BC88" s="322"/>
      <c r="BD88" s="320">
        <v>1</v>
      </c>
    </row>
    <row r="89" spans="2:56" ht="21" customHeight="1">
      <c r="B89" s="941"/>
      <c r="C89" s="468" t="s">
        <v>1251</v>
      </c>
      <c r="D89" s="468" t="s">
        <v>1250</v>
      </c>
      <c r="E89" s="468"/>
      <c r="F89" s="468"/>
      <c r="G89" s="468"/>
      <c r="H89" s="634"/>
      <c r="I89" s="322"/>
      <c r="J89" s="647" t="s">
        <v>1249</v>
      </c>
      <c r="K89" s="322"/>
      <c r="L89" s="322"/>
      <c r="M89" s="322"/>
      <c r="N89" s="322"/>
      <c r="O89" s="322"/>
      <c r="P89" s="322"/>
      <c r="Q89" s="322"/>
      <c r="R89" s="322"/>
      <c r="S89" s="322"/>
      <c r="T89" s="322"/>
      <c r="U89" s="322"/>
      <c r="V89" s="322"/>
      <c r="W89" s="322"/>
      <c r="X89" s="322"/>
      <c r="Y89" s="322"/>
      <c r="Z89" s="322"/>
      <c r="AA89" s="322"/>
      <c r="AB89" s="322"/>
      <c r="AC89" s="322"/>
      <c r="AD89" s="322"/>
      <c r="AE89" s="322"/>
      <c r="AF89" s="322"/>
      <c r="AG89" s="322"/>
      <c r="AH89" s="322"/>
      <c r="AI89" s="322"/>
      <c r="AJ89" s="322"/>
      <c r="AK89" s="322"/>
      <c r="AL89" s="322"/>
      <c r="AM89" s="322"/>
      <c r="AN89" s="322"/>
      <c r="AO89" s="322"/>
      <c r="AP89" s="322"/>
      <c r="AQ89" s="322"/>
      <c r="AR89" s="322"/>
      <c r="AS89" s="322"/>
      <c r="AT89" s="322"/>
      <c r="AU89" s="322"/>
      <c r="AV89" s="322"/>
      <c r="AW89" s="322"/>
      <c r="AX89" s="322"/>
      <c r="AY89" s="322"/>
      <c r="AZ89" s="322"/>
      <c r="BA89" s="322"/>
      <c r="BB89" s="322"/>
      <c r="BC89" s="322"/>
      <c r="BD89" s="320">
        <v>1</v>
      </c>
    </row>
    <row r="90" spans="2:56" ht="21" customHeight="1">
      <c r="B90" s="941"/>
      <c r="C90" s="468"/>
      <c r="D90" s="468"/>
      <c r="E90" s="468"/>
      <c r="F90" s="468"/>
      <c r="G90" s="468"/>
      <c r="H90" s="634"/>
      <c r="I90" s="322"/>
      <c r="J90" s="646" t="s">
        <v>1248</v>
      </c>
      <c r="K90" s="322"/>
      <c r="L90" s="322"/>
      <c r="M90" s="322"/>
      <c r="N90" s="645" t="s">
        <v>1247</v>
      </c>
      <c r="O90" s="322"/>
      <c r="P90" s="322"/>
      <c r="Q90" s="322"/>
      <c r="R90" s="322"/>
      <c r="S90" s="322"/>
      <c r="T90" s="322"/>
      <c r="U90" s="322"/>
      <c r="V90" s="322"/>
      <c r="W90" s="322"/>
      <c r="X90" s="322"/>
      <c r="Y90" s="322"/>
      <c r="Z90" s="322"/>
      <c r="AA90" s="322"/>
      <c r="AB90" s="322"/>
      <c r="AC90" s="322"/>
      <c r="AD90" s="322"/>
      <c r="AE90" s="322"/>
      <c r="AF90" s="322"/>
      <c r="AG90" s="322"/>
      <c r="AH90" s="322"/>
      <c r="AI90" s="322"/>
      <c r="AJ90" s="322"/>
      <c r="AK90" s="322"/>
      <c r="AL90" s="322"/>
      <c r="AM90" s="322"/>
      <c r="AN90" s="322"/>
      <c r="AO90" s="322"/>
      <c r="AP90" s="322"/>
      <c r="AQ90" s="322"/>
      <c r="AR90" s="322"/>
      <c r="AS90" s="322"/>
      <c r="AT90" s="322"/>
      <c r="AU90" s="322"/>
      <c r="AV90" s="322"/>
      <c r="AW90" s="322"/>
      <c r="AX90" s="322"/>
      <c r="AY90" s="322"/>
      <c r="AZ90" s="322"/>
      <c r="BA90" s="322"/>
      <c r="BB90" s="322"/>
      <c r="BC90" s="322"/>
      <c r="BD90" s="320">
        <v>1</v>
      </c>
    </row>
    <row r="91" spans="2:56" ht="21" customHeight="1">
      <c r="B91" s="941"/>
      <c r="C91" s="468" t="s">
        <v>1246</v>
      </c>
      <c r="D91" s="468"/>
      <c r="E91" s="468"/>
      <c r="F91" s="468"/>
      <c r="G91" s="468"/>
      <c r="H91" s="634"/>
      <c r="I91" s="322"/>
      <c r="J91" s="644" t="s">
        <v>1245</v>
      </c>
      <c r="K91" s="322"/>
      <c r="L91" s="322"/>
      <c r="M91" s="322"/>
      <c r="N91" s="642" t="s">
        <v>1244</v>
      </c>
      <c r="O91" s="322"/>
      <c r="P91" s="322"/>
      <c r="Q91" s="322"/>
      <c r="R91" s="322"/>
      <c r="S91" s="322"/>
      <c r="T91" s="322"/>
      <c r="U91" s="322"/>
      <c r="V91" s="322"/>
      <c r="W91" s="322"/>
      <c r="X91" s="322"/>
      <c r="Y91" s="322"/>
      <c r="Z91" s="322"/>
      <c r="AA91" s="322"/>
      <c r="AB91" s="322"/>
      <c r="AC91" s="322"/>
      <c r="AD91" s="322"/>
      <c r="AE91" s="322"/>
      <c r="AF91" s="322"/>
      <c r="AG91" s="322"/>
      <c r="AH91" s="322"/>
      <c r="AI91" s="322"/>
      <c r="AJ91" s="322"/>
      <c r="AK91" s="322"/>
      <c r="AL91" s="322"/>
      <c r="AM91" s="322"/>
      <c r="AN91" s="322"/>
      <c r="AO91" s="322"/>
      <c r="AP91" s="322"/>
      <c r="AQ91" s="322"/>
      <c r="AR91" s="322"/>
      <c r="AS91" s="322"/>
      <c r="AT91" s="322"/>
      <c r="AU91" s="322"/>
      <c r="AV91" s="322"/>
      <c r="AW91" s="322"/>
      <c r="AX91" s="322"/>
      <c r="AY91" s="322"/>
      <c r="AZ91" s="322"/>
      <c r="BA91" s="322"/>
      <c r="BB91" s="322"/>
      <c r="BC91" s="322"/>
      <c r="BD91" s="320">
        <v>1</v>
      </c>
    </row>
    <row r="92" spans="2:56" ht="21" customHeight="1">
      <c r="B92" s="941"/>
      <c r="C92" s="468"/>
      <c r="D92" s="635" t="s">
        <v>1243</v>
      </c>
      <c r="E92" s="468"/>
      <c r="F92" s="635" t="s">
        <v>1242</v>
      </c>
      <c r="G92" s="468"/>
      <c r="H92" s="634" t="s">
        <v>945</v>
      </c>
      <c r="I92" s="322"/>
      <c r="J92" s="643" t="s">
        <v>1241</v>
      </c>
      <c r="K92" s="322"/>
      <c r="L92" s="322"/>
      <c r="M92" s="322"/>
      <c r="N92" s="642" t="s">
        <v>1240</v>
      </c>
      <c r="O92" s="322"/>
      <c r="P92" s="322"/>
      <c r="Q92" s="322"/>
      <c r="R92" s="322"/>
      <c r="S92" s="322"/>
      <c r="T92" s="322"/>
      <c r="U92" s="322"/>
      <c r="V92" s="322"/>
      <c r="W92" s="322"/>
      <c r="X92" s="322"/>
      <c r="Y92" s="322"/>
      <c r="Z92" s="322"/>
      <c r="AA92" s="322"/>
      <c r="AB92" s="322"/>
      <c r="AC92" s="322"/>
      <c r="AD92" s="322"/>
      <c r="AE92" s="322"/>
      <c r="AF92" s="322"/>
      <c r="AG92" s="322"/>
      <c r="AH92" s="322"/>
      <c r="AI92" s="322"/>
      <c r="AJ92" s="322"/>
      <c r="AK92" s="322"/>
      <c r="AL92" s="322"/>
      <c r="AM92" s="322"/>
      <c r="AN92" s="322"/>
      <c r="AO92" s="322"/>
      <c r="AP92" s="322"/>
      <c r="AQ92" s="322"/>
      <c r="AR92" s="322"/>
      <c r="AS92" s="322"/>
      <c r="AT92" s="322"/>
      <c r="AU92" s="322"/>
      <c r="AV92" s="322"/>
      <c r="AW92" s="322"/>
      <c r="AX92" s="322"/>
      <c r="AY92" s="322"/>
      <c r="AZ92" s="322"/>
      <c r="BA92" s="322"/>
      <c r="BB92" s="322"/>
      <c r="BC92" s="322"/>
      <c r="BD92" s="320">
        <v>1</v>
      </c>
    </row>
    <row r="93" spans="2:56" ht="21" customHeight="1">
      <c r="B93" s="941"/>
      <c r="C93" s="468" t="s">
        <v>1239</v>
      </c>
      <c r="D93" s="468"/>
      <c r="E93" s="468"/>
      <c r="F93" s="468"/>
      <c r="G93" s="468"/>
      <c r="H93" s="634"/>
      <c r="I93" s="322"/>
      <c r="J93" s="641" t="s">
        <v>1238</v>
      </c>
      <c r="K93" s="322"/>
      <c r="L93" s="322"/>
      <c r="M93" s="322"/>
      <c r="N93" s="640" t="s">
        <v>1237</v>
      </c>
      <c r="O93" s="322"/>
      <c r="P93" s="322"/>
      <c r="Q93" s="322"/>
      <c r="R93" s="322"/>
      <c r="S93" s="322"/>
      <c r="T93" s="322"/>
      <c r="U93" s="322"/>
      <c r="V93" s="322"/>
      <c r="W93" s="322"/>
      <c r="X93" s="322"/>
      <c r="Y93" s="322"/>
      <c r="Z93" s="322"/>
      <c r="AA93" s="322"/>
      <c r="AB93" s="322"/>
      <c r="AC93" s="322"/>
      <c r="AD93" s="322"/>
      <c r="AE93" s="322"/>
      <c r="AF93" s="322"/>
      <c r="AG93" s="322"/>
      <c r="AH93" s="322"/>
      <c r="AI93" s="322"/>
      <c r="AJ93" s="322"/>
      <c r="AK93" s="322"/>
      <c r="AL93" s="322"/>
      <c r="AM93" s="322"/>
      <c r="AN93" s="322"/>
      <c r="AO93" s="322"/>
      <c r="AP93" s="322"/>
      <c r="AQ93" s="322"/>
      <c r="AR93" s="322"/>
      <c r="AS93" s="322"/>
      <c r="AT93" s="322"/>
      <c r="AU93" s="322"/>
      <c r="AV93" s="322"/>
      <c r="AW93" s="322"/>
      <c r="AX93" s="322"/>
      <c r="AY93" s="322"/>
      <c r="AZ93" s="322"/>
      <c r="BA93" s="322"/>
      <c r="BB93" s="322"/>
      <c r="BC93" s="322"/>
      <c r="BD93" s="320">
        <v>1</v>
      </c>
    </row>
    <row r="94" spans="2:56" ht="21" customHeight="1">
      <c r="B94" s="941"/>
      <c r="C94" s="468"/>
      <c r="D94" s="635" t="s">
        <v>1236</v>
      </c>
      <c r="E94" s="468"/>
      <c r="F94" s="635" t="s">
        <v>1235</v>
      </c>
      <c r="G94" s="468"/>
      <c r="H94" s="634"/>
      <c r="I94" s="322"/>
      <c r="J94" s="639" t="s">
        <v>1234</v>
      </c>
      <c r="K94" s="322"/>
      <c r="L94" s="322"/>
      <c r="M94" s="322"/>
      <c r="N94" s="638" t="s">
        <v>1233</v>
      </c>
      <c r="O94" s="322"/>
      <c r="P94" s="322"/>
      <c r="Q94" s="322"/>
      <c r="R94" s="322"/>
      <c r="S94" s="322"/>
      <c r="T94" s="322"/>
      <c r="U94" s="322"/>
      <c r="V94" s="322"/>
      <c r="W94" s="322"/>
      <c r="X94" s="322"/>
      <c r="Y94" s="322"/>
      <c r="Z94" s="322"/>
      <c r="AA94" s="322"/>
      <c r="AB94" s="322"/>
      <c r="AC94" s="322"/>
      <c r="AD94" s="322"/>
      <c r="AE94" s="322"/>
      <c r="AF94" s="322"/>
      <c r="AG94" s="322"/>
      <c r="AH94" s="322"/>
      <c r="AI94" s="322"/>
      <c r="AJ94" s="322"/>
      <c r="AK94" s="322"/>
      <c r="AL94" s="322"/>
      <c r="AM94" s="322"/>
      <c r="AN94" s="322"/>
      <c r="AO94" s="322"/>
      <c r="AP94" s="322"/>
      <c r="AQ94" s="322"/>
      <c r="AR94" s="322"/>
      <c r="AS94" s="322"/>
      <c r="AT94" s="322"/>
      <c r="AU94" s="322"/>
      <c r="AV94" s="322"/>
      <c r="AW94" s="322"/>
      <c r="AX94" s="322"/>
      <c r="AY94" s="322"/>
      <c r="AZ94" s="322"/>
      <c r="BA94" s="322"/>
      <c r="BB94" s="322"/>
      <c r="BC94" s="322"/>
      <c r="BD94" s="320">
        <v>1</v>
      </c>
    </row>
    <row r="95" spans="2:56" ht="21" customHeight="1">
      <c r="B95" s="941"/>
      <c r="C95" s="468"/>
      <c r="D95" s="635"/>
      <c r="E95" s="468"/>
      <c r="F95" s="635"/>
      <c r="G95" s="468"/>
      <c r="H95" s="634"/>
      <c r="I95" s="322"/>
      <c r="J95" s="637" t="s">
        <v>1232</v>
      </c>
      <c r="K95" s="322"/>
      <c r="L95" s="322"/>
      <c r="M95" s="322"/>
      <c r="N95" s="322"/>
      <c r="O95" s="322"/>
      <c r="P95" s="322"/>
      <c r="Q95" s="322"/>
      <c r="R95" s="322"/>
      <c r="S95" s="322"/>
      <c r="T95" s="322"/>
      <c r="U95" s="322"/>
      <c r="V95" s="322"/>
      <c r="W95" s="322"/>
      <c r="X95" s="322"/>
      <c r="Y95" s="322"/>
      <c r="Z95" s="322"/>
      <c r="AA95" s="322"/>
      <c r="AB95" s="322"/>
      <c r="AC95" s="322"/>
      <c r="AD95" s="322"/>
      <c r="AE95" s="322"/>
      <c r="AF95" s="322"/>
      <c r="AG95" s="322"/>
      <c r="AH95" s="322"/>
      <c r="AI95" s="322"/>
      <c r="AJ95" s="322"/>
      <c r="AK95" s="322"/>
      <c r="AL95" s="322"/>
      <c r="AM95" s="322"/>
      <c r="AN95" s="322"/>
      <c r="AO95" s="322"/>
      <c r="AP95" s="322"/>
      <c r="AQ95" s="322"/>
      <c r="AR95" s="322"/>
      <c r="AS95" s="322"/>
      <c r="AT95" s="322"/>
      <c r="AU95" s="322"/>
      <c r="AV95" s="322"/>
      <c r="AW95" s="322"/>
      <c r="AX95" s="322"/>
      <c r="AY95" s="322"/>
      <c r="AZ95" s="322"/>
      <c r="BA95" s="322"/>
      <c r="BB95" s="322"/>
      <c r="BC95" s="322"/>
      <c r="BD95" s="320">
        <v>1</v>
      </c>
    </row>
    <row r="96" spans="2:56" ht="21" customHeight="1">
      <c r="B96" s="941"/>
      <c r="C96" s="468"/>
      <c r="D96" s="635"/>
      <c r="E96" s="636" t="s">
        <v>1231</v>
      </c>
      <c r="F96" s="635" t="s">
        <v>1230</v>
      </c>
      <c r="G96" s="468"/>
      <c r="H96" s="634"/>
      <c r="I96" s="322"/>
      <c r="J96" s="322"/>
      <c r="K96" s="322"/>
      <c r="L96" s="322"/>
      <c r="M96" s="322"/>
      <c r="N96" s="322"/>
      <c r="O96" s="322"/>
      <c r="P96" s="322"/>
      <c r="Q96" s="322"/>
      <c r="R96" s="322"/>
      <c r="S96" s="322"/>
      <c r="T96" s="322"/>
      <c r="U96" s="322"/>
      <c r="V96" s="322"/>
      <c r="W96" s="322"/>
      <c r="X96" s="322"/>
      <c r="Y96" s="322"/>
      <c r="Z96" s="322"/>
      <c r="AA96" s="322"/>
      <c r="AB96" s="322"/>
      <c r="AC96" s="322"/>
      <c r="AD96" s="322"/>
      <c r="AE96" s="322"/>
      <c r="AF96" s="322"/>
      <c r="AG96" s="322"/>
      <c r="AH96" s="322"/>
      <c r="AI96" s="322"/>
      <c r="AJ96" s="322"/>
      <c r="AK96" s="322"/>
      <c r="AL96" s="322"/>
      <c r="AM96" s="322"/>
      <c r="AN96" s="322"/>
      <c r="AO96" s="322"/>
      <c r="AP96" s="322"/>
      <c r="AQ96" s="322"/>
      <c r="AR96" s="322"/>
      <c r="AS96" s="322"/>
      <c r="AT96" s="322"/>
      <c r="AU96" s="322"/>
      <c r="AV96" s="322"/>
      <c r="AW96" s="322"/>
      <c r="AX96" s="322"/>
      <c r="AY96" s="322"/>
      <c r="AZ96" s="322"/>
      <c r="BA96" s="322"/>
      <c r="BB96" s="322"/>
      <c r="BC96" s="322"/>
      <c r="BD96" s="320">
        <v>1</v>
      </c>
    </row>
    <row r="97" spans="1:56" ht="21" customHeight="1">
      <c r="B97" s="941"/>
      <c r="C97" s="468"/>
      <c r="D97" s="635"/>
      <c r="E97" s="468"/>
      <c r="F97" s="635"/>
      <c r="G97" s="468"/>
      <c r="H97" s="634"/>
      <c r="I97" s="322"/>
      <c r="J97" s="322"/>
      <c r="K97" s="322"/>
      <c r="L97" s="322"/>
      <c r="M97" s="322"/>
      <c r="N97" s="322"/>
      <c r="O97" s="322"/>
      <c r="P97" s="322"/>
      <c r="Q97" s="322"/>
      <c r="R97" s="322"/>
      <c r="S97" s="322"/>
      <c r="T97" s="322"/>
      <c r="U97" s="322"/>
      <c r="V97" s="322"/>
      <c r="W97" s="322"/>
      <c r="X97" s="322"/>
      <c r="Y97" s="322"/>
      <c r="Z97" s="322"/>
      <c r="AA97" s="322"/>
      <c r="AB97" s="322"/>
      <c r="AC97" s="322"/>
      <c r="AD97" s="322"/>
      <c r="AE97" s="322"/>
      <c r="AF97" s="322"/>
      <c r="AG97" s="322"/>
      <c r="AH97" s="322"/>
      <c r="AI97" s="322"/>
      <c r="AJ97" s="322"/>
      <c r="AK97" s="322"/>
      <c r="AL97" s="322"/>
      <c r="AM97" s="322"/>
      <c r="AN97" s="322"/>
      <c r="AO97" s="322"/>
      <c r="AP97" s="322"/>
      <c r="AQ97" s="322"/>
      <c r="AR97" s="322"/>
      <c r="AS97" s="322"/>
      <c r="AT97" s="322"/>
      <c r="AU97" s="322"/>
      <c r="AV97" s="322"/>
      <c r="AW97" s="322"/>
      <c r="AX97" s="322"/>
      <c r="AY97" s="322"/>
      <c r="AZ97" s="322"/>
      <c r="BA97" s="322"/>
      <c r="BB97" s="322"/>
      <c r="BC97" s="322"/>
      <c r="BD97" s="320">
        <v>1</v>
      </c>
    </row>
    <row r="98" spans="1:56" ht="21" customHeight="1">
      <c r="B98" s="941"/>
      <c r="C98" s="468" t="s">
        <v>1229</v>
      </c>
      <c r="D98" s="635"/>
      <c r="E98" s="468"/>
      <c r="F98" s="635"/>
      <c r="G98" s="468"/>
      <c r="H98" s="634"/>
      <c r="I98" s="322"/>
      <c r="J98" s="322"/>
      <c r="K98" s="322"/>
      <c r="L98" s="322"/>
      <c r="M98" s="322"/>
      <c r="N98" s="322"/>
      <c r="O98" s="322"/>
      <c r="P98" s="322"/>
      <c r="Q98" s="322"/>
      <c r="R98" s="322"/>
      <c r="S98" s="322"/>
      <c r="T98" s="322"/>
      <c r="U98" s="322"/>
      <c r="V98" s="322"/>
      <c r="W98" s="322"/>
      <c r="X98" s="322"/>
      <c r="Y98" s="322"/>
      <c r="Z98" s="322"/>
      <c r="AA98" s="322"/>
      <c r="AB98" s="322"/>
      <c r="AC98" s="322"/>
      <c r="AD98" s="322"/>
      <c r="AE98" s="322"/>
      <c r="AF98" s="322"/>
      <c r="AG98" s="322"/>
      <c r="AH98" s="322"/>
      <c r="AI98" s="322"/>
      <c r="AJ98" s="322"/>
      <c r="AK98" s="322"/>
      <c r="AL98" s="322"/>
      <c r="AM98" s="322"/>
      <c r="AN98" s="322"/>
      <c r="AO98" s="322"/>
      <c r="AP98" s="322"/>
      <c r="AQ98" s="322"/>
      <c r="AR98" s="322"/>
      <c r="AS98" s="322"/>
      <c r="AT98" s="322"/>
      <c r="AU98" s="322"/>
      <c r="AV98" s="322"/>
      <c r="AW98" s="322"/>
      <c r="AX98" s="322"/>
      <c r="AY98" s="322"/>
      <c r="AZ98" s="322"/>
      <c r="BA98" s="322"/>
      <c r="BB98" s="322"/>
      <c r="BC98" s="322"/>
      <c r="BD98" s="320">
        <v>1</v>
      </c>
    </row>
    <row r="99" spans="1:56" ht="21" customHeight="1">
      <c r="B99" s="941"/>
      <c r="C99" s="468"/>
      <c r="D99" s="635" t="s">
        <v>1228</v>
      </c>
      <c r="E99" s="468"/>
      <c r="F99" s="635"/>
      <c r="G99" s="468"/>
      <c r="H99" s="634" t="s">
        <v>945</v>
      </c>
      <c r="I99" s="322"/>
      <c r="J99" s="322"/>
      <c r="K99" s="322"/>
      <c r="L99" s="322"/>
      <c r="M99" s="322"/>
      <c r="N99" s="322"/>
      <c r="O99" s="322"/>
      <c r="P99" s="322"/>
      <c r="Q99" s="322"/>
      <c r="R99" s="322"/>
      <c r="S99" s="322"/>
      <c r="T99" s="322"/>
      <c r="U99" s="322"/>
      <c r="V99" s="322"/>
      <c r="W99" s="322"/>
      <c r="X99" s="322"/>
      <c r="Y99" s="322"/>
      <c r="Z99" s="322"/>
      <c r="AA99" s="322"/>
      <c r="AB99" s="322"/>
      <c r="AC99" s="322"/>
      <c r="AD99" s="322"/>
      <c r="AE99" s="322"/>
      <c r="AF99" s="322"/>
      <c r="AG99" s="322"/>
      <c r="AH99" s="322"/>
      <c r="AI99" s="322"/>
      <c r="AJ99" s="322"/>
      <c r="AK99" s="322"/>
      <c r="AL99" s="322"/>
      <c r="AM99" s="322"/>
      <c r="AN99" s="322"/>
      <c r="AO99" s="322"/>
      <c r="AP99" s="322"/>
      <c r="AQ99" s="322"/>
      <c r="AR99" s="322"/>
      <c r="AS99" s="322"/>
      <c r="AT99" s="322"/>
      <c r="AU99" s="322"/>
      <c r="AV99" s="322"/>
      <c r="AW99" s="322"/>
      <c r="AX99" s="322"/>
      <c r="AY99" s="322"/>
      <c r="AZ99" s="322"/>
      <c r="BA99" s="322"/>
      <c r="BB99" s="322"/>
      <c r="BC99" s="322"/>
      <c r="BD99" s="320">
        <v>1</v>
      </c>
    </row>
    <row r="100" spans="1:56" ht="21" customHeight="1" thickBot="1">
      <c r="B100" s="942"/>
      <c r="C100" s="633"/>
      <c r="D100" s="633"/>
      <c r="E100" s="633"/>
      <c r="F100" s="633"/>
      <c r="G100" s="633"/>
      <c r="H100" s="63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322"/>
      <c r="AE100" s="322"/>
      <c r="AF100" s="322"/>
      <c r="AG100" s="322"/>
      <c r="AH100" s="322"/>
      <c r="AI100" s="322"/>
      <c r="AJ100" s="322"/>
      <c r="AK100" s="322"/>
      <c r="AL100" s="322"/>
      <c r="AM100" s="322"/>
      <c r="AN100" s="322"/>
      <c r="AO100" s="322"/>
      <c r="AP100" s="322"/>
      <c r="AQ100" s="322"/>
      <c r="AR100" s="322"/>
      <c r="AS100" s="322"/>
      <c r="AT100" s="322"/>
      <c r="AU100" s="322"/>
      <c r="AV100" s="322"/>
      <c r="AW100" s="322"/>
      <c r="AX100" s="322"/>
      <c r="AY100" s="322"/>
      <c r="AZ100" s="322"/>
      <c r="BA100" s="322"/>
      <c r="BB100" s="322"/>
      <c r="BC100" s="322"/>
      <c r="BD100" s="320">
        <v>1</v>
      </c>
    </row>
    <row r="101" spans="1:56" ht="21" customHeight="1">
      <c r="A101" s="322">
        <v>1</v>
      </c>
      <c r="B101" s="322"/>
      <c r="C101" s="627"/>
      <c r="D101" s="627"/>
      <c r="E101" s="627"/>
      <c r="F101" s="627"/>
      <c r="G101" s="627"/>
      <c r="H101" s="631"/>
      <c r="I101" s="631"/>
      <c r="J101" s="628" t="s">
        <v>1168</v>
      </c>
      <c r="K101" s="322"/>
      <c r="L101" s="322"/>
      <c r="M101" s="322"/>
      <c r="N101" s="322"/>
      <c r="O101" s="630" t="s">
        <v>1227</v>
      </c>
      <c r="P101" s="485"/>
      <c r="Q101" s="485"/>
      <c r="R101" s="322"/>
      <c r="S101" s="322">
        <v>1</v>
      </c>
      <c r="T101" s="322"/>
      <c r="U101" s="322"/>
      <c r="V101" s="322"/>
      <c r="W101" s="322"/>
      <c r="X101" s="322"/>
      <c r="Y101" s="322"/>
      <c r="Z101" s="322"/>
      <c r="AA101" s="322"/>
      <c r="AB101" s="322"/>
      <c r="AC101" s="322"/>
      <c r="AD101" s="322"/>
      <c r="AE101" s="322"/>
      <c r="AF101" s="322"/>
      <c r="AG101" s="322"/>
      <c r="AH101" s="322"/>
      <c r="AI101" s="322"/>
      <c r="AJ101" s="322"/>
      <c r="AK101" s="322"/>
      <c r="AL101" s="322"/>
      <c r="AM101" s="322"/>
      <c r="AN101" s="322"/>
      <c r="AO101" s="322"/>
      <c r="AP101" s="322"/>
      <c r="AQ101" s="322"/>
      <c r="AR101" s="322"/>
      <c r="AS101" s="322"/>
      <c r="AT101" s="322"/>
      <c r="AU101" s="322"/>
      <c r="AV101" s="322"/>
      <c r="AW101" s="322"/>
      <c r="AX101" s="322"/>
      <c r="AY101" s="322"/>
      <c r="AZ101" s="322"/>
      <c r="BA101" s="322"/>
      <c r="BB101" s="322"/>
      <c r="BC101" s="322"/>
      <c r="BD101" s="320">
        <v>1</v>
      </c>
    </row>
    <row r="102" spans="1:56" ht="21" customHeight="1">
      <c r="A102" s="322">
        <v>1</v>
      </c>
      <c r="B102" s="322"/>
      <c r="C102" s="629" t="s">
        <v>1226</v>
      </c>
      <c r="D102" s="627"/>
      <c r="E102" s="627"/>
      <c r="F102" s="627"/>
      <c r="G102" s="627"/>
      <c r="H102" s="627"/>
      <c r="I102" s="627"/>
      <c r="J102" s="628" t="s">
        <v>1167</v>
      </c>
      <c r="K102" s="322"/>
      <c r="L102" s="322"/>
      <c r="M102" s="322"/>
      <c r="N102" s="322"/>
      <c r="O102" s="972" t="s">
        <v>1225</v>
      </c>
      <c r="P102" s="973" t="s">
        <v>1224</v>
      </c>
      <c r="Q102" s="322"/>
      <c r="R102" s="322"/>
      <c r="S102" s="322"/>
      <c r="T102" s="322"/>
      <c r="U102" s="322"/>
      <c r="V102" s="322"/>
      <c r="W102" s="322"/>
      <c r="X102" s="322"/>
      <c r="Y102" s="322"/>
      <c r="Z102" s="322"/>
      <c r="AA102" s="322"/>
      <c r="AB102" s="322"/>
      <c r="AC102" s="322"/>
      <c r="AD102" s="322"/>
      <c r="AE102" s="322"/>
      <c r="AF102" s="322"/>
      <c r="AG102" s="322"/>
      <c r="AH102" s="322"/>
      <c r="AI102" s="322"/>
      <c r="AJ102" s="322"/>
      <c r="AK102" s="322"/>
      <c r="AL102" s="322"/>
      <c r="AM102" s="322"/>
      <c r="AN102" s="322"/>
      <c r="AO102" s="322"/>
      <c r="AP102" s="322"/>
      <c r="AQ102" s="322"/>
      <c r="AR102" s="322"/>
      <c r="AS102" s="322"/>
      <c r="AT102" s="322"/>
      <c r="AU102" s="322"/>
      <c r="AV102" s="322"/>
      <c r="AW102" s="322"/>
      <c r="AX102" s="322"/>
      <c r="AY102" s="322"/>
      <c r="AZ102" s="322"/>
      <c r="BA102" s="322"/>
      <c r="BB102" s="322"/>
      <c r="BC102" s="322"/>
      <c r="BD102" s="320">
        <v>1</v>
      </c>
    </row>
    <row r="103" spans="1:56" ht="21" customHeight="1">
      <c r="A103" s="322">
        <v>1</v>
      </c>
      <c r="B103" s="322"/>
      <c r="C103" s="627" t="s">
        <v>1223</v>
      </c>
      <c r="D103" s="627"/>
      <c r="E103" s="627"/>
      <c r="F103" s="627"/>
      <c r="G103" s="627"/>
      <c r="H103" s="471" t="s">
        <v>1209</v>
      </c>
      <c r="I103" s="508">
        <f>IF(H104=D130,E113/(100-F114)*100)</f>
        <v>2.5</v>
      </c>
      <c r="J103" s="555" t="str">
        <f ca="1">_xlfn.FORMULATEXT(I103)</f>
        <v>=SI(H104=D130;E113/(100-F114)*100)</v>
      </c>
      <c r="K103" s="459"/>
      <c r="L103" s="322">
        <v>1</v>
      </c>
      <c r="M103" s="322">
        <v>1</v>
      </c>
      <c r="N103" s="322"/>
      <c r="O103" s="972"/>
      <c r="P103" s="973"/>
      <c r="Q103" s="322"/>
      <c r="R103" s="322"/>
      <c r="S103" s="322"/>
      <c r="T103" s="322"/>
      <c r="U103" s="322"/>
      <c r="V103" s="322"/>
      <c r="W103" s="322"/>
      <c r="X103" s="322"/>
      <c r="Y103" s="322"/>
      <c r="Z103" s="322"/>
      <c r="AA103" s="322"/>
      <c r="AB103" s="322"/>
      <c r="AC103" s="322"/>
      <c r="AD103" s="322"/>
      <c r="AE103" s="322"/>
      <c r="AF103" s="322"/>
      <c r="AG103" s="322"/>
      <c r="AH103" s="322"/>
      <c r="AI103" s="322"/>
      <c r="AJ103" s="322"/>
      <c r="AK103" s="322"/>
      <c r="AL103" s="322"/>
      <c r="AM103" s="322"/>
      <c r="AN103" s="322"/>
      <c r="AO103" s="322"/>
      <c r="AP103" s="322"/>
      <c r="AQ103" s="322"/>
      <c r="AR103" s="322"/>
      <c r="AS103" s="322"/>
      <c r="AT103" s="322"/>
      <c r="AU103" s="322"/>
      <c r="AV103" s="322"/>
      <c r="AW103" s="322"/>
      <c r="AX103" s="322"/>
      <c r="AY103" s="322"/>
      <c r="AZ103" s="322"/>
      <c r="BA103" s="322"/>
      <c r="BB103" s="322"/>
      <c r="BC103" s="322"/>
      <c r="BD103" s="320">
        <v>1</v>
      </c>
    </row>
    <row r="104" spans="1:56" ht="21" customHeight="1">
      <c r="A104" s="322">
        <v>1</v>
      </c>
      <c r="B104" s="322"/>
      <c r="C104" s="627" t="s">
        <v>1222</v>
      </c>
      <c r="D104" s="627"/>
      <c r="E104" s="627"/>
      <c r="F104" s="627"/>
      <c r="G104" s="627"/>
      <c r="H104" s="465" t="s">
        <v>1208</v>
      </c>
      <c r="I104" s="508">
        <f>IF(H113=D130,E113-(E113*F114%))</f>
        <v>0.625</v>
      </c>
      <c r="J104" s="555" t="str">
        <f ca="1">_xlfn.FORMULATEXT(I104)</f>
        <v>=SI(H113=D130;E113-(E113*F114%))</v>
      </c>
      <c r="K104" s="459"/>
      <c r="L104" s="322">
        <v>1</v>
      </c>
      <c r="M104" s="322">
        <v>1</v>
      </c>
      <c r="N104" s="322"/>
      <c r="O104" s="322">
        <v>1</v>
      </c>
      <c r="P104" s="322"/>
      <c r="Q104" s="322"/>
      <c r="R104" s="322"/>
      <c r="S104" s="322"/>
      <c r="T104" s="322"/>
      <c r="U104" s="322"/>
      <c r="V104" s="322"/>
      <c r="W104" s="322"/>
      <c r="X104" s="322"/>
      <c r="Y104" s="322"/>
      <c r="Z104" s="322"/>
      <c r="AA104" s="322"/>
      <c r="AB104" s="322"/>
      <c r="AC104" s="322"/>
      <c r="AD104" s="322"/>
      <c r="AE104" s="322"/>
      <c r="AF104" s="322"/>
      <c r="AG104" s="322"/>
      <c r="AH104" s="322"/>
      <c r="AI104" s="322"/>
      <c r="AJ104" s="322"/>
      <c r="AK104" s="322"/>
      <c r="AL104" s="322"/>
      <c r="AM104" s="322"/>
      <c r="AN104" s="322"/>
      <c r="AO104" s="322"/>
      <c r="AP104" s="322"/>
      <c r="AQ104" s="322"/>
      <c r="AR104" s="322"/>
      <c r="AS104" s="322"/>
      <c r="AT104" s="322"/>
      <c r="AU104" s="322"/>
      <c r="AV104" s="322"/>
      <c r="AW104" s="322"/>
      <c r="AX104" s="322"/>
      <c r="AY104" s="322"/>
      <c r="AZ104" s="322"/>
      <c r="BA104" s="322"/>
      <c r="BB104" s="322"/>
      <c r="BC104" s="322"/>
      <c r="BD104" s="320">
        <v>1</v>
      </c>
    </row>
    <row r="105" spans="1:56" ht="21" customHeight="1" thickBot="1">
      <c r="A105" s="322">
        <v>1</v>
      </c>
      <c r="B105" s="322"/>
      <c r="C105" s="322">
        <v>1</v>
      </c>
      <c r="D105" s="322">
        <v>1</v>
      </c>
      <c r="E105" s="322">
        <v>1</v>
      </c>
      <c r="F105" s="322">
        <v>1</v>
      </c>
      <c r="G105" s="322">
        <v>1</v>
      </c>
      <c r="H105" s="322">
        <v>1</v>
      </c>
      <c r="I105" s="322">
        <v>1</v>
      </c>
      <c r="J105" s="626"/>
      <c r="K105" s="322"/>
      <c r="L105" s="322">
        <v>1</v>
      </c>
      <c r="M105" s="322">
        <v>1</v>
      </c>
      <c r="N105" s="322"/>
      <c r="O105" s="974" t="s">
        <v>1221</v>
      </c>
      <c r="P105" s="322"/>
      <c r="Q105" s="322"/>
      <c r="R105" s="322"/>
      <c r="S105" s="322"/>
      <c r="T105" s="322"/>
      <c r="U105" s="322"/>
      <c r="V105" s="322"/>
      <c r="W105" s="322"/>
      <c r="X105" s="322"/>
      <c r="Y105" s="322"/>
      <c r="Z105" s="322"/>
      <c r="AA105" s="322"/>
      <c r="AB105" s="322"/>
      <c r="AC105" s="322"/>
      <c r="AD105" s="322"/>
      <c r="AE105" s="322"/>
      <c r="AF105" s="322"/>
      <c r="AG105" s="322"/>
      <c r="AH105" s="322"/>
      <c r="AI105" s="322"/>
      <c r="AJ105" s="322"/>
      <c r="AK105" s="322"/>
      <c r="AL105" s="322"/>
      <c r="AM105" s="322"/>
      <c r="AN105" s="322"/>
      <c r="AO105" s="322"/>
      <c r="AP105" s="322"/>
      <c r="AQ105" s="322"/>
      <c r="AR105" s="322"/>
      <c r="AS105" s="322"/>
      <c r="AT105" s="322"/>
      <c r="AU105" s="322"/>
      <c r="AV105" s="322"/>
      <c r="AW105" s="322"/>
      <c r="AX105" s="322"/>
      <c r="AY105" s="322"/>
      <c r="AZ105" s="322"/>
      <c r="BA105" s="322"/>
      <c r="BB105" s="322"/>
      <c r="BC105" s="322"/>
      <c r="BD105" s="320">
        <v>1</v>
      </c>
    </row>
    <row r="106" spans="1:56" ht="21" customHeight="1">
      <c r="A106" s="322">
        <v>1</v>
      </c>
      <c r="B106" s="937" t="s">
        <v>1136</v>
      </c>
      <c r="C106" s="971" t="s">
        <v>1203</v>
      </c>
      <c r="D106" s="971"/>
      <c r="E106" s="971"/>
      <c r="F106" s="971"/>
      <c r="G106" s="625"/>
      <c r="H106" s="624" t="str">
        <f>E114</f>
        <v>❻ %  de PERTE &gt;</v>
      </c>
      <c r="I106" s="623" t="str">
        <f>_xlfn.UNICHAR(128269)&amp;"Cliquez sur les loupes"</f>
        <v>🔍Cliquez sur les loupes</v>
      </c>
      <c r="J106" s="485"/>
      <c r="K106" s="592" t="s">
        <v>1217</v>
      </c>
      <c r="L106" s="459"/>
      <c r="M106" s="459"/>
      <c r="N106" s="459"/>
      <c r="O106" s="974"/>
      <c r="P106" s="322"/>
      <c r="Q106" s="322"/>
      <c r="R106" s="322"/>
      <c r="S106" s="322"/>
      <c r="T106" s="322"/>
      <c r="U106" s="322"/>
      <c r="V106" s="322"/>
      <c r="W106" s="322"/>
      <c r="X106" s="322"/>
      <c r="Y106" s="322"/>
      <c r="Z106" s="322"/>
      <c r="AA106" s="322"/>
      <c r="AB106" s="322"/>
      <c r="AC106" s="322"/>
      <c r="AD106" s="322"/>
      <c r="AE106" s="322"/>
      <c r="AF106" s="322"/>
      <c r="AG106" s="322"/>
      <c r="AH106" s="322"/>
      <c r="AI106" s="322"/>
      <c r="AJ106" s="322"/>
      <c r="AK106" s="322"/>
      <c r="AL106" s="322"/>
      <c r="AM106" s="322"/>
      <c r="AN106" s="322"/>
      <c r="AO106" s="322"/>
      <c r="AP106" s="322"/>
      <c r="AQ106" s="322"/>
      <c r="AR106" s="322"/>
      <c r="AS106" s="322"/>
      <c r="AT106" s="322"/>
      <c r="AU106" s="322"/>
      <c r="AV106" s="322"/>
      <c r="AW106" s="322"/>
      <c r="AX106" s="322"/>
      <c r="AY106" s="322"/>
      <c r="AZ106" s="322"/>
      <c r="BA106" s="322"/>
      <c r="BB106" s="322"/>
      <c r="BC106" s="322"/>
      <c r="BD106" s="320">
        <v>1</v>
      </c>
    </row>
    <row r="107" spans="1:56" ht="21" customHeight="1">
      <c r="A107" s="322">
        <v>1</v>
      </c>
      <c r="B107" s="938"/>
      <c r="C107" s="622"/>
      <c r="D107" s="622"/>
      <c r="E107" s="621"/>
      <c r="F107" s="620" t="s">
        <v>1202</v>
      </c>
      <c r="G107" s="619" t="str">
        <f>IF(F113=D129,"CRU- Brut ou à cuire","CUIT - Net à servir")</f>
        <v>CRU- Brut ou à cuire</v>
      </c>
      <c r="H107" s="618"/>
      <c r="I107" s="600" t="str">
        <f>HYPERLINK("#"&amp;ADDRESS(ROW(G107),COLUMN(G107),4),_xlfn.UNICHAR(128269)&amp;"cellule "&amp;ADDRESS(ROW(G107),COLUMN(G107),4))</f>
        <v>🔍cellule G107</v>
      </c>
      <c r="J107" s="617" t="str">
        <f>G107</f>
        <v>CRU- Brut ou à cuire</v>
      </c>
      <c r="K107" s="555" t="str">
        <f ca="1">_xlfn.FORMULATEXT(G107)</f>
        <v>=SI(F113=D129;"CRU- Brut ou à cuire";"CUIT - Net à servir")</v>
      </c>
      <c r="L107" s="459"/>
      <c r="M107" s="459"/>
      <c r="N107" s="459"/>
      <c r="O107" s="322"/>
      <c r="P107" s="322"/>
      <c r="Q107" s="322"/>
      <c r="R107" s="322"/>
      <c r="S107" s="322"/>
      <c r="T107" s="322"/>
      <c r="U107" s="322"/>
      <c r="V107" s="322"/>
      <c r="W107" s="322"/>
      <c r="X107" s="322"/>
      <c r="Y107" s="322"/>
      <c r="Z107" s="322"/>
      <c r="AA107" s="322"/>
      <c r="AB107" s="322"/>
      <c r="AC107" s="322"/>
      <c r="AD107" s="322"/>
      <c r="AE107" s="322"/>
      <c r="AF107" s="322"/>
      <c r="AG107" s="322"/>
      <c r="AH107" s="322"/>
      <c r="AI107" s="322"/>
      <c r="AJ107" s="322"/>
      <c r="AK107" s="322"/>
      <c r="AL107" s="322"/>
      <c r="AM107" s="322"/>
      <c r="AN107" s="322"/>
      <c r="AO107" s="322"/>
      <c r="AP107" s="322"/>
      <c r="AQ107" s="322"/>
      <c r="AR107" s="322"/>
      <c r="AS107" s="322"/>
      <c r="AT107" s="322"/>
      <c r="AU107" s="322"/>
      <c r="AV107" s="322"/>
      <c r="AW107" s="322"/>
      <c r="AX107" s="322"/>
      <c r="AY107" s="322"/>
      <c r="AZ107" s="322"/>
      <c r="BA107" s="322"/>
      <c r="BB107" s="322"/>
      <c r="BC107" s="322"/>
      <c r="BD107" s="320">
        <v>1</v>
      </c>
    </row>
    <row r="108" spans="1:56" ht="21" customHeight="1">
      <c r="A108" s="322">
        <v>1</v>
      </c>
      <c r="B108" s="965">
        <v>3</v>
      </c>
      <c r="C108" s="967" t="str">
        <f>D110</f>
        <v>Sautés en morceaux service au poids</v>
      </c>
      <c r="D108" s="967"/>
      <c r="E108" s="967"/>
      <c r="F108" s="967"/>
      <c r="G108" s="967"/>
      <c r="H108" s="968"/>
      <c r="I108" s="600" t="str">
        <f>HYPERLINK("#"&amp;ADDRESS(ROW(E109),COLUMN(E109),4),_xlfn.UNICHAR(128269)&amp;"cellule "&amp;ADDRESS(ROW(E109),COLUMN(E109),4))</f>
        <v>🔍cellule E109</v>
      </c>
      <c r="J108" s="616">
        <f>E109</f>
        <v>46</v>
      </c>
      <c r="K108" s="555" t="str">
        <f ca="1">_xlfn.FORMULATEXT(E109)</f>
        <v>=ENT(E119/E113)</v>
      </c>
      <c r="L108" s="459"/>
      <c r="M108" s="459"/>
      <c r="N108" s="459"/>
      <c r="O108" s="322"/>
      <c r="P108" s="322"/>
      <c r="Q108" s="322"/>
      <c r="R108" s="322"/>
      <c r="S108" s="322"/>
      <c r="T108" s="322"/>
      <c r="U108" s="322"/>
      <c r="V108" s="322"/>
      <c r="W108" s="322"/>
      <c r="X108" s="322"/>
      <c r="Y108" s="322"/>
      <c r="Z108" s="322"/>
      <c r="AA108" s="322"/>
      <c r="AB108" s="322"/>
      <c r="AC108" s="322"/>
      <c r="AD108" s="322"/>
      <c r="AE108" s="322"/>
      <c r="AF108" s="322"/>
      <c r="AG108" s="322"/>
      <c r="AH108" s="322"/>
      <c r="AI108" s="322"/>
      <c r="AJ108" s="322"/>
      <c r="AK108" s="322"/>
      <c r="AL108" s="322"/>
      <c r="AM108" s="322"/>
      <c r="AN108" s="322"/>
      <c r="AO108" s="322"/>
      <c r="AP108" s="322"/>
      <c r="AQ108" s="322"/>
      <c r="AR108" s="322"/>
      <c r="AS108" s="322"/>
      <c r="AT108" s="322"/>
      <c r="AU108" s="322"/>
      <c r="AV108" s="322"/>
      <c r="AW108" s="322"/>
      <c r="AX108" s="322"/>
      <c r="AY108" s="322"/>
      <c r="AZ108" s="322"/>
      <c r="BA108" s="322"/>
      <c r="BB108" s="322"/>
      <c r="BC108" s="322"/>
      <c r="BD108" s="320">
        <v>1</v>
      </c>
    </row>
    <row r="109" spans="1:56" ht="21" customHeight="1">
      <c r="A109" s="322">
        <v>1</v>
      </c>
      <c r="B109" s="965"/>
      <c r="C109" s="615"/>
      <c r="D109" s="614" t="s">
        <v>1201</v>
      </c>
      <c r="E109" s="613">
        <f>INT(E119/E113)</f>
        <v>46</v>
      </c>
      <c r="F109" s="612">
        <f>IF(E109=0,0,IF(E120=0,0,E113))</f>
        <v>1.25</v>
      </c>
      <c r="G109" s="611" t="str">
        <f>IF(F109*E109=0,"1 de",IF(E119=0,0,IF(E113=0,0,IF(F109*E109=E119,"",IF(H109&gt;0,"Plus 1 de")))))</f>
        <v>Plus 1 de</v>
      </c>
      <c r="H109" s="610">
        <f>IF(E113=0,0,IF(F109*E109=E119,"",MOD(E119,E113)))</f>
        <v>0.10000000000000142</v>
      </c>
      <c r="I109" s="600" t="str">
        <f>HYPERLINK("#"&amp;ADDRESS(ROW(F109),COLUMN(F109),4),_xlfn.UNICHAR(128269)&amp;"cellule "&amp;ADDRESS(ROW(F109),COLUMN(F109),4))</f>
        <v>🔍cellule F109</v>
      </c>
      <c r="J109" s="609">
        <f>F109</f>
        <v>1.25</v>
      </c>
      <c r="K109" s="555" t="str">
        <f ca="1">_xlfn.FORMULATEXT(F109)</f>
        <v>=SI(E109=0;0;SI(E120=0;0;E113))</v>
      </c>
      <c r="L109" s="459"/>
      <c r="M109" s="459"/>
      <c r="N109" s="459"/>
      <c r="O109" s="459"/>
      <c r="P109" s="459"/>
      <c r="Q109" s="322"/>
      <c r="R109" s="322"/>
      <c r="S109" s="322"/>
      <c r="T109" s="322"/>
      <c r="U109" s="322"/>
      <c r="V109" s="322"/>
      <c r="W109" s="322"/>
      <c r="X109" s="322"/>
      <c r="Y109" s="322"/>
      <c r="Z109" s="322"/>
      <c r="AA109" s="322"/>
      <c r="AB109" s="322"/>
      <c r="AC109" s="322"/>
      <c r="AD109" s="322"/>
      <c r="AE109" s="322"/>
      <c r="AF109" s="322"/>
      <c r="AG109" s="322"/>
      <c r="AH109" s="322"/>
      <c r="AI109" s="322"/>
      <c r="AJ109" s="322"/>
      <c r="AK109" s="322"/>
      <c r="AL109" s="322"/>
      <c r="AM109" s="322"/>
      <c r="AN109" s="322"/>
      <c r="AO109" s="322"/>
      <c r="AP109" s="322"/>
      <c r="AQ109" s="322"/>
      <c r="AR109" s="322"/>
      <c r="AS109" s="322"/>
      <c r="AT109" s="322"/>
      <c r="AU109" s="322"/>
      <c r="AV109" s="322"/>
      <c r="AW109" s="322"/>
      <c r="AX109" s="322"/>
      <c r="AY109" s="322"/>
      <c r="AZ109" s="322"/>
      <c r="BA109" s="322"/>
      <c r="BB109" s="322"/>
      <c r="BC109" s="322"/>
      <c r="BD109" s="320">
        <v>1</v>
      </c>
    </row>
    <row r="110" spans="1:56" ht="21" customHeight="1">
      <c r="A110" s="322">
        <v>1</v>
      </c>
      <c r="B110" s="965"/>
      <c r="C110" s="528" t="s">
        <v>1200</v>
      </c>
      <c r="D110" s="527" t="s">
        <v>1199</v>
      </c>
      <c r="E110" s="526"/>
      <c r="F110" s="459"/>
      <c r="G110" s="459"/>
      <c r="H110" s="458"/>
      <c r="I110" s="600" t="str">
        <f>HYPERLINK("#"&amp;ADDRESS(ROW(G109),COLUMN(G109),4),_xlfn.UNICHAR(128269)&amp;"cellule "&amp;ADDRESS(ROW(G109),COLUMN(G109),4))</f>
        <v>🔍cellule G109</v>
      </c>
      <c r="J110" s="608" t="str">
        <f>HYPERLINK("# G31",G109)</f>
        <v>Plus 1 de</v>
      </c>
      <c r="K110" s="555" t="str">
        <f ca="1">_xlfn.FORMULATEXT(G109)</f>
        <v>=SI(F109*E109=0;"1 de";SI(E119=0;0;SI(E113=0;0;SI(F109*E109=E119;"";SI(H109&gt;0;"Plus 1 de")))))</v>
      </c>
      <c r="L110" s="459"/>
      <c r="M110" s="459"/>
      <c r="N110" s="459"/>
      <c r="O110" s="459"/>
      <c r="P110" s="459"/>
      <c r="Q110" s="322"/>
      <c r="R110" s="322"/>
      <c r="S110" s="322"/>
      <c r="T110" s="322"/>
      <c r="U110" s="322"/>
      <c r="V110" s="322"/>
      <c r="W110" s="322"/>
      <c r="X110" s="322"/>
      <c r="Y110" s="322"/>
      <c r="Z110" s="322"/>
      <c r="AA110" s="322"/>
      <c r="AB110" s="322"/>
      <c r="AC110" s="322"/>
      <c r="AD110" s="322"/>
      <c r="AE110" s="322"/>
      <c r="AF110" s="322"/>
      <c r="AG110" s="322"/>
      <c r="AH110" s="322"/>
      <c r="AI110" s="322"/>
      <c r="AJ110" s="322"/>
      <c r="AK110" s="322"/>
      <c r="AL110" s="322"/>
      <c r="AM110" s="322"/>
      <c r="AN110" s="322"/>
      <c r="AO110" s="322"/>
      <c r="AP110" s="322"/>
      <c r="AQ110" s="322"/>
      <c r="AR110" s="322"/>
      <c r="AS110" s="322"/>
      <c r="AT110" s="322"/>
      <c r="AU110" s="322"/>
      <c r="AV110" s="322"/>
      <c r="AW110" s="322"/>
      <c r="AX110" s="322"/>
      <c r="AY110" s="322"/>
      <c r="AZ110" s="322"/>
      <c r="BA110" s="322"/>
      <c r="BB110" s="322"/>
      <c r="BC110" s="322"/>
      <c r="BD110" s="320">
        <v>1</v>
      </c>
    </row>
    <row r="111" spans="1:56" ht="21" customHeight="1">
      <c r="A111" s="322">
        <v>1</v>
      </c>
      <c r="B111" s="965"/>
      <c r="C111" s="459"/>
      <c r="D111" s="459"/>
      <c r="E111" s="525" t="s">
        <v>1181</v>
      </c>
      <c r="F111" s="969" t="s">
        <v>1213</v>
      </c>
      <c r="G111" s="969"/>
      <c r="H111" s="970"/>
      <c r="I111" s="600" t="str">
        <f>HYPERLINK("#"&amp;ADDRESS(ROW(H109),COLUMN(H109),4),_xlfn.UNICHAR(128269)&amp;"cellule "&amp;ADDRESS(ROW(H109),COLUMN(H109),4))</f>
        <v>🔍cellule H109</v>
      </c>
      <c r="J111" s="607">
        <f>H109</f>
        <v>0.10000000000000142</v>
      </c>
      <c r="K111" s="555" t="str">
        <f ca="1">_xlfn.FORMULATEXT(H109)</f>
        <v>=SI(E113=0;0;SI(F109*E109=E119;"";MOD(E119;E113)))</v>
      </c>
      <c r="L111" s="459"/>
      <c r="M111" s="459"/>
      <c r="N111" s="459"/>
      <c r="O111" s="459"/>
      <c r="P111" s="459"/>
      <c r="Q111" s="322"/>
      <c r="R111" s="322"/>
      <c r="S111" s="322"/>
      <c r="T111" s="322"/>
      <c r="U111" s="322"/>
      <c r="V111" s="322"/>
      <c r="W111" s="322"/>
      <c r="X111" s="322"/>
      <c r="Y111" s="322"/>
      <c r="Z111" s="322"/>
      <c r="AA111" s="322"/>
      <c r="AB111" s="322"/>
      <c r="AC111" s="322"/>
      <c r="AD111" s="322"/>
      <c r="AE111" s="322"/>
      <c r="AF111" s="322"/>
      <c r="AG111" s="322"/>
      <c r="AH111" s="322"/>
      <c r="AI111" s="322"/>
      <c r="AJ111" s="322"/>
      <c r="AK111" s="322"/>
      <c r="AL111" s="322"/>
      <c r="AM111" s="322"/>
      <c r="AN111" s="322"/>
      <c r="AO111" s="322"/>
      <c r="AP111" s="322"/>
      <c r="AQ111" s="322"/>
      <c r="AR111" s="322"/>
      <c r="AS111" s="322"/>
      <c r="AT111" s="322"/>
      <c r="AU111" s="322"/>
      <c r="AV111" s="322"/>
      <c r="AW111" s="322"/>
      <c r="AX111" s="322"/>
      <c r="AY111" s="322"/>
      <c r="AZ111" s="322"/>
      <c r="BA111" s="322"/>
      <c r="BB111" s="322"/>
      <c r="BC111" s="322"/>
      <c r="BD111" s="320">
        <v>1</v>
      </c>
    </row>
    <row r="112" spans="1:56" ht="21" customHeight="1">
      <c r="A112" s="322">
        <v>1</v>
      </c>
      <c r="B112" s="965"/>
      <c r="C112" s="459"/>
      <c r="D112" s="518"/>
      <c r="E112" s="517"/>
      <c r="F112" s="516" t="s">
        <v>1194</v>
      </c>
      <c r="G112" s="518"/>
      <c r="H112" s="458"/>
      <c r="I112" s="468"/>
      <c r="J112" s="601"/>
      <c r="K112" s="459"/>
      <c r="L112" s="459"/>
      <c r="M112" s="459"/>
      <c r="N112" s="459"/>
      <c r="O112" s="459"/>
      <c r="P112" s="459"/>
      <c r="Q112" s="322"/>
      <c r="R112" s="322"/>
      <c r="S112" s="322"/>
      <c r="T112" s="322"/>
      <c r="U112" s="322"/>
      <c r="V112" s="322"/>
      <c r="W112" s="322"/>
      <c r="X112" s="322"/>
      <c r="Y112" s="322"/>
      <c r="Z112" s="322"/>
      <c r="AA112" s="322"/>
      <c r="AB112" s="322"/>
      <c r="AC112" s="322"/>
      <c r="AD112" s="322"/>
      <c r="AE112" s="322"/>
      <c r="AF112" s="322"/>
      <c r="AG112" s="322"/>
      <c r="AH112" s="322"/>
      <c r="AI112" s="322"/>
      <c r="AJ112" s="322"/>
      <c r="AK112" s="322"/>
      <c r="AL112" s="322"/>
      <c r="AM112" s="322"/>
      <c r="AN112" s="322"/>
      <c r="AO112" s="322"/>
      <c r="AP112" s="322"/>
      <c r="AQ112" s="322"/>
      <c r="AR112" s="322"/>
      <c r="AS112" s="322"/>
      <c r="AT112" s="322"/>
      <c r="AU112" s="322"/>
      <c r="AV112" s="322"/>
      <c r="AW112" s="322"/>
      <c r="AX112" s="322"/>
      <c r="AY112" s="322"/>
      <c r="AZ112" s="322"/>
      <c r="BA112" s="322"/>
      <c r="BB112" s="322"/>
      <c r="BC112" s="322"/>
      <c r="BD112" s="320">
        <v>1</v>
      </c>
    </row>
    <row r="113" spans="1:56" ht="21" customHeight="1">
      <c r="A113" s="322">
        <v>1</v>
      </c>
      <c r="B113" s="965"/>
      <c r="C113" s="511"/>
      <c r="D113" s="515" t="s">
        <v>1193</v>
      </c>
      <c r="E113" s="606">
        <v>1.25</v>
      </c>
      <c r="F113" s="470" t="s">
        <v>1209</v>
      </c>
      <c r="G113" s="505">
        <f>IF(F113=D129,E113-(E113*F114%),IF(F113=D130,E113/(100-F114)*100))</f>
        <v>0.625</v>
      </c>
      <c r="H113" s="504" t="str">
        <f>H116</f>
        <v>❺ Kg cuit</v>
      </c>
      <c r="I113" s="600" t="str">
        <f>HYPERLINK("#"&amp;ADDRESS(ROW(G113),COLUMN(G113),4),_xlfn.UNICHAR(128269)&amp;"cellule "&amp;ADDRESS(ROW(G113),COLUMN(G113),4))</f>
        <v>🔍cellule G113</v>
      </c>
      <c r="J113" s="508">
        <f>G113</f>
        <v>0.625</v>
      </c>
      <c r="K113" s="555" t="str">
        <f ca="1">_xlfn.FORMULATEXT(G113)</f>
        <v>=SI(F113=D129;E113-(E113*F114%);SI(F113=D130;E113/(100-F114)*100))</v>
      </c>
      <c r="L113" s="459"/>
      <c r="M113" s="459"/>
      <c r="N113" s="459"/>
      <c r="O113" s="459"/>
      <c r="P113" s="459"/>
      <c r="Q113" s="322"/>
      <c r="R113" s="322"/>
      <c r="S113" s="322"/>
      <c r="T113" s="322"/>
      <c r="U113" s="322"/>
      <c r="V113" s="322"/>
      <c r="W113" s="322"/>
      <c r="X113" s="322"/>
      <c r="Y113" s="322"/>
      <c r="Z113" s="322"/>
      <c r="AA113" s="322"/>
      <c r="AB113" s="322"/>
      <c r="AC113" s="322"/>
      <c r="AD113" s="322"/>
      <c r="AE113" s="322"/>
      <c r="AF113" s="322"/>
      <c r="AG113" s="322"/>
      <c r="AH113" s="322"/>
      <c r="AI113" s="322"/>
      <c r="AJ113" s="322"/>
      <c r="AK113" s="322"/>
      <c r="AL113" s="322"/>
      <c r="AM113" s="322"/>
      <c r="AN113" s="322"/>
      <c r="AO113" s="322"/>
      <c r="AP113" s="322"/>
      <c r="AQ113" s="322"/>
      <c r="AR113" s="322"/>
      <c r="AS113" s="322"/>
      <c r="AT113" s="322"/>
      <c r="AU113" s="322"/>
      <c r="AV113" s="322"/>
      <c r="AW113" s="322"/>
      <c r="AX113" s="322"/>
      <c r="AY113" s="322"/>
      <c r="AZ113" s="322"/>
      <c r="BA113" s="322"/>
      <c r="BB113" s="322"/>
      <c r="BC113" s="322"/>
      <c r="BD113" s="320">
        <v>1</v>
      </c>
    </row>
    <row r="114" spans="1:56" ht="21" customHeight="1">
      <c r="A114" s="322">
        <v>1</v>
      </c>
      <c r="B114" s="965"/>
      <c r="C114" s="459"/>
      <c r="D114" s="485"/>
      <c r="E114" s="605" t="str">
        <f>IF(F116=D130,"❻ % de BONI &gt;",IF(F116=D129,"❻ %  de PERTE &gt;",IF(ISBLANK(F114),0)))</f>
        <v>❻ %  de PERTE &gt;</v>
      </c>
      <c r="F114" s="506">
        <v>50</v>
      </c>
      <c r="G114" s="459"/>
      <c r="H114" s="458"/>
      <c r="I114" s="600" t="str">
        <f>HYPERLINK("#"&amp;ADDRESS(ROW(E114),COLUMN(E114),4),_xlfn.UNICHAR(128269)&amp;"cellule "&amp;ADDRESS(ROW(E114),COLUMN(E114),4))</f>
        <v>🔍cellule E114</v>
      </c>
      <c r="J114" s="604" t="str">
        <f>E114</f>
        <v>❻ %  de PERTE &gt;</v>
      </c>
      <c r="K114" s="555" t="str">
        <f ca="1">_xlfn.FORMULATEXT(E114)</f>
        <v>=SI(F116=D130;"❻ % de BONI &gt;";SI(F116=D129;"❻ %  de PERTE &gt;";SI(ESTVIDE(F114);0)))</v>
      </c>
      <c r="L114" s="459"/>
      <c r="M114" s="459"/>
      <c r="N114" s="459"/>
      <c r="O114" s="459"/>
      <c r="P114" s="459"/>
      <c r="Q114" s="322"/>
      <c r="R114" s="322"/>
      <c r="S114" s="322"/>
      <c r="T114" s="322"/>
      <c r="U114" s="322"/>
      <c r="V114" s="322"/>
      <c r="W114" s="322"/>
      <c r="X114" s="322"/>
      <c r="Y114" s="322"/>
      <c r="Z114" s="322"/>
      <c r="AA114" s="322"/>
      <c r="AB114" s="322"/>
      <c r="AC114" s="322"/>
      <c r="AD114" s="322"/>
      <c r="AE114" s="322"/>
      <c r="AF114" s="322"/>
      <c r="AG114" s="322"/>
      <c r="AH114" s="322"/>
      <c r="AI114" s="322"/>
      <c r="AJ114" s="322"/>
      <c r="AK114" s="322"/>
      <c r="AL114" s="322"/>
      <c r="AM114" s="322"/>
      <c r="AN114" s="322"/>
      <c r="AO114" s="322"/>
      <c r="AP114" s="322"/>
      <c r="AQ114" s="322"/>
      <c r="AR114" s="322"/>
      <c r="AS114" s="322"/>
      <c r="AT114" s="322"/>
      <c r="AU114" s="322"/>
      <c r="AV114" s="322"/>
      <c r="AW114" s="322"/>
      <c r="AX114" s="322"/>
      <c r="AY114" s="322"/>
      <c r="AZ114" s="322"/>
      <c r="BA114" s="322"/>
      <c r="BB114" s="322"/>
      <c r="BC114" s="322"/>
      <c r="BD114" s="320">
        <v>1</v>
      </c>
    </row>
    <row r="115" spans="1:56" ht="21" customHeight="1">
      <c r="A115" s="322">
        <v>1</v>
      </c>
      <c r="B115" s="965"/>
      <c r="C115" s="459"/>
      <c r="D115" s="459"/>
      <c r="E115" s="459"/>
      <c r="F115" s="459"/>
      <c r="G115" s="459"/>
      <c r="H115" s="458"/>
      <c r="I115" s="468"/>
      <c r="J115" s="601"/>
      <c r="K115" s="459"/>
      <c r="L115" s="459"/>
      <c r="M115" s="459"/>
      <c r="N115" s="459"/>
      <c r="O115" s="459"/>
      <c r="P115" s="459"/>
      <c r="Q115" s="322"/>
      <c r="R115" s="322"/>
      <c r="S115" s="322"/>
      <c r="T115" s="322"/>
      <c r="U115" s="322"/>
      <c r="V115" s="322"/>
      <c r="W115" s="322"/>
      <c r="X115" s="322"/>
      <c r="Y115" s="322"/>
      <c r="Z115" s="322"/>
      <c r="AA115" s="322"/>
      <c r="AB115" s="322"/>
      <c r="AC115" s="322"/>
      <c r="AD115" s="322"/>
      <c r="AE115" s="322"/>
      <c r="AF115" s="322"/>
      <c r="AG115" s="322"/>
      <c r="AH115" s="322"/>
      <c r="AI115" s="322"/>
      <c r="AJ115" s="322"/>
      <c r="AK115" s="322"/>
      <c r="AL115" s="322"/>
      <c r="AM115" s="322"/>
      <c r="AN115" s="322"/>
      <c r="AO115" s="322"/>
      <c r="AP115" s="322"/>
      <c r="AQ115" s="322"/>
      <c r="AR115" s="322"/>
      <c r="AS115" s="322"/>
      <c r="AT115" s="322"/>
      <c r="AU115" s="322"/>
      <c r="AV115" s="322"/>
      <c r="AW115" s="322"/>
      <c r="AX115" s="322"/>
      <c r="AY115" s="322"/>
      <c r="AZ115" s="322"/>
      <c r="BA115" s="322"/>
      <c r="BB115" s="322"/>
      <c r="BC115" s="322"/>
      <c r="BD115" s="320">
        <v>1</v>
      </c>
    </row>
    <row r="116" spans="1:56" ht="21" customHeight="1">
      <c r="A116" s="322">
        <v>1</v>
      </c>
      <c r="B116" s="965"/>
      <c r="C116" s="459"/>
      <c r="D116" s="497" t="s">
        <v>1212</v>
      </c>
      <c r="E116" s="509">
        <v>4.8000000000000001E-2</v>
      </c>
      <c r="F116" s="566" t="str">
        <f>F113</f>
        <v>❹ Kg cru</v>
      </c>
      <c r="G116" s="505">
        <f>IF(F116=D129,E116-(E116*F114%),IF(F116=D130,E116/(100-F114)*100))</f>
        <v>2.4E-2</v>
      </c>
      <c r="H116" s="494" t="str">
        <f>IF(F116=D129,D130,D129)</f>
        <v>❺ Kg cuit</v>
      </c>
      <c r="I116" s="600" t="str">
        <f>HYPERLINK("#"&amp;ADDRESS(ROW(G116),COLUMN(G116),4),_xlfn.UNICHAR(128269)&amp;"cellule "&amp;ADDRESS(ROW(G116),COLUMN(G116),4))</f>
        <v>🔍cellule G116</v>
      </c>
      <c r="J116" s="508">
        <f>G116</f>
        <v>2.4E-2</v>
      </c>
      <c r="K116" s="555" t="str">
        <f ca="1">_xlfn.FORMULATEXT(G116)</f>
        <v>=SI(F116=D129;E116-(E116*F114%);SI(F116=D130;E116/(100-F114)*100))</v>
      </c>
      <c r="L116" s="459"/>
      <c r="M116" s="459"/>
      <c r="N116" s="459"/>
      <c r="O116" s="459"/>
      <c r="P116" s="459"/>
      <c r="Q116" s="322"/>
      <c r="R116" s="322"/>
      <c r="S116" s="322"/>
      <c r="T116" s="322"/>
      <c r="U116" s="322"/>
      <c r="V116" s="322"/>
      <c r="W116" s="322"/>
      <c r="X116" s="322"/>
      <c r="Y116" s="322"/>
      <c r="Z116" s="322"/>
      <c r="AA116" s="322"/>
      <c r="AB116" s="322"/>
      <c r="AC116" s="322"/>
      <c r="AD116" s="322"/>
      <c r="AE116" s="322"/>
      <c r="AF116" s="322"/>
      <c r="AG116" s="322"/>
      <c r="AH116" s="322"/>
      <c r="AI116" s="322"/>
      <c r="AJ116" s="322"/>
      <c r="AK116" s="322"/>
      <c r="AL116" s="322"/>
      <c r="AM116" s="322"/>
      <c r="AN116" s="322"/>
      <c r="AO116" s="322"/>
      <c r="AP116" s="322"/>
      <c r="AQ116" s="322"/>
      <c r="AR116" s="322"/>
      <c r="AS116" s="322"/>
      <c r="AT116" s="322"/>
      <c r="AU116" s="322"/>
      <c r="AV116" s="322"/>
      <c r="AW116" s="322"/>
      <c r="AX116" s="322"/>
      <c r="AY116" s="322"/>
      <c r="AZ116" s="322"/>
      <c r="BA116" s="322"/>
      <c r="BB116" s="322"/>
      <c r="BC116" s="322"/>
      <c r="BD116" s="320">
        <v>1</v>
      </c>
    </row>
    <row r="117" spans="1:56" ht="21" customHeight="1">
      <c r="A117" s="322">
        <v>1</v>
      </c>
      <c r="B117" s="965"/>
      <c r="C117" s="459"/>
      <c r="D117" s="564" t="s">
        <v>1191</v>
      </c>
      <c r="E117" s="603">
        <v>1200</v>
      </c>
      <c r="F117" s="602" t="s">
        <v>972</v>
      </c>
      <c r="G117" s="459"/>
      <c r="H117" s="499"/>
      <c r="I117" s="468"/>
      <c r="J117" s="601"/>
      <c r="K117" s="459"/>
      <c r="L117" s="459"/>
      <c r="M117" s="459"/>
      <c r="N117" s="459"/>
      <c r="O117" s="459"/>
      <c r="P117" s="459"/>
      <c r="Q117" s="322"/>
      <c r="R117" s="322"/>
      <c r="S117" s="322"/>
      <c r="T117" s="322"/>
      <c r="U117" s="322"/>
      <c r="V117" s="322"/>
      <c r="W117" s="322"/>
      <c r="X117" s="322"/>
      <c r="Y117" s="322"/>
      <c r="Z117" s="322"/>
      <c r="AA117" s="322"/>
      <c r="AB117" s="322"/>
      <c r="AC117" s="322"/>
      <c r="AD117" s="322"/>
      <c r="AE117" s="322"/>
      <c r="AF117" s="322"/>
      <c r="AG117" s="322"/>
      <c r="AH117" s="322"/>
      <c r="AI117" s="322"/>
      <c r="AJ117" s="322"/>
      <c r="AK117" s="322"/>
      <c r="AL117" s="322"/>
      <c r="AM117" s="322"/>
      <c r="AN117" s="322"/>
      <c r="AO117" s="322"/>
      <c r="AP117" s="322"/>
      <c r="AQ117" s="322"/>
      <c r="AR117" s="322"/>
      <c r="AS117" s="322"/>
      <c r="AT117" s="322"/>
      <c r="AU117" s="322"/>
      <c r="AV117" s="322"/>
      <c r="AW117" s="322"/>
      <c r="AX117" s="322"/>
      <c r="AY117" s="322"/>
      <c r="AZ117" s="322"/>
      <c r="BA117" s="322"/>
      <c r="BB117" s="322"/>
      <c r="BC117" s="322"/>
      <c r="BD117" s="320">
        <v>1</v>
      </c>
    </row>
    <row r="118" spans="1:56" ht="21" customHeight="1">
      <c r="A118" s="322">
        <v>1</v>
      </c>
      <c r="B118" s="965"/>
      <c r="C118" s="459"/>
      <c r="D118" s="459"/>
      <c r="E118" s="459"/>
      <c r="F118" s="459"/>
      <c r="G118" s="459"/>
      <c r="H118" s="458"/>
      <c r="I118" s="468"/>
      <c r="J118" s="601"/>
      <c r="K118" s="459"/>
      <c r="L118" s="459"/>
      <c r="M118" s="459"/>
      <c r="N118" s="459"/>
      <c r="O118" s="459"/>
      <c r="P118" s="459"/>
      <c r="Q118" s="322"/>
      <c r="R118" s="322"/>
      <c r="S118" s="322"/>
      <c r="T118" s="322"/>
      <c r="U118" s="322"/>
      <c r="V118" s="322"/>
      <c r="W118" s="322"/>
      <c r="X118" s="322"/>
      <c r="Y118" s="322"/>
      <c r="Z118" s="322"/>
      <c r="AA118" s="322"/>
      <c r="AB118" s="322"/>
      <c r="AC118" s="322"/>
      <c r="AD118" s="322"/>
      <c r="AE118" s="322"/>
      <c r="AF118" s="322"/>
      <c r="AG118" s="322"/>
      <c r="AH118" s="322"/>
      <c r="AI118" s="322"/>
      <c r="AJ118" s="322"/>
      <c r="AK118" s="322"/>
      <c r="AL118" s="322"/>
      <c r="AM118" s="322"/>
      <c r="AN118" s="322"/>
      <c r="AO118" s="322"/>
      <c r="AP118" s="322"/>
      <c r="AQ118" s="322"/>
      <c r="AR118" s="322"/>
      <c r="AS118" s="322"/>
      <c r="AT118" s="322"/>
      <c r="AU118" s="322"/>
      <c r="AV118" s="322"/>
      <c r="AW118" s="322"/>
      <c r="AX118" s="322"/>
      <c r="AY118" s="322"/>
      <c r="AZ118" s="322"/>
      <c r="BA118" s="322"/>
      <c r="BB118" s="322"/>
      <c r="BC118" s="322"/>
      <c r="BD118" s="320">
        <v>1</v>
      </c>
    </row>
    <row r="119" spans="1:56" ht="21" customHeight="1">
      <c r="A119" s="322">
        <v>1</v>
      </c>
      <c r="B119" s="965"/>
      <c r="C119" s="459"/>
      <c r="D119" s="490" t="s">
        <v>1189</v>
      </c>
      <c r="E119" s="558">
        <f>IF(E113=0,0,E116*E117)</f>
        <v>57.6</v>
      </c>
      <c r="F119" s="559" t="str">
        <f>F113</f>
        <v>❹ Kg cru</v>
      </c>
      <c r="G119" s="487">
        <f>IF(E113=0,0,G116*E117)</f>
        <v>28.8</v>
      </c>
      <c r="H119" s="486" t="str">
        <f>H116</f>
        <v>❺ Kg cuit</v>
      </c>
      <c r="I119" s="600" t="str">
        <f>HYPERLINK("#"&amp;ADDRESS(ROW(E119),COLUMN(E119),4),_xlfn.UNICHAR(128269)&amp;"cellule "&amp;ADDRESS(ROW(E119),COLUMN(E119),4))</f>
        <v>🔍cellule E119</v>
      </c>
      <c r="J119" s="558">
        <f>E119</f>
        <v>57.6</v>
      </c>
      <c r="K119" s="555" t="str">
        <f ca="1">_xlfn.FORMULATEXT(E119)</f>
        <v>=SI(E113=0;0;E116*E117)</v>
      </c>
      <c r="L119" s="459"/>
      <c r="M119" s="459"/>
      <c r="N119" s="459"/>
      <c r="O119" s="459"/>
      <c r="P119" s="459"/>
      <c r="Q119" s="322"/>
      <c r="R119" s="322"/>
      <c r="S119" s="322"/>
      <c r="T119" s="322"/>
      <c r="U119" s="322"/>
      <c r="V119" s="322"/>
      <c r="W119" s="322"/>
      <c r="X119" s="322"/>
      <c r="Y119" s="322"/>
      <c r="Z119" s="322"/>
      <c r="AA119" s="322"/>
      <c r="AB119" s="322"/>
      <c r="AC119" s="322"/>
      <c r="AD119" s="322"/>
      <c r="AE119" s="322"/>
      <c r="AF119" s="322"/>
      <c r="AG119" s="322"/>
      <c r="AH119" s="322"/>
      <c r="AI119" s="322"/>
      <c r="AJ119" s="322"/>
      <c r="AK119" s="322"/>
      <c r="AL119" s="322"/>
      <c r="AM119" s="322"/>
      <c r="AN119" s="322"/>
      <c r="AO119" s="322"/>
      <c r="AP119" s="322"/>
      <c r="AQ119" s="322"/>
      <c r="AR119" s="322"/>
      <c r="AS119" s="322"/>
      <c r="AT119" s="322"/>
      <c r="AU119" s="322"/>
      <c r="AV119" s="322"/>
      <c r="AW119" s="322"/>
      <c r="AX119" s="322"/>
      <c r="AY119" s="322"/>
      <c r="AZ119" s="322"/>
      <c r="BA119" s="322"/>
      <c r="BB119" s="322"/>
      <c r="BC119" s="322"/>
      <c r="BD119" s="320">
        <v>1</v>
      </c>
    </row>
    <row r="120" spans="1:56" ht="21" customHeight="1">
      <c r="A120" s="322">
        <v>1</v>
      </c>
      <c r="B120" s="965"/>
      <c r="C120" s="485"/>
      <c r="D120" s="483" t="s">
        <v>1188</v>
      </c>
      <c r="E120" s="482">
        <f>IF(E113=0,0,IF(MOD(E119,E113)&gt;MOD(E119,E113)/2,INT(E119/E113)+1,INT(E119/E113)))</f>
        <v>47</v>
      </c>
      <c r="F120" s="484" t="s">
        <v>1187</v>
      </c>
      <c r="G120" s="480">
        <f>IF(ISBLANK(E116),0,E113/E116)</f>
        <v>26.041666666666668</v>
      </c>
      <c r="H120" s="458"/>
      <c r="I120" s="600" t="str">
        <f>HYPERLINK("#"&amp;ADDRESS(ROW(E120),COLUMN(E120),4),_xlfn.UNICHAR(128269)&amp;"cellule "&amp;ADDRESS(ROW(E120),COLUMN(E120),4))</f>
        <v>🔍cellule E120</v>
      </c>
      <c r="J120" s="482">
        <f>E120</f>
        <v>47</v>
      </c>
      <c r="K120" s="555" t="str">
        <f ca="1">_xlfn.FORMULATEXT(E120)</f>
        <v>=SI(E113=0;0;SI(MOD(E119;E113)&gt;MOD(E119;E113)/2;ENT(E119/E113)+1;ENT(E119/E113)))</v>
      </c>
      <c r="L120" s="459"/>
      <c r="M120" s="459"/>
      <c r="N120" s="459"/>
      <c r="O120" s="459"/>
      <c r="P120" s="459"/>
      <c r="Q120" s="322"/>
      <c r="R120" s="322"/>
      <c r="S120" s="322"/>
      <c r="T120" s="322"/>
      <c r="U120" s="322"/>
      <c r="V120" s="322"/>
      <c r="W120" s="322"/>
      <c r="X120" s="322"/>
      <c r="Y120" s="322"/>
      <c r="Z120" s="322"/>
      <c r="AA120" s="322"/>
      <c r="AB120" s="322"/>
      <c r="AC120" s="322"/>
      <c r="AD120" s="322"/>
      <c r="AE120" s="322"/>
      <c r="AF120" s="322"/>
      <c r="AG120" s="322"/>
      <c r="AH120" s="322"/>
      <c r="AI120" s="322"/>
      <c r="AJ120" s="322"/>
      <c r="AK120" s="322"/>
      <c r="AL120" s="322"/>
      <c r="AM120" s="322"/>
      <c r="AN120" s="322"/>
      <c r="AO120" s="322"/>
      <c r="AP120" s="322"/>
      <c r="AQ120" s="322"/>
      <c r="AR120" s="322"/>
      <c r="AS120" s="322"/>
      <c r="AT120" s="322"/>
      <c r="AU120" s="322"/>
      <c r="AV120" s="322"/>
      <c r="AW120" s="322"/>
      <c r="AX120" s="322"/>
      <c r="AY120" s="322"/>
      <c r="AZ120" s="322"/>
      <c r="BA120" s="322"/>
      <c r="BB120" s="322"/>
      <c r="BC120" s="322"/>
      <c r="BD120" s="320">
        <v>1</v>
      </c>
    </row>
    <row r="121" spans="1:56" ht="21" customHeight="1">
      <c r="A121" s="322">
        <v>1</v>
      </c>
      <c r="B121" s="965"/>
      <c r="C121" s="459"/>
      <c r="D121" s="483"/>
      <c r="E121" s="482"/>
      <c r="F121" s="481"/>
      <c r="G121" s="480"/>
      <c r="H121" s="458"/>
      <c r="I121" s="600" t="str">
        <f>HYPERLINK("#"&amp;ADDRESS(ROW(G120),COLUMN(G120),4),_xlfn.UNICHAR(128269)&amp;"cellule "&amp;ADDRESS(ROW(G120),COLUMN(G120),4))</f>
        <v>🔍cellule G120</v>
      </c>
      <c r="J121" s="480">
        <f>G120</f>
        <v>26.041666666666668</v>
      </c>
      <c r="K121" s="555" t="str">
        <f ca="1">_xlfn.FORMULATEXT(G120)</f>
        <v>=SI(ESTVIDE(E116);0;E113/E116)</v>
      </c>
      <c r="L121" s="459"/>
      <c r="M121" s="459"/>
      <c r="N121" s="459"/>
      <c r="O121" s="459"/>
      <c r="P121" s="459"/>
      <c r="Q121" s="322"/>
      <c r="R121" s="322"/>
      <c r="S121" s="322"/>
      <c r="T121" s="322"/>
      <c r="U121" s="322"/>
      <c r="V121" s="322"/>
      <c r="W121" s="322"/>
      <c r="X121" s="322"/>
      <c r="Y121" s="322"/>
      <c r="Z121" s="322"/>
      <c r="AA121" s="322"/>
      <c r="AB121" s="322"/>
      <c r="AC121" s="322"/>
      <c r="AD121" s="322"/>
      <c r="AE121" s="322"/>
      <c r="AF121" s="322"/>
      <c r="AG121" s="322"/>
      <c r="AH121" s="322"/>
      <c r="AI121" s="322"/>
      <c r="AJ121" s="322"/>
      <c r="AK121" s="322"/>
      <c r="AL121" s="322"/>
      <c r="AM121" s="322"/>
      <c r="AN121" s="322"/>
      <c r="AO121" s="322"/>
      <c r="AP121" s="322"/>
      <c r="AQ121" s="322"/>
      <c r="AR121" s="322"/>
      <c r="AS121" s="322"/>
      <c r="AT121" s="322"/>
      <c r="AU121" s="322"/>
      <c r="AV121" s="322"/>
      <c r="AW121" s="322"/>
      <c r="AX121" s="322"/>
      <c r="AY121" s="322"/>
      <c r="AZ121" s="322"/>
      <c r="BA121" s="322"/>
      <c r="BB121" s="322"/>
      <c r="BC121" s="322"/>
      <c r="BD121" s="320">
        <v>1</v>
      </c>
    </row>
    <row r="122" spans="1:56" ht="21" customHeight="1">
      <c r="A122" s="322">
        <v>1</v>
      </c>
      <c r="B122" s="965"/>
      <c r="C122" s="975" t="s">
        <v>1186</v>
      </c>
      <c r="D122" s="975"/>
      <c r="E122" s="975"/>
      <c r="F122" s="975"/>
      <c r="G122" s="975"/>
      <c r="H122" s="976"/>
      <c r="I122" s="322"/>
      <c r="J122" s="322"/>
      <c r="K122" s="322"/>
      <c r="L122" s="322"/>
      <c r="M122" s="322"/>
      <c r="N122" s="322"/>
      <c r="O122" s="322"/>
      <c r="P122" s="322"/>
      <c r="Q122" s="322"/>
      <c r="R122" s="322"/>
      <c r="S122" s="322"/>
      <c r="T122" s="322"/>
      <c r="U122" s="322"/>
      <c r="V122" s="322"/>
      <c r="W122" s="322"/>
      <c r="X122" s="322"/>
      <c r="Y122" s="322"/>
      <c r="Z122" s="322"/>
      <c r="AA122" s="322"/>
      <c r="AB122" s="322"/>
      <c r="AC122" s="322"/>
      <c r="AD122" s="322"/>
      <c r="AE122" s="322"/>
      <c r="AF122" s="322"/>
      <c r="AG122" s="322"/>
      <c r="AH122" s="322"/>
      <c r="AI122" s="322"/>
      <c r="AJ122" s="322"/>
      <c r="AK122" s="322"/>
      <c r="AL122" s="322"/>
      <c r="AM122" s="322"/>
      <c r="AN122" s="322"/>
      <c r="AO122" s="322"/>
      <c r="AP122" s="322"/>
      <c r="AQ122" s="322"/>
      <c r="AR122" s="322"/>
      <c r="AS122" s="322"/>
      <c r="AT122" s="322"/>
      <c r="AU122" s="322"/>
      <c r="AV122" s="322"/>
      <c r="AW122" s="322"/>
      <c r="AX122" s="322"/>
      <c r="AY122" s="322"/>
      <c r="AZ122" s="322"/>
      <c r="BA122" s="322"/>
      <c r="BB122" s="322"/>
      <c r="BC122" s="322"/>
      <c r="BD122" s="320">
        <v>1</v>
      </c>
    </row>
    <row r="123" spans="1:56" ht="21" customHeight="1">
      <c r="A123" s="322">
        <v>1</v>
      </c>
      <c r="B123" s="965"/>
      <c r="C123" s="975"/>
      <c r="D123" s="975"/>
      <c r="E123" s="975"/>
      <c r="F123" s="975"/>
      <c r="G123" s="975"/>
      <c r="H123" s="976"/>
      <c r="I123" s="322"/>
      <c r="J123" s="322"/>
      <c r="K123" s="322"/>
      <c r="L123" s="322"/>
      <c r="M123" s="322"/>
      <c r="N123" s="322"/>
      <c r="O123" s="322"/>
      <c r="P123" s="322"/>
      <c r="Q123" s="322"/>
      <c r="R123" s="322"/>
      <c r="S123" s="322"/>
      <c r="T123" s="322"/>
      <c r="U123" s="322"/>
      <c r="V123" s="322"/>
      <c r="W123" s="322"/>
      <c r="X123" s="322"/>
      <c r="Y123" s="322"/>
      <c r="Z123" s="322"/>
      <c r="AA123" s="322"/>
      <c r="AB123" s="322"/>
      <c r="AC123" s="322"/>
      <c r="AD123" s="322"/>
      <c r="AE123" s="322"/>
      <c r="AF123" s="322"/>
      <c r="AG123" s="322"/>
      <c r="AH123" s="322"/>
      <c r="AI123" s="322"/>
      <c r="AJ123" s="322"/>
      <c r="AK123" s="322"/>
      <c r="AL123" s="322"/>
      <c r="AM123" s="322"/>
      <c r="AN123" s="322"/>
      <c r="AO123" s="322"/>
      <c r="AP123" s="322"/>
      <c r="AQ123" s="322"/>
      <c r="AR123" s="322"/>
      <c r="AS123" s="322"/>
      <c r="AT123" s="322"/>
      <c r="AU123" s="322"/>
      <c r="AV123" s="322"/>
      <c r="AW123" s="322"/>
      <c r="AX123" s="322"/>
      <c r="AY123" s="322"/>
      <c r="AZ123" s="322"/>
      <c r="BA123" s="322"/>
      <c r="BB123" s="322"/>
      <c r="BC123" s="322"/>
      <c r="BD123" s="320">
        <v>1</v>
      </c>
    </row>
    <row r="124" spans="1:56" ht="21" customHeight="1">
      <c r="A124" s="322">
        <v>1</v>
      </c>
      <c r="B124" s="965"/>
      <c r="C124" s="479" t="s">
        <v>1211</v>
      </c>
      <c r="D124" s="478"/>
      <c r="E124" s="478"/>
      <c r="F124" s="478"/>
      <c r="G124" s="478"/>
      <c r="H124" s="477"/>
      <c r="I124" s="322"/>
      <c r="J124" s="322"/>
      <c r="K124" s="322"/>
      <c r="L124" s="322"/>
      <c r="M124" s="322"/>
      <c r="N124" s="322"/>
      <c r="O124" s="322"/>
      <c r="P124" s="322"/>
      <c r="Q124" s="322"/>
      <c r="R124" s="322"/>
      <c r="S124" s="322"/>
      <c r="T124" s="322"/>
      <c r="U124" s="322"/>
      <c r="V124" s="322"/>
      <c r="W124" s="322"/>
      <c r="X124" s="322"/>
      <c r="Y124" s="322"/>
      <c r="Z124" s="322"/>
      <c r="AA124" s="322"/>
      <c r="AB124" s="322"/>
      <c r="AC124" s="322"/>
      <c r="AD124" s="322"/>
      <c r="AE124" s="322"/>
      <c r="AF124" s="322"/>
      <c r="AG124" s="322"/>
      <c r="AH124" s="322"/>
      <c r="AI124" s="322"/>
      <c r="AJ124" s="322"/>
      <c r="AK124" s="322"/>
      <c r="AL124" s="322"/>
      <c r="AM124" s="322"/>
      <c r="AN124" s="322"/>
      <c r="AO124" s="322"/>
      <c r="AP124" s="322"/>
      <c r="AQ124" s="322"/>
      <c r="AR124" s="322"/>
      <c r="AS124" s="322"/>
      <c r="AT124" s="322"/>
      <c r="AU124" s="322"/>
      <c r="AV124" s="322"/>
      <c r="AW124" s="322"/>
      <c r="AX124" s="322"/>
      <c r="AY124" s="322"/>
      <c r="AZ124" s="322"/>
      <c r="BA124" s="322"/>
      <c r="BB124" s="322"/>
      <c r="BC124" s="322"/>
      <c r="BD124" s="320">
        <v>1</v>
      </c>
    </row>
    <row r="125" spans="1:56" ht="21" customHeight="1">
      <c r="A125" s="322">
        <v>1</v>
      </c>
      <c r="B125" s="965"/>
      <c r="C125" s="977" t="s">
        <v>1184</v>
      </c>
      <c r="D125" s="977"/>
      <c r="E125" s="977"/>
      <c r="F125" s="977"/>
      <c r="G125" s="977"/>
      <c r="H125" s="978"/>
      <c r="I125" s="322"/>
      <c r="J125" s="322"/>
      <c r="K125" s="322"/>
      <c r="L125" s="322"/>
      <c r="M125" s="322"/>
      <c r="N125" s="322"/>
      <c r="O125" s="322"/>
      <c r="P125" s="322"/>
      <c r="Q125" s="322"/>
      <c r="R125" s="322"/>
      <c r="S125" s="322"/>
      <c r="T125" s="322"/>
      <c r="U125" s="322"/>
      <c r="V125" s="322"/>
      <c r="W125" s="322"/>
      <c r="X125" s="322"/>
      <c r="Y125" s="322"/>
      <c r="Z125" s="322"/>
      <c r="AA125" s="322"/>
      <c r="AB125" s="322"/>
      <c r="AC125" s="322"/>
      <c r="AD125" s="322"/>
      <c r="AE125" s="322"/>
      <c r="AF125" s="322"/>
      <c r="AG125" s="322"/>
      <c r="AH125" s="322"/>
      <c r="AI125" s="322"/>
      <c r="AJ125" s="322"/>
      <c r="AK125" s="322"/>
      <c r="AL125" s="322"/>
      <c r="AM125" s="322"/>
      <c r="AN125" s="322"/>
      <c r="AO125" s="322"/>
      <c r="AP125" s="322"/>
      <c r="AQ125" s="322"/>
      <c r="AR125" s="322"/>
      <c r="AS125" s="322"/>
      <c r="AT125" s="322"/>
      <c r="AU125" s="322"/>
      <c r="AV125" s="322"/>
      <c r="AW125" s="322"/>
      <c r="AX125" s="322"/>
      <c r="AY125" s="322"/>
      <c r="AZ125" s="322"/>
      <c r="BA125" s="322"/>
      <c r="BB125" s="322"/>
      <c r="BC125" s="322"/>
      <c r="BD125" s="320">
        <v>1</v>
      </c>
    </row>
    <row r="126" spans="1:56" ht="21" customHeight="1">
      <c r="A126" s="322">
        <v>1</v>
      </c>
      <c r="B126" s="965"/>
      <c r="C126" s="476" t="s">
        <v>1183</v>
      </c>
      <c r="D126" s="459"/>
      <c r="E126" s="459"/>
      <c r="F126" s="471" t="s">
        <v>1182</v>
      </c>
      <c r="G126" s="459"/>
      <c r="H126" s="458"/>
      <c r="I126" s="322"/>
      <c r="J126" s="322"/>
      <c r="K126" s="322"/>
      <c r="L126" s="322"/>
      <c r="M126" s="322"/>
      <c r="N126" s="322"/>
      <c r="O126" s="322"/>
      <c r="P126" s="322"/>
      <c r="Q126" s="322"/>
      <c r="R126" s="322"/>
      <c r="S126" s="322"/>
      <c r="T126" s="322"/>
      <c r="U126" s="322"/>
      <c r="V126" s="322"/>
      <c r="W126" s="322"/>
      <c r="X126" s="322"/>
      <c r="Y126" s="322"/>
      <c r="Z126" s="322"/>
      <c r="AA126" s="322"/>
      <c r="AB126" s="322"/>
      <c r="AC126" s="322"/>
      <c r="AD126" s="322"/>
      <c r="AE126" s="322"/>
      <c r="AF126" s="322"/>
      <c r="AG126" s="322"/>
      <c r="AH126" s="322"/>
      <c r="AI126" s="322"/>
      <c r="AJ126" s="322"/>
      <c r="AK126" s="322"/>
      <c r="AL126" s="322"/>
      <c r="AM126" s="322"/>
      <c r="AN126" s="322"/>
      <c r="AO126" s="322"/>
      <c r="AP126" s="322"/>
      <c r="AQ126" s="322"/>
      <c r="AR126" s="322"/>
      <c r="AS126" s="322"/>
      <c r="AT126" s="322"/>
      <c r="AU126" s="322"/>
      <c r="AV126" s="322"/>
      <c r="AW126" s="322"/>
      <c r="AX126" s="322"/>
      <c r="AY126" s="322"/>
      <c r="AZ126" s="322"/>
      <c r="BA126" s="322"/>
      <c r="BB126" s="322"/>
      <c r="BC126" s="322"/>
      <c r="BD126" s="320">
        <v>1</v>
      </c>
    </row>
    <row r="127" spans="1:56" ht="21" customHeight="1">
      <c r="A127" s="322">
        <v>1</v>
      </c>
      <c r="B127" s="965"/>
      <c r="C127" s="475" t="s">
        <v>1181</v>
      </c>
      <c r="D127" s="459"/>
      <c r="E127" s="459"/>
      <c r="F127" s="474" t="s">
        <v>1180</v>
      </c>
      <c r="G127" s="459"/>
      <c r="H127" s="458"/>
      <c r="I127" s="322"/>
      <c r="J127" s="322"/>
      <c r="K127" s="322"/>
      <c r="L127" s="322"/>
      <c r="M127" s="322"/>
      <c r="N127" s="322"/>
      <c r="O127" s="322"/>
      <c r="P127" s="322"/>
      <c r="Q127" s="322"/>
      <c r="R127" s="322"/>
      <c r="S127" s="322"/>
      <c r="T127" s="322"/>
      <c r="U127" s="322"/>
      <c r="V127" s="322"/>
      <c r="W127" s="322"/>
      <c r="X127" s="322"/>
      <c r="Y127" s="322"/>
      <c r="Z127" s="322"/>
      <c r="AA127" s="322"/>
      <c r="AB127" s="322"/>
      <c r="AC127" s="322"/>
      <c r="AD127" s="322"/>
      <c r="AE127" s="322"/>
      <c r="AF127" s="322"/>
      <c r="AG127" s="322"/>
      <c r="AH127" s="322"/>
      <c r="AI127" s="322"/>
      <c r="AJ127" s="322"/>
      <c r="AK127" s="322"/>
      <c r="AL127" s="322"/>
      <c r="AM127" s="322"/>
      <c r="AN127" s="322"/>
      <c r="AO127" s="322"/>
      <c r="AP127" s="322"/>
      <c r="AQ127" s="322"/>
      <c r="AR127" s="322"/>
      <c r="AS127" s="322"/>
      <c r="AT127" s="322"/>
      <c r="AU127" s="322"/>
      <c r="AV127" s="322"/>
      <c r="AW127" s="322"/>
      <c r="AX127" s="322"/>
      <c r="AY127" s="322"/>
      <c r="AZ127" s="322"/>
      <c r="BA127" s="322"/>
      <c r="BB127" s="322"/>
      <c r="BC127" s="322"/>
      <c r="BD127" s="320">
        <v>1</v>
      </c>
    </row>
    <row r="128" spans="1:56" ht="21" customHeight="1">
      <c r="A128" s="322">
        <v>1</v>
      </c>
      <c r="B128" s="965"/>
      <c r="C128" s="473" t="s">
        <v>1179</v>
      </c>
      <c r="D128" s="459"/>
      <c r="E128" s="459"/>
      <c r="F128" s="472" t="s">
        <v>1178</v>
      </c>
      <c r="G128" s="459"/>
      <c r="H128" s="458"/>
      <c r="I128" s="322"/>
      <c r="J128" s="322"/>
      <c r="K128" s="322"/>
      <c r="L128" s="322"/>
      <c r="M128" s="322"/>
      <c r="N128" s="322"/>
      <c r="O128" s="322"/>
      <c r="P128" s="322"/>
      <c r="Q128" s="322"/>
      <c r="R128" s="322"/>
      <c r="S128" s="322"/>
      <c r="T128" s="322"/>
      <c r="U128" s="322"/>
      <c r="V128" s="322"/>
      <c r="W128" s="322"/>
      <c r="X128" s="322"/>
      <c r="Y128" s="322"/>
      <c r="Z128" s="322"/>
      <c r="AA128" s="322"/>
      <c r="AB128" s="322"/>
      <c r="AC128" s="322"/>
      <c r="AD128" s="322"/>
      <c r="AE128" s="322"/>
      <c r="AF128" s="322"/>
      <c r="AG128" s="322"/>
      <c r="AH128" s="322"/>
      <c r="AI128" s="322"/>
      <c r="AJ128" s="322"/>
      <c r="AK128" s="322"/>
      <c r="AL128" s="322"/>
      <c r="AM128" s="322"/>
      <c r="AN128" s="322"/>
      <c r="AO128" s="322"/>
      <c r="AP128" s="322"/>
      <c r="AQ128" s="322"/>
      <c r="AR128" s="322"/>
      <c r="AS128" s="322"/>
      <c r="AT128" s="322"/>
      <c r="AU128" s="322"/>
      <c r="AV128" s="322"/>
      <c r="AW128" s="322"/>
      <c r="AX128" s="322"/>
      <c r="AY128" s="322"/>
      <c r="AZ128" s="322"/>
      <c r="BA128" s="322"/>
      <c r="BB128" s="322"/>
      <c r="BC128" s="322"/>
      <c r="BD128" s="320">
        <v>1</v>
      </c>
    </row>
    <row r="129" spans="1:56" ht="21" customHeight="1">
      <c r="A129" s="322">
        <v>1</v>
      </c>
      <c r="B129" s="965"/>
      <c r="C129" s="471"/>
      <c r="D129" s="470" t="s">
        <v>1209</v>
      </c>
      <c r="E129" s="459"/>
      <c r="F129" s="469" t="s">
        <v>1210</v>
      </c>
      <c r="G129" s="459"/>
      <c r="H129" s="458"/>
      <c r="I129" s="322"/>
      <c r="J129" s="322"/>
      <c r="K129" s="322"/>
      <c r="L129" s="322"/>
      <c r="M129" s="322"/>
      <c r="N129" s="322"/>
      <c r="O129" s="322"/>
      <c r="P129" s="322"/>
      <c r="Q129" s="322"/>
      <c r="R129" s="322"/>
      <c r="S129" s="322"/>
      <c r="T129" s="599"/>
      <c r="U129" s="322"/>
      <c r="V129" s="322"/>
      <c r="W129" s="322"/>
      <c r="X129" s="322"/>
      <c r="Y129" s="322"/>
      <c r="Z129" s="322"/>
      <c r="AA129" s="322"/>
      <c r="AB129" s="322"/>
      <c r="AC129" s="322"/>
      <c r="AD129" s="322"/>
      <c r="AE129" s="322"/>
      <c r="AF129" s="322"/>
      <c r="AG129" s="322"/>
      <c r="AH129" s="322"/>
      <c r="AI129" s="322"/>
      <c r="AJ129" s="322"/>
      <c r="AK129" s="322"/>
      <c r="AL129" s="322"/>
      <c r="AM129" s="322"/>
      <c r="AN129" s="322"/>
      <c r="AO129" s="322"/>
      <c r="AP129" s="322"/>
      <c r="AQ129" s="322"/>
      <c r="AR129" s="322"/>
      <c r="AS129" s="322"/>
      <c r="AT129" s="322"/>
      <c r="AU129" s="322"/>
      <c r="AV129" s="322"/>
      <c r="AW129" s="322"/>
      <c r="AX129" s="322"/>
      <c r="AY129" s="322"/>
      <c r="AZ129" s="322"/>
      <c r="BA129" s="322"/>
      <c r="BB129" s="322"/>
      <c r="BC129" s="322"/>
      <c r="BD129" s="320">
        <v>1</v>
      </c>
    </row>
    <row r="130" spans="1:56" ht="21" customHeight="1">
      <c r="A130" s="322">
        <v>1</v>
      </c>
      <c r="B130" s="965"/>
      <c r="C130" s="465"/>
      <c r="D130" s="467" t="s">
        <v>1208</v>
      </c>
      <c r="E130" s="459"/>
      <c r="F130" s="553" t="s">
        <v>1174</v>
      </c>
      <c r="G130" s="459"/>
      <c r="H130" s="458"/>
      <c r="I130" s="322"/>
      <c r="J130" s="322"/>
      <c r="K130" s="322"/>
      <c r="L130" s="322"/>
      <c r="M130" s="322"/>
      <c r="N130" s="322"/>
      <c r="O130" s="322"/>
      <c r="P130" s="322"/>
      <c r="Q130" s="322"/>
      <c r="R130" s="322"/>
      <c r="S130" s="322"/>
      <c r="T130" s="322"/>
      <c r="U130" s="322"/>
      <c r="V130" s="322"/>
      <c r="W130" s="322"/>
      <c r="X130" s="322"/>
      <c r="Y130" s="322"/>
      <c r="Z130" s="322"/>
      <c r="AA130" s="322"/>
      <c r="AB130" s="322"/>
      <c r="AC130" s="322"/>
      <c r="AD130" s="322"/>
      <c r="AE130" s="322"/>
      <c r="AF130" s="322"/>
      <c r="AG130" s="322"/>
      <c r="AH130" s="322"/>
      <c r="AI130" s="322"/>
      <c r="AJ130" s="322"/>
      <c r="AK130" s="322"/>
      <c r="AL130" s="322"/>
      <c r="AM130" s="322"/>
      <c r="AN130" s="322"/>
      <c r="AO130" s="322"/>
      <c r="AP130" s="322"/>
      <c r="AQ130" s="322"/>
      <c r="AR130" s="322"/>
      <c r="AS130" s="322"/>
      <c r="AT130" s="322"/>
      <c r="AU130" s="322"/>
      <c r="AV130" s="322"/>
      <c r="AW130" s="322"/>
      <c r="AX130" s="322"/>
      <c r="AY130" s="322"/>
      <c r="AZ130" s="322"/>
      <c r="BA130" s="322"/>
      <c r="BB130" s="322"/>
      <c r="BC130" s="322"/>
      <c r="BD130" s="320">
        <v>1</v>
      </c>
    </row>
    <row r="131" spans="1:56" ht="21" customHeight="1">
      <c r="A131" s="322">
        <v>1</v>
      </c>
      <c r="B131" s="965"/>
      <c r="C131" s="552"/>
      <c r="D131" s="459"/>
      <c r="E131" s="461" t="s">
        <v>1207</v>
      </c>
      <c r="F131" s="553"/>
      <c r="G131" s="552" t="s">
        <v>1206</v>
      </c>
      <c r="H131" s="551" t="str">
        <f>ADDRESS(ROW(F113),COLUMN(F113),4)</f>
        <v>F113</v>
      </c>
      <c r="I131" s="322"/>
      <c r="J131" s="322"/>
      <c r="K131" s="322"/>
      <c r="L131" s="322"/>
      <c r="M131" s="322"/>
      <c r="N131" s="322"/>
      <c r="O131" s="322"/>
      <c r="P131" s="322"/>
      <c r="Q131" s="322"/>
      <c r="R131" s="322"/>
      <c r="S131" s="322"/>
      <c r="T131" s="322"/>
      <c r="U131" s="322"/>
      <c r="V131" s="322"/>
      <c r="W131" s="322"/>
      <c r="X131" s="322"/>
      <c r="Y131" s="322"/>
      <c r="Z131" s="322"/>
      <c r="AA131" s="322"/>
      <c r="AB131" s="322"/>
      <c r="AC131" s="322"/>
      <c r="AD131" s="322"/>
      <c r="AE131" s="322"/>
      <c r="AF131" s="322"/>
      <c r="AG131" s="322"/>
      <c r="AH131" s="322"/>
      <c r="AI131" s="322"/>
      <c r="AJ131" s="322"/>
      <c r="AK131" s="322"/>
      <c r="AL131" s="322"/>
      <c r="AM131" s="322"/>
      <c r="AN131" s="322"/>
      <c r="AO131" s="322"/>
      <c r="AP131" s="322"/>
      <c r="AQ131" s="322"/>
      <c r="AR131" s="322"/>
      <c r="AS131" s="322"/>
      <c r="AT131" s="322"/>
      <c r="AU131" s="322"/>
      <c r="AV131" s="322"/>
      <c r="AW131" s="322"/>
      <c r="AX131" s="322"/>
      <c r="AY131" s="322"/>
      <c r="AZ131" s="322"/>
      <c r="BA131" s="322"/>
      <c r="BB131" s="322"/>
      <c r="BC131" s="322"/>
      <c r="BD131" s="320">
        <v>1</v>
      </c>
    </row>
    <row r="132" spans="1:56" ht="21" customHeight="1">
      <c r="A132" s="322">
        <v>1</v>
      </c>
      <c r="B132" s="965"/>
      <c r="C132" s="460" t="s">
        <v>1172</v>
      </c>
      <c r="D132" s="462"/>
      <c r="E132" s="461"/>
      <c r="F132" s="460" t="s">
        <v>1171</v>
      </c>
      <c r="G132" s="459"/>
      <c r="H132" s="458"/>
      <c r="I132" s="322"/>
      <c r="J132" s="322"/>
      <c r="K132" s="322"/>
      <c r="L132" s="322"/>
      <c r="M132" s="322"/>
      <c r="N132" s="322"/>
      <c r="O132" s="322"/>
      <c r="U132" s="322"/>
      <c r="V132" s="322"/>
      <c r="W132" s="322"/>
      <c r="X132" s="322"/>
      <c r="Y132" s="322"/>
      <c r="Z132" s="322"/>
      <c r="AA132" s="322"/>
      <c r="AB132" s="322"/>
      <c r="AC132" s="322"/>
      <c r="AD132" s="322"/>
      <c r="AE132" s="322"/>
      <c r="AF132" s="322"/>
      <c r="AG132" s="322"/>
      <c r="AH132" s="322"/>
      <c r="AI132" s="322"/>
      <c r="AJ132" s="322"/>
      <c r="AK132" s="322"/>
      <c r="AL132" s="322"/>
      <c r="AM132" s="322"/>
      <c r="AN132" s="322"/>
      <c r="AO132" s="322"/>
      <c r="AP132" s="322"/>
      <c r="AQ132" s="322"/>
      <c r="AR132" s="322"/>
      <c r="AS132" s="322"/>
      <c r="AT132" s="322"/>
      <c r="AU132" s="322"/>
      <c r="AV132" s="322"/>
      <c r="AW132" s="322"/>
      <c r="AX132" s="322"/>
      <c r="AY132" s="322"/>
      <c r="AZ132" s="322"/>
      <c r="BA132" s="322"/>
      <c r="BB132" s="322"/>
      <c r="BC132" s="322"/>
      <c r="BD132" s="320">
        <v>1</v>
      </c>
    </row>
    <row r="133" spans="1:56" ht="21" customHeight="1">
      <c r="A133" s="322">
        <v>1</v>
      </c>
      <c r="B133" s="965"/>
      <c r="C133" s="326">
        <v>11</v>
      </c>
      <c r="D133" s="326">
        <v>11</v>
      </c>
      <c r="E133" s="326">
        <v>11</v>
      </c>
      <c r="F133" s="326">
        <v>11</v>
      </c>
      <c r="G133" s="326">
        <v>11</v>
      </c>
      <c r="H133" s="328">
        <v>11</v>
      </c>
      <c r="I133" s="412" t="s">
        <v>1162</v>
      </c>
      <c r="J133" s="485"/>
      <c r="K133" s="485"/>
      <c r="L133" s="322"/>
      <c r="M133" s="322"/>
      <c r="N133" s="322"/>
      <c r="O133" s="322"/>
      <c r="P133" s="322"/>
      <c r="Q133" s="322"/>
      <c r="R133" s="322"/>
      <c r="S133" s="322"/>
      <c r="T133" s="322"/>
      <c r="U133" s="322"/>
      <c r="V133" s="322"/>
      <c r="W133" s="322"/>
      <c r="X133" s="322"/>
      <c r="Y133" s="322"/>
      <c r="Z133" s="322"/>
      <c r="AA133" s="322"/>
      <c r="AB133" s="322"/>
      <c r="AC133" s="322"/>
      <c r="AD133" s="322"/>
      <c r="AE133" s="322"/>
      <c r="AF133" s="322"/>
      <c r="AG133" s="322"/>
      <c r="AH133" s="322"/>
      <c r="AI133" s="322"/>
      <c r="AJ133" s="322"/>
      <c r="AK133" s="322"/>
      <c r="AL133" s="322"/>
      <c r="AM133" s="322"/>
      <c r="AN133" s="322"/>
      <c r="AO133" s="322"/>
      <c r="AP133" s="322"/>
      <c r="AQ133" s="322"/>
      <c r="AR133" s="322"/>
      <c r="AS133" s="322"/>
      <c r="AT133" s="322"/>
      <c r="AU133" s="322"/>
      <c r="AV133" s="322"/>
      <c r="AW133" s="322"/>
      <c r="AX133" s="322"/>
      <c r="AY133" s="322"/>
      <c r="AZ133" s="322"/>
      <c r="BA133" s="322"/>
      <c r="BB133" s="322"/>
      <c r="BC133" s="322"/>
      <c r="BD133" s="320">
        <v>1</v>
      </c>
    </row>
    <row r="134" spans="1:56" ht="21" customHeight="1" thickBot="1">
      <c r="A134" s="322">
        <v>1</v>
      </c>
      <c r="B134" s="966"/>
      <c r="C134" s="324">
        <f t="shared" ref="C134:H134" ca="1" si="6">CELL("largeur",C134)</f>
        <v>13</v>
      </c>
      <c r="D134" s="324">
        <f t="shared" ca="1" si="6"/>
        <v>21</v>
      </c>
      <c r="E134" s="324">
        <f t="shared" ca="1" si="6"/>
        <v>13</v>
      </c>
      <c r="F134" s="324">
        <f t="shared" ca="1" si="6"/>
        <v>13</v>
      </c>
      <c r="G134" s="324">
        <f t="shared" ca="1" si="6"/>
        <v>13</v>
      </c>
      <c r="H134" s="327">
        <f t="shared" ca="1" si="6"/>
        <v>13</v>
      </c>
      <c r="I134" s="412" t="s">
        <v>1161</v>
      </c>
      <c r="J134" s="485"/>
      <c r="K134" s="322"/>
      <c r="L134" s="322"/>
      <c r="M134" s="322"/>
      <c r="N134" s="322"/>
      <c r="O134" s="322"/>
      <c r="P134" s="322"/>
      <c r="Q134" s="322"/>
      <c r="R134" s="322"/>
      <c r="S134" s="322"/>
      <c r="T134" s="322"/>
      <c r="U134" s="322"/>
      <c r="V134" s="322"/>
      <c r="W134" s="322"/>
      <c r="X134" s="322"/>
      <c r="Y134" s="322"/>
      <c r="Z134" s="322"/>
      <c r="AA134" s="322"/>
      <c r="AB134" s="322"/>
      <c r="AC134" s="322"/>
      <c r="AD134" s="322"/>
      <c r="AE134" s="322"/>
      <c r="AF134" s="322"/>
      <c r="AG134" s="322"/>
      <c r="AH134" s="322"/>
      <c r="AI134" s="322"/>
      <c r="AJ134" s="322"/>
      <c r="AK134" s="322"/>
      <c r="AL134" s="322"/>
      <c r="AM134" s="322"/>
      <c r="AN134" s="322"/>
      <c r="AO134" s="322"/>
      <c r="AP134" s="322"/>
      <c r="AQ134" s="322"/>
      <c r="AR134" s="322"/>
      <c r="AS134" s="322"/>
      <c r="AT134" s="322"/>
      <c r="AU134" s="322"/>
      <c r="AV134" s="322"/>
      <c r="AW134" s="322"/>
      <c r="AX134" s="322"/>
      <c r="AY134" s="322"/>
      <c r="AZ134" s="322"/>
      <c r="BA134" s="322"/>
      <c r="BB134" s="322"/>
      <c r="BC134" s="322"/>
      <c r="BD134" s="320">
        <v>1</v>
      </c>
    </row>
    <row r="135" spans="1:56" ht="21" customHeight="1">
      <c r="A135" s="322"/>
      <c r="B135" s="322"/>
      <c r="C135" s="322"/>
      <c r="D135" s="322"/>
      <c r="E135" s="322"/>
      <c r="F135" s="322"/>
      <c r="G135" s="322"/>
      <c r="H135" s="322"/>
      <c r="I135" s="322"/>
      <c r="J135" s="322">
        <v>1</v>
      </c>
      <c r="K135" s="596" t="s">
        <v>1168</v>
      </c>
      <c r="L135" s="322"/>
      <c r="M135" s="322"/>
      <c r="N135" s="322"/>
      <c r="O135" s="322"/>
      <c r="P135" s="322"/>
      <c r="Q135" s="322"/>
      <c r="R135" s="322"/>
      <c r="S135" s="322"/>
      <c r="T135" s="322"/>
      <c r="U135" s="322"/>
      <c r="V135" s="322"/>
      <c r="W135" s="322"/>
      <c r="X135" s="322"/>
      <c r="Y135" s="322"/>
      <c r="Z135" s="322"/>
      <c r="AA135" s="322"/>
      <c r="AB135" s="322"/>
      <c r="AC135" s="322"/>
      <c r="AD135" s="322"/>
      <c r="AE135" s="322"/>
      <c r="AF135" s="322"/>
      <c r="AG135" s="322"/>
      <c r="AH135" s="322"/>
      <c r="AI135" s="322"/>
      <c r="AJ135" s="322"/>
      <c r="AK135" s="322"/>
      <c r="AL135" s="322"/>
      <c r="AM135" s="322"/>
      <c r="AN135" s="322"/>
      <c r="AO135" s="322"/>
      <c r="AP135" s="322"/>
      <c r="AQ135" s="322"/>
      <c r="AR135" s="322"/>
      <c r="AS135" s="322"/>
      <c r="AT135" s="322"/>
      <c r="AU135" s="322"/>
      <c r="AV135" s="322"/>
      <c r="AW135" s="322"/>
      <c r="AX135" s="322"/>
      <c r="AY135" s="322"/>
      <c r="AZ135" s="322"/>
      <c r="BA135" s="322"/>
      <c r="BB135" s="322"/>
      <c r="BC135" s="322"/>
      <c r="BD135" s="320">
        <v>1</v>
      </c>
    </row>
    <row r="136" spans="1:56" ht="21" customHeight="1" thickBot="1">
      <c r="A136" s="322"/>
      <c r="B136" s="598" t="s">
        <v>1220</v>
      </c>
      <c r="C136" s="598"/>
      <c r="D136" s="322"/>
      <c r="E136" s="322"/>
      <c r="F136" s="322"/>
      <c r="G136" s="322"/>
      <c r="H136" s="322"/>
      <c r="I136" s="597" t="s">
        <v>1219</v>
      </c>
      <c r="J136" s="322"/>
      <c r="K136" s="596" t="s">
        <v>1167</v>
      </c>
      <c r="L136" s="322"/>
      <c r="M136" s="322"/>
      <c r="N136" s="322"/>
      <c r="O136" s="322"/>
      <c r="P136" s="322"/>
      <c r="Q136" s="322"/>
      <c r="R136" s="322"/>
      <c r="S136" s="322"/>
      <c r="T136" s="322"/>
      <c r="U136" s="322"/>
      <c r="V136" s="322"/>
      <c r="W136" s="322"/>
      <c r="X136" s="322"/>
      <c r="Y136" s="322"/>
      <c r="Z136" s="322"/>
      <c r="AA136" s="322"/>
      <c r="AB136" s="322"/>
      <c r="AC136" s="322"/>
      <c r="AD136" s="322"/>
      <c r="AE136" s="322"/>
      <c r="AF136" s="322"/>
      <c r="AG136" s="322"/>
      <c r="AH136" s="322"/>
      <c r="AI136" s="322"/>
      <c r="AJ136" s="322"/>
      <c r="AK136" s="322"/>
      <c r="AL136" s="322"/>
      <c r="AM136" s="322"/>
      <c r="AN136" s="322"/>
      <c r="AO136" s="322"/>
      <c r="AP136" s="322"/>
      <c r="AQ136" s="322"/>
      <c r="AR136" s="322"/>
      <c r="AS136" s="322"/>
      <c r="AT136" s="322"/>
      <c r="AU136" s="322"/>
      <c r="AV136" s="322"/>
      <c r="AW136" s="322"/>
      <c r="AX136" s="322"/>
      <c r="AY136" s="322"/>
      <c r="AZ136" s="322"/>
      <c r="BA136" s="322"/>
      <c r="BB136" s="322"/>
      <c r="BC136" s="322"/>
      <c r="BD136" s="320">
        <v>1</v>
      </c>
    </row>
    <row r="137" spans="1:56" ht="21" customHeight="1">
      <c r="A137" s="322">
        <v>1</v>
      </c>
      <c r="B137" s="937" t="s">
        <v>1136</v>
      </c>
      <c r="C137" s="979" t="s">
        <v>1203</v>
      </c>
      <c r="D137" s="979"/>
      <c r="E137" s="979"/>
      <c r="F137" s="979"/>
      <c r="G137" s="595"/>
      <c r="H137" s="594" t="str">
        <f>E145</f>
        <v>❻ Foisonnement</v>
      </c>
      <c r="I137" s="593" t="s">
        <v>1218</v>
      </c>
      <c r="J137" s="485"/>
      <c r="K137" s="485"/>
      <c r="L137" s="592" t="s">
        <v>1217</v>
      </c>
      <c r="M137" s="322"/>
      <c r="N137" s="322"/>
      <c r="O137" s="322"/>
      <c r="P137" s="322"/>
      <c r="Q137" s="322"/>
      <c r="R137" s="322"/>
      <c r="S137" s="322"/>
      <c r="T137" s="322"/>
      <c r="U137" s="322"/>
      <c r="V137" s="322"/>
      <c r="W137" s="322"/>
      <c r="X137" s="322"/>
      <c r="Y137" s="322"/>
      <c r="Z137" s="322"/>
      <c r="AA137" s="322"/>
      <c r="AB137" s="322"/>
      <c r="AC137" s="322"/>
      <c r="AD137" s="322"/>
      <c r="AE137" s="322"/>
      <c r="AF137" s="322"/>
      <c r="AG137" s="322"/>
      <c r="AH137" s="322"/>
      <c r="AI137" s="322"/>
      <c r="AJ137" s="322"/>
      <c r="AK137" s="322"/>
      <c r="AL137" s="322"/>
      <c r="AM137" s="322"/>
      <c r="AN137" s="322"/>
      <c r="AO137" s="322"/>
      <c r="AP137" s="322"/>
      <c r="AQ137" s="322"/>
      <c r="AR137" s="322"/>
      <c r="AS137" s="322"/>
      <c r="AT137" s="322"/>
      <c r="AU137" s="322"/>
      <c r="AV137" s="322"/>
      <c r="AW137" s="322"/>
      <c r="AX137" s="322"/>
      <c r="AY137" s="322"/>
      <c r="AZ137" s="322"/>
      <c r="BA137" s="322"/>
      <c r="BB137" s="322"/>
      <c r="BC137" s="322"/>
      <c r="BD137" s="320">
        <v>1</v>
      </c>
    </row>
    <row r="138" spans="1:56" ht="21" customHeight="1">
      <c r="A138" s="322"/>
      <c r="B138" s="938"/>
      <c r="C138" s="591"/>
      <c r="D138" s="591"/>
      <c r="E138" s="590"/>
      <c r="F138" s="589" t="s">
        <v>1216</v>
      </c>
      <c r="G138" s="588" t="str">
        <f>IF(F144=D160,"CRU- Brut ou à cuire","CUIT - Net à servir")</f>
        <v>CUIT - Net à servir</v>
      </c>
      <c r="H138" s="587"/>
      <c r="I138" s="556" t="str">
        <f>HYPERLINK("#"&amp;ADDRESS(ROW(G138),COLUMN(G138),4),"◀"&amp;ADDRESS(ROW(G138),COLUMN(G138),4))</f>
        <v>◀G138</v>
      </c>
      <c r="J138" s="586" t="str">
        <f>G138</f>
        <v>CUIT - Net à servir</v>
      </c>
      <c r="K138" s="555" t="str">
        <f ca="1">_xlfn.FORMULATEXT(G138)</f>
        <v>=SI(F144=D160;"CRU- Brut ou à cuire";"CUIT - Net à servir")</v>
      </c>
      <c r="L138" s="322"/>
      <c r="M138" s="322"/>
      <c r="N138" s="322"/>
      <c r="O138" s="322"/>
      <c r="P138" s="322"/>
      <c r="Q138" s="322"/>
      <c r="R138" s="322"/>
      <c r="S138" s="322"/>
      <c r="T138" s="322"/>
      <c r="U138" s="322"/>
      <c r="V138" s="322"/>
      <c r="W138" s="322"/>
      <c r="X138" s="322"/>
      <c r="Y138" s="322"/>
      <c r="Z138" s="322"/>
      <c r="AA138" s="322"/>
      <c r="AB138" s="322"/>
      <c r="AC138" s="322"/>
      <c r="AD138" s="322"/>
      <c r="AE138" s="322"/>
      <c r="AF138" s="322"/>
      <c r="AG138" s="322"/>
      <c r="AH138" s="322"/>
      <c r="AI138" s="322"/>
      <c r="AJ138" s="322"/>
      <c r="AK138" s="322"/>
      <c r="AL138" s="322"/>
      <c r="AM138" s="322"/>
      <c r="AN138" s="322"/>
      <c r="AO138" s="322"/>
      <c r="AP138" s="322"/>
      <c r="AQ138" s="322"/>
      <c r="AR138" s="322"/>
      <c r="AS138" s="322"/>
      <c r="AT138" s="322"/>
      <c r="AU138" s="322"/>
      <c r="AV138" s="322"/>
      <c r="AW138" s="322"/>
      <c r="AX138" s="322"/>
      <c r="AY138" s="322"/>
      <c r="AZ138" s="322"/>
      <c r="BA138" s="322"/>
      <c r="BB138" s="322"/>
      <c r="BC138" s="322"/>
      <c r="BD138" s="320">
        <v>1</v>
      </c>
    </row>
    <row r="139" spans="1:56" ht="21" customHeight="1">
      <c r="A139" s="322"/>
      <c r="B139" s="980">
        <v>3</v>
      </c>
      <c r="C139" s="982" t="str">
        <f>D141</f>
        <v>Semoule (poids cru)</v>
      </c>
      <c r="D139" s="982"/>
      <c r="E139" s="982"/>
      <c r="F139" s="982"/>
      <c r="G139" s="982"/>
      <c r="H139" s="983"/>
      <c r="I139" s="556" t="str">
        <f>HYPERLINK("#"&amp;ADDRESS(ROW(E140),COLUMN(E140),4),"◀"&amp;ADDRESS(ROW(E140),COLUMN(E140),4))</f>
        <v>◀E140</v>
      </c>
      <c r="J139" s="585">
        <f>E140</f>
        <v>5</v>
      </c>
      <c r="K139" s="555" t="str">
        <f ca="1">_xlfn.FORMULATEXT(E140)</f>
        <v>=ENT(E150/E144)</v>
      </c>
      <c r="L139" s="322"/>
      <c r="M139" s="322"/>
      <c r="N139" s="322"/>
      <c r="O139" s="322"/>
      <c r="P139" s="322"/>
      <c r="Q139" s="322"/>
      <c r="R139" s="322"/>
      <c r="S139" s="322"/>
      <c r="T139" s="322"/>
      <c r="U139" s="322"/>
      <c r="V139" s="322"/>
      <c r="W139" s="322"/>
      <c r="X139" s="322"/>
      <c r="Y139" s="322"/>
      <c r="Z139" s="322"/>
      <c r="AA139" s="322"/>
      <c r="AB139" s="322"/>
      <c r="AC139" s="322"/>
      <c r="AD139" s="322"/>
      <c r="AE139" s="322"/>
      <c r="AF139" s="322"/>
      <c r="AG139" s="322"/>
      <c r="AH139" s="322"/>
      <c r="AI139" s="322"/>
      <c r="AJ139" s="322"/>
      <c r="AK139" s="322"/>
      <c r="AL139" s="322"/>
      <c r="AM139" s="322"/>
      <c r="AN139" s="322"/>
      <c r="AO139" s="322"/>
      <c r="AP139" s="322"/>
      <c r="AQ139" s="322"/>
      <c r="AR139" s="322"/>
      <c r="AS139" s="322"/>
      <c r="AT139" s="322"/>
      <c r="AU139" s="322"/>
      <c r="AV139" s="322"/>
      <c r="AW139" s="322"/>
      <c r="AX139" s="322"/>
      <c r="AY139" s="322"/>
      <c r="AZ139" s="322"/>
      <c r="BA139" s="322"/>
      <c r="BB139" s="322"/>
      <c r="BC139" s="322"/>
      <c r="BD139" s="320">
        <v>1</v>
      </c>
    </row>
    <row r="140" spans="1:56" ht="21" customHeight="1">
      <c r="A140" s="322"/>
      <c r="B140" s="980"/>
      <c r="C140" s="584"/>
      <c r="D140" s="583" t="s">
        <v>1201</v>
      </c>
      <c r="E140" s="582">
        <f>INT(E150/E144)</f>
        <v>5</v>
      </c>
      <c r="F140" s="581">
        <f>IF(E140=0,0,IF(E151=0,0,E144))</f>
        <v>1</v>
      </c>
      <c r="G140" s="580" t="str">
        <f>IF(F140*E140=0,"1 de",IF(E150=0,0,IF(E144=0,0,IF(F140*E140=E150,"",IF(H140&gt;0,"Plus 1 de")))))</f>
        <v/>
      </c>
      <c r="H140" s="579" t="str">
        <f>IF(E144=0,0,IF(F140*E140=E150,"",MOD(E150,E144)))</f>
        <v/>
      </c>
      <c r="I140" s="556" t="str">
        <f>HYPERLINK("#"&amp;ADDRESS(ROW(F140),COLUMN(F140),4),"◀"&amp;ADDRESS(ROW(F140),COLUMN(F140),4))</f>
        <v>◀F140</v>
      </c>
      <c r="J140" s="578">
        <f>F140</f>
        <v>1</v>
      </c>
      <c r="K140" s="555" t="str">
        <f ca="1">_xlfn.FORMULATEXT(F140)</f>
        <v>=SI(E140=0;0;SI(E151=0;0;E144))</v>
      </c>
      <c r="L140" s="322"/>
      <c r="M140" s="322"/>
      <c r="N140" s="322"/>
      <c r="O140" s="322"/>
      <c r="P140" s="322"/>
      <c r="Q140" s="322"/>
      <c r="R140" s="322"/>
      <c r="S140" s="322"/>
      <c r="T140" s="322"/>
      <c r="U140" s="322"/>
      <c r="V140" s="322"/>
      <c r="W140" s="322"/>
      <c r="X140" s="322"/>
      <c r="Y140" s="322"/>
      <c r="Z140" s="322"/>
      <c r="AA140" s="322"/>
      <c r="AB140" s="322"/>
      <c r="AC140" s="322"/>
      <c r="AD140" s="322"/>
      <c r="AE140" s="322"/>
      <c r="AF140" s="322"/>
      <c r="AG140" s="322"/>
      <c r="AH140" s="322"/>
      <c r="AI140" s="322"/>
      <c r="AJ140" s="322"/>
      <c r="AK140" s="322"/>
      <c r="AL140" s="322"/>
      <c r="AM140" s="322"/>
      <c r="AN140" s="322"/>
      <c r="AO140" s="322"/>
      <c r="AP140" s="322"/>
      <c r="AQ140" s="322"/>
      <c r="AR140" s="322"/>
      <c r="AS140" s="322"/>
      <c r="AT140" s="322"/>
      <c r="AU140" s="322"/>
      <c r="AV140" s="322"/>
      <c r="AW140" s="322"/>
      <c r="AX140" s="322"/>
      <c r="AY140" s="322"/>
      <c r="AZ140" s="322"/>
      <c r="BA140" s="322"/>
      <c r="BB140" s="322"/>
      <c r="BC140" s="322"/>
      <c r="BD140" s="320">
        <v>1</v>
      </c>
    </row>
    <row r="141" spans="1:56" ht="21" customHeight="1">
      <c r="A141" s="322"/>
      <c r="B141" s="980"/>
      <c r="C141" s="577" t="s">
        <v>1215</v>
      </c>
      <c r="D141" s="576" t="s">
        <v>1214</v>
      </c>
      <c r="E141" s="526"/>
      <c r="F141" s="459"/>
      <c r="G141" s="459"/>
      <c r="H141" s="458"/>
      <c r="I141" s="556" t="str">
        <f>HYPERLINK("#"&amp;ADDRESS(ROW(G140),COLUMN(G140),4),"◀"&amp;ADDRESS(ROW(G140),COLUMN(G140),4))</f>
        <v>◀G140</v>
      </c>
      <c r="J141" s="575" t="str">
        <f>G140</f>
        <v/>
      </c>
      <c r="K141" s="555" t="str">
        <f ca="1">_xlfn.FORMULATEXT(G140)</f>
        <v>=SI(F140*E140=0;"1 de";SI(E150=0;0;SI(E144=0;0;SI(F140*E140=E150;"";SI(H140&gt;0;"Plus 1 de")))))</v>
      </c>
      <c r="L141" s="322"/>
      <c r="M141" s="322"/>
      <c r="N141" s="322"/>
      <c r="O141" s="322"/>
      <c r="P141" s="322"/>
      <c r="Q141" s="322"/>
      <c r="R141" s="322"/>
      <c r="S141" s="322"/>
      <c r="T141" s="322"/>
      <c r="U141" s="322"/>
      <c r="V141" s="322"/>
      <c r="W141" s="322"/>
      <c r="X141" s="322"/>
      <c r="Y141" s="322"/>
      <c r="Z141" s="322"/>
      <c r="AA141" s="322"/>
      <c r="AB141" s="322"/>
      <c r="AC141" s="322"/>
      <c r="AD141" s="322"/>
      <c r="AE141" s="322"/>
      <c r="AF141" s="322"/>
      <c r="AG141" s="322"/>
      <c r="AH141" s="322"/>
      <c r="AI141" s="322"/>
      <c r="AJ141" s="322"/>
      <c r="AK141" s="322"/>
      <c r="AL141" s="322"/>
      <c r="AM141" s="322"/>
      <c r="AN141" s="322"/>
      <c r="AO141" s="322"/>
      <c r="AP141" s="322"/>
      <c r="AQ141" s="322"/>
      <c r="AR141" s="322"/>
      <c r="AS141" s="322"/>
      <c r="AT141" s="322"/>
      <c r="AU141" s="322"/>
      <c r="AV141" s="322"/>
      <c r="AW141" s="322"/>
      <c r="AX141" s="322"/>
      <c r="AY141" s="322"/>
      <c r="AZ141" s="322"/>
      <c r="BA141" s="322"/>
      <c r="BB141" s="322"/>
      <c r="BC141" s="322"/>
      <c r="BD141" s="320">
        <v>1</v>
      </c>
    </row>
    <row r="142" spans="1:56" ht="21" customHeight="1">
      <c r="A142" s="322"/>
      <c r="B142" s="980"/>
      <c r="C142" s="459"/>
      <c r="D142" s="459"/>
      <c r="E142" s="525" t="s">
        <v>1181</v>
      </c>
      <c r="F142" s="969" t="s">
        <v>1213</v>
      </c>
      <c r="G142" s="969"/>
      <c r="H142" s="970"/>
      <c r="I142" s="556" t="str">
        <f>HYPERLINK("#"&amp;ADDRESS(ROW(H140),COLUMN(H140),4),"◀"&amp;ADDRESS(ROW(H140),COLUMN(H140),4))</f>
        <v>◀H140</v>
      </c>
      <c r="J142" s="574" t="str">
        <f>H140</f>
        <v/>
      </c>
      <c r="K142" s="555" t="str">
        <f ca="1">_xlfn.FORMULATEXT(H140)</f>
        <v>=SI(E144=0;0;SI(F140*E140=E150;"";MOD(E150;E144)))</v>
      </c>
      <c r="L142" s="322"/>
      <c r="M142" s="322"/>
      <c r="N142" s="322"/>
      <c r="O142" s="322"/>
      <c r="P142" s="322"/>
      <c r="Q142" s="322"/>
      <c r="R142" s="322"/>
      <c r="S142" s="322"/>
      <c r="T142" s="322"/>
      <c r="U142" s="322"/>
      <c r="V142" s="322"/>
      <c r="W142" s="322"/>
      <c r="X142" s="322"/>
      <c r="Y142" s="322"/>
      <c r="Z142" s="322"/>
      <c r="AA142" s="322"/>
      <c r="AB142" s="322"/>
      <c r="AC142" s="322"/>
      <c r="AD142" s="322"/>
      <c r="AE142" s="322"/>
      <c r="AF142" s="322"/>
      <c r="AG142" s="322"/>
      <c r="AH142" s="322"/>
      <c r="AI142" s="322"/>
      <c r="AJ142" s="322"/>
      <c r="AK142" s="322"/>
      <c r="AL142" s="322"/>
      <c r="AM142" s="322"/>
      <c r="AN142" s="322"/>
      <c r="AO142" s="322"/>
      <c r="AP142" s="322"/>
      <c r="AQ142" s="322"/>
      <c r="AR142" s="322"/>
      <c r="AS142" s="322"/>
      <c r="AT142" s="322"/>
      <c r="AU142" s="322"/>
      <c r="AV142" s="322"/>
      <c r="AW142" s="322"/>
      <c r="AX142" s="322"/>
      <c r="AY142" s="322"/>
      <c r="AZ142" s="322"/>
      <c r="BA142" s="322"/>
      <c r="BB142" s="322"/>
      <c r="BC142" s="322"/>
      <c r="BD142" s="320">
        <v>1</v>
      </c>
    </row>
    <row r="143" spans="1:56" ht="21" customHeight="1">
      <c r="A143" s="322"/>
      <c r="B143" s="980"/>
      <c r="C143" s="459"/>
      <c r="D143" s="518"/>
      <c r="E143" s="517"/>
      <c r="F143" s="516" t="s">
        <v>1194</v>
      </c>
      <c r="G143" s="518"/>
      <c r="H143" s="458"/>
      <c r="I143" s="556"/>
      <c r="J143" s="560"/>
      <c r="K143" s="459"/>
      <c r="L143" s="322"/>
      <c r="M143" s="322"/>
      <c r="N143" s="322"/>
      <c r="O143" s="322"/>
      <c r="P143" s="322"/>
      <c r="Q143" s="322"/>
      <c r="R143" s="322"/>
      <c r="S143" s="322"/>
      <c r="T143" s="322"/>
      <c r="U143" s="322"/>
      <c r="V143" s="322"/>
      <c r="W143" s="322"/>
      <c r="X143" s="322"/>
      <c r="Y143" s="322"/>
      <c r="Z143" s="322"/>
      <c r="AA143" s="322"/>
      <c r="AB143" s="322"/>
      <c r="AC143" s="322"/>
      <c r="AD143" s="322"/>
      <c r="AE143" s="322"/>
      <c r="AF143" s="322"/>
      <c r="AG143" s="322"/>
      <c r="AH143" s="322"/>
      <c r="AI143" s="322"/>
      <c r="AJ143" s="322"/>
      <c r="AK143" s="322"/>
      <c r="AL143" s="322"/>
      <c r="AM143" s="322"/>
      <c r="AN143" s="322"/>
      <c r="AO143" s="322"/>
      <c r="AP143" s="322"/>
      <c r="AQ143" s="322"/>
      <c r="AR143" s="322"/>
      <c r="AS143" s="322"/>
      <c r="AT143" s="322"/>
      <c r="AU143" s="322"/>
      <c r="AV143" s="322"/>
      <c r="AW143" s="322"/>
      <c r="AX143" s="322"/>
      <c r="AY143" s="322"/>
      <c r="AZ143" s="322"/>
      <c r="BA143" s="322"/>
      <c r="BB143" s="322"/>
      <c r="BC143" s="322"/>
      <c r="BD143" s="320">
        <v>1</v>
      </c>
    </row>
    <row r="144" spans="1:56" ht="21" customHeight="1">
      <c r="A144" s="322"/>
      <c r="B144" s="980"/>
      <c r="C144" s="511"/>
      <c r="D144" s="515" t="s">
        <v>1193</v>
      </c>
      <c r="E144" s="573">
        <v>1</v>
      </c>
      <c r="F144" s="467" t="s">
        <v>1208</v>
      </c>
      <c r="G144" s="505">
        <f>IF(F144=D160,E144*F145,IF(F144=D161,E144/F145))</f>
        <v>0.5</v>
      </c>
      <c r="H144" s="504" t="str">
        <f>H147</f>
        <v>❹ Kg cru</v>
      </c>
      <c r="I144" s="414" t="str">
        <f>HYPERLINK("#"&amp;ADDRESS(ROW(G146),COLUMN(G146),4),"◀"&amp;ADDRESS(ROW(G146),COLUMN(G146),4))</f>
        <v>◀G146</v>
      </c>
      <c r="J144" s="508">
        <f>G144</f>
        <v>0.5</v>
      </c>
      <c r="K144" s="555" t="str">
        <f ca="1">_xlfn.FORMULATEXT(G144)</f>
        <v>=SI(F144=D160;E144*F145;SI(F144=D161;E144/F145))</v>
      </c>
      <c r="L144" s="322"/>
      <c r="M144" s="322"/>
      <c r="N144" s="322"/>
      <c r="O144" s="322"/>
      <c r="P144" s="322"/>
      <c r="Q144" s="322"/>
      <c r="R144" s="322"/>
      <c r="S144" s="322"/>
      <c r="T144" s="322"/>
      <c r="U144" s="322"/>
      <c r="V144" s="322"/>
      <c r="W144" s="322"/>
      <c r="X144" s="322"/>
      <c r="Y144" s="322"/>
      <c r="Z144" s="322"/>
      <c r="AA144" s="322"/>
      <c r="AB144" s="322"/>
      <c r="AC144" s="322"/>
      <c r="AD144" s="322"/>
      <c r="AE144" s="322"/>
      <c r="AF144" s="322"/>
      <c r="AG144" s="322"/>
      <c r="AH144" s="322"/>
      <c r="AI144" s="322"/>
      <c r="AJ144" s="322"/>
      <c r="AK144" s="322"/>
      <c r="AL144" s="322"/>
      <c r="AM144" s="322"/>
      <c r="AN144" s="322"/>
      <c r="AO144" s="322"/>
      <c r="AP144" s="322"/>
      <c r="AQ144" s="322"/>
      <c r="AR144" s="322"/>
      <c r="AS144" s="322"/>
      <c r="AT144" s="322"/>
      <c r="AU144" s="322"/>
      <c r="AV144" s="322"/>
      <c r="AW144" s="322"/>
      <c r="AX144" s="322"/>
      <c r="AY144" s="322"/>
      <c r="AZ144" s="322"/>
      <c r="BA144" s="322"/>
      <c r="BB144" s="322"/>
      <c r="BC144" s="322"/>
      <c r="BD144" s="320">
        <v>1</v>
      </c>
    </row>
    <row r="145" spans="1:56" ht="21" customHeight="1">
      <c r="A145" s="322"/>
      <c r="B145" s="980"/>
      <c r="C145" s="459"/>
      <c r="D145" s="485"/>
      <c r="E145" s="572" t="s">
        <v>1178</v>
      </c>
      <c r="F145" s="571">
        <v>2</v>
      </c>
      <c r="G145" s="570" t="str">
        <f>IF(F144=D160,"cru X par","cuit / par")</f>
        <v>cuit / par</v>
      </c>
      <c r="H145" s="569">
        <f>F145</f>
        <v>2</v>
      </c>
      <c r="I145" s="556" t="str">
        <f>HYPERLINK("#"&amp;ADDRESS(ROW(G145),COLUMN(G145),4),"◀"&amp;ADDRESS(ROW(G145),COLUMN(G145),4))</f>
        <v>◀G145</v>
      </c>
      <c r="J145" s="568" t="str">
        <f>G145</f>
        <v>cuit / par</v>
      </c>
      <c r="K145" s="555" t="str">
        <f ca="1">_xlfn.FORMULATEXT(G145)</f>
        <v>=SI(F144=D160;"cru X par";"cuit / par")</v>
      </c>
      <c r="L145" s="322"/>
      <c r="M145" s="322"/>
      <c r="N145" s="322"/>
      <c r="O145" s="322"/>
      <c r="P145" s="322"/>
      <c r="Q145" s="322"/>
      <c r="R145" s="322"/>
      <c r="S145" s="322"/>
      <c r="T145" s="322"/>
      <c r="U145" s="322"/>
      <c r="V145" s="322"/>
      <c r="W145" s="322"/>
      <c r="X145" s="322"/>
      <c r="Y145" s="322"/>
      <c r="Z145" s="322"/>
      <c r="AA145" s="322"/>
      <c r="AB145" s="322"/>
      <c r="AC145" s="322"/>
      <c r="AD145" s="322"/>
      <c r="AE145" s="322"/>
      <c r="AF145" s="322"/>
      <c r="AG145" s="322"/>
      <c r="AH145" s="322"/>
      <c r="AI145" s="322"/>
      <c r="AJ145" s="322"/>
      <c r="AK145" s="322"/>
      <c r="AL145" s="322"/>
      <c r="AM145" s="322"/>
      <c r="AN145" s="322"/>
      <c r="AO145" s="322"/>
      <c r="AP145" s="322"/>
      <c r="AQ145" s="322"/>
      <c r="AR145" s="322"/>
      <c r="AS145" s="322"/>
      <c r="AT145" s="322"/>
      <c r="AU145" s="322"/>
      <c r="AV145" s="322"/>
      <c r="AW145" s="322"/>
      <c r="AX145" s="322"/>
      <c r="AY145" s="322"/>
      <c r="AZ145" s="322"/>
      <c r="BA145" s="322"/>
      <c r="BB145" s="322"/>
      <c r="BC145" s="322"/>
      <c r="BD145" s="320">
        <v>1</v>
      </c>
    </row>
    <row r="146" spans="1:56" ht="21" customHeight="1">
      <c r="A146" s="322"/>
      <c r="B146" s="980"/>
      <c r="C146" s="459"/>
      <c r="D146" s="459"/>
      <c r="E146" s="459"/>
      <c r="F146" s="459"/>
      <c r="G146" s="459"/>
      <c r="H146" s="458"/>
      <c r="I146" s="556"/>
      <c r="J146" s="560"/>
      <c r="K146" s="459"/>
      <c r="L146" s="322"/>
      <c r="M146" s="322"/>
      <c r="N146" s="322"/>
      <c r="O146" s="322"/>
      <c r="P146" s="322"/>
      <c r="Q146" s="322"/>
      <c r="R146" s="322"/>
      <c r="S146" s="322"/>
      <c r="T146" s="322"/>
      <c r="U146" s="322"/>
      <c r="V146" s="322"/>
      <c r="W146" s="322"/>
      <c r="X146" s="322"/>
      <c r="Y146" s="322"/>
      <c r="Z146" s="322"/>
      <c r="AA146" s="322"/>
      <c r="AB146" s="322"/>
      <c r="AC146" s="322"/>
      <c r="AD146" s="322"/>
      <c r="AE146" s="322"/>
      <c r="AF146" s="322"/>
      <c r="AG146" s="322"/>
      <c r="AH146" s="322"/>
      <c r="AI146" s="322"/>
      <c r="AJ146" s="322"/>
      <c r="AK146" s="322"/>
      <c r="AL146" s="322"/>
      <c r="AM146" s="322"/>
      <c r="AN146" s="322"/>
      <c r="AO146" s="322"/>
      <c r="AP146" s="322"/>
      <c r="AQ146" s="322"/>
      <c r="AR146" s="322"/>
      <c r="AS146" s="322"/>
      <c r="AT146" s="322"/>
      <c r="AU146" s="322"/>
      <c r="AV146" s="322"/>
      <c r="AW146" s="322"/>
      <c r="AX146" s="322"/>
      <c r="AY146" s="322"/>
      <c r="AZ146" s="322"/>
      <c r="BA146" s="322"/>
      <c r="BB146" s="322"/>
      <c r="BC146" s="322"/>
      <c r="BD146" s="320">
        <v>1</v>
      </c>
    </row>
    <row r="147" spans="1:56" ht="21" customHeight="1">
      <c r="A147" s="322"/>
      <c r="B147" s="980"/>
      <c r="C147" s="459"/>
      <c r="D147" s="497" t="s">
        <v>1212</v>
      </c>
      <c r="E147" s="567">
        <v>0.05</v>
      </c>
      <c r="F147" s="566" t="str">
        <f>F144</f>
        <v>❺ Kg cuit</v>
      </c>
      <c r="G147" s="505">
        <f>IF(F144=D160,E147*F145,IF(F144=D161,E147/F145))</f>
        <v>2.5000000000000001E-2</v>
      </c>
      <c r="H147" s="494" t="str">
        <f>IF(F147=D160,D161,D160)</f>
        <v>❹ Kg cru</v>
      </c>
      <c r="I147" s="556" t="str">
        <f>HYPERLINK("#"&amp;ADDRESS(ROW(G147),COLUMN(G147),4),"◀"&amp;ADDRESS(ROW(G147),COLUMN(G147),4))</f>
        <v>◀G147</v>
      </c>
      <c r="J147" s="508">
        <f>G147</f>
        <v>2.5000000000000001E-2</v>
      </c>
      <c r="K147" s="565" t="str">
        <f ca="1">_xlfn.FORMULATEXT(G147)</f>
        <v>=SI(F144=D160;E147*F145;SI(F144=D161;E147/F145))</v>
      </c>
      <c r="L147" s="322"/>
      <c r="M147" s="322"/>
      <c r="N147" s="322"/>
      <c r="O147" s="322"/>
      <c r="P147" s="322"/>
      <c r="Q147" s="322"/>
      <c r="R147" s="322"/>
      <c r="S147" s="322"/>
      <c r="T147" s="322"/>
      <c r="U147" s="322"/>
      <c r="V147" s="322"/>
      <c r="W147" s="322"/>
      <c r="X147" s="322"/>
      <c r="Y147" s="322"/>
      <c r="Z147" s="322"/>
      <c r="AA147" s="322"/>
      <c r="AB147" s="322"/>
      <c r="AC147" s="322"/>
      <c r="AD147" s="322"/>
      <c r="AE147" s="322"/>
      <c r="AF147" s="322"/>
      <c r="AG147" s="322"/>
      <c r="AH147" s="322"/>
      <c r="AI147" s="322"/>
      <c r="AJ147" s="322"/>
      <c r="AK147" s="322"/>
      <c r="AL147" s="322"/>
      <c r="AM147" s="322"/>
      <c r="AN147" s="322"/>
      <c r="AO147" s="322"/>
      <c r="AP147" s="322"/>
      <c r="AQ147" s="322"/>
      <c r="AR147" s="322"/>
      <c r="AS147" s="322"/>
      <c r="AT147" s="322"/>
      <c r="AU147" s="322"/>
      <c r="AV147" s="322"/>
      <c r="AW147" s="322"/>
      <c r="AX147" s="322"/>
      <c r="AY147" s="322"/>
      <c r="AZ147" s="322"/>
      <c r="BA147" s="322"/>
      <c r="BB147" s="322"/>
      <c r="BC147" s="322"/>
      <c r="BD147" s="320">
        <v>1</v>
      </c>
    </row>
    <row r="148" spans="1:56" ht="21" customHeight="1">
      <c r="A148" s="322"/>
      <c r="B148" s="980"/>
      <c r="C148" s="459"/>
      <c r="D148" s="564" t="s">
        <v>1191</v>
      </c>
      <c r="E148" s="563">
        <v>100</v>
      </c>
      <c r="F148" s="562" t="s">
        <v>972</v>
      </c>
      <c r="G148" s="459"/>
      <c r="H148" s="499"/>
      <c r="I148" s="556" t="str">
        <f>HYPERLINK("#"&amp;ADDRESS(ROW(H147),COLUMN(H147),4),"◀"&amp;ADDRESS(ROW(H147),COLUMN(H147),4))</f>
        <v>◀H147</v>
      </c>
      <c r="J148" s="561" t="str">
        <f>H147</f>
        <v>❹ Kg cru</v>
      </c>
      <c r="K148" s="555" t="str">
        <f ca="1">_xlfn.FORMULATEXT(H147)</f>
        <v>=SI(F147=D160;D161;D160)</v>
      </c>
      <c r="L148" s="322"/>
      <c r="M148" s="322"/>
      <c r="N148" s="322"/>
      <c r="O148" s="322"/>
      <c r="P148" s="322"/>
      <c r="Q148" s="322"/>
      <c r="R148" s="322"/>
      <c r="S148" s="322"/>
      <c r="T148" s="322"/>
      <c r="U148" s="322"/>
      <c r="V148" s="322"/>
      <c r="W148" s="322"/>
      <c r="X148" s="322"/>
      <c r="Y148" s="322"/>
      <c r="Z148" s="322"/>
      <c r="AA148" s="322"/>
      <c r="AB148" s="322"/>
      <c r="AC148" s="322"/>
      <c r="AD148" s="322"/>
      <c r="AE148" s="322"/>
      <c r="AF148" s="322"/>
      <c r="AG148" s="322"/>
      <c r="AH148" s="322"/>
      <c r="AI148" s="322"/>
      <c r="AJ148" s="322"/>
      <c r="AK148" s="322"/>
      <c r="AL148" s="322"/>
      <c r="AM148" s="322"/>
      <c r="AN148" s="322"/>
      <c r="AO148" s="322"/>
      <c r="AP148" s="322"/>
      <c r="AQ148" s="322"/>
      <c r="AR148" s="322"/>
      <c r="AS148" s="322"/>
      <c r="AT148" s="322"/>
      <c r="AU148" s="322"/>
      <c r="AV148" s="322"/>
      <c r="AW148" s="322"/>
      <c r="AX148" s="322"/>
      <c r="AY148" s="322"/>
      <c r="AZ148" s="322"/>
      <c r="BA148" s="322"/>
      <c r="BB148" s="322"/>
      <c r="BC148" s="322"/>
      <c r="BD148" s="320">
        <v>1</v>
      </c>
    </row>
    <row r="149" spans="1:56" ht="21" customHeight="1">
      <c r="A149" s="322"/>
      <c r="B149" s="980"/>
      <c r="C149" s="459"/>
      <c r="D149" s="459"/>
      <c r="E149" s="459"/>
      <c r="F149" s="459"/>
      <c r="G149" s="459"/>
      <c r="H149" s="458"/>
      <c r="I149" s="556"/>
      <c r="J149" s="560"/>
      <c r="K149" s="459"/>
      <c r="L149" s="322"/>
      <c r="M149" s="322"/>
      <c r="N149" s="322"/>
      <c r="O149" s="322"/>
      <c r="P149" s="322"/>
      <c r="Q149" s="322"/>
      <c r="R149" s="322"/>
      <c r="S149" s="322"/>
      <c r="T149" s="322"/>
      <c r="U149" s="322"/>
      <c r="V149" s="322"/>
      <c r="W149" s="322"/>
      <c r="X149" s="322"/>
      <c r="Y149" s="322"/>
      <c r="Z149" s="322"/>
      <c r="AA149" s="322"/>
      <c r="AB149" s="322"/>
      <c r="AC149" s="322"/>
      <c r="AD149" s="322"/>
      <c r="AE149" s="322"/>
      <c r="AF149" s="322"/>
      <c r="AG149" s="322"/>
      <c r="AH149" s="322"/>
      <c r="AI149" s="322"/>
      <c r="AJ149" s="322"/>
      <c r="AK149" s="322"/>
      <c r="AL149" s="322"/>
      <c r="AM149" s="322"/>
      <c r="AN149" s="322"/>
      <c r="AO149" s="322"/>
      <c r="AP149" s="322"/>
      <c r="AQ149" s="322"/>
      <c r="AR149" s="322"/>
      <c r="AS149" s="322"/>
      <c r="AT149" s="322"/>
      <c r="AU149" s="322"/>
      <c r="AV149" s="322"/>
      <c r="AW149" s="322"/>
      <c r="AX149" s="322"/>
      <c r="AY149" s="322"/>
      <c r="AZ149" s="322"/>
      <c r="BA149" s="322"/>
      <c r="BB149" s="322"/>
      <c r="BC149" s="322"/>
      <c r="BD149" s="320">
        <v>1</v>
      </c>
    </row>
    <row r="150" spans="1:56" ht="21" customHeight="1">
      <c r="A150" s="322"/>
      <c r="B150" s="980"/>
      <c r="C150" s="459"/>
      <c r="D150" s="490" t="s">
        <v>1189</v>
      </c>
      <c r="E150" s="558">
        <f>IF(E144=0,0,E147*E148)</f>
        <v>5</v>
      </c>
      <c r="F150" s="559" t="str">
        <f>F144</f>
        <v>❺ Kg cuit</v>
      </c>
      <c r="G150" s="487">
        <f>IF(E144=0,0,G147*E148)</f>
        <v>2.5</v>
      </c>
      <c r="H150" s="486" t="str">
        <f>H147</f>
        <v>❹ Kg cru</v>
      </c>
      <c r="I150" s="556" t="str">
        <f>HYPERLINK("#"&amp;ADDRESS(ROW(E150),COLUMN(E150),4),"◀"&amp;ADDRESS(ROW(E150),COLUMN(E150),4))</f>
        <v>◀E150</v>
      </c>
      <c r="J150" s="558">
        <f>E150</f>
        <v>5</v>
      </c>
      <c r="K150" s="555" t="str">
        <f ca="1">_xlfn.FORMULATEXT(E150)</f>
        <v>=SI(E144=0;0;E147*E148)</v>
      </c>
      <c r="L150" s="322"/>
      <c r="M150" s="557" t="str">
        <f>ADDRESS(ROW(G150),COLUMN(G150),4)</f>
        <v>G150</v>
      </c>
      <c r="N150" s="555" t="str">
        <f ca="1">_xlfn.FORMULATEXT(G150)</f>
        <v>=SI(E144=0;0;G147*E148)</v>
      </c>
      <c r="O150" s="322"/>
      <c r="P150" s="322"/>
      <c r="Q150" s="322"/>
      <c r="R150" s="322"/>
      <c r="S150" s="322"/>
      <c r="T150" s="322"/>
      <c r="U150" s="322"/>
      <c r="V150" s="322"/>
      <c r="W150" s="322"/>
      <c r="X150" s="322"/>
      <c r="Y150" s="322"/>
      <c r="Z150" s="322"/>
      <c r="AA150" s="322"/>
      <c r="AB150" s="322"/>
      <c r="AC150" s="322"/>
      <c r="AD150" s="322"/>
      <c r="AE150" s="322"/>
      <c r="AF150" s="322"/>
      <c r="AG150" s="322"/>
      <c r="AH150" s="322"/>
      <c r="AI150" s="322"/>
      <c r="AJ150" s="322"/>
      <c r="AK150" s="322"/>
      <c r="AL150" s="322"/>
      <c r="AM150" s="322"/>
      <c r="AN150" s="322"/>
      <c r="AO150" s="322"/>
      <c r="AP150" s="322"/>
      <c r="AQ150" s="322"/>
      <c r="AR150" s="322"/>
      <c r="AS150" s="322"/>
      <c r="AT150" s="322"/>
      <c r="AU150" s="322"/>
      <c r="AV150" s="322"/>
      <c r="AW150" s="322"/>
      <c r="AX150" s="322"/>
      <c r="AY150" s="322"/>
      <c r="AZ150" s="322"/>
      <c r="BA150" s="322"/>
      <c r="BB150" s="322"/>
      <c r="BC150" s="322"/>
      <c r="BD150" s="320">
        <v>1</v>
      </c>
    </row>
    <row r="151" spans="1:56" ht="21" customHeight="1">
      <c r="A151" s="322"/>
      <c r="B151" s="980"/>
      <c r="C151" s="459"/>
      <c r="D151" s="483" t="s">
        <v>1188</v>
      </c>
      <c r="E151" s="482">
        <f>IF(E144=0,0,IF(MOD(E150,E144)&gt;MOD(E150,E144)/2,INT(E150/E144)+1,INT(E150/E144)))</f>
        <v>5</v>
      </c>
      <c r="F151" s="481" t="s">
        <v>1187</v>
      </c>
      <c r="G151" s="480">
        <f>IF(ISBLANK(E147),0,E144/E147)</f>
        <v>20</v>
      </c>
      <c r="H151" s="458"/>
      <c r="I151" s="556" t="str">
        <f>HYPERLINK("#"&amp;ADDRESS(ROW(E151),COLUMN(E151),4),"◀"&amp;ADDRESS(ROW(E151),COLUMN(E151),4))</f>
        <v>◀E151</v>
      </c>
      <c r="J151" s="482">
        <f>E151</f>
        <v>5</v>
      </c>
      <c r="K151" s="555" t="str">
        <f ca="1">_xlfn.FORMULATEXT(E151)</f>
        <v>=SI(E144=0;0;SI(MOD(E150;E144)&gt;MOD(E150;E144)/2;ENT(E150/E144)+1;ENT(E150/E144)))</v>
      </c>
      <c r="L151" s="322"/>
      <c r="M151" s="322"/>
      <c r="N151" s="322"/>
      <c r="O151" s="322"/>
      <c r="P151" s="322"/>
      <c r="Q151" s="554"/>
      <c r="R151" s="554"/>
      <c r="S151" s="554"/>
      <c r="T151" s="554"/>
      <c r="U151" s="322"/>
      <c r="V151" s="322"/>
      <c r="W151" s="322"/>
      <c r="X151" s="322"/>
      <c r="Y151" s="322"/>
      <c r="Z151" s="322"/>
      <c r="AA151" s="322"/>
      <c r="AB151" s="322"/>
      <c r="AC151" s="322"/>
      <c r="AD151" s="322"/>
      <c r="AE151" s="322"/>
      <c r="AF151" s="322"/>
      <c r="AG151" s="322"/>
      <c r="AH151" s="322"/>
      <c r="AI151" s="322"/>
      <c r="AJ151" s="322"/>
      <c r="AK151" s="322"/>
      <c r="AL151" s="322"/>
      <c r="AM151" s="322"/>
      <c r="AN151" s="322"/>
      <c r="AO151" s="322"/>
      <c r="AP151" s="322"/>
      <c r="AQ151" s="322"/>
      <c r="AR151" s="322"/>
      <c r="AS151" s="322"/>
      <c r="AT151" s="322"/>
      <c r="AU151" s="322"/>
      <c r="AV151" s="322"/>
      <c r="AW151" s="322"/>
      <c r="AX151" s="322"/>
      <c r="AY151" s="322"/>
      <c r="AZ151" s="322"/>
      <c r="BA151" s="322"/>
      <c r="BB151" s="322"/>
      <c r="BC151" s="322"/>
      <c r="BD151" s="320">
        <v>1</v>
      </c>
    </row>
    <row r="152" spans="1:56" ht="21" customHeight="1">
      <c r="A152" s="322"/>
      <c r="B152" s="980"/>
      <c r="C152" s="459"/>
      <c r="D152" s="483"/>
      <c r="E152" s="482"/>
      <c r="F152" s="481"/>
      <c r="G152" s="480"/>
      <c r="H152" s="458"/>
      <c r="I152" s="556" t="str">
        <f>HYPERLINK("#"&amp;ADDRESS(ROW(G151),COLUMN(G151),4),"◀"&amp;ADDRESS(ROW(G151),COLUMN(G151),4))</f>
        <v>◀G151</v>
      </c>
      <c r="J152" s="480">
        <f>G151</f>
        <v>20</v>
      </c>
      <c r="K152" s="555" t="str">
        <f ca="1">_xlfn.FORMULATEXT(G151)</f>
        <v>=SI(ESTVIDE(E147);0;E144/E147)</v>
      </c>
      <c r="L152" s="322"/>
      <c r="M152" s="322"/>
      <c r="N152" s="322"/>
      <c r="O152" s="322"/>
      <c r="P152" s="322"/>
      <c r="Q152" s="554"/>
      <c r="R152" s="554"/>
      <c r="S152" s="554"/>
      <c r="T152" s="554"/>
      <c r="U152" s="322"/>
      <c r="V152" s="322"/>
      <c r="W152" s="322"/>
      <c r="X152" s="322"/>
      <c r="Y152" s="322"/>
      <c r="Z152" s="322"/>
      <c r="AA152" s="322"/>
      <c r="AB152" s="322"/>
      <c r="AC152" s="322"/>
      <c r="AD152" s="322"/>
      <c r="AE152" s="322"/>
      <c r="AF152" s="322"/>
      <c r="AG152" s="322"/>
      <c r="AH152" s="322"/>
      <c r="AI152" s="322"/>
      <c r="AJ152" s="322"/>
      <c r="AK152" s="322"/>
      <c r="AL152" s="322"/>
      <c r="AM152" s="322"/>
      <c r="AN152" s="322"/>
      <c r="AO152" s="322"/>
      <c r="AP152" s="322"/>
      <c r="AQ152" s="322"/>
      <c r="AR152" s="322"/>
      <c r="AS152" s="322"/>
      <c r="AT152" s="322"/>
      <c r="AU152" s="322"/>
      <c r="AV152" s="322"/>
      <c r="AW152" s="322"/>
      <c r="AX152" s="322"/>
      <c r="AY152" s="322"/>
      <c r="AZ152" s="322"/>
      <c r="BA152" s="322"/>
      <c r="BB152" s="322"/>
      <c r="BC152" s="322"/>
      <c r="BD152" s="320">
        <v>1</v>
      </c>
    </row>
    <row r="153" spans="1:56" ht="21" customHeight="1">
      <c r="A153" s="322"/>
      <c r="B153" s="980"/>
      <c r="C153" s="975" t="s">
        <v>1186</v>
      </c>
      <c r="D153" s="975"/>
      <c r="E153" s="975"/>
      <c r="F153" s="975"/>
      <c r="G153" s="975"/>
      <c r="H153" s="976"/>
      <c r="I153" s="322"/>
      <c r="J153" s="322"/>
      <c r="K153" s="322"/>
      <c r="L153" s="322"/>
      <c r="M153" s="322"/>
      <c r="N153" s="322"/>
      <c r="O153" s="322"/>
      <c r="P153" s="322"/>
      <c r="Q153" s="554"/>
      <c r="R153" s="554"/>
      <c r="S153" s="554"/>
      <c r="T153" s="554"/>
      <c r="U153" s="322"/>
      <c r="V153" s="322"/>
      <c r="W153" s="322"/>
      <c r="X153" s="322"/>
      <c r="Y153" s="322"/>
      <c r="Z153" s="322"/>
      <c r="AA153" s="322"/>
      <c r="AB153" s="322"/>
      <c r="AC153" s="322"/>
      <c r="AD153" s="322"/>
      <c r="AE153" s="322"/>
      <c r="AF153" s="322"/>
      <c r="AG153" s="322"/>
      <c r="AH153" s="322"/>
      <c r="AI153" s="322"/>
      <c r="AJ153" s="322"/>
      <c r="AK153" s="322"/>
      <c r="AL153" s="322"/>
      <c r="AM153" s="322"/>
      <c r="AN153" s="322"/>
      <c r="AO153" s="322"/>
      <c r="AP153" s="322"/>
      <c r="AQ153" s="322"/>
      <c r="AR153" s="322"/>
      <c r="AS153" s="322"/>
      <c r="AT153" s="322"/>
      <c r="AU153" s="322"/>
      <c r="AV153" s="322"/>
      <c r="AW153" s="322"/>
      <c r="AX153" s="322"/>
      <c r="AY153" s="322"/>
      <c r="AZ153" s="322"/>
      <c r="BA153" s="322"/>
      <c r="BB153" s="322"/>
      <c r="BC153" s="322"/>
      <c r="BD153" s="320">
        <v>1</v>
      </c>
    </row>
    <row r="154" spans="1:56" ht="21" customHeight="1">
      <c r="A154" s="322"/>
      <c r="B154" s="980"/>
      <c r="C154" s="975"/>
      <c r="D154" s="975"/>
      <c r="E154" s="975"/>
      <c r="F154" s="975"/>
      <c r="G154" s="975"/>
      <c r="H154" s="976"/>
      <c r="I154" s="322"/>
      <c r="J154" s="322"/>
      <c r="K154" s="322"/>
      <c r="L154" s="322"/>
      <c r="M154" s="322"/>
      <c r="N154" s="322"/>
      <c r="O154" s="322"/>
      <c r="P154" s="322"/>
      <c r="Q154" s="554"/>
      <c r="R154" s="554"/>
      <c r="S154" s="554"/>
      <c r="T154" s="554"/>
      <c r="U154" s="322"/>
      <c r="V154" s="322"/>
      <c r="W154" s="322"/>
      <c r="X154" s="322"/>
      <c r="Y154" s="322"/>
      <c r="Z154" s="322"/>
      <c r="AA154" s="322"/>
      <c r="AB154" s="322"/>
      <c r="AC154" s="322"/>
      <c r="AD154" s="322"/>
      <c r="AE154" s="322"/>
      <c r="AF154" s="322"/>
      <c r="AG154" s="322"/>
      <c r="AH154" s="322"/>
      <c r="AI154" s="322"/>
      <c r="AJ154" s="322"/>
      <c r="AK154" s="322"/>
      <c r="AL154" s="322"/>
      <c r="AM154" s="322"/>
      <c r="AN154" s="322"/>
      <c r="AO154" s="322"/>
      <c r="AP154" s="322"/>
      <c r="AQ154" s="322"/>
      <c r="AR154" s="322"/>
      <c r="AS154" s="322"/>
      <c r="AT154" s="322"/>
      <c r="AU154" s="322"/>
      <c r="AV154" s="322"/>
      <c r="AW154" s="322"/>
      <c r="AX154" s="322"/>
      <c r="AY154" s="322"/>
      <c r="AZ154" s="322"/>
      <c r="BA154" s="322"/>
      <c r="BB154" s="322"/>
      <c r="BC154" s="322"/>
      <c r="BD154" s="320">
        <v>1</v>
      </c>
    </row>
    <row r="155" spans="1:56" ht="21" customHeight="1">
      <c r="A155" s="322"/>
      <c r="B155" s="980"/>
      <c r="C155" s="479" t="s">
        <v>1211</v>
      </c>
      <c r="D155" s="478"/>
      <c r="E155" s="478"/>
      <c r="F155" s="478"/>
      <c r="G155" s="478"/>
      <c r="H155" s="477"/>
      <c r="I155" s="322"/>
      <c r="J155" s="322"/>
      <c r="K155" s="322"/>
      <c r="L155" s="322"/>
      <c r="M155" s="322"/>
      <c r="N155" s="322"/>
      <c r="O155" s="322"/>
      <c r="P155" s="322"/>
      <c r="Q155" s="554"/>
      <c r="R155" s="554"/>
      <c r="S155" s="554"/>
      <c r="T155" s="554"/>
      <c r="U155" s="322"/>
      <c r="V155" s="322"/>
      <c r="W155" s="322"/>
      <c r="X155" s="322"/>
      <c r="Y155" s="322"/>
      <c r="Z155" s="322"/>
      <c r="AA155" s="322"/>
      <c r="AB155" s="322"/>
      <c r="AC155" s="322"/>
      <c r="AD155" s="322"/>
      <c r="AE155" s="322"/>
      <c r="AF155" s="322"/>
      <c r="AG155" s="322"/>
      <c r="AH155" s="322"/>
      <c r="AI155" s="322"/>
      <c r="AJ155" s="322"/>
      <c r="AK155" s="322"/>
      <c r="AL155" s="322"/>
      <c r="AM155" s="322"/>
      <c r="AN155" s="322"/>
      <c r="AO155" s="322"/>
      <c r="AP155" s="322"/>
      <c r="AQ155" s="322"/>
      <c r="AR155" s="322"/>
      <c r="AS155" s="322"/>
      <c r="AT155" s="322"/>
      <c r="AU155" s="322"/>
      <c r="AV155" s="322"/>
      <c r="AW155" s="322"/>
      <c r="AX155" s="322"/>
      <c r="AY155" s="322"/>
      <c r="AZ155" s="322"/>
      <c r="BA155" s="322"/>
      <c r="BB155" s="322"/>
      <c r="BC155" s="322"/>
      <c r="BD155" s="320">
        <v>1</v>
      </c>
    </row>
    <row r="156" spans="1:56" ht="21" customHeight="1">
      <c r="A156" s="322"/>
      <c r="B156" s="980"/>
      <c r="C156" s="984" t="s">
        <v>1184</v>
      </c>
      <c r="D156" s="984"/>
      <c r="E156" s="984"/>
      <c r="F156" s="984"/>
      <c r="G156" s="984"/>
      <c r="H156" s="985"/>
      <c r="I156" s="322"/>
      <c r="J156" s="322"/>
      <c r="K156" s="322"/>
      <c r="L156" s="322"/>
      <c r="M156" s="322"/>
      <c r="N156" s="322"/>
      <c r="O156" s="322"/>
      <c r="Q156" s="322"/>
      <c r="R156" s="322"/>
      <c r="S156" s="322"/>
      <c r="T156" s="322"/>
      <c r="U156" s="322"/>
      <c r="V156" s="322"/>
      <c r="W156" s="322"/>
      <c r="X156" s="322"/>
      <c r="Y156" s="322"/>
      <c r="Z156" s="322"/>
      <c r="AA156" s="322"/>
      <c r="AB156" s="322"/>
      <c r="AC156" s="322"/>
      <c r="AD156" s="322"/>
      <c r="AE156" s="322"/>
      <c r="AF156" s="322"/>
      <c r="AG156" s="322"/>
      <c r="AH156" s="322"/>
      <c r="AI156" s="322"/>
      <c r="AJ156" s="322"/>
      <c r="AK156" s="322"/>
      <c r="AL156" s="322"/>
      <c r="AM156" s="322"/>
      <c r="AN156" s="322"/>
      <c r="AO156" s="322"/>
      <c r="AP156" s="322"/>
      <c r="AQ156" s="322"/>
      <c r="AR156" s="322"/>
      <c r="AS156" s="322"/>
      <c r="AT156" s="322"/>
      <c r="AU156" s="322"/>
      <c r="AV156" s="322"/>
      <c r="AW156" s="322"/>
      <c r="AX156" s="322"/>
      <c r="AY156" s="322"/>
      <c r="AZ156" s="322"/>
      <c r="BA156" s="322"/>
      <c r="BB156" s="322"/>
      <c r="BC156" s="322"/>
      <c r="BD156" s="320">
        <v>1</v>
      </c>
    </row>
    <row r="157" spans="1:56" ht="21" customHeight="1">
      <c r="A157" s="322"/>
      <c r="B157" s="980"/>
      <c r="C157" s="476" t="s">
        <v>1183</v>
      </c>
      <c r="D157" s="459"/>
      <c r="E157" s="459"/>
      <c r="F157" s="472" t="s">
        <v>1178</v>
      </c>
      <c r="G157" s="459"/>
      <c r="H157" s="458"/>
      <c r="I157" s="322"/>
      <c r="J157" s="322"/>
      <c r="K157" s="322"/>
      <c r="L157" s="322"/>
      <c r="M157" s="322"/>
      <c r="N157" s="322"/>
      <c r="O157" s="322"/>
      <c r="P157" s="322"/>
      <c r="Q157" s="322"/>
      <c r="R157" s="322"/>
      <c r="S157" s="322"/>
      <c r="T157" s="322"/>
      <c r="U157" s="322"/>
      <c r="V157" s="322"/>
      <c r="W157" s="322"/>
      <c r="X157" s="322"/>
      <c r="Y157" s="322"/>
      <c r="Z157" s="322"/>
      <c r="AA157" s="322"/>
      <c r="AB157" s="322"/>
      <c r="AC157" s="322"/>
      <c r="AD157" s="322"/>
      <c r="AE157" s="322"/>
      <c r="AF157" s="322"/>
      <c r="AG157" s="322"/>
      <c r="AH157" s="322"/>
      <c r="AI157" s="322"/>
      <c r="AJ157" s="322"/>
      <c r="AK157" s="322"/>
      <c r="AL157" s="322"/>
      <c r="AM157" s="322"/>
      <c r="AN157" s="322"/>
      <c r="AO157" s="322"/>
      <c r="AP157" s="322"/>
      <c r="AQ157" s="322"/>
      <c r="AR157" s="322"/>
      <c r="AS157" s="322"/>
      <c r="AT157" s="322"/>
      <c r="AU157" s="322"/>
      <c r="AV157" s="322"/>
      <c r="AW157" s="322"/>
      <c r="AX157" s="322"/>
      <c r="AY157" s="322"/>
      <c r="AZ157" s="322"/>
      <c r="BA157" s="322"/>
      <c r="BB157" s="322"/>
      <c r="BC157" s="322"/>
      <c r="BD157" s="320">
        <v>1</v>
      </c>
    </row>
    <row r="158" spans="1:56" ht="21" customHeight="1">
      <c r="A158" s="322"/>
      <c r="B158" s="980"/>
      <c r="C158" s="475" t="s">
        <v>1181</v>
      </c>
      <c r="D158" s="459"/>
      <c r="E158" s="459"/>
      <c r="F158" s="469" t="s">
        <v>1210</v>
      </c>
      <c r="G158" s="459"/>
      <c r="H158" s="458"/>
      <c r="I158" s="322"/>
      <c r="J158" s="322"/>
      <c r="K158" s="322"/>
      <c r="L158" s="322"/>
      <c r="M158" s="322"/>
      <c r="N158" s="322"/>
      <c r="O158" s="322"/>
      <c r="P158" s="322"/>
      <c r="Q158" s="322"/>
      <c r="R158" s="322"/>
      <c r="S158" s="322"/>
      <c r="T158" s="322"/>
      <c r="U158" s="322"/>
      <c r="V158" s="322"/>
      <c r="W158" s="322"/>
      <c r="X158" s="322"/>
      <c r="Y158" s="322"/>
      <c r="Z158" s="322"/>
      <c r="AA158" s="322"/>
      <c r="AB158" s="322"/>
      <c r="AC158" s="322"/>
      <c r="AD158" s="322"/>
      <c r="AE158" s="322"/>
      <c r="AF158" s="322"/>
      <c r="AG158" s="322"/>
      <c r="AH158" s="322"/>
      <c r="AI158" s="322"/>
      <c r="AJ158" s="322"/>
      <c r="AK158" s="322"/>
      <c r="AL158" s="322"/>
      <c r="AM158" s="322"/>
      <c r="AN158" s="322"/>
      <c r="AO158" s="322"/>
      <c r="AP158" s="322"/>
      <c r="AQ158" s="322"/>
      <c r="AR158" s="322"/>
      <c r="AS158" s="322"/>
      <c r="AT158" s="322"/>
      <c r="AU158" s="322"/>
      <c r="AV158" s="322"/>
      <c r="AW158" s="322"/>
      <c r="AX158" s="322"/>
      <c r="AY158" s="322"/>
      <c r="AZ158" s="322"/>
      <c r="BA158" s="322"/>
      <c r="BB158" s="322"/>
      <c r="BC158" s="322"/>
      <c r="BD158" s="320">
        <v>1</v>
      </c>
    </row>
    <row r="159" spans="1:56" ht="21" customHeight="1">
      <c r="A159" s="322"/>
      <c r="B159" s="980"/>
      <c r="C159" s="473" t="s">
        <v>1179</v>
      </c>
      <c r="D159" s="459"/>
      <c r="E159" s="459"/>
      <c r="F159" s="553" t="s">
        <v>1174</v>
      </c>
      <c r="G159" s="459"/>
      <c r="H159" s="458"/>
      <c r="I159" s="322"/>
      <c r="J159" s="322"/>
      <c r="K159" s="322"/>
      <c r="L159" s="322"/>
      <c r="M159" s="322"/>
      <c r="N159" s="322"/>
      <c r="O159" s="322"/>
      <c r="P159" s="322"/>
      <c r="Q159" s="322"/>
      <c r="R159" s="322"/>
      <c r="S159" s="322"/>
      <c r="T159" s="322"/>
      <c r="U159" s="322"/>
      <c r="V159" s="322"/>
      <c r="W159" s="322"/>
      <c r="X159" s="322"/>
      <c r="Y159" s="322"/>
      <c r="Z159" s="322"/>
      <c r="AA159" s="322"/>
      <c r="AB159" s="322"/>
      <c r="AC159" s="322"/>
      <c r="AD159" s="322"/>
      <c r="AE159" s="322"/>
      <c r="AF159" s="322"/>
      <c r="AG159" s="322"/>
      <c r="AH159" s="322"/>
      <c r="AI159" s="322"/>
      <c r="AJ159" s="322"/>
      <c r="AK159" s="322"/>
      <c r="AL159" s="322"/>
      <c r="AM159" s="322"/>
      <c r="AN159" s="322"/>
      <c r="AO159" s="322"/>
      <c r="AP159" s="322"/>
      <c r="AQ159" s="322"/>
      <c r="AR159" s="322"/>
      <c r="AS159" s="322"/>
      <c r="AT159" s="322"/>
      <c r="AU159" s="322"/>
      <c r="AV159" s="322"/>
      <c r="AW159" s="322"/>
      <c r="AX159" s="322"/>
      <c r="AY159" s="322"/>
      <c r="AZ159" s="322"/>
      <c r="BA159" s="322"/>
      <c r="BB159" s="322"/>
      <c r="BC159" s="322"/>
      <c r="BD159" s="320">
        <v>1</v>
      </c>
    </row>
    <row r="160" spans="1:56" ht="21" customHeight="1">
      <c r="A160" s="322"/>
      <c r="B160" s="980"/>
      <c r="C160" s="471"/>
      <c r="D160" s="470" t="s">
        <v>1209</v>
      </c>
      <c r="E160" s="459"/>
      <c r="F160" s="469"/>
      <c r="G160" s="459"/>
      <c r="H160" s="458"/>
      <c r="I160" s="322"/>
      <c r="J160" s="322"/>
      <c r="K160" s="322"/>
      <c r="L160" s="322"/>
      <c r="M160" s="322"/>
      <c r="N160" s="322"/>
      <c r="O160" s="322"/>
      <c r="P160" s="322"/>
      <c r="Q160" s="322"/>
      <c r="R160" s="322"/>
      <c r="S160" s="322"/>
      <c r="T160" s="322"/>
      <c r="U160" s="322"/>
      <c r="V160" s="322"/>
      <c r="W160" s="322"/>
      <c r="X160" s="322"/>
      <c r="Y160" s="322"/>
      <c r="Z160" s="322"/>
      <c r="AA160" s="322"/>
      <c r="AB160" s="322"/>
      <c r="AC160" s="322"/>
      <c r="AD160" s="322"/>
      <c r="AE160" s="322"/>
      <c r="AF160" s="322"/>
      <c r="AG160" s="322"/>
      <c r="AH160" s="322"/>
      <c r="AI160" s="322"/>
      <c r="AJ160" s="322"/>
      <c r="AK160" s="322"/>
      <c r="AL160" s="322"/>
      <c r="AM160" s="322"/>
      <c r="AN160" s="322"/>
      <c r="AO160" s="322"/>
      <c r="AP160" s="322"/>
      <c r="AQ160" s="322"/>
      <c r="AR160" s="322"/>
      <c r="AS160" s="322"/>
      <c r="AT160" s="322"/>
      <c r="AU160" s="322"/>
      <c r="AV160" s="322"/>
      <c r="AW160" s="322"/>
      <c r="AX160" s="322"/>
      <c r="AY160" s="322"/>
      <c r="AZ160" s="322"/>
      <c r="BA160" s="322"/>
      <c r="BB160" s="322"/>
      <c r="BC160" s="322"/>
      <c r="BD160" s="320">
        <v>1</v>
      </c>
    </row>
    <row r="161" spans="1:56" ht="21" customHeight="1">
      <c r="A161" s="322"/>
      <c r="B161" s="980"/>
      <c r="C161" s="465"/>
      <c r="D161" s="467" t="s">
        <v>1208</v>
      </c>
      <c r="E161" s="459"/>
      <c r="F161" s="553"/>
      <c r="G161" s="459"/>
      <c r="H161" s="458"/>
      <c r="I161" s="322"/>
      <c r="J161" s="322"/>
      <c r="K161" s="322"/>
      <c r="L161" s="322"/>
      <c r="M161" s="322"/>
      <c r="N161" s="322"/>
      <c r="O161" s="322"/>
      <c r="P161" s="322"/>
      <c r="Q161" s="322"/>
      <c r="R161" s="322"/>
      <c r="S161" s="322"/>
      <c r="T161" s="322"/>
      <c r="U161" s="322"/>
      <c r="V161" s="322"/>
      <c r="W161" s="322"/>
      <c r="X161" s="322"/>
      <c r="Y161" s="322"/>
      <c r="Z161" s="322"/>
      <c r="AA161" s="322"/>
      <c r="AB161" s="322"/>
      <c r="AC161" s="322"/>
      <c r="AD161" s="322"/>
      <c r="AE161" s="322"/>
      <c r="AF161" s="322"/>
      <c r="AG161" s="322"/>
      <c r="AH161" s="322"/>
      <c r="AI161" s="322"/>
      <c r="AJ161" s="322"/>
      <c r="AK161" s="322"/>
      <c r="AL161" s="322"/>
      <c r="AM161" s="322"/>
      <c r="AN161" s="322"/>
      <c r="AO161" s="322"/>
      <c r="AP161" s="322"/>
      <c r="AQ161" s="322"/>
      <c r="AR161" s="322"/>
      <c r="AS161" s="322"/>
      <c r="AT161" s="322"/>
      <c r="AU161" s="322"/>
      <c r="AV161" s="322"/>
      <c r="AW161" s="322"/>
      <c r="AX161" s="322"/>
      <c r="AY161" s="322"/>
      <c r="AZ161" s="322"/>
      <c r="BA161" s="322"/>
      <c r="BB161" s="322"/>
      <c r="BC161" s="322"/>
      <c r="BD161" s="320">
        <v>1</v>
      </c>
    </row>
    <row r="162" spans="1:56" ht="21" customHeight="1">
      <c r="A162" s="322"/>
      <c r="B162" s="980"/>
      <c r="C162" s="552"/>
      <c r="D162" s="459"/>
      <c r="E162" s="461" t="s">
        <v>1207</v>
      </c>
      <c r="F162" s="553"/>
      <c r="G162" s="552" t="s">
        <v>1206</v>
      </c>
      <c r="H162" s="551" t="str">
        <f>ADDRESS(ROW(F144),COLUMN(F144),4)</f>
        <v>F144</v>
      </c>
      <c r="I162" s="322"/>
      <c r="J162" s="322"/>
      <c r="K162" s="322"/>
      <c r="L162" s="322"/>
      <c r="M162" s="322"/>
      <c r="N162" s="322"/>
      <c r="O162" s="322"/>
      <c r="P162" s="322"/>
      <c r="Q162" s="322"/>
      <c r="R162" s="322"/>
      <c r="S162" s="322"/>
      <c r="T162" s="322"/>
      <c r="U162" s="322"/>
      <c r="V162" s="322"/>
      <c r="W162" s="322"/>
      <c r="X162" s="322"/>
      <c r="Y162" s="322"/>
      <c r="Z162" s="322"/>
      <c r="AA162" s="322"/>
      <c r="AB162" s="322"/>
      <c r="AC162" s="322"/>
      <c r="AD162" s="322"/>
      <c r="AE162" s="322"/>
      <c r="AF162" s="322"/>
      <c r="AG162" s="322"/>
      <c r="AH162" s="322"/>
      <c r="AI162" s="322"/>
      <c r="AJ162" s="322"/>
      <c r="AK162" s="322"/>
      <c r="AL162" s="322"/>
      <c r="AM162" s="322"/>
      <c r="AN162" s="322"/>
      <c r="AO162" s="322"/>
      <c r="AP162" s="322"/>
      <c r="AQ162" s="322"/>
      <c r="AR162" s="322"/>
      <c r="AS162" s="322"/>
      <c r="AT162" s="322"/>
      <c r="AU162" s="322"/>
      <c r="AV162" s="322"/>
      <c r="AW162" s="322"/>
      <c r="AX162" s="322"/>
      <c r="AY162" s="322"/>
      <c r="AZ162" s="322"/>
      <c r="BA162" s="322"/>
      <c r="BB162" s="322"/>
      <c r="BC162" s="322"/>
      <c r="BD162" s="320">
        <v>1</v>
      </c>
    </row>
    <row r="163" spans="1:56" ht="21" customHeight="1">
      <c r="A163" s="322"/>
      <c r="B163" s="980"/>
      <c r="C163" s="460" t="s">
        <v>1205</v>
      </c>
      <c r="D163" s="462"/>
      <c r="E163" s="461"/>
      <c r="F163" s="460" t="s">
        <v>1204</v>
      </c>
      <c r="G163" s="459"/>
      <c r="H163" s="458"/>
      <c r="I163" s="322"/>
      <c r="J163" s="322"/>
      <c r="K163" s="322"/>
      <c r="L163" s="322"/>
      <c r="M163" s="322"/>
      <c r="N163" s="322"/>
      <c r="O163" s="322"/>
      <c r="P163" s="322"/>
      <c r="Q163" s="322"/>
      <c r="R163" s="322"/>
      <c r="S163" s="322"/>
      <c r="T163" s="322"/>
      <c r="U163" s="322"/>
      <c r="V163" s="322"/>
      <c r="W163" s="322"/>
      <c r="X163" s="322"/>
      <c r="Y163" s="322"/>
      <c r="Z163" s="322"/>
      <c r="AA163" s="322"/>
      <c r="AB163" s="322"/>
      <c r="AC163" s="322"/>
      <c r="AD163" s="322"/>
      <c r="AE163" s="322"/>
      <c r="AF163" s="322"/>
      <c r="AG163" s="322"/>
      <c r="AH163" s="322"/>
      <c r="AI163" s="322"/>
      <c r="AJ163" s="322"/>
      <c r="AK163" s="322"/>
      <c r="AL163" s="322"/>
      <c r="AM163" s="322"/>
      <c r="AN163" s="322"/>
      <c r="AO163" s="322"/>
      <c r="AP163" s="322"/>
      <c r="AQ163" s="322"/>
      <c r="AR163" s="322"/>
      <c r="AS163" s="322"/>
      <c r="AT163" s="322"/>
      <c r="AU163" s="322"/>
      <c r="AV163" s="322"/>
      <c r="AW163" s="322"/>
      <c r="AX163" s="322"/>
      <c r="AY163" s="322"/>
      <c r="AZ163" s="322"/>
      <c r="BA163" s="322"/>
      <c r="BB163" s="322"/>
      <c r="BC163" s="322"/>
      <c r="BD163" s="320">
        <v>1</v>
      </c>
    </row>
    <row r="164" spans="1:56" ht="21" customHeight="1">
      <c r="A164" s="322"/>
      <c r="B164" s="980"/>
      <c r="C164" s="326">
        <v>12</v>
      </c>
      <c r="D164" s="326">
        <v>11</v>
      </c>
      <c r="E164" s="326">
        <v>11</v>
      </c>
      <c r="F164" s="326">
        <v>11</v>
      </c>
      <c r="G164" s="326">
        <v>11</v>
      </c>
      <c r="H164" s="328">
        <v>11</v>
      </c>
      <c r="I164" s="412" t="s">
        <v>1162</v>
      </c>
      <c r="J164" s="322"/>
      <c r="K164" s="322"/>
      <c r="L164" s="322"/>
      <c r="M164" s="322"/>
      <c r="N164" s="322"/>
      <c r="O164" s="322"/>
      <c r="P164" s="322"/>
      <c r="Q164" s="322"/>
      <c r="R164" s="322"/>
      <c r="S164" s="322"/>
      <c r="T164" s="322"/>
      <c r="U164" s="322"/>
      <c r="V164" s="322"/>
      <c r="W164" s="322"/>
      <c r="X164" s="322"/>
      <c r="Y164" s="322"/>
      <c r="Z164" s="322"/>
      <c r="AA164" s="322"/>
      <c r="AB164" s="322"/>
      <c r="AC164" s="322"/>
      <c r="AD164" s="322"/>
      <c r="AE164" s="322"/>
      <c r="AF164" s="322"/>
      <c r="AG164" s="322"/>
      <c r="AH164" s="322"/>
      <c r="AI164" s="322"/>
      <c r="AJ164" s="322"/>
      <c r="AK164" s="322"/>
      <c r="AL164" s="322"/>
      <c r="AM164" s="322"/>
      <c r="AN164" s="322"/>
      <c r="AO164" s="322"/>
      <c r="AP164" s="322"/>
      <c r="AQ164" s="322"/>
      <c r="AR164" s="322"/>
      <c r="AS164" s="322"/>
      <c r="AT164" s="322"/>
      <c r="AU164" s="322"/>
      <c r="AV164" s="322"/>
      <c r="AW164" s="322"/>
      <c r="AX164" s="322"/>
      <c r="AY164" s="322"/>
      <c r="AZ164" s="322"/>
      <c r="BA164" s="322"/>
      <c r="BB164" s="322"/>
      <c r="BC164" s="322"/>
      <c r="BD164" s="320">
        <v>1</v>
      </c>
    </row>
    <row r="165" spans="1:56" ht="21" customHeight="1" thickBot="1">
      <c r="A165" s="322"/>
      <c r="B165" s="981"/>
      <c r="C165" s="324">
        <f t="shared" ref="C165:H165" ca="1" si="7">CELL("largeur",C165)</f>
        <v>13</v>
      </c>
      <c r="D165" s="324">
        <f t="shared" ca="1" si="7"/>
        <v>21</v>
      </c>
      <c r="E165" s="324">
        <f t="shared" ca="1" si="7"/>
        <v>13</v>
      </c>
      <c r="F165" s="324">
        <f t="shared" ca="1" si="7"/>
        <v>13</v>
      </c>
      <c r="G165" s="324">
        <f t="shared" ca="1" si="7"/>
        <v>13</v>
      </c>
      <c r="H165" s="327">
        <f t="shared" ca="1" si="7"/>
        <v>13</v>
      </c>
      <c r="I165" s="412" t="s">
        <v>1161</v>
      </c>
      <c r="J165" s="322"/>
      <c r="K165" s="322"/>
      <c r="L165" s="322"/>
      <c r="M165" s="322"/>
      <c r="N165" s="322"/>
      <c r="O165" s="322"/>
      <c r="P165" s="322"/>
      <c r="Q165" s="322"/>
      <c r="R165" s="322"/>
      <c r="S165" s="322"/>
      <c r="T165" s="322"/>
      <c r="U165" s="322"/>
      <c r="V165" s="322"/>
      <c r="W165" s="322"/>
      <c r="X165" s="322"/>
      <c r="Y165" s="322"/>
      <c r="Z165" s="322"/>
      <c r="AA165" s="322"/>
      <c r="AB165" s="322"/>
      <c r="AC165" s="322"/>
      <c r="AD165" s="322"/>
      <c r="AE165" s="322"/>
      <c r="AF165" s="322"/>
      <c r="AG165" s="322"/>
      <c r="AH165" s="322"/>
      <c r="AI165" s="322"/>
      <c r="AJ165" s="322"/>
      <c r="AK165" s="322"/>
      <c r="AL165" s="322"/>
      <c r="AM165" s="322"/>
      <c r="AN165" s="322"/>
      <c r="AO165" s="322"/>
      <c r="AP165" s="322"/>
      <c r="AQ165" s="322"/>
      <c r="AR165" s="322"/>
      <c r="AS165" s="322"/>
      <c r="AT165" s="322"/>
      <c r="AU165" s="322"/>
      <c r="AV165" s="322"/>
      <c r="AW165" s="322"/>
      <c r="AX165" s="322"/>
      <c r="AY165" s="322"/>
      <c r="AZ165" s="322"/>
      <c r="BA165" s="322"/>
      <c r="BB165" s="322"/>
      <c r="BC165" s="322"/>
      <c r="BD165" s="320">
        <v>1</v>
      </c>
    </row>
    <row r="166" spans="1:56" ht="21" customHeight="1" thickBot="1">
      <c r="A166" s="322"/>
      <c r="B166" s="322"/>
      <c r="C166" s="322"/>
      <c r="D166" s="322"/>
      <c r="E166" s="322"/>
      <c r="F166" s="322"/>
      <c r="G166" s="322"/>
      <c r="H166" s="322"/>
      <c r="I166" s="322"/>
      <c r="J166" s="322"/>
      <c r="K166" s="322"/>
      <c r="L166" s="322"/>
      <c r="M166" s="322"/>
      <c r="N166" s="322"/>
      <c r="O166" s="322"/>
      <c r="P166" s="322"/>
      <c r="Q166" s="322"/>
      <c r="R166" s="322"/>
      <c r="S166" s="322"/>
      <c r="T166" s="322"/>
      <c r="U166" s="322"/>
      <c r="V166" s="322"/>
      <c r="W166" s="322"/>
      <c r="X166" s="322"/>
      <c r="Y166" s="322"/>
      <c r="Z166" s="322"/>
      <c r="AA166" s="322"/>
      <c r="AB166" s="322"/>
      <c r="AC166" s="322"/>
      <c r="AD166" s="322"/>
      <c r="AE166" s="322"/>
      <c r="AF166" s="322"/>
      <c r="AG166" s="322"/>
      <c r="AH166" s="322"/>
      <c r="AI166" s="322"/>
      <c r="AJ166" s="322"/>
      <c r="AK166" s="322"/>
      <c r="AL166" s="322"/>
      <c r="AM166" s="322"/>
      <c r="AN166" s="322"/>
      <c r="AO166" s="322"/>
      <c r="AP166" s="322"/>
      <c r="AQ166" s="322"/>
      <c r="AR166" s="322"/>
      <c r="AS166" s="322"/>
      <c r="AT166" s="322"/>
      <c r="AU166" s="322"/>
      <c r="AV166" s="322"/>
      <c r="AW166" s="322"/>
      <c r="AX166" s="322"/>
      <c r="AY166" s="322"/>
      <c r="AZ166" s="322"/>
      <c r="BA166" s="322"/>
      <c r="BB166" s="322"/>
      <c r="BC166" s="322"/>
      <c r="BD166" s="320">
        <v>1</v>
      </c>
    </row>
    <row r="167" spans="1:56" ht="21" customHeight="1">
      <c r="A167" s="322"/>
      <c r="B167" s="937" t="s">
        <v>1136</v>
      </c>
      <c r="C167" s="964" t="s">
        <v>1203</v>
      </c>
      <c r="D167" s="964"/>
      <c r="E167" s="964"/>
      <c r="F167" s="964"/>
      <c r="G167" s="550"/>
      <c r="H167" s="549" t="str">
        <f>F175</f>
        <v>Morceaux</v>
      </c>
      <c r="I167" s="322"/>
      <c r="J167" s="322"/>
      <c r="K167" s="322"/>
      <c r="L167" s="322"/>
      <c r="M167" s="322"/>
      <c r="N167" s="322"/>
      <c r="O167" s="322"/>
      <c r="P167" s="322"/>
      <c r="Q167" s="322"/>
      <c r="R167" s="322"/>
      <c r="S167" s="322"/>
      <c r="T167" s="322"/>
      <c r="U167" s="322"/>
      <c r="V167" s="322"/>
      <c r="W167" s="322"/>
      <c r="X167" s="322"/>
      <c r="Y167" s="322"/>
      <c r="Z167" s="322"/>
      <c r="AA167" s="322"/>
      <c r="AB167" s="322"/>
      <c r="AC167" s="322"/>
      <c r="AD167" s="322"/>
      <c r="AE167" s="322"/>
      <c r="AF167" s="322"/>
      <c r="AG167" s="322"/>
      <c r="AH167" s="322"/>
      <c r="AI167" s="322"/>
      <c r="AJ167" s="322"/>
      <c r="AK167" s="322"/>
      <c r="AL167" s="322"/>
      <c r="AM167" s="322"/>
      <c r="AN167" s="322"/>
      <c r="AO167" s="322"/>
      <c r="AP167" s="322"/>
      <c r="AQ167" s="322"/>
      <c r="AR167" s="322"/>
      <c r="AS167" s="322"/>
      <c r="AT167" s="322"/>
      <c r="AU167" s="322"/>
      <c r="AV167" s="322"/>
      <c r="AW167" s="322"/>
      <c r="AX167" s="322"/>
      <c r="AY167" s="322"/>
      <c r="AZ167" s="322"/>
      <c r="BA167" s="322"/>
      <c r="BB167" s="322"/>
      <c r="BC167" s="322"/>
      <c r="BD167" s="320">
        <v>1</v>
      </c>
    </row>
    <row r="168" spans="1:56" ht="21" customHeight="1">
      <c r="A168" s="322"/>
      <c r="B168" s="938"/>
      <c r="C168" s="548"/>
      <c r="D168" s="548"/>
      <c r="E168" s="547"/>
      <c r="F168" s="546" t="s">
        <v>1202</v>
      </c>
      <c r="G168" s="545" t="str">
        <f>G177</f>
        <v>❹ Cru</v>
      </c>
      <c r="H168" s="544"/>
      <c r="I168" s="322"/>
      <c r="J168" s="322"/>
      <c r="K168" s="322"/>
      <c r="L168" s="322"/>
      <c r="M168" s="322"/>
      <c r="N168" s="322"/>
      <c r="O168" s="322"/>
      <c r="P168" s="322"/>
      <c r="Q168" s="322"/>
      <c r="R168" s="322"/>
      <c r="S168" s="322"/>
      <c r="T168" s="322"/>
      <c r="U168" s="322"/>
      <c r="V168" s="322"/>
      <c r="W168" s="322"/>
      <c r="X168" s="322"/>
      <c r="Y168" s="322"/>
      <c r="Z168" s="322"/>
      <c r="AA168" s="322"/>
      <c r="AB168" s="322"/>
      <c r="AC168" s="322"/>
      <c r="AD168" s="322"/>
      <c r="AE168" s="322"/>
      <c r="AF168" s="322"/>
      <c r="AG168" s="322"/>
      <c r="AH168" s="322"/>
      <c r="AI168" s="322"/>
      <c r="AJ168" s="322"/>
      <c r="AK168" s="322"/>
      <c r="AL168" s="322"/>
      <c r="AM168" s="322"/>
      <c r="AN168" s="322"/>
      <c r="AO168" s="322"/>
      <c r="AP168" s="322"/>
      <c r="AQ168" s="322"/>
      <c r="AR168" s="322"/>
      <c r="AS168" s="322"/>
      <c r="AT168" s="322"/>
      <c r="AU168" s="322"/>
      <c r="AV168" s="322"/>
      <c r="AW168" s="322"/>
      <c r="AX168" s="322"/>
      <c r="AY168" s="322"/>
      <c r="AZ168" s="322"/>
      <c r="BA168" s="322"/>
      <c r="BB168" s="322"/>
      <c r="BC168" s="322"/>
      <c r="BD168" s="320">
        <v>1</v>
      </c>
    </row>
    <row r="169" spans="1:56" ht="21" customHeight="1">
      <c r="A169" s="322"/>
      <c r="B169" s="990">
        <v>3</v>
      </c>
      <c r="C169" s="967" t="str">
        <f>D173</f>
        <v>Sautés en morceaux service au poids</v>
      </c>
      <c r="D169" s="967"/>
      <c r="E169" s="967"/>
      <c r="F169" s="967"/>
      <c r="G169" s="967"/>
      <c r="H169" s="968"/>
      <c r="I169" s="322"/>
      <c r="J169" s="322"/>
      <c r="K169" s="322"/>
      <c r="L169" s="322"/>
      <c r="M169" s="322"/>
      <c r="N169" s="322"/>
      <c r="O169" s="322"/>
      <c r="P169" s="322"/>
      <c r="Q169" s="322"/>
      <c r="R169" s="322"/>
      <c r="S169" s="322"/>
      <c r="T169" s="322"/>
      <c r="U169" s="322"/>
      <c r="V169" s="322"/>
      <c r="W169" s="322"/>
      <c r="X169" s="322"/>
      <c r="Y169" s="322"/>
      <c r="Z169" s="322"/>
      <c r="AA169" s="322"/>
      <c r="AB169" s="322"/>
      <c r="AC169" s="322"/>
      <c r="AD169" s="322"/>
      <c r="AE169" s="322"/>
      <c r="AF169" s="322"/>
      <c r="AG169" s="322"/>
      <c r="AH169" s="322"/>
      <c r="AI169" s="322"/>
      <c r="AJ169" s="322"/>
      <c r="AK169" s="322"/>
      <c r="AL169" s="322"/>
      <c r="AM169" s="322"/>
      <c r="AN169" s="322"/>
      <c r="AO169" s="322"/>
      <c r="AP169" s="322"/>
      <c r="AQ169" s="322"/>
      <c r="AR169" s="322"/>
      <c r="AS169" s="322"/>
      <c r="AT169" s="322"/>
      <c r="AU169" s="322"/>
      <c r="AV169" s="322"/>
      <c r="AW169" s="322"/>
      <c r="AX169" s="322"/>
      <c r="AY169" s="322"/>
      <c r="AZ169" s="322"/>
      <c r="BA169" s="322"/>
      <c r="BB169" s="322"/>
      <c r="BC169" s="322"/>
      <c r="BD169" s="320">
        <v>1</v>
      </c>
    </row>
    <row r="170" spans="1:56" ht="21" customHeight="1">
      <c r="A170" s="322"/>
      <c r="B170" s="990"/>
      <c r="C170" s="543"/>
      <c r="D170" s="542" t="s">
        <v>1201</v>
      </c>
      <c r="E170" s="535">
        <f>IF(E177=0,0,IF(MOD(E184,E177)&gt;MOD(E184,E177)/2,INT(E184/E177)+1,INT(E184/E177)))</f>
        <v>86</v>
      </c>
      <c r="F170" s="541" t="str">
        <f>F174</f>
        <v xml:space="preserve"> GN 1/ 1 = 35 morceaux</v>
      </c>
      <c r="G170" s="540"/>
      <c r="H170" s="539"/>
      <c r="I170" s="322"/>
      <c r="J170" s="322"/>
      <c r="K170" s="322"/>
      <c r="L170" s="322"/>
      <c r="M170" s="322"/>
      <c r="N170" s="322"/>
      <c r="O170" s="322"/>
      <c r="P170" s="322"/>
      <c r="Q170" s="322"/>
      <c r="R170" s="322"/>
      <c r="S170" s="322"/>
      <c r="T170" s="322"/>
      <c r="U170" s="322"/>
      <c r="V170" s="322"/>
      <c r="W170" s="322"/>
      <c r="X170" s="322"/>
      <c r="Y170" s="322"/>
      <c r="Z170" s="322"/>
      <c r="AA170" s="322"/>
      <c r="AB170" s="322"/>
      <c r="AC170" s="322"/>
      <c r="AD170" s="322"/>
      <c r="AE170" s="322"/>
      <c r="AF170" s="322"/>
      <c r="AG170" s="322"/>
      <c r="AH170" s="322"/>
      <c r="AI170" s="322"/>
      <c r="AJ170" s="322"/>
      <c r="AK170" s="322"/>
      <c r="AL170" s="322"/>
      <c r="AM170" s="322"/>
      <c r="AN170" s="322"/>
      <c r="AO170" s="322"/>
      <c r="AP170" s="322"/>
      <c r="AQ170" s="322"/>
      <c r="AR170" s="322"/>
      <c r="AS170" s="322"/>
      <c r="AT170" s="322"/>
      <c r="AU170" s="322"/>
      <c r="AV170" s="322"/>
      <c r="AW170" s="322"/>
      <c r="AX170" s="322"/>
      <c r="AY170" s="322"/>
      <c r="AZ170" s="322"/>
      <c r="BA170" s="322"/>
      <c r="BB170" s="322"/>
      <c r="BC170" s="322"/>
      <c r="BD170" s="320">
        <v>1</v>
      </c>
    </row>
    <row r="171" spans="1:56" ht="21" customHeight="1">
      <c r="A171" s="322"/>
      <c r="B171" s="990"/>
      <c r="C171" s="536">
        <f>INT(E184/E177)</f>
        <v>85</v>
      </c>
      <c r="D171" s="538">
        <f>IF(C171=0,0,IF(E170=0,0,E177))</f>
        <v>21</v>
      </c>
      <c r="E171" s="537" t="str">
        <f>F177</f>
        <v>Morceaux</v>
      </c>
      <c r="F171" s="536" t="str">
        <f>IF(D171*C171=0,"1 de",IF(E184=0,0,IF(E177=0,0,IF(D171*C171=E184,"",IF(G171&gt;0,"Plus 1 de")))))</f>
        <v>Plus 1 de</v>
      </c>
      <c r="G171" s="535">
        <f>IF(E177=0,0,IF(D171*C171=E184,"",MOD(E184,E177)))</f>
        <v>15</v>
      </c>
      <c r="H171" s="534" t="str">
        <f>E171</f>
        <v>Morceaux</v>
      </c>
      <c r="I171" s="322"/>
      <c r="J171" s="322"/>
      <c r="K171" s="322"/>
      <c r="L171" s="322"/>
      <c r="M171" s="322"/>
      <c r="N171" s="322"/>
      <c r="O171" s="322"/>
      <c r="P171" s="322"/>
      <c r="Q171" s="322"/>
      <c r="R171" s="322"/>
      <c r="S171" s="322"/>
      <c r="T171" s="322"/>
      <c r="U171" s="322"/>
      <c r="V171" s="322"/>
      <c r="W171" s="322"/>
      <c r="X171" s="322"/>
      <c r="Y171" s="322"/>
      <c r="Z171" s="322"/>
      <c r="AA171" s="322"/>
      <c r="AB171" s="322"/>
      <c r="AC171" s="322"/>
      <c r="AD171" s="322"/>
      <c r="AE171" s="322"/>
      <c r="AF171" s="322"/>
      <c r="AG171" s="322"/>
      <c r="AH171" s="322"/>
      <c r="AI171" s="322"/>
      <c r="AJ171" s="322"/>
      <c r="AK171" s="322"/>
      <c r="AL171" s="322"/>
      <c r="AM171" s="322"/>
      <c r="AN171" s="322"/>
      <c r="AO171" s="322"/>
      <c r="AP171" s="322"/>
      <c r="AQ171" s="322"/>
      <c r="AR171" s="322"/>
      <c r="AS171" s="322"/>
      <c r="AT171" s="322"/>
      <c r="AU171" s="322"/>
      <c r="AV171" s="322"/>
      <c r="AW171" s="322"/>
      <c r="AX171" s="322"/>
      <c r="AY171" s="322"/>
      <c r="AZ171" s="322"/>
      <c r="BA171" s="322"/>
      <c r="BB171" s="322"/>
      <c r="BC171" s="322"/>
      <c r="BD171" s="320">
        <v>1</v>
      </c>
    </row>
    <row r="172" spans="1:56" ht="21" customHeight="1">
      <c r="A172" s="322"/>
      <c r="B172" s="990"/>
      <c r="C172" s="533" t="str">
        <f>F184</f>
        <v>Morceaux</v>
      </c>
      <c r="D172" s="532">
        <f>E184</f>
        <v>1800</v>
      </c>
      <c r="E172" s="530" t="str">
        <f>H182</f>
        <v>❹ Cru</v>
      </c>
      <c r="F172" s="531">
        <f>E185</f>
        <v>86.4</v>
      </c>
      <c r="G172" s="530" t="str">
        <f>H183</f>
        <v>❺ Cuit</v>
      </c>
      <c r="H172" s="529">
        <f>E186</f>
        <v>43.2</v>
      </c>
      <c r="I172" s="322"/>
      <c r="J172" s="322"/>
      <c r="K172" s="322"/>
      <c r="L172" s="322"/>
      <c r="M172" s="322"/>
      <c r="N172" s="322"/>
      <c r="O172" s="322"/>
      <c r="P172" s="322"/>
      <c r="Q172" s="322"/>
      <c r="R172" s="322"/>
      <c r="S172" s="322"/>
      <c r="T172" s="322"/>
      <c r="U172" s="322"/>
      <c r="V172" s="322"/>
      <c r="W172" s="322"/>
      <c r="X172" s="322"/>
      <c r="Y172" s="322"/>
      <c r="Z172" s="322"/>
      <c r="AA172" s="322"/>
      <c r="AB172" s="322"/>
      <c r="AC172" s="322"/>
      <c r="AD172" s="322"/>
      <c r="AE172" s="322"/>
      <c r="AF172" s="322"/>
      <c r="AG172" s="322"/>
      <c r="AH172" s="322"/>
      <c r="AI172" s="322"/>
      <c r="AJ172" s="322"/>
      <c r="AK172" s="322"/>
      <c r="AL172" s="322"/>
      <c r="AM172" s="322"/>
      <c r="AN172" s="322"/>
      <c r="AO172" s="322"/>
      <c r="AP172" s="322"/>
      <c r="AQ172" s="322"/>
      <c r="AR172" s="322"/>
      <c r="AS172" s="322"/>
      <c r="AT172" s="322"/>
      <c r="AU172" s="322"/>
      <c r="AV172" s="322"/>
      <c r="AW172" s="322"/>
      <c r="AX172" s="322"/>
      <c r="AY172" s="322"/>
      <c r="AZ172" s="322"/>
      <c r="BA172" s="322"/>
      <c r="BB172" s="322"/>
      <c r="BC172" s="322"/>
      <c r="BD172" s="320">
        <v>1</v>
      </c>
    </row>
    <row r="173" spans="1:56" ht="21" customHeight="1">
      <c r="A173" s="322"/>
      <c r="B173" s="990"/>
      <c r="C173" s="528" t="s">
        <v>1200</v>
      </c>
      <c r="D173" s="527" t="s">
        <v>1199</v>
      </c>
      <c r="E173" s="526"/>
      <c r="F173" s="459"/>
      <c r="G173" s="459"/>
      <c r="H173" s="458"/>
      <c r="I173" s="322"/>
      <c r="J173" s="322"/>
      <c r="K173" s="322"/>
      <c r="L173" s="322"/>
      <c r="M173" s="322"/>
      <c r="N173" s="322"/>
      <c r="O173" s="322"/>
      <c r="P173" s="322"/>
      <c r="Q173" s="322"/>
      <c r="R173" s="322"/>
      <c r="S173" s="322"/>
      <c r="T173" s="322"/>
      <c r="U173" s="322"/>
      <c r="V173" s="322"/>
      <c r="W173" s="322"/>
      <c r="X173" s="322"/>
      <c r="Y173" s="322"/>
      <c r="Z173" s="322"/>
      <c r="AA173" s="322"/>
      <c r="AB173" s="322"/>
      <c r="AC173" s="322"/>
      <c r="AD173" s="322"/>
      <c r="AE173" s="322"/>
      <c r="AF173" s="322"/>
      <c r="AG173" s="322"/>
      <c r="AH173" s="322"/>
      <c r="AI173" s="322"/>
      <c r="AJ173" s="322"/>
      <c r="AK173" s="322"/>
      <c r="AL173" s="322"/>
      <c r="AM173" s="322"/>
      <c r="AN173" s="322"/>
      <c r="AO173" s="322"/>
      <c r="AP173" s="322"/>
      <c r="AQ173" s="322"/>
      <c r="AR173" s="322"/>
      <c r="AS173" s="322"/>
      <c r="AT173" s="322"/>
      <c r="AU173" s="322"/>
      <c r="AV173" s="322"/>
      <c r="AW173" s="322"/>
      <c r="AX173" s="322"/>
      <c r="AY173" s="322"/>
      <c r="AZ173" s="322"/>
      <c r="BA173" s="322"/>
      <c r="BB173" s="322"/>
      <c r="BC173" s="322"/>
      <c r="BD173" s="320">
        <v>1</v>
      </c>
    </row>
    <row r="174" spans="1:56" ht="21" customHeight="1">
      <c r="A174" s="322"/>
      <c r="B174" s="990"/>
      <c r="C174" s="459"/>
      <c r="D174" s="459"/>
      <c r="E174" s="525" t="s">
        <v>1181</v>
      </c>
      <c r="F174" s="524" t="s">
        <v>1198</v>
      </c>
      <c r="G174" s="524"/>
      <c r="H174" s="523"/>
      <c r="I174" s="322"/>
      <c r="J174" s="322"/>
      <c r="K174" s="322"/>
      <c r="L174" s="322"/>
      <c r="M174" s="322"/>
      <c r="N174" s="322"/>
      <c r="O174" s="322"/>
      <c r="P174" s="322"/>
      <c r="Q174" s="322"/>
      <c r="R174" s="322"/>
      <c r="S174" s="322"/>
      <c r="T174" s="322"/>
      <c r="U174" s="322"/>
      <c r="V174" s="322"/>
      <c r="W174" s="322"/>
      <c r="X174" s="322"/>
      <c r="Y174" s="322"/>
      <c r="Z174" s="322"/>
      <c r="AA174" s="322"/>
      <c r="AB174" s="322"/>
      <c r="AC174" s="322"/>
      <c r="AD174" s="322"/>
      <c r="AE174" s="322"/>
      <c r="AF174" s="322"/>
      <c r="AG174" s="322"/>
      <c r="AH174" s="322"/>
      <c r="AI174" s="322"/>
      <c r="AJ174" s="322"/>
      <c r="AK174" s="322"/>
      <c r="AL174" s="322"/>
      <c r="AM174" s="322"/>
      <c r="AN174" s="322"/>
      <c r="AO174" s="322"/>
      <c r="AP174" s="322"/>
      <c r="AQ174" s="322"/>
      <c r="AR174" s="322"/>
      <c r="AS174" s="322"/>
      <c r="AT174" s="322"/>
      <c r="AU174" s="322"/>
      <c r="AV174" s="322"/>
      <c r="AW174" s="322"/>
      <c r="AX174" s="322"/>
      <c r="AY174" s="322"/>
      <c r="AZ174" s="322"/>
      <c r="BA174" s="322"/>
      <c r="BB174" s="322"/>
      <c r="BC174" s="322"/>
      <c r="BD174" s="320">
        <v>1</v>
      </c>
    </row>
    <row r="175" spans="1:56" ht="21" customHeight="1">
      <c r="A175" s="322"/>
      <c r="B175" s="990"/>
      <c r="C175" s="459"/>
      <c r="D175" s="459"/>
      <c r="E175" s="522" t="s">
        <v>1197</v>
      </c>
      <c r="F175" s="521" t="s">
        <v>1196</v>
      </c>
      <c r="G175" s="520" t="s">
        <v>1195</v>
      </c>
      <c r="H175" s="519"/>
      <c r="I175" s="322"/>
      <c r="J175" s="322"/>
      <c r="K175" s="322"/>
      <c r="L175" s="322"/>
      <c r="M175" s="322"/>
      <c r="N175" s="322"/>
      <c r="O175" s="322"/>
      <c r="P175" s="322"/>
      <c r="Q175" s="322"/>
      <c r="R175" s="322"/>
      <c r="S175" s="322"/>
      <c r="T175" s="322"/>
      <c r="U175" s="322"/>
      <c r="V175" s="322"/>
      <c r="W175" s="322"/>
      <c r="X175" s="322"/>
      <c r="Y175" s="322"/>
      <c r="Z175" s="322"/>
      <c r="AA175" s="322"/>
      <c r="AB175" s="322"/>
      <c r="AC175" s="322"/>
      <c r="AD175" s="322"/>
      <c r="AE175" s="322"/>
      <c r="AF175" s="322"/>
      <c r="AG175" s="322"/>
      <c r="AH175" s="322"/>
      <c r="AI175" s="322"/>
      <c r="AJ175" s="322"/>
      <c r="AK175" s="322"/>
      <c r="AL175" s="322"/>
      <c r="AM175" s="322"/>
      <c r="AN175" s="322"/>
      <c r="AO175" s="322"/>
      <c r="AP175" s="322"/>
      <c r="AQ175" s="322"/>
      <c r="AR175" s="322"/>
      <c r="AS175" s="322"/>
      <c r="AT175" s="322"/>
      <c r="AU175" s="322"/>
      <c r="AV175" s="322"/>
      <c r="AW175" s="322"/>
      <c r="AX175" s="322"/>
      <c r="AY175" s="322"/>
      <c r="AZ175" s="322"/>
      <c r="BA175" s="322"/>
      <c r="BB175" s="322"/>
      <c r="BC175" s="322"/>
      <c r="BD175" s="320">
        <v>1</v>
      </c>
    </row>
    <row r="176" spans="1:56" ht="21" customHeight="1">
      <c r="A176" s="322"/>
      <c r="B176" s="990"/>
      <c r="C176" s="459"/>
      <c r="D176" s="518"/>
      <c r="E176" s="517"/>
      <c r="F176" s="516"/>
      <c r="G176" s="516" t="s">
        <v>1194</v>
      </c>
      <c r="H176" s="458"/>
      <c r="I176" s="322"/>
      <c r="J176" s="322"/>
      <c r="K176" s="322"/>
      <c r="L176" s="322"/>
      <c r="M176" s="322"/>
      <c r="N176" s="322"/>
      <c r="O176" s="322"/>
      <c r="P176" s="322"/>
      <c r="Q176" s="322"/>
      <c r="R176" s="322"/>
      <c r="S176" s="322"/>
      <c r="T176" s="322"/>
      <c r="U176" s="322"/>
      <c r="V176" s="322"/>
      <c r="W176" s="322"/>
      <c r="X176" s="322"/>
      <c r="Y176" s="322"/>
      <c r="Z176" s="322"/>
      <c r="AA176" s="322"/>
      <c r="AB176" s="322"/>
      <c r="AC176" s="322"/>
      <c r="AD176" s="322"/>
      <c r="AE176" s="322"/>
      <c r="AF176" s="322"/>
      <c r="AG176" s="322"/>
      <c r="AH176" s="322"/>
      <c r="AI176" s="322"/>
      <c r="AJ176" s="322"/>
      <c r="AK176" s="322"/>
      <c r="AL176" s="322"/>
      <c r="AM176" s="322"/>
      <c r="AN176" s="322"/>
      <c r="AO176" s="322"/>
      <c r="AP176" s="322"/>
      <c r="AQ176" s="322"/>
      <c r="AR176" s="322"/>
      <c r="AS176" s="322"/>
      <c r="AT176" s="322"/>
      <c r="AU176" s="322"/>
      <c r="AV176" s="322"/>
      <c r="AW176" s="322"/>
      <c r="AX176" s="322"/>
      <c r="AY176" s="322"/>
      <c r="AZ176" s="322"/>
      <c r="BA176" s="322"/>
      <c r="BB176" s="322"/>
      <c r="BC176" s="322"/>
      <c r="BD176" s="320">
        <v>1</v>
      </c>
    </row>
    <row r="177" spans="1:56" ht="21" customHeight="1">
      <c r="A177" s="322"/>
      <c r="B177" s="990"/>
      <c r="C177" s="511"/>
      <c r="D177" s="515" t="s">
        <v>1193</v>
      </c>
      <c r="E177" s="514">
        <v>21</v>
      </c>
      <c r="F177" s="513" t="str">
        <f>F175</f>
        <v>Morceaux</v>
      </c>
      <c r="G177" s="470" t="s">
        <v>1177</v>
      </c>
      <c r="H177" s="512"/>
      <c r="I177" s="322"/>
      <c r="J177" s="322"/>
      <c r="K177" s="322"/>
      <c r="L177" s="322"/>
      <c r="M177" s="322"/>
      <c r="N177" s="322"/>
      <c r="O177" s="322"/>
      <c r="P177" s="322"/>
      <c r="Q177" s="322"/>
      <c r="R177" s="322"/>
      <c r="S177" s="322"/>
      <c r="T177" s="322"/>
      <c r="U177" s="322"/>
      <c r="V177" s="322"/>
      <c r="W177" s="322"/>
      <c r="X177" s="322"/>
      <c r="Y177" s="322"/>
      <c r="Z177" s="322"/>
      <c r="AA177" s="322"/>
      <c r="AB177" s="322"/>
      <c r="AC177" s="322"/>
      <c r="AD177" s="322"/>
      <c r="AE177" s="322"/>
      <c r="AF177" s="322"/>
      <c r="AG177" s="322"/>
      <c r="AH177" s="322"/>
      <c r="AI177" s="322"/>
      <c r="AJ177" s="322"/>
      <c r="AK177" s="322"/>
      <c r="AL177" s="322"/>
      <c r="AM177" s="322"/>
      <c r="AN177" s="322"/>
      <c r="AO177" s="322"/>
      <c r="AP177" s="322"/>
      <c r="AQ177" s="322"/>
      <c r="AR177" s="322"/>
      <c r="AS177" s="322"/>
      <c r="AT177" s="322"/>
      <c r="AU177" s="322"/>
      <c r="AV177" s="322"/>
      <c r="AW177" s="322"/>
      <c r="AX177" s="322"/>
      <c r="AY177" s="322"/>
      <c r="AZ177" s="322"/>
      <c r="BA177" s="322"/>
      <c r="BB177" s="322"/>
      <c r="BC177" s="322"/>
      <c r="BD177" s="320">
        <v>1</v>
      </c>
    </row>
    <row r="178" spans="1:56" ht="21" customHeight="1">
      <c r="A178" s="322"/>
      <c r="B178" s="990"/>
      <c r="C178" s="511"/>
      <c r="D178" s="510" t="s">
        <v>1192</v>
      </c>
      <c r="E178" s="509">
        <v>4.8000000000000001E-2</v>
      </c>
      <c r="F178" s="488" t="str">
        <f>G177</f>
        <v>❹ Cru</v>
      </c>
      <c r="G178" s="508">
        <f>IF(F178=E196,E178-(E178*E179%),IF(F178=E197,E178/(100-E179)*100))</f>
        <v>2.4E-2</v>
      </c>
      <c r="H178" s="494" t="str">
        <f>IF(F178=E196,E197,E196)</f>
        <v>❺ Cuit</v>
      </c>
      <c r="I178" s="322"/>
      <c r="J178" s="322"/>
      <c r="K178" s="322"/>
      <c r="L178" s="322"/>
      <c r="M178" s="322"/>
      <c r="N178" s="322"/>
      <c r="O178" s="322"/>
      <c r="P178" s="322"/>
      <c r="Q178" s="322"/>
      <c r="R178" s="322"/>
      <c r="S178" s="322"/>
      <c r="T178" s="322"/>
      <c r="U178" s="322"/>
      <c r="V178" s="322"/>
      <c r="W178" s="322"/>
      <c r="X178" s="322"/>
      <c r="Y178" s="322"/>
      <c r="Z178" s="322"/>
      <c r="AA178" s="322"/>
      <c r="AB178" s="322"/>
      <c r="AC178" s="322"/>
      <c r="AD178" s="322"/>
      <c r="AE178" s="322"/>
      <c r="AF178" s="322"/>
      <c r="AG178" s="322"/>
      <c r="AH178" s="322"/>
      <c r="AI178" s="322"/>
      <c r="AJ178" s="322"/>
      <c r="AK178" s="322"/>
      <c r="AL178" s="322"/>
      <c r="AM178" s="322"/>
      <c r="AN178" s="322"/>
      <c r="AO178" s="322"/>
      <c r="AP178" s="322"/>
      <c r="AQ178" s="322"/>
      <c r="AR178" s="322"/>
      <c r="AS178" s="322"/>
      <c r="AT178" s="322"/>
      <c r="AU178" s="322"/>
      <c r="AV178" s="322"/>
      <c r="AW178" s="322"/>
      <c r="AX178" s="322"/>
      <c r="AY178" s="322"/>
      <c r="AZ178" s="322"/>
      <c r="BA178" s="322"/>
      <c r="BB178" s="322"/>
      <c r="BC178" s="322"/>
      <c r="BD178" s="320">
        <v>1</v>
      </c>
    </row>
    <row r="179" spans="1:56" ht="21" customHeight="1">
      <c r="A179" s="322"/>
      <c r="B179" s="990"/>
      <c r="C179" s="459"/>
      <c r="D179" s="507" t="str">
        <f>IF(G177=E197,"❻ % de BONI &gt;",IF(G177=E196,"❻ %  de PERTE &gt;",IF(ISBLANK(E179),0)))</f>
        <v>❻ %  de PERTE &gt;</v>
      </c>
      <c r="E179" s="506">
        <v>50</v>
      </c>
      <c r="F179"/>
      <c r="G179" s="505"/>
      <c r="H179" s="504"/>
      <c r="I179" s="322"/>
      <c r="J179" s="322"/>
      <c r="K179" s="322"/>
      <c r="L179" s="322"/>
      <c r="M179" s="322"/>
      <c r="N179" s="322"/>
      <c r="O179" s="322"/>
      <c r="P179" s="322"/>
      <c r="Q179" s="322"/>
      <c r="R179" s="322"/>
      <c r="S179" s="322"/>
      <c r="T179" s="322"/>
      <c r="U179" s="322"/>
      <c r="V179" s="322"/>
      <c r="W179" s="322"/>
      <c r="X179" s="322"/>
      <c r="Y179" s="322"/>
      <c r="Z179" s="322"/>
      <c r="AA179" s="322"/>
      <c r="AB179" s="322"/>
      <c r="AC179" s="322"/>
      <c r="AD179" s="322"/>
      <c r="AE179" s="322"/>
      <c r="AF179" s="322"/>
      <c r="AG179" s="322"/>
      <c r="AH179" s="322"/>
      <c r="AI179" s="322"/>
      <c r="AJ179" s="322"/>
      <c r="AK179" s="322"/>
      <c r="AL179" s="322"/>
      <c r="AM179" s="322"/>
      <c r="AN179" s="322"/>
      <c r="AO179" s="322"/>
      <c r="AP179" s="322"/>
      <c r="AQ179" s="322"/>
      <c r="AR179" s="322"/>
      <c r="AS179" s="322"/>
      <c r="AT179" s="322"/>
      <c r="AU179" s="322"/>
      <c r="AV179" s="322"/>
      <c r="AW179" s="322"/>
      <c r="AX179" s="322"/>
      <c r="AY179" s="322"/>
      <c r="AZ179" s="322"/>
      <c r="BA179" s="322"/>
      <c r="BB179" s="322"/>
      <c r="BC179" s="322"/>
      <c r="BD179" s="320">
        <v>1</v>
      </c>
    </row>
    <row r="180" spans="1:56" ht="21" customHeight="1">
      <c r="A180" s="322"/>
      <c r="B180" s="990"/>
      <c r="C180" s="459"/>
      <c r="D180" s="275"/>
      <c r="E180" s="275"/>
      <c r="F180" s="275"/>
      <c r="G180" s="275"/>
      <c r="H180" s="503"/>
      <c r="I180" s="322"/>
      <c r="J180" s="322"/>
      <c r="K180" s="322"/>
      <c r="L180" s="322"/>
      <c r="M180" s="322"/>
      <c r="N180" s="322"/>
      <c r="O180" s="322"/>
      <c r="P180" s="322"/>
      <c r="Q180" s="322"/>
      <c r="R180" s="322"/>
      <c r="S180" s="322"/>
      <c r="T180" s="322"/>
      <c r="U180" s="322"/>
      <c r="V180" s="322"/>
      <c r="W180" s="322"/>
      <c r="X180" s="322"/>
      <c r="Y180" s="322"/>
      <c r="Z180" s="322"/>
      <c r="AA180" s="322"/>
      <c r="AB180" s="322"/>
      <c r="AC180" s="322"/>
      <c r="AD180" s="322"/>
      <c r="AE180" s="322"/>
      <c r="AF180" s="322"/>
      <c r="AG180" s="322"/>
      <c r="AH180" s="322"/>
      <c r="AI180" s="322"/>
      <c r="AJ180" s="322"/>
      <c r="AK180" s="322"/>
      <c r="AL180" s="322"/>
      <c r="AM180" s="322"/>
      <c r="AN180" s="322"/>
      <c r="AO180" s="322"/>
      <c r="AP180" s="322"/>
      <c r="AQ180" s="322"/>
      <c r="AR180" s="322"/>
      <c r="AS180" s="322"/>
      <c r="AT180" s="322"/>
      <c r="AU180" s="322"/>
      <c r="AV180" s="322"/>
      <c r="AW180" s="322"/>
      <c r="AX180" s="322"/>
      <c r="AY180" s="322"/>
      <c r="AZ180" s="322"/>
      <c r="BA180" s="322"/>
      <c r="BB180" s="322"/>
      <c r="BC180" s="322"/>
      <c r="BD180" s="320">
        <v>1</v>
      </c>
    </row>
    <row r="181" spans="1:56" ht="21" customHeight="1">
      <c r="A181" s="322"/>
      <c r="B181" s="990"/>
      <c r="C181" s="459"/>
      <c r="D181" s="502" t="s">
        <v>1191</v>
      </c>
      <c r="E181" s="501">
        <v>1200</v>
      </c>
      <c r="F181" s="500" t="s">
        <v>972</v>
      </c>
      <c r="G181" s="459"/>
      <c r="H181" s="499"/>
      <c r="I181" s="322"/>
      <c r="J181" s="322"/>
      <c r="K181" s="322"/>
      <c r="L181" s="322"/>
      <c r="M181" s="322"/>
      <c r="N181" s="322"/>
      <c r="O181" s="322"/>
      <c r="P181" s="322"/>
      <c r="Q181" s="322"/>
      <c r="R181" s="322"/>
      <c r="S181" s="322"/>
      <c r="T181" s="322"/>
      <c r="U181" s="322"/>
      <c r="V181" s="322"/>
      <c r="W181" s="322"/>
      <c r="X181" s="322"/>
      <c r="Y181" s="322"/>
      <c r="Z181" s="322"/>
      <c r="AA181" s="322"/>
      <c r="AB181" s="322"/>
      <c r="AC181" s="322"/>
      <c r="AD181" s="322"/>
      <c r="AE181" s="322"/>
      <c r="AF181" s="322"/>
      <c r="AG181" s="322"/>
      <c r="AH181" s="322"/>
      <c r="AI181" s="322"/>
      <c r="AJ181" s="322"/>
      <c r="AK181" s="322"/>
      <c r="AL181" s="322"/>
      <c r="AM181" s="322"/>
      <c r="AN181" s="322"/>
      <c r="AO181" s="322"/>
      <c r="AP181" s="322"/>
      <c r="AQ181" s="322"/>
      <c r="AR181" s="322"/>
      <c r="AS181" s="322"/>
      <c r="AT181" s="322"/>
      <c r="AU181" s="322"/>
      <c r="AV181" s="322"/>
      <c r="AW181" s="322"/>
      <c r="AX181" s="322"/>
      <c r="AY181" s="322"/>
      <c r="AZ181" s="322"/>
      <c r="BA181" s="322"/>
      <c r="BB181" s="322"/>
      <c r="BC181" s="322"/>
      <c r="BD181" s="320">
        <v>1</v>
      </c>
    </row>
    <row r="182" spans="1:56" ht="21" customHeight="1">
      <c r="A182" s="322"/>
      <c r="B182" s="990"/>
      <c r="C182" s="459"/>
      <c r="D182" s="497" t="s">
        <v>1190</v>
      </c>
      <c r="E182" s="498">
        <v>1.5</v>
      </c>
      <c r="F182" t="str">
        <f>F175</f>
        <v>Morceaux</v>
      </c>
      <c r="G182" s="495">
        <f>E178*E182</f>
        <v>7.2000000000000008E-2</v>
      </c>
      <c r="H182" s="494" t="str">
        <f>F178</f>
        <v>❹ Cru</v>
      </c>
      <c r="I182" s="322"/>
      <c r="J182" s="322"/>
      <c r="K182" s="322"/>
      <c r="L182" s="322"/>
      <c r="M182" s="322"/>
      <c r="N182" s="322"/>
      <c r="O182" s="322"/>
      <c r="P182" s="322"/>
      <c r="Q182" s="322"/>
      <c r="R182" s="322"/>
      <c r="S182" s="322"/>
      <c r="T182" s="322"/>
      <c r="U182" s="322"/>
      <c r="V182" s="322"/>
      <c r="W182" s="322"/>
      <c r="X182" s="322"/>
      <c r="Y182" s="322"/>
      <c r="Z182" s="322"/>
      <c r="AA182" s="322"/>
      <c r="AB182" s="322"/>
      <c r="AC182" s="322"/>
      <c r="AD182" s="322"/>
      <c r="AE182" s="322"/>
      <c r="AF182" s="322"/>
      <c r="AG182" s="322"/>
      <c r="AH182" s="322"/>
      <c r="AI182" s="322"/>
      <c r="AJ182" s="322"/>
      <c r="AK182" s="322"/>
      <c r="AL182" s="322"/>
      <c r="AM182" s="322"/>
      <c r="AN182" s="322"/>
      <c r="AO182" s="322"/>
      <c r="AP182" s="322"/>
      <c r="AQ182" s="322"/>
      <c r="AR182" s="322"/>
      <c r="AS182" s="322"/>
      <c r="AT182" s="322"/>
      <c r="AU182" s="322"/>
      <c r="AV182" s="322"/>
      <c r="AW182" s="322"/>
      <c r="AX182" s="322"/>
      <c r="AY182" s="322"/>
      <c r="AZ182" s="322"/>
      <c r="BA182" s="322"/>
      <c r="BB182" s="322"/>
      <c r="BC182" s="322"/>
      <c r="BD182" s="320">
        <v>1</v>
      </c>
    </row>
    <row r="183" spans="1:56" ht="21" customHeight="1">
      <c r="A183" s="322"/>
      <c r="B183" s="990"/>
      <c r="C183" s="459"/>
      <c r="D183" s="497"/>
      <c r="E183" s="496"/>
      <c r="F183" s="275"/>
      <c r="G183" s="495">
        <f>G178*E182</f>
        <v>3.6000000000000004E-2</v>
      </c>
      <c r="H183" s="494" t="str">
        <f>H178</f>
        <v>❺ Cuit</v>
      </c>
      <c r="I183" s="322"/>
      <c r="J183" s="322"/>
      <c r="K183" s="322"/>
      <c r="L183" s="322"/>
      <c r="M183" s="322"/>
      <c r="N183" s="322"/>
      <c r="O183" s="322"/>
      <c r="P183" s="322"/>
      <c r="Q183" s="322"/>
      <c r="R183" s="322"/>
      <c r="S183" s="322"/>
      <c r="T183" s="322"/>
      <c r="U183" s="322"/>
      <c r="V183" s="322"/>
      <c r="W183" s="322"/>
      <c r="X183" s="322"/>
      <c r="Y183" s="322"/>
      <c r="Z183" s="322"/>
      <c r="AA183" s="322"/>
      <c r="AB183" s="322"/>
      <c r="AC183" s="322"/>
      <c r="AD183" s="322"/>
      <c r="AE183" s="322"/>
      <c r="AF183" s="322"/>
      <c r="AG183" s="322"/>
      <c r="AH183" s="322"/>
      <c r="AI183" s="322"/>
      <c r="AJ183" s="322"/>
      <c r="AK183" s="322"/>
      <c r="AL183" s="322"/>
      <c r="AM183" s="322"/>
      <c r="AN183" s="322"/>
      <c r="AO183" s="322"/>
      <c r="AP183" s="322"/>
      <c r="AQ183" s="322"/>
      <c r="AR183" s="322"/>
      <c r="AS183" s="322"/>
      <c r="AT183" s="322"/>
      <c r="AU183" s="322"/>
      <c r="AV183" s="322"/>
      <c r="AW183" s="322"/>
      <c r="AX183" s="322"/>
      <c r="AY183" s="322"/>
      <c r="AZ183" s="322"/>
      <c r="BA183" s="322"/>
      <c r="BB183" s="322"/>
      <c r="BC183" s="322"/>
      <c r="BD183" s="320">
        <v>1</v>
      </c>
    </row>
    <row r="184" spans="1:56" ht="21" customHeight="1">
      <c r="A184" s="322"/>
      <c r="B184" s="990"/>
      <c r="C184" s="459"/>
      <c r="D184" s="490" t="s">
        <v>1189</v>
      </c>
      <c r="E184" s="493">
        <f>E182*E181</f>
        <v>1800</v>
      </c>
      <c r="F184" s="492" t="str">
        <f>F175</f>
        <v>Morceaux</v>
      </c>
      <c r="G184" s="487"/>
      <c r="H184" s="486"/>
      <c r="I184" s="322"/>
      <c r="J184" s="322"/>
      <c r="K184" s="322"/>
      <c r="L184" s="322"/>
      <c r="M184" s="322"/>
      <c r="N184" s="322"/>
      <c r="O184" s="322"/>
      <c r="P184" s="322"/>
      <c r="Q184" s="322"/>
      <c r="R184" s="322"/>
      <c r="S184" s="322"/>
      <c r="T184" s="322"/>
      <c r="U184" s="322"/>
      <c r="V184" s="322"/>
      <c r="W184" s="322"/>
      <c r="X184" s="322"/>
      <c r="Y184" s="322"/>
      <c r="Z184" s="322"/>
      <c r="AA184" s="322"/>
      <c r="AB184" s="322"/>
      <c r="AC184" s="322"/>
      <c r="AD184" s="322"/>
      <c r="AE184" s="322"/>
      <c r="AF184" s="322"/>
      <c r="AG184" s="322"/>
      <c r="AH184" s="322"/>
      <c r="AI184" s="322"/>
      <c r="AJ184" s="322"/>
      <c r="AK184" s="322"/>
      <c r="AL184" s="322"/>
      <c r="AM184" s="322"/>
      <c r="AN184" s="322"/>
      <c r="AO184" s="322"/>
      <c r="AP184" s="322"/>
      <c r="AQ184" s="322"/>
      <c r="AR184" s="322"/>
      <c r="AS184" s="322"/>
      <c r="AT184" s="322"/>
      <c r="AU184" s="322"/>
      <c r="AV184" s="322"/>
      <c r="AW184" s="322"/>
      <c r="AX184" s="322"/>
      <c r="AY184" s="322"/>
      <c r="AZ184" s="322"/>
      <c r="BA184" s="322"/>
      <c r="BB184" s="322"/>
      <c r="BC184" s="322"/>
      <c r="BD184" s="320">
        <v>1</v>
      </c>
    </row>
    <row r="185" spans="1:56" ht="21" customHeight="1">
      <c r="A185" s="322"/>
      <c r="B185" s="990"/>
      <c r="C185" s="459"/>
      <c r="D185" s="490"/>
      <c r="E185" s="489">
        <f>G182*E181</f>
        <v>86.4</v>
      </c>
      <c r="F185" s="491" t="str">
        <f>F178</f>
        <v>❹ Cru</v>
      </c>
      <c r="G185" s="487"/>
      <c r="H185" s="486"/>
      <c r="I185" s="322"/>
      <c r="J185" s="322"/>
      <c r="K185" s="322"/>
      <c r="L185" s="322"/>
      <c r="M185" s="322"/>
      <c r="N185" s="322"/>
      <c r="O185" s="322"/>
      <c r="P185" s="322"/>
      <c r="Q185" s="322"/>
      <c r="R185" s="322"/>
      <c r="S185" s="322"/>
      <c r="T185" s="322"/>
      <c r="U185" s="322"/>
      <c r="V185" s="322"/>
      <c r="W185" s="322"/>
      <c r="X185" s="322"/>
      <c r="Y185" s="322"/>
      <c r="Z185" s="322"/>
      <c r="AA185" s="322"/>
      <c r="AB185" s="322"/>
      <c r="AC185" s="322"/>
      <c r="AD185" s="322"/>
      <c r="AE185" s="322"/>
      <c r="AF185" s="322"/>
      <c r="AG185" s="322"/>
      <c r="AH185" s="322"/>
      <c r="AI185" s="322"/>
      <c r="AJ185" s="322"/>
      <c r="AK185" s="322"/>
      <c r="AL185" s="322"/>
      <c r="AM185" s="322"/>
      <c r="AN185" s="322"/>
      <c r="AO185" s="322"/>
      <c r="AP185" s="322"/>
      <c r="AQ185" s="322"/>
      <c r="AR185" s="322"/>
      <c r="AS185" s="322"/>
      <c r="AT185" s="322"/>
      <c r="AU185" s="322"/>
      <c r="AV185" s="322"/>
      <c r="AW185" s="322"/>
      <c r="AX185" s="322"/>
      <c r="AY185" s="322"/>
      <c r="AZ185" s="322"/>
      <c r="BA185" s="322"/>
      <c r="BB185" s="322"/>
      <c r="BC185" s="322"/>
      <c r="BD185" s="320">
        <v>1</v>
      </c>
    </row>
    <row r="186" spans="1:56" ht="21" customHeight="1">
      <c r="A186" s="322"/>
      <c r="B186" s="990"/>
      <c r="C186" s="459"/>
      <c r="D186" s="490"/>
      <c r="E186" s="489">
        <f>G183*E181</f>
        <v>43.2</v>
      </c>
      <c r="F186" s="488" t="str">
        <f>H178</f>
        <v>❺ Cuit</v>
      </c>
      <c r="G186" s="487"/>
      <c r="H186" s="486"/>
      <c r="I186" s="322"/>
      <c r="J186" s="322"/>
      <c r="K186" s="322"/>
      <c r="L186" s="322"/>
      <c r="M186" s="322"/>
      <c r="N186" s="322"/>
      <c r="O186" s="322"/>
      <c r="P186" s="322"/>
      <c r="Q186" s="322"/>
      <c r="R186" s="322"/>
      <c r="S186" s="322"/>
      <c r="T186" s="322"/>
      <c r="U186" s="322"/>
      <c r="V186" s="322"/>
      <c r="W186" s="322"/>
      <c r="X186" s="322"/>
      <c r="Y186" s="322"/>
      <c r="Z186" s="322"/>
      <c r="AA186" s="322"/>
      <c r="AB186" s="322"/>
      <c r="AC186" s="322"/>
      <c r="AD186" s="322"/>
      <c r="AE186" s="322"/>
      <c r="AF186" s="322"/>
      <c r="AG186" s="322"/>
      <c r="AH186" s="322"/>
      <c r="AI186" s="322"/>
      <c r="AJ186" s="322"/>
      <c r="AK186" s="322"/>
      <c r="AL186" s="322"/>
      <c r="AM186" s="322"/>
      <c r="AN186" s="322"/>
      <c r="AO186" s="322"/>
      <c r="AP186" s="322"/>
      <c r="AQ186" s="322"/>
      <c r="AR186" s="322"/>
      <c r="AS186" s="322"/>
      <c r="AT186" s="322"/>
      <c r="AU186" s="322"/>
      <c r="AV186" s="322"/>
      <c r="AW186" s="322"/>
      <c r="AX186" s="322"/>
      <c r="AY186" s="322"/>
      <c r="AZ186" s="322"/>
      <c r="BA186" s="322"/>
      <c r="BB186" s="322"/>
      <c r="BC186" s="322"/>
      <c r="BD186" s="320">
        <v>1</v>
      </c>
    </row>
    <row r="187" spans="1:56" ht="21" customHeight="1">
      <c r="A187" s="322"/>
      <c r="B187" s="990"/>
      <c r="C187" s="485"/>
      <c r="D187" s="483" t="s">
        <v>1188</v>
      </c>
      <c r="E187" s="482">
        <f>E170</f>
        <v>86</v>
      </c>
      <c r="F187" s="484" t="s">
        <v>1187</v>
      </c>
      <c r="G187" s="480">
        <f>IF(ISBLANK(E182),0,E177/E182)</f>
        <v>14</v>
      </c>
      <c r="H187" s="458"/>
      <c r="I187" s="322"/>
      <c r="J187" s="322"/>
      <c r="K187" s="322"/>
      <c r="L187" s="322"/>
      <c r="M187" s="322"/>
      <c r="N187" s="322"/>
      <c r="O187" s="322"/>
      <c r="P187" s="322"/>
      <c r="Q187" s="322"/>
      <c r="R187" s="322"/>
      <c r="S187" s="322"/>
      <c r="T187" s="322"/>
      <c r="U187" s="322"/>
      <c r="V187" s="322"/>
      <c r="W187" s="322"/>
      <c r="X187" s="322"/>
      <c r="Y187" s="322"/>
      <c r="Z187" s="322"/>
      <c r="AA187" s="322"/>
      <c r="AB187" s="322"/>
      <c r="AC187" s="322"/>
      <c r="AD187" s="322"/>
      <c r="AE187" s="322"/>
      <c r="AF187" s="322"/>
      <c r="AG187" s="322"/>
      <c r="AH187" s="322"/>
      <c r="AI187" s="322"/>
      <c r="AJ187" s="322"/>
      <c r="AK187" s="322"/>
      <c r="AL187" s="322"/>
      <c r="AM187" s="322"/>
      <c r="AN187" s="322"/>
      <c r="AO187" s="322"/>
      <c r="AP187" s="322"/>
      <c r="AQ187" s="322"/>
      <c r="AR187" s="322"/>
      <c r="AS187" s="322"/>
      <c r="AT187" s="322"/>
      <c r="AU187" s="322"/>
      <c r="AV187" s="322"/>
      <c r="AW187" s="322"/>
      <c r="AX187" s="322"/>
      <c r="AY187" s="322"/>
      <c r="AZ187" s="322"/>
      <c r="BA187" s="322"/>
      <c r="BB187" s="322"/>
      <c r="BC187" s="322"/>
      <c r="BD187" s="320">
        <v>1</v>
      </c>
    </row>
    <row r="188" spans="1:56" ht="21" customHeight="1">
      <c r="A188" s="322"/>
      <c r="B188" s="990"/>
      <c r="C188" s="459"/>
      <c r="D188" s="483"/>
      <c r="E188" s="482"/>
      <c r="F188" s="481"/>
      <c r="G188" s="480"/>
      <c r="H188" s="458"/>
      <c r="I188" s="322"/>
      <c r="J188" s="322"/>
      <c r="K188" s="322"/>
      <c r="L188" s="322"/>
      <c r="M188" s="322"/>
      <c r="N188" s="322"/>
      <c r="O188" s="322"/>
      <c r="P188" s="322"/>
      <c r="Q188" s="322"/>
      <c r="R188" s="322"/>
      <c r="S188" s="322"/>
      <c r="T188" s="322"/>
      <c r="U188" s="322"/>
      <c r="V188" s="322"/>
      <c r="W188" s="322"/>
      <c r="X188" s="322"/>
      <c r="Y188" s="322"/>
      <c r="Z188" s="322"/>
      <c r="AA188" s="322"/>
      <c r="AB188" s="322"/>
      <c r="AC188" s="322"/>
      <c r="AD188" s="322"/>
      <c r="AE188" s="322"/>
      <c r="AF188" s="322"/>
      <c r="AG188" s="322"/>
      <c r="AH188" s="322"/>
      <c r="AI188" s="322"/>
      <c r="AJ188" s="322"/>
      <c r="AK188" s="322"/>
      <c r="AL188" s="322"/>
      <c r="AM188" s="322"/>
      <c r="AN188" s="322"/>
      <c r="AO188" s="322"/>
      <c r="AP188" s="322"/>
      <c r="AQ188" s="322"/>
      <c r="AR188" s="322"/>
      <c r="AS188" s="322"/>
      <c r="AT188" s="322"/>
      <c r="AU188" s="322"/>
      <c r="AV188" s="322"/>
      <c r="AW188" s="322"/>
      <c r="AX188" s="322"/>
      <c r="AY188" s="322"/>
      <c r="AZ188" s="322"/>
      <c r="BA188" s="322"/>
      <c r="BB188" s="322"/>
      <c r="BC188" s="322"/>
      <c r="BD188" s="320">
        <v>1</v>
      </c>
    </row>
    <row r="189" spans="1:56" ht="21" customHeight="1">
      <c r="A189" s="322"/>
      <c r="B189" s="990"/>
      <c r="C189" s="975" t="s">
        <v>1186</v>
      </c>
      <c r="D189" s="975"/>
      <c r="E189" s="975"/>
      <c r="F189" s="975"/>
      <c r="G189" s="975"/>
      <c r="H189" s="976"/>
      <c r="I189" s="322"/>
      <c r="J189" s="322"/>
      <c r="K189" s="322"/>
      <c r="L189" s="322"/>
      <c r="M189" s="322"/>
      <c r="N189" s="322"/>
      <c r="O189" s="322"/>
      <c r="P189" s="322"/>
      <c r="Q189" s="322"/>
      <c r="R189" s="322"/>
      <c r="S189" s="322"/>
      <c r="T189" s="322"/>
      <c r="U189" s="322"/>
      <c r="V189" s="322"/>
      <c r="W189" s="322"/>
      <c r="X189" s="322"/>
      <c r="Y189" s="322"/>
      <c r="Z189" s="322"/>
      <c r="AA189" s="322"/>
      <c r="AB189" s="322"/>
      <c r="AC189" s="322"/>
      <c r="AD189" s="322"/>
      <c r="AE189" s="322"/>
      <c r="AF189" s="322"/>
      <c r="AG189" s="322"/>
      <c r="AH189" s="322"/>
      <c r="AI189" s="322"/>
      <c r="AJ189" s="322"/>
      <c r="AK189" s="322"/>
      <c r="AL189" s="322"/>
      <c r="AM189" s="322"/>
      <c r="AN189" s="322"/>
      <c r="AO189" s="322"/>
      <c r="AP189" s="322"/>
      <c r="AQ189" s="322"/>
      <c r="AR189" s="322"/>
      <c r="AS189" s="322"/>
      <c r="AT189" s="322"/>
      <c r="AU189" s="322"/>
      <c r="AV189" s="322"/>
      <c r="AW189" s="322"/>
      <c r="AX189" s="322"/>
      <c r="AY189" s="322"/>
      <c r="AZ189" s="322"/>
      <c r="BA189" s="322"/>
      <c r="BB189" s="322"/>
      <c r="BC189" s="322"/>
      <c r="BD189" s="320">
        <v>1</v>
      </c>
    </row>
    <row r="190" spans="1:56" ht="21" customHeight="1">
      <c r="A190" s="322"/>
      <c r="B190" s="990"/>
      <c r="C190" s="975"/>
      <c r="D190" s="975"/>
      <c r="E190" s="975"/>
      <c r="F190" s="975"/>
      <c r="G190" s="975"/>
      <c r="H190" s="976"/>
      <c r="I190" s="322"/>
      <c r="J190" s="322"/>
      <c r="K190" s="322"/>
      <c r="L190" s="322"/>
      <c r="M190" s="322"/>
      <c r="N190" s="322"/>
      <c r="O190" s="322"/>
      <c r="P190" s="322"/>
      <c r="Q190" s="322"/>
      <c r="R190" s="322"/>
      <c r="S190" s="322"/>
      <c r="T190" s="322"/>
      <c r="U190" s="322"/>
      <c r="V190" s="322"/>
      <c r="W190" s="322"/>
      <c r="X190" s="322"/>
      <c r="Y190" s="322"/>
      <c r="Z190" s="322"/>
      <c r="AA190" s="322"/>
      <c r="AB190" s="322"/>
      <c r="AC190" s="322"/>
      <c r="AD190" s="322"/>
      <c r="AE190" s="322"/>
      <c r="AF190" s="322"/>
      <c r="AG190" s="322"/>
      <c r="AH190" s="322"/>
      <c r="AI190" s="322"/>
      <c r="AJ190" s="322"/>
      <c r="AK190" s="322"/>
      <c r="AL190" s="322"/>
      <c r="AM190" s="322"/>
      <c r="AN190" s="322"/>
      <c r="AO190" s="322"/>
      <c r="AP190" s="322"/>
      <c r="AQ190" s="322"/>
      <c r="AR190" s="322"/>
      <c r="AS190" s="322"/>
      <c r="AT190" s="322"/>
      <c r="AU190" s="322"/>
      <c r="AV190" s="322"/>
      <c r="AW190" s="322"/>
      <c r="AX190" s="322"/>
      <c r="AY190" s="322"/>
      <c r="AZ190" s="322"/>
      <c r="BA190" s="322"/>
      <c r="BB190" s="322"/>
      <c r="BC190" s="322"/>
      <c r="BD190" s="320">
        <v>1</v>
      </c>
    </row>
    <row r="191" spans="1:56" ht="21" customHeight="1">
      <c r="A191" s="322"/>
      <c r="B191" s="990"/>
      <c r="C191" s="479" t="s">
        <v>1185</v>
      </c>
      <c r="D191" s="478"/>
      <c r="E191" s="478"/>
      <c r="F191" s="478"/>
      <c r="G191" s="478"/>
      <c r="H191" s="477"/>
      <c r="I191" s="322"/>
      <c r="J191" s="322"/>
      <c r="K191" s="322"/>
      <c r="L191" s="322"/>
      <c r="M191" s="322"/>
      <c r="N191" s="322"/>
      <c r="O191" s="322"/>
      <c r="P191" s="322"/>
      <c r="Q191" s="322"/>
      <c r="R191" s="322"/>
      <c r="S191" s="322"/>
      <c r="T191" s="322"/>
      <c r="U191" s="322"/>
      <c r="V191" s="322"/>
      <c r="W191" s="322"/>
      <c r="X191" s="322"/>
      <c r="Y191" s="322"/>
      <c r="Z191" s="322"/>
      <c r="AA191" s="322"/>
      <c r="AB191" s="322"/>
      <c r="AC191" s="322"/>
      <c r="AD191" s="322"/>
      <c r="AE191" s="322"/>
      <c r="AF191" s="322"/>
      <c r="AG191" s="322"/>
      <c r="AH191" s="322"/>
      <c r="AI191" s="322"/>
      <c r="AJ191" s="322"/>
      <c r="AK191" s="322"/>
      <c r="AL191" s="322"/>
      <c r="AM191" s="322"/>
      <c r="AN191" s="322"/>
      <c r="AO191" s="322"/>
      <c r="AP191" s="322"/>
      <c r="AQ191" s="322"/>
      <c r="AR191" s="322"/>
      <c r="AS191" s="322"/>
      <c r="AT191" s="322"/>
      <c r="AU191" s="322"/>
      <c r="AV191" s="322"/>
      <c r="AW191" s="322"/>
      <c r="AX191" s="322"/>
      <c r="AY191" s="322"/>
      <c r="AZ191" s="322"/>
      <c r="BA191" s="322"/>
      <c r="BB191" s="322"/>
      <c r="BC191" s="322"/>
      <c r="BD191" s="320">
        <v>1</v>
      </c>
    </row>
    <row r="192" spans="1:56" ht="21" customHeight="1">
      <c r="A192" s="322"/>
      <c r="B192" s="990"/>
      <c r="C192" s="992" t="s">
        <v>1184</v>
      </c>
      <c r="D192" s="992"/>
      <c r="E192" s="992"/>
      <c r="F192" s="992"/>
      <c r="G192" s="992"/>
      <c r="H192" s="993"/>
      <c r="I192" s="322"/>
      <c r="J192" s="322"/>
      <c r="K192" s="322"/>
      <c r="L192" s="322"/>
      <c r="M192" s="322"/>
      <c r="N192" s="322"/>
      <c r="O192" s="322"/>
      <c r="P192" s="322"/>
      <c r="Q192" s="322"/>
      <c r="R192" s="322"/>
      <c r="S192" s="322"/>
      <c r="T192" s="322"/>
      <c r="U192" s="322"/>
      <c r="V192" s="322"/>
      <c r="W192" s="322"/>
      <c r="X192" s="322"/>
      <c r="Y192" s="322"/>
      <c r="Z192" s="322"/>
      <c r="AA192" s="322"/>
      <c r="AB192" s="322"/>
      <c r="AC192" s="322"/>
      <c r="AD192" s="322"/>
      <c r="AE192" s="322"/>
      <c r="AF192" s="322"/>
      <c r="AG192" s="322"/>
      <c r="AH192" s="322"/>
      <c r="AI192" s="322"/>
      <c r="AJ192" s="322"/>
      <c r="AK192" s="322"/>
      <c r="AL192" s="322"/>
      <c r="AM192" s="322"/>
      <c r="AN192" s="322"/>
      <c r="AO192" s="322"/>
      <c r="AP192" s="322"/>
      <c r="AQ192" s="322"/>
      <c r="AR192" s="322"/>
      <c r="AS192" s="322"/>
      <c r="AT192" s="322"/>
      <c r="AU192" s="322"/>
      <c r="AV192" s="322"/>
      <c r="AW192" s="322"/>
      <c r="AX192" s="322"/>
      <c r="AY192" s="322"/>
      <c r="AZ192" s="322"/>
      <c r="BA192" s="322"/>
      <c r="BB192" s="322"/>
      <c r="BC192" s="322"/>
      <c r="BD192" s="320">
        <v>1</v>
      </c>
    </row>
    <row r="193" spans="1:58" ht="21" customHeight="1">
      <c r="A193" s="322"/>
      <c r="B193" s="990"/>
      <c r="C193" s="476" t="s">
        <v>1183</v>
      </c>
      <c r="D193" s="459"/>
      <c r="E193" s="459"/>
      <c r="F193" s="471" t="s">
        <v>1182</v>
      </c>
      <c r="G193" s="459"/>
      <c r="H193" s="458"/>
      <c r="I193" s="322"/>
      <c r="J193" s="322"/>
      <c r="K193" s="322"/>
      <c r="L193" s="322"/>
      <c r="M193" s="322"/>
      <c r="N193" s="322"/>
      <c r="O193" s="322"/>
      <c r="P193" s="322"/>
      <c r="Q193" s="322"/>
      <c r="R193" s="322"/>
      <c r="S193" s="322"/>
      <c r="T193" s="322"/>
      <c r="U193" s="322"/>
      <c r="V193" s="322"/>
      <c r="W193" s="322"/>
      <c r="X193" s="322"/>
      <c r="Y193" s="322"/>
      <c r="Z193" s="322"/>
      <c r="AA193" s="322"/>
      <c r="AB193" s="322"/>
      <c r="AC193" s="322"/>
      <c r="AD193" s="322"/>
      <c r="AE193" s="322"/>
      <c r="AF193" s="322"/>
      <c r="AG193" s="322"/>
      <c r="AH193" s="322"/>
      <c r="AI193" s="322"/>
      <c r="AJ193" s="322"/>
      <c r="AK193" s="322"/>
      <c r="AL193" s="322"/>
      <c r="AM193" s="322"/>
      <c r="AN193" s="322"/>
      <c r="AO193" s="322"/>
      <c r="AP193" s="322"/>
      <c r="AQ193" s="322"/>
      <c r="AR193" s="322"/>
      <c r="AS193" s="322"/>
      <c r="AT193" s="322"/>
      <c r="AU193" s="322"/>
      <c r="AV193" s="322"/>
      <c r="AW193" s="322"/>
      <c r="AX193" s="322"/>
      <c r="AY193" s="322"/>
      <c r="AZ193" s="322"/>
      <c r="BA193" s="322"/>
      <c r="BB193" s="322"/>
      <c r="BC193" s="322"/>
      <c r="BD193" s="320">
        <v>1</v>
      </c>
    </row>
    <row r="194" spans="1:58" ht="21" customHeight="1">
      <c r="A194" s="322"/>
      <c r="B194" s="990"/>
      <c r="C194" s="475" t="s">
        <v>1181</v>
      </c>
      <c r="D194" s="459"/>
      <c r="E194" s="459"/>
      <c r="F194" s="474" t="s">
        <v>1180</v>
      </c>
      <c r="G194" s="459"/>
      <c r="H194" s="458"/>
      <c r="I194" s="322"/>
      <c r="J194" s="322"/>
      <c r="K194" s="322"/>
      <c r="L194" s="322"/>
      <c r="M194" s="322"/>
      <c r="N194" s="322"/>
      <c r="O194" s="322"/>
      <c r="P194" s="322"/>
      <c r="Q194" s="322"/>
      <c r="R194" s="322"/>
      <c r="S194" s="322"/>
      <c r="T194" s="322"/>
      <c r="U194" s="322"/>
      <c r="V194" s="322"/>
      <c r="W194" s="322"/>
      <c r="X194" s="322"/>
      <c r="Y194" s="322"/>
      <c r="Z194" s="322"/>
      <c r="AA194" s="322"/>
      <c r="AB194" s="322"/>
      <c r="AC194" s="322"/>
      <c r="AD194" s="322"/>
      <c r="AE194" s="322"/>
      <c r="AF194" s="322"/>
      <c r="AG194" s="322"/>
      <c r="AH194" s="322"/>
      <c r="AI194" s="322"/>
      <c r="AJ194" s="322"/>
      <c r="AK194" s="322"/>
      <c r="AL194" s="322"/>
      <c r="AM194" s="322"/>
      <c r="AN194" s="322"/>
      <c r="AO194" s="322"/>
      <c r="AP194" s="322"/>
      <c r="AQ194" s="322"/>
      <c r="AR194" s="322"/>
      <c r="AS194" s="322"/>
      <c r="AT194" s="322"/>
      <c r="AU194" s="322"/>
      <c r="AV194" s="322"/>
      <c r="AW194" s="322"/>
      <c r="AX194" s="322"/>
      <c r="AY194" s="322"/>
      <c r="AZ194" s="322"/>
      <c r="BA194" s="322"/>
      <c r="BB194" s="322"/>
      <c r="BC194" s="322"/>
      <c r="BD194" s="320">
        <v>1</v>
      </c>
    </row>
    <row r="195" spans="1:58" ht="21" customHeight="1">
      <c r="A195" s="322"/>
      <c r="B195" s="990"/>
      <c r="C195" s="473" t="s">
        <v>1179</v>
      </c>
      <c r="D195" s="459"/>
      <c r="E195" s="459"/>
      <c r="F195" s="472" t="s">
        <v>1178</v>
      </c>
      <c r="G195" s="459"/>
      <c r="H195" s="458"/>
      <c r="I195" s="322"/>
      <c r="J195" s="322"/>
      <c r="K195" s="322"/>
      <c r="L195" s="322"/>
      <c r="M195" s="322"/>
      <c r="N195" s="322"/>
      <c r="O195" s="322"/>
      <c r="P195" s="322"/>
      <c r="Q195" s="322"/>
      <c r="R195" s="322"/>
      <c r="S195" s="322"/>
      <c r="T195" s="322"/>
      <c r="U195" s="322"/>
      <c r="V195" s="322"/>
      <c r="W195" s="322"/>
      <c r="X195" s="322"/>
      <c r="Y195" s="322"/>
      <c r="Z195" s="322"/>
      <c r="AA195" s="322"/>
      <c r="AB195" s="322"/>
      <c r="AC195" s="322"/>
      <c r="AD195" s="322"/>
      <c r="AE195" s="322"/>
      <c r="AF195" s="322"/>
      <c r="AG195" s="322"/>
      <c r="AH195" s="322"/>
      <c r="AI195" s="322"/>
      <c r="AJ195" s="322"/>
      <c r="AK195" s="322"/>
      <c r="AL195" s="322"/>
      <c r="AM195" s="322"/>
      <c r="AN195" s="322"/>
      <c r="AO195" s="322"/>
      <c r="AP195" s="322"/>
      <c r="AQ195" s="322"/>
      <c r="AR195" s="322"/>
      <c r="AS195" s="322"/>
      <c r="AT195" s="322"/>
      <c r="AU195" s="322"/>
      <c r="AV195" s="322"/>
      <c r="AW195" s="322"/>
      <c r="AX195" s="322"/>
      <c r="AY195" s="322"/>
      <c r="AZ195" s="322"/>
      <c r="BA195" s="322"/>
      <c r="BB195" s="322"/>
      <c r="BC195" s="322"/>
      <c r="BD195" s="320">
        <v>1</v>
      </c>
    </row>
    <row r="196" spans="1:58" ht="21" customHeight="1">
      <c r="A196" s="322"/>
      <c r="B196" s="990"/>
      <c r="C196" s="471"/>
      <c r="D196" s="468"/>
      <c r="E196" s="470" t="s">
        <v>1177</v>
      </c>
      <c r="F196" s="469" t="s">
        <v>1176</v>
      </c>
      <c r="G196" s="459"/>
      <c r="H196" s="458"/>
      <c r="I196" s="322"/>
      <c r="J196" s="322"/>
      <c r="K196" s="322"/>
      <c r="L196" s="322"/>
      <c r="M196" s="322"/>
      <c r="N196" s="322"/>
      <c r="O196" s="322"/>
      <c r="P196" s="322"/>
      <c r="Q196" s="322"/>
      <c r="R196" s="322"/>
      <c r="S196" s="322"/>
      <c r="T196" s="322"/>
      <c r="U196" s="322"/>
      <c r="V196" s="322"/>
      <c r="W196" s="322"/>
      <c r="X196" s="322"/>
      <c r="Y196" s="322"/>
      <c r="Z196" s="322"/>
      <c r="AA196" s="322"/>
      <c r="AB196" s="322"/>
      <c r="AC196" s="322"/>
      <c r="AD196" s="322"/>
      <c r="AE196" s="322"/>
      <c r="AF196" s="322"/>
      <c r="AG196" s="322"/>
      <c r="AH196" s="322"/>
      <c r="AI196" s="322"/>
      <c r="AJ196" s="322"/>
      <c r="AK196" s="322"/>
      <c r="AL196" s="322"/>
      <c r="AM196" s="322"/>
      <c r="AN196" s="322"/>
      <c r="AO196" s="322"/>
      <c r="AP196" s="322"/>
      <c r="AQ196" s="322"/>
      <c r="AR196" s="322"/>
      <c r="AS196" s="322"/>
      <c r="AT196" s="322"/>
      <c r="AU196" s="322"/>
      <c r="AV196" s="322"/>
      <c r="AW196" s="322"/>
      <c r="AX196" s="322"/>
      <c r="AY196" s="322"/>
      <c r="AZ196" s="322"/>
      <c r="BA196" s="322"/>
      <c r="BB196" s="322"/>
      <c r="BC196" s="322"/>
      <c r="BD196" s="320">
        <v>1</v>
      </c>
    </row>
    <row r="197" spans="1:58" ht="21" customHeight="1">
      <c r="A197" s="322"/>
      <c r="B197" s="990"/>
      <c r="C197" s="465"/>
      <c r="D197" s="468"/>
      <c r="E197" s="467" t="s">
        <v>1175</v>
      </c>
      <c r="F197" s="466" t="s">
        <v>1174</v>
      </c>
      <c r="G197" s="459"/>
      <c r="H197" s="458"/>
      <c r="I197" s="322"/>
      <c r="J197" s="322"/>
      <c r="K197" s="322"/>
      <c r="L197" s="322"/>
      <c r="M197" s="322"/>
      <c r="N197" s="322"/>
      <c r="O197" s="322"/>
      <c r="P197" s="322"/>
      <c r="Q197" s="322"/>
      <c r="R197" s="322"/>
      <c r="S197" s="322"/>
      <c r="T197" s="322"/>
      <c r="U197" s="322"/>
      <c r="V197" s="322"/>
      <c r="W197" s="322"/>
      <c r="X197" s="322"/>
      <c r="Y197" s="322"/>
      <c r="Z197" s="322"/>
      <c r="AA197" s="322"/>
      <c r="AB197" s="322"/>
      <c r="AC197" s="322"/>
      <c r="AD197" s="322"/>
      <c r="AE197" s="322"/>
      <c r="AF197" s="322"/>
      <c r="AG197" s="322"/>
      <c r="AH197" s="322"/>
      <c r="AI197" s="322"/>
      <c r="AJ197" s="322"/>
      <c r="AK197" s="322"/>
      <c r="AL197" s="322"/>
      <c r="AM197" s="322"/>
      <c r="AN197" s="322"/>
      <c r="AO197" s="322"/>
      <c r="AP197" s="322"/>
      <c r="AQ197" s="322"/>
      <c r="AR197" s="322"/>
      <c r="AS197" s="322"/>
      <c r="AT197" s="322"/>
      <c r="AU197" s="322"/>
      <c r="AV197" s="322"/>
      <c r="AW197" s="322"/>
      <c r="AX197" s="322"/>
      <c r="AY197" s="322"/>
      <c r="AZ197" s="322"/>
      <c r="BA197" s="322"/>
      <c r="BB197" s="322"/>
      <c r="BC197" s="322"/>
      <c r="BD197" s="320">
        <v>1</v>
      </c>
    </row>
    <row r="198" spans="1:58" ht="21" customHeight="1">
      <c r="A198" s="322"/>
      <c r="B198" s="990"/>
      <c r="C198" s="465"/>
      <c r="D198" s="464" t="s">
        <v>1173</v>
      </c>
      <c r="E198" s="463" t="str">
        <f>ADDRESS(ROW(G177),COLUMN(G177),4)</f>
        <v>G177</v>
      </c>
      <c r="G198" s="459"/>
      <c r="H198" s="458"/>
      <c r="I198" s="322"/>
      <c r="J198" s="322"/>
      <c r="K198" s="322"/>
      <c r="L198" s="322"/>
      <c r="M198" s="322"/>
      <c r="N198" s="322"/>
      <c r="O198" s="322"/>
      <c r="P198" s="322"/>
      <c r="Q198" s="322"/>
      <c r="R198" s="322"/>
      <c r="S198" s="322"/>
      <c r="T198" s="322"/>
      <c r="U198" s="322"/>
      <c r="V198" s="322"/>
      <c r="W198" s="322"/>
      <c r="X198" s="322"/>
      <c r="Y198" s="322"/>
      <c r="Z198" s="322"/>
      <c r="AA198" s="322"/>
      <c r="AB198" s="322"/>
      <c r="AC198" s="322"/>
      <c r="AD198" s="322"/>
      <c r="AE198" s="322"/>
      <c r="AF198" s="322"/>
      <c r="AG198" s="322"/>
      <c r="AH198" s="322"/>
      <c r="AI198" s="322"/>
      <c r="AJ198" s="322"/>
      <c r="AK198" s="322"/>
      <c r="AL198" s="322"/>
      <c r="AM198" s="322"/>
      <c r="AN198" s="322"/>
      <c r="AO198" s="322"/>
      <c r="AP198" s="322"/>
      <c r="AQ198" s="322"/>
      <c r="AR198" s="322"/>
      <c r="AS198" s="322"/>
      <c r="AT198" s="322"/>
      <c r="AU198" s="322"/>
      <c r="AV198" s="322"/>
      <c r="AW198" s="322"/>
      <c r="AX198" s="322"/>
      <c r="AY198" s="322"/>
      <c r="AZ198" s="322"/>
      <c r="BA198" s="322"/>
      <c r="BB198" s="322"/>
      <c r="BC198" s="322"/>
      <c r="BD198" s="320">
        <v>1</v>
      </c>
    </row>
    <row r="199" spans="1:58" ht="21" customHeight="1">
      <c r="A199" s="322"/>
      <c r="B199" s="990"/>
      <c r="C199" s="460" t="s">
        <v>1172</v>
      </c>
      <c r="D199" s="462"/>
      <c r="E199" s="461"/>
      <c r="F199" s="460" t="s">
        <v>1171</v>
      </c>
      <c r="G199" s="459"/>
      <c r="H199" s="458"/>
      <c r="I199" s="322"/>
      <c r="J199" s="322"/>
      <c r="K199" s="322"/>
      <c r="L199" s="322"/>
      <c r="M199" s="322"/>
      <c r="N199" s="322"/>
      <c r="O199" s="322"/>
      <c r="P199" s="322"/>
      <c r="Q199" s="322"/>
      <c r="R199" s="322"/>
      <c r="S199" s="322"/>
      <c r="T199" s="322"/>
      <c r="U199" s="322"/>
      <c r="V199" s="322"/>
      <c r="W199" s="322"/>
      <c r="X199" s="322"/>
      <c r="Y199" s="322"/>
      <c r="Z199" s="322"/>
      <c r="AA199" s="322"/>
      <c r="AB199" s="322"/>
      <c r="AC199" s="322"/>
      <c r="AD199" s="322"/>
      <c r="AE199" s="322"/>
      <c r="AF199" s="322"/>
      <c r="AG199" s="322"/>
      <c r="AH199" s="322"/>
      <c r="AI199" s="322"/>
      <c r="AJ199" s="322"/>
      <c r="AK199" s="322"/>
      <c r="AL199" s="322"/>
      <c r="AM199" s="322"/>
      <c r="AN199" s="322"/>
      <c r="AO199" s="322"/>
      <c r="AP199" s="322"/>
      <c r="AQ199" s="322"/>
      <c r="AR199" s="322"/>
      <c r="AS199" s="322"/>
      <c r="AT199" s="322"/>
      <c r="AU199" s="322"/>
      <c r="AV199" s="322"/>
      <c r="AW199" s="322"/>
      <c r="AX199" s="322"/>
      <c r="AY199" s="322"/>
      <c r="AZ199" s="322"/>
      <c r="BA199" s="322"/>
      <c r="BB199" s="322"/>
      <c r="BC199" s="322"/>
      <c r="BD199" s="320">
        <v>1</v>
      </c>
    </row>
    <row r="200" spans="1:58" ht="21" customHeight="1">
      <c r="A200" s="322"/>
      <c r="B200" s="990"/>
      <c r="C200" s="326">
        <v>12</v>
      </c>
      <c r="D200" s="326">
        <v>11</v>
      </c>
      <c r="E200" s="326">
        <v>11</v>
      </c>
      <c r="F200" s="326">
        <v>11</v>
      </c>
      <c r="G200" s="326">
        <v>11</v>
      </c>
      <c r="H200" s="328">
        <v>11</v>
      </c>
      <c r="I200" s="412" t="s">
        <v>1162</v>
      </c>
      <c r="J200" s="322"/>
      <c r="K200" s="322"/>
      <c r="L200" s="322"/>
      <c r="M200" s="322"/>
      <c r="N200" s="322"/>
      <c r="O200" s="322"/>
      <c r="P200" s="322"/>
      <c r="Q200" s="322"/>
      <c r="R200" s="322"/>
      <c r="S200" s="322"/>
      <c r="T200" s="322"/>
      <c r="U200" s="322"/>
      <c r="V200" s="322"/>
      <c r="W200" s="322"/>
      <c r="X200" s="322"/>
      <c r="Y200" s="322"/>
      <c r="Z200" s="322"/>
      <c r="AA200" s="322"/>
      <c r="AB200" s="322"/>
      <c r="AC200" s="322"/>
      <c r="AD200" s="322"/>
      <c r="AE200" s="322"/>
      <c r="AF200" s="322"/>
      <c r="AG200" s="322"/>
      <c r="AH200" s="322"/>
      <c r="AI200" s="322"/>
      <c r="AJ200" s="322"/>
      <c r="AK200" s="322"/>
      <c r="AL200" s="322"/>
      <c r="AM200" s="322"/>
      <c r="AN200" s="322"/>
      <c r="AO200" s="322"/>
      <c r="AP200" s="322"/>
      <c r="AQ200" s="322"/>
      <c r="AR200" s="322"/>
      <c r="AS200" s="322"/>
      <c r="AT200" s="322"/>
      <c r="AU200" s="322"/>
      <c r="AV200" s="322"/>
      <c r="AW200" s="322"/>
      <c r="AX200" s="322"/>
      <c r="AY200" s="322"/>
      <c r="AZ200" s="322"/>
      <c r="BA200" s="322"/>
      <c r="BB200" s="322"/>
      <c r="BC200" s="322"/>
      <c r="BD200" s="320">
        <v>1</v>
      </c>
    </row>
    <row r="201" spans="1:58" ht="21" customHeight="1" thickBot="1">
      <c r="A201" s="322"/>
      <c r="B201" s="991"/>
      <c r="C201" s="324">
        <f t="shared" ref="C201:H201" ca="1" si="8">CELL("largeur",C201)</f>
        <v>13</v>
      </c>
      <c r="D201" s="324">
        <f t="shared" ca="1" si="8"/>
        <v>21</v>
      </c>
      <c r="E201" s="324">
        <f t="shared" ca="1" si="8"/>
        <v>13</v>
      </c>
      <c r="F201" s="324">
        <f t="shared" ca="1" si="8"/>
        <v>13</v>
      </c>
      <c r="G201" s="324">
        <f t="shared" ca="1" si="8"/>
        <v>13</v>
      </c>
      <c r="H201" s="327">
        <f t="shared" ca="1" si="8"/>
        <v>13</v>
      </c>
      <c r="I201" s="412" t="s">
        <v>1161</v>
      </c>
      <c r="J201" s="322"/>
      <c r="K201" s="322"/>
      <c r="L201" s="322"/>
      <c r="M201" s="322"/>
      <c r="N201" s="322"/>
      <c r="O201" s="322"/>
      <c r="P201" s="322"/>
      <c r="Q201" s="322"/>
      <c r="R201" s="322"/>
      <c r="S201" s="322"/>
      <c r="T201" s="322"/>
      <c r="U201" s="322"/>
      <c r="V201" s="322"/>
      <c r="W201" s="322"/>
      <c r="X201" s="322"/>
      <c r="Y201" s="322"/>
      <c r="Z201" s="322"/>
      <c r="AA201" s="322"/>
      <c r="AB201" s="322"/>
      <c r="AC201" s="322"/>
      <c r="AD201" s="322"/>
      <c r="AE201" s="322"/>
      <c r="AF201" s="322"/>
      <c r="AG201" s="322"/>
      <c r="AH201" s="322"/>
      <c r="AI201" s="322"/>
      <c r="AJ201" s="322"/>
      <c r="AK201" s="322"/>
      <c r="AL201" s="322"/>
      <c r="AM201" s="322"/>
      <c r="AN201" s="322"/>
      <c r="AO201" s="322"/>
      <c r="AP201" s="322"/>
      <c r="AQ201" s="322"/>
      <c r="AR201" s="322"/>
      <c r="AS201" s="322"/>
      <c r="AT201" s="322"/>
      <c r="AU201" s="322"/>
      <c r="AV201" s="322"/>
      <c r="AW201" s="322"/>
      <c r="AX201" s="322"/>
      <c r="AY201" s="322"/>
      <c r="AZ201" s="322"/>
      <c r="BA201" s="322"/>
      <c r="BB201" s="322"/>
      <c r="BC201" s="322"/>
      <c r="BD201" s="320">
        <v>1</v>
      </c>
    </row>
    <row r="202" spans="1:58" ht="21" customHeight="1" thickBot="1">
      <c r="A202" s="322"/>
      <c r="B202" s="322"/>
      <c r="C202" s="322"/>
      <c r="D202" s="322"/>
      <c r="E202" s="322"/>
      <c r="F202" s="322"/>
      <c r="G202" s="322"/>
      <c r="H202" s="322"/>
      <c r="I202" s="322"/>
      <c r="J202" s="322"/>
      <c r="K202" s="322"/>
      <c r="L202" s="322"/>
      <c r="M202" s="322"/>
      <c r="N202" s="322"/>
      <c r="O202" s="322"/>
      <c r="P202" s="322"/>
      <c r="Q202" s="322"/>
      <c r="R202" s="322"/>
      <c r="S202" s="322"/>
      <c r="T202" s="322"/>
      <c r="U202" s="322"/>
      <c r="V202" s="322"/>
      <c r="W202" s="322"/>
      <c r="X202" s="322"/>
      <c r="Y202" s="322"/>
      <c r="Z202" s="322"/>
      <c r="AA202" s="322"/>
      <c r="AB202" s="322"/>
      <c r="AC202" s="322"/>
      <c r="AD202" s="322"/>
      <c r="AE202" s="322"/>
      <c r="AF202" s="322"/>
      <c r="AG202" s="322"/>
      <c r="AH202" s="322"/>
      <c r="AI202" s="322"/>
      <c r="AJ202" s="322"/>
      <c r="AK202" s="322"/>
      <c r="AL202" s="322"/>
      <c r="AM202" s="322"/>
      <c r="AN202" s="322"/>
      <c r="AO202" s="322"/>
      <c r="AP202" s="322"/>
      <c r="AQ202" s="322"/>
      <c r="AR202" s="322"/>
      <c r="AS202" s="322"/>
      <c r="AT202" s="322"/>
      <c r="AU202" s="322"/>
      <c r="AV202" s="322"/>
      <c r="AW202" s="322"/>
      <c r="AX202" s="322"/>
      <c r="AY202" s="322"/>
      <c r="AZ202" s="322"/>
      <c r="BA202" s="322"/>
      <c r="BB202" s="322"/>
      <c r="BC202" s="322"/>
      <c r="BD202" s="320">
        <v>1</v>
      </c>
    </row>
    <row r="203" spans="1:58" s="318" customFormat="1" ht="21" customHeight="1">
      <c r="A203" s="322">
        <v>1</v>
      </c>
      <c r="B203" s="356" t="s">
        <v>1136</v>
      </c>
      <c r="C203" s="457"/>
      <c r="D203" s="455"/>
      <c r="E203" s="455"/>
      <c r="F203" s="455"/>
      <c r="G203" s="455"/>
      <c r="H203" s="456"/>
      <c r="I203" s="455"/>
      <c r="J203" s="455"/>
      <c r="K203" s="454" t="s">
        <v>1170</v>
      </c>
      <c r="L203" s="453" t="s">
        <v>1169</v>
      </c>
      <c r="M203" s="322"/>
      <c r="N203" s="322"/>
      <c r="O203" s="322"/>
      <c r="P203" s="322"/>
      <c r="Q203" s="322"/>
      <c r="R203" s="322"/>
      <c r="S203" s="322"/>
      <c r="T203" s="322"/>
      <c r="U203" s="322"/>
      <c r="V203" s="322"/>
      <c r="W203" s="322"/>
      <c r="X203" s="322"/>
      <c r="Y203" s="322"/>
      <c r="Z203" s="322"/>
      <c r="AA203" s="322"/>
      <c r="AB203" s="322"/>
      <c r="AC203" s="322"/>
      <c r="AD203" s="322"/>
      <c r="AE203" s="322"/>
      <c r="AF203" s="322"/>
      <c r="AG203" s="322"/>
      <c r="AH203" s="322"/>
      <c r="AI203" s="322"/>
      <c r="AJ203" s="322"/>
      <c r="AK203" s="322"/>
      <c r="AL203" s="322"/>
      <c r="AM203" s="322"/>
      <c r="AN203" s="322"/>
      <c r="AO203" s="322"/>
      <c r="AP203" s="322"/>
      <c r="AQ203" s="322"/>
      <c r="AR203" s="322"/>
      <c r="AS203" s="322"/>
      <c r="AT203" s="322"/>
      <c r="AU203" s="322"/>
      <c r="AV203" s="322"/>
      <c r="AW203" s="322"/>
      <c r="AX203" s="322"/>
      <c r="AY203" s="322"/>
      <c r="AZ203" s="322"/>
      <c r="BA203" s="322"/>
      <c r="BB203" s="322"/>
      <c r="BC203" s="322"/>
      <c r="BD203" s="320">
        <v>1</v>
      </c>
      <c r="BE203" s="317"/>
      <c r="BF203" s="317"/>
    </row>
    <row r="204" spans="1:58" s="318" customFormat="1" ht="21" customHeight="1">
      <c r="A204" s="322">
        <v>1</v>
      </c>
      <c r="B204" s="994">
        <v>3</v>
      </c>
      <c r="C204" s="452" t="str">
        <f>ADDRESS(ROW(),COLUMN(),4)</f>
        <v>C204</v>
      </c>
      <c r="D204" s="354" t="s">
        <v>1134</v>
      </c>
      <c r="E204" s="404"/>
      <c r="F204" s="404"/>
      <c r="G204" s="404"/>
      <c r="H204" s="404"/>
      <c r="I204" s="404"/>
      <c r="J204" s="404"/>
      <c r="K204" s="403"/>
      <c r="L204" s="322">
        <v>1</v>
      </c>
      <c r="M204" s="322">
        <v>1</v>
      </c>
      <c r="N204" s="322"/>
      <c r="O204" s="322"/>
      <c r="P204" s="322"/>
      <c r="Q204" s="322"/>
      <c r="R204" s="322"/>
      <c r="S204" s="322"/>
      <c r="T204" s="322"/>
      <c r="U204" s="322"/>
      <c r="V204" s="322"/>
      <c r="W204" s="322"/>
      <c r="X204" s="322"/>
      <c r="Y204" s="322"/>
      <c r="Z204" s="322"/>
      <c r="AA204" s="322"/>
      <c r="AB204" s="322"/>
      <c r="AC204" s="322"/>
      <c r="AD204" s="322"/>
      <c r="AE204" s="322"/>
      <c r="AF204" s="322"/>
      <c r="AG204" s="322"/>
      <c r="AH204" s="322"/>
      <c r="AI204" s="322"/>
      <c r="AJ204" s="322"/>
      <c r="AK204" s="322"/>
      <c r="AL204" s="322"/>
      <c r="AM204" s="322"/>
      <c r="AN204" s="322"/>
      <c r="AO204" s="322"/>
      <c r="AP204" s="322"/>
      <c r="AQ204" s="322"/>
      <c r="AR204" s="322"/>
      <c r="AS204" s="322"/>
      <c r="AT204" s="322"/>
      <c r="AU204" s="322"/>
      <c r="AV204" s="322"/>
      <c r="AW204" s="322"/>
      <c r="AX204" s="322"/>
      <c r="AY204" s="322"/>
      <c r="AZ204" s="322"/>
      <c r="BA204" s="322"/>
      <c r="BB204" s="322"/>
      <c r="BC204" s="322"/>
      <c r="BD204" s="320">
        <v>1</v>
      </c>
      <c r="BE204" s="317"/>
      <c r="BF204" s="317"/>
    </row>
    <row r="205" spans="1:58" s="318" customFormat="1" ht="21" customHeight="1">
      <c r="A205" s="322">
        <v>1</v>
      </c>
      <c r="B205" s="994"/>
      <c r="C205" s="435"/>
      <c r="D205" s="451" t="s">
        <v>1164</v>
      </c>
      <c r="E205" s="433">
        <v>0.44</v>
      </c>
      <c r="F205" s="417"/>
      <c r="G205" s="434" t="s">
        <v>1164</v>
      </c>
      <c r="H205" s="433">
        <v>100</v>
      </c>
      <c r="I205" s="417"/>
      <c r="J205" s="431" t="s">
        <v>1166</v>
      </c>
      <c r="K205" s="427">
        <v>115</v>
      </c>
      <c r="L205" s="447" t="s">
        <v>1168</v>
      </c>
      <c r="M205" s="322"/>
      <c r="N205" s="322"/>
      <c r="O205" s="322"/>
      <c r="P205" s="322"/>
      <c r="Q205" s="322"/>
      <c r="R205" s="322"/>
      <c r="S205" s="322"/>
      <c r="T205" s="322"/>
      <c r="U205" s="322"/>
      <c r="V205" s="322"/>
      <c r="W205" s="322"/>
      <c r="X205" s="322"/>
      <c r="Y205" s="322"/>
      <c r="Z205" s="322"/>
      <c r="AA205" s="322"/>
      <c r="AB205" s="322"/>
      <c r="AC205" s="322"/>
      <c r="AD205" s="322"/>
      <c r="AE205" s="322"/>
      <c r="AF205" s="322"/>
      <c r="AG205" s="322"/>
      <c r="AH205" s="322"/>
      <c r="AI205" s="322"/>
      <c r="AJ205" s="322"/>
      <c r="AK205" s="322"/>
      <c r="AL205" s="322"/>
      <c r="AM205" s="322"/>
      <c r="AN205" s="322"/>
      <c r="AO205" s="322"/>
      <c r="AP205" s="322"/>
      <c r="AQ205" s="322"/>
      <c r="AR205" s="322"/>
      <c r="AS205" s="322"/>
      <c r="AT205" s="322"/>
      <c r="AU205" s="322"/>
      <c r="AV205" s="322"/>
      <c r="AW205" s="322"/>
      <c r="AX205" s="322"/>
      <c r="AY205" s="322"/>
      <c r="AZ205" s="322"/>
      <c r="BA205" s="322"/>
      <c r="BB205" s="322"/>
      <c r="BC205" s="322"/>
      <c r="BD205" s="320">
        <v>1</v>
      </c>
      <c r="BE205" s="317"/>
      <c r="BF205" s="317"/>
    </row>
    <row r="206" spans="1:58" s="318" customFormat="1" ht="21" customHeight="1">
      <c r="A206" s="322">
        <v>1</v>
      </c>
      <c r="B206" s="994"/>
      <c r="C206" s="450"/>
      <c r="D206" s="428" t="s">
        <v>1163</v>
      </c>
      <c r="E206" s="449">
        <v>60</v>
      </c>
      <c r="F206" s="417"/>
      <c r="G206" s="428" t="s">
        <v>1165</v>
      </c>
      <c r="H206" s="430">
        <v>10</v>
      </c>
      <c r="I206" s="417"/>
      <c r="J206" s="434" t="s">
        <v>1164</v>
      </c>
      <c r="K206" s="448">
        <v>133</v>
      </c>
      <c r="L206" s="447" t="s">
        <v>1167</v>
      </c>
      <c r="M206" s="322"/>
      <c r="N206" s="322"/>
      <c r="O206" s="322"/>
      <c r="P206" s="322"/>
      <c r="Q206" s="322"/>
      <c r="R206" s="322"/>
      <c r="S206" s="322"/>
      <c r="T206" s="322"/>
      <c r="U206" s="322"/>
      <c r="V206" s="322"/>
      <c r="W206" s="322"/>
      <c r="X206" s="322"/>
      <c r="Y206" s="322"/>
      <c r="Z206" s="322"/>
      <c r="AA206" s="322"/>
      <c r="AB206" s="322"/>
      <c r="AC206" s="322"/>
      <c r="AD206" s="322"/>
      <c r="AE206" s="322"/>
      <c r="AF206" s="322"/>
      <c r="AG206" s="322"/>
      <c r="AH206" s="322"/>
      <c r="AI206" s="322"/>
      <c r="AJ206" s="322"/>
      <c r="AK206" s="322"/>
      <c r="AL206" s="322"/>
      <c r="AM206" s="322"/>
      <c r="AN206" s="322"/>
      <c r="AO206" s="322"/>
      <c r="AP206" s="322"/>
      <c r="AQ206" s="322"/>
      <c r="AR206" s="322"/>
      <c r="AS206" s="322"/>
      <c r="AT206" s="322"/>
      <c r="AU206" s="322"/>
      <c r="AV206" s="322"/>
      <c r="AW206" s="322"/>
      <c r="AX206" s="322"/>
      <c r="AY206" s="322"/>
      <c r="AZ206" s="322"/>
      <c r="BA206" s="322"/>
      <c r="BB206" s="322"/>
      <c r="BC206" s="322"/>
      <c r="BD206" s="320">
        <v>1</v>
      </c>
      <c r="BE206" s="317"/>
      <c r="BF206" s="317"/>
    </row>
    <row r="207" spans="1:58" s="318" customFormat="1" ht="21" customHeight="1">
      <c r="A207" s="322">
        <v>1</v>
      </c>
      <c r="B207" s="994"/>
      <c r="C207" s="426"/>
      <c r="D207" s="425" t="s">
        <v>1165</v>
      </c>
      <c r="E207" s="424">
        <f>E205*E206%</f>
        <v>0.26400000000000001</v>
      </c>
      <c r="F207" s="417"/>
      <c r="G207" s="423" t="s">
        <v>1166</v>
      </c>
      <c r="H207" s="424">
        <f>IF(H205=0,0,H205+H206)</f>
        <v>110</v>
      </c>
      <c r="I207" s="417"/>
      <c r="J207" s="425" t="s">
        <v>1165</v>
      </c>
      <c r="K207" s="422">
        <f>IF(K205=0,0,IF(K206=0,0,K205-K206))</f>
        <v>-18</v>
      </c>
      <c r="L207" s="414" t="str">
        <f>HYPERLINK("#"&amp;ADDRESS(ROW(K207),COLUMN(K207),4),"◀"&amp;ADDRESS(ROW(K207),COLUMN(K207),4))</f>
        <v>◀K207</v>
      </c>
      <c r="M207" s="413" t="str">
        <f ca="1">_xlfn.FORMULATEXT(K207)</f>
        <v>=SI(K205=0;0;SI(K206=0;0;K205-K206))</v>
      </c>
      <c r="N207" s="322"/>
      <c r="O207" s="322"/>
      <c r="P207" s="322"/>
      <c r="Q207" s="322"/>
      <c r="R207" s="322"/>
      <c r="S207" s="322"/>
      <c r="T207" s="322"/>
      <c r="U207" s="322"/>
      <c r="V207" s="322"/>
      <c r="W207" s="322"/>
      <c r="X207" s="322"/>
      <c r="Y207" s="322"/>
      <c r="Z207" s="322"/>
      <c r="AA207" s="322"/>
      <c r="AB207" s="322"/>
      <c r="AC207" s="322"/>
      <c r="AD207" s="322"/>
      <c r="AE207" s="322"/>
      <c r="AF207" s="322"/>
      <c r="AG207" s="322"/>
      <c r="AH207" s="322"/>
      <c r="AI207" s="322"/>
      <c r="AJ207" s="322"/>
      <c r="AK207" s="322"/>
      <c r="AL207" s="322"/>
      <c r="AM207" s="322"/>
      <c r="AN207" s="322"/>
      <c r="AO207" s="322"/>
      <c r="AP207" s="322"/>
      <c r="AQ207" s="322"/>
      <c r="AR207" s="322"/>
      <c r="AS207" s="322"/>
      <c r="AT207" s="322"/>
      <c r="AU207" s="322"/>
      <c r="AV207" s="322"/>
      <c r="AW207" s="322"/>
      <c r="AX207" s="322"/>
      <c r="AY207" s="322"/>
      <c r="AZ207" s="322"/>
      <c r="BA207" s="322"/>
      <c r="BB207" s="322"/>
      <c r="BC207" s="322"/>
      <c r="BD207" s="320">
        <v>1</v>
      </c>
      <c r="BE207" s="317"/>
      <c r="BF207" s="317"/>
    </row>
    <row r="208" spans="1:58" s="318" customFormat="1" ht="21" customHeight="1">
      <c r="A208" s="322">
        <v>1</v>
      </c>
      <c r="B208" s="994"/>
      <c r="C208" s="446"/>
      <c r="D208" s="423" t="s">
        <v>1166</v>
      </c>
      <c r="E208" s="424">
        <f>((E205*E206)/100)+E205</f>
        <v>0.70399999999999996</v>
      </c>
      <c r="F208" s="417"/>
      <c r="G208" s="444" t="s">
        <v>1163</v>
      </c>
      <c r="H208" s="445">
        <f>IF(H205=0,0,IF(ISBLANK(H205),0,(H206/H205)*100))</f>
        <v>10</v>
      </c>
      <c r="I208" s="417"/>
      <c r="J208" s="444" t="s">
        <v>1163</v>
      </c>
      <c r="K208" s="443">
        <f>IF(K206=0,0,IF(ISBLANK(K206),0,(K207/K206)*100))</f>
        <v>-13.533834586466165</v>
      </c>
      <c r="L208" s="414" t="str">
        <f>HYPERLINK("#"&amp;ADDRESS(ROW(K208),COLUMN(K208),4),"◀"&amp;ADDRESS(ROW(K208),COLUMN(K208),4))</f>
        <v>◀K208</v>
      </c>
      <c r="M208" s="413" t="str">
        <f ca="1">_xlfn.FORMULATEXT(K208)</f>
        <v>=SI(K206=0;0;SI(ESTVIDE(K206);0;(K207/K206)*100))</v>
      </c>
      <c r="N208" s="322"/>
      <c r="O208" s="322"/>
      <c r="P208" s="322"/>
      <c r="Q208" s="322"/>
      <c r="R208" s="322"/>
      <c r="S208" s="322"/>
      <c r="T208" s="322"/>
      <c r="U208" s="322"/>
      <c r="V208" s="322"/>
      <c r="W208" s="322"/>
      <c r="X208" s="322"/>
      <c r="Y208" s="322"/>
      <c r="Z208" s="322"/>
      <c r="AA208" s="322"/>
      <c r="AB208" s="322"/>
      <c r="AC208" s="322"/>
      <c r="AD208" s="322"/>
      <c r="AE208" s="322"/>
      <c r="AF208" s="322"/>
      <c r="AG208" s="322"/>
      <c r="AH208" s="322"/>
      <c r="AI208" s="322"/>
      <c r="AJ208" s="322"/>
      <c r="AK208" s="322"/>
      <c r="AL208" s="322"/>
      <c r="AM208" s="322"/>
      <c r="AN208" s="322"/>
      <c r="AO208" s="322"/>
      <c r="AP208" s="322"/>
      <c r="AQ208" s="322"/>
      <c r="AR208" s="322"/>
      <c r="AS208" s="322"/>
      <c r="AT208" s="322"/>
      <c r="AU208" s="322"/>
      <c r="AV208" s="322"/>
      <c r="AW208" s="322"/>
      <c r="AX208" s="322"/>
      <c r="AY208" s="322"/>
      <c r="AZ208" s="322"/>
      <c r="BA208" s="322"/>
      <c r="BB208" s="322"/>
      <c r="BC208" s="322"/>
      <c r="BD208" s="320">
        <v>1</v>
      </c>
      <c r="BE208" s="317"/>
      <c r="BF208" s="317"/>
    </row>
    <row r="209" spans="1:58" s="318" customFormat="1" ht="21" customHeight="1">
      <c r="A209" s="322">
        <v>1</v>
      </c>
      <c r="B209" s="994"/>
      <c r="C209" s="442"/>
      <c r="D209" s="441"/>
      <c r="E209" s="440"/>
      <c r="F209" s="438"/>
      <c r="G209" s="437"/>
      <c r="H209" s="439"/>
      <c r="I209" s="438"/>
      <c r="J209" s="437"/>
      <c r="K209" s="436"/>
      <c r="L209" s="322">
        <v>1</v>
      </c>
      <c r="M209" s="322">
        <v>1</v>
      </c>
      <c r="N209" s="322"/>
      <c r="O209" s="322"/>
      <c r="P209" s="322"/>
      <c r="Q209" s="322"/>
      <c r="R209" s="322"/>
      <c r="S209" s="322"/>
      <c r="T209" s="322"/>
      <c r="U209" s="322"/>
      <c r="V209" s="322"/>
      <c r="W209" s="322"/>
      <c r="X209" s="322"/>
      <c r="Y209" s="322"/>
      <c r="Z209" s="322"/>
      <c r="AA209" s="322"/>
      <c r="AB209" s="322"/>
      <c r="AC209" s="322"/>
      <c r="AD209" s="322"/>
      <c r="AE209" s="322"/>
      <c r="AF209" s="322"/>
      <c r="AG209" s="322"/>
      <c r="AH209" s="322"/>
      <c r="AI209" s="322"/>
      <c r="AJ209" s="322"/>
      <c r="AK209" s="322"/>
      <c r="AL209" s="322"/>
      <c r="AM209" s="322"/>
      <c r="AN209" s="322"/>
      <c r="AO209" s="322"/>
      <c r="AP209" s="322"/>
      <c r="AQ209" s="322"/>
      <c r="AR209" s="322"/>
      <c r="AS209" s="322"/>
      <c r="AT209" s="322"/>
      <c r="AU209" s="322"/>
      <c r="AV209" s="322"/>
      <c r="AW209" s="322"/>
      <c r="AX209" s="322"/>
      <c r="AY209" s="322"/>
      <c r="AZ209" s="322"/>
      <c r="BA209" s="322"/>
      <c r="BB209" s="322"/>
      <c r="BC209" s="322"/>
      <c r="BD209" s="320">
        <v>1</v>
      </c>
      <c r="BE209" s="317"/>
      <c r="BF209" s="317"/>
    </row>
    <row r="210" spans="1:58" s="318" customFormat="1" ht="21" customHeight="1">
      <c r="A210" s="322">
        <v>1</v>
      </c>
      <c r="B210" s="994"/>
      <c r="C210" s="435"/>
      <c r="D210" s="434" t="s">
        <v>1164</v>
      </c>
      <c r="E210" s="433">
        <v>5.8970000000000002</v>
      </c>
      <c r="F210" s="417"/>
      <c r="G210" s="431" t="s">
        <v>1166</v>
      </c>
      <c r="H210" s="430">
        <v>9.64</v>
      </c>
      <c r="I210" s="417"/>
      <c r="J210" s="431" t="s">
        <v>1166</v>
      </c>
      <c r="K210" s="427">
        <v>100</v>
      </c>
      <c r="L210" s="322">
        <v>1</v>
      </c>
      <c r="M210" s="322">
        <v>1</v>
      </c>
      <c r="N210" s="322"/>
      <c r="O210" s="322"/>
      <c r="P210" s="322"/>
      <c r="Q210" s="322"/>
      <c r="R210" s="322"/>
      <c r="S210" s="322"/>
      <c r="T210" s="322"/>
      <c r="U210" s="322"/>
      <c r="V210" s="322"/>
      <c r="W210" s="322"/>
      <c r="X210" s="322"/>
      <c r="Y210" s="322"/>
      <c r="Z210" s="322"/>
      <c r="AA210" s="322"/>
      <c r="AB210" s="322"/>
      <c r="AC210" s="322"/>
      <c r="AD210" s="322"/>
      <c r="AE210" s="322"/>
      <c r="AF210" s="322"/>
      <c r="AG210" s="322"/>
      <c r="AH210" s="322"/>
      <c r="AI210" s="322"/>
      <c r="AJ210" s="322"/>
      <c r="AK210" s="322"/>
      <c r="AL210" s="322"/>
      <c r="AM210" s="322"/>
      <c r="AN210" s="322"/>
      <c r="AO210" s="322"/>
      <c r="AP210" s="322"/>
      <c r="AQ210" s="322"/>
      <c r="AR210" s="322"/>
      <c r="AS210" s="322"/>
      <c r="AT210" s="322"/>
      <c r="AU210" s="322"/>
      <c r="AV210" s="322"/>
      <c r="AW210" s="322"/>
      <c r="AX210" s="322"/>
      <c r="AY210" s="322"/>
      <c r="AZ210" s="322"/>
      <c r="BA210" s="322"/>
      <c r="BB210" s="322"/>
      <c r="BC210" s="322"/>
      <c r="BD210" s="320">
        <v>1</v>
      </c>
      <c r="BE210" s="317"/>
      <c r="BF210" s="317"/>
    </row>
    <row r="211" spans="1:58" s="318" customFormat="1" ht="21" customHeight="1">
      <c r="A211" s="322">
        <v>1</v>
      </c>
      <c r="B211" s="994"/>
      <c r="C211" s="432"/>
      <c r="D211" s="431" t="s">
        <v>1166</v>
      </c>
      <c r="E211" s="430">
        <v>9.64</v>
      </c>
      <c r="F211" s="417"/>
      <c r="G211" s="428" t="s">
        <v>1163</v>
      </c>
      <c r="H211" s="429">
        <v>63.5</v>
      </c>
      <c r="I211" s="417"/>
      <c r="J211" s="428" t="s">
        <v>1165</v>
      </c>
      <c r="K211" s="427">
        <v>50</v>
      </c>
      <c r="L211" s="322">
        <v>1</v>
      </c>
      <c r="M211" s="322">
        <v>1</v>
      </c>
      <c r="N211" s="322"/>
      <c r="O211" s="322"/>
      <c r="P211" s="322"/>
      <c r="Q211" s="322"/>
      <c r="R211" s="322"/>
      <c r="S211" s="322"/>
      <c r="T211" s="322"/>
      <c r="U211" s="322"/>
      <c r="V211" s="322"/>
      <c r="W211" s="322"/>
      <c r="X211" s="322"/>
      <c r="Y211" s="322"/>
      <c r="Z211" s="322"/>
      <c r="AA211" s="322"/>
      <c r="AB211" s="322"/>
      <c r="AC211" s="322"/>
      <c r="AD211" s="322"/>
      <c r="AE211" s="322"/>
      <c r="AF211" s="322"/>
      <c r="AG211" s="322"/>
      <c r="AH211" s="322"/>
      <c r="AI211" s="322"/>
      <c r="AJ211" s="322"/>
      <c r="AK211" s="322"/>
      <c r="AL211" s="322"/>
      <c r="AM211" s="322"/>
      <c r="AN211" s="322"/>
      <c r="AO211" s="322"/>
      <c r="AP211" s="322"/>
      <c r="AQ211" s="322"/>
      <c r="AR211" s="322"/>
      <c r="AS211" s="322"/>
      <c r="AT211" s="322"/>
      <c r="AU211" s="322"/>
      <c r="AV211" s="322"/>
      <c r="AW211" s="322"/>
      <c r="AX211" s="322"/>
      <c r="AY211" s="322"/>
      <c r="AZ211" s="322"/>
      <c r="BA211" s="322"/>
      <c r="BB211" s="322"/>
      <c r="BC211" s="322"/>
      <c r="BD211" s="320">
        <v>1</v>
      </c>
      <c r="BE211" s="317"/>
      <c r="BF211" s="317"/>
    </row>
    <row r="212" spans="1:58" s="318" customFormat="1" ht="21" customHeight="1">
      <c r="A212" s="322">
        <v>1</v>
      </c>
      <c r="B212" s="994"/>
      <c r="C212" s="426"/>
      <c r="D212" s="425" t="s">
        <v>1165</v>
      </c>
      <c r="E212" s="424">
        <f>IF(E210=0,0,IF(E211=0,0,E211-E210))</f>
        <v>3.7430000000000003</v>
      </c>
      <c r="F212" s="417"/>
      <c r="G212" s="425" t="s">
        <v>1165</v>
      </c>
      <c r="H212" s="424">
        <f>H210-H213</f>
        <v>3.7439755351681958</v>
      </c>
      <c r="I212" s="417"/>
      <c r="J212" s="423" t="s">
        <v>1164</v>
      </c>
      <c r="K212" s="422">
        <f>IF(K210=0,0,IF(ISBLANK(K210),0,K210-K211))</f>
        <v>50</v>
      </c>
      <c r="L212" s="414" t="str">
        <f>HYPERLINK("#"&amp;ADDRESS(ROW(E212),COLUMN(E212),4),"◀"&amp;ADDRESS(ROW(E212),COLUMN(E212),4))</f>
        <v>◀E212</v>
      </c>
      <c r="M212" s="413" t="str">
        <f ca="1">_xlfn.FORMULATEXT(E212)</f>
        <v>=SI(E210=0;0;SI(E211=0;0;E211-E210))</v>
      </c>
      <c r="N212" s="322"/>
      <c r="O212" s="322"/>
      <c r="P212" s="322"/>
      <c r="Q212" s="322"/>
      <c r="R212" s="322"/>
      <c r="S212" s="322"/>
      <c r="T212" s="322"/>
      <c r="U212" s="322"/>
      <c r="V212" s="322"/>
      <c r="W212" s="322"/>
      <c r="X212" s="322"/>
      <c r="Y212" s="322"/>
      <c r="Z212" s="322"/>
      <c r="AA212" s="322"/>
      <c r="AB212" s="322"/>
      <c r="AC212" s="322"/>
      <c r="AD212" s="322"/>
      <c r="AE212" s="322"/>
      <c r="AF212" s="322"/>
      <c r="AG212" s="322"/>
      <c r="AH212" s="322"/>
      <c r="AI212" s="322"/>
      <c r="AJ212" s="322"/>
      <c r="AK212" s="322"/>
      <c r="AL212" s="322"/>
      <c r="AM212" s="322"/>
      <c r="AN212" s="322"/>
      <c r="AO212" s="322"/>
      <c r="AP212" s="322"/>
      <c r="AQ212" s="322"/>
      <c r="AR212" s="322"/>
      <c r="AS212" s="322"/>
      <c r="AT212" s="322"/>
      <c r="AU212" s="322"/>
      <c r="AV212" s="322"/>
      <c r="AW212" s="322"/>
      <c r="AX212" s="322"/>
      <c r="AY212" s="322"/>
      <c r="AZ212" s="322"/>
      <c r="BA212" s="322"/>
      <c r="BB212" s="322"/>
      <c r="BC212" s="322"/>
      <c r="BD212" s="320">
        <v>1</v>
      </c>
      <c r="BE212" s="317"/>
      <c r="BF212" s="317"/>
    </row>
    <row r="213" spans="1:58" s="318" customFormat="1" ht="21" customHeight="1">
      <c r="A213" s="322">
        <v>1</v>
      </c>
      <c r="B213" s="994"/>
      <c r="C213" s="421"/>
      <c r="D213" s="416" t="s">
        <v>1163</v>
      </c>
      <c r="E213" s="420">
        <f>IF(E210=0,0,IF(ISBLANK(E210),0,(E212/E210)*100))</f>
        <v>63.472952348651859</v>
      </c>
      <c r="F213" s="417"/>
      <c r="G213" s="419" t="s">
        <v>1164</v>
      </c>
      <c r="H213" s="418">
        <f>(H210/(100+H211)*100)</f>
        <v>5.8960244648318048</v>
      </c>
      <c r="I213" s="417"/>
      <c r="J213" s="416" t="s">
        <v>1163</v>
      </c>
      <c r="K213" s="415">
        <f>IF(K212=0,0,IF(ISBLANK(K211),0,(K211/K212)*100))</f>
        <v>100</v>
      </c>
      <c r="L213" s="414" t="str">
        <f>HYPERLINK("#"&amp;ADDRESS(ROW(E213),COLUMN(E213),4),"◀"&amp;ADDRESS(ROW(E213),COLUMN(E213),4))</f>
        <v>◀E213</v>
      </c>
      <c r="M213" s="413" t="str">
        <f ca="1">_xlfn.FORMULATEXT(E213)</f>
        <v>=SI(E210=0;0;SI(ESTVIDE(E210);0;(E212/E210)*100))</v>
      </c>
      <c r="N213" s="322"/>
      <c r="O213" s="322"/>
      <c r="P213" s="322"/>
      <c r="Q213" s="322"/>
      <c r="R213" s="322"/>
      <c r="S213" s="322"/>
      <c r="T213" s="322"/>
      <c r="U213" s="322"/>
      <c r="V213" s="322"/>
      <c r="W213" s="322"/>
      <c r="X213" s="322"/>
      <c r="Y213" s="322"/>
      <c r="Z213" s="322"/>
      <c r="AA213" s="322"/>
      <c r="AB213" s="322"/>
      <c r="AC213" s="322"/>
      <c r="AD213" s="322"/>
      <c r="AE213" s="322"/>
      <c r="AF213" s="322"/>
      <c r="AG213" s="322"/>
      <c r="AH213" s="322"/>
      <c r="AI213" s="322"/>
      <c r="AJ213" s="322"/>
      <c r="AK213" s="322"/>
      <c r="AL213" s="322"/>
      <c r="AM213" s="322"/>
      <c r="AN213" s="322"/>
      <c r="AO213" s="322"/>
      <c r="AP213" s="322"/>
      <c r="AQ213" s="322"/>
      <c r="AR213" s="322"/>
      <c r="AS213" s="322"/>
      <c r="AT213" s="322"/>
      <c r="AU213" s="322"/>
      <c r="AV213" s="322"/>
      <c r="AW213" s="322"/>
      <c r="AX213" s="322"/>
      <c r="AY213" s="322"/>
      <c r="AZ213" s="322"/>
      <c r="BA213" s="322"/>
      <c r="BB213" s="322"/>
      <c r="BC213" s="322"/>
      <c r="BD213" s="320">
        <v>1</v>
      </c>
    </row>
    <row r="214" spans="1:58" s="318" customFormat="1" ht="21" customHeight="1">
      <c r="A214" s="322">
        <v>1</v>
      </c>
      <c r="B214" s="994"/>
      <c r="C214" s="996" t="s">
        <v>1140</v>
      </c>
      <c r="D214" s="996"/>
      <c r="E214" s="996"/>
      <c r="F214" s="996"/>
      <c r="G214" s="996"/>
      <c r="H214" s="996"/>
      <c r="I214" s="996"/>
      <c r="J214" s="996"/>
      <c r="K214" s="997"/>
      <c r="L214" s="322">
        <v>1</v>
      </c>
      <c r="M214" s="322">
        <v>1</v>
      </c>
      <c r="N214" s="322"/>
      <c r="O214" s="322"/>
      <c r="P214" s="322"/>
      <c r="Q214" s="322"/>
      <c r="R214" s="322"/>
      <c r="S214" s="322"/>
      <c r="T214" s="322"/>
      <c r="U214" s="322"/>
      <c r="V214" s="322"/>
      <c r="W214" s="322"/>
      <c r="X214" s="322"/>
      <c r="Y214" s="322"/>
      <c r="Z214" s="322"/>
      <c r="AA214" s="322"/>
      <c r="AB214" s="322"/>
      <c r="AC214" s="322"/>
      <c r="AD214" s="322"/>
      <c r="AE214" s="322"/>
      <c r="AF214" s="322"/>
      <c r="AG214" s="322"/>
      <c r="AH214" s="322"/>
      <c r="AI214" s="322"/>
      <c r="AJ214" s="322"/>
      <c r="AK214" s="322"/>
      <c r="AL214" s="322"/>
      <c r="AM214" s="322"/>
      <c r="AN214" s="322"/>
      <c r="AO214" s="322"/>
      <c r="AP214" s="322"/>
      <c r="AQ214" s="322"/>
      <c r="AR214" s="322"/>
      <c r="AS214" s="322"/>
      <c r="AT214" s="322"/>
      <c r="AU214" s="322"/>
      <c r="AV214" s="322"/>
      <c r="AW214" s="322"/>
      <c r="AX214" s="322"/>
      <c r="AY214" s="322"/>
      <c r="AZ214" s="322"/>
      <c r="BA214" s="322"/>
      <c r="BB214" s="322"/>
      <c r="BC214" s="322"/>
      <c r="BD214" s="320">
        <v>1</v>
      </c>
    </row>
    <row r="215" spans="1:58" s="318" customFormat="1" ht="21" customHeight="1">
      <c r="A215" s="322"/>
      <c r="B215" s="994"/>
      <c r="C215" s="326">
        <v>12</v>
      </c>
      <c r="D215" s="326">
        <v>11</v>
      </c>
      <c r="E215" s="326">
        <v>11</v>
      </c>
      <c r="F215" s="326">
        <v>11</v>
      </c>
      <c r="G215" s="326">
        <v>11</v>
      </c>
      <c r="H215" s="326">
        <v>11</v>
      </c>
      <c r="I215" s="326">
        <v>11</v>
      </c>
      <c r="J215" s="326">
        <v>11</v>
      </c>
      <c r="K215" s="328">
        <v>11</v>
      </c>
      <c r="L215" s="412" t="s">
        <v>1162</v>
      </c>
      <c r="M215" s="322"/>
      <c r="N215" s="322"/>
      <c r="O215" s="322"/>
      <c r="P215" s="322"/>
      <c r="Q215" s="322"/>
      <c r="R215" s="322"/>
      <c r="S215" s="322"/>
      <c r="T215" s="322"/>
      <c r="U215" s="322"/>
      <c r="V215" s="322"/>
      <c r="W215" s="322"/>
      <c r="X215" s="322"/>
      <c r="Y215" s="322"/>
      <c r="Z215" s="322"/>
      <c r="AA215" s="322"/>
      <c r="AB215" s="322"/>
      <c r="AC215" s="322"/>
      <c r="AD215" s="322"/>
      <c r="AE215" s="322"/>
      <c r="AF215" s="322"/>
      <c r="AG215" s="322"/>
      <c r="AH215" s="322"/>
      <c r="AI215" s="322"/>
      <c r="AJ215" s="322"/>
      <c r="AK215" s="322"/>
      <c r="AL215" s="322"/>
      <c r="AM215" s="322"/>
      <c r="AN215" s="322"/>
      <c r="AO215" s="322"/>
      <c r="AP215" s="322"/>
      <c r="AQ215" s="322"/>
      <c r="AR215" s="322"/>
      <c r="AS215" s="322"/>
      <c r="AT215" s="322"/>
      <c r="AU215" s="322"/>
      <c r="AV215" s="322"/>
      <c r="AW215" s="322"/>
      <c r="AX215" s="322"/>
      <c r="AY215" s="322"/>
      <c r="AZ215" s="322"/>
      <c r="BA215" s="322"/>
      <c r="BB215" s="322"/>
      <c r="BC215" s="322"/>
      <c r="BD215" s="320">
        <v>1</v>
      </c>
    </row>
    <row r="216" spans="1:58" s="318" customFormat="1" ht="21" customHeight="1" thickBot="1">
      <c r="A216" s="322"/>
      <c r="B216" s="995"/>
      <c r="C216" s="324">
        <f t="shared" ref="C216:K216" ca="1" si="9">CELL("largeur",C216)</f>
        <v>13</v>
      </c>
      <c r="D216" s="324">
        <f t="shared" ca="1" si="9"/>
        <v>21</v>
      </c>
      <c r="E216" s="324">
        <f t="shared" ca="1" si="9"/>
        <v>13</v>
      </c>
      <c r="F216" s="324">
        <f t="shared" ca="1" si="9"/>
        <v>13</v>
      </c>
      <c r="G216" s="324">
        <f t="shared" ca="1" si="9"/>
        <v>13</v>
      </c>
      <c r="H216" s="324">
        <f t="shared" ca="1" si="9"/>
        <v>13</v>
      </c>
      <c r="I216" s="324">
        <f t="shared" ca="1" si="9"/>
        <v>16</v>
      </c>
      <c r="J216" s="324">
        <f t="shared" ca="1" si="9"/>
        <v>18</v>
      </c>
      <c r="K216" s="327">
        <f t="shared" ca="1" si="9"/>
        <v>16</v>
      </c>
      <c r="L216" s="412" t="s">
        <v>1161</v>
      </c>
      <c r="M216" s="322"/>
      <c r="N216" s="322"/>
      <c r="O216" s="322"/>
      <c r="P216" s="322"/>
      <c r="Q216" s="322"/>
      <c r="R216" s="322"/>
      <c r="S216" s="322"/>
      <c r="T216" s="322"/>
      <c r="U216" s="322"/>
      <c r="V216" s="322"/>
      <c r="W216" s="322"/>
      <c r="X216" s="322"/>
      <c r="Y216" s="322"/>
      <c r="Z216" s="322"/>
      <c r="AA216" s="322"/>
      <c r="AB216" s="322"/>
      <c r="AC216" s="322"/>
      <c r="AD216" s="322"/>
      <c r="AE216" s="322"/>
      <c r="AF216" s="322"/>
      <c r="AG216" s="322"/>
      <c r="AH216" s="322"/>
      <c r="AI216" s="322"/>
      <c r="AJ216" s="322"/>
      <c r="AK216" s="322"/>
      <c r="AL216" s="322"/>
      <c r="AM216" s="322"/>
      <c r="AN216" s="322"/>
      <c r="AO216" s="322"/>
      <c r="AP216" s="322"/>
      <c r="AQ216" s="322"/>
      <c r="AR216" s="322"/>
      <c r="AS216" s="322"/>
      <c r="AT216" s="322"/>
      <c r="AU216" s="322"/>
      <c r="AV216" s="322"/>
      <c r="AW216" s="322"/>
      <c r="AX216" s="322"/>
      <c r="AY216" s="322"/>
      <c r="AZ216" s="322"/>
      <c r="BA216" s="322"/>
      <c r="BB216" s="322"/>
      <c r="BC216" s="322"/>
      <c r="BD216" s="320">
        <v>1</v>
      </c>
    </row>
    <row r="217" spans="1:58" s="318" customFormat="1" ht="21" customHeight="1" thickBot="1">
      <c r="A217" s="412"/>
      <c r="B217" s="412"/>
      <c r="C217" s="412"/>
      <c r="D217" s="412"/>
      <c r="E217" s="412"/>
      <c r="F217" s="412"/>
      <c r="G217" s="412"/>
      <c r="H217" s="412"/>
      <c r="I217" s="412"/>
      <c r="J217" s="412"/>
      <c r="K217" s="412"/>
      <c r="L217" s="322"/>
      <c r="M217" s="322">
        <v>1</v>
      </c>
      <c r="N217" s="322"/>
      <c r="O217" s="322"/>
      <c r="P217" s="322"/>
      <c r="Q217" s="322"/>
      <c r="R217" s="322"/>
      <c r="S217" s="322"/>
      <c r="T217" s="322"/>
      <c r="U217" s="322"/>
      <c r="V217" s="322"/>
      <c r="W217" s="322"/>
      <c r="X217" s="322"/>
      <c r="Y217" s="322"/>
      <c r="Z217" s="322"/>
      <c r="AA217" s="322"/>
      <c r="AB217" s="322"/>
      <c r="AC217" s="322"/>
      <c r="AD217" s="322"/>
      <c r="AE217" s="322"/>
      <c r="AF217" s="322"/>
      <c r="AG217" s="322"/>
      <c r="AH217" s="322"/>
      <c r="AI217" s="322"/>
      <c r="AJ217" s="322"/>
      <c r="AK217" s="322"/>
      <c r="AL217" s="322"/>
      <c r="AM217" s="322"/>
      <c r="AN217" s="322"/>
      <c r="AO217" s="322"/>
      <c r="AP217" s="322"/>
      <c r="AQ217" s="322"/>
      <c r="AR217" s="322"/>
      <c r="AS217" s="322"/>
      <c r="AT217" s="322"/>
      <c r="AU217" s="322"/>
      <c r="AV217" s="322"/>
      <c r="AW217" s="322"/>
      <c r="AX217" s="322"/>
      <c r="AY217" s="322"/>
      <c r="AZ217" s="322"/>
      <c r="BA217" s="322"/>
      <c r="BB217" s="322"/>
      <c r="BC217" s="322"/>
      <c r="BD217" s="320">
        <v>1</v>
      </c>
    </row>
    <row r="218" spans="1:58" s="318" customFormat="1" ht="21" customHeight="1">
      <c r="A218" s="322"/>
      <c r="B218" s="356" t="s">
        <v>1136</v>
      </c>
      <c r="C218" s="411" t="s">
        <v>1160</v>
      </c>
      <c r="D218" s="410"/>
      <c r="E218" s="410"/>
      <c r="F218" s="410"/>
      <c r="G218" s="410"/>
      <c r="H218" s="410"/>
      <c r="I218" s="410"/>
      <c r="J218" s="410"/>
      <c r="K218" s="409" t="s">
        <v>1159</v>
      </c>
      <c r="L218" s="322"/>
      <c r="M218" s="356" t="s">
        <v>1136</v>
      </c>
      <c r="N218" s="1000" t="s">
        <v>1158</v>
      </c>
      <c r="O218" s="1000"/>
      <c r="P218" s="1000"/>
      <c r="Q218" s="1000"/>
      <c r="R218" s="1000"/>
      <c r="S218" s="1000"/>
      <c r="T218" s="1001"/>
      <c r="U218" s="322"/>
      <c r="V218" s="322"/>
      <c r="W218" s="322"/>
      <c r="X218" s="322"/>
      <c r="Y218" s="322"/>
      <c r="Z218" s="322"/>
      <c r="AA218" s="322"/>
      <c r="AB218" s="322"/>
      <c r="AC218" s="322"/>
      <c r="AD218" s="322"/>
      <c r="AE218" s="322"/>
      <c r="AF218" s="322"/>
      <c r="AG218" s="322"/>
      <c r="AH218" s="322"/>
      <c r="AI218" s="322"/>
      <c r="AJ218" s="322"/>
      <c r="AK218" s="322"/>
      <c r="AL218" s="322"/>
      <c r="AM218" s="322"/>
      <c r="AN218" s="322"/>
      <c r="AO218" s="322"/>
      <c r="AP218" s="322"/>
      <c r="AQ218" s="322"/>
      <c r="AR218" s="322"/>
      <c r="AS218" s="322"/>
      <c r="AT218" s="322"/>
      <c r="AU218" s="322"/>
      <c r="AV218" s="322"/>
      <c r="AW218" s="322"/>
      <c r="AX218" s="322"/>
      <c r="AY218" s="322"/>
      <c r="AZ218" s="322"/>
      <c r="BA218" s="322"/>
      <c r="BB218" s="322"/>
      <c r="BC218" s="322"/>
      <c r="BD218" s="320">
        <v>1</v>
      </c>
    </row>
    <row r="219" spans="1:58" s="318" customFormat="1" ht="21" customHeight="1">
      <c r="A219" s="322"/>
      <c r="B219" s="994">
        <v>3</v>
      </c>
      <c r="C219" s="408" t="str">
        <f>ADDRESS(ROW(),COLUMN(),4)</f>
        <v>C219</v>
      </c>
      <c r="D219" s="407"/>
      <c r="E219" s="407"/>
      <c r="F219" s="402"/>
      <c r="G219" s="407"/>
      <c r="H219" s="407"/>
      <c r="I219" s="406"/>
      <c r="J219" s="406"/>
      <c r="K219" s="405"/>
      <c r="L219" s="322"/>
      <c r="M219" s="994">
        <v>3</v>
      </c>
      <c r="N219" s="355" t="str">
        <f>ADDRESS(ROW(),COLUMN(),4)</f>
        <v>N219</v>
      </c>
      <c r="O219" s="354" t="s">
        <v>1134</v>
      </c>
      <c r="P219" s="404"/>
      <c r="Q219" s="404"/>
      <c r="R219" s="404"/>
      <c r="S219" s="404"/>
      <c r="T219" s="403"/>
      <c r="U219" s="322"/>
      <c r="V219" s="322"/>
      <c r="W219" s="322"/>
      <c r="X219" s="322"/>
      <c r="Y219" s="322"/>
      <c r="Z219" s="322"/>
      <c r="AA219" s="322"/>
      <c r="AB219" s="322"/>
      <c r="AC219" s="322"/>
      <c r="AD219" s="322"/>
      <c r="AE219" s="322"/>
      <c r="AF219" s="322"/>
      <c r="AG219" s="322"/>
      <c r="AH219" s="322"/>
      <c r="AI219" s="322"/>
      <c r="AJ219" s="322"/>
      <c r="AK219" s="322"/>
      <c r="AL219" s="322"/>
      <c r="AM219" s="322"/>
      <c r="AN219" s="322"/>
      <c r="AO219" s="322"/>
      <c r="AP219" s="322"/>
      <c r="AQ219" s="322"/>
      <c r="AR219" s="322"/>
      <c r="AS219" s="322"/>
      <c r="AT219" s="322"/>
      <c r="AU219" s="322"/>
      <c r="AV219" s="322"/>
      <c r="AW219" s="322"/>
      <c r="AX219" s="322"/>
      <c r="AY219" s="322"/>
      <c r="AZ219" s="322"/>
      <c r="BA219" s="322"/>
      <c r="BB219" s="322"/>
      <c r="BC219" s="322"/>
      <c r="BD219" s="320">
        <v>1</v>
      </c>
    </row>
    <row r="220" spans="1:58" s="318" customFormat="1" ht="21" customHeight="1">
      <c r="A220" s="322"/>
      <c r="B220" s="994"/>
      <c r="C220" s="402"/>
      <c r="D220" s="399" t="s">
        <v>1149</v>
      </c>
      <c r="E220" s="400">
        <v>1</v>
      </c>
      <c r="F220" s="391"/>
      <c r="G220" s="401" t="s">
        <v>1149</v>
      </c>
      <c r="H220" s="400">
        <v>1</v>
      </c>
      <c r="I220" s="388"/>
      <c r="J220" s="399" t="s">
        <v>1149</v>
      </c>
      <c r="K220" s="398">
        <v>1</v>
      </c>
      <c r="L220" s="322"/>
      <c r="M220" s="994"/>
      <c r="N220" s="1002" t="s">
        <v>1157</v>
      </c>
      <c r="O220" s="1002"/>
      <c r="P220" s="1004" t="s">
        <v>1156</v>
      </c>
      <c r="Q220" s="1004"/>
      <c r="R220" s="1004"/>
      <c r="S220" s="1004"/>
      <c r="T220" s="1005"/>
      <c r="U220" s="322"/>
      <c r="V220" s="322"/>
      <c r="W220" s="322"/>
      <c r="X220" s="322"/>
      <c r="Y220" s="322"/>
      <c r="Z220" s="322"/>
      <c r="AA220" s="322"/>
      <c r="AB220" s="322"/>
      <c r="AC220" s="322"/>
      <c r="AD220" s="322"/>
      <c r="AE220" s="322"/>
      <c r="AF220" s="322"/>
      <c r="AG220" s="322"/>
      <c r="AH220" s="322"/>
      <c r="AI220" s="322"/>
      <c r="AJ220" s="322"/>
      <c r="AK220" s="322"/>
      <c r="AL220" s="322"/>
      <c r="AM220" s="322"/>
      <c r="AN220" s="322"/>
      <c r="AO220" s="322"/>
      <c r="AP220" s="322"/>
      <c r="AQ220" s="322"/>
      <c r="AR220" s="322"/>
      <c r="AS220" s="322"/>
      <c r="AT220" s="322"/>
      <c r="AU220" s="322"/>
      <c r="AV220" s="322"/>
      <c r="AW220" s="322"/>
      <c r="AX220" s="322"/>
      <c r="AY220" s="322"/>
      <c r="AZ220" s="322"/>
      <c r="BA220" s="322"/>
      <c r="BB220" s="322"/>
      <c r="BC220" s="322"/>
      <c r="BD220" s="320">
        <v>1</v>
      </c>
    </row>
    <row r="221" spans="1:58" s="318" customFormat="1" ht="21" customHeight="1">
      <c r="A221" s="322"/>
      <c r="B221" s="994"/>
      <c r="C221" s="370"/>
      <c r="D221" s="395" t="s">
        <v>1153</v>
      </c>
      <c r="E221" s="396">
        <v>2</v>
      </c>
      <c r="F221" s="369"/>
      <c r="G221" s="397" t="s">
        <v>1148</v>
      </c>
      <c r="H221" s="396">
        <v>2</v>
      </c>
      <c r="I221" s="367"/>
      <c r="J221" s="395" t="s">
        <v>1147</v>
      </c>
      <c r="K221" s="394">
        <v>50</v>
      </c>
      <c r="L221" s="322"/>
      <c r="M221" s="994"/>
      <c r="N221" s="1003"/>
      <c r="O221" s="1003"/>
      <c r="P221" s="1006"/>
      <c r="Q221" s="1006"/>
      <c r="R221" s="1006"/>
      <c r="S221" s="1006"/>
      <c r="T221" s="1007"/>
      <c r="U221" s="322"/>
      <c r="V221" s="322"/>
      <c r="W221" s="322"/>
      <c r="X221" s="322"/>
      <c r="Y221" s="322"/>
      <c r="Z221" s="322"/>
      <c r="AA221" s="322"/>
      <c r="AB221" s="322"/>
      <c r="AC221" s="322"/>
      <c r="AD221" s="322"/>
      <c r="AE221" s="322"/>
      <c r="AF221" s="322"/>
      <c r="AG221" s="322"/>
      <c r="AH221" s="322"/>
      <c r="AI221" s="322"/>
      <c r="AJ221" s="322"/>
      <c r="AK221" s="322"/>
      <c r="AL221" s="322"/>
      <c r="AM221" s="322"/>
      <c r="AN221" s="322"/>
      <c r="AO221" s="322"/>
      <c r="AP221" s="322"/>
      <c r="AQ221" s="322"/>
      <c r="AR221" s="322"/>
      <c r="AS221" s="322"/>
      <c r="AT221" s="322"/>
      <c r="AU221" s="322"/>
      <c r="AV221" s="322"/>
      <c r="AW221" s="322"/>
      <c r="AX221" s="322"/>
      <c r="AY221" s="322"/>
      <c r="AZ221" s="322"/>
      <c r="BA221" s="322"/>
      <c r="BB221" s="322"/>
      <c r="BC221" s="322"/>
      <c r="BD221" s="320">
        <v>1</v>
      </c>
    </row>
    <row r="222" spans="1:58" s="318" customFormat="1" ht="21" customHeight="1">
      <c r="A222" s="322"/>
      <c r="B222" s="994"/>
      <c r="C222" s="370"/>
      <c r="D222" s="366" t="s">
        <v>1145</v>
      </c>
      <c r="E222" s="368">
        <f>IF(E220=0,0,IF(E221=0,0,E221-E220))</f>
        <v>1</v>
      </c>
      <c r="F222" s="369"/>
      <c r="G222" s="366" t="s">
        <v>1154</v>
      </c>
      <c r="H222" s="368">
        <f>IF(H220=0,0,H220+H221)</f>
        <v>3</v>
      </c>
      <c r="I222" s="367"/>
      <c r="J222" s="366" t="s">
        <v>1145</v>
      </c>
      <c r="K222" s="365">
        <f>K223*K221%</f>
        <v>1</v>
      </c>
      <c r="L222" s="322"/>
      <c r="M222" s="994"/>
      <c r="N222" s="1008" t="s">
        <v>1155</v>
      </c>
      <c r="O222" s="1010">
        <f>SUM(N226:N235)</f>
        <v>0.97000000000000008</v>
      </c>
      <c r="P222" s="1012" t="str">
        <f>IF(N225&lt;S225,"Recette incomplète, il manque",IF(N225&gt;S225,"Trop de produits dans la recette",IF(N225=S225,"OK")))</f>
        <v>Recette incomplète, il manque</v>
      </c>
      <c r="Q222" s="1012"/>
      <c r="R222" s="1012"/>
      <c r="S222" s="1012"/>
      <c r="T222" s="986">
        <f>IF(N225=S225,"",IF(N225&lt;S225,S225-N225,IF(N225&gt;S225,N225-S225)))</f>
        <v>2.9999999999999916E-2</v>
      </c>
      <c r="U222" s="322"/>
      <c r="V222" s="322"/>
      <c r="W222" s="322"/>
      <c r="X222" s="322"/>
      <c r="Y222" s="322"/>
      <c r="Z222" s="322"/>
      <c r="AA222" s="322"/>
      <c r="AB222" s="322"/>
      <c r="AC222" s="322"/>
      <c r="AD222" s="322"/>
      <c r="AE222" s="322"/>
      <c r="AF222" s="322"/>
      <c r="AG222" s="322"/>
      <c r="AH222" s="322"/>
      <c r="AI222" s="322"/>
      <c r="AJ222" s="322"/>
      <c r="AK222" s="322"/>
      <c r="AL222" s="322"/>
      <c r="AM222" s="322"/>
      <c r="AN222" s="322"/>
      <c r="AO222" s="322"/>
      <c r="AP222" s="322"/>
      <c r="AQ222" s="322"/>
      <c r="AR222" s="322"/>
      <c r="AS222" s="322"/>
      <c r="AT222" s="322"/>
      <c r="AU222" s="322"/>
      <c r="AV222" s="322"/>
      <c r="AW222" s="322"/>
      <c r="AX222" s="322"/>
      <c r="AY222" s="322"/>
      <c r="AZ222" s="322"/>
      <c r="BA222" s="322"/>
      <c r="BB222" s="322"/>
      <c r="BC222" s="322"/>
      <c r="BD222" s="320">
        <v>1</v>
      </c>
    </row>
    <row r="223" spans="1:58" s="318" customFormat="1" ht="21" customHeight="1">
      <c r="A223" s="322"/>
      <c r="B223" s="994"/>
      <c r="C223" s="362"/>
      <c r="D223" s="358" t="s">
        <v>1143</v>
      </c>
      <c r="E223" s="360">
        <f>IF(E220=0,0,IF(E221=0,0,E222/E221))</f>
        <v>0.5</v>
      </c>
      <c r="F223" s="361"/>
      <c r="G223" s="358" t="s">
        <v>1143</v>
      </c>
      <c r="H223" s="360">
        <f>IF(H220=0,0,H221/H222)</f>
        <v>0.66666666666666663</v>
      </c>
      <c r="I223" s="359"/>
      <c r="J223" s="358" t="s">
        <v>1154</v>
      </c>
      <c r="K223" s="393">
        <f>K220/(100-K221)*100</f>
        <v>2</v>
      </c>
      <c r="L223" s="322"/>
      <c r="M223" s="994"/>
      <c r="N223" s="1009"/>
      <c r="O223" s="1011"/>
      <c r="P223" s="1013"/>
      <c r="Q223" s="1013"/>
      <c r="R223" s="1013"/>
      <c r="S223" s="1013"/>
      <c r="T223" s="987"/>
      <c r="U223" s="322"/>
      <c r="V223" s="322"/>
      <c r="W223" s="322"/>
      <c r="X223" s="322"/>
      <c r="Y223" s="322"/>
      <c r="Z223" s="322"/>
      <c r="AA223" s="322"/>
      <c r="AB223" s="322"/>
      <c r="AC223" s="322"/>
      <c r="AD223" s="322"/>
      <c r="AE223" s="322"/>
      <c r="AF223" s="322"/>
      <c r="AG223" s="322"/>
      <c r="AH223" s="322"/>
      <c r="AI223" s="322"/>
      <c r="AJ223" s="322"/>
      <c r="AK223" s="322"/>
      <c r="AL223" s="322"/>
      <c r="AM223" s="322"/>
      <c r="AN223" s="322"/>
      <c r="AO223" s="322"/>
      <c r="AP223" s="322"/>
      <c r="AQ223" s="322"/>
      <c r="AR223" s="322"/>
      <c r="AS223" s="322"/>
      <c r="AT223" s="322"/>
      <c r="AU223" s="322"/>
      <c r="AV223" s="322"/>
      <c r="AW223" s="322"/>
      <c r="AX223" s="322"/>
      <c r="AY223" s="322"/>
      <c r="AZ223" s="322"/>
      <c r="BA223" s="322"/>
      <c r="BB223" s="322"/>
      <c r="BC223" s="322"/>
      <c r="BD223" s="320">
        <v>1</v>
      </c>
    </row>
    <row r="224" spans="1:58" s="318" customFormat="1" ht="21" customHeight="1">
      <c r="A224" s="322"/>
      <c r="B224" s="994"/>
      <c r="C224" s="392"/>
      <c r="D224" s="390" t="s">
        <v>1153</v>
      </c>
      <c r="E224" s="389">
        <v>2</v>
      </c>
      <c r="F224" s="391"/>
      <c r="G224" s="390" t="s">
        <v>1153</v>
      </c>
      <c r="H224" s="389">
        <v>2</v>
      </c>
      <c r="I224" s="388"/>
      <c r="J224" s="387" t="s">
        <v>1153</v>
      </c>
      <c r="K224" s="386">
        <v>1</v>
      </c>
      <c r="L224" s="322"/>
      <c r="M224" s="994"/>
      <c r="N224" s="385" t="s">
        <v>1152</v>
      </c>
      <c r="O224" s="384"/>
      <c r="P224" s="384"/>
      <c r="Q224" s="384"/>
      <c r="R224" s="383" t="s">
        <v>1151</v>
      </c>
      <c r="S224" s="382" t="s">
        <v>1122</v>
      </c>
      <c r="T224" s="381" t="s">
        <v>1150</v>
      </c>
      <c r="U224" s="322"/>
      <c r="V224" s="322"/>
      <c r="W224" s="322"/>
      <c r="X224" s="322"/>
      <c r="Y224" s="322"/>
      <c r="Z224" s="322"/>
      <c r="AA224" s="322"/>
      <c r="AB224" s="322"/>
      <c r="AC224" s="322"/>
      <c r="AD224" s="322"/>
      <c r="AE224" s="322"/>
      <c r="AF224" s="322"/>
      <c r="AG224" s="322"/>
      <c r="AH224" s="322"/>
      <c r="AI224" s="322"/>
      <c r="AJ224" s="322"/>
      <c r="AK224" s="322"/>
      <c r="AL224" s="322"/>
      <c r="AM224" s="322"/>
      <c r="AN224" s="322"/>
      <c r="AO224" s="322"/>
      <c r="AP224" s="322"/>
      <c r="AQ224" s="322"/>
      <c r="AR224" s="322"/>
      <c r="AS224" s="322"/>
      <c r="AT224" s="322"/>
      <c r="AU224" s="322"/>
      <c r="AV224" s="322"/>
      <c r="AW224" s="322"/>
      <c r="AX224" s="322"/>
      <c r="AY224" s="322"/>
      <c r="AZ224" s="322"/>
      <c r="BA224" s="322"/>
      <c r="BB224" s="322"/>
      <c r="BC224" s="322"/>
      <c r="BD224" s="320">
        <v>1</v>
      </c>
    </row>
    <row r="225" spans="1:58" s="318" customFormat="1" ht="21" customHeight="1">
      <c r="A225" s="322"/>
      <c r="B225" s="994"/>
      <c r="C225" s="370"/>
      <c r="D225" s="379" t="s">
        <v>1149</v>
      </c>
      <c r="E225" s="380">
        <v>1</v>
      </c>
      <c r="F225" s="369"/>
      <c r="G225" s="379" t="s">
        <v>1148</v>
      </c>
      <c r="H225" s="380">
        <v>1</v>
      </c>
      <c r="I225" s="367"/>
      <c r="J225" s="379" t="s">
        <v>1147</v>
      </c>
      <c r="K225" s="378">
        <v>50</v>
      </c>
      <c r="L225" s="322"/>
      <c r="M225" s="994"/>
      <c r="N225" s="377">
        <f>SUM(N226:N235)</f>
        <v>0.97000000000000008</v>
      </c>
      <c r="O225" s="376"/>
      <c r="P225" s="375"/>
      <c r="Q225" s="374" t="s">
        <v>1146</v>
      </c>
      <c r="R225" s="373">
        <v>7</v>
      </c>
      <c r="S225" s="372">
        <v>1</v>
      </c>
      <c r="T225" s="371">
        <f>SUM(T226:T235)</f>
        <v>6.9300000000000006</v>
      </c>
      <c r="U225" s="322"/>
      <c r="V225" s="322"/>
      <c r="W225" s="322"/>
      <c r="X225" s="322"/>
      <c r="Y225" s="322"/>
      <c r="Z225" s="322"/>
      <c r="AA225" s="322"/>
      <c r="AB225" s="322"/>
      <c r="AC225" s="322"/>
      <c r="AD225" s="322"/>
      <c r="AE225" s="322"/>
      <c r="AF225" s="322"/>
      <c r="AG225" s="322"/>
      <c r="AH225" s="322"/>
      <c r="AI225" s="322"/>
      <c r="AJ225" s="322"/>
      <c r="AK225" s="322"/>
      <c r="AL225" s="322"/>
      <c r="AM225" s="322"/>
      <c r="AN225" s="322"/>
      <c r="AO225" s="322"/>
      <c r="AP225" s="322"/>
      <c r="AQ225" s="322"/>
      <c r="AR225" s="322"/>
      <c r="AS225" s="322"/>
      <c r="AT225" s="322"/>
      <c r="AU225" s="322"/>
      <c r="AV225" s="322"/>
      <c r="AW225" s="322"/>
      <c r="AX225" s="322"/>
      <c r="AY225" s="322"/>
      <c r="AZ225" s="322"/>
      <c r="BA225" s="322"/>
      <c r="BB225" s="322"/>
      <c r="BC225" s="322"/>
      <c r="BD225" s="320">
        <v>1</v>
      </c>
    </row>
    <row r="226" spans="1:58" s="318" customFormat="1" ht="21" customHeight="1">
      <c r="A226" s="322"/>
      <c r="B226" s="994"/>
      <c r="C226" s="370"/>
      <c r="D226" s="366" t="s">
        <v>1145</v>
      </c>
      <c r="E226" s="368">
        <f>IF(E224=0,0,IF(E225=0,0,E224-E225))</f>
        <v>1</v>
      </c>
      <c r="F226" s="369"/>
      <c r="G226" s="366" t="s">
        <v>1142</v>
      </c>
      <c r="H226" s="368">
        <f>IF(H224=0,0,IF(H225=0,0,H224-H225))</f>
        <v>1</v>
      </c>
      <c r="I226" s="367"/>
      <c r="J226" s="366" t="s">
        <v>1145</v>
      </c>
      <c r="K226" s="365">
        <f>K224*K225%</f>
        <v>0.5</v>
      </c>
      <c r="L226" s="322"/>
      <c r="M226" s="994"/>
      <c r="N226" s="347">
        <v>0.12</v>
      </c>
      <c r="O226" s="346" t="s">
        <v>1144</v>
      </c>
      <c r="P226" s="346"/>
      <c r="Q226" s="346"/>
      <c r="R226" s="364">
        <f>R225*N226</f>
        <v>0.84</v>
      </c>
      <c r="S226" s="363">
        <v>0</v>
      </c>
      <c r="T226" s="343">
        <f t="shared" ref="T226:T235" si="10">IF(S226=0,R226,IF(R226="","",R226/(100-S226)*100))</f>
        <v>0.84</v>
      </c>
      <c r="U226" s="322"/>
      <c r="V226" s="322"/>
      <c r="W226" s="322"/>
      <c r="X226" s="322"/>
      <c r="Y226" s="322"/>
      <c r="Z226" s="322"/>
      <c r="AA226" s="322"/>
      <c r="AB226" s="322"/>
      <c r="AC226" s="322"/>
      <c r="AD226" s="322"/>
      <c r="AE226" s="322"/>
      <c r="AF226" s="322"/>
      <c r="AG226" s="322"/>
      <c r="AH226" s="322"/>
      <c r="AI226" s="322"/>
      <c r="AJ226" s="322"/>
      <c r="AK226" s="322"/>
      <c r="AL226" s="322"/>
      <c r="AM226" s="322"/>
      <c r="AN226" s="322"/>
      <c r="AO226" s="322"/>
      <c r="AP226" s="322"/>
      <c r="AQ226" s="322"/>
      <c r="AR226" s="322"/>
      <c r="AS226" s="322"/>
      <c r="AT226" s="322"/>
      <c r="AU226" s="322"/>
      <c r="AV226" s="322"/>
      <c r="AW226" s="322"/>
      <c r="AX226" s="322"/>
      <c r="AY226" s="322"/>
      <c r="AZ226" s="322"/>
      <c r="BA226" s="322"/>
      <c r="BB226" s="322"/>
      <c r="BC226" s="322"/>
      <c r="BD226" s="320">
        <v>1</v>
      </c>
    </row>
    <row r="227" spans="1:58" s="318" customFormat="1" ht="21" customHeight="1">
      <c r="A227" s="322"/>
      <c r="B227" s="994"/>
      <c r="C227" s="362"/>
      <c r="D227" s="358" t="s">
        <v>1143</v>
      </c>
      <c r="E227" s="360">
        <f>IF(E224=0,0,E226/E224)</f>
        <v>0.5</v>
      </c>
      <c r="F227" s="361"/>
      <c r="G227" s="358" t="s">
        <v>1143</v>
      </c>
      <c r="H227" s="360">
        <f>IF(H224=0,0,IF(H225=0,0,H225/H224))</f>
        <v>0.5</v>
      </c>
      <c r="I227" s="359"/>
      <c r="J227" s="358" t="s">
        <v>1142</v>
      </c>
      <c r="K227" s="357">
        <f>K224-K226</f>
        <v>0.5</v>
      </c>
      <c r="L227" s="322"/>
      <c r="M227" s="994"/>
      <c r="N227" s="347">
        <v>0.08</v>
      </c>
      <c r="O227" s="346" t="s">
        <v>1141</v>
      </c>
      <c r="P227" s="346"/>
      <c r="Q227" s="346"/>
      <c r="R227" s="345">
        <f>R225*N227</f>
        <v>0.56000000000000005</v>
      </c>
      <c r="S227" s="344">
        <v>0</v>
      </c>
      <c r="T227" s="343">
        <f t="shared" si="10"/>
        <v>0.56000000000000005</v>
      </c>
      <c r="U227" s="322"/>
      <c r="V227" s="322"/>
      <c r="W227" s="322"/>
      <c r="X227" s="322"/>
      <c r="Y227" s="322"/>
      <c r="Z227" s="322"/>
      <c r="AA227" s="322"/>
      <c r="AB227" s="322"/>
      <c r="AC227" s="322"/>
      <c r="AD227" s="322"/>
      <c r="AE227" s="322"/>
      <c r="AF227" s="322"/>
      <c r="AG227" s="322"/>
      <c r="AH227" s="322"/>
      <c r="AI227" s="322"/>
      <c r="AJ227" s="322"/>
      <c r="AK227" s="322"/>
      <c r="AL227" s="322"/>
      <c r="AM227" s="322"/>
      <c r="AN227" s="322"/>
      <c r="AO227" s="322"/>
      <c r="AP227" s="322"/>
      <c r="AQ227" s="322"/>
      <c r="AR227" s="322"/>
      <c r="AS227" s="322"/>
      <c r="AT227" s="322"/>
      <c r="AU227" s="322"/>
      <c r="AV227" s="322"/>
      <c r="AW227" s="322"/>
      <c r="AX227" s="322"/>
      <c r="AY227" s="322"/>
      <c r="AZ227" s="322"/>
      <c r="BA227" s="322"/>
      <c r="BB227" s="322"/>
      <c r="BC227" s="322"/>
      <c r="BD227" s="320">
        <v>1</v>
      </c>
    </row>
    <row r="228" spans="1:58" s="318" customFormat="1" ht="21" customHeight="1">
      <c r="A228" s="322"/>
      <c r="B228" s="994"/>
      <c r="C228" s="988" t="s">
        <v>1140</v>
      </c>
      <c r="D228" s="988"/>
      <c r="E228" s="988"/>
      <c r="F228" s="988"/>
      <c r="G228" s="988"/>
      <c r="H228" s="988"/>
      <c r="I228" s="988"/>
      <c r="J228" s="988"/>
      <c r="K228" s="989"/>
      <c r="L228" s="322"/>
      <c r="M228" s="994"/>
      <c r="N228" s="347">
        <v>0.2</v>
      </c>
      <c r="O228" s="346" t="s">
        <v>1139</v>
      </c>
      <c r="P228" s="346"/>
      <c r="Q228" s="346"/>
      <c r="R228" s="345">
        <f>R225*N228</f>
        <v>1.4000000000000001</v>
      </c>
      <c r="S228" s="344">
        <v>0</v>
      </c>
      <c r="T228" s="343">
        <f t="shared" si="10"/>
        <v>1.4000000000000001</v>
      </c>
      <c r="U228" s="322"/>
      <c r="V228" s="322"/>
      <c r="W228" s="322"/>
      <c r="X228" s="322"/>
      <c r="Y228" s="322"/>
      <c r="Z228" s="322"/>
      <c r="AA228" s="322"/>
      <c r="AB228" s="322"/>
      <c r="AC228" s="322"/>
      <c r="AD228" s="322"/>
      <c r="AE228" s="322"/>
      <c r="AF228" s="322"/>
      <c r="AG228" s="322"/>
      <c r="AH228" s="322"/>
      <c r="AI228" s="322"/>
      <c r="AJ228" s="322"/>
      <c r="AK228" s="322"/>
      <c r="AL228" s="322"/>
      <c r="AM228" s="322"/>
      <c r="AN228" s="322"/>
      <c r="AO228" s="322"/>
      <c r="AP228" s="322"/>
      <c r="AQ228" s="322"/>
      <c r="AR228" s="322"/>
      <c r="AS228" s="322"/>
      <c r="AT228" s="322"/>
      <c r="AU228" s="322"/>
      <c r="AV228" s="322"/>
      <c r="AW228" s="322"/>
      <c r="AX228" s="322"/>
      <c r="AY228" s="322"/>
      <c r="AZ228" s="322"/>
      <c r="BA228" s="322"/>
      <c r="BB228" s="322"/>
      <c r="BC228" s="322"/>
      <c r="BD228" s="320">
        <v>1</v>
      </c>
    </row>
    <row r="229" spans="1:58" s="318" customFormat="1" ht="21" customHeight="1">
      <c r="A229" s="322"/>
      <c r="B229" s="994"/>
      <c r="C229" s="326">
        <v>8</v>
      </c>
      <c r="D229" s="326">
        <v>8</v>
      </c>
      <c r="E229" s="326">
        <v>11</v>
      </c>
      <c r="F229" s="326">
        <v>8</v>
      </c>
      <c r="G229" s="326">
        <v>8</v>
      </c>
      <c r="H229" s="326">
        <v>11</v>
      </c>
      <c r="I229" s="326">
        <v>8</v>
      </c>
      <c r="J229" s="326">
        <v>8</v>
      </c>
      <c r="K229" s="328">
        <v>11</v>
      </c>
      <c r="L229" s="322"/>
      <c r="M229" s="994"/>
      <c r="N229" s="347">
        <v>0.55000000000000004</v>
      </c>
      <c r="O229" s="346" t="s">
        <v>1138</v>
      </c>
      <c r="P229" s="346"/>
      <c r="Q229" s="346"/>
      <c r="R229" s="345">
        <f>R225*N229</f>
        <v>3.8500000000000005</v>
      </c>
      <c r="S229" s="344">
        <v>0</v>
      </c>
      <c r="T229" s="343">
        <f t="shared" si="10"/>
        <v>3.8500000000000005</v>
      </c>
      <c r="U229" s="322"/>
      <c r="V229" s="322"/>
      <c r="W229" s="322"/>
      <c r="X229" s="322"/>
      <c r="Y229" s="322"/>
      <c r="Z229" s="322"/>
      <c r="AA229" s="322"/>
      <c r="AB229" s="322"/>
      <c r="AC229" s="322"/>
      <c r="AD229" s="322"/>
      <c r="AE229" s="322"/>
      <c r="AF229" s="322"/>
      <c r="AG229" s="322"/>
      <c r="AH229" s="322"/>
      <c r="AI229" s="322"/>
      <c r="AJ229" s="322"/>
      <c r="AK229" s="322"/>
      <c r="AL229" s="322"/>
      <c r="AM229" s="322"/>
      <c r="AN229" s="322"/>
      <c r="AO229" s="322"/>
      <c r="AP229" s="322"/>
      <c r="AQ229" s="322"/>
      <c r="AR229" s="322"/>
      <c r="AS229" s="322"/>
      <c r="AT229" s="322"/>
      <c r="AU229" s="322"/>
      <c r="AV229" s="322"/>
      <c r="AW229" s="322"/>
      <c r="AX229" s="322"/>
      <c r="AY229" s="322"/>
      <c r="AZ229" s="322"/>
      <c r="BA229" s="322"/>
      <c r="BB229" s="322"/>
      <c r="BC229" s="322"/>
      <c r="BD229" s="320">
        <v>1</v>
      </c>
    </row>
    <row r="230" spans="1:58" s="318" customFormat="1" ht="21" customHeight="1" thickBot="1">
      <c r="A230" s="322"/>
      <c r="B230" s="995"/>
      <c r="C230" s="324">
        <f t="shared" ref="C230:K230" ca="1" si="11">CELL("largeur",C230)</f>
        <v>13</v>
      </c>
      <c r="D230" s="324">
        <f t="shared" ca="1" si="11"/>
        <v>21</v>
      </c>
      <c r="E230" s="324">
        <f t="shared" ca="1" si="11"/>
        <v>13</v>
      </c>
      <c r="F230" s="324">
        <f t="shared" ca="1" si="11"/>
        <v>13</v>
      </c>
      <c r="G230" s="324">
        <f t="shared" ca="1" si="11"/>
        <v>13</v>
      </c>
      <c r="H230" s="324">
        <f t="shared" ca="1" si="11"/>
        <v>13</v>
      </c>
      <c r="I230" s="324">
        <f t="shared" ca="1" si="11"/>
        <v>16</v>
      </c>
      <c r="J230" s="324">
        <f t="shared" ca="1" si="11"/>
        <v>18</v>
      </c>
      <c r="K230" s="327">
        <f t="shared" ca="1" si="11"/>
        <v>16</v>
      </c>
      <c r="L230" s="322"/>
      <c r="M230" s="994"/>
      <c r="N230" s="347">
        <v>0.02</v>
      </c>
      <c r="O230" s="346" t="s">
        <v>1137</v>
      </c>
      <c r="P230" s="346"/>
      <c r="Q230" s="346"/>
      <c r="R230" s="345">
        <f>R225*N230</f>
        <v>0.14000000000000001</v>
      </c>
      <c r="S230" s="344">
        <v>50</v>
      </c>
      <c r="T230" s="343">
        <f t="shared" si="10"/>
        <v>0.28000000000000003</v>
      </c>
      <c r="U230" s="322"/>
      <c r="V230" s="322"/>
      <c r="W230" s="322"/>
      <c r="X230" s="322"/>
      <c r="Y230" s="322"/>
      <c r="Z230" s="322"/>
      <c r="AA230" s="322"/>
      <c r="AB230" s="322"/>
      <c r="AC230" s="322"/>
      <c r="AD230" s="322"/>
      <c r="AE230" s="322"/>
      <c r="AF230" s="322"/>
      <c r="AG230" s="322"/>
      <c r="AH230" s="322"/>
      <c r="AI230" s="322"/>
      <c r="AJ230" s="322"/>
      <c r="AK230" s="322"/>
      <c r="AL230" s="322"/>
      <c r="AM230" s="322"/>
      <c r="AN230" s="322"/>
      <c r="AO230" s="322"/>
      <c r="AP230" s="322"/>
      <c r="AQ230" s="322"/>
      <c r="AR230" s="322"/>
      <c r="AS230" s="322"/>
      <c r="AT230" s="322"/>
      <c r="AU230" s="322"/>
      <c r="AV230" s="322"/>
      <c r="AW230" s="322"/>
      <c r="AX230" s="322"/>
      <c r="AY230" s="322"/>
      <c r="AZ230" s="322"/>
      <c r="BA230" s="322"/>
      <c r="BB230" s="322"/>
      <c r="BC230" s="322"/>
      <c r="BD230" s="320">
        <v>1</v>
      </c>
    </row>
    <row r="231" spans="1:58" s="318" customFormat="1" ht="21" customHeight="1" thickBot="1">
      <c r="A231" s="322">
        <v>1</v>
      </c>
      <c r="B231" s="322">
        <v>1</v>
      </c>
      <c r="C231" s="322">
        <v>1</v>
      </c>
      <c r="D231" s="322">
        <v>1</v>
      </c>
      <c r="E231" s="322">
        <v>1</v>
      </c>
      <c r="F231" s="322">
        <v>1</v>
      </c>
      <c r="G231" s="322">
        <v>1</v>
      </c>
      <c r="H231" s="322">
        <v>1</v>
      </c>
      <c r="I231" s="322"/>
      <c r="J231" s="322"/>
      <c r="K231" s="322"/>
      <c r="L231" s="322"/>
      <c r="M231" s="994"/>
      <c r="N231" s="347"/>
      <c r="O231" s="346"/>
      <c r="P231" s="346"/>
      <c r="Q231" s="346"/>
      <c r="R231" s="345">
        <f>R225*N231</f>
        <v>0</v>
      </c>
      <c r="S231" s="344"/>
      <c r="T231" s="343">
        <f t="shared" si="10"/>
        <v>0</v>
      </c>
      <c r="U231" s="322"/>
      <c r="V231" s="322"/>
      <c r="W231" s="322"/>
      <c r="X231" s="322"/>
      <c r="Y231" s="322"/>
      <c r="Z231" s="322"/>
      <c r="AA231" s="322"/>
      <c r="AB231" s="322"/>
      <c r="AC231" s="322"/>
      <c r="AD231" s="322"/>
      <c r="AE231" s="322"/>
      <c r="AF231" s="322"/>
      <c r="AG231" s="322"/>
      <c r="AH231" s="322"/>
      <c r="AI231" s="322"/>
      <c r="AJ231" s="322"/>
      <c r="AK231" s="322"/>
      <c r="AL231" s="322"/>
      <c r="AM231" s="322"/>
      <c r="AN231" s="322"/>
      <c r="AO231" s="322"/>
      <c r="AP231" s="322"/>
      <c r="AQ231" s="322"/>
      <c r="AR231" s="322"/>
      <c r="AS231" s="322"/>
      <c r="AT231" s="322"/>
      <c r="AU231" s="322"/>
      <c r="AV231" s="322"/>
      <c r="AW231" s="322"/>
      <c r="AX231" s="322"/>
      <c r="AY231" s="322"/>
      <c r="AZ231" s="322"/>
      <c r="BA231" s="322"/>
      <c r="BB231" s="322"/>
      <c r="BC231" s="322"/>
      <c r="BD231" s="320">
        <v>1</v>
      </c>
    </row>
    <row r="232" spans="1:58" s="318" customFormat="1" ht="21" customHeight="1">
      <c r="A232" s="322">
        <v>1</v>
      </c>
      <c r="B232" s="356" t="s">
        <v>1136</v>
      </c>
      <c r="C232" s="1019" t="s">
        <v>1135</v>
      </c>
      <c r="D232" s="1019"/>
      <c r="E232" s="1019"/>
      <c r="F232" s="1019"/>
      <c r="G232" s="1019"/>
      <c r="H232" s="1020"/>
      <c r="I232" s="322"/>
      <c r="J232" s="322"/>
      <c r="K232" s="322"/>
      <c r="L232" s="322"/>
      <c r="M232" s="994"/>
      <c r="N232" s="347"/>
      <c r="O232" s="346"/>
      <c r="P232" s="346"/>
      <c r="Q232" s="346"/>
      <c r="R232" s="345">
        <f>R225*N232</f>
        <v>0</v>
      </c>
      <c r="S232" s="344"/>
      <c r="T232" s="343">
        <f t="shared" si="10"/>
        <v>0</v>
      </c>
      <c r="U232" s="322"/>
      <c r="V232" s="322"/>
      <c r="W232" s="322"/>
      <c r="X232" s="322"/>
      <c r="Y232" s="322"/>
      <c r="Z232" s="322"/>
      <c r="AA232" s="322"/>
      <c r="AB232" s="322"/>
      <c r="AC232" s="322"/>
      <c r="AD232" s="322"/>
      <c r="AE232" s="322"/>
      <c r="AF232" s="322"/>
      <c r="AG232" s="322"/>
      <c r="AH232" s="322"/>
      <c r="AI232" s="322"/>
      <c r="AJ232" s="322"/>
      <c r="AK232" s="322"/>
      <c r="AL232" s="322"/>
      <c r="AM232" s="322"/>
      <c r="AN232" s="322"/>
      <c r="AO232" s="322"/>
      <c r="AP232" s="322"/>
      <c r="AQ232" s="322"/>
      <c r="AR232" s="322"/>
      <c r="AS232" s="322"/>
      <c r="AT232" s="322"/>
      <c r="AU232" s="322"/>
      <c r="AV232" s="322"/>
      <c r="AW232" s="322"/>
      <c r="AX232" s="322"/>
      <c r="AY232" s="322"/>
      <c r="AZ232" s="322"/>
      <c r="BA232" s="322"/>
      <c r="BB232" s="322"/>
      <c r="BC232" s="322"/>
      <c r="BD232" s="320">
        <v>1</v>
      </c>
    </row>
    <row r="233" spans="1:58" s="318" customFormat="1" ht="21" customHeight="1">
      <c r="A233" s="322">
        <v>1</v>
      </c>
      <c r="B233" s="1014">
        <v>3</v>
      </c>
      <c r="C233" s="355" t="str">
        <f>ADDRESS(ROW(),COLUMN(),4)</f>
        <v>C233</v>
      </c>
      <c r="D233" s="354" t="s">
        <v>1134</v>
      </c>
      <c r="E233" s="353"/>
      <c r="F233" s="352"/>
      <c r="G233" s="351"/>
      <c r="H233" s="350"/>
      <c r="I233" s="322"/>
      <c r="J233" s="322"/>
      <c r="K233" s="322"/>
      <c r="L233" s="322"/>
      <c r="M233" s="994"/>
      <c r="N233" s="347"/>
      <c r="O233" s="346"/>
      <c r="P233" s="346"/>
      <c r="Q233" s="346"/>
      <c r="R233" s="345">
        <f>R225*N233</f>
        <v>0</v>
      </c>
      <c r="S233" s="344"/>
      <c r="T233" s="343">
        <f t="shared" si="10"/>
        <v>0</v>
      </c>
      <c r="U233" s="322"/>
      <c r="V233" s="322"/>
      <c r="W233" s="322"/>
      <c r="X233" s="322"/>
      <c r="Y233" s="322"/>
      <c r="Z233" s="322"/>
      <c r="AA233" s="322"/>
      <c r="AB233" s="322"/>
      <c r="AC233" s="322"/>
      <c r="AD233" s="322"/>
      <c r="AE233" s="322"/>
      <c r="AF233" s="322"/>
      <c r="AG233" s="322"/>
      <c r="AH233" s="322"/>
      <c r="AI233" s="322"/>
      <c r="AJ233" s="322"/>
      <c r="AK233" s="322"/>
      <c r="AL233" s="322"/>
      <c r="AM233" s="322"/>
      <c r="AN233" s="322"/>
      <c r="AO233" s="322"/>
      <c r="AP233" s="322"/>
      <c r="AQ233" s="322"/>
      <c r="AR233" s="322"/>
      <c r="AS233" s="322"/>
      <c r="AT233" s="322"/>
      <c r="AU233" s="322"/>
      <c r="AV233" s="322"/>
      <c r="AW233" s="322"/>
      <c r="AX233" s="322"/>
      <c r="AY233" s="322"/>
      <c r="AZ233" s="322"/>
      <c r="BA233" s="322"/>
      <c r="BB233" s="322"/>
      <c r="BC233" s="322"/>
      <c r="BD233" s="320">
        <v>1</v>
      </c>
    </row>
    <row r="234" spans="1:58" s="318" customFormat="1" ht="21" customHeight="1">
      <c r="A234" s="322">
        <v>1</v>
      </c>
      <c r="B234" s="1014"/>
      <c r="C234" s="1016" t="s">
        <v>1133</v>
      </c>
      <c r="D234" s="1016"/>
      <c r="E234" s="349" t="s">
        <v>1132</v>
      </c>
      <c r="F234" s="348" t="s">
        <v>1131</v>
      </c>
      <c r="G234" s="1021" t="s">
        <v>1009</v>
      </c>
      <c r="H234" s="1022"/>
      <c r="I234" s="322"/>
      <c r="J234" s="322"/>
      <c r="K234" s="322"/>
      <c r="L234" s="322"/>
      <c r="M234" s="994"/>
      <c r="N234" s="347"/>
      <c r="O234" s="346"/>
      <c r="P234" s="346"/>
      <c r="Q234" s="346"/>
      <c r="R234" s="345">
        <f>R225*N234</f>
        <v>0</v>
      </c>
      <c r="S234" s="344"/>
      <c r="T234" s="343">
        <f t="shared" si="10"/>
        <v>0</v>
      </c>
      <c r="U234" s="322"/>
      <c r="V234" s="322"/>
      <c r="W234" s="322"/>
      <c r="X234" s="322"/>
      <c r="Y234" s="322"/>
      <c r="Z234" s="322"/>
      <c r="AA234" s="322"/>
      <c r="AB234" s="322"/>
      <c r="AC234" s="322"/>
      <c r="AD234" s="322"/>
      <c r="AE234" s="322"/>
      <c r="AF234" s="322"/>
      <c r="AG234" s="322"/>
      <c r="AH234" s="322"/>
      <c r="AI234" s="322"/>
      <c r="AJ234" s="322"/>
      <c r="AK234" s="322"/>
      <c r="AL234" s="322"/>
      <c r="AM234" s="322"/>
      <c r="AN234" s="322"/>
      <c r="AO234" s="322"/>
      <c r="AP234" s="322"/>
      <c r="AQ234" s="322"/>
      <c r="AR234" s="322"/>
      <c r="AS234" s="322"/>
      <c r="AT234" s="322"/>
      <c r="AU234" s="322"/>
      <c r="AV234" s="322"/>
      <c r="AW234" s="322"/>
      <c r="AX234" s="322"/>
      <c r="AY234" s="322"/>
      <c r="AZ234" s="322"/>
      <c r="BA234" s="322"/>
      <c r="BB234" s="322"/>
      <c r="BC234" s="322"/>
      <c r="BD234" s="320">
        <v>1</v>
      </c>
    </row>
    <row r="235" spans="1:58" s="318" customFormat="1" ht="21" customHeight="1">
      <c r="A235" s="322">
        <v>1</v>
      </c>
      <c r="B235" s="1014"/>
      <c r="C235" s="1023">
        <v>20</v>
      </c>
      <c r="D235" s="1024">
        <f>C235/100</f>
        <v>0.2</v>
      </c>
      <c r="E235" s="332" t="s">
        <v>1130</v>
      </c>
      <c r="F235" s="331">
        <v>1</v>
      </c>
      <c r="G235" s="330">
        <f>(C235*F235)*10</f>
        <v>200</v>
      </c>
      <c r="H235" s="329">
        <f>G235/1000</f>
        <v>0.2</v>
      </c>
      <c r="I235" s="322"/>
      <c r="J235" s="322"/>
      <c r="K235" s="322"/>
      <c r="L235" s="322"/>
      <c r="M235" s="994"/>
      <c r="N235" s="342"/>
      <c r="O235" s="341"/>
      <c r="P235" s="341"/>
      <c r="Q235" s="341"/>
      <c r="R235" s="340">
        <f>R225*N235</f>
        <v>0</v>
      </c>
      <c r="S235" s="339"/>
      <c r="T235" s="338">
        <f t="shared" si="10"/>
        <v>0</v>
      </c>
      <c r="U235" s="322"/>
      <c r="V235" s="322"/>
      <c r="W235" s="322"/>
      <c r="X235" s="322"/>
      <c r="Y235" s="322"/>
      <c r="Z235" s="322"/>
      <c r="AA235" s="322"/>
      <c r="AB235" s="322"/>
      <c r="AC235" s="322"/>
      <c r="AD235" s="322"/>
      <c r="AE235" s="322"/>
      <c r="AF235" s="322"/>
      <c r="AG235" s="322"/>
      <c r="AH235" s="322"/>
      <c r="AI235" s="322"/>
      <c r="AJ235" s="322"/>
      <c r="AK235" s="322"/>
      <c r="AL235" s="322"/>
      <c r="AM235" s="322"/>
      <c r="AN235" s="322"/>
      <c r="AO235" s="322"/>
      <c r="AP235" s="322"/>
      <c r="AQ235" s="322"/>
      <c r="AR235" s="322"/>
      <c r="AS235" s="322"/>
      <c r="AT235" s="322"/>
      <c r="AU235" s="322"/>
      <c r="AV235" s="322"/>
      <c r="AW235" s="322"/>
      <c r="AX235" s="322"/>
      <c r="AY235" s="322"/>
      <c r="AZ235" s="322"/>
      <c r="BA235" s="322"/>
      <c r="BB235" s="322"/>
      <c r="BC235" s="322"/>
      <c r="BD235" s="320">
        <v>1</v>
      </c>
    </row>
    <row r="236" spans="1:58" s="318" customFormat="1" ht="21" customHeight="1">
      <c r="A236" s="322">
        <v>1</v>
      </c>
      <c r="B236" s="1014"/>
      <c r="C236" s="1023"/>
      <c r="D236" s="1024"/>
      <c r="E236" s="332" t="s">
        <v>154</v>
      </c>
      <c r="F236" s="331">
        <v>1.03</v>
      </c>
      <c r="G236" s="330">
        <f>(C235*F236)*10</f>
        <v>206</v>
      </c>
      <c r="H236" s="329">
        <f>G236/1000</f>
        <v>0.20599999999999999</v>
      </c>
      <c r="I236" s="322"/>
      <c r="J236" s="322"/>
      <c r="K236" s="322"/>
      <c r="L236" s="322"/>
      <c r="M236" s="994"/>
      <c r="N236" s="998" t="s">
        <v>1129</v>
      </c>
      <c r="O236" s="998"/>
      <c r="P236" s="998"/>
      <c r="Q236" s="998"/>
      <c r="R236" s="998"/>
      <c r="S236" s="998"/>
      <c r="T236" s="999"/>
      <c r="U236" s="322"/>
      <c r="V236" s="322"/>
      <c r="W236" s="322"/>
      <c r="X236" s="322"/>
      <c r="Y236" s="322"/>
      <c r="Z236" s="322"/>
      <c r="AA236" s="322"/>
      <c r="AB236" s="322"/>
      <c r="AC236" s="322"/>
      <c r="AD236" s="322"/>
      <c r="AE236" s="322"/>
      <c r="AF236" s="322"/>
      <c r="AG236" s="322"/>
      <c r="AH236" s="322"/>
      <c r="AI236" s="322"/>
      <c r="AJ236" s="322"/>
      <c r="AK236" s="322"/>
      <c r="AL236" s="322"/>
      <c r="AM236" s="322"/>
      <c r="AN236" s="322"/>
      <c r="AO236" s="322"/>
      <c r="AP236" s="322"/>
      <c r="AQ236" s="322"/>
      <c r="AR236" s="322"/>
      <c r="AS236" s="322"/>
      <c r="AT236" s="322"/>
      <c r="AU236" s="322"/>
      <c r="AV236" s="322"/>
      <c r="AW236" s="322"/>
      <c r="AX236" s="322"/>
      <c r="AY236" s="322"/>
      <c r="AZ236" s="322"/>
      <c r="BA236" s="322"/>
      <c r="BB236" s="322"/>
      <c r="BC236" s="322"/>
      <c r="BD236" s="320">
        <v>1</v>
      </c>
    </row>
    <row r="237" spans="1:58" s="318" customFormat="1" ht="21" customHeight="1">
      <c r="A237" s="322">
        <v>1</v>
      </c>
      <c r="B237" s="1014"/>
      <c r="C237" s="1023"/>
      <c r="D237" s="1024"/>
      <c r="E237" s="332" t="s">
        <v>1128</v>
      </c>
      <c r="F237" s="331">
        <v>1.0149999999999999</v>
      </c>
      <c r="G237" s="330">
        <f>(F237*C235)*10</f>
        <v>202.99999999999997</v>
      </c>
      <c r="H237" s="329">
        <f>G237/1000</f>
        <v>0.20299999999999996</v>
      </c>
      <c r="I237" s="322"/>
      <c r="J237" s="322"/>
      <c r="K237" s="322"/>
      <c r="L237" s="322"/>
      <c r="M237" s="994"/>
      <c r="N237" s="337"/>
      <c r="O237" s="337" t="s">
        <v>1127</v>
      </c>
      <c r="P237" s="334"/>
      <c r="Q237" s="336" t="s">
        <v>1126</v>
      </c>
      <c r="R237" s="335"/>
      <c r="S237" s="335"/>
      <c r="T237" s="333"/>
      <c r="U237" s="322"/>
      <c r="V237" s="322"/>
      <c r="W237" s="322"/>
      <c r="X237" s="322"/>
      <c r="Y237" s="322"/>
      <c r="Z237" s="322"/>
      <c r="AA237" s="322"/>
      <c r="AB237" s="322"/>
      <c r="AC237" s="322"/>
      <c r="AD237" s="322"/>
      <c r="AE237" s="322"/>
      <c r="AF237" s="322"/>
      <c r="AG237" s="322"/>
      <c r="AH237" s="322"/>
      <c r="AI237" s="322"/>
      <c r="AJ237" s="322"/>
      <c r="AK237" s="322"/>
      <c r="AL237" s="322"/>
      <c r="AM237" s="322"/>
      <c r="AN237" s="322"/>
      <c r="AO237" s="322"/>
      <c r="AP237" s="322"/>
      <c r="AQ237" s="322"/>
      <c r="AR237" s="322"/>
      <c r="AS237" s="322"/>
      <c r="AT237" s="322"/>
      <c r="AU237" s="322"/>
      <c r="AV237" s="322"/>
      <c r="AW237" s="322"/>
      <c r="AX237" s="322"/>
      <c r="AY237" s="322"/>
      <c r="AZ237" s="322"/>
      <c r="BA237" s="322"/>
      <c r="BB237" s="322"/>
      <c r="BC237" s="322"/>
      <c r="BD237" s="320">
        <v>1</v>
      </c>
    </row>
    <row r="238" spans="1:58" s="318" customFormat="1" ht="21" customHeight="1">
      <c r="A238" s="322">
        <v>1</v>
      </c>
      <c r="B238" s="1014"/>
      <c r="C238" s="1023"/>
      <c r="D238" s="1024"/>
      <c r="E238" s="332" t="s">
        <v>1125</v>
      </c>
      <c r="F238" s="331">
        <v>0.92</v>
      </c>
      <c r="G238" s="330">
        <f>(F238*C235)*10</f>
        <v>184.00000000000003</v>
      </c>
      <c r="H238" s="329">
        <f>G238/1000</f>
        <v>0.18400000000000002</v>
      </c>
      <c r="I238" s="322"/>
      <c r="J238" s="322"/>
      <c r="K238" s="322"/>
      <c r="L238" s="322"/>
      <c r="M238" s="994"/>
      <c r="N238" s="334"/>
      <c r="O238" s="334" t="s">
        <v>1124</v>
      </c>
      <c r="P238" s="334"/>
      <c r="Q238" s="334" t="s">
        <v>1123</v>
      </c>
      <c r="R238" s="335"/>
      <c r="S238" s="334" t="s">
        <v>1122</v>
      </c>
      <c r="T238" s="333"/>
      <c r="U238" s="322"/>
      <c r="V238" s="322"/>
      <c r="W238" s="322"/>
      <c r="X238" s="322"/>
      <c r="Y238" s="322"/>
      <c r="Z238" s="322"/>
      <c r="AA238" s="322"/>
      <c r="AB238" s="322"/>
      <c r="AC238" s="322"/>
      <c r="AD238" s="322"/>
      <c r="AE238" s="322"/>
      <c r="AF238" s="322"/>
      <c r="AG238" s="322"/>
      <c r="AH238" s="322"/>
      <c r="AI238" s="322"/>
      <c r="AJ238" s="322"/>
      <c r="AK238" s="322"/>
      <c r="AL238" s="322"/>
      <c r="AM238" s="322"/>
      <c r="AN238" s="322"/>
      <c r="AO238" s="322"/>
      <c r="AP238" s="322"/>
      <c r="AQ238" s="322"/>
      <c r="AR238" s="322"/>
      <c r="AS238" s="322"/>
      <c r="AT238" s="322"/>
      <c r="AU238" s="322"/>
      <c r="AV238" s="322"/>
      <c r="AW238" s="322"/>
      <c r="AX238" s="322"/>
      <c r="AY238" s="322"/>
      <c r="AZ238" s="322"/>
      <c r="BA238" s="322"/>
      <c r="BB238" s="322"/>
      <c r="BC238" s="322"/>
      <c r="BD238" s="320">
        <v>1</v>
      </c>
    </row>
    <row r="239" spans="1:58" ht="21" customHeight="1">
      <c r="A239" s="322">
        <v>1</v>
      </c>
      <c r="B239" s="1014"/>
      <c r="C239" s="1023"/>
      <c r="D239" s="1024"/>
      <c r="E239" s="332" t="s">
        <v>1121</v>
      </c>
      <c r="F239" s="331">
        <v>0.8</v>
      </c>
      <c r="G239" s="330">
        <f>(F239*C235)*10</f>
        <v>160</v>
      </c>
      <c r="H239" s="329">
        <f>G239/1000</f>
        <v>0.16</v>
      </c>
      <c r="I239" s="322"/>
      <c r="J239" s="322"/>
      <c r="K239" s="322"/>
      <c r="L239" s="322"/>
      <c r="M239" s="994"/>
      <c r="N239" s="326">
        <v>10</v>
      </c>
      <c r="O239" s="326">
        <v>10</v>
      </c>
      <c r="P239" s="326">
        <v>10</v>
      </c>
      <c r="Q239" s="326">
        <v>10</v>
      </c>
      <c r="R239" s="326">
        <v>13</v>
      </c>
      <c r="S239" s="326">
        <v>8</v>
      </c>
      <c r="T239" s="328">
        <v>13</v>
      </c>
      <c r="U239" s="322"/>
      <c r="V239" s="322"/>
      <c r="W239" s="322"/>
      <c r="X239" s="322"/>
      <c r="Y239" s="322"/>
      <c r="Z239" s="322"/>
      <c r="AA239" s="322"/>
      <c r="AB239" s="322"/>
      <c r="AC239" s="322"/>
      <c r="AD239" s="322"/>
      <c r="AE239" s="322"/>
      <c r="AF239" s="322"/>
      <c r="AG239" s="322"/>
      <c r="AH239" s="322"/>
      <c r="AI239" s="322"/>
      <c r="AJ239" s="322"/>
      <c r="AK239" s="322"/>
      <c r="AL239" s="322"/>
      <c r="AM239" s="322"/>
      <c r="AN239" s="322"/>
      <c r="AO239" s="322"/>
      <c r="AP239" s="322"/>
      <c r="AQ239" s="322"/>
      <c r="AR239" s="322"/>
      <c r="AS239" s="322"/>
      <c r="AT239" s="322"/>
      <c r="AU239" s="322"/>
      <c r="AV239" s="322"/>
      <c r="AW239" s="322"/>
      <c r="AX239" s="322"/>
      <c r="AY239" s="322"/>
      <c r="AZ239" s="322"/>
      <c r="BA239" s="322"/>
      <c r="BB239" s="322"/>
      <c r="BC239" s="322"/>
      <c r="BD239" s="320">
        <v>1</v>
      </c>
      <c r="BE239" s="318"/>
      <c r="BF239" s="318"/>
    </row>
    <row r="240" spans="1:58" ht="21" customHeight="1" thickBot="1">
      <c r="A240" s="322">
        <v>1</v>
      </c>
      <c r="B240" s="1014"/>
      <c r="C240" s="1017" t="s">
        <v>1120</v>
      </c>
      <c r="D240" s="1017"/>
      <c r="E240" s="1017"/>
      <c r="F240" s="1017"/>
      <c r="G240" s="1017"/>
      <c r="H240" s="1018"/>
      <c r="I240" s="322"/>
      <c r="J240" s="322"/>
      <c r="K240" s="322"/>
      <c r="L240" s="322"/>
      <c r="M240" s="995"/>
      <c r="N240" s="324">
        <f t="shared" ref="N240:T240" ca="1" si="12">CELL("largeur",N240)</f>
        <v>16</v>
      </c>
      <c r="O240" s="324">
        <f t="shared" ca="1" si="12"/>
        <v>16</v>
      </c>
      <c r="P240" s="324">
        <f t="shared" ca="1" si="12"/>
        <v>16</v>
      </c>
      <c r="Q240" s="324">
        <f t="shared" ca="1" si="12"/>
        <v>11</v>
      </c>
      <c r="R240" s="324">
        <f t="shared" ca="1" si="12"/>
        <v>11</v>
      </c>
      <c r="S240" s="324">
        <f t="shared" ca="1" si="12"/>
        <v>11</v>
      </c>
      <c r="T240" s="327">
        <f t="shared" ca="1" si="12"/>
        <v>11</v>
      </c>
      <c r="U240" s="322"/>
      <c r="V240" s="322"/>
      <c r="W240" s="322"/>
      <c r="X240" s="322"/>
      <c r="Y240" s="322"/>
      <c r="Z240" s="322"/>
      <c r="AA240" s="322"/>
      <c r="AB240" s="322"/>
      <c r="AC240" s="322"/>
      <c r="AD240" s="322"/>
      <c r="AE240" s="322"/>
      <c r="AF240" s="322"/>
      <c r="AG240" s="322"/>
      <c r="AH240" s="322"/>
      <c r="AI240" s="322"/>
      <c r="AJ240" s="322"/>
      <c r="AK240" s="322"/>
      <c r="AL240" s="322"/>
      <c r="AM240" s="322"/>
      <c r="AN240" s="322"/>
      <c r="AO240" s="322"/>
      <c r="AP240" s="322"/>
      <c r="AQ240" s="322"/>
      <c r="AR240" s="322"/>
      <c r="AS240" s="322"/>
      <c r="AT240" s="322"/>
      <c r="AU240" s="322"/>
      <c r="AV240" s="322"/>
      <c r="AW240" s="322"/>
      <c r="AX240" s="322"/>
      <c r="AY240" s="322"/>
      <c r="AZ240" s="322"/>
      <c r="BA240" s="322"/>
      <c r="BB240" s="322"/>
      <c r="BC240" s="322"/>
      <c r="BD240" s="320">
        <v>1</v>
      </c>
      <c r="BE240" s="318"/>
      <c r="BF240" s="318"/>
    </row>
    <row r="241" spans="1:58" ht="21" customHeight="1">
      <c r="A241" s="322">
        <v>1</v>
      </c>
      <c r="B241" s="1014"/>
      <c r="C241" s="326">
        <v>8</v>
      </c>
      <c r="D241" s="326">
        <v>9</v>
      </c>
      <c r="E241" s="326">
        <v>11</v>
      </c>
      <c r="F241" s="326">
        <v>11</v>
      </c>
      <c r="G241" s="326">
        <v>11</v>
      </c>
      <c r="H241" s="325">
        <v>11</v>
      </c>
      <c r="I241" s="322"/>
      <c r="J241" s="322"/>
      <c r="K241" s="322"/>
      <c r="L241" s="322"/>
      <c r="M241" s="322"/>
      <c r="N241" s="322"/>
      <c r="O241" s="322"/>
      <c r="P241" s="322"/>
      <c r="Q241" s="322"/>
      <c r="R241" s="322"/>
      <c r="S241" s="322"/>
      <c r="T241" s="322"/>
      <c r="U241" s="322"/>
      <c r="V241" s="322"/>
      <c r="W241" s="322"/>
      <c r="X241" s="322"/>
      <c r="Y241" s="322"/>
      <c r="Z241" s="322"/>
      <c r="AA241" s="322"/>
      <c r="AB241" s="322"/>
      <c r="AC241" s="322"/>
      <c r="AD241" s="322"/>
      <c r="AE241" s="322"/>
      <c r="AF241" s="322"/>
      <c r="AG241" s="322"/>
      <c r="AH241" s="322"/>
      <c r="AI241" s="322"/>
      <c r="AJ241" s="322"/>
      <c r="AK241" s="322"/>
      <c r="AL241" s="322"/>
      <c r="AM241" s="322"/>
      <c r="AN241" s="322"/>
      <c r="AO241" s="322"/>
      <c r="AP241" s="322"/>
      <c r="AQ241" s="322"/>
      <c r="AR241" s="322"/>
      <c r="AS241" s="322"/>
      <c r="AT241" s="322"/>
      <c r="AU241" s="322"/>
      <c r="AV241" s="322"/>
      <c r="AW241" s="322"/>
      <c r="AX241" s="322"/>
      <c r="AY241" s="322"/>
      <c r="AZ241" s="322"/>
      <c r="BA241" s="322"/>
      <c r="BB241" s="322"/>
      <c r="BC241" s="322"/>
      <c r="BD241" s="320">
        <v>1</v>
      </c>
      <c r="BE241" s="318"/>
      <c r="BF241" s="318"/>
    </row>
    <row r="242" spans="1:58" ht="21" customHeight="1" thickBot="1">
      <c r="A242" s="322">
        <v>1</v>
      </c>
      <c r="B242" s="1015"/>
      <c r="C242" s="324">
        <f t="shared" ref="C242:H242" ca="1" si="13">CELL("largeur",C242)</f>
        <v>13</v>
      </c>
      <c r="D242" s="324">
        <f t="shared" ca="1" si="13"/>
        <v>21</v>
      </c>
      <c r="E242" s="324">
        <f t="shared" ca="1" si="13"/>
        <v>13</v>
      </c>
      <c r="F242" s="324">
        <f t="shared" ca="1" si="13"/>
        <v>13</v>
      </c>
      <c r="G242" s="324">
        <f t="shared" ca="1" si="13"/>
        <v>13</v>
      </c>
      <c r="H242" s="323">
        <f t="shared" ca="1" si="13"/>
        <v>13</v>
      </c>
      <c r="I242" s="322"/>
      <c r="J242" s="322"/>
      <c r="K242" s="322"/>
      <c r="L242" s="322"/>
      <c r="M242" s="322"/>
      <c r="N242" s="322"/>
      <c r="O242" s="322"/>
      <c r="P242" s="322"/>
      <c r="Q242" s="322"/>
      <c r="R242" s="322"/>
      <c r="S242" s="322"/>
      <c r="T242" s="322"/>
      <c r="U242" s="322"/>
      <c r="BC242" s="322"/>
      <c r="BD242" s="320">
        <v>1</v>
      </c>
      <c r="BE242" s="318"/>
      <c r="BF242" s="318"/>
    </row>
    <row r="243" spans="1:58" ht="21" customHeight="1">
      <c r="A243" s="322">
        <v>1</v>
      </c>
      <c r="B243" s="322">
        <v>1</v>
      </c>
      <c r="C243" s="322">
        <v>1</v>
      </c>
      <c r="D243" s="322">
        <v>1</v>
      </c>
      <c r="E243" s="322">
        <v>1</v>
      </c>
      <c r="F243" s="322">
        <v>1</v>
      </c>
      <c r="G243" s="322">
        <v>1</v>
      </c>
      <c r="H243" s="322">
        <v>1</v>
      </c>
      <c r="I243" s="322"/>
      <c r="J243" s="322"/>
      <c r="K243" s="322"/>
      <c r="L243" s="322"/>
      <c r="M243" s="322"/>
      <c r="N243" s="322"/>
      <c r="O243" s="322"/>
      <c r="P243" s="322"/>
      <c r="Q243" s="322"/>
      <c r="R243" s="322"/>
      <c r="S243" s="322"/>
      <c r="T243" s="322"/>
      <c r="U243" s="322"/>
      <c r="BC243" s="322"/>
      <c r="BD243" s="321" t="s">
        <v>1119</v>
      </c>
      <c r="BE243" s="318"/>
      <c r="BF243" s="318"/>
    </row>
    <row r="244" spans="1:58">
      <c r="A244" s="320">
        <v>1</v>
      </c>
      <c r="B244" s="320">
        <v>1</v>
      </c>
      <c r="C244" s="320">
        <v>1</v>
      </c>
      <c r="D244" s="320">
        <v>1</v>
      </c>
      <c r="E244" s="320">
        <v>1</v>
      </c>
      <c r="F244" s="320">
        <v>1</v>
      </c>
      <c r="G244" s="320">
        <v>1</v>
      </c>
      <c r="H244" s="320">
        <v>1</v>
      </c>
      <c r="I244" s="320">
        <v>1</v>
      </c>
      <c r="J244" s="320">
        <v>1</v>
      </c>
      <c r="K244" s="320">
        <v>1</v>
      </c>
      <c r="L244" s="320">
        <v>1</v>
      </c>
      <c r="M244" s="320">
        <v>1</v>
      </c>
      <c r="N244" s="320">
        <v>1</v>
      </c>
      <c r="O244" s="320">
        <v>1</v>
      </c>
      <c r="P244" s="320">
        <v>1</v>
      </c>
      <c r="Q244" s="320">
        <v>1</v>
      </c>
      <c r="R244" s="320">
        <v>1</v>
      </c>
      <c r="S244" s="320">
        <v>1</v>
      </c>
      <c r="T244" s="320">
        <v>1</v>
      </c>
      <c r="U244" s="320">
        <v>1</v>
      </c>
      <c r="V244" s="320">
        <v>1</v>
      </c>
      <c r="W244" s="320">
        <v>1</v>
      </c>
      <c r="X244" s="320">
        <v>1</v>
      </c>
      <c r="Y244" s="320">
        <v>1</v>
      </c>
      <c r="Z244" s="320">
        <v>1</v>
      </c>
      <c r="AA244" s="320">
        <v>1</v>
      </c>
      <c r="AB244" s="320">
        <v>1</v>
      </c>
      <c r="AC244" s="320">
        <v>1</v>
      </c>
      <c r="AD244" s="320">
        <v>1</v>
      </c>
      <c r="AE244" s="320">
        <v>1</v>
      </c>
      <c r="AF244" s="320">
        <v>1</v>
      </c>
      <c r="AG244" s="320">
        <v>1</v>
      </c>
      <c r="AH244" s="320">
        <v>1</v>
      </c>
      <c r="AI244" s="320">
        <v>1</v>
      </c>
      <c r="AJ244" s="320">
        <v>1</v>
      </c>
      <c r="AK244" s="320">
        <v>1</v>
      </c>
      <c r="AL244" s="320">
        <v>1</v>
      </c>
      <c r="AM244" s="320">
        <v>1</v>
      </c>
      <c r="AN244" s="320">
        <v>1</v>
      </c>
      <c r="AO244" s="320">
        <v>1</v>
      </c>
      <c r="AP244" s="320">
        <v>1</v>
      </c>
      <c r="AQ244" s="320">
        <v>1</v>
      </c>
      <c r="AR244" s="320">
        <v>1</v>
      </c>
      <c r="AS244" s="320">
        <v>1</v>
      </c>
      <c r="AT244" s="320">
        <v>1</v>
      </c>
      <c r="AU244" s="320">
        <v>1</v>
      </c>
      <c r="AV244" s="320">
        <v>1</v>
      </c>
      <c r="AW244" s="320">
        <v>1</v>
      </c>
      <c r="AX244" s="320">
        <v>1</v>
      </c>
      <c r="AY244" s="320">
        <v>1</v>
      </c>
      <c r="AZ244" s="320">
        <v>1</v>
      </c>
      <c r="BA244" s="320">
        <v>1</v>
      </c>
      <c r="BB244" s="320">
        <v>1</v>
      </c>
      <c r="BC244" s="320">
        <v>1</v>
      </c>
      <c r="BD244" s="319" t="str">
        <f>ADDRESS(ROW(),COLUMN(),4)</f>
        <v>BD244</v>
      </c>
      <c r="BE244" s="318"/>
      <c r="BF244" s="318"/>
    </row>
  </sheetData>
  <mergeCells count="61">
    <mergeCell ref="N236:T236"/>
    <mergeCell ref="N218:T218"/>
    <mergeCell ref="B219:B230"/>
    <mergeCell ref="M219:M240"/>
    <mergeCell ref="N220:O221"/>
    <mergeCell ref="P220:T221"/>
    <mergeCell ref="N222:N223"/>
    <mergeCell ref="O222:O223"/>
    <mergeCell ref="P222:S223"/>
    <mergeCell ref="B233:B242"/>
    <mergeCell ref="C234:D234"/>
    <mergeCell ref="C240:H240"/>
    <mergeCell ref="C232:H232"/>
    <mergeCell ref="G234:H234"/>
    <mergeCell ref="C235:C239"/>
    <mergeCell ref="D235:D239"/>
    <mergeCell ref="T222:T223"/>
    <mergeCell ref="C228:K228"/>
    <mergeCell ref="B169:B201"/>
    <mergeCell ref="C169:H169"/>
    <mergeCell ref="C189:H190"/>
    <mergeCell ref="C192:H192"/>
    <mergeCell ref="B204:B216"/>
    <mergeCell ref="C214:K214"/>
    <mergeCell ref="B139:B165"/>
    <mergeCell ref="C139:H139"/>
    <mergeCell ref="F142:H142"/>
    <mergeCell ref="C153:H154"/>
    <mergeCell ref="C156:H156"/>
    <mergeCell ref="N75:N84"/>
    <mergeCell ref="O81:S82"/>
    <mergeCell ref="B167:B168"/>
    <mergeCell ref="C167:F167"/>
    <mergeCell ref="B108:B134"/>
    <mergeCell ref="C108:H108"/>
    <mergeCell ref="F111:H111"/>
    <mergeCell ref="B106:B107"/>
    <mergeCell ref="C106:F106"/>
    <mergeCell ref="O102:O103"/>
    <mergeCell ref="P102:P103"/>
    <mergeCell ref="O105:O106"/>
    <mergeCell ref="C122:H123"/>
    <mergeCell ref="C125:H125"/>
    <mergeCell ref="B137:B138"/>
    <mergeCell ref="C137:F137"/>
    <mergeCell ref="AL35:AO35"/>
    <mergeCell ref="B41:B42"/>
    <mergeCell ref="C41:H41"/>
    <mergeCell ref="B43:B100"/>
    <mergeCell ref="C48:H49"/>
    <mergeCell ref="D54:H55"/>
    <mergeCell ref="D57:H58"/>
    <mergeCell ref="D60:H61"/>
    <mergeCell ref="D63:H64"/>
    <mergeCell ref="O87:U87"/>
    <mergeCell ref="O88:U88"/>
    <mergeCell ref="V35:Y35"/>
    <mergeCell ref="D66:H67"/>
    <mergeCell ref="C70:H71"/>
    <mergeCell ref="O74:S74"/>
    <mergeCell ref="C75:H76"/>
  </mergeCells>
  <conditionalFormatting sqref="B232">
    <cfRule type="expression" dxfId="20" priority="1" stopIfTrue="1">
      <formula>OR(ROW()=CELL("ligne"),COLUMN()=CELL("colonne"))</formula>
    </cfRule>
  </conditionalFormatting>
  <conditionalFormatting sqref="E113 E119">
    <cfRule type="cellIs" dxfId="19" priority="20" operator="equal">
      <formula>#REF!</formula>
    </cfRule>
    <cfRule type="cellIs" dxfId="18" priority="21" operator="equal">
      <formula>#REF!</formula>
    </cfRule>
  </conditionalFormatting>
  <conditionalFormatting sqref="E113">
    <cfRule type="cellIs" dxfId="17" priority="18" operator="equal">
      <formula>#REF!</formula>
    </cfRule>
    <cfRule type="cellIs" dxfId="16" priority="19" operator="equal">
      <formula>#REF!</formula>
    </cfRule>
  </conditionalFormatting>
  <conditionalFormatting sqref="E144 E150">
    <cfRule type="cellIs" dxfId="15" priority="12" operator="equal">
      <formula>#REF!</formula>
    </cfRule>
    <cfRule type="cellIs" dxfId="14" priority="13" operator="equal">
      <formula>#REF!</formula>
    </cfRule>
  </conditionalFormatting>
  <conditionalFormatting sqref="E144">
    <cfRule type="cellIs" dxfId="13" priority="10" operator="equal">
      <formula>#REF!</formula>
    </cfRule>
    <cfRule type="cellIs" dxfId="12" priority="11" operator="equal">
      <formula>#REF!</formula>
    </cfRule>
  </conditionalFormatting>
  <conditionalFormatting sqref="G113">
    <cfRule type="cellIs" dxfId="11" priority="16" operator="equal">
      <formula>#REF!</formula>
    </cfRule>
    <cfRule type="cellIs" dxfId="10" priority="17" operator="equal">
      <formula>#REF!</formula>
    </cfRule>
  </conditionalFormatting>
  <conditionalFormatting sqref="G179">
    <cfRule type="cellIs" dxfId="9" priority="2" operator="equal">
      <formula>#REF!</formula>
    </cfRule>
    <cfRule type="cellIs" dxfId="8" priority="3" operator="equal">
      <formula>#REF!</formula>
    </cfRule>
  </conditionalFormatting>
  <conditionalFormatting sqref="I103:I104">
    <cfRule type="cellIs" dxfId="7" priority="14" operator="equal">
      <formula>#REF!</formula>
    </cfRule>
    <cfRule type="cellIs" dxfId="6" priority="15" operator="equal">
      <formula>#REF!</formula>
    </cfRule>
  </conditionalFormatting>
  <conditionalFormatting sqref="J113">
    <cfRule type="cellIs" dxfId="5" priority="8" operator="equal">
      <formula>#REF!</formula>
    </cfRule>
    <cfRule type="cellIs" dxfId="4" priority="9" operator="equal">
      <formula>#REF!</formula>
    </cfRule>
  </conditionalFormatting>
  <conditionalFormatting sqref="J119">
    <cfRule type="cellIs" dxfId="3" priority="6" operator="equal">
      <formula>#REF!</formula>
    </cfRule>
    <cfRule type="cellIs" dxfId="2" priority="7" operator="equal">
      <formula>#REF!</formula>
    </cfRule>
  </conditionalFormatting>
  <conditionalFormatting sqref="J150">
    <cfRule type="cellIs" dxfId="1" priority="4" operator="equal">
      <formula>#REF!</formula>
    </cfRule>
    <cfRule type="cellIs" dxfId="0" priority="5" operator="equal">
      <formula>#REF!</formula>
    </cfRule>
  </conditionalFormatting>
  <hyperlinks>
    <hyperlink ref="D92" r:id="rId1" xr:uid="{B09CCEC4-E8C7-456D-A71A-0A02EDBE7979}"/>
    <hyperlink ref="D94" r:id="rId2" xr:uid="{5DF95693-5626-482F-9CFC-CF05998588E4}"/>
    <hyperlink ref="F94" r:id="rId3" xr:uid="{5E699A43-701E-480B-9F97-4C73CAA69CC7}"/>
    <hyperlink ref="F92" r:id="rId4" xr:uid="{07C75DB5-A6AE-4397-B2F7-3CE26E0EA4FA}"/>
    <hyperlink ref="D99" r:id="rId5" xr:uid="{05910869-1E7D-4203-BBA7-90349F3BF563}"/>
    <hyperlink ref="Q72" r:id="rId6" xr:uid="{CB995A8F-7924-41B9-80D5-515F5AB6616F}"/>
    <hyperlink ref="J31" r:id="rId7" xr:uid="{AED5BF75-5E03-446E-8129-D8FFF1CDC3B1}"/>
    <hyperlink ref="O87" r:id="rId8" xr:uid="{F24761CE-35E4-4AC5-98EA-C932F8D50EE3}"/>
    <hyperlink ref="O88" r:id="rId9" xr:uid="{AF95209C-87BD-4CB5-8758-4991DE576CAD}"/>
    <hyperlink ref="R60" r:id="rId10" xr:uid="{7AFD56FD-5C80-4A21-9A2A-E0A843CBC49C}"/>
  </hyperlinks>
  <pageMargins left="0.7" right="0.7" top="0.75" bottom="0.75" header="0.3" footer="0.3"/>
  <pageSetup paperSize="9" orientation="portrait" r:id="rId11"/>
  <drawing r:id="rId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Saisissez.vos.recettes</vt:lpstr>
      <vt:lpstr>Détectez les Allergènes</vt:lpstr>
      <vt:lpstr>Dictionnaire</vt:lpstr>
      <vt:lpstr>Allergenes.decouper.le texte</vt:lpstr>
      <vt:lpstr>Prompt.ChatGPT</vt:lpstr>
      <vt:lpstr>Transmission des savoirs.2025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dcterms:created xsi:type="dcterms:W3CDTF">2026-04-09T07:59:06Z</dcterms:created>
  <dcterms:modified xsi:type="dcterms:W3CDTF">2026-05-25T17:26:18Z</dcterms:modified>
</cp:coreProperties>
</file>